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3040" windowHeight="9585" firstSheet="1" activeTab="1"/>
  </bookViews>
  <sheets>
    <sheet name="Data" sheetId="2" state="hidden" r:id="rId1"/>
    <sheet name="Main" sheetId="1" r:id="rId2"/>
    <sheet name="FormatMainDisplay" sheetId="3" r:id="rId3"/>
    <sheet name="Sheet1" sheetId="4" state="hidden" r:id="rId4"/>
    <sheet name="Sheet2" sheetId="5" state="hidden" r:id="rId5"/>
    <sheet name="Sheet3" sheetId="6" state="hidden" r:id="rId6"/>
    <sheet name="Sheet4" sheetId="7" state="hidden" r:id="rId7"/>
    <sheet name="Sheet5" sheetId="8" state="hidden" r:id="rId8"/>
    <sheet name="Sheet6" sheetId="9" state="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8" l="1"/>
  <c r="T22" i="9" s="1"/>
  <c r="B12" i="8"/>
  <c r="J2" i="8"/>
  <c r="I2" i="8"/>
  <c r="I3" i="8" s="1"/>
  <c r="J1" i="8"/>
  <c r="G1" i="8" s="1"/>
  <c r="G2" i="8" s="1"/>
  <c r="I1" i="8"/>
  <c r="H1" i="8"/>
  <c r="F1" i="8"/>
  <c r="A1" i="8"/>
  <c r="D1" i="8" s="1"/>
  <c r="A16" i="6"/>
  <c r="T22" i="7" s="1"/>
  <c r="B12" i="6"/>
  <c r="J2" i="6"/>
  <c r="I2" i="6"/>
  <c r="J1" i="6"/>
  <c r="G1" i="6" s="1"/>
  <c r="G2" i="6" s="1"/>
  <c r="G3" i="6" s="1"/>
  <c r="G4" i="6" s="1"/>
  <c r="I1" i="6"/>
  <c r="F1" i="6"/>
  <c r="A1" i="6"/>
  <c r="D1" i="6" s="1"/>
  <c r="A16" i="4"/>
  <c r="T22" i="5" s="1"/>
  <c r="B12" i="4"/>
  <c r="I3" i="4"/>
  <c r="J2" i="4"/>
  <c r="I2" i="4"/>
  <c r="J1" i="4"/>
  <c r="G1" i="4" s="1"/>
  <c r="G2" i="4" s="1"/>
  <c r="I1" i="4"/>
  <c r="F1" i="4" s="1"/>
  <c r="A1" i="4"/>
  <c r="D1" i="4" s="1"/>
  <c r="B40" i="3"/>
  <c r="F35" i="3"/>
  <c r="B35" i="3"/>
  <c r="G29" i="3"/>
  <c r="H29" i="3" s="1"/>
  <c r="G19" i="3"/>
  <c r="B17" i="3"/>
  <c r="O14" i="3"/>
  <c r="N14" i="3"/>
  <c r="G14" i="3"/>
  <c r="H14" i="3" s="1"/>
  <c r="M13" i="3"/>
  <c r="N8" i="3" s="1"/>
  <c r="K13" i="3"/>
  <c r="L8" i="3" s="1"/>
  <c r="O5" i="3"/>
  <c r="N4" i="3"/>
  <c r="G4" i="3"/>
  <c r="I2" i="3"/>
  <c r="B2" i="3"/>
  <c r="D31" i="1"/>
  <c r="AZ6" i="1"/>
  <c r="AZ7" i="1" s="1"/>
  <c r="AY6" i="1"/>
  <c r="AQ6" i="1"/>
  <c r="AQ7" i="1" s="1"/>
  <c r="AQ8" i="1" s="1"/>
  <c r="AQ9" i="1" s="1"/>
  <c r="AQ10" i="1" s="1"/>
  <c r="AQ11" i="1" s="1"/>
  <c r="AQ12" i="1" s="1"/>
  <c r="AQ13" i="1" s="1"/>
  <c r="AQ14" i="1" s="1"/>
  <c r="AQ15" i="1" s="1"/>
  <c r="AQ16" i="1" s="1"/>
  <c r="AQ17" i="1" s="1"/>
  <c r="AQ18" i="1" s="1"/>
  <c r="AQ19" i="1" s="1"/>
  <c r="AQ20" i="1" s="1"/>
  <c r="AQ21" i="1" s="1"/>
  <c r="AQ22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P6" i="1"/>
  <c r="AP7" i="1" s="1"/>
  <c r="AP8" i="1" s="1"/>
  <c r="AP9" i="1" s="1"/>
  <c r="AP10" i="1" s="1"/>
  <c r="AH6" i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6" i="1"/>
  <c r="AG7" i="1" s="1"/>
  <c r="AG8" i="1" s="1"/>
  <c r="AG9" i="1" s="1"/>
  <c r="AG10" i="1" s="1"/>
  <c r="Q6" i="1"/>
  <c r="D6" i="1"/>
  <c r="F60" i="2"/>
  <c r="F59" i="2"/>
  <c r="F58" i="2"/>
  <c r="F57" i="2"/>
  <c r="F56" i="2"/>
  <c r="F55" i="2"/>
  <c r="F54" i="2"/>
  <c r="F53" i="2"/>
  <c r="F52" i="2"/>
  <c r="F51" i="2"/>
  <c r="F44" i="2"/>
  <c r="F43" i="2"/>
  <c r="F42" i="2"/>
  <c r="F41" i="2"/>
  <c r="F40" i="2"/>
  <c r="F39" i="2"/>
  <c r="F38" i="2"/>
  <c r="F37" i="2"/>
  <c r="F36" i="2"/>
  <c r="F35" i="2"/>
  <c r="F29" i="2"/>
  <c r="F28" i="2"/>
  <c r="F27" i="2"/>
  <c r="F26" i="2"/>
  <c r="F25" i="2"/>
  <c r="F24" i="2"/>
  <c r="F23" i="2"/>
  <c r="F22" i="2"/>
  <c r="F21" i="2"/>
  <c r="F20" i="2"/>
  <c r="F13" i="2"/>
  <c r="F12" i="2"/>
  <c r="F11" i="2"/>
  <c r="F10" i="2"/>
  <c r="F9" i="2"/>
  <c r="F8" i="2"/>
  <c r="F7" i="2"/>
  <c r="F6" i="2"/>
  <c r="F5" i="2"/>
  <c r="F4" i="2"/>
  <c r="AB5" i="1"/>
  <c r="AF5" i="1"/>
  <c r="AE6" i="1"/>
  <c r="AD9" i="1"/>
  <c r="AE5" i="1"/>
  <c r="AD10" i="1"/>
  <c r="AB8" i="1"/>
  <c r="AF9" i="1"/>
  <c r="AC5" i="1"/>
  <c r="AC6" i="1"/>
  <c r="AD5" i="1"/>
  <c r="AB7" i="1"/>
  <c r="H27" i="2"/>
  <c r="I60" i="2"/>
  <c r="H24" i="2"/>
  <c r="G43" i="2"/>
  <c r="H13" i="2"/>
  <c r="J11" i="2"/>
  <c r="G42" i="2"/>
  <c r="H28" i="2"/>
  <c r="J29" i="2"/>
  <c r="E29" i="2"/>
  <c r="G8" i="2"/>
  <c r="G12" i="2"/>
  <c r="I11" i="2"/>
  <c r="E11" i="2"/>
  <c r="E42" i="2"/>
  <c r="H25" i="2"/>
  <c r="I42" i="2"/>
  <c r="G60" i="2"/>
  <c r="I12" i="2"/>
  <c r="E60" i="2"/>
  <c r="H11" i="2"/>
  <c r="G24" i="2"/>
  <c r="G25" i="2"/>
  <c r="I28" i="2"/>
  <c r="I25" i="2"/>
  <c r="G29" i="2"/>
  <c r="H29" i="2"/>
  <c r="G7" i="2"/>
  <c r="E8" i="2"/>
  <c r="J42" i="2"/>
  <c r="I26" i="2"/>
  <c r="E7" i="2"/>
  <c r="I43" i="2"/>
  <c r="I24" i="2"/>
  <c r="J55" i="2"/>
  <c r="J60" i="2"/>
  <c r="E12" i="2"/>
  <c r="G11" i="2"/>
  <c r="H55" i="2"/>
  <c r="H40" i="2"/>
  <c r="J25" i="2"/>
  <c r="G26" i="2"/>
  <c r="G28" i="2"/>
  <c r="I7" i="2"/>
  <c r="I8" i="2"/>
  <c r="I29" i="2"/>
  <c r="H7" i="2"/>
  <c r="E43" i="2"/>
  <c r="H42" i="2"/>
  <c r="E26" i="2"/>
  <c r="E25" i="2"/>
  <c r="J7" i="2"/>
  <c r="AS7" i="1"/>
  <c r="H37" i="2"/>
  <c r="AS6" i="1"/>
  <c r="I37" i="2"/>
  <c r="AS5" i="1"/>
  <c r="G37" i="2"/>
  <c r="H58" i="2"/>
  <c r="E56" i="2"/>
  <c r="E58" i="2"/>
  <c r="AV5" i="1"/>
  <c r="H9" i="2"/>
  <c r="H41" i="2"/>
  <c r="J57" i="2"/>
  <c r="G6" i="2"/>
  <c r="G56" i="2"/>
  <c r="H6" i="2"/>
  <c r="G35" i="2"/>
  <c r="J56" i="2"/>
  <c r="AT5" i="1"/>
  <c r="H57" i="2"/>
  <c r="I6" i="2"/>
  <c r="E35" i="2"/>
  <c r="I56" i="2"/>
  <c r="AW6" i="1"/>
  <c r="AW5" i="1"/>
  <c r="G41" i="2"/>
  <c r="H36" i="2"/>
  <c r="I58" i="2"/>
  <c r="G58" i="2"/>
  <c r="I35" i="2"/>
  <c r="AU5" i="1"/>
  <c r="AX5" i="1"/>
  <c r="I41" i="2"/>
  <c r="I39" i="2"/>
  <c r="AJ6" i="1"/>
  <c r="H38" i="2"/>
  <c r="I38" i="2"/>
  <c r="AJ5" i="1"/>
  <c r="H59" i="2"/>
  <c r="E39" i="2"/>
  <c r="E38" i="2"/>
  <c r="G39" i="2"/>
  <c r="J59" i="2"/>
  <c r="J38" i="2"/>
  <c r="G38" i="2"/>
  <c r="J21" i="2"/>
  <c r="H21" i="2"/>
  <c r="E21" i="2"/>
  <c r="J51" i="2"/>
  <c r="H23" i="2"/>
  <c r="H51" i="2"/>
  <c r="I21" i="2"/>
  <c r="G21" i="2"/>
  <c r="AM5" i="1"/>
  <c r="AK8" i="1"/>
  <c r="AK7" i="1"/>
  <c r="AK5" i="1"/>
  <c r="AN5" i="1"/>
  <c r="AM9" i="1"/>
  <c r="AL6" i="1"/>
  <c r="AO5" i="1"/>
  <c r="AL5" i="1"/>
  <c r="C19" i="3"/>
  <c r="D21" i="3"/>
  <c r="K37" i="1"/>
  <c r="K35" i="1"/>
  <c r="E35" i="1"/>
  <c r="E37" i="1"/>
  <c r="I10" i="2"/>
  <c r="H10" i="2"/>
  <c r="G10" i="2"/>
  <c r="I52" i="2"/>
  <c r="E52" i="2"/>
  <c r="N31" i="1"/>
  <c r="I44" i="2"/>
  <c r="H44" i="2"/>
  <c r="J52" i="2"/>
  <c r="M32" i="1"/>
  <c r="E32" i="1"/>
  <c r="E44" i="2"/>
  <c r="K32" i="1"/>
  <c r="G52" i="2"/>
  <c r="G44" i="2"/>
  <c r="G54" i="2"/>
  <c r="P11" i="1"/>
  <c r="H53" i="2"/>
  <c r="X9" i="1"/>
  <c r="G22" i="2"/>
  <c r="P9" i="1"/>
  <c r="X11" i="1"/>
  <c r="J53" i="2"/>
  <c r="I22" i="2"/>
  <c r="J7" i="1"/>
  <c r="H54" i="2"/>
  <c r="Z11" i="1"/>
  <c r="H4" i="2"/>
  <c r="N6" i="1"/>
  <c r="I54" i="2"/>
  <c r="R9" i="1"/>
  <c r="R11" i="1"/>
  <c r="Z9" i="1"/>
  <c r="H5" i="2"/>
  <c r="M6" i="3"/>
  <c r="J4" i="3"/>
  <c r="U11" i="1"/>
  <c r="K6" i="3"/>
  <c r="E54" i="2"/>
  <c r="E22" i="2"/>
  <c r="G20" i="2"/>
  <c r="R7" i="1"/>
  <c r="Z7" i="1"/>
  <c r="N7" i="1"/>
  <c r="X7" i="1"/>
  <c r="H20" i="2"/>
  <c r="I20" i="2"/>
  <c r="AA6" i="1"/>
  <c r="H11" i="1"/>
  <c r="E11" i="1"/>
  <c r="F6" i="3"/>
  <c r="G20" i="5"/>
  <c r="L7" i="1"/>
  <c r="C9" i="1"/>
  <c r="B7" i="1"/>
  <c r="M11" i="1"/>
  <c r="K11" i="1"/>
  <c r="G20" i="9"/>
  <c r="M9" i="1"/>
  <c r="B55" i="1"/>
  <c r="AA5" i="1"/>
  <c r="C11" i="1"/>
  <c r="K9" i="1"/>
  <c r="C4" i="3"/>
  <c r="G20" i="7"/>
  <c r="E9" i="1"/>
  <c r="D28" i="3" l="1"/>
  <c r="E23" i="3" s="1"/>
  <c r="C1" i="8"/>
  <c r="V10" i="1"/>
  <c r="T10" i="1"/>
  <c r="C1" i="4"/>
  <c r="B1" i="4"/>
  <c r="B1" i="6"/>
  <c r="B1" i="8"/>
  <c r="C1" i="6"/>
  <c r="B16" i="8"/>
  <c r="A17" i="8" s="1"/>
  <c r="C2" i="8" s="1"/>
  <c r="K10" i="3"/>
  <c r="K7" i="3"/>
  <c r="S9" i="1" s="1"/>
  <c r="M10" i="3"/>
  <c r="M7" i="3"/>
  <c r="U9" i="1" s="1"/>
  <c r="D22" i="3"/>
  <c r="F35" i="1" s="1"/>
  <c r="D25" i="3"/>
  <c r="F13" i="3"/>
  <c r="F10" i="3"/>
  <c r="F7" i="3"/>
  <c r="H9" i="1" s="1"/>
  <c r="AP11" i="1"/>
  <c r="AY7" i="1"/>
  <c r="AZ8" i="1"/>
  <c r="AQ1" i="4"/>
  <c r="H1" i="4"/>
  <c r="G3" i="4"/>
  <c r="AG11" i="1"/>
  <c r="B16" i="4"/>
  <c r="A17" i="4" s="1"/>
  <c r="H1" i="6"/>
  <c r="AQ1" i="6"/>
  <c r="G5" i="6"/>
  <c r="I3" i="6"/>
  <c r="B16" i="6"/>
  <c r="A17" i="6" s="1"/>
  <c r="F2" i="8"/>
  <c r="O1" i="8"/>
  <c r="G3" i="8"/>
  <c r="F3" i="8"/>
  <c r="AQ1" i="8"/>
  <c r="AF6" i="1"/>
  <c r="AE11" i="1"/>
  <c r="AC11" i="1"/>
  <c r="AD7" i="1"/>
  <c r="AF8" i="1"/>
  <c r="AD6" i="1"/>
  <c r="AB6" i="1"/>
  <c r="AF7" i="1"/>
  <c r="AB10" i="1"/>
  <c r="AC9" i="1"/>
  <c r="AE10" i="1"/>
  <c r="AF10" i="1"/>
  <c r="AD8" i="1"/>
  <c r="AC7" i="1"/>
  <c r="AE7" i="1"/>
  <c r="AE8" i="1"/>
  <c r="AB9" i="1"/>
  <c r="AC10" i="1"/>
  <c r="AE9" i="1"/>
  <c r="AC8" i="1"/>
  <c r="J27" i="2"/>
  <c r="I27" i="2"/>
  <c r="E27" i="2"/>
  <c r="G27" i="2"/>
  <c r="H12" i="2"/>
  <c r="K43" i="2"/>
  <c r="G55" i="2"/>
  <c r="H26" i="2"/>
  <c r="J28" i="2"/>
  <c r="J8" i="2"/>
  <c r="J13" i="2"/>
  <c r="J40" i="2"/>
  <c r="J43" i="2"/>
  <c r="G13" i="2"/>
  <c r="E24" i="2"/>
  <c r="K11" i="2"/>
  <c r="K60" i="2"/>
  <c r="K29" i="2"/>
  <c r="E40" i="2"/>
  <c r="K26" i="2"/>
  <c r="E28" i="2"/>
  <c r="H8" i="2"/>
  <c r="J12" i="2"/>
  <c r="K42" i="2"/>
  <c r="K8" i="2"/>
  <c r="I55" i="2"/>
  <c r="E55" i="2"/>
  <c r="J24" i="2"/>
  <c r="E13" i="2"/>
  <c r="I13" i="2"/>
  <c r="I40" i="2"/>
  <c r="K7" i="2"/>
  <c r="K12" i="2"/>
  <c r="G40" i="2"/>
  <c r="J26" i="2"/>
  <c r="H60" i="2"/>
  <c r="H43" i="2"/>
  <c r="K25" i="2"/>
  <c r="J37" i="2"/>
  <c r="E37" i="2"/>
  <c r="H35" i="2"/>
  <c r="H56" i="2"/>
  <c r="AV6" i="1"/>
  <c r="G9" i="2"/>
  <c r="E36" i="2"/>
  <c r="J35" i="2"/>
  <c r="G36" i="2"/>
  <c r="J9" i="2"/>
  <c r="J36" i="2"/>
  <c r="J6" i="2"/>
  <c r="J58" i="2"/>
  <c r="E57" i="2"/>
  <c r="AT6" i="1"/>
  <c r="K56" i="2"/>
  <c r="K58" i="2"/>
  <c r="I57" i="2"/>
  <c r="K35" i="2"/>
  <c r="AU6" i="1"/>
  <c r="E6" i="2"/>
  <c r="AX6" i="1"/>
  <c r="I9" i="2"/>
  <c r="E9" i="2"/>
  <c r="I36" i="2"/>
  <c r="G57" i="2"/>
  <c r="E41" i="2"/>
  <c r="J41" i="2"/>
  <c r="AJ15" i="1"/>
  <c r="AJ8" i="1"/>
  <c r="AJ21" i="1"/>
  <c r="AJ20" i="1"/>
  <c r="AJ32" i="1"/>
  <c r="AJ34" i="1"/>
  <c r="AJ10" i="1"/>
  <c r="E59" i="2"/>
  <c r="K39" i="2"/>
  <c r="AJ19" i="1"/>
  <c r="AJ33" i="1"/>
  <c r="AJ31" i="1"/>
  <c r="AJ30" i="1"/>
  <c r="AJ13" i="1"/>
  <c r="AJ18" i="1"/>
  <c r="AJ29" i="1"/>
  <c r="AJ14" i="1"/>
  <c r="I59" i="2"/>
  <c r="H39" i="2"/>
  <c r="AJ27" i="1"/>
  <c r="AJ35" i="1"/>
  <c r="AJ28" i="1"/>
  <c r="AJ26" i="1"/>
  <c r="AJ24" i="1"/>
  <c r="AJ22" i="1"/>
  <c r="AJ17" i="1"/>
  <c r="G59" i="2"/>
  <c r="K38" i="2"/>
  <c r="AJ9" i="1"/>
  <c r="AJ16" i="1"/>
  <c r="AJ11" i="1"/>
  <c r="AJ25" i="1"/>
  <c r="AJ12" i="1"/>
  <c r="AJ23" i="1"/>
  <c r="AJ7" i="1"/>
  <c r="J39" i="2"/>
  <c r="E23" i="2"/>
  <c r="G51" i="2"/>
  <c r="J23" i="2"/>
  <c r="G23" i="2"/>
  <c r="E51" i="2"/>
  <c r="I51" i="2"/>
  <c r="I23" i="2"/>
  <c r="K21" i="2"/>
  <c r="AO9" i="1"/>
  <c r="AO7" i="1"/>
  <c r="AM6" i="1"/>
  <c r="AN10" i="1"/>
  <c r="AL9" i="1"/>
  <c r="AK10" i="1"/>
  <c r="AO10" i="1"/>
  <c r="AL8" i="1"/>
  <c r="AL11" i="1"/>
  <c r="AL7" i="1"/>
  <c r="AN6" i="1"/>
  <c r="AN8" i="1"/>
  <c r="AK9" i="1"/>
  <c r="AM10" i="1"/>
  <c r="AM7" i="1"/>
  <c r="AO8" i="1"/>
  <c r="AO6" i="1"/>
  <c r="AM8" i="1"/>
  <c r="AN9" i="1"/>
  <c r="AN7" i="1"/>
  <c r="AL10" i="1"/>
  <c r="AK6" i="1"/>
  <c r="C35" i="1"/>
  <c r="L37" i="1"/>
  <c r="B35" i="1"/>
  <c r="C37" i="1"/>
  <c r="D35" i="1"/>
  <c r="L35" i="1"/>
  <c r="F21" i="3"/>
  <c r="J37" i="1"/>
  <c r="F37" i="1"/>
  <c r="B37" i="1"/>
  <c r="M37" i="1"/>
  <c r="D37" i="1"/>
  <c r="H37" i="1"/>
  <c r="M35" i="1"/>
  <c r="J35" i="1"/>
  <c r="E10" i="2"/>
  <c r="J10" i="2"/>
  <c r="H52" i="2"/>
  <c r="B32" i="1"/>
  <c r="L32" i="1"/>
  <c r="K52" i="2"/>
  <c r="J44" i="2"/>
  <c r="J32" i="1"/>
  <c r="K44" i="2"/>
  <c r="E7" i="1"/>
  <c r="G53" i="2"/>
  <c r="J54" i="2"/>
  <c r="W11" i="1"/>
  <c r="O11" i="1"/>
  <c r="W9" i="1"/>
  <c r="Q11" i="1"/>
  <c r="I53" i="2"/>
  <c r="H22" i="2"/>
  <c r="J4" i="2"/>
  <c r="I5" i="2"/>
  <c r="Y9" i="1"/>
  <c r="O9" i="1"/>
  <c r="Y11" i="1"/>
  <c r="J22" i="2"/>
  <c r="G4" i="2"/>
  <c r="I4" i="2"/>
  <c r="J5" i="2"/>
  <c r="G5" i="2"/>
  <c r="Q9" i="1"/>
  <c r="S11" i="1"/>
  <c r="K54" i="2"/>
  <c r="E53" i="2"/>
  <c r="K22" i="2"/>
  <c r="E4" i="2"/>
  <c r="E5" i="2"/>
  <c r="W7" i="1"/>
  <c r="J20" i="2"/>
  <c r="Y7" i="1"/>
  <c r="O7" i="1"/>
  <c r="E20" i="2"/>
  <c r="AA35" i="1"/>
  <c r="AA9" i="1"/>
  <c r="AA19" i="1"/>
  <c r="AA31" i="1"/>
  <c r="AA25" i="1"/>
  <c r="AA15" i="1"/>
  <c r="AA7" i="1"/>
  <c r="AA21" i="1"/>
  <c r="L9" i="1"/>
  <c r="J11" i="1"/>
  <c r="D6" i="3"/>
  <c r="F11" i="1"/>
  <c r="AA17" i="1"/>
  <c r="AA11" i="1"/>
  <c r="AA32" i="1"/>
  <c r="AA12" i="1"/>
  <c r="AA18" i="1"/>
  <c r="AA20" i="1"/>
  <c r="AA8" i="1"/>
  <c r="K7" i="1"/>
  <c r="L11" i="1"/>
  <c r="D11" i="1"/>
  <c r="AA29" i="1"/>
  <c r="AA16" i="1"/>
  <c r="AA22" i="1"/>
  <c r="AA14" i="1"/>
  <c r="AA33" i="1"/>
  <c r="AA26" i="1"/>
  <c r="AA24" i="1"/>
  <c r="AA28" i="1"/>
  <c r="B9" i="1"/>
  <c r="B11" i="1"/>
  <c r="J9" i="1"/>
  <c r="D12" i="4"/>
  <c r="AA30" i="1"/>
  <c r="AA13" i="1"/>
  <c r="AA27" i="1"/>
  <c r="AA10" i="1"/>
  <c r="AA23" i="1"/>
  <c r="AA34" i="1"/>
  <c r="M7" i="1"/>
  <c r="D9" i="1"/>
  <c r="D12" i="6"/>
  <c r="D12" i="8"/>
  <c r="G36" i="1" l="1"/>
  <c r="F28" i="3"/>
  <c r="B2" i="8"/>
  <c r="D2" i="8"/>
  <c r="B17" i="8"/>
  <c r="A18" i="8" s="1"/>
  <c r="B3" i="8" s="1"/>
  <c r="T23" i="9"/>
  <c r="F25" i="3"/>
  <c r="F22" i="3"/>
  <c r="H35" i="1" s="1"/>
  <c r="D13" i="3"/>
  <c r="D10" i="3"/>
  <c r="D7" i="3"/>
  <c r="F9" i="1" s="1"/>
  <c r="F4" i="8"/>
  <c r="G4" i="8"/>
  <c r="G6" i="6"/>
  <c r="F2" i="6"/>
  <c r="O1" i="6"/>
  <c r="G4" i="4"/>
  <c r="F2" i="4"/>
  <c r="O1" i="4"/>
  <c r="AY8" i="1"/>
  <c r="F8" i="3"/>
  <c r="H10" i="1"/>
  <c r="AG12" i="1"/>
  <c r="AP12" i="1"/>
  <c r="K8" i="3"/>
  <c r="S10" i="1"/>
  <c r="AQ2" i="8"/>
  <c r="H2" i="8"/>
  <c r="O2" i="8" s="1"/>
  <c r="AZ9" i="1"/>
  <c r="T23" i="7"/>
  <c r="B17" i="6"/>
  <c r="A18" i="6" s="1"/>
  <c r="C2" i="6"/>
  <c r="B2" i="6"/>
  <c r="D2" i="6"/>
  <c r="T23" i="5"/>
  <c r="B2" i="4"/>
  <c r="B17" i="4"/>
  <c r="A18" i="4" s="1"/>
  <c r="C2" i="4"/>
  <c r="D2" i="4"/>
  <c r="G8" i="3"/>
  <c r="I10" i="1"/>
  <c r="AQ3" i="8"/>
  <c r="H3" i="8"/>
  <c r="O3" i="8" s="1"/>
  <c r="F36" i="1"/>
  <c r="D23" i="3"/>
  <c r="M8" i="3"/>
  <c r="U10" i="1"/>
  <c r="AF11" i="1"/>
  <c r="AB11" i="1"/>
  <c r="AD11" i="1"/>
  <c r="K27" i="2"/>
  <c r="K55" i="2"/>
  <c r="K13" i="2"/>
  <c r="K24" i="2"/>
  <c r="K28" i="2"/>
  <c r="K40" i="2"/>
  <c r="AS8" i="1"/>
  <c r="K37" i="2"/>
  <c r="AX7" i="1"/>
  <c r="AW7" i="1"/>
  <c r="K6" i="2"/>
  <c r="AT7" i="1"/>
  <c r="K9" i="2"/>
  <c r="AU7" i="1"/>
  <c r="K57" i="2"/>
  <c r="AV7" i="1"/>
  <c r="K41" i="2"/>
  <c r="K36" i="2"/>
  <c r="K59" i="2"/>
  <c r="K51" i="2"/>
  <c r="K23" i="2"/>
  <c r="AN11" i="1"/>
  <c r="AO11" i="1"/>
  <c r="AK11" i="1"/>
  <c r="AM11" i="1"/>
  <c r="K10" i="2"/>
  <c r="K53" i="2"/>
  <c r="K4" i="2"/>
  <c r="L4" i="2"/>
  <c r="K5" i="2"/>
  <c r="K20" i="2"/>
  <c r="C12" i="8"/>
  <c r="C12" i="4"/>
  <c r="C12" i="6"/>
  <c r="C13" i="8"/>
  <c r="G23" i="3" l="1"/>
  <c r="I36" i="1"/>
  <c r="E12" i="4"/>
  <c r="E12" i="6"/>
  <c r="E12" i="8"/>
  <c r="T24" i="9"/>
  <c r="B18" i="8"/>
  <c r="A19" i="8" s="1"/>
  <c r="T25" i="9" s="1"/>
  <c r="D3" i="8"/>
  <c r="C3" i="8"/>
  <c r="AG13" i="1"/>
  <c r="AY9" i="1"/>
  <c r="D8" i="3"/>
  <c r="F10" i="1"/>
  <c r="T24" i="7"/>
  <c r="B18" i="6"/>
  <c r="A19" i="6" s="1"/>
  <c r="C3" i="6"/>
  <c r="B3" i="6"/>
  <c r="D3" i="6"/>
  <c r="AQ2" i="4"/>
  <c r="H2" i="4"/>
  <c r="O2" i="4" s="1"/>
  <c r="F3" i="4"/>
  <c r="H2" i="6"/>
  <c r="O2" i="6" s="1"/>
  <c r="AQ2" i="6"/>
  <c r="F3" i="6"/>
  <c r="AQ4" i="8"/>
  <c r="H4" i="8"/>
  <c r="O4" i="8" s="1"/>
  <c r="G7" i="6"/>
  <c r="T24" i="5"/>
  <c r="B3" i="4"/>
  <c r="B18" i="4"/>
  <c r="A19" i="4" s="1"/>
  <c r="C3" i="4"/>
  <c r="D3" i="4"/>
  <c r="AZ10" i="1"/>
  <c r="G5" i="4"/>
  <c r="E8" i="3"/>
  <c r="G10" i="1"/>
  <c r="F23" i="3"/>
  <c r="H36" i="1"/>
  <c r="AP13" i="1"/>
  <c r="F5" i="8"/>
  <c r="G5" i="8"/>
  <c r="AE12" i="1"/>
  <c r="AB12" i="1"/>
  <c r="AD12" i="1"/>
  <c r="AF12" i="1"/>
  <c r="AC12" i="1"/>
  <c r="AS9" i="1"/>
  <c r="AW8" i="1"/>
  <c r="AV8" i="1"/>
  <c r="AX8" i="1"/>
  <c r="AT8" i="1"/>
  <c r="AU8" i="1"/>
  <c r="AK12" i="1"/>
  <c r="AM12" i="1"/>
  <c r="AL12" i="1"/>
  <c r="AN12" i="1"/>
  <c r="AO12" i="1"/>
  <c r="K1" i="8"/>
  <c r="D13" i="6"/>
  <c r="D13" i="4"/>
  <c r="C13" i="4"/>
  <c r="C13" i="6"/>
  <c r="D13" i="8"/>
  <c r="K1" i="4"/>
  <c r="K1" i="6"/>
  <c r="D14" i="8"/>
  <c r="E13" i="8" l="1"/>
  <c r="AC1" i="8"/>
  <c r="AO1" i="8" s="1"/>
  <c r="C4" i="8"/>
  <c r="B19" i="8"/>
  <c r="A20" i="8" s="1"/>
  <c r="B20" i="8" s="1"/>
  <c r="A21" i="8" s="1"/>
  <c r="B4" i="8"/>
  <c r="D4" i="8"/>
  <c r="AC1" i="4"/>
  <c r="AO1" i="4" s="1"/>
  <c r="AC1" i="6"/>
  <c r="AO1" i="6" s="1"/>
  <c r="E13" i="4"/>
  <c r="E13" i="6"/>
  <c r="T25" i="7"/>
  <c r="B19" i="6"/>
  <c r="A20" i="6" s="1"/>
  <c r="D4" i="6"/>
  <c r="C4" i="6"/>
  <c r="B4" i="6"/>
  <c r="AG14" i="1"/>
  <c r="G6" i="4"/>
  <c r="AQ5" i="8"/>
  <c r="H5" i="8"/>
  <c r="O5" i="8" s="1"/>
  <c r="AP14" i="1"/>
  <c r="H3" i="6"/>
  <c r="O3" i="6" s="1"/>
  <c r="AQ3" i="6"/>
  <c r="F4" i="6"/>
  <c r="AY10" i="1"/>
  <c r="F6" i="8"/>
  <c r="G6" i="8"/>
  <c r="AZ11" i="1"/>
  <c r="T25" i="5"/>
  <c r="C4" i="4"/>
  <c r="B4" i="4"/>
  <c r="B19" i="4"/>
  <c r="A20" i="4" s="1"/>
  <c r="D4" i="4"/>
  <c r="G8" i="6"/>
  <c r="H3" i="4"/>
  <c r="O3" i="4" s="1"/>
  <c r="AQ3" i="4"/>
  <c r="F4" i="4"/>
  <c r="L1" i="4"/>
  <c r="AF13" i="1"/>
  <c r="AB13" i="1"/>
  <c r="AD13" i="1"/>
  <c r="AE13" i="1"/>
  <c r="AC13" i="1"/>
  <c r="L1" i="8"/>
  <c r="AS10" i="1"/>
  <c r="AU9" i="1"/>
  <c r="AT9" i="1"/>
  <c r="AX9" i="1"/>
  <c r="AV9" i="1"/>
  <c r="AW9" i="1"/>
  <c r="L1" i="6"/>
  <c r="AK13" i="1"/>
  <c r="AM13" i="1"/>
  <c r="AO13" i="1"/>
  <c r="AN13" i="1"/>
  <c r="AL13" i="1"/>
  <c r="S2" i="4"/>
  <c r="K2" i="6"/>
  <c r="C14" i="6"/>
  <c r="S1" i="6"/>
  <c r="C15" i="8"/>
  <c r="C14" i="8"/>
  <c r="D14" i="4"/>
  <c r="D14" i="6"/>
  <c r="C14" i="4"/>
  <c r="K3" i="8"/>
  <c r="S4" i="8"/>
  <c r="K4" i="8"/>
  <c r="K2" i="4"/>
  <c r="K2" i="8"/>
  <c r="R1" i="8" l="1"/>
  <c r="R2" i="8" s="1"/>
  <c r="AO2" i="8" s="1"/>
  <c r="AC2" i="8"/>
  <c r="E14" i="8"/>
  <c r="AC3" i="8"/>
  <c r="B5" i="8"/>
  <c r="T26" i="9"/>
  <c r="D5" i="8"/>
  <c r="C5" i="8"/>
  <c r="E14" i="6"/>
  <c r="AE1" i="6"/>
  <c r="AC4" i="8"/>
  <c r="R1" i="4"/>
  <c r="AC2" i="4"/>
  <c r="R1" i="6"/>
  <c r="AC2" i="6"/>
  <c r="E14" i="4"/>
  <c r="AG15" i="1"/>
  <c r="T26" i="7"/>
  <c r="B20" i="6"/>
  <c r="A21" i="6" s="1"/>
  <c r="B5" i="6"/>
  <c r="C5" i="6"/>
  <c r="D5" i="6"/>
  <c r="AQ4" i="4"/>
  <c r="H4" i="4"/>
  <c r="O4" i="4" s="1"/>
  <c r="F5" i="4"/>
  <c r="G9" i="6"/>
  <c r="T27" i="9"/>
  <c r="C6" i="8"/>
  <c r="B6" i="8"/>
  <c r="B21" i="8"/>
  <c r="A22" i="8" s="1"/>
  <c r="D6" i="8"/>
  <c r="F7" i="8"/>
  <c r="G7" i="8"/>
  <c r="AY11" i="1"/>
  <c r="AQ4" i="6"/>
  <c r="H4" i="6"/>
  <c r="O4" i="6" s="1"/>
  <c r="F5" i="6"/>
  <c r="AP15" i="1"/>
  <c r="G7" i="4"/>
  <c r="T26" i="5"/>
  <c r="D5" i="4"/>
  <c r="B20" i="4"/>
  <c r="A21" i="4" s="1"/>
  <c r="B5" i="4"/>
  <c r="C5" i="4"/>
  <c r="AZ12" i="1"/>
  <c r="AQ6" i="8"/>
  <c r="H6" i="8"/>
  <c r="O6" i="8" s="1"/>
  <c r="L2" i="4"/>
  <c r="AC14" i="1"/>
  <c r="AB14" i="1"/>
  <c r="AD14" i="1"/>
  <c r="AF14" i="1"/>
  <c r="AE14" i="1"/>
  <c r="L3" i="8"/>
  <c r="L4" i="8"/>
  <c r="L2" i="8"/>
  <c r="AS11" i="1"/>
  <c r="AV10" i="1"/>
  <c r="AX10" i="1"/>
  <c r="AW10" i="1"/>
  <c r="AT10" i="1"/>
  <c r="AU10" i="1"/>
  <c r="L2" i="6"/>
  <c r="AN14" i="1"/>
  <c r="AL14" i="1"/>
  <c r="AK14" i="1"/>
  <c r="AO14" i="1"/>
  <c r="AM14" i="1"/>
  <c r="C15" i="6"/>
  <c r="S2" i="6"/>
  <c r="D15" i="8"/>
  <c r="S3" i="4"/>
  <c r="D15" i="4"/>
  <c r="D15" i="6"/>
  <c r="S5" i="8"/>
  <c r="S3" i="8"/>
  <c r="S3" i="6"/>
  <c r="K3" i="4"/>
  <c r="K3" i="6"/>
  <c r="T5" i="8"/>
  <c r="S1" i="8"/>
  <c r="S2" i="8"/>
  <c r="S1" i="4"/>
  <c r="K5" i="8"/>
  <c r="C15" i="4"/>
  <c r="D16" i="8"/>
  <c r="AE1" i="8" l="1"/>
  <c r="E15" i="8"/>
  <c r="R3" i="8"/>
  <c r="R4" i="8" s="1"/>
  <c r="AN2" i="8"/>
  <c r="AL2" i="8"/>
  <c r="AG2" i="8"/>
  <c r="AJ2" i="8"/>
  <c r="AI2" i="8"/>
  <c r="AH2" i="8"/>
  <c r="AM2" i="8"/>
  <c r="AF2" i="8"/>
  <c r="AE2" i="8"/>
  <c r="AK2" i="8"/>
  <c r="AE1" i="4"/>
  <c r="R2" i="6"/>
  <c r="AC3" i="6"/>
  <c r="E15" i="4"/>
  <c r="E15" i="6"/>
  <c r="AC5" i="8"/>
  <c r="R2" i="4"/>
  <c r="AC3" i="4"/>
  <c r="AP16" i="1"/>
  <c r="G10" i="6"/>
  <c r="H5" i="4"/>
  <c r="O5" i="4" s="1"/>
  <c r="AQ5" i="4"/>
  <c r="F6" i="4"/>
  <c r="T28" i="9"/>
  <c r="C7" i="8"/>
  <c r="D7" i="8"/>
  <c r="B7" i="8"/>
  <c r="B22" i="8"/>
  <c r="A23" i="8" s="1"/>
  <c r="AG16" i="1"/>
  <c r="AY12" i="1"/>
  <c r="F8" i="8"/>
  <c r="G8" i="8"/>
  <c r="T27" i="7"/>
  <c r="B21" i="6"/>
  <c r="A22" i="6" s="1"/>
  <c r="D6" i="6"/>
  <c r="C6" i="6"/>
  <c r="B6" i="6"/>
  <c r="G8" i="4"/>
  <c r="AQ5" i="6"/>
  <c r="H5" i="6"/>
  <c r="O5" i="6" s="1"/>
  <c r="F6" i="6"/>
  <c r="AZ13" i="1"/>
  <c r="T27" i="5"/>
  <c r="C6" i="4"/>
  <c r="B6" i="4"/>
  <c r="B21" i="4"/>
  <c r="A22" i="4" s="1"/>
  <c r="D6" i="4"/>
  <c r="AQ7" i="8"/>
  <c r="H7" i="8"/>
  <c r="O7" i="8" s="1"/>
  <c r="L3" i="4"/>
  <c r="AD15" i="1"/>
  <c r="AC15" i="1"/>
  <c r="AF15" i="1"/>
  <c r="AE15" i="1"/>
  <c r="AB15" i="1"/>
  <c r="L5" i="8"/>
  <c r="AS12" i="1"/>
  <c r="AU11" i="1"/>
  <c r="AV11" i="1"/>
  <c r="AW11" i="1"/>
  <c r="AT11" i="1"/>
  <c r="AX11" i="1"/>
  <c r="L3" i="6"/>
  <c r="AK15" i="1"/>
  <c r="AM15" i="1"/>
  <c r="AL15" i="1"/>
  <c r="AN15" i="1"/>
  <c r="AO15" i="1"/>
  <c r="K6" i="8"/>
  <c r="T3" i="6"/>
  <c r="C17" i="8"/>
  <c r="T4" i="6"/>
  <c r="C16" i="8"/>
  <c r="T3" i="8"/>
  <c r="D17" i="8"/>
  <c r="T3" i="4"/>
  <c r="U4" i="6"/>
  <c r="K4" i="6"/>
  <c r="T2" i="8"/>
  <c r="T1" i="6"/>
  <c r="T1" i="4"/>
  <c r="C16" i="6"/>
  <c r="T4" i="4"/>
  <c r="T6" i="8"/>
  <c r="S4" i="4"/>
  <c r="T2" i="4"/>
  <c r="D16" i="6"/>
  <c r="T4" i="8"/>
  <c r="T1" i="8"/>
  <c r="D16" i="4"/>
  <c r="S4" i="6"/>
  <c r="U4" i="4"/>
  <c r="U5" i="8"/>
  <c r="K4" i="4"/>
  <c r="S6" i="8"/>
  <c r="U6" i="8"/>
  <c r="C16" i="4"/>
  <c r="T2" i="6"/>
  <c r="AF1" i="8" l="1"/>
  <c r="AI3" i="8"/>
  <c r="AN3" i="8"/>
  <c r="AK3" i="8"/>
  <c r="AO3" i="8"/>
  <c r="AL3" i="8"/>
  <c r="AF3" i="8"/>
  <c r="AE3" i="8"/>
  <c r="AJ3" i="8"/>
  <c r="AG3" i="8"/>
  <c r="AM3" i="8"/>
  <c r="AH3" i="8"/>
  <c r="E16" i="8"/>
  <c r="AF1" i="6"/>
  <c r="AC6" i="8"/>
  <c r="R5" i="8"/>
  <c r="E17" i="8"/>
  <c r="E16" i="6"/>
  <c r="AC4" i="6"/>
  <c r="R3" i="6"/>
  <c r="AC4" i="4"/>
  <c r="R3" i="4"/>
  <c r="E16" i="4"/>
  <c r="AF1" i="4"/>
  <c r="T28" i="5"/>
  <c r="D7" i="4"/>
  <c r="B22" i="4"/>
  <c r="A23" i="4" s="1"/>
  <c r="B7" i="4"/>
  <c r="C7" i="4"/>
  <c r="AQ8" i="8"/>
  <c r="H8" i="8"/>
  <c r="O8" i="8" s="1"/>
  <c r="AQ6" i="4"/>
  <c r="H6" i="4"/>
  <c r="O6" i="4" s="1"/>
  <c r="F7" i="4"/>
  <c r="AQ6" i="6"/>
  <c r="H6" i="6"/>
  <c r="O6" i="6" s="1"/>
  <c r="F7" i="6"/>
  <c r="G9" i="4"/>
  <c r="T28" i="7"/>
  <c r="B22" i="6"/>
  <c r="A23" i="6" s="1"/>
  <c r="B7" i="6"/>
  <c r="C7" i="6"/>
  <c r="D7" i="6"/>
  <c r="AN4" i="8"/>
  <c r="AJ4" i="8"/>
  <c r="AF4" i="8"/>
  <c r="AL4" i="8"/>
  <c r="AH4" i="8"/>
  <c r="AO4" i="8"/>
  <c r="AK4" i="8"/>
  <c r="AG4" i="8"/>
  <c r="AM4" i="8"/>
  <c r="AE4" i="8"/>
  <c r="AI4" i="8"/>
  <c r="AP17" i="1"/>
  <c r="AN2" i="6"/>
  <c r="AJ2" i="6"/>
  <c r="AF2" i="6"/>
  <c r="AM2" i="6"/>
  <c r="AI2" i="6"/>
  <c r="AE2" i="6"/>
  <c r="AO2" i="6"/>
  <c r="AK2" i="6"/>
  <c r="AG2" i="6"/>
  <c r="AL2" i="6"/>
  <c r="AH2" i="6"/>
  <c r="AZ14" i="1"/>
  <c r="F9" i="8"/>
  <c r="G9" i="8"/>
  <c r="AY13" i="1"/>
  <c r="AG17" i="1"/>
  <c r="T29" i="9"/>
  <c r="B23" i="8"/>
  <c r="A24" i="8" s="1"/>
  <c r="C8" i="8"/>
  <c r="B8" i="8"/>
  <c r="D8" i="8"/>
  <c r="G11" i="6"/>
  <c r="AM2" i="4"/>
  <c r="AI2" i="4"/>
  <c r="AE2" i="4"/>
  <c r="AL2" i="4"/>
  <c r="AH2" i="4"/>
  <c r="AN2" i="4"/>
  <c r="AJ2" i="4"/>
  <c r="AF2" i="4"/>
  <c r="AO2" i="4"/>
  <c r="AK2" i="4"/>
  <c r="AG2" i="4"/>
  <c r="L4" i="4"/>
  <c r="AC16" i="1"/>
  <c r="AD16" i="1"/>
  <c r="AF16" i="1"/>
  <c r="AB16" i="1"/>
  <c r="AE16" i="1"/>
  <c r="L6" i="8"/>
  <c r="AS13" i="1"/>
  <c r="AX12" i="1"/>
  <c r="AT12" i="1"/>
  <c r="AW12" i="1"/>
  <c r="AV12" i="1"/>
  <c r="AU12" i="1"/>
  <c r="L4" i="6"/>
  <c r="AM16" i="1"/>
  <c r="AN16" i="1"/>
  <c r="AL16" i="1"/>
  <c r="AO16" i="1"/>
  <c r="AK16" i="1"/>
  <c r="U5" i="4"/>
  <c r="U2" i="6"/>
  <c r="V3" i="8"/>
  <c r="D17" i="6"/>
  <c r="U5" i="6"/>
  <c r="D17" i="4"/>
  <c r="T5" i="6"/>
  <c r="U1" i="4"/>
  <c r="C17" i="6"/>
  <c r="K7" i="8"/>
  <c r="T5" i="4"/>
  <c r="S5" i="4"/>
  <c r="U2" i="4"/>
  <c r="U7" i="8"/>
  <c r="U3" i="8"/>
  <c r="V5" i="4"/>
  <c r="U3" i="6"/>
  <c r="W7" i="8"/>
  <c r="U4" i="8"/>
  <c r="U1" i="8"/>
  <c r="U1" i="6"/>
  <c r="U2" i="8"/>
  <c r="C17" i="4"/>
  <c r="T7" i="8"/>
  <c r="K5" i="4"/>
  <c r="U3" i="4"/>
  <c r="S5" i="6"/>
  <c r="D18" i="8"/>
  <c r="K5" i="6"/>
  <c r="S7" i="8"/>
  <c r="C18" i="8"/>
  <c r="V7" i="8"/>
  <c r="AG1" i="8" l="1"/>
  <c r="E18" i="8"/>
  <c r="E17" i="4"/>
  <c r="AG1" i="6"/>
  <c r="AC7" i="8"/>
  <c r="R6" i="8"/>
  <c r="E17" i="6"/>
  <c r="R4" i="4"/>
  <c r="AC5" i="4"/>
  <c r="R4" i="6"/>
  <c r="AC5" i="6"/>
  <c r="AG1" i="4"/>
  <c r="AG18" i="1"/>
  <c r="AQ9" i="8"/>
  <c r="H9" i="8"/>
  <c r="O9" i="8" s="1"/>
  <c r="G12" i="6"/>
  <c r="AZ15" i="1"/>
  <c r="G10" i="4"/>
  <c r="H7" i="4"/>
  <c r="O7" i="4" s="1"/>
  <c r="AQ7" i="4"/>
  <c r="F8" i="4"/>
  <c r="T29" i="7"/>
  <c r="D8" i="6"/>
  <c r="C8" i="6"/>
  <c r="B23" i="6"/>
  <c r="A24" i="6" s="1"/>
  <c r="B8" i="6"/>
  <c r="AQ7" i="6"/>
  <c r="H7" i="6"/>
  <c r="O7" i="6" s="1"/>
  <c r="F8" i="6"/>
  <c r="AY14" i="1"/>
  <c r="F10" i="8"/>
  <c r="G10" i="8"/>
  <c r="AN3" i="4"/>
  <c r="AJ3" i="4"/>
  <c r="AF3" i="4"/>
  <c r="AM3" i="4"/>
  <c r="AI3" i="4"/>
  <c r="AE3" i="4"/>
  <c r="AO3" i="4"/>
  <c r="AK3" i="4"/>
  <c r="AG3" i="4"/>
  <c r="AL3" i="4"/>
  <c r="AH3" i="4"/>
  <c r="AP18" i="1"/>
  <c r="T30" i="9"/>
  <c r="C9" i="8"/>
  <c r="B24" i="8"/>
  <c r="A25" i="8" s="1"/>
  <c r="D9" i="8"/>
  <c r="B9" i="8"/>
  <c r="C8" i="4"/>
  <c r="B8" i="4"/>
  <c r="T29" i="5"/>
  <c r="D8" i="4"/>
  <c r="B23" i="4"/>
  <c r="A24" i="4" s="1"/>
  <c r="AO3" i="6"/>
  <c r="AK3" i="6"/>
  <c r="AG3" i="6"/>
  <c r="AN3" i="6"/>
  <c r="AJ3" i="6"/>
  <c r="AF3" i="6"/>
  <c r="AL3" i="6"/>
  <c r="AH3" i="6"/>
  <c r="AI3" i="6"/>
  <c r="AE3" i="6"/>
  <c r="AM3" i="6"/>
  <c r="AL5" i="8"/>
  <c r="AH5" i="8"/>
  <c r="AN5" i="8"/>
  <c r="AJ5" i="8"/>
  <c r="AF5" i="8"/>
  <c r="AM5" i="8"/>
  <c r="AI5" i="8"/>
  <c r="AE5" i="8"/>
  <c r="AK5" i="8"/>
  <c r="AO5" i="8"/>
  <c r="AG5" i="8"/>
  <c r="L5" i="4"/>
  <c r="AD17" i="1"/>
  <c r="AF17" i="1"/>
  <c r="AC17" i="1"/>
  <c r="AB17" i="1"/>
  <c r="AE17" i="1"/>
  <c r="L7" i="8"/>
  <c r="AS14" i="1"/>
  <c r="AX13" i="1"/>
  <c r="AU13" i="1"/>
  <c r="AV13" i="1"/>
  <c r="AT13" i="1"/>
  <c r="AW13" i="1"/>
  <c r="L5" i="6"/>
  <c r="AN17" i="1"/>
  <c r="AK17" i="1"/>
  <c r="AO17" i="1"/>
  <c r="AL17" i="1"/>
  <c r="AM17" i="1"/>
  <c r="T6" i="6"/>
  <c r="V1" i="4"/>
  <c r="V6" i="4"/>
  <c r="S6" i="6"/>
  <c r="V4" i="6"/>
  <c r="U6" i="6"/>
  <c r="S8" i="8"/>
  <c r="W8" i="8"/>
  <c r="D19" i="8"/>
  <c r="V2" i="8"/>
  <c r="W2" i="8"/>
  <c r="K6" i="6"/>
  <c r="V2" i="4"/>
  <c r="V8" i="8"/>
  <c r="V2" i="6"/>
  <c r="W3" i="8"/>
  <c r="V6" i="6"/>
  <c r="K6" i="4"/>
  <c r="W5" i="8"/>
  <c r="T8" i="8"/>
  <c r="K8" i="8"/>
  <c r="T6" i="4"/>
  <c r="W6" i="6"/>
  <c r="V6" i="8"/>
  <c r="V5" i="8"/>
  <c r="W6" i="8"/>
  <c r="D18" i="4"/>
  <c r="W1" i="8"/>
  <c r="V3" i="4"/>
  <c r="C18" i="4"/>
  <c r="V3" i="6"/>
  <c r="S6" i="4"/>
  <c r="C18" i="6"/>
  <c r="V1" i="6"/>
  <c r="V5" i="6"/>
  <c r="D18" i="6"/>
  <c r="C19" i="8"/>
  <c r="U8" i="8"/>
  <c r="X8" i="8"/>
  <c r="V4" i="8"/>
  <c r="U6" i="4"/>
  <c r="V1" i="8"/>
  <c r="W4" i="8"/>
  <c r="V4" i="4"/>
  <c r="W6" i="4"/>
  <c r="AH1" i="8" l="1"/>
  <c r="AH1" i="6"/>
  <c r="E19" i="8"/>
  <c r="AI1" i="8"/>
  <c r="AH1" i="4"/>
  <c r="AC8" i="8"/>
  <c r="R7" i="8"/>
  <c r="E18" i="6"/>
  <c r="AC6" i="4"/>
  <c r="R5" i="4"/>
  <c r="AC6" i="6"/>
  <c r="R5" i="6"/>
  <c r="E18" i="4"/>
  <c r="T31" i="9"/>
  <c r="B25" i="8"/>
  <c r="A26" i="8" s="1"/>
  <c r="C10" i="8"/>
  <c r="B10" i="8"/>
  <c r="D10" i="8"/>
  <c r="AN6" i="8"/>
  <c r="AJ6" i="8"/>
  <c r="AF6" i="8"/>
  <c r="AL6" i="8"/>
  <c r="AH6" i="8"/>
  <c r="AO6" i="8"/>
  <c r="AK6" i="8"/>
  <c r="AG6" i="8"/>
  <c r="AI6" i="8"/>
  <c r="AM6" i="8"/>
  <c r="AE6" i="8"/>
  <c r="F11" i="8"/>
  <c r="G11" i="8"/>
  <c r="AY15" i="1"/>
  <c r="AQ8" i="6"/>
  <c r="H8" i="6"/>
  <c r="O8" i="6" s="1"/>
  <c r="F9" i="6"/>
  <c r="T30" i="7"/>
  <c r="B9" i="6"/>
  <c r="C9" i="6"/>
  <c r="B24" i="6"/>
  <c r="A25" i="6" s="1"/>
  <c r="D9" i="6"/>
  <c r="G13" i="6"/>
  <c r="AG19" i="1"/>
  <c r="AH4" i="4"/>
  <c r="AO4" i="4"/>
  <c r="AG4" i="4"/>
  <c r="AE4" i="4"/>
  <c r="AF4" i="4"/>
  <c r="T30" i="5"/>
  <c r="B24" i="4"/>
  <c r="A25" i="4" s="1"/>
  <c r="D9" i="4"/>
  <c r="B9" i="4"/>
  <c r="C9" i="4"/>
  <c r="AP19" i="1"/>
  <c r="AQ10" i="8"/>
  <c r="H10" i="8"/>
  <c r="O10" i="8" s="1"/>
  <c r="AZ16" i="1"/>
  <c r="AQ8" i="4"/>
  <c r="H8" i="4"/>
  <c r="O8" i="4" s="1"/>
  <c r="F9" i="4"/>
  <c r="G11" i="4"/>
  <c r="AM4" i="6"/>
  <c r="AI4" i="6"/>
  <c r="AE4" i="6"/>
  <c r="AL4" i="6"/>
  <c r="AH4" i="6"/>
  <c r="AN4" i="6"/>
  <c r="AJ4" i="6"/>
  <c r="AF4" i="6"/>
  <c r="AG4" i="6"/>
  <c r="AK4" i="6"/>
  <c r="AO4" i="6"/>
  <c r="L6" i="4"/>
  <c r="AF18" i="1"/>
  <c r="AB18" i="1"/>
  <c r="AE18" i="1"/>
  <c r="AD18" i="1"/>
  <c r="AC18" i="1"/>
  <c r="L8" i="8"/>
  <c r="AS15" i="1"/>
  <c r="AW14" i="1"/>
  <c r="AU14" i="1"/>
  <c r="AT14" i="1"/>
  <c r="AV14" i="1"/>
  <c r="AX14" i="1"/>
  <c r="L6" i="6"/>
  <c r="AO18" i="1"/>
  <c r="AM18" i="1"/>
  <c r="AN18" i="1"/>
  <c r="AL18" i="1"/>
  <c r="AK18" i="1"/>
  <c r="K9" i="8"/>
  <c r="X3" i="8"/>
  <c r="W9" i="8"/>
  <c r="W1" i="6"/>
  <c r="C19" i="4"/>
  <c r="X7" i="8"/>
  <c r="W2" i="4"/>
  <c r="D19" i="4"/>
  <c r="C20" i="8"/>
  <c r="W1" i="4"/>
  <c r="K7" i="6"/>
  <c r="S7" i="6"/>
  <c r="S7" i="4"/>
  <c r="V9" i="8"/>
  <c r="X9" i="8"/>
  <c r="C19" i="6"/>
  <c r="W5" i="6"/>
  <c r="T7" i="4"/>
  <c r="Y9" i="8"/>
  <c r="W3" i="4"/>
  <c r="D20" i="8"/>
  <c r="W2" i="6"/>
  <c r="X2" i="8"/>
  <c r="U7" i="4"/>
  <c r="X6" i="8"/>
  <c r="X5" i="8"/>
  <c r="D19" i="6"/>
  <c r="X4" i="8"/>
  <c r="T7" i="6"/>
  <c r="U7" i="6"/>
  <c r="W4" i="6"/>
  <c r="V7" i="4"/>
  <c r="K7" i="4"/>
  <c r="W3" i="6"/>
  <c r="T9" i="8"/>
  <c r="W7" i="4"/>
  <c r="V7" i="6"/>
  <c r="W4" i="4"/>
  <c r="X1" i="8"/>
  <c r="X7" i="4"/>
  <c r="W5" i="4"/>
  <c r="W7" i="6"/>
  <c r="S9" i="8"/>
  <c r="U9" i="8"/>
  <c r="X7" i="6"/>
  <c r="AI4" i="4" l="1"/>
  <c r="E19" i="6"/>
  <c r="AI1" i="4"/>
  <c r="AC9" i="8"/>
  <c r="R8" i="8"/>
  <c r="E20" i="8"/>
  <c r="AJ1" i="8"/>
  <c r="R6" i="6"/>
  <c r="AC7" i="6"/>
  <c r="R6" i="4"/>
  <c r="AC7" i="4"/>
  <c r="AI1" i="6"/>
  <c r="E19" i="4"/>
  <c r="AZ17" i="1"/>
  <c r="AP20" i="1"/>
  <c r="T31" i="5"/>
  <c r="B25" i="4"/>
  <c r="A26" i="4" s="1"/>
  <c r="C10" i="4"/>
  <c r="B10" i="4"/>
  <c r="D10" i="4"/>
  <c r="T32" i="9"/>
  <c r="C11" i="8"/>
  <c r="D11" i="8"/>
  <c r="B26" i="8"/>
  <c r="B11" i="8"/>
  <c r="AQ9" i="4"/>
  <c r="H9" i="4"/>
  <c r="O9" i="4" s="1"/>
  <c r="F10" i="4"/>
  <c r="T31" i="7"/>
  <c r="D10" i="6"/>
  <c r="B25" i="6"/>
  <c r="A26" i="6" s="1"/>
  <c r="C10" i="6"/>
  <c r="B10" i="6"/>
  <c r="AQ9" i="6"/>
  <c r="H9" i="6"/>
  <c r="O9" i="6" s="1"/>
  <c r="F10" i="6"/>
  <c r="AO5" i="6"/>
  <c r="AK5" i="6"/>
  <c r="AG5" i="6"/>
  <c r="AN5" i="6"/>
  <c r="AJ5" i="6"/>
  <c r="AF5" i="6"/>
  <c r="AL5" i="6"/>
  <c r="AH5" i="6"/>
  <c r="AE5" i="6"/>
  <c r="AI5" i="6"/>
  <c r="AM5" i="6"/>
  <c r="AF5" i="4"/>
  <c r="AI5" i="4"/>
  <c r="AE5" i="4"/>
  <c r="AO5" i="4"/>
  <c r="AG5" i="4"/>
  <c r="AH5" i="4"/>
  <c r="AL7" i="8"/>
  <c r="AH7" i="8"/>
  <c r="AN7" i="8"/>
  <c r="AJ7" i="8"/>
  <c r="AF7" i="8"/>
  <c r="AM7" i="8"/>
  <c r="AI7" i="8"/>
  <c r="AE7" i="8"/>
  <c r="AG7" i="8"/>
  <c r="AO7" i="8"/>
  <c r="AK7" i="8"/>
  <c r="AG20" i="1"/>
  <c r="AY16" i="1"/>
  <c r="G12" i="8"/>
  <c r="F12" i="8"/>
  <c r="G12" i="4"/>
  <c r="G14" i="6"/>
  <c r="AQ11" i="8"/>
  <c r="H11" i="8"/>
  <c r="O11" i="8" s="1"/>
  <c r="L7" i="4"/>
  <c r="AD19" i="1"/>
  <c r="AC19" i="1"/>
  <c r="AE19" i="1"/>
  <c r="AB19" i="1"/>
  <c r="AF19" i="1"/>
  <c r="L9" i="8"/>
  <c r="AS16" i="1"/>
  <c r="AV15" i="1"/>
  <c r="AX15" i="1"/>
  <c r="AW15" i="1"/>
  <c r="AU15" i="1"/>
  <c r="AT15" i="1"/>
  <c r="L7" i="6"/>
  <c r="AL19" i="1"/>
  <c r="AO19" i="1"/>
  <c r="AK19" i="1"/>
  <c r="AM19" i="1"/>
  <c r="AN19" i="1"/>
  <c r="U10" i="8"/>
  <c r="Y1" i="8"/>
  <c r="K8" i="4"/>
  <c r="W10" i="8"/>
  <c r="S10" i="8"/>
  <c r="C20" i="6"/>
  <c r="X5" i="6"/>
  <c r="X8" i="6"/>
  <c r="Y2" i="8"/>
  <c r="Y6" i="8"/>
  <c r="V10" i="8"/>
  <c r="X6" i="4"/>
  <c r="Y10" i="8"/>
  <c r="Y5" i="8"/>
  <c r="U8" i="6"/>
  <c r="W8" i="4"/>
  <c r="Y4" i="8"/>
  <c r="T8" i="4"/>
  <c r="Y8" i="8"/>
  <c r="X8" i="4"/>
  <c r="X3" i="4"/>
  <c r="D20" i="6"/>
  <c r="X1" i="6"/>
  <c r="D20" i="4"/>
  <c r="X10" i="8"/>
  <c r="Y8" i="6"/>
  <c r="X4" i="4"/>
  <c r="K8" i="6"/>
  <c r="X5" i="4"/>
  <c r="Y3" i="8"/>
  <c r="T8" i="6"/>
  <c r="X4" i="6"/>
  <c r="X2" i="6"/>
  <c r="D21" i="8"/>
  <c r="T10" i="8"/>
  <c r="S8" i="6"/>
  <c r="Y8" i="4"/>
  <c r="C20" i="4"/>
  <c r="X1" i="4"/>
  <c r="X6" i="6"/>
  <c r="V8" i="6"/>
  <c r="V8" i="4"/>
  <c r="C21" i="8"/>
  <c r="K10" i="8"/>
  <c r="Z10" i="8"/>
  <c r="S8" i="4"/>
  <c r="W8" i="6"/>
  <c r="Y7" i="8"/>
  <c r="U8" i="4"/>
  <c r="X2" i="4"/>
  <c r="X3" i="6"/>
  <c r="AJ4" i="4" l="1"/>
  <c r="AJ5" i="4"/>
  <c r="AC8" i="4"/>
  <c r="R7" i="4"/>
  <c r="AC10" i="8"/>
  <c r="R9" i="8"/>
  <c r="AJ1" i="4"/>
  <c r="AK1" i="8"/>
  <c r="AJ1" i="6"/>
  <c r="E20" i="4"/>
  <c r="E21" i="8"/>
  <c r="AC8" i="6"/>
  <c r="R7" i="6"/>
  <c r="E20" i="6"/>
  <c r="G15" i="6"/>
  <c r="G13" i="4"/>
  <c r="AQ10" i="6"/>
  <c r="H10" i="6"/>
  <c r="O10" i="6" s="1"/>
  <c r="F11" i="6"/>
  <c r="T32" i="5"/>
  <c r="D11" i="4"/>
  <c r="B26" i="4"/>
  <c r="B11" i="4"/>
  <c r="C11" i="4"/>
  <c r="AZ18" i="1"/>
  <c r="AQ12" i="8"/>
  <c r="H12" i="8"/>
  <c r="O12" i="8" s="1"/>
  <c r="AY17" i="1"/>
  <c r="T32" i="7"/>
  <c r="B26" i="6"/>
  <c r="B11" i="6"/>
  <c r="C11" i="6"/>
  <c r="D11" i="6"/>
  <c r="G13" i="8"/>
  <c r="F13" i="8"/>
  <c r="AG21" i="1"/>
  <c r="AQ10" i="4"/>
  <c r="H10" i="4"/>
  <c r="O10" i="4" s="1"/>
  <c r="F11" i="4"/>
  <c r="AP21" i="1"/>
  <c r="AH6" i="4"/>
  <c r="AO6" i="4"/>
  <c r="AG6" i="4"/>
  <c r="AI6" i="4"/>
  <c r="AE6" i="4"/>
  <c r="AF6" i="4"/>
  <c r="AJ6" i="4"/>
  <c r="AM6" i="6"/>
  <c r="AI6" i="6"/>
  <c r="AE6" i="6"/>
  <c r="AL6" i="6"/>
  <c r="AH6" i="6"/>
  <c r="AN6" i="6"/>
  <c r="AJ6" i="6"/>
  <c r="AF6" i="6"/>
  <c r="AO6" i="6"/>
  <c r="AG6" i="6"/>
  <c r="AK6" i="6"/>
  <c r="AN8" i="8"/>
  <c r="AJ8" i="8"/>
  <c r="AF8" i="8"/>
  <c r="AL8" i="8"/>
  <c r="AH8" i="8"/>
  <c r="AO8" i="8"/>
  <c r="AK8" i="8"/>
  <c r="AG8" i="8"/>
  <c r="AE8" i="8"/>
  <c r="AM8" i="8"/>
  <c r="AI8" i="8"/>
  <c r="L8" i="4"/>
  <c r="AB20" i="1"/>
  <c r="AC20" i="1"/>
  <c r="AE20" i="1"/>
  <c r="AD20" i="1"/>
  <c r="AF20" i="1"/>
  <c r="L10" i="8"/>
  <c r="AS17" i="1"/>
  <c r="AX16" i="1"/>
  <c r="AW16" i="1"/>
  <c r="AT16" i="1"/>
  <c r="AV16" i="1"/>
  <c r="AU16" i="1"/>
  <c r="L8" i="6"/>
  <c r="AO20" i="1"/>
  <c r="AL20" i="1"/>
  <c r="AM20" i="1"/>
  <c r="AK20" i="1"/>
  <c r="AN20" i="1"/>
  <c r="Z1" i="8"/>
  <c r="X9" i="4"/>
  <c r="W9" i="4"/>
  <c r="K9" i="6"/>
  <c r="X11" i="8"/>
  <c r="Y4" i="4"/>
  <c r="Z2" i="8"/>
  <c r="Y3" i="4"/>
  <c r="Y11" i="8"/>
  <c r="X9" i="6"/>
  <c r="K11" i="8"/>
  <c r="D21" i="6"/>
  <c r="Y2" i="4"/>
  <c r="Z9" i="4"/>
  <c r="T9" i="4"/>
  <c r="W11" i="8"/>
  <c r="Z9" i="6"/>
  <c r="Y6" i="6"/>
  <c r="AB11" i="8"/>
  <c r="S9" i="6"/>
  <c r="Z4" i="8"/>
  <c r="T9" i="6"/>
  <c r="Z7" i="8"/>
  <c r="Z8" i="8"/>
  <c r="S11" i="8"/>
  <c r="V9" i="6"/>
  <c r="Y1" i="4"/>
  <c r="W9" i="6"/>
  <c r="Y9" i="6"/>
  <c r="Y7" i="4"/>
  <c r="S9" i="4"/>
  <c r="Y4" i="6"/>
  <c r="Z9" i="8"/>
  <c r="Z5" i="8"/>
  <c r="U9" i="4"/>
  <c r="Y5" i="4"/>
  <c r="C21" i="4"/>
  <c r="Y3" i="6"/>
  <c r="Z11" i="8"/>
  <c r="U11" i="8"/>
  <c r="K9" i="4"/>
  <c r="U9" i="6"/>
  <c r="Y6" i="4"/>
  <c r="Y9" i="4"/>
  <c r="Y5" i="6"/>
  <c r="Z3" i="8"/>
  <c r="V9" i="4"/>
  <c r="Y7" i="6"/>
  <c r="Z6" i="8"/>
  <c r="V11" i="8"/>
  <c r="T11" i="8"/>
  <c r="Y2" i="6"/>
  <c r="C21" i="6"/>
  <c r="D21" i="4"/>
  <c r="Y1" i="6"/>
  <c r="AK4" i="4" l="1"/>
  <c r="AK5" i="4"/>
  <c r="AK6" i="4"/>
  <c r="AK1" i="4"/>
  <c r="E21" i="4"/>
  <c r="E21" i="6"/>
  <c r="R8" i="6"/>
  <c r="AC9" i="6"/>
  <c r="AL1" i="8"/>
  <c r="R8" i="4"/>
  <c r="AC9" i="4"/>
  <c r="AC11" i="8"/>
  <c r="R10" i="8"/>
  <c r="AK1" i="6"/>
  <c r="AY18" i="1"/>
  <c r="AQ11" i="6"/>
  <c r="H11" i="6"/>
  <c r="O11" i="6" s="1"/>
  <c r="F12" i="6"/>
  <c r="AQ13" i="8"/>
  <c r="H13" i="8"/>
  <c r="O13" i="8" s="1"/>
  <c r="G16" i="6"/>
  <c r="AP22" i="1"/>
  <c r="AG22" i="1"/>
  <c r="G14" i="8"/>
  <c r="F14" i="8"/>
  <c r="AZ19" i="1"/>
  <c r="AL9" i="8"/>
  <c r="AH9" i="8"/>
  <c r="AN9" i="8"/>
  <c r="AJ9" i="8"/>
  <c r="AF9" i="8"/>
  <c r="AM9" i="8"/>
  <c r="AI9" i="8"/>
  <c r="AE9" i="8"/>
  <c r="AK9" i="8"/>
  <c r="AG9" i="8"/>
  <c r="AO9" i="8"/>
  <c r="AJ7" i="4"/>
  <c r="AF7" i="4"/>
  <c r="AI7" i="4"/>
  <c r="AE7" i="4"/>
  <c r="AO7" i="4"/>
  <c r="AK7" i="4"/>
  <c r="AG7" i="4"/>
  <c r="AH7" i="4"/>
  <c r="H11" i="4"/>
  <c r="O11" i="4" s="1"/>
  <c r="AQ11" i="4"/>
  <c r="F12" i="4"/>
  <c r="G14" i="4"/>
  <c r="AO7" i="6"/>
  <c r="AK7" i="6"/>
  <c r="AG7" i="6"/>
  <c r="AN7" i="6"/>
  <c r="AJ7" i="6"/>
  <c r="AF7" i="6"/>
  <c r="AL7" i="6"/>
  <c r="AH7" i="6"/>
  <c r="AM7" i="6"/>
  <c r="AE7" i="6"/>
  <c r="AI7" i="6"/>
  <c r="L9" i="4"/>
  <c r="AF21" i="1"/>
  <c r="AD21" i="1"/>
  <c r="AE21" i="1"/>
  <c r="AB21" i="1"/>
  <c r="AC21" i="1"/>
  <c r="L11" i="8"/>
  <c r="AS18" i="1"/>
  <c r="AX17" i="1"/>
  <c r="AT17" i="1"/>
  <c r="AV17" i="1"/>
  <c r="AU17" i="1"/>
  <c r="AW17" i="1"/>
  <c r="L9" i="6"/>
  <c r="AN21" i="1"/>
  <c r="AM21" i="1"/>
  <c r="AL21" i="1"/>
  <c r="AK21" i="1"/>
  <c r="AO21" i="1"/>
  <c r="U10" i="6"/>
  <c r="AB2" i="8"/>
  <c r="Y12" i="8"/>
  <c r="T10" i="6"/>
  <c r="Z3" i="4"/>
  <c r="Z7" i="6"/>
  <c r="AB9" i="8"/>
  <c r="S10" i="6"/>
  <c r="Z6" i="4"/>
  <c r="K12" i="8"/>
  <c r="W12" i="8"/>
  <c r="T10" i="4"/>
  <c r="AA2" i="8"/>
  <c r="AB10" i="8"/>
  <c r="AA11" i="8"/>
  <c r="AB6" i="8"/>
  <c r="AA6" i="8"/>
  <c r="AA10" i="8"/>
  <c r="AB3" i="8"/>
  <c r="AB12" i="8"/>
  <c r="Z4" i="6"/>
  <c r="X10" i="6"/>
  <c r="Z1" i="4"/>
  <c r="AA3" i="8"/>
  <c r="Z8" i="6"/>
  <c r="K10" i="4"/>
  <c r="AA4" i="8"/>
  <c r="V12" i="8"/>
  <c r="V10" i="6"/>
  <c r="Z2" i="4"/>
  <c r="K10" i="6"/>
  <c r="AB1" i="8"/>
  <c r="AA7" i="8"/>
  <c r="X10" i="4"/>
  <c r="AA12" i="8"/>
  <c r="T12" i="8"/>
  <c r="Z6" i="6"/>
  <c r="AB8" i="8"/>
  <c r="Z2" i="6"/>
  <c r="AB4" i="8"/>
  <c r="AB7" i="8"/>
  <c r="AB5" i="8"/>
  <c r="Z7" i="4"/>
  <c r="S12" i="8"/>
  <c r="AA9" i="8"/>
  <c r="Z10" i="4"/>
  <c r="Y10" i="4"/>
  <c r="Z10" i="6"/>
  <c r="Y10" i="6"/>
  <c r="W10" i="6"/>
  <c r="AA8" i="8"/>
  <c r="U12" i="8"/>
  <c r="AB10" i="6"/>
  <c r="AA10" i="4"/>
  <c r="Z1" i="6"/>
  <c r="Z5" i="6"/>
  <c r="V10" i="4"/>
  <c r="X12" i="8"/>
  <c r="Z3" i="6"/>
  <c r="W10" i="4"/>
  <c r="AA5" i="8"/>
  <c r="Z5" i="4"/>
  <c r="Z12" i="8"/>
  <c r="Z4" i="4"/>
  <c r="S10" i="4"/>
  <c r="AA1" i="8"/>
  <c r="Z8" i="4"/>
  <c r="U10" i="4"/>
  <c r="AL4" i="4" l="1"/>
  <c r="AL5" i="4"/>
  <c r="AL6" i="4"/>
  <c r="AL7" i="4"/>
  <c r="M5" i="8"/>
  <c r="M6" i="8"/>
  <c r="M9" i="8"/>
  <c r="M2" i="8"/>
  <c r="M11" i="8"/>
  <c r="M10" i="8"/>
  <c r="M8" i="8"/>
  <c r="M4" i="8"/>
  <c r="M3" i="8"/>
  <c r="M7" i="8"/>
  <c r="M1" i="8"/>
  <c r="AL1" i="4"/>
  <c r="AC10" i="6"/>
  <c r="R9" i="6"/>
  <c r="R11" i="8"/>
  <c r="AC12" i="8"/>
  <c r="M12" i="8"/>
  <c r="AC10" i="4"/>
  <c r="R9" i="4"/>
  <c r="AN1" i="8"/>
  <c r="AM1" i="8"/>
  <c r="AL1" i="6"/>
  <c r="AQ12" i="4"/>
  <c r="H12" i="4"/>
  <c r="O12" i="4" s="1"/>
  <c r="F13" i="4"/>
  <c r="AZ20" i="1"/>
  <c r="G17" i="6"/>
  <c r="AM8" i="6"/>
  <c r="AI8" i="6"/>
  <c r="AE8" i="6"/>
  <c r="AL8" i="6"/>
  <c r="AH8" i="6"/>
  <c r="AN8" i="6"/>
  <c r="AJ8" i="6"/>
  <c r="AF8" i="6"/>
  <c r="AO8" i="6"/>
  <c r="AK8" i="6"/>
  <c r="AG8" i="6"/>
  <c r="AG23" i="1"/>
  <c r="AN10" i="8"/>
  <c r="AJ10" i="8"/>
  <c r="AF10" i="8"/>
  <c r="AL10" i="8"/>
  <c r="AH10" i="8"/>
  <c r="AO10" i="8"/>
  <c r="AK10" i="8"/>
  <c r="AG10" i="8"/>
  <c r="AI10" i="8"/>
  <c r="AE10" i="8"/>
  <c r="AM10" i="8"/>
  <c r="AL8" i="4"/>
  <c r="AH8" i="4"/>
  <c r="AO8" i="4"/>
  <c r="AK8" i="4"/>
  <c r="AG8" i="4"/>
  <c r="AI8" i="4"/>
  <c r="AE8" i="4"/>
  <c r="AJ8" i="4"/>
  <c r="AF8" i="4"/>
  <c r="H14" i="8"/>
  <c r="O14" i="8" s="1"/>
  <c r="AQ14" i="8"/>
  <c r="G15" i="4"/>
  <c r="G15" i="8"/>
  <c r="F15" i="8"/>
  <c r="AP23" i="1"/>
  <c r="AQ12" i="6"/>
  <c r="H12" i="6"/>
  <c r="O12" i="6" s="1"/>
  <c r="F13" i="6"/>
  <c r="AY19" i="1"/>
  <c r="L10" i="4"/>
  <c r="AB22" i="1"/>
  <c r="AC22" i="1"/>
  <c r="AF22" i="1"/>
  <c r="AE22" i="1"/>
  <c r="AD22" i="1"/>
  <c r="L12" i="8"/>
  <c r="AS19" i="1"/>
  <c r="AU18" i="1"/>
  <c r="AW18" i="1"/>
  <c r="AX18" i="1"/>
  <c r="AT18" i="1"/>
  <c r="AV18" i="1"/>
  <c r="L10" i="6"/>
  <c r="AM22" i="1"/>
  <c r="AN22" i="1"/>
  <c r="AO22" i="1"/>
  <c r="AL22" i="1"/>
  <c r="AK22" i="1"/>
  <c r="AB1" i="6"/>
  <c r="AB5" i="4"/>
  <c r="Z11" i="6"/>
  <c r="U11" i="4"/>
  <c r="AA13" i="8"/>
  <c r="S11" i="6"/>
  <c r="W11" i="6"/>
  <c r="AA5" i="4"/>
  <c r="AB9" i="4"/>
  <c r="X11" i="6"/>
  <c r="Y13" i="8"/>
  <c r="U13" i="8"/>
  <c r="V11" i="4"/>
  <c r="AB2" i="6"/>
  <c r="AA2" i="4"/>
  <c r="W13" i="8"/>
  <c r="V11" i="6"/>
  <c r="U11" i="6"/>
  <c r="AA3" i="6"/>
  <c r="AA4" i="6"/>
  <c r="AB1" i="4"/>
  <c r="AB7" i="4"/>
  <c r="T11" i="4"/>
  <c r="S11" i="4"/>
  <c r="X13" i="8"/>
  <c r="AB5" i="6"/>
  <c r="W11" i="4"/>
  <c r="X11" i="4"/>
  <c r="Z13" i="8"/>
  <c r="AB13" i="8"/>
  <c r="AB3" i="4"/>
  <c r="AA11" i="6"/>
  <c r="AA8" i="6"/>
  <c r="AA7" i="6"/>
  <c r="Y11" i="4"/>
  <c r="AA9" i="6"/>
  <c r="AB6" i="4"/>
  <c r="AA11" i="4"/>
  <c r="AA1" i="6"/>
  <c r="AA7" i="4"/>
  <c r="AB8" i="4"/>
  <c r="K11" i="6"/>
  <c r="T13" i="8"/>
  <c r="AB4" i="4"/>
  <c r="AB10" i="4"/>
  <c r="K13" i="8"/>
  <c r="AB8" i="6"/>
  <c r="AB2" i="4"/>
  <c r="AB11" i="6"/>
  <c r="AA1" i="4"/>
  <c r="AB9" i="6"/>
  <c r="AA4" i="4"/>
  <c r="AA10" i="6"/>
  <c r="AB3" i="6"/>
  <c r="Z11" i="4"/>
  <c r="AA3" i="4"/>
  <c r="V13" i="8"/>
  <c r="AA8" i="4"/>
  <c r="AA5" i="6"/>
  <c r="S13" i="8"/>
  <c r="AA6" i="6"/>
  <c r="K11" i="4"/>
  <c r="AB6" i="6"/>
  <c r="T11" i="6"/>
  <c r="AA9" i="4"/>
  <c r="AA6" i="4"/>
  <c r="AA2" i="6"/>
  <c r="AB11" i="4"/>
  <c r="AB4" i="6"/>
  <c r="Y11" i="6"/>
  <c r="AB7" i="6"/>
  <c r="AM4" i="4" l="1"/>
  <c r="AN4" i="4"/>
  <c r="AN5" i="4"/>
  <c r="AM5" i="4"/>
  <c r="AN6" i="4"/>
  <c r="AM6" i="4"/>
  <c r="M10" i="4"/>
  <c r="AN8" i="4"/>
  <c r="AM8" i="4"/>
  <c r="AN7" i="4"/>
  <c r="AM7" i="4"/>
  <c r="M10" i="6"/>
  <c r="M9" i="4"/>
  <c r="M8" i="4"/>
  <c r="M6" i="4"/>
  <c r="M4" i="4"/>
  <c r="M2" i="4"/>
  <c r="M7" i="4"/>
  <c r="M5" i="4"/>
  <c r="M3" i="4"/>
  <c r="M9" i="6"/>
  <c r="M8" i="6"/>
  <c r="M6" i="6"/>
  <c r="M4" i="6"/>
  <c r="M2" i="6"/>
  <c r="M5" i="6"/>
  <c r="M3" i="6"/>
  <c r="M7" i="6"/>
  <c r="M1" i="4"/>
  <c r="M1" i="6"/>
  <c r="M13" i="8"/>
  <c r="R10" i="6"/>
  <c r="AC11" i="6"/>
  <c r="R12" i="8"/>
  <c r="AC13" i="8"/>
  <c r="M11" i="4"/>
  <c r="AM1" i="4"/>
  <c r="AN1" i="6"/>
  <c r="M11" i="6"/>
  <c r="AM1" i="6"/>
  <c r="R10" i="4"/>
  <c r="AC11" i="4"/>
  <c r="AN1" i="4"/>
  <c r="AQ15" i="8"/>
  <c r="H15" i="8"/>
  <c r="O15" i="8" s="1"/>
  <c r="G16" i="8"/>
  <c r="F16" i="8"/>
  <c r="AO9" i="6"/>
  <c r="AK9" i="6"/>
  <c r="AG9" i="6"/>
  <c r="AN9" i="6"/>
  <c r="AJ9" i="6"/>
  <c r="AF9" i="6"/>
  <c r="AL9" i="6"/>
  <c r="AH9" i="6"/>
  <c r="AM9" i="6"/>
  <c r="AI9" i="6"/>
  <c r="AE9" i="6"/>
  <c r="AY20" i="1"/>
  <c r="AP24" i="1"/>
  <c r="G16" i="4"/>
  <c r="AG24" i="1"/>
  <c r="AZ21" i="1"/>
  <c r="AN9" i="4"/>
  <c r="AJ9" i="4"/>
  <c r="AF9" i="4"/>
  <c r="AM9" i="4"/>
  <c r="AI9" i="4"/>
  <c r="AE9" i="4"/>
  <c r="AO9" i="4"/>
  <c r="AK9" i="4"/>
  <c r="AG9" i="4"/>
  <c r="AL9" i="4"/>
  <c r="AH9" i="4"/>
  <c r="H13" i="6"/>
  <c r="O13" i="6" s="1"/>
  <c r="AQ13" i="6"/>
  <c r="F14" i="6"/>
  <c r="AL11" i="8"/>
  <c r="AH11" i="8"/>
  <c r="AN11" i="8"/>
  <c r="AJ11" i="8"/>
  <c r="AF11" i="8"/>
  <c r="AM11" i="8"/>
  <c r="AI11" i="8"/>
  <c r="AE11" i="8"/>
  <c r="AO11" i="8"/>
  <c r="AG11" i="8"/>
  <c r="AK11" i="8"/>
  <c r="G18" i="6"/>
  <c r="AQ13" i="4"/>
  <c r="H13" i="4"/>
  <c r="O13" i="4" s="1"/>
  <c r="F14" i="4"/>
  <c r="L11" i="4"/>
  <c r="AE23" i="1"/>
  <c r="AF23" i="1"/>
  <c r="AB23" i="1"/>
  <c r="AD23" i="1"/>
  <c r="AC23" i="1"/>
  <c r="L13" i="8"/>
  <c r="AS20" i="1"/>
  <c r="AX19" i="1"/>
  <c r="AW19" i="1"/>
  <c r="AU19" i="1"/>
  <c r="AV19" i="1"/>
  <c r="AT19" i="1"/>
  <c r="L11" i="6"/>
  <c r="AN23" i="1"/>
  <c r="AO23" i="1"/>
  <c r="AK23" i="1"/>
  <c r="AM23" i="1"/>
  <c r="AL23" i="1"/>
  <c r="V12" i="4"/>
  <c r="T14" i="8"/>
  <c r="S12" i="4"/>
  <c r="S12" i="6"/>
  <c r="K14" i="8"/>
  <c r="AA12" i="4"/>
  <c r="V14" i="8"/>
  <c r="U14" i="8"/>
  <c r="W14" i="8"/>
  <c r="U12" i="4"/>
  <c r="W12" i="6"/>
  <c r="AB12" i="6"/>
  <c r="T12" i="6"/>
  <c r="T12" i="4"/>
  <c r="X12" i="6"/>
  <c r="AB14" i="8"/>
  <c r="K12" i="6"/>
  <c r="AA12" i="6"/>
  <c r="Z12" i="6"/>
  <c r="Z12" i="4"/>
  <c r="K12" i="4"/>
  <c r="Z14" i="8"/>
  <c r="S14" i="8"/>
  <c r="V12" i="6"/>
  <c r="X14" i="8"/>
  <c r="Y14" i="8"/>
  <c r="X12" i="4"/>
  <c r="Y12" i="6"/>
  <c r="AA14" i="8"/>
  <c r="AB12" i="4"/>
  <c r="Y12" i="4"/>
  <c r="U12" i="6"/>
  <c r="W12" i="4"/>
  <c r="R13" i="8" l="1"/>
  <c r="AC14" i="8"/>
  <c r="R11" i="4"/>
  <c r="AC12" i="4"/>
  <c r="AC12" i="6"/>
  <c r="R11" i="6"/>
  <c r="M12" i="6"/>
  <c r="M14" i="8"/>
  <c r="M12" i="4"/>
  <c r="AZ22" i="1"/>
  <c r="G17" i="4"/>
  <c r="AM10" i="6"/>
  <c r="AI10" i="6"/>
  <c r="AE10" i="6"/>
  <c r="AL10" i="6"/>
  <c r="AH10" i="6"/>
  <c r="AN10" i="6"/>
  <c r="AJ10" i="6"/>
  <c r="AF10" i="6"/>
  <c r="AK10" i="6"/>
  <c r="AG10" i="6"/>
  <c r="AO10" i="6"/>
  <c r="AY21" i="1"/>
  <c r="AQ14" i="4"/>
  <c r="H14" i="4"/>
  <c r="O14" i="4" s="1"/>
  <c r="F15" i="4"/>
  <c r="AQ14" i="6"/>
  <c r="H14" i="6"/>
  <c r="O14" i="6" s="1"/>
  <c r="F15" i="6"/>
  <c r="AP25" i="1"/>
  <c r="AL10" i="4"/>
  <c r="AH10" i="4"/>
  <c r="AO10" i="4"/>
  <c r="AK10" i="4"/>
  <c r="AG10" i="4"/>
  <c r="AM10" i="4"/>
  <c r="AI10" i="4"/>
  <c r="AE10" i="4"/>
  <c r="AN10" i="4"/>
  <c r="AJ10" i="4"/>
  <c r="AF10" i="4"/>
  <c r="G19" i="6"/>
  <c r="AG25" i="1"/>
  <c r="AQ16" i="8"/>
  <c r="H16" i="8"/>
  <c r="O16" i="8" s="1"/>
  <c r="G17" i="8"/>
  <c r="F17" i="8"/>
  <c r="AM12" i="8"/>
  <c r="AI12" i="8"/>
  <c r="AE12" i="8"/>
  <c r="AO12" i="8"/>
  <c r="AK12" i="8"/>
  <c r="AG12" i="8"/>
  <c r="AN12" i="8"/>
  <c r="AJ12" i="8"/>
  <c r="AF12" i="8"/>
  <c r="AH12" i="8"/>
  <c r="AL12" i="8"/>
  <c r="L12" i="4"/>
  <c r="AD24" i="1"/>
  <c r="AE24" i="1"/>
  <c r="AF24" i="1"/>
  <c r="AB24" i="1"/>
  <c r="AC24" i="1"/>
  <c r="L14" i="8"/>
  <c r="AS21" i="1"/>
  <c r="AX20" i="1"/>
  <c r="AU20" i="1"/>
  <c r="AW20" i="1"/>
  <c r="AV20" i="1"/>
  <c r="AT20" i="1"/>
  <c r="L12" i="6"/>
  <c r="AL24" i="1"/>
  <c r="AO24" i="1"/>
  <c r="AM24" i="1"/>
  <c r="AK24" i="1"/>
  <c r="AN24" i="1"/>
  <c r="K15" i="8"/>
  <c r="U13" i="6"/>
  <c r="V13" i="4"/>
  <c r="T15" i="8"/>
  <c r="Z15" i="8"/>
  <c r="Y13" i="4"/>
  <c r="K13" i="6"/>
  <c r="S15" i="8"/>
  <c r="X13" i="6"/>
  <c r="AA13" i="4"/>
  <c r="X13" i="4"/>
  <c r="K13" i="4"/>
  <c r="W13" i="4"/>
  <c r="Z13" i="4"/>
  <c r="T13" i="4"/>
  <c r="X15" i="8"/>
  <c r="AA13" i="6"/>
  <c r="V13" i="6"/>
  <c r="S13" i="4"/>
  <c r="AB13" i="6"/>
  <c r="Z13" i="6"/>
  <c r="T13" i="6"/>
  <c r="Y13" i="6"/>
  <c r="Y15" i="8"/>
  <c r="U15" i="8"/>
  <c r="V15" i="8"/>
  <c r="S13" i="6"/>
  <c r="AB15" i="8"/>
  <c r="AA15" i="8"/>
  <c r="U13" i="4"/>
  <c r="W15" i="8"/>
  <c r="AB13" i="4"/>
  <c r="W13" i="6"/>
  <c r="M15" i="8" l="1"/>
  <c r="R12" i="6"/>
  <c r="AC13" i="6"/>
  <c r="R14" i="8"/>
  <c r="AC15" i="8"/>
  <c r="M13" i="6"/>
  <c r="M13" i="4"/>
  <c r="AC13" i="4"/>
  <c r="R12" i="4"/>
  <c r="AQ15" i="4"/>
  <c r="H15" i="4"/>
  <c r="O15" i="4" s="1"/>
  <c r="F16" i="4"/>
  <c r="G18" i="4"/>
  <c r="AQ15" i="6"/>
  <c r="H15" i="6"/>
  <c r="O15" i="6" s="1"/>
  <c r="F16" i="6"/>
  <c r="AY22" i="1"/>
  <c r="AP26" i="1"/>
  <c r="AQ17" i="8"/>
  <c r="H17" i="8"/>
  <c r="O17" i="8" s="1"/>
  <c r="AG26" i="1"/>
  <c r="G20" i="6"/>
  <c r="AZ23" i="1"/>
  <c r="G18" i="8"/>
  <c r="F18" i="8"/>
  <c r="AO11" i="6"/>
  <c r="AK11" i="6"/>
  <c r="AG11" i="6"/>
  <c r="AN11" i="6"/>
  <c r="AJ11" i="6"/>
  <c r="AF11" i="6"/>
  <c r="AL11" i="6"/>
  <c r="AH11" i="6"/>
  <c r="AI11" i="6"/>
  <c r="AE11" i="6"/>
  <c r="AM11" i="6"/>
  <c r="AN11" i="4"/>
  <c r="AJ11" i="4"/>
  <c r="AF11" i="4"/>
  <c r="AM11" i="4"/>
  <c r="AI11" i="4"/>
  <c r="AE11" i="4"/>
  <c r="AO11" i="4"/>
  <c r="AK11" i="4"/>
  <c r="AG11" i="4"/>
  <c r="AL11" i="4"/>
  <c r="AH11" i="4"/>
  <c r="AO13" i="8"/>
  <c r="AK13" i="8"/>
  <c r="AG13" i="8"/>
  <c r="AM13" i="8"/>
  <c r="AI13" i="8"/>
  <c r="AE13" i="8"/>
  <c r="AL13" i="8"/>
  <c r="AH13" i="8"/>
  <c r="AF13" i="8"/>
  <c r="AN13" i="8"/>
  <c r="AJ13" i="8"/>
  <c r="L13" i="4"/>
  <c r="AF25" i="1"/>
  <c r="AD25" i="1"/>
  <c r="AB25" i="1"/>
  <c r="AC25" i="1"/>
  <c r="AE25" i="1"/>
  <c r="L15" i="8"/>
  <c r="AS22" i="1"/>
  <c r="AW21" i="1"/>
  <c r="AT21" i="1"/>
  <c r="AV21" i="1"/>
  <c r="AX21" i="1"/>
  <c r="AU21" i="1"/>
  <c r="L13" i="6"/>
  <c r="AO25" i="1"/>
  <c r="AM25" i="1"/>
  <c r="AL25" i="1"/>
  <c r="AN25" i="1"/>
  <c r="AK25" i="1"/>
  <c r="U16" i="8"/>
  <c r="X14" i="4"/>
  <c r="W14" i="4"/>
  <c r="S14" i="4"/>
  <c r="V16" i="8"/>
  <c r="S14" i="6"/>
  <c r="Z16" i="8"/>
  <c r="Y14" i="6"/>
  <c r="U14" i="6"/>
  <c r="K14" i="6"/>
  <c r="T14" i="4"/>
  <c r="X14" i="6"/>
  <c r="X16" i="8"/>
  <c r="Y16" i="8"/>
  <c r="AB14" i="6"/>
  <c r="V14" i="6"/>
  <c r="AB16" i="8"/>
  <c r="W16" i="8"/>
  <c r="S16" i="8"/>
  <c r="Y14" i="4"/>
  <c r="K16" i="8"/>
  <c r="K14" i="4"/>
  <c r="Z14" i="6"/>
  <c r="V14" i="4"/>
  <c r="AA14" i="6"/>
  <c r="AA14" i="4"/>
  <c r="T14" i="6"/>
  <c r="Z14" i="4"/>
  <c r="AA16" i="8"/>
  <c r="U14" i="4"/>
  <c r="T16" i="8"/>
  <c r="W14" i="6"/>
  <c r="AB14" i="4"/>
  <c r="M14" i="6" l="1"/>
  <c r="R13" i="4"/>
  <c r="AC14" i="4"/>
  <c r="R15" i="8"/>
  <c r="AC16" i="8"/>
  <c r="M14" i="4"/>
  <c r="M16" i="8"/>
  <c r="AC14" i="6"/>
  <c r="R13" i="6"/>
  <c r="AQ18" i="8"/>
  <c r="H18" i="8"/>
  <c r="O18" i="8" s="1"/>
  <c r="H16" i="6"/>
  <c r="O16" i="6" s="1"/>
  <c r="AQ16" i="6"/>
  <c r="F17" i="6"/>
  <c r="AO12" i="4"/>
  <c r="AK12" i="4"/>
  <c r="AG12" i="4"/>
  <c r="AN12" i="4"/>
  <c r="AJ12" i="4"/>
  <c r="AF12" i="4"/>
  <c r="AL12" i="4"/>
  <c r="AH12" i="4"/>
  <c r="AE12" i="4"/>
  <c r="AM12" i="4"/>
  <c r="AI12" i="4"/>
  <c r="G19" i="8"/>
  <c r="F19" i="8"/>
  <c r="AY23" i="1"/>
  <c r="AQ16" i="4"/>
  <c r="H16" i="4"/>
  <c r="O16" i="4" s="1"/>
  <c r="F17" i="4"/>
  <c r="AL12" i="6"/>
  <c r="AH12" i="6"/>
  <c r="AO12" i="6"/>
  <c r="AK12" i="6"/>
  <c r="AG12" i="6"/>
  <c r="AM12" i="6"/>
  <c r="AI12" i="6"/>
  <c r="AE12" i="6"/>
  <c r="AF12" i="6"/>
  <c r="AJ12" i="6"/>
  <c r="AN12" i="6"/>
  <c r="AZ24" i="1"/>
  <c r="AG27" i="1"/>
  <c r="AP27" i="1"/>
  <c r="G21" i="6"/>
  <c r="G19" i="4"/>
  <c r="AM14" i="8"/>
  <c r="AI14" i="8"/>
  <c r="AE14" i="8"/>
  <c r="AO14" i="8"/>
  <c r="AK14" i="8"/>
  <c r="AG14" i="8"/>
  <c r="AN14" i="8"/>
  <c r="AJ14" i="8"/>
  <c r="AF14" i="8"/>
  <c r="AL14" i="8"/>
  <c r="AH14" i="8"/>
  <c r="L14" i="4"/>
  <c r="AD26" i="1"/>
  <c r="AC26" i="1"/>
  <c r="AE26" i="1"/>
  <c r="AB26" i="1"/>
  <c r="AF26" i="1"/>
  <c r="L16" i="8"/>
  <c r="AS23" i="1"/>
  <c r="AX22" i="1"/>
  <c r="AT22" i="1"/>
  <c r="AV22" i="1"/>
  <c r="AW22" i="1"/>
  <c r="AU22" i="1"/>
  <c r="L14" i="6"/>
  <c r="AM26" i="1"/>
  <c r="AO26" i="1"/>
  <c r="AL26" i="1"/>
  <c r="AN26" i="1"/>
  <c r="AK26" i="1"/>
  <c r="S15" i="6"/>
  <c r="Y15" i="4"/>
  <c r="AA17" i="8"/>
  <c r="W15" i="6"/>
  <c r="W15" i="4"/>
  <c r="T15" i="4"/>
  <c r="AB15" i="4"/>
  <c r="Z17" i="8"/>
  <c r="S17" i="8"/>
  <c r="T17" i="8"/>
  <c r="V15" i="4"/>
  <c r="X15" i="6"/>
  <c r="T15" i="6"/>
  <c r="Y17" i="8"/>
  <c r="AA15" i="6"/>
  <c r="S15" i="4"/>
  <c r="X17" i="8"/>
  <c r="U15" i="4"/>
  <c r="W17" i="8"/>
  <c r="K17" i="8"/>
  <c r="V17" i="8"/>
  <c r="AA15" i="4"/>
  <c r="Z15" i="6"/>
  <c r="U17" i="8"/>
  <c r="V15" i="6"/>
  <c r="K15" i="4"/>
  <c r="X15" i="4"/>
  <c r="AB17" i="8"/>
  <c r="K15" i="6"/>
  <c r="Y15" i="6"/>
  <c r="Z15" i="4"/>
  <c r="U15" i="6"/>
  <c r="AB15" i="6"/>
  <c r="M15" i="6" l="1"/>
  <c r="M17" i="8"/>
  <c r="R16" i="8"/>
  <c r="AC17" i="8"/>
  <c r="AC15" i="4"/>
  <c r="R14" i="4"/>
  <c r="R14" i="6"/>
  <c r="AC15" i="6"/>
  <c r="M15" i="4"/>
  <c r="AZ25" i="1"/>
  <c r="G20" i="4"/>
  <c r="G22" i="6"/>
  <c r="AG28" i="1"/>
  <c r="AP28" i="1"/>
  <c r="AQ17" i="4"/>
  <c r="H17" i="4"/>
  <c r="O17" i="4" s="1"/>
  <c r="F18" i="4"/>
  <c r="AY24" i="1"/>
  <c r="AQ19" i="8"/>
  <c r="H19" i="8"/>
  <c r="O19" i="8" s="1"/>
  <c r="AM13" i="4"/>
  <c r="AI13" i="4"/>
  <c r="AE13" i="4"/>
  <c r="AL13" i="4"/>
  <c r="AH13" i="4"/>
  <c r="AN13" i="4"/>
  <c r="AJ13" i="4"/>
  <c r="AF13" i="4"/>
  <c r="AO13" i="4"/>
  <c r="AK13" i="4"/>
  <c r="AG13" i="4"/>
  <c r="AN13" i="6"/>
  <c r="AJ13" i="6"/>
  <c r="AF13" i="6"/>
  <c r="AM13" i="6"/>
  <c r="AI13" i="6"/>
  <c r="AE13" i="6"/>
  <c r="AO13" i="6"/>
  <c r="AK13" i="6"/>
  <c r="AG13" i="6"/>
  <c r="AH13" i="6"/>
  <c r="AL13" i="6"/>
  <c r="G20" i="8"/>
  <c r="F20" i="8"/>
  <c r="H17" i="6"/>
  <c r="O17" i="6" s="1"/>
  <c r="AQ17" i="6"/>
  <c r="F18" i="6"/>
  <c r="AO15" i="8"/>
  <c r="AK15" i="8"/>
  <c r="AG15" i="8"/>
  <c r="AM15" i="8"/>
  <c r="AI15" i="8"/>
  <c r="AE15" i="8"/>
  <c r="AL15" i="8"/>
  <c r="AH15" i="8"/>
  <c r="AJ15" i="8"/>
  <c r="AF15" i="8"/>
  <c r="AN15" i="8"/>
  <c r="L15" i="4"/>
  <c r="AE27" i="1"/>
  <c r="AD27" i="1"/>
  <c r="AB27" i="1"/>
  <c r="AF27" i="1"/>
  <c r="AC27" i="1"/>
  <c r="L17" i="8"/>
  <c r="AS24" i="1"/>
  <c r="AV23" i="1"/>
  <c r="AT23" i="1"/>
  <c r="AX23" i="1"/>
  <c r="AW23" i="1"/>
  <c r="AU23" i="1"/>
  <c r="L15" i="6"/>
  <c r="AM27" i="1"/>
  <c r="AK27" i="1"/>
  <c r="AO27" i="1"/>
  <c r="AL27" i="1"/>
  <c r="AN27" i="1"/>
  <c r="T18" i="8"/>
  <c r="S16" i="4"/>
  <c r="V16" i="4"/>
  <c r="K16" i="6"/>
  <c r="K18" i="8"/>
  <c r="AA18" i="8"/>
  <c r="Z16" i="6"/>
  <c r="K16" i="4"/>
  <c r="W16" i="4"/>
  <c r="Z16" i="4"/>
  <c r="U16" i="6"/>
  <c r="T16" i="6"/>
  <c r="S16" i="6"/>
  <c r="Y18" i="8"/>
  <c r="V18" i="8"/>
  <c r="U16" i="4"/>
  <c r="T16" i="4"/>
  <c r="AA16" i="4"/>
  <c r="W18" i="8"/>
  <c r="X16" i="6"/>
  <c r="X18" i="8"/>
  <c r="AA16" i="6"/>
  <c r="Y16" i="6"/>
  <c r="AB16" i="4"/>
  <c r="AB18" i="8"/>
  <c r="AB16" i="6"/>
  <c r="X16" i="4"/>
  <c r="Y16" i="4"/>
  <c r="W16" i="6"/>
  <c r="Z18" i="8"/>
  <c r="S18" i="8"/>
  <c r="V16" i="6"/>
  <c r="U18" i="8"/>
  <c r="M16" i="6" l="1"/>
  <c r="M18" i="8"/>
  <c r="R17" i="8"/>
  <c r="AC18" i="8"/>
  <c r="R15" i="6"/>
  <c r="AC16" i="6"/>
  <c r="R15" i="4"/>
  <c r="AC16" i="4"/>
  <c r="M16" i="4"/>
  <c r="G21" i="4"/>
  <c r="AO14" i="4"/>
  <c r="AK14" i="4"/>
  <c r="AG14" i="4"/>
  <c r="AN14" i="4"/>
  <c r="AJ14" i="4"/>
  <c r="AF14" i="4"/>
  <c r="AL14" i="4"/>
  <c r="AH14" i="4"/>
  <c r="AM14" i="4"/>
  <c r="AI14" i="4"/>
  <c r="AE14" i="4"/>
  <c r="AG29" i="1"/>
  <c r="AO16" i="8"/>
  <c r="AK16" i="8"/>
  <c r="AG16" i="8"/>
  <c r="AM16" i="8"/>
  <c r="AI16" i="8"/>
  <c r="AE16" i="8"/>
  <c r="AL16" i="8"/>
  <c r="AH16" i="8"/>
  <c r="AJ16" i="8"/>
  <c r="AN16" i="8"/>
  <c r="AF16" i="8"/>
  <c r="AY25" i="1"/>
  <c r="AQ18" i="4"/>
  <c r="H18" i="4"/>
  <c r="O18" i="4" s="1"/>
  <c r="F19" i="4"/>
  <c r="AP29" i="1"/>
  <c r="AQ20" i="8"/>
  <c r="H20" i="8"/>
  <c r="O20" i="8" s="1"/>
  <c r="G23" i="6"/>
  <c r="AZ26" i="1"/>
  <c r="AL14" i="6"/>
  <c r="AH14" i="6"/>
  <c r="AO14" i="6"/>
  <c r="AK14" i="6"/>
  <c r="AG14" i="6"/>
  <c r="AM14" i="6"/>
  <c r="AI14" i="6"/>
  <c r="AE14" i="6"/>
  <c r="AN14" i="6"/>
  <c r="AF14" i="6"/>
  <c r="AJ14" i="6"/>
  <c r="AQ18" i="6"/>
  <c r="H18" i="6"/>
  <c r="O18" i="6" s="1"/>
  <c r="F19" i="6"/>
  <c r="G21" i="8"/>
  <c r="F21" i="8"/>
  <c r="L16" i="4"/>
  <c r="AE28" i="1"/>
  <c r="AD28" i="1"/>
  <c r="AC28" i="1"/>
  <c r="AF28" i="1"/>
  <c r="AB28" i="1"/>
  <c r="L18" i="8"/>
  <c r="AS25" i="1"/>
  <c r="AU24" i="1"/>
  <c r="AT24" i="1"/>
  <c r="AV24" i="1"/>
  <c r="AX24" i="1"/>
  <c r="AW24" i="1"/>
  <c r="L16" i="6"/>
  <c r="AO28" i="1"/>
  <c r="AN28" i="1"/>
  <c r="AL28" i="1"/>
  <c r="AM28" i="1"/>
  <c r="AK28" i="1"/>
  <c r="Y19" i="8"/>
  <c r="AB19" i="8"/>
  <c r="Z17" i="4"/>
  <c r="AA19" i="8"/>
  <c r="U17" i="4"/>
  <c r="Z17" i="6"/>
  <c r="V17" i="4"/>
  <c r="U17" i="6"/>
  <c r="X19" i="8"/>
  <c r="W19" i="8"/>
  <c r="Y17" i="6"/>
  <c r="K17" i="6"/>
  <c r="X17" i="4"/>
  <c r="AA17" i="6"/>
  <c r="K19" i="8"/>
  <c r="X17" i="6"/>
  <c r="V17" i="6"/>
  <c r="S17" i="6"/>
  <c r="Z19" i="8"/>
  <c r="T17" i="6"/>
  <c r="S19" i="8"/>
  <c r="T17" i="4"/>
  <c r="W17" i="6"/>
  <c r="AB17" i="4"/>
  <c r="K17" i="4"/>
  <c r="AA17" i="4"/>
  <c r="T19" i="8"/>
  <c r="W17" i="4"/>
  <c r="U19" i="8"/>
  <c r="AB17" i="6"/>
  <c r="S17" i="4"/>
  <c r="V19" i="8"/>
  <c r="Y17" i="4"/>
  <c r="M17" i="4" l="1"/>
  <c r="M17" i="6"/>
  <c r="M19" i="8"/>
  <c r="R16" i="4"/>
  <c r="AC17" i="4"/>
  <c r="R16" i="6"/>
  <c r="AC17" i="6"/>
  <c r="R18" i="8"/>
  <c r="AC19" i="8"/>
  <c r="AP30" i="1"/>
  <c r="AQ21" i="8"/>
  <c r="H21" i="8"/>
  <c r="O21" i="8" s="1"/>
  <c r="AZ27" i="1"/>
  <c r="AQ19" i="4"/>
  <c r="H19" i="4"/>
  <c r="O19" i="4" s="1"/>
  <c r="F20" i="4"/>
  <c r="F22" i="8"/>
  <c r="G22" i="8"/>
  <c r="AY26" i="1"/>
  <c r="AG30" i="1"/>
  <c r="AN15" i="6"/>
  <c r="AJ15" i="6"/>
  <c r="AF15" i="6"/>
  <c r="AM15" i="6"/>
  <c r="AI15" i="6"/>
  <c r="AE15" i="6"/>
  <c r="AO15" i="6"/>
  <c r="AK15" i="6"/>
  <c r="AG15" i="6"/>
  <c r="AL15" i="6"/>
  <c r="AH15" i="6"/>
  <c r="AO17" i="8"/>
  <c r="AK17" i="8"/>
  <c r="AG17" i="8"/>
  <c r="AM17" i="8"/>
  <c r="AI17" i="8"/>
  <c r="AE17" i="8"/>
  <c r="AL17" i="8"/>
  <c r="AH17" i="8"/>
  <c r="AF17" i="8"/>
  <c r="AN17" i="8"/>
  <c r="AJ17" i="8"/>
  <c r="AQ19" i="6"/>
  <c r="H19" i="6"/>
  <c r="O19" i="6" s="1"/>
  <c r="F20" i="6"/>
  <c r="G24" i="6"/>
  <c r="G22" i="4"/>
  <c r="AM15" i="4"/>
  <c r="AI15" i="4"/>
  <c r="AE15" i="4"/>
  <c r="AL15" i="4"/>
  <c r="AH15" i="4"/>
  <c r="AN15" i="4"/>
  <c r="AJ15" i="4"/>
  <c r="AF15" i="4"/>
  <c r="AO15" i="4"/>
  <c r="AK15" i="4"/>
  <c r="AG15" i="4"/>
  <c r="L17" i="4"/>
  <c r="AC29" i="1"/>
  <c r="AD29" i="1"/>
  <c r="AB29" i="1"/>
  <c r="AF29" i="1"/>
  <c r="AE29" i="1"/>
  <c r="L19" i="8"/>
  <c r="AS26" i="1"/>
  <c r="AV25" i="1"/>
  <c r="AT25" i="1"/>
  <c r="AX25" i="1"/>
  <c r="AW25" i="1"/>
  <c r="AU25" i="1"/>
  <c r="L17" i="6"/>
  <c r="AN29" i="1"/>
  <c r="AK29" i="1"/>
  <c r="AM29" i="1"/>
  <c r="AO29" i="1"/>
  <c r="AL29" i="1"/>
  <c r="X18" i="4"/>
  <c r="W18" i="6"/>
  <c r="AA18" i="4"/>
  <c r="U20" i="8"/>
  <c r="AB18" i="4"/>
  <c r="V18" i="4"/>
  <c r="AB18" i="6"/>
  <c r="T20" i="8"/>
  <c r="T18" i="4"/>
  <c r="X20" i="8"/>
  <c r="AA20" i="8"/>
  <c r="W18" i="4"/>
  <c r="X18" i="6"/>
  <c r="V18" i="6"/>
  <c r="S20" i="8"/>
  <c r="U18" i="6"/>
  <c r="U18" i="4"/>
  <c r="Z18" i="6"/>
  <c r="K20" i="8"/>
  <c r="AB20" i="8"/>
  <c r="S18" i="4"/>
  <c r="Y18" i="4"/>
  <c r="AA18" i="6"/>
  <c r="Y18" i="6"/>
  <c r="K18" i="6"/>
  <c r="Y20" i="8"/>
  <c r="K18" i="4"/>
  <c r="W20" i="8"/>
  <c r="T18" i="6"/>
  <c r="V20" i="8"/>
  <c r="Z18" i="4"/>
  <c r="Z20" i="8"/>
  <c r="S18" i="6"/>
  <c r="M18" i="4" l="1"/>
  <c r="R17" i="4"/>
  <c r="AC18" i="4"/>
  <c r="M18" i="6"/>
  <c r="R19" i="8"/>
  <c r="AC20" i="8"/>
  <c r="R17" i="6"/>
  <c r="AC18" i="6"/>
  <c r="M20" i="8"/>
  <c r="G23" i="4"/>
  <c r="AY27" i="1"/>
  <c r="AQ22" i="8"/>
  <c r="H22" i="8"/>
  <c r="O22" i="8" s="1"/>
  <c r="AZ28" i="1"/>
  <c r="AN16" i="6"/>
  <c r="AJ16" i="6"/>
  <c r="AF16" i="6"/>
  <c r="AM16" i="6"/>
  <c r="AI16" i="6"/>
  <c r="AE16" i="6"/>
  <c r="AO16" i="6"/>
  <c r="AK16" i="6"/>
  <c r="AG16" i="6"/>
  <c r="AH16" i="6"/>
  <c r="AL16" i="6"/>
  <c r="AM16" i="4"/>
  <c r="AI16" i="4"/>
  <c r="AE16" i="4"/>
  <c r="AL16" i="4"/>
  <c r="AH16" i="4"/>
  <c r="AN16" i="4"/>
  <c r="AJ16" i="4"/>
  <c r="AF16" i="4"/>
  <c r="AG16" i="4"/>
  <c r="AO16" i="4"/>
  <c r="AK16" i="4"/>
  <c r="H20" i="6"/>
  <c r="O20" i="6" s="1"/>
  <c r="AQ20" i="6"/>
  <c r="F21" i="6"/>
  <c r="AG31" i="1"/>
  <c r="AQ20" i="4"/>
  <c r="H20" i="4"/>
  <c r="O20" i="4" s="1"/>
  <c r="F21" i="4"/>
  <c r="AP31" i="1"/>
  <c r="G25" i="6"/>
  <c r="AO18" i="8"/>
  <c r="AK18" i="8"/>
  <c r="AG18" i="8"/>
  <c r="AM18" i="8"/>
  <c r="AI18" i="8"/>
  <c r="AE18" i="8"/>
  <c r="AL18" i="8"/>
  <c r="AH18" i="8"/>
  <c r="AJ18" i="8"/>
  <c r="AF18" i="8"/>
  <c r="AN18" i="8"/>
  <c r="G23" i="8"/>
  <c r="F23" i="8"/>
  <c r="L18" i="4"/>
  <c r="AF30" i="1"/>
  <c r="AC30" i="1"/>
  <c r="AE30" i="1"/>
  <c r="AB30" i="1"/>
  <c r="AD30" i="1"/>
  <c r="L20" i="8"/>
  <c r="AS27" i="1"/>
  <c r="AW26" i="1"/>
  <c r="AU26" i="1"/>
  <c r="AX26" i="1"/>
  <c r="AT26" i="1"/>
  <c r="AV26" i="1"/>
  <c r="L18" i="6"/>
  <c r="AK30" i="1"/>
  <c r="AM30" i="1"/>
  <c r="AN30" i="1"/>
  <c r="AO30" i="1"/>
  <c r="AL30" i="1"/>
  <c r="T21" i="8"/>
  <c r="Z19" i="4"/>
  <c r="W19" i="6"/>
  <c r="K21" i="8"/>
  <c r="Y19" i="6"/>
  <c r="K19" i="6"/>
  <c r="Y19" i="4"/>
  <c r="W21" i="8"/>
  <c r="AB19" i="4"/>
  <c r="Z21" i="8"/>
  <c r="AA19" i="6"/>
  <c r="X19" i="4"/>
  <c r="AA19" i="4"/>
  <c r="Y21" i="8"/>
  <c r="U21" i="8"/>
  <c r="S21" i="8"/>
  <c r="AA21" i="8"/>
  <c r="U19" i="4"/>
  <c r="V21" i="8"/>
  <c r="S19" i="6"/>
  <c r="U19" i="6"/>
  <c r="T19" i="4"/>
  <c r="V19" i="6"/>
  <c r="X19" i="6"/>
  <c r="S19" i="4"/>
  <c r="X21" i="8"/>
  <c r="AB21" i="8"/>
  <c r="W19" i="4"/>
  <c r="V19" i="4"/>
  <c r="T19" i="6"/>
  <c r="AB19" i="6"/>
  <c r="Z19" i="6"/>
  <c r="K19" i="4"/>
  <c r="R18" i="4" l="1"/>
  <c r="AC19" i="4"/>
  <c r="R18" i="6"/>
  <c r="AC19" i="6"/>
  <c r="R20" i="8"/>
  <c r="AC21" i="8"/>
  <c r="M21" i="8"/>
  <c r="M19" i="4"/>
  <c r="M19" i="6"/>
  <c r="H21" i="6"/>
  <c r="O21" i="6" s="1"/>
  <c r="AQ21" i="6"/>
  <c r="F22" i="6"/>
  <c r="H23" i="8"/>
  <c r="O23" i="8" s="1"/>
  <c r="AQ23" i="8"/>
  <c r="F24" i="8"/>
  <c r="G24" i="8"/>
  <c r="AZ29" i="1"/>
  <c r="AP32" i="1"/>
  <c r="AN17" i="6"/>
  <c r="AJ17" i="6"/>
  <c r="AF17" i="6"/>
  <c r="AM17" i="6"/>
  <c r="AI17" i="6"/>
  <c r="AE17" i="6"/>
  <c r="AO17" i="6"/>
  <c r="AK17" i="6"/>
  <c r="AG17" i="6"/>
  <c r="AH17" i="6"/>
  <c r="AL17" i="6"/>
  <c r="AO19" i="8"/>
  <c r="AK19" i="8"/>
  <c r="AG19" i="8"/>
  <c r="AM19" i="8"/>
  <c r="AI19" i="8"/>
  <c r="AE19" i="8"/>
  <c r="AL19" i="8"/>
  <c r="AH19" i="8"/>
  <c r="AN19" i="8"/>
  <c r="AF19" i="8"/>
  <c r="AJ19" i="8"/>
  <c r="AM17" i="4"/>
  <c r="AI17" i="4"/>
  <c r="AE17" i="4"/>
  <c r="AL17" i="4"/>
  <c r="AH17" i="4"/>
  <c r="AN17" i="4"/>
  <c r="AJ17" i="4"/>
  <c r="AF17" i="4"/>
  <c r="AO17" i="4"/>
  <c r="AK17" i="4"/>
  <c r="AG17" i="4"/>
  <c r="G26" i="6"/>
  <c r="AQ21" i="4"/>
  <c r="H21" i="4"/>
  <c r="O21" i="4" s="1"/>
  <c r="F22" i="4"/>
  <c r="AG32" i="1"/>
  <c r="AY28" i="1"/>
  <c r="G24" i="4"/>
  <c r="L19" i="4"/>
  <c r="AF31" i="1"/>
  <c r="AD31" i="1"/>
  <c r="AB31" i="1"/>
  <c r="AC31" i="1"/>
  <c r="AE31" i="1"/>
  <c r="L21" i="8"/>
  <c r="AS28" i="1"/>
  <c r="AV27" i="1"/>
  <c r="AW27" i="1"/>
  <c r="AX27" i="1"/>
  <c r="AU27" i="1"/>
  <c r="AT27" i="1"/>
  <c r="L19" i="6"/>
  <c r="AL31" i="1"/>
  <c r="AK31" i="1"/>
  <c r="AN31" i="1"/>
  <c r="AO31" i="1"/>
  <c r="AM31" i="1"/>
  <c r="U20" i="6"/>
  <c r="U20" i="4"/>
  <c r="T20" i="4"/>
  <c r="W22" i="8"/>
  <c r="Y20" i="4"/>
  <c r="Z20" i="4"/>
  <c r="V22" i="8"/>
  <c r="S20" i="4"/>
  <c r="W20" i="6"/>
  <c r="AA20" i="6"/>
  <c r="U22" i="8"/>
  <c r="X22" i="8"/>
  <c r="K20" i="6"/>
  <c r="K20" i="4"/>
  <c r="W20" i="4"/>
  <c r="AB22" i="8"/>
  <c r="Y20" i="6"/>
  <c r="T20" i="6"/>
  <c r="T22" i="8"/>
  <c r="AA20" i="4"/>
  <c r="S20" i="6"/>
  <c r="V20" i="4"/>
  <c r="S22" i="8"/>
  <c r="Y22" i="8"/>
  <c r="X20" i="6"/>
  <c r="V20" i="6"/>
  <c r="K22" i="8"/>
  <c r="AB20" i="6"/>
  <c r="AB20" i="4"/>
  <c r="Z22" i="8"/>
  <c r="Z20" i="6"/>
  <c r="X20" i="4"/>
  <c r="AA22" i="8"/>
  <c r="M22" i="8" l="1"/>
  <c r="R19" i="6"/>
  <c r="AC20" i="6"/>
  <c r="M20" i="4"/>
  <c r="R19" i="4"/>
  <c r="AC20" i="4"/>
  <c r="AC22" i="8"/>
  <c r="R21" i="8"/>
  <c r="M20" i="6"/>
  <c r="G25" i="4"/>
  <c r="AY29" i="1"/>
  <c r="AG33" i="1"/>
  <c r="G27" i="6"/>
  <c r="AZ30" i="1"/>
  <c r="AO20" i="8"/>
  <c r="AK20" i="8"/>
  <c r="AG20" i="8"/>
  <c r="AM20" i="8"/>
  <c r="AI20" i="8"/>
  <c r="AE20" i="8"/>
  <c r="AL20" i="8"/>
  <c r="AH20" i="8"/>
  <c r="AJ20" i="8"/>
  <c r="AN20" i="8"/>
  <c r="AF20" i="8"/>
  <c r="G25" i="8"/>
  <c r="F25" i="8"/>
  <c r="AQ22" i="6"/>
  <c r="H22" i="6"/>
  <c r="O22" i="6" s="1"/>
  <c r="F23" i="6"/>
  <c r="AQ22" i="4"/>
  <c r="H22" i="4"/>
  <c r="O22" i="4" s="1"/>
  <c r="F23" i="4"/>
  <c r="AP33" i="1"/>
  <c r="AQ24" i="8"/>
  <c r="H24" i="8"/>
  <c r="O24" i="8" s="1"/>
  <c r="AN18" i="6"/>
  <c r="AJ18" i="6"/>
  <c r="AF18" i="6"/>
  <c r="AM18" i="6"/>
  <c r="AI18" i="6"/>
  <c r="AE18" i="6"/>
  <c r="AO18" i="6"/>
  <c r="AK18" i="6"/>
  <c r="AG18" i="6"/>
  <c r="AL18" i="6"/>
  <c r="AH18" i="6"/>
  <c r="AM18" i="4"/>
  <c r="AI18" i="4"/>
  <c r="AE18" i="4"/>
  <c r="AL18" i="4"/>
  <c r="AH18" i="4"/>
  <c r="AN18" i="4"/>
  <c r="AJ18" i="4"/>
  <c r="AF18" i="4"/>
  <c r="AO18" i="4"/>
  <c r="AK18" i="4"/>
  <c r="AG18" i="4"/>
  <c r="L20" i="4"/>
  <c r="AC32" i="1"/>
  <c r="AB32" i="1"/>
  <c r="AE32" i="1"/>
  <c r="AF32" i="1"/>
  <c r="AD32" i="1"/>
  <c r="L22" i="8"/>
  <c r="AS29" i="1"/>
  <c r="AT28" i="1"/>
  <c r="AX28" i="1"/>
  <c r="AW28" i="1"/>
  <c r="AV28" i="1"/>
  <c r="AU28" i="1"/>
  <c r="L20" i="6"/>
  <c r="AN32" i="1"/>
  <c r="AL32" i="1"/>
  <c r="AO32" i="1"/>
  <c r="AK32" i="1"/>
  <c r="AM32" i="1"/>
  <c r="K21" i="6"/>
  <c r="T23" i="8"/>
  <c r="V21" i="6"/>
  <c r="Y21" i="4"/>
  <c r="W21" i="4"/>
  <c r="K21" i="4"/>
  <c r="S21" i="4"/>
  <c r="W23" i="8"/>
  <c r="AB21" i="6"/>
  <c r="Z21" i="4"/>
  <c r="X23" i="8"/>
  <c r="AB23" i="8"/>
  <c r="K23" i="8"/>
  <c r="AB21" i="4"/>
  <c r="X21" i="4"/>
  <c r="AA21" i="4"/>
  <c r="Z23" i="8"/>
  <c r="AA21" i="6"/>
  <c r="V21" i="4"/>
  <c r="Z21" i="6"/>
  <c r="W21" i="6"/>
  <c r="AA23" i="8"/>
  <c r="S23" i="8"/>
  <c r="V23" i="8"/>
  <c r="U21" i="6"/>
  <c r="U21" i="4"/>
  <c r="S21" i="6"/>
  <c r="Y23" i="8"/>
  <c r="U23" i="8"/>
  <c r="T21" i="6"/>
  <c r="X21" i="6"/>
  <c r="T21" i="4"/>
  <c r="Y21" i="6"/>
  <c r="AC23" i="8" l="1"/>
  <c r="R22" i="8"/>
  <c r="R20" i="6"/>
  <c r="AC21" i="6"/>
  <c r="M21" i="4"/>
  <c r="R20" i="4"/>
  <c r="AC21" i="4"/>
  <c r="M23" i="8"/>
  <c r="M21" i="6"/>
  <c r="AQ25" i="8"/>
  <c r="H25" i="8"/>
  <c r="O25" i="8" s="1"/>
  <c r="G28" i="6"/>
  <c r="AP34" i="1"/>
  <c r="AQ23" i="6"/>
  <c r="H23" i="6"/>
  <c r="O23" i="6" s="1"/>
  <c r="F24" i="6"/>
  <c r="F26" i="8"/>
  <c r="G26" i="8"/>
  <c r="AO21" i="8"/>
  <c r="AK21" i="8"/>
  <c r="AG21" i="8"/>
  <c r="AM21" i="8"/>
  <c r="AI21" i="8"/>
  <c r="AE21" i="8"/>
  <c r="AL21" i="8"/>
  <c r="AH21" i="8"/>
  <c r="AF21" i="8"/>
  <c r="AN21" i="8"/>
  <c r="AJ21" i="8"/>
  <c r="AN19" i="6"/>
  <c r="AJ19" i="6"/>
  <c r="AF19" i="6"/>
  <c r="AM19" i="6"/>
  <c r="AI19" i="6"/>
  <c r="AE19" i="6"/>
  <c r="AO19" i="6"/>
  <c r="AK19" i="6"/>
  <c r="AG19" i="6"/>
  <c r="AL19" i="6"/>
  <c r="AH19" i="6"/>
  <c r="AQ23" i="4"/>
  <c r="H23" i="4"/>
  <c r="O23" i="4" s="1"/>
  <c r="F24" i="4"/>
  <c r="AZ31" i="1"/>
  <c r="AY30" i="1"/>
  <c r="G26" i="4"/>
  <c r="AM19" i="4"/>
  <c r="AI19" i="4"/>
  <c r="AE19" i="4"/>
  <c r="AL19" i="4"/>
  <c r="AH19" i="4"/>
  <c r="AN19" i="4"/>
  <c r="AJ19" i="4"/>
  <c r="AF19" i="4"/>
  <c r="AK19" i="4"/>
  <c r="AG19" i="4"/>
  <c r="AO19" i="4"/>
  <c r="AG34" i="1"/>
  <c r="L21" i="4"/>
  <c r="AC33" i="1"/>
  <c r="AE33" i="1"/>
  <c r="AD33" i="1"/>
  <c r="AF33" i="1"/>
  <c r="AB33" i="1"/>
  <c r="L23" i="8"/>
  <c r="AS30" i="1"/>
  <c r="AX29" i="1"/>
  <c r="AT29" i="1"/>
  <c r="AW29" i="1"/>
  <c r="AV29" i="1"/>
  <c r="AU29" i="1"/>
  <c r="L21" i="6"/>
  <c r="AM33" i="1"/>
  <c r="AL33" i="1"/>
  <c r="AK33" i="1"/>
  <c r="AO33" i="1"/>
  <c r="AN33" i="1"/>
  <c r="K22" i="4"/>
  <c r="Z22" i="6"/>
  <c r="AB22" i="6"/>
  <c r="Y24" i="8"/>
  <c r="X22" i="4"/>
  <c r="U22" i="4"/>
  <c r="Y22" i="6"/>
  <c r="T22" i="6"/>
  <c r="AB24" i="8"/>
  <c r="AA24" i="8"/>
  <c r="AB22" i="4"/>
  <c r="V22" i="4"/>
  <c r="Z22" i="4"/>
  <c r="V24" i="8"/>
  <c r="W22" i="4"/>
  <c r="U22" i="6"/>
  <c r="S22" i="6"/>
  <c r="T24" i="8"/>
  <c r="Y22" i="4"/>
  <c r="Z24" i="8"/>
  <c r="S24" i="8"/>
  <c r="U24" i="8"/>
  <c r="K22" i="6"/>
  <c r="W22" i="6"/>
  <c r="W24" i="8"/>
  <c r="AA22" i="4"/>
  <c r="AA22" i="6"/>
  <c r="S22" i="4"/>
  <c r="T22" i="4"/>
  <c r="K24" i="8"/>
  <c r="X24" i="8"/>
  <c r="X22" i="6"/>
  <c r="V22" i="6"/>
  <c r="AC22" i="4" l="1"/>
  <c r="R21" i="4"/>
  <c r="M22" i="6"/>
  <c r="AC22" i="6"/>
  <c r="R21" i="6"/>
  <c r="M24" i="8"/>
  <c r="M22" i="4"/>
  <c r="AC24" i="8"/>
  <c r="R23" i="8"/>
  <c r="AG35" i="1"/>
  <c r="G27" i="4"/>
  <c r="AZ32" i="1"/>
  <c r="AQ24" i="4"/>
  <c r="H24" i="4"/>
  <c r="O24" i="4" s="1"/>
  <c r="F25" i="4"/>
  <c r="G27" i="8"/>
  <c r="F27" i="8"/>
  <c r="AY31" i="1"/>
  <c r="G29" i="6"/>
  <c r="AM20" i="4"/>
  <c r="AI20" i="4"/>
  <c r="AE20" i="4"/>
  <c r="AL20" i="4"/>
  <c r="AH20" i="4"/>
  <c r="AN20" i="4"/>
  <c r="AJ20" i="4"/>
  <c r="AF20" i="4"/>
  <c r="AG20" i="4"/>
  <c r="AO20" i="4"/>
  <c r="AK20" i="4"/>
  <c r="AQ26" i="8"/>
  <c r="H26" i="8"/>
  <c r="O26" i="8" s="1"/>
  <c r="AN22" i="8"/>
  <c r="AJ22" i="8"/>
  <c r="AF22" i="8"/>
  <c r="AL22" i="8"/>
  <c r="AH22" i="8"/>
  <c r="AO22" i="8"/>
  <c r="AK22" i="8"/>
  <c r="AG22" i="8"/>
  <c r="AE22" i="8"/>
  <c r="AM22" i="8"/>
  <c r="AI22" i="8"/>
  <c r="AQ24" i="6"/>
  <c r="H24" i="6"/>
  <c r="O24" i="6" s="1"/>
  <c r="F25" i="6"/>
  <c r="AP35" i="1"/>
  <c r="AN20" i="6"/>
  <c r="AJ20" i="6"/>
  <c r="AF20" i="6"/>
  <c r="AM20" i="6"/>
  <c r="AI20" i="6"/>
  <c r="AE20" i="6"/>
  <c r="AO20" i="6"/>
  <c r="AK20" i="6"/>
  <c r="AG20" i="6"/>
  <c r="AH20" i="6"/>
  <c r="AL20" i="6"/>
  <c r="L22" i="4"/>
  <c r="AC34" i="1"/>
  <c r="AF34" i="1"/>
  <c r="AE34" i="1"/>
  <c r="AB34" i="1"/>
  <c r="AD34" i="1"/>
  <c r="L24" i="8"/>
  <c r="AS31" i="1"/>
  <c r="AX30" i="1"/>
  <c r="AU30" i="1"/>
  <c r="AV30" i="1"/>
  <c r="AW30" i="1"/>
  <c r="AT30" i="1"/>
  <c r="L22" i="6"/>
  <c r="AO34" i="1"/>
  <c r="AL34" i="1"/>
  <c r="AM34" i="1"/>
  <c r="AK34" i="1"/>
  <c r="AN34" i="1"/>
  <c r="K25" i="8"/>
  <c r="S23" i="4"/>
  <c r="AB23" i="4"/>
  <c r="V25" i="8"/>
  <c r="K23" i="4"/>
  <c r="W23" i="6"/>
  <c r="W25" i="8"/>
  <c r="T23" i="6"/>
  <c r="AA23" i="6"/>
  <c r="K23" i="6"/>
  <c r="U23" i="4"/>
  <c r="AB25" i="8"/>
  <c r="AB23" i="6"/>
  <c r="V23" i="4"/>
  <c r="AA23" i="4"/>
  <c r="X25" i="8"/>
  <c r="T23" i="4"/>
  <c r="AA25" i="8"/>
  <c r="U23" i="6"/>
  <c r="Y23" i="4"/>
  <c r="S25" i="8"/>
  <c r="V23" i="6"/>
  <c r="Z25" i="8"/>
  <c r="T25" i="8"/>
  <c r="U25" i="8"/>
  <c r="X23" i="4"/>
  <c r="W23" i="4"/>
  <c r="Y25" i="8"/>
  <c r="Y23" i="6"/>
  <c r="Z23" i="6"/>
  <c r="Z23" i="4"/>
  <c r="S23" i="6"/>
  <c r="X23" i="6"/>
  <c r="M23" i="6" l="1"/>
  <c r="M23" i="4"/>
  <c r="M25" i="8"/>
  <c r="AC23" i="4"/>
  <c r="R22" i="4"/>
  <c r="AC25" i="8"/>
  <c r="R24" i="8"/>
  <c r="AC23" i="6"/>
  <c r="R22" i="6"/>
  <c r="G28" i="4"/>
  <c r="AQ25" i="6"/>
  <c r="H25" i="6"/>
  <c r="O25" i="6" s="1"/>
  <c r="F26" i="6"/>
  <c r="AQ27" i="8"/>
  <c r="H27" i="8"/>
  <c r="O27" i="8" s="1"/>
  <c r="AM23" i="8"/>
  <c r="AI23" i="8"/>
  <c r="AE23" i="8"/>
  <c r="AO23" i="8"/>
  <c r="AK23" i="8"/>
  <c r="AG23" i="8"/>
  <c r="AN23" i="8"/>
  <c r="AJ23" i="8"/>
  <c r="AF23" i="8"/>
  <c r="AL23" i="8"/>
  <c r="AH23" i="8"/>
  <c r="AY32" i="1"/>
  <c r="F28" i="8"/>
  <c r="G28" i="8"/>
  <c r="AN21" i="6"/>
  <c r="AJ21" i="6"/>
  <c r="AF21" i="6"/>
  <c r="AM21" i="6"/>
  <c r="AI21" i="6"/>
  <c r="AE21" i="6"/>
  <c r="AO21" i="6"/>
  <c r="AK21" i="6"/>
  <c r="AG21" i="6"/>
  <c r="AH21" i="6"/>
  <c r="AL21" i="6"/>
  <c r="AM21" i="4"/>
  <c r="AI21" i="4"/>
  <c r="AE21" i="4"/>
  <c r="AL21" i="4"/>
  <c r="AH21" i="4"/>
  <c r="AN21" i="4"/>
  <c r="AJ21" i="4"/>
  <c r="AF21" i="4"/>
  <c r="AO21" i="4"/>
  <c r="AK21" i="4"/>
  <c r="AG21" i="4"/>
  <c r="AP36" i="1"/>
  <c r="G30" i="6"/>
  <c r="AQ25" i="4"/>
  <c r="H25" i="4"/>
  <c r="O25" i="4" s="1"/>
  <c r="F26" i="4"/>
  <c r="AZ33" i="1"/>
  <c r="AG36" i="1"/>
  <c r="L23" i="4"/>
  <c r="AD35" i="1"/>
  <c r="AC35" i="1"/>
  <c r="AE35" i="1"/>
  <c r="AB35" i="1"/>
  <c r="AF35" i="1"/>
  <c r="L25" i="8"/>
  <c r="AS32" i="1"/>
  <c r="AT31" i="1"/>
  <c r="AU31" i="1"/>
  <c r="AV31" i="1"/>
  <c r="AX31" i="1"/>
  <c r="AW31" i="1"/>
  <c r="L23" i="6"/>
  <c r="AL35" i="1"/>
  <c r="AO35" i="1"/>
  <c r="AN35" i="1"/>
  <c r="AM35" i="1"/>
  <c r="AK35" i="1"/>
  <c r="U24" i="4"/>
  <c r="S26" i="8"/>
  <c r="X24" i="4"/>
  <c r="S24" i="6"/>
  <c r="Z24" i="6"/>
  <c r="U26" i="8"/>
  <c r="AA24" i="4"/>
  <c r="V24" i="4"/>
  <c r="AB24" i="6"/>
  <c r="V26" i="8"/>
  <c r="W26" i="8"/>
  <c r="T24" i="6"/>
  <c r="W24" i="6"/>
  <c r="U24" i="6"/>
  <c r="Y24" i="4"/>
  <c r="K24" i="6"/>
  <c r="AA24" i="6"/>
  <c r="Z26" i="8"/>
  <c r="S24" i="4"/>
  <c r="V24" i="6"/>
  <c r="T26" i="8"/>
  <c r="AB26" i="8"/>
  <c r="Y24" i="6"/>
  <c r="T24" i="4"/>
  <c r="X26" i="8"/>
  <c r="Z24" i="4"/>
  <c r="X24" i="6"/>
  <c r="K26" i="8"/>
  <c r="AA26" i="8"/>
  <c r="K24" i="4"/>
  <c r="Y26" i="8"/>
  <c r="W24" i="4"/>
  <c r="AB24" i="4"/>
  <c r="R23" i="4" l="1"/>
  <c r="AC24" i="4"/>
  <c r="M26" i="8"/>
  <c r="M24" i="6"/>
  <c r="AC24" i="6"/>
  <c r="R23" i="6"/>
  <c r="AC26" i="8"/>
  <c r="R25" i="8"/>
  <c r="M24" i="4"/>
  <c r="AQ26" i="4"/>
  <c r="H26" i="4"/>
  <c r="O26" i="4" s="1"/>
  <c r="F27" i="4"/>
  <c r="G29" i="8"/>
  <c r="F29" i="8"/>
  <c r="AM22" i="6"/>
  <c r="AI22" i="6"/>
  <c r="AE22" i="6"/>
  <c r="AL22" i="6"/>
  <c r="AH22" i="6"/>
  <c r="AN22" i="6"/>
  <c r="AJ22" i="6"/>
  <c r="AF22" i="6"/>
  <c r="AO22" i="6"/>
  <c r="AG22" i="6"/>
  <c r="AK22" i="6"/>
  <c r="G31" i="6"/>
  <c r="AL24" i="8"/>
  <c r="AH24" i="8"/>
  <c r="AN24" i="8"/>
  <c r="AJ24" i="8"/>
  <c r="AF24" i="8"/>
  <c r="AM24" i="8"/>
  <c r="AI24" i="8"/>
  <c r="AE24" i="8"/>
  <c r="AK24" i="8"/>
  <c r="AG24" i="8"/>
  <c r="AO24" i="8"/>
  <c r="AG37" i="1"/>
  <c r="AP37" i="1"/>
  <c r="AQ28" i="8"/>
  <c r="H28" i="8"/>
  <c r="O28" i="8" s="1"/>
  <c r="G29" i="4"/>
  <c r="AL22" i="4"/>
  <c r="AH22" i="4"/>
  <c r="AO22" i="4"/>
  <c r="AK22" i="4"/>
  <c r="AG22" i="4"/>
  <c r="AM22" i="4"/>
  <c r="AI22" i="4"/>
  <c r="AE22" i="4"/>
  <c r="AN22" i="4"/>
  <c r="AJ22" i="4"/>
  <c r="AF22" i="4"/>
  <c r="AZ34" i="1"/>
  <c r="AY33" i="1"/>
  <c r="AQ26" i="6"/>
  <c r="H26" i="6"/>
  <c r="O26" i="6" s="1"/>
  <c r="F27" i="6"/>
  <c r="L24" i="4"/>
  <c r="AC36" i="1"/>
  <c r="AD36" i="1"/>
  <c r="AF36" i="1"/>
  <c r="AE36" i="1"/>
  <c r="AB36" i="1"/>
  <c r="L26" i="8"/>
  <c r="AS33" i="1"/>
  <c r="AW32" i="1"/>
  <c r="AV32" i="1"/>
  <c r="AU32" i="1"/>
  <c r="AX32" i="1"/>
  <c r="AT32" i="1"/>
  <c r="L24" i="6"/>
  <c r="AK36" i="1"/>
  <c r="AO36" i="1"/>
  <c r="AL36" i="1"/>
  <c r="AM36" i="1"/>
  <c r="AN36" i="1"/>
  <c r="T27" i="8"/>
  <c r="K25" i="6"/>
  <c r="T25" i="4"/>
  <c r="AB25" i="6"/>
  <c r="U25" i="4"/>
  <c r="Z25" i="6"/>
  <c r="S25" i="6"/>
  <c r="S27" i="8"/>
  <c r="X25" i="6"/>
  <c r="AB27" i="8"/>
  <c r="U25" i="6"/>
  <c r="AA27" i="8"/>
  <c r="Z27" i="8"/>
  <c r="W25" i="4"/>
  <c r="V25" i="4"/>
  <c r="S25" i="4"/>
  <c r="Z25" i="4"/>
  <c r="U27" i="8"/>
  <c r="X27" i="8"/>
  <c r="K27" i="8"/>
  <c r="Y25" i="6"/>
  <c r="AA25" i="6"/>
  <c r="AB25" i="4"/>
  <c r="V27" i="8"/>
  <c r="K25" i="4"/>
  <c r="W27" i="8"/>
  <c r="Y25" i="4"/>
  <c r="T25" i="6"/>
  <c r="AA25" i="4"/>
  <c r="Y27" i="8"/>
  <c r="X25" i="4"/>
  <c r="V25" i="6"/>
  <c r="W25" i="6"/>
  <c r="M27" i="8" l="1"/>
  <c r="AC25" i="6"/>
  <c r="R24" i="6"/>
  <c r="AC27" i="8"/>
  <c r="R26" i="8"/>
  <c r="M25" i="6"/>
  <c r="M25" i="4"/>
  <c r="AC25" i="4"/>
  <c r="R24" i="4"/>
  <c r="AO23" i="4"/>
  <c r="AK23" i="4"/>
  <c r="AG23" i="4"/>
  <c r="AN23" i="4"/>
  <c r="AJ23" i="4"/>
  <c r="AF23" i="4"/>
  <c r="AL23" i="4"/>
  <c r="AH23" i="4"/>
  <c r="AM23" i="4"/>
  <c r="AI23" i="4"/>
  <c r="AE23" i="4"/>
  <c r="G30" i="4"/>
  <c r="AP38" i="1"/>
  <c r="AQ27" i="6"/>
  <c r="H27" i="6"/>
  <c r="O27" i="6" s="1"/>
  <c r="F28" i="6"/>
  <c r="AY34" i="1"/>
  <c r="G32" i="6"/>
  <c r="H29" i="8"/>
  <c r="O29" i="8" s="1"/>
  <c r="AQ29" i="8"/>
  <c r="AL23" i="6"/>
  <c r="AH23" i="6"/>
  <c r="AO23" i="6"/>
  <c r="AK23" i="6"/>
  <c r="AG23" i="6"/>
  <c r="AM23" i="6"/>
  <c r="AI23" i="6"/>
  <c r="AE23" i="6"/>
  <c r="AN23" i="6"/>
  <c r="AF23" i="6"/>
  <c r="AJ23" i="6"/>
  <c r="AZ35" i="1"/>
  <c r="AG38" i="1"/>
  <c r="F30" i="8"/>
  <c r="G30" i="8"/>
  <c r="AQ27" i="4"/>
  <c r="H27" i="4"/>
  <c r="O27" i="4" s="1"/>
  <c r="F28" i="4"/>
  <c r="AO25" i="8"/>
  <c r="AK25" i="8"/>
  <c r="AG25" i="8"/>
  <c r="AM25" i="8"/>
  <c r="AI25" i="8"/>
  <c r="AE25" i="8"/>
  <c r="AL25" i="8"/>
  <c r="AH25" i="8"/>
  <c r="AJ25" i="8"/>
  <c r="AF25" i="8"/>
  <c r="AN25" i="8"/>
  <c r="L25" i="4"/>
  <c r="AE37" i="1"/>
  <c r="AD37" i="1"/>
  <c r="AF37" i="1"/>
  <c r="AB37" i="1"/>
  <c r="AC37" i="1"/>
  <c r="L27" i="8"/>
  <c r="AS35" i="1"/>
  <c r="AS34" i="1"/>
  <c r="AX33" i="1"/>
  <c r="AT33" i="1"/>
  <c r="AU33" i="1"/>
  <c r="AW33" i="1"/>
  <c r="AV33" i="1"/>
  <c r="L25" i="6"/>
  <c r="AO37" i="1"/>
  <c r="AN37" i="1"/>
  <c r="AK37" i="1"/>
  <c r="AL37" i="1"/>
  <c r="AM37" i="1"/>
  <c r="AB26" i="6"/>
  <c r="T26" i="4"/>
  <c r="Z26" i="4"/>
  <c r="X28" i="8"/>
  <c r="Z26" i="6"/>
  <c r="U28" i="8"/>
  <c r="AA28" i="8"/>
  <c r="W28" i="8"/>
  <c r="V28" i="8"/>
  <c r="S28" i="8"/>
  <c r="V26" i="6"/>
  <c r="K26" i="4"/>
  <c r="AB28" i="8"/>
  <c r="X26" i="6"/>
  <c r="Y26" i="4"/>
  <c r="U26" i="6"/>
  <c r="W26" i="6"/>
  <c r="U26" i="4"/>
  <c r="AA26" i="4"/>
  <c r="X26" i="4"/>
  <c r="K26" i="6"/>
  <c r="AA26" i="6"/>
  <c r="S26" i="4"/>
  <c r="T26" i="6"/>
  <c r="Y26" i="6"/>
  <c r="V26" i="4"/>
  <c r="AB26" i="4"/>
  <c r="Y28" i="8"/>
  <c r="W26" i="4"/>
  <c r="T28" i="8"/>
  <c r="S26" i="6"/>
  <c r="Z28" i="8"/>
  <c r="K28" i="8"/>
  <c r="AC28" i="8" l="1"/>
  <c r="R27" i="8"/>
  <c r="M26" i="6"/>
  <c r="AC26" i="4"/>
  <c r="R25" i="4"/>
  <c r="AC26" i="6"/>
  <c r="R25" i="6"/>
  <c r="M26" i="4"/>
  <c r="M28" i="8"/>
  <c r="G31" i="4"/>
  <c r="AG39" i="1"/>
  <c r="AY35" i="1"/>
  <c r="AN24" i="4"/>
  <c r="AJ24" i="4"/>
  <c r="AF24" i="4"/>
  <c r="AM24" i="4"/>
  <c r="AI24" i="4"/>
  <c r="AE24" i="4"/>
  <c r="AO24" i="4"/>
  <c r="AK24" i="4"/>
  <c r="AG24" i="4"/>
  <c r="AL24" i="4"/>
  <c r="AH24" i="4"/>
  <c r="AQ30" i="8"/>
  <c r="H30" i="8"/>
  <c r="O30" i="8" s="1"/>
  <c r="AO24" i="6"/>
  <c r="AK24" i="6"/>
  <c r="AG24" i="6"/>
  <c r="AN24" i="6"/>
  <c r="AJ24" i="6"/>
  <c r="AF24" i="6"/>
  <c r="AL24" i="6"/>
  <c r="AH24" i="6"/>
  <c r="AM24" i="6"/>
  <c r="AE24" i="6"/>
  <c r="AI24" i="6"/>
  <c r="G31" i="8"/>
  <c r="F31" i="8"/>
  <c r="H28" i="6"/>
  <c r="O28" i="6" s="1"/>
  <c r="AQ28" i="6"/>
  <c r="F29" i="6"/>
  <c r="AP39" i="1"/>
  <c r="AN26" i="8"/>
  <c r="AJ26" i="8"/>
  <c r="AF26" i="8"/>
  <c r="AL26" i="8"/>
  <c r="AH26" i="8"/>
  <c r="AO26" i="8"/>
  <c r="AK26" i="8"/>
  <c r="AG26" i="8"/>
  <c r="AI26" i="8"/>
  <c r="AE26" i="8"/>
  <c r="AM26" i="8"/>
  <c r="AQ28" i="4"/>
  <c r="H28" i="4"/>
  <c r="O28" i="4" s="1"/>
  <c r="F29" i="4"/>
  <c r="G33" i="6"/>
  <c r="L26" i="4"/>
  <c r="AD38" i="1"/>
  <c r="AB38" i="1"/>
  <c r="AF38" i="1"/>
  <c r="AC38" i="1"/>
  <c r="AE38" i="1"/>
  <c r="L28" i="8"/>
  <c r="AT34" i="1"/>
  <c r="AX34" i="1"/>
  <c r="AU34" i="1"/>
  <c r="AV34" i="1"/>
  <c r="AW34" i="1"/>
  <c r="L26" i="6"/>
  <c r="AO38" i="1"/>
  <c r="AM38" i="1"/>
  <c r="AL38" i="1"/>
  <c r="AK38" i="1"/>
  <c r="AN38" i="1"/>
  <c r="Z27" i="4"/>
  <c r="Y29" i="8"/>
  <c r="S27" i="6"/>
  <c r="K27" i="6"/>
  <c r="X29" i="8"/>
  <c r="AA29" i="8"/>
  <c r="V27" i="6"/>
  <c r="K29" i="8"/>
  <c r="S27" i="4"/>
  <c r="AA27" i="4"/>
  <c r="T27" i="4"/>
  <c r="X27" i="6"/>
  <c r="V29" i="8"/>
  <c r="AB29" i="8"/>
  <c r="U27" i="6"/>
  <c r="W27" i="6"/>
  <c r="AA27" i="6"/>
  <c r="T29" i="8"/>
  <c r="W29" i="8"/>
  <c r="Y27" i="4"/>
  <c r="V27" i="4"/>
  <c r="K27" i="4"/>
  <c r="W27" i="4"/>
  <c r="Y27" i="6"/>
  <c r="U27" i="4"/>
  <c r="Z27" i="6"/>
  <c r="T27" i="6"/>
  <c r="Z29" i="8"/>
  <c r="S29" i="8"/>
  <c r="U29" i="8"/>
  <c r="AB27" i="4"/>
  <c r="X27" i="4"/>
  <c r="AB27" i="6"/>
  <c r="R28" i="8" l="1"/>
  <c r="AC29" i="8"/>
  <c r="AC27" i="6"/>
  <c r="R26" i="6"/>
  <c r="M29" i="8"/>
  <c r="M27" i="4"/>
  <c r="M27" i="6"/>
  <c r="AC27" i="4"/>
  <c r="R26" i="4"/>
  <c r="G34" i="6"/>
  <c r="AP40" i="1"/>
  <c r="AG40" i="1"/>
  <c r="AY36" i="1"/>
  <c r="AM25" i="4"/>
  <c r="AI25" i="4"/>
  <c r="AE25" i="4"/>
  <c r="AL25" i="4"/>
  <c r="AH25" i="4"/>
  <c r="AN25" i="4"/>
  <c r="AJ25" i="4"/>
  <c r="AF25" i="4"/>
  <c r="AO25" i="4"/>
  <c r="AK25" i="4"/>
  <c r="AG25" i="4"/>
  <c r="AQ29" i="4"/>
  <c r="H29" i="4"/>
  <c r="O29" i="4" s="1"/>
  <c r="F30" i="4"/>
  <c r="AQ31" i="8"/>
  <c r="H31" i="8"/>
  <c r="O31" i="8" s="1"/>
  <c r="AO27" i="8"/>
  <c r="AK27" i="8"/>
  <c r="AG27" i="8"/>
  <c r="AM27" i="8"/>
  <c r="AI27" i="8"/>
  <c r="AE27" i="8"/>
  <c r="AL27" i="8"/>
  <c r="AH27" i="8"/>
  <c r="AJ27" i="8"/>
  <c r="AF27" i="8"/>
  <c r="AN27" i="8"/>
  <c r="F32" i="8"/>
  <c r="G32" i="8"/>
  <c r="H29" i="6"/>
  <c r="O29" i="6" s="1"/>
  <c r="AQ29" i="6"/>
  <c r="F30" i="6"/>
  <c r="G32" i="4"/>
  <c r="AN25" i="6"/>
  <c r="AJ25" i="6"/>
  <c r="AF25" i="6"/>
  <c r="AM25" i="6"/>
  <c r="AI25" i="6"/>
  <c r="AE25" i="6"/>
  <c r="AO25" i="6"/>
  <c r="AK25" i="6"/>
  <c r="AG25" i="6"/>
  <c r="AL25" i="6"/>
  <c r="AH25" i="6"/>
  <c r="L27" i="4"/>
  <c r="AF39" i="1"/>
  <c r="AC39" i="1"/>
  <c r="AB39" i="1"/>
  <c r="AD39" i="1"/>
  <c r="AE39" i="1"/>
  <c r="L29" i="8"/>
  <c r="AW35" i="1"/>
  <c r="AT35" i="1"/>
  <c r="AU35" i="1"/>
  <c r="AV35" i="1"/>
  <c r="AX35" i="1"/>
  <c r="L27" i="6"/>
  <c r="AL39" i="1"/>
  <c r="AK39" i="1"/>
  <c r="AO39" i="1"/>
  <c r="AM39" i="1"/>
  <c r="AN39" i="1"/>
  <c r="Y30" i="8"/>
  <c r="T30" i="8"/>
  <c r="AB30" i="8"/>
  <c r="Z30" i="8"/>
  <c r="W30" i="8"/>
  <c r="AA30" i="8"/>
  <c r="X28" i="6"/>
  <c r="AA28" i="6"/>
  <c r="W28" i="4"/>
  <c r="U30" i="8"/>
  <c r="Z28" i="4"/>
  <c r="AB28" i="6"/>
  <c r="S30" i="8"/>
  <c r="AA28" i="4"/>
  <c r="W28" i="6"/>
  <c r="V28" i="6"/>
  <c r="V30" i="8"/>
  <c r="K30" i="8"/>
  <c r="T28" i="4"/>
  <c r="X30" i="8"/>
  <c r="U28" i="6"/>
  <c r="S28" i="6"/>
  <c r="Y28" i="4"/>
  <c r="Z28" i="6"/>
  <c r="V28" i="4"/>
  <c r="T28" i="6"/>
  <c r="S28" i="4"/>
  <c r="K28" i="4"/>
  <c r="K28" i="6"/>
  <c r="X28" i="4"/>
  <c r="Y28" i="6"/>
  <c r="U28" i="4"/>
  <c r="AB28" i="4"/>
  <c r="R29" i="8" l="1"/>
  <c r="AC30" i="8"/>
  <c r="R27" i="4"/>
  <c r="AC28" i="4"/>
  <c r="M28" i="6"/>
  <c r="AC28" i="6"/>
  <c r="R27" i="6"/>
  <c r="M30" i="8"/>
  <c r="M28" i="4"/>
  <c r="AQ30" i="4"/>
  <c r="H30" i="4"/>
  <c r="O30" i="4" s="1"/>
  <c r="F31" i="4"/>
  <c r="AP41" i="1"/>
  <c r="AL26" i="4"/>
  <c r="AH26" i="4"/>
  <c r="AO26" i="4"/>
  <c r="AK26" i="4"/>
  <c r="AG26" i="4"/>
  <c r="AM26" i="4"/>
  <c r="AI26" i="4"/>
  <c r="AE26" i="4"/>
  <c r="AN26" i="4"/>
  <c r="AJ26" i="4"/>
  <c r="AF26" i="4"/>
  <c r="G33" i="4"/>
  <c r="AY37" i="1"/>
  <c r="G33" i="8"/>
  <c r="F33" i="8"/>
  <c r="AM26" i="6"/>
  <c r="AI26" i="6"/>
  <c r="AE26" i="6"/>
  <c r="AL26" i="6"/>
  <c r="AH26" i="6"/>
  <c r="AN26" i="6"/>
  <c r="AJ26" i="6"/>
  <c r="AF26" i="6"/>
  <c r="AO26" i="6"/>
  <c r="AK26" i="6"/>
  <c r="AG26" i="6"/>
  <c r="AL28" i="8"/>
  <c r="AH28" i="8"/>
  <c r="AN28" i="8"/>
  <c r="AJ28" i="8"/>
  <c r="AF28" i="8"/>
  <c r="AM28" i="8"/>
  <c r="AI28" i="8"/>
  <c r="AE28" i="8"/>
  <c r="AK28" i="8"/>
  <c r="AG28" i="8"/>
  <c r="AO28" i="8"/>
  <c r="AQ30" i="6"/>
  <c r="H30" i="6"/>
  <c r="O30" i="6" s="1"/>
  <c r="F31" i="6"/>
  <c r="AQ32" i="8"/>
  <c r="H32" i="8"/>
  <c r="O32" i="8" s="1"/>
  <c r="AG41" i="1"/>
  <c r="G35" i="6"/>
  <c r="L28" i="4"/>
  <c r="L30" i="8"/>
  <c r="AB40" i="1"/>
  <c r="AE40" i="1"/>
  <c r="AC40" i="1"/>
  <c r="AD40" i="1"/>
  <c r="AF40" i="1"/>
  <c r="AV36" i="1"/>
  <c r="AU36" i="1"/>
  <c r="AX36" i="1"/>
  <c r="AW36" i="1"/>
  <c r="AT36" i="1"/>
  <c r="L28" i="6"/>
  <c r="AO40" i="1"/>
  <c r="AL40" i="1"/>
  <c r="AM40" i="1"/>
  <c r="AK40" i="1"/>
  <c r="AN40" i="1"/>
  <c r="AB31" i="8"/>
  <c r="S29" i="6"/>
  <c r="W29" i="6"/>
  <c r="AB29" i="4"/>
  <c r="V29" i="4"/>
  <c r="K29" i="6"/>
  <c r="X29" i="4"/>
  <c r="Z29" i="6"/>
  <c r="X31" i="8"/>
  <c r="Z31" i="8"/>
  <c r="U31" i="8"/>
  <c r="T29" i="4"/>
  <c r="W31" i="8"/>
  <c r="Y31" i="8"/>
  <c r="V31" i="8"/>
  <c r="K31" i="8"/>
  <c r="K29" i="4"/>
  <c r="T29" i="6"/>
  <c r="V29" i="6"/>
  <c r="S29" i="4"/>
  <c r="Z29" i="4"/>
  <c r="X29" i="6"/>
  <c r="U29" i="4"/>
  <c r="S31" i="8"/>
  <c r="W29" i="4"/>
  <c r="AB29" i="6"/>
  <c r="Y29" i="6"/>
  <c r="AA29" i="4"/>
  <c r="AA29" i="6"/>
  <c r="Y29" i="4"/>
  <c r="AA31" i="8"/>
  <c r="T31" i="8"/>
  <c r="U29" i="6"/>
  <c r="R28" i="6" l="1"/>
  <c r="AC29" i="6"/>
  <c r="R28" i="4"/>
  <c r="AC29" i="4"/>
  <c r="M29" i="6"/>
  <c r="M29" i="4"/>
  <c r="M31" i="8"/>
  <c r="AC31" i="8"/>
  <c r="R30" i="8"/>
  <c r="AQ31" i="6"/>
  <c r="H31" i="6"/>
  <c r="O31" i="6" s="1"/>
  <c r="F32" i="6"/>
  <c r="AY38" i="1"/>
  <c r="G34" i="4"/>
  <c r="AG42" i="1"/>
  <c r="AQ33" i="8"/>
  <c r="H33" i="8"/>
  <c r="O33" i="8" s="1"/>
  <c r="AP42" i="1"/>
  <c r="F34" i="8"/>
  <c r="G34" i="8"/>
  <c r="AQ31" i="4"/>
  <c r="H31" i="4"/>
  <c r="O31" i="4" s="1"/>
  <c r="F32" i="4"/>
  <c r="AM27" i="6"/>
  <c r="AI27" i="6"/>
  <c r="AE27" i="6"/>
  <c r="AL27" i="6"/>
  <c r="AH27" i="6"/>
  <c r="AK27" i="6"/>
  <c r="AJ27" i="6"/>
  <c r="AN27" i="6"/>
  <c r="AF27" i="6"/>
  <c r="AG27" i="6"/>
  <c r="AO27" i="6"/>
  <c r="AM29" i="8"/>
  <c r="AI29" i="8"/>
  <c r="AE29" i="8"/>
  <c r="AO29" i="8"/>
  <c r="AK29" i="8"/>
  <c r="AG29" i="8"/>
  <c r="AN29" i="8"/>
  <c r="AJ29" i="8"/>
  <c r="AF29" i="8"/>
  <c r="AL29" i="8"/>
  <c r="AH29" i="8"/>
  <c r="G36" i="6"/>
  <c r="AM27" i="4"/>
  <c r="AI27" i="4"/>
  <c r="AE27" i="4"/>
  <c r="AL27" i="4"/>
  <c r="AH27" i="4"/>
  <c r="AN27" i="4"/>
  <c r="AJ27" i="4"/>
  <c r="AF27" i="4"/>
  <c r="AO27" i="4"/>
  <c r="AK27" i="4"/>
  <c r="AG27" i="4"/>
  <c r="L29" i="4"/>
  <c r="L31" i="8"/>
  <c r="AE41" i="1"/>
  <c r="AC41" i="1"/>
  <c r="AD41" i="1"/>
  <c r="AB41" i="1"/>
  <c r="AF41" i="1"/>
  <c r="AX37" i="1"/>
  <c r="AW37" i="1"/>
  <c r="AV37" i="1"/>
  <c r="AU37" i="1"/>
  <c r="AT37" i="1"/>
  <c r="L29" i="6"/>
  <c r="AM41" i="1"/>
  <c r="AL41" i="1"/>
  <c r="AN41" i="1"/>
  <c r="AO41" i="1"/>
  <c r="AK41" i="1"/>
  <c r="AB32" i="8"/>
  <c r="Z30" i="6"/>
  <c r="S32" i="8"/>
  <c r="Z32" i="8"/>
  <c r="T30" i="6"/>
  <c r="W30" i="4"/>
  <c r="V30" i="6"/>
  <c r="T30" i="4"/>
  <c r="X32" i="8"/>
  <c r="W32" i="8"/>
  <c r="K30" i="6"/>
  <c r="K30" i="4"/>
  <c r="Y30" i="6"/>
  <c r="W30" i="6"/>
  <c r="K32" i="8"/>
  <c r="X30" i="6"/>
  <c r="S30" i="6"/>
  <c r="AA32" i="8"/>
  <c r="Y32" i="8"/>
  <c r="V30" i="4"/>
  <c r="X30" i="4"/>
  <c r="U30" i="4"/>
  <c r="S30" i="4"/>
  <c r="AB30" i="4"/>
  <c r="AA30" i="6"/>
  <c r="AA30" i="4"/>
  <c r="T32" i="8"/>
  <c r="U32" i="8"/>
  <c r="V32" i="8"/>
  <c r="Z30" i="4"/>
  <c r="Y30" i="4"/>
  <c r="U30" i="6"/>
  <c r="AB30" i="6"/>
  <c r="M30" i="6" l="1"/>
  <c r="M30" i="4"/>
  <c r="AC30" i="4"/>
  <c r="R29" i="4"/>
  <c r="AC32" i="8"/>
  <c r="R31" i="8"/>
  <c r="M32" i="8"/>
  <c r="AC30" i="6"/>
  <c r="R29" i="6"/>
  <c r="AQ34" i="8"/>
  <c r="H34" i="8"/>
  <c r="O34" i="8" s="1"/>
  <c r="AG43" i="1"/>
  <c r="AY39" i="1"/>
  <c r="AN30" i="8"/>
  <c r="AJ30" i="8"/>
  <c r="AF30" i="8"/>
  <c r="AL30" i="8"/>
  <c r="AH30" i="8"/>
  <c r="AO30" i="8"/>
  <c r="AK30" i="8"/>
  <c r="AG30" i="8"/>
  <c r="AE30" i="8"/>
  <c r="AM30" i="8"/>
  <c r="AI30" i="8"/>
  <c r="G37" i="6"/>
  <c r="AP43" i="1"/>
  <c r="AQ32" i="6"/>
  <c r="H32" i="6"/>
  <c r="O32" i="6" s="1"/>
  <c r="F33" i="6"/>
  <c r="H32" i="4"/>
  <c r="O32" i="4" s="1"/>
  <c r="AQ32" i="4"/>
  <c r="F33" i="4"/>
  <c r="G35" i="4"/>
  <c r="AN28" i="6"/>
  <c r="AJ28" i="6"/>
  <c r="AF28" i="6"/>
  <c r="AM28" i="6"/>
  <c r="AI28" i="6"/>
  <c r="AE28" i="6"/>
  <c r="AL28" i="6"/>
  <c r="AK28" i="6"/>
  <c r="AO28" i="6"/>
  <c r="AG28" i="6"/>
  <c r="AH28" i="6"/>
  <c r="G35" i="8"/>
  <c r="F35" i="8"/>
  <c r="AN28" i="4"/>
  <c r="AJ28" i="4"/>
  <c r="AF28" i="4"/>
  <c r="AM28" i="4"/>
  <c r="AI28" i="4"/>
  <c r="AE28" i="4"/>
  <c r="AO28" i="4"/>
  <c r="AK28" i="4"/>
  <c r="AG28" i="4"/>
  <c r="AL28" i="4"/>
  <c r="AH28" i="4"/>
  <c r="L30" i="4"/>
  <c r="L32" i="8"/>
  <c r="L30" i="6"/>
  <c r="AF42" i="1"/>
  <c r="AC42" i="1"/>
  <c r="AE42" i="1"/>
  <c r="AD42" i="1"/>
  <c r="AB42" i="1"/>
  <c r="AT38" i="1"/>
  <c r="AW38" i="1"/>
  <c r="AX38" i="1"/>
  <c r="AV38" i="1"/>
  <c r="AU38" i="1"/>
  <c r="AK42" i="1"/>
  <c r="AM42" i="1"/>
  <c r="AO42" i="1"/>
  <c r="AL42" i="1"/>
  <c r="AN42" i="1"/>
  <c r="AB31" i="4"/>
  <c r="AA31" i="6"/>
  <c r="X31" i="4"/>
  <c r="K31" i="6"/>
  <c r="W31" i="4"/>
  <c r="W31" i="6"/>
  <c r="Z33" i="8"/>
  <c r="S31" i="6"/>
  <c r="S31" i="4"/>
  <c r="AA33" i="8"/>
  <c r="W33" i="8"/>
  <c r="Z31" i="6"/>
  <c r="V33" i="8"/>
  <c r="Y31" i="4"/>
  <c r="K33" i="8"/>
  <c r="X33" i="8"/>
  <c r="Z31" i="4"/>
  <c r="AA31" i="4"/>
  <c r="K31" i="4"/>
  <c r="V31" i="4"/>
  <c r="U31" i="4"/>
  <c r="T31" i="4"/>
  <c r="AB33" i="8"/>
  <c r="S33" i="8"/>
  <c r="U31" i="6"/>
  <c r="T31" i="6"/>
  <c r="X31" i="6"/>
  <c r="Y31" i="6"/>
  <c r="T33" i="8"/>
  <c r="U33" i="8"/>
  <c r="V31" i="6"/>
  <c r="Y33" i="8"/>
  <c r="AB31" i="6"/>
  <c r="M33" i="8" l="1"/>
  <c r="M31" i="4"/>
  <c r="M31" i="6"/>
  <c r="AC31" i="6"/>
  <c r="R30" i="6"/>
  <c r="AC31" i="4"/>
  <c r="R30" i="4"/>
  <c r="R32" i="8"/>
  <c r="AC33" i="8"/>
  <c r="AG44" i="1"/>
  <c r="AO29" i="6"/>
  <c r="AK29" i="6"/>
  <c r="AG29" i="6"/>
  <c r="AN29" i="6"/>
  <c r="AJ29" i="6"/>
  <c r="AF29" i="6"/>
  <c r="AM29" i="6"/>
  <c r="AE29" i="6"/>
  <c r="AL29" i="6"/>
  <c r="AH29" i="6"/>
  <c r="AI29" i="6"/>
  <c r="AO31" i="8"/>
  <c r="AK31" i="8"/>
  <c r="AG31" i="8"/>
  <c r="AM31" i="8"/>
  <c r="AI31" i="8"/>
  <c r="AE31" i="8"/>
  <c r="AL31" i="8"/>
  <c r="AH31" i="8"/>
  <c r="AF31" i="8"/>
  <c r="AN31" i="8"/>
  <c r="AJ31" i="8"/>
  <c r="AO29" i="4"/>
  <c r="AK29" i="4"/>
  <c r="AG29" i="4"/>
  <c r="AN29" i="4"/>
  <c r="AJ29" i="4"/>
  <c r="AF29" i="4"/>
  <c r="AL29" i="4"/>
  <c r="AH29" i="4"/>
  <c r="AM29" i="4"/>
  <c r="AI29" i="4"/>
  <c r="AE29" i="4"/>
  <c r="AQ35" i="8"/>
  <c r="H35" i="8"/>
  <c r="O35" i="8" s="1"/>
  <c r="G36" i="4"/>
  <c r="AQ33" i="6"/>
  <c r="H33" i="6"/>
  <c r="O33" i="6" s="1"/>
  <c r="F34" i="6"/>
  <c r="AP44" i="1"/>
  <c r="F36" i="8"/>
  <c r="G36" i="8"/>
  <c r="AQ33" i="4"/>
  <c r="H33" i="4"/>
  <c r="O33" i="4" s="1"/>
  <c r="F34" i="4"/>
  <c r="G38" i="6"/>
  <c r="AY40" i="1"/>
  <c r="L31" i="4"/>
  <c r="L33" i="8"/>
  <c r="L31" i="6"/>
  <c r="AE43" i="1"/>
  <c r="AF43" i="1"/>
  <c r="AD43" i="1"/>
  <c r="AC43" i="1"/>
  <c r="AB43" i="1"/>
  <c r="AV39" i="1"/>
  <c r="AT39" i="1"/>
  <c r="AX39" i="1"/>
  <c r="AW39" i="1"/>
  <c r="AU39" i="1"/>
  <c r="AO43" i="1"/>
  <c r="AL43" i="1"/>
  <c r="AM43" i="1"/>
  <c r="AK43" i="1"/>
  <c r="AN43" i="1"/>
  <c r="Y34" i="8"/>
  <c r="W34" i="8"/>
  <c r="Y32" i="6"/>
  <c r="V32" i="4"/>
  <c r="U32" i="4"/>
  <c r="AA32" i="4"/>
  <c r="U34" i="8"/>
  <c r="AA32" i="6"/>
  <c r="Y32" i="4"/>
  <c r="X32" i="6"/>
  <c r="AB32" i="4"/>
  <c r="W32" i="6"/>
  <c r="T34" i="8"/>
  <c r="U32" i="6"/>
  <c r="K32" i="4"/>
  <c r="K34" i="8"/>
  <c r="X34" i="8"/>
  <c r="W32" i="4"/>
  <c r="V34" i="8"/>
  <c r="Z32" i="4"/>
  <c r="Z34" i="8"/>
  <c r="S32" i="4"/>
  <c r="T32" i="4"/>
  <c r="X32" i="4"/>
  <c r="S32" i="6"/>
  <c r="V32" i="6"/>
  <c r="AB34" i="8"/>
  <c r="T32" i="6"/>
  <c r="K32" i="6"/>
  <c r="AB32" i="6"/>
  <c r="Z32" i="6"/>
  <c r="S34" i="8"/>
  <c r="AA34" i="8"/>
  <c r="M32" i="6" l="1"/>
  <c r="R33" i="8"/>
  <c r="AC34" i="8"/>
  <c r="M34" i="8"/>
  <c r="M32" i="4"/>
  <c r="R31" i="6"/>
  <c r="AC32" i="6"/>
  <c r="R31" i="4"/>
  <c r="AC32" i="4"/>
  <c r="G39" i="6"/>
  <c r="AQ34" i="4"/>
  <c r="H34" i="4"/>
  <c r="O34" i="4" s="1"/>
  <c r="F35" i="4"/>
  <c r="AQ36" i="8"/>
  <c r="H36" i="8"/>
  <c r="O36" i="8" s="1"/>
  <c r="AG45" i="1"/>
  <c r="AL32" i="8"/>
  <c r="AH32" i="8"/>
  <c r="AN32" i="8"/>
  <c r="AJ32" i="8"/>
  <c r="AF32" i="8"/>
  <c r="AM32" i="8"/>
  <c r="AI32" i="8"/>
  <c r="AE32" i="8"/>
  <c r="AG32" i="8"/>
  <c r="AO32" i="8"/>
  <c r="AK32" i="8"/>
  <c r="AP45" i="1"/>
  <c r="G37" i="4"/>
  <c r="AL30" i="6"/>
  <c r="AH30" i="6"/>
  <c r="AO30" i="6"/>
  <c r="AK30" i="6"/>
  <c r="AG30" i="6"/>
  <c r="AN30" i="6"/>
  <c r="AF30" i="6"/>
  <c r="AM30" i="6"/>
  <c r="AE30" i="6"/>
  <c r="AI30" i="6"/>
  <c r="AJ30" i="6"/>
  <c r="AY41" i="1"/>
  <c r="G37" i="8"/>
  <c r="F37" i="8"/>
  <c r="AQ34" i="6"/>
  <c r="H34" i="6"/>
  <c r="O34" i="6" s="1"/>
  <c r="F35" i="6"/>
  <c r="AL30" i="4"/>
  <c r="AH30" i="4"/>
  <c r="AO30" i="4"/>
  <c r="AK30" i="4"/>
  <c r="AG30" i="4"/>
  <c r="AM30" i="4"/>
  <c r="AI30" i="4"/>
  <c r="AE30" i="4"/>
  <c r="AN30" i="4"/>
  <c r="AJ30" i="4"/>
  <c r="AF30" i="4"/>
  <c r="L32" i="4"/>
  <c r="L34" i="8"/>
  <c r="L32" i="6"/>
  <c r="AF44" i="1"/>
  <c r="AB44" i="1"/>
  <c r="AE44" i="1"/>
  <c r="AD44" i="1"/>
  <c r="AC44" i="1"/>
  <c r="AT40" i="1"/>
  <c r="AX40" i="1"/>
  <c r="AV40" i="1"/>
  <c r="AW40" i="1"/>
  <c r="AU40" i="1"/>
  <c r="AN44" i="1"/>
  <c r="AK44" i="1"/>
  <c r="AM44" i="1"/>
  <c r="AO44" i="1"/>
  <c r="AL44" i="1"/>
  <c r="Y33" i="4"/>
  <c r="X33" i="4"/>
  <c r="AB33" i="4"/>
  <c r="U33" i="4"/>
  <c r="Z33" i="4"/>
  <c r="K33" i="4"/>
  <c r="X35" i="8"/>
  <c r="AA33" i="4"/>
  <c r="K35" i="8"/>
  <c r="V33" i="6"/>
  <c r="S33" i="4"/>
  <c r="Y35" i="8"/>
  <c r="T33" i="4"/>
  <c r="AB33" i="6"/>
  <c r="T35" i="8"/>
  <c r="V33" i="4"/>
  <c r="Z35" i="8"/>
  <c r="W33" i="4"/>
  <c r="U33" i="6"/>
  <c r="K33" i="6"/>
  <c r="S35" i="8"/>
  <c r="U35" i="8"/>
  <c r="V35" i="8"/>
  <c r="AA35" i="8"/>
  <c r="T33" i="6"/>
  <c r="Z33" i="6"/>
  <c r="AB35" i="8"/>
  <c r="Y33" i="6"/>
  <c r="AA33" i="6"/>
  <c r="S33" i="6"/>
  <c r="W35" i="8"/>
  <c r="X33" i="6"/>
  <c r="W33" i="6"/>
  <c r="AC35" i="8" l="1"/>
  <c r="R34" i="8"/>
  <c r="M35" i="8"/>
  <c r="R32" i="4"/>
  <c r="AC33" i="4"/>
  <c r="M33" i="4"/>
  <c r="R32" i="6"/>
  <c r="AC33" i="6"/>
  <c r="M33" i="6"/>
  <c r="AM31" i="6"/>
  <c r="AI31" i="6"/>
  <c r="AE31" i="6"/>
  <c r="AL31" i="6"/>
  <c r="AH31" i="6"/>
  <c r="AO31" i="6"/>
  <c r="AG31" i="6"/>
  <c r="AN31" i="6"/>
  <c r="AF31" i="6"/>
  <c r="AJ31" i="6"/>
  <c r="AK31" i="6"/>
  <c r="AQ35" i="6"/>
  <c r="H35" i="6"/>
  <c r="O35" i="6" s="1"/>
  <c r="F36" i="6"/>
  <c r="F38" i="8"/>
  <c r="G38" i="8"/>
  <c r="AM31" i="4"/>
  <c r="AI31" i="4"/>
  <c r="AE31" i="4"/>
  <c r="AL31" i="4"/>
  <c r="AH31" i="4"/>
  <c r="AN31" i="4"/>
  <c r="AJ31" i="4"/>
  <c r="AF31" i="4"/>
  <c r="AO31" i="4"/>
  <c r="AK31" i="4"/>
  <c r="AG31" i="4"/>
  <c r="AM33" i="8"/>
  <c r="AI33" i="8"/>
  <c r="AE33" i="8"/>
  <c r="AO33" i="8"/>
  <c r="AK33" i="8"/>
  <c r="AG33" i="8"/>
  <c r="AN33" i="8"/>
  <c r="AJ33" i="8"/>
  <c r="AF33" i="8"/>
  <c r="AH33" i="8"/>
  <c r="AL33" i="8"/>
  <c r="H37" i="8"/>
  <c r="O37" i="8" s="1"/>
  <c r="AQ37" i="8"/>
  <c r="G38" i="4"/>
  <c r="AP46" i="1"/>
  <c r="AG46" i="1"/>
  <c r="G40" i="6"/>
  <c r="AY42" i="1"/>
  <c r="AQ35" i="4"/>
  <c r="H35" i="4"/>
  <c r="O35" i="4" s="1"/>
  <c r="F36" i="4"/>
  <c r="L33" i="4"/>
  <c r="L35" i="8"/>
  <c r="L33" i="6"/>
  <c r="AE45" i="1"/>
  <c r="AF45" i="1"/>
  <c r="AD45" i="1"/>
  <c r="AC45" i="1"/>
  <c r="AB45" i="1"/>
  <c r="AV41" i="1"/>
  <c r="AT41" i="1"/>
  <c r="AX41" i="1"/>
  <c r="AW41" i="1"/>
  <c r="AU41" i="1"/>
  <c r="AL45" i="1"/>
  <c r="AO45" i="1"/>
  <c r="AM45" i="1"/>
  <c r="AK45" i="1"/>
  <c r="AN45" i="1"/>
  <c r="Y36" i="8"/>
  <c r="K36" i="8"/>
  <c r="AB34" i="6"/>
  <c r="Z36" i="8"/>
  <c r="X34" i="6"/>
  <c r="W34" i="4"/>
  <c r="AA36" i="8"/>
  <c r="AA34" i="4"/>
  <c r="S36" i="8"/>
  <c r="AB36" i="8"/>
  <c r="S34" i="6"/>
  <c r="Y34" i="4"/>
  <c r="Z34" i="6"/>
  <c r="X34" i="4"/>
  <c r="T36" i="8"/>
  <c r="U34" i="4"/>
  <c r="V34" i="4"/>
  <c r="AA34" i="6"/>
  <c r="K34" i="6"/>
  <c r="V36" i="8"/>
  <c r="S34" i="4"/>
  <c r="T34" i="6"/>
  <c r="Z34" i="4"/>
  <c r="W36" i="8"/>
  <c r="U36" i="8"/>
  <c r="T34" i="4"/>
  <c r="V34" i="6"/>
  <c r="AB34" i="4"/>
  <c r="W34" i="6"/>
  <c r="X36" i="8"/>
  <c r="Y34" i="6"/>
  <c r="U34" i="6"/>
  <c r="K34" i="4"/>
  <c r="M36" i="8" l="1"/>
  <c r="AC34" i="4"/>
  <c r="R33" i="4"/>
  <c r="M34" i="6"/>
  <c r="AC36" i="8"/>
  <c r="R35" i="8"/>
  <c r="M34" i="4"/>
  <c r="AC34" i="6"/>
  <c r="R33" i="6"/>
  <c r="G41" i="6"/>
  <c r="AP47" i="1"/>
  <c r="G39" i="4"/>
  <c r="G39" i="8"/>
  <c r="F39" i="8"/>
  <c r="H36" i="4"/>
  <c r="O36" i="4" s="1"/>
  <c r="AQ36" i="4"/>
  <c r="F37" i="4"/>
  <c r="AY43" i="1"/>
  <c r="AG47" i="1"/>
  <c r="AQ38" i="8"/>
  <c r="H38" i="8"/>
  <c r="O38" i="8" s="1"/>
  <c r="AN32" i="6"/>
  <c r="AJ32" i="6"/>
  <c r="AF32" i="6"/>
  <c r="AM32" i="6"/>
  <c r="AI32" i="6"/>
  <c r="AE32" i="6"/>
  <c r="AH32" i="6"/>
  <c r="AO32" i="6"/>
  <c r="AG32" i="6"/>
  <c r="AK32" i="6"/>
  <c r="AL32" i="6"/>
  <c r="AN32" i="4"/>
  <c r="AJ32" i="4"/>
  <c r="AF32" i="4"/>
  <c r="AM32" i="4"/>
  <c r="AI32" i="4"/>
  <c r="AE32" i="4"/>
  <c r="AO32" i="4"/>
  <c r="AK32" i="4"/>
  <c r="AG32" i="4"/>
  <c r="AL32" i="4"/>
  <c r="AH32" i="4"/>
  <c r="AN34" i="8"/>
  <c r="AJ34" i="8"/>
  <c r="AF34" i="8"/>
  <c r="AL34" i="8"/>
  <c r="AH34" i="8"/>
  <c r="AO34" i="8"/>
  <c r="AK34" i="8"/>
  <c r="AG34" i="8"/>
  <c r="AI34" i="8"/>
  <c r="AM34" i="8"/>
  <c r="AE34" i="8"/>
  <c r="H36" i="6"/>
  <c r="O36" i="6" s="1"/>
  <c r="AQ36" i="6"/>
  <c r="F37" i="6"/>
  <c r="L34" i="4"/>
  <c r="L36" i="8"/>
  <c r="L34" i="6"/>
  <c r="AD46" i="1"/>
  <c r="AC46" i="1"/>
  <c r="AB46" i="1"/>
  <c r="AE46" i="1"/>
  <c r="AF46" i="1"/>
  <c r="AW42" i="1"/>
  <c r="AX42" i="1"/>
  <c r="AV42" i="1"/>
  <c r="AT42" i="1"/>
  <c r="AU42" i="1"/>
  <c r="AM46" i="1"/>
  <c r="AL46" i="1"/>
  <c r="AO46" i="1"/>
  <c r="AN46" i="1"/>
  <c r="AK46" i="1"/>
  <c r="AA35" i="6"/>
  <c r="AA37" i="8"/>
  <c r="AB35" i="4"/>
  <c r="S35" i="6"/>
  <c r="W35" i="4"/>
  <c r="T35" i="4"/>
  <c r="V35" i="4"/>
  <c r="S37" i="8"/>
  <c r="S35" i="4"/>
  <c r="K35" i="4"/>
  <c r="W35" i="6"/>
  <c r="AB37" i="8"/>
  <c r="AB35" i="6"/>
  <c r="K37" i="8"/>
  <c r="T37" i="8"/>
  <c r="Y35" i="4"/>
  <c r="U35" i="4"/>
  <c r="T35" i="6"/>
  <c r="X35" i="4"/>
  <c r="AA35" i="4"/>
  <c r="K35" i="6"/>
  <c r="Z37" i="8"/>
  <c r="U35" i="6"/>
  <c r="Y37" i="8"/>
  <c r="V37" i="8"/>
  <c r="Z35" i="6"/>
  <c r="W37" i="8"/>
  <c r="U37" i="8"/>
  <c r="Z35" i="4"/>
  <c r="X37" i="8"/>
  <c r="V35" i="6"/>
  <c r="Y35" i="6"/>
  <c r="X35" i="6"/>
  <c r="M35" i="6" l="1"/>
  <c r="M35" i="4"/>
  <c r="R36" i="8"/>
  <c r="AC37" i="8"/>
  <c r="AC35" i="6"/>
  <c r="R34" i="6"/>
  <c r="AC35" i="4"/>
  <c r="R34" i="4"/>
  <c r="M37" i="8"/>
  <c r="AG48" i="1"/>
  <c r="G40" i="4"/>
  <c r="G42" i="6"/>
  <c r="AO35" i="8"/>
  <c r="AK35" i="8"/>
  <c r="AG35" i="8"/>
  <c r="AM35" i="8"/>
  <c r="AI35" i="8"/>
  <c r="AE35" i="8"/>
  <c r="AL35" i="8"/>
  <c r="AH35" i="8"/>
  <c r="AJ35" i="8"/>
  <c r="AN35" i="8"/>
  <c r="AF35" i="8"/>
  <c r="AO33" i="4"/>
  <c r="AK33" i="4"/>
  <c r="AG33" i="4"/>
  <c r="AN33" i="4"/>
  <c r="AJ33" i="4"/>
  <c r="AF33" i="4"/>
  <c r="AL33" i="4"/>
  <c r="AH33" i="4"/>
  <c r="AE33" i="4"/>
  <c r="AM33" i="4"/>
  <c r="AI33" i="4"/>
  <c r="AO33" i="6"/>
  <c r="AK33" i="6"/>
  <c r="AG33" i="6"/>
  <c r="AN33" i="6"/>
  <c r="AJ33" i="6"/>
  <c r="AF33" i="6"/>
  <c r="AI33" i="6"/>
  <c r="AH33" i="6"/>
  <c r="AL33" i="6"/>
  <c r="AM33" i="6"/>
  <c r="AE33" i="6"/>
  <c r="AY44" i="1"/>
  <c r="AQ39" i="8"/>
  <c r="H39" i="8"/>
  <c r="O39" i="8" s="1"/>
  <c r="AP48" i="1"/>
  <c r="AQ37" i="6"/>
  <c r="H37" i="6"/>
  <c r="O37" i="6" s="1"/>
  <c r="F38" i="6"/>
  <c r="AQ37" i="4"/>
  <c r="H37" i="4"/>
  <c r="O37" i="4" s="1"/>
  <c r="F38" i="4"/>
  <c r="F40" i="8"/>
  <c r="G40" i="8"/>
  <c r="L35" i="4"/>
  <c r="L37" i="8"/>
  <c r="L35" i="6"/>
  <c r="AB47" i="1"/>
  <c r="AC47" i="1"/>
  <c r="AF47" i="1"/>
  <c r="AE47" i="1"/>
  <c r="AD47" i="1"/>
  <c r="AW43" i="1"/>
  <c r="AV43" i="1"/>
  <c r="AU43" i="1"/>
  <c r="AX43" i="1"/>
  <c r="AT43" i="1"/>
  <c r="AM47" i="1"/>
  <c r="AL47" i="1"/>
  <c r="AO47" i="1"/>
  <c r="AK47" i="1"/>
  <c r="AN47" i="1"/>
  <c r="T38" i="8"/>
  <c r="S36" i="6"/>
  <c r="V38" i="8"/>
  <c r="Z36" i="4"/>
  <c r="Y38" i="8"/>
  <c r="AA38" i="8"/>
  <c r="Y36" i="6"/>
  <c r="AB36" i="6"/>
  <c r="W36" i="6"/>
  <c r="W38" i="8"/>
  <c r="K36" i="4"/>
  <c r="V36" i="4"/>
  <c r="V36" i="6"/>
  <c r="K36" i="6"/>
  <c r="Z36" i="6"/>
  <c r="Y36" i="4"/>
  <c r="S36" i="4"/>
  <c r="X36" i="6"/>
  <c r="AB38" i="8"/>
  <c r="S38" i="8"/>
  <c r="K38" i="8"/>
  <c r="X36" i="4"/>
  <c r="U36" i="6"/>
  <c r="AB36" i="4"/>
  <c r="W36" i="4"/>
  <c r="AA36" i="6"/>
  <c r="T36" i="6"/>
  <c r="U38" i="8"/>
  <c r="X38" i="8"/>
  <c r="T36" i="4"/>
  <c r="U36" i="4"/>
  <c r="Z38" i="8"/>
  <c r="AA36" i="4"/>
  <c r="R35" i="4" l="1"/>
  <c r="AC36" i="4"/>
  <c r="M38" i="8"/>
  <c r="M36" i="6"/>
  <c r="M36" i="4"/>
  <c r="R37" i="8"/>
  <c r="AC38" i="8"/>
  <c r="R35" i="6"/>
  <c r="AC36" i="6"/>
  <c r="AQ38" i="4"/>
  <c r="H38" i="4"/>
  <c r="O38" i="4" s="1"/>
  <c r="F39" i="4"/>
  <c r="G43" i="6"/>
  <c r="AG49" i="1"/>
  <c r="AL36" i="8"/>
  <c r="AH36" i="8"/>
  <c r="AN36" i="8"/>
  <c r="AJ36" i="8"/>
  <c r="AF36" i="8"/>
  <c r="AM36" i="8"/>
  <c r="AI36" i="8"/>
  <c r="AE36" i="8"/>
  <c r="AK36" i="8"/>
  <c r="AO36" i="8"/>
  <c r="AG36" i="8"/>
  <c r="G41" i="4"/>
  <c r="AL34" i="6"/>
  <c r="AH34" i="6"/>
  <c r="AO34" i="6"/>
  <c r="AK34" i="6"/>
  <c r="AG34" i="6"/>
  <c r="AJ34" i="6"/>
  <c r="AI34" i="6"/>
  <c r="AM34" i="6"/>
  <c r="AE34" i="6"/>
  <c r="AN34" i="6"/>
  <c r="AF34" i="6"/>
  <c r="G41" i="8"/>
  <c r="F41" i="8"/>
  <c r="AP49" i="1"/>
  <c r="AL34" i="4"/>
  <c r="AH34" i="4"/>
  <c r="AO34" i="4"/>
  <c r="AK34" i="4"/>
  <c r="AG34" i="4"/>
  <c r="AM34" i="4"/>
  <c r="AI34" i="4"/>
  <c r="AE34" i="4"/>
  <c r="AF34" i="4"/>
  <c r="AN34" i="4"/>
  <c r="AJ34" i="4"/>
  <c r="AQ40" i="8"/>
  <c r="H40" i="8"/>
  <c r="O40" i="8" s="1"/>
  <c r="AQ38" i="6"/>
  <c r="H38" i="6"/>
  <c r="O38" i="6" s="1"/>
  <c r="F39" i="6"/>
  <c r="AY45" i="1"/>
  <c r="L36" i="4"/>
  <c r="L38" i="8"/>
  <c r="L36" i="6"/>
  <c r="AD48" i="1"/>
  <c r="AB48" i="1"/>
  <c r="AC48" i="1"/>
  <c r="AF48" i="1"/>
  <c r="AE48" i="1"/>
  <c r="AX44" i="1"/>
  <c r="AU44" i="1"/>
  <c r="AT44" i="1"/>
  <c r="AW44" i="1"/>
  <c r="AV44" i="1"/>
  <c r="AN48" i="1"/>
  <c r="AM48" i="1"/>
  <c r="AO48" i="1"/>
  <c r="AK48" i="1"/>
  <c r="AL48" i="1"/>
  <c r="AB39" i="8"/>
  <c r="AA37" i="6"/>
  <c r="AB37" i="6"/>
  <c r="Z37" i="4"/>
  <c r="X37" i="6"/>
  <c r="V39" i="8"/>
  <c r="K39" i="8"/>
  <c r="U37" i="6"/>
  <c r="Y37" i="4"/>
  <c r="T37" i="4"/>
  <c r="U39" i="8"/>
  <c r="S37" i="6"/>
  <c r="W37" i="4"/>
  <c r="T39" i="8"/>
  <c r="W37" i="6"/>
  <c r="Z39" i="8"/>
  <c r="T37" i="6"/>
  <c r="Y39" i="8"/>
  <c r="K37" i="6"/>
  <c r="Y37" i="6"/>
  <c r="Z37" i="6"/>
  <c r="X39" i="8"/>
  <c r="K37" i="4"/>
  <c r="X37" i="4"/>
  <c r="AA39" i="8"/>
  <c r="V37" i="6"/>
  <c r="AB37" i="4"/>
  <c r="W39" i="8"/>
  <c r="U37" i="4"/>
  <c r="V37" i="4"/>
  <c r="S37" i="4"/>
  <c r="S39" i="8"/>
  <c r="AA37" i="4"/>
  <c r="M39" i="8" l="1"/>
  <c r="AC39" i="8"/>
  <c r="R38" i="8"/>
  <c r="AC37" i="6"/>
  <c r="R36" i="6"/>
  <c r="M37" i="6"/>
  <c r="M37" i="4"/>
  <c r="R36" i="4"/>
  <c r="AC37" i="4"/>
  <c r="AQ39" i="6"/>
  <c r="H39" i="6"/>
  <c r="O39" i="6" s="1"/>
  <c r="F40" i="6"/>
  <c r="G42" i="4"/>
  <c r="AP50" i="1"/>
  <c r="AG50" i="1"/>
  <c r="AN35" i="6"/>
  <c r="AJ35" i="6"/>
  <c r="AF35" i="6"/>
  <c r="AM35" i="6"/>
  <c r="AI35" i="6"/>
  <c r="AE35" i="6"/>
  <c r="AL35" i="6"/>
  <c r="AH35" i="6"/>
  <c r="AG35" i="6"/>
  <c r="AK35" i="6"/>
  <c r="AO35" i="6"/>
  <c r="AM37" i="8"/>
  <c r="AI37" i="8"/>
  <c r="AE37" i="8"/>
  <c r="AO37" i="8"/>
  <c r="AK37" i="8"/>
  <c r="AG37" i="8"/>
  <c r="AN37" i="8"/>
  <c r="AJ37" i="8"/>
  <c r="AF37" i="8"/>
  <c r="AL37" i="8"/>
  <c r="AH37" i="8"/>
  <c r="AY46" i="1"/>
  <c r="AQ41" i="8"/>
  <c r="H41" i="8"/>
  <c r="O41" i="8" s="1"/>
  <c r="G44" i="6"/>
  <c r="AQ39" i="4"/>
  <c r="H39" i="4"/>
  <c r="O39" i="4" s="1"/>
  <c r="F40" i="4"/>
  <c r="AM35" i="4"/>
  <c r="AI35" i="4"/>
  <c r="AE35" i="4"/>
  <c r="AL35" i="4"/>
  <c r="AH35" i="4"/>
  <c r="AN35" i="4"/>
  <c r="AJ35" i="4"/>
  <c r="AF35" i="4"/>
  <c r="AG35" i="4"/>
  <c r="AO35" i="4"/>
  <c r="AK35" i="4"/>
  <c r="F42" i="8"/>
  <c r="G42" i="8"/>
  <c r="L37" i="4"/>
  <c r="L39" i="8"/>
  <c r="L37" i="6"/>
  <c r="AC49" i="1"/>
  <c r="AB49" i="1"/>
  <c r="AD49" i="1"/>
  <c r="AE49" i="1"/>
  <c r="AF49" i="1"/>
  <c r="AX45" i="1"/>
  <c r="AW45" i="1"/>
  <c r="AT45" i="1"/>
  <c r="AU45" i="1"/>
  <c r="AV45" i="1"/>
  <c r="AK49" i="1"/>
  <c r="AN49" i="1"/>
  <c r="AL49" i="1"/>
  <c r="AM49" i="1"/>
  <c r="AO49" i="1"/>
  <c r="V38" i="6"/>
  <c r="W38" i="6"/>
  <c r="AA40" i="8"/>
  <c r="AB40" i="8"/>
  <c r="W40" i="8"/>
  <c r="U40" i="8"/>
  <c r="V40" i="8"/>
  <c r="K38" i="4"/>
  <c r="T38" i="4"/>
  <c r="K38" i="6"/>
  <c r="Y38" i="4"/>
  <c r="Y40" i="8"/>
  <c r="V38" i="4"/>
  <c r="Z40" i="8"/>
  <c r="Y38" i="6"/>
  <c r="Z38" i="6"/>
  <c r="U38" i="6"/>
  <c r="U38" i="4"/>
  <c r="X40" i="8"/>
  <c r="S38" i="4"/>
  <c r="Z38" i="4"/>
  <c r="W38" i="4"/>
  <c r="K40" i="8"/>
  <c r="AB38" i="6"/>
  <c r="T38" i="6"/>
  <c r="S38" i="6"/>
  <c r="T40" i="8"/>
  <c r="AB38" i="4"/>
  <c r="AA38" i="6"/>
  <c r="S40" i="8"/>
  <c r="AA38" i="4"/>
  <c r="X38" i="6"/>
  <c r="X38" i="4"/>
  <c r="AC40" i="8" l="1"/>
  <c r="R39" i="8"/>
  <c r="M38" i="4"/>
  <c r="AC38" i="6"/>
  <c r="R37" i="6"/>
  <c r="M38" i="6"/>
  <c r="AC38" i="4"/>
  <c r="R37" i="4"/>
  <c r="M40" i="8"/>
  <c r="G43" i="4"/>
  <c r="AN38" i="8"/>
  <c r="AJ38" i="8"/>
  <c r="AF38" i="8"/>
  <c r="AL38" i="8"/>
  <c r="AH38" i="8"/>
  <c r="AO38" i="8"/>
  <c r="AK38" i="8"/>
  <c r="AG38" i="8"/>
  <c r="AM38" i="8"/>
  <c r="AE38" i="8"/>
  <c r="AI38" i="8"/>
  <c r="AQ42" i="8"/>
  <c r="H42" i="8"/>
  <c r="O42" i="8" s="1"/>
  <c r="G43" i="8"/>
  <c r="F43" i="8"/>
  <c r="H40" i="4"/>
  <c r="O40" i="4" s="1"/>
  <c r="AQ40" i="4"/>
  <c r="F41" i="4"/>
  <c r="G45" i="6"/>
  <c r="AY47" i="1"/>
  <c r="AG51" i="1"/>
  <c r="AQ40" i="6"/>
  <c r="H40" i="6"/>
  <c r="O40" i="6" s="1"/>
  <c r="F41" i="6"/>
  <c r="AN36" i="4"/>
  <c r="AJ36" i="4"/>
  <c r="AF36" i="4"/>
  <c r="AM36" i="4"/>
  <c r="AI36" i="4"/>
  <c r="AE36" i="4"/>
  <c r="AO36" i="4"/>
  <c r="AK36" i="4"/>
  <c r="AG36" i="4"/>
  <c r="AH36" i="4"/>
  <c r="AL36" i="4"/>
  <c r="AO36" i="6"/>
  <c r="AK36" i="6"/>
  <c r="AG36" i="6"/>
  <c r="AN36" i="6"/>
  <c r="AJ36" i="6"/>
  <c r="AF36" i="6"/>
  <c r="AM36" i="6"/>
  <c r="AI36" i="6"/>
  <c r="AE36" i="6"/>
  <c r="AH36" i="6"/>
  <c r="AL36" i="6"/>
  <c r="AP51" i="1"/>
  <c r="L38" i="4"/>
  <c r="L40" i="8"/>
  <c r="L38" i="6"/>
  <c r="AB50" i="1"/>
  <c r="AC50" i="1"/>
  <c r="AE50" i="1"/>
  <c r="AD50" i="1"/>
  <c r="AF50" i="1"/>
  <c r="AW46" i="1"/>
  <c r="AX46" i="1"/>
  <c r="AV46" i="1"/>
  <c r="AU46" i="1"/>
  <c r="AT46" i="1"/>
  <c r="AO50" i="1"/>
  <c r="AN50" i="1"/>
  <c r="AM50" i="1"/>
  <c r="AK50" i="1"/>
  <c r="AL50" i="1"/>
  <c r="Z41" i="8"/>
  <c r="K41" i="8"/>
  <c r="AB41" i="8"/>
  <c r="W39" i="4"/>
  <c r="W41" i="8"/>
  <c r="T41" i="8"/>
  <c r="Z39" i="4"/>
  <c r="AB39" i="4"/>
  <c r="AA39" i="6"/>
  <c r="U41" i="8"/>
  <c r="AA41" i="8"/>
  <c r="Y41" i="8"/>
  <c r="K39" i="4"/>
  <c r="Y39" i="4"/>
  <c r="S39" i="4"/>
  <c r="U39" i="6"/>
  <c r="T39" i="4"/>
  <c r="S41" i="8"/>
  <c r="X39" i="6"/>
  <c r="AB39" i="6"/>
  <c r="Z39" i="6"/>
  <c r="T39" i="6"/>
  <c r="V39" i="6"/>
  <c r="S39" i="6"/>
  <c r="AA39" i="4"/>
  <c r="V39" i="4"/>
  <c r="X39" i="4"/>
  <c r="W39" i="6"/>
  <c r="U39" i="4"/>
  <c r="Y39" i="6"/>
  <c r="X41" i="8"/>
  <c r="K39" i="6"/>
  <c r="V41" i="8"/>
  <c r="R38" i="6" l="1"/>
  <c r="AC39" i="6"/>
  <c r="R40" i="8"/>
  <c r="AC41" i="8"/>
  <c r="M39" i="4"/>
  <c r="M39" i="6"/>
  <c r="M41" i="8"/>
  <c r="AC39" i="4"/>
  <c r="R38" i="4"/>
  <c r="AL37" i="6"/>
  <c r="AH37" i="6"/>
  <c r="AO37" i="6"/>
  <c r="AK37" i="6"/>
  <c r="AG37" i="6"/>
  <c r="AN37" i="6"/>
  <c r="AJ37" i="6"/>
  <c r="AF37" i="6"/>
  <c r="AI37" i="6"/>
  <c r="AE37" i="6"/>
  <c r="AM37" i="6"/>
  <c r="AY48" i="1"/>
  <c r="AG52" i="1"/>
  <c r="F44" i="8"/>
  <c r="G44" i="8"/>
  <c r="AQ41" i="6"/>
  <c r="H41" i="6"/>
  <c r="O41" i="6" s="1"/>
  <c r="F42" i="6"/>
  <c r="G46" i="6"/>
  <c r="AQ43" i="8"/>
  <c r="H43" i="8"/>
  <c r="O43" i="8" s="1"/>
  <c r="AO39" i="8"/>
  <c r="AK39" i="8"/>
  <c r="AG39" i="8"/>
  <c r="AM39" i="8"/>
  <c r="AI39" i="8"/>
  <c r="AE39" i="8"/>
  <c r="AL39" i="8"/>
  <c r="AH39" i="8"/>
  <c r="AN39" i="8"/>
  <c r="AF39" i="8"/>
  <c r="AJ39" i="8"/>
  <c r="AQ41" i="4"/>
  <c r="H41" i="4"/>
  <c r="O41" i="4" s="1"/>
  <c r="F42" i="4"/>
  <c r="AO37" i="4"/>
  <c r="AK37" i="4"/>
  <c r="AG37" i="4"/>
  <c r="AN37" i="4"/>
  <c r="AJ37" i="4"/>
  <c r="AF37" i="4"/>
  <c r="AL37" i="4"/>
  <c r="AH37" i="4"/>
  <c r="AI37" i="4"/>
  <c r="AE37" i="4"/>
  <c r="AM37" i="4"/>
  <c r="AP52" i="1"/>
  <c r="G44" i="4"/>
  <c r="L39" i="4"/>
  <c r="L41" i="8"/>
  <c r="L39" i="6"/>
  <c r="AC51" i="1"/>
  <c r="AB51" i="1"/>
  <c r="AF51" i="1"/>
  <c r="AD51" i="1"/>
  <c r="AE51" i="1"/>
  <c r="AT47" i="1"/>
  <c r="AU47" i="1"/>
  <c r="AW47" i="1"/>
  <c r="AX47" i="1"/>
  <c r="AV47" i="1"/>
  <c r="AL51" i="1"/>
  <c r="AN51" i="1"/>
  <c r="AO51" i="1"/>
  <c r="AM51" i="1"/>
  <c r="AK51" i="1"/>
  <c r="V40" i="4"/>
  <c r="U40" i="4"/>
  <c r="K40" i="4"/>
  <c r="T40" i="4"/>
  <c r="AB40" i="6"/>
  <c r="U40" i="6"/>
  <c r="AA42" i="8"/>
  <c r="S42" i="8"/>
  <c r="AB40" i="4"/>
  <c r="W40" i="4"/>
  <c r="AA40" i="4"/>
  <c r="W40" i="6"/>
  <c r="K40" i="6"/>
  <c r="Z40" i="4"/>
  <c r="Z42" i="8"/>
  <c r="Y40" i="6"/>
  <c r="T40" i="6"/>
  <c r="X40" i="4"/>
  <c r="U42" i="8"/>
  <c r="Y42" i="8"/>
  <c r="W42" i="8"/>
  <c r="X40" i="6"/>
  <c r="Z40" i="6"/>
  <c r="V40" i="6"/>
  <c r="S40" i="6"/>
  <c r="K42" i="8"/>
  <c r="T42" i="8"/>
  <c r="V42" i="8"/>
  <c r="AB42" i="8"/>
  <c r="S40" i="4"/>
  <c r="X42" i="8"/>
  <c r="Y40" i="4"/>
  <c r="AA40" i="6"/>
  <c r="R39" i="4" l="1"/>
  <c r="AC40" i="4"/>
  <c r="M40" i="6"/>
  <c r="M42" i="8"/>
  <c r="R39" i="6"/>
  <c r="AC40" i="6"/>
  <c r="R41" i="8"/>
  <c r="AC42" i="8"/>
  <c r="M40" i="4"/>
  <c r="AL38" i="4"/>
  <c r="AH38" i="4"/>
  <c r="AO38" i="4"/>
  <c r="AK38" i="4"/>
  <c r="AG38" i="4"/>
  <c r="AM38" i="4"/>
  <c r="AI38" i="4"/>
  <c r="AE38" i="4"/>
  <c r="AJ38" i="4"/>
  <c r="AF38" i="4"/>
  <c r="AN38" i="4"/>
  <c r="AP53" i="1"/>
  <c r="AQ42" i="4"/>
  <c r="H42" i="4"/>
  <c r="O42" i="4" s="1"/>
  <c r="F43" i="4"/>
  <c r="AY49" i="1"/>
  <c r="G45" i="4"/>
  <c r="G47" i="6"/>
  <c r="G45" i="8"/>
  <c r="F45" i="8"/>
  <c r="AM38" i="6"/>
  <c r="AI38" i="6"/>
  <c r="AE38" i="6"/>
  <c r="AL38" i="6"/>
  <c r="AH38" i="6"/>
  <c r="AO38" i="6"/>
  <c r="AK38" i="6"/>
  <c r="AG38" i="6"/>
  <c r="AJ38" i="6"/>
  <c r="AF38" i="6"/>
  <c r="AN38" i="6"/>
  <c r="AQ42" i="6"/>
  <c r="H42" i="6"/>
  <c r="O42" i="6" s="1"/>
  <c r="F43" i="6"/>
  <c r="AQ44" i="8"/>
  <c r="H44" i="8"/>
  <c r="O44" i="8" s="1"/>
  <c r="AG53" i="1"/>
  <c r="AL40" i="8"/>
  <c r="AH40" i="8"/>
  <c r="AN40" i="8"/>
  <c r="AJ40" i="8"/>
  <c r="AF40" i="8"/>
  <c r="AM40" i="8"/>
  <c r="AI40" i="8"/>
  <c r="AE40" i="8"/>
  <c r="AO40" i="8"/>
  <c r="AG40" i="8"/>
  <c r="AK40" i="8"/>
  <c r="L40" i="4"/>
  <c r="L42" i="8"/>
  <c r="L40" i="6"/>
  <c r="AE52" i="1"/>
  <c r="AF52" i="1"/>
  <c r="AD52" i="1"/>
  <c r="AB52" i="1"/>
  <c r="AC52" i="1"/>
  <c r="AX48" i="1"/>
  <c r="AW48" i="1"/>
  <c r="AT48" i="1"/>
  <c r="AU48" i="1"/>
  <c r="AV48" i="1"/>
  <c r="AN52" i="1"/>
  <c r="AL52" i="1"/>
  <c r="AO52" i="1"/>
  <c r="AK52" i="1"/>
  <c r="AM52" i="1"/>
  <c r="Y43" i="8"/>
  <c r="T43" i="8"/>
  <c r="V43" i="8"/>
  <c r="AA41" i="4"/>
  <c r="V41" i="4"/>
  <c r="S43" i="8"/>
  <c r="U43" i="8"/>
  <c r="K41" i="6"/>
  <c r="Z41" i="4"/>
  <c r="T41" i="4"/>
  <c r="U41" i="6"/>
  <c r="AB41" i="6"/>
  <c r="K43" i="8"/>
  <c r="W43" i="8"/>
  <c r="AB43" i="8"/>
  <c r="W41" i="6"/>
  <c r="Y41" i="6"/>
  <c r="Z43" i="8"/>
  <c r="AA43" i="8"/>
  <c r="X41" i="4"/>
  <c r="AB41" i="4"/>
  <c r="S41" i="6"/>
  <c r="T41" i="6"/>
  <c r="K41" i="4"/>
  <c r="Z41" i="6"/>
  <c r="V41" i="6"/>
  <c r="X43" i="8"/>
  <c r="Y41" i="4"/>
  <c r="X41" i="6"/>
  <c r="AA41" i="6"/>
  <c r="W41" i="4"/>
  <c r="S41" i="4"/>
  <c r="U41" i="4"/>
  <c r="M41" i="6" l="1"/>
  <c r="M43" i="8"/>
  <c r="AC43" i="8"/>
  <c r="R42" i="8"/>
  <c r="AC41" i="6"/>
  <c r="R40" i="6"/>
  <c r="R40" i="4"/>
  <c r="AC41" i="4"/>
  <c r="M41" i="4"/>
  <c r="G48" i="6"/>
  <c r="AY50" i="1"/>
  <c r="AG54" i="1"/>
  <c r="AQ43" i="6"/>
  <c r="H43" i="6"/>
  <c r="O43" i="6" s="1"/>
  <c r="F44" i="6"/>
  <c r="AQ43" i="4"/>
  <c r="H43" i="4"/>
  <c r="O43" i="4" s="1"/>
  <c r="F44" i="4"/>
  <c r="AP54" i="1"/>
  <c r="AN39" i="6"/>
  <c r="AJ39" i="6"/>
  <c r="AF39" i="6"/>
  <c r="AM39" i="6"/>
  <c r="AI39" i="6"/>
  <c r="AE39" i="6"/>
  <c r="AL39" i="6"/>
  <c r="AH39" i="6"/>
  <c r="AK39" i="6"/>
  <c r="AG39" i="6"/>
  <c r="AO39" i="6"/>
  <c r="H45" i="8"/>
  <c r="O45" i="8" s="1"/>
  <c r="AQ45" i="8"/>
  <c r="G46" i="4"/>
  <c r="AM41" i="8"/>
  <c r="AI41" i="8"/>
  <c r="AE41" i="8"/>
  <c r="AO41" i="8"/>
  <c r="AK41" i="8"/>
  <c r="AG41" i="8"/>
  <c r="AN41" i="8"/>
  <c r="AJ41" i="8"/>
  <c r="AF41" i="8"/>
  <c r="AH41" i="8"/>
  <c r="AL41" i="8"/>
  <c r="AM39" i="4"/>
  <c r="AI39" i="4"/>
  <c r="AE39" i="4"/>
  <c r="AL39" i="4"/>
  <c r="AH39" i="4"/>
  <c r="AN39" i="4"/>
  <c r="AJ39" i="4"/>
  <c r="AF39" i="4"/>
  <c r="AK39" i="4"/>
  <c r="AG39" i="4"/>
  <c r="AO39" i="4"/>
  <c r="F46" i="8"/>
  <c r="G46" i="8"/>
  <c r="L41" i="4"/>
  <c r="L43" i="8"/>
  <c r="L41" i="6"/>
  <c r="AE53" i="1"/>
  <c r="AF53" i="1"/>
  <c r="AB53" i="1"/>
  <c r="AD53" i="1"/>
  <c r="AC53" i="1"/>
  <c r="AX49" i="1"/>
  <c r="AV49" i="1"/>
  <c r="AU49" i="1"/>
  <c r="AW49" i="1"/>
  <c r="AT49" i="1"/>
  <c r="AK53" i="1"/>
  <c r="AO53" i="1"/>
  <c r="AL53" i="1"/>
  <c r="AN53" i="1"/>
  <c r="AM53" i="1"/>
  <c r="Y42" i="6"/>
  <c r="X42" i="6"/>
  <c r="Y44" i="8"/>
  <c r="S44" i="8"/>
  <c r="S42" i="4"/>
  <c r="V42" i="6"/>
  <c r="Z44" i="8"/>
  <c r="Z42" i="6"/>
  <c r="W42" i="6"/>
  <c r="AA44" i="8"/>
  <c r="AB44" i="8"/>
  <c r="K42" i="4"/>
  <c r="U42" i="4"/>
  <c r="X42" i="4"/>
  <c r="V42" i="4"/>
  <c r="W44" i="8"/>
  <c r="AA42" i="4"/>
  <c r="Y42" i="4"/>
  <c r="Z42" i="4"/>
  <c r="AA42" i="6"/>
  <c r="U44" i="8"/>
  <c r="X44" i="8"/>
  <c r="T44" i="8"/>
  <c r="V44" i="8"/>
  <c r="K42" i="6"/>
  <c r="S42" i="6"/>
  <c r="AB42" i="4"/>
  <c r="T42" i="6"/>
  <c r="U42" i="6"/>
  <c r="W42" i="4"/>
  <c r="K44" i="8"/>
  <c r="T42" i="4"/>
  <c r="AB42" i="6"/>
  <c r="M44" i="8" l="1"/>
  <c r="AC44" i="8"/>
  <c r="R43" i="8"/>
  <c r="AC42" i="4"/>
  <c r="R41" i="4"/>
  <c r="AC42" i="6"/>
  <c r="R41" i="6"/>
  <c r="M42" i="4"/>
  <c r="M42" i="6"/>
  <c r="AP55" i="1"/>
  <c r="AQ44" i="6"/>
  <c r="H44" i="6"/>
  <c r="O44" i="6" s="1"/>
  <c r="F45" i="6"/>
  <c r="AG55" i="1"/>
  <c r="G49" i="6"/>
  <c r="AO40" i="6"/>
  <c r="AK40" i="6"/>
  <c r="AG40" i="6"/>
  <c r="AN40" i="6"/>
  <c r="AJ40" i="6"/>
  <c r="AF40" i="6"/>
  <c r="AM40" i="6"/>
  <c r="AI40" i="6"/>
  <c r="AE40" i="6"/>
  <c r="AL40" i="6"/>
  <c r="AH40" i="6"/>
  <c r="AN42" i="8"/>
  <c r="AJ42" i="8"/>
  <c r="AF42" i="8"/>
  <c r="AL42" i="8"/>
  <c r="AH42" i="8"/>
  <c r="AO42" i="8"/>
  <c r="AK42" i="8"/>
  <c r="AG42" i="8"/>
  <c r="AI42" i="8"/>
  <c r="AE42" i="8"/>
  <c r="AM42" i="8"/>
  <c r="G47" i="4"/>
  <c r="AQ44" i="4"/>
  <c r="H44" i="4"/>
  <c r="O44" i="4" s="1"/>
  <c r="F45" i="4"/>
  <c r="G47" i="8"/>
  <c r="F47" i="8"/>
  <c r="AY51" i="1"/>
  <c r="AN40" i="4"/>
  <c r="AJ40" i="4"/>
  <c r="AF40" i="4"/>
  <c r="AM40" i="4"/>
  <c r="AI40" i="4"/>
  <c r="AE40" i="4"/>
  <c r="AO40" i="4"/>
  <c r="AK40" i="4"/>
  <c r="AG40" i="4"/>
  <c r="AL40" i="4"/>
  <c r="AH40" i="4"/>
  <c r="AQ46" i="8"/>
  <c r="H46" i="8"/>
  <c r="O46" i="8" s="1"/>
  <c r="L42" i="4"/>
  <c r="L44" i="8"/>
  <c r="L42" i="6"/>
  <c r="AE54" i="1"/>
  <c r="AC54" i="1"/>
  <c r="AB54" i="1"/>
  <c r="AD54" i="1"/>
  <c r="AF54" i="1"/>
  <c r="AX50" i="1"/>
  <c r="AU50" i="1"/>
  <c r="AV50" i="1"/>
  <c r="AW50" i="1"/>
  <c r="AT50" i="1"/>
  <c r="AL54" i="1"/>
  <c r="AO54" i="1"/>
  <c r="AN54" i="1"/>
  <c r="AM54" i="1"/>
  <c r="AK54" i="1"/>
  <c r="Z43" i="4"/>
  <c r="W45" i="8"/>
  <c r="Y43" i="4"/>
  <c r="V45" i="8"/>
  <c r="S45" i="8"/>
  <c r="S43" i="4"/>
  <c r="Z43" i="6"/>
  <c r="V43" i="6"/>
  <c r="K43" i="6"/>
  <c r="U45" i="8"/>
  <c r="Z45" i="8"/>
  <c r="U43" i="6"/>
  <c r="K43" i="4"/>
  <c r="AB43" i="6"/>
  <c r="T45" i="8"/>
  <c r="T43" i="6"/>
  <c r="V43" i="4"/>
  <c r="AB45" i="8"/>
  <c r="AA43" i="4"/>
  <c r="W43" i="6"/>
  <c r="AA43" i="6"/>
  <c r="Y45" i="8"/>
  <c r="W43" i="4"/>
  <c r="T43" i="4"/>
  <c r="AA45" i="8"/>
  <c r="S43" i="6"/>
  <c r="X43" i="4"/>
  <c r="X45" i="8"/>
  <c r="AB43" i="4"/>
  <c r="U43" i="4"/>
  <c r="X43" i="6"/>
  <c r="K45" i="8"/>
  <c r="Y43" i="6"/>
  <c r="R44" i="8" l="1"/>
  <c r="AC45" i="8"/>
  <c r="M43" i="4"/>
  <c r="M45" i="8"/>
  <c r="AC43" i="4"/>
  <c r="R42" i="4"/>
  <c r="R42" i="6"/>
  <c r="AC43" i="6"/>
  <c r="M43" i="6"/>
  <c r="AG56" i="1"/>
  <c r="AQ47" i="8"/>
  <c r="H47" i="8"/>
  <c r="O47" i="8" s="1"/>
  <c r="F48" i="8"/>
  <c r="G48" i="8"/>
  <c r="AQ45" i="4"/>
  <c r="H45" i="4"/>
  <c r="O45" i="4" s="1"/>
  <c r="F46" i="4"/>
  <c r="G50" i="6"/>
  <c r="AO43" i="8"/>
  <c r="AK43" i="8"/>
  <c r="AG43" i="8"/>
  <c r="AM43" i="8"/>
  <c r="AI43" i="8"/>
  <c r="AE43" i="8"/>
  <c r="AL43" i="8"/>
  <c r="AH43" i="8"/>
  <c r="AJ43" i="8"/>
  <c r="AF43" i="8"/>
  <c r="AN43" i="8"/>
  <c r="AO41" i="4"/>
  <c r="AK41" i="4"/>
  <c r="AG41" i="4"/>
  <c r="AN41" i="4"/>
  <c r="AJ41" i="4"/>
  <c r="AF41" i="4"/>
  <c r="AL41" i="4"/>
  <c r="AH41" i="4"/>
  <c r="AM41" i="4"/>
  <c r="AI41" i="4"/>
  <c r="AE41" i="4"/>
  <c r="AY52" i="1"/>
  <c r="G48" i="4"/>
  <c r="AQ45" i="6"/>
  <c r="H45" i="6"/>
  <c r="O45" i="6" s="1"/>
  <c r="F46" i="6"/>
  <c r="AP56" i="1"/>
  <c r="AL41" i="6"/>
  <c r="AH41" i="6"/>
  <c r="AO41" i="6"/>
  <c r="AK41" i="6"/>
  <c r="AG41" i="6"/>
  <c r="AN41" i="6"/>
  <c r="AJ41" i="6"/>
  <c r="AF41" i="6"/>
  <c r="AM41" i="6"/>
  <c r="AI41" i="6"/>
  <c r="AE41" i="6"/>
  <c r="L43" i="4"/>
  <c r="L45" i="8"/>
  <c r="L43" i="6"/>
  <c r="AB55" i="1"/>
  <c r="AC55" i="1"/>
  <c r="AF55" i="1"/>
  <c r="AD55" i="1"/>
  <c r="AE55" i="1"/>
  <c r="AU51" i="1"/>
  <c r="AV51" i="1"/>
  <c r="AT51" i="1"/>
  <c r="AX51" i="1"/>
  <c r="AW51" i="1"/>
  <c r="AN55" i="1"/>
  <c r="AO55" i="1"/>
  <c r="AK55" i="1"/>
  <c r="AL55" i="1"/>
  <c r="AM55" i="1"/>
  <c r="K44" i="6"/>
  <c r="Y44" i="4"/>
  <c r="K46" i="8"/>
  <c r="AA46" i="8"/>
  <c r="S44" i="4"/>
  <c r="V46" i="8"/>
  <c r="U44" i="4"/>
  <c r="Y46" i="8"/>
  <c r="U44" i="6"/>
  <c r="W44" i="6"/>
  <c r="AB44" i="4"/>
  <c r="T46" i="8"/>
  <c r="T44" i="6"/>
  <c r="Z46" i="8"/>
  <c r="AA44" i="6"/>
  <c r="V44" i="4"/>
  <c r="T44" i="4"/>
  <c r="AA44" i="4"/>
  <c r="Y44" i="6"/>
  <c r="X44" i="6"/>
  <c r="S44" i="6"/>
  <c r="S46" i="8"/>
  <c r="Z44" i="6"/>
  <c r="X46" i="8"/>
  <c r="V44" i="6"/>
  <c r="W44" i="4"/>
  <c r="AB46" i="8"/>
  <c r="K44" i="4"/>
  <c r="Z44" i="4"/>
  <c r="U46" i="8"/>
  <c r="AB44" i="6"/>
  <c r="W46" i="8"/>
  <c r="X44" i="4"/>
  <c r="M44" i="4" l="1"/>
  <c r="R43" i="6"/>
  <c r="AC44" i="6"/>
  <c r="R43" i="4"/>
  <c r="AC44" i="4"/>
  <c r="R45" i="8"/>
  <c r="AC46" i="8"/>
  <c r="M46" i="8"/>
  <c r="M44" i="6"/>
  <c r="AL44" i="8"/>
  <c r="AH44" i="8"/>
  <c r="AN44" i="8"/>
  <c r="AJ44" i="8"/>
  <c r="AF44" i="8"/>
  <c r="AM44" i="8"/>
  <c r="AI44" i="8"/>
  <c r="AE44" i="8"/>
  <c r="AK44" i="8"/>
  <c r="AG44" i="8"/>
  <c r="AO44" i="8"/>
  <c r="AQ46" i="6"/>
  <c r="H46" i="6"/>
  <c r="O46" i="6" s="1"/>
  <c r="F47" i="6"/>
  <c r="AL42" i="4"/>
  <c r="AH42" i="4"/>
  <c r="AO42" i="4"/>
  <c r="AK42" i="4"/>
  <c r="AG42" i="4"/>
  <c r="AM42" i="4"/>
  <c r="AI42" i="4"/>
  <c r="AE42" i="4"/>
  <c r="AN42" i="4"/>
  <c r="AJ42" i="4"/>
  <c r="AF42" i="4"/>
  <c r="AP57" i="1"/>
  <c r="G49" i="4"/>
  <c r="G49" i="8"/>
  <c r="F49" i="8"/>
  <c r="G51" i="6"/>
  <c r="AM42" i="6"/>
  <c r="AI42" i="6"/>
  <c r="AE42" i="6"/>
  <c r="AL42" i="6"/>
  <c r="AH42" i="6"/>
  <c r="AO42" i="6"/>
  <c r="AK42" i="6"/>
  <c r="AG42" i="6"/>
  <c r="AN42" i="6"/>
  <c r="AJ42" i="6"/>
  <c r="AF42" i="6"/>
  <c r="AY53" i="1"/>
  <c r="AQ46" i="4"/>
  <c r="H46" i="4"/>
  <c r="O46" i="4" s="1"/>
  <c r="F47" i="4"/>
  <c r="AQ48" i="8"/>
  <c r="H48" i="8"/>
  <c r="O48" i="8" s="1"/>
  <c r="AG57" i="1"/>
  <c r="L44" i="4"/>
  <c r="L46" i="8"/>
  <c r="L44" i="6"/>
  <c r="AF56" i="1"/>
  <c r="AB56" i="1"/>
  <c r="AD56" i="1"/>
  <c r="AC56" i="1"/>
  <c r="AE56" i="1"/>
  <c r="AT52" i="1"/>
  <c r="AV52" i="1"/>
  <c r="AW52" i="1"/>
  <c r="AX52" i="1"/>
  <c r="AU52" i="1"/>
  <c r="AK56" i="1"/>
  <c r="AM56" i="1"/>
  <c r="AN56" i="1"/>
  <c r="AO56" i="1"/>
  <c r="AL56" i="1"/>
  <c r="K45" i="4"/>
  <c r="V45" i="6"/>
  <c r="Z45" i="6"/>
  <c r="X47" i="8"/>
  <c r="T45" i="4"/>
  <c r="AB45" i="4"/>
  <c r="U45" i="6"/>
  <c r="S45" i="6"/>
  <c r="K45" i="6"/>
  <c r="S47" i="8"/>
  <c r="W45" i="6"/>
  <c r="Y47" i="8"/>
  <c r="AA45" i="6"/>
  <c r="V47" i="8"/>
  <c r="S45" i="4"/>
  <c r="AA47" i="8"/>
  <c r="AB47" i="8"/>
  <c r="AB45" i="6"/>
  <c r="U47" i="8"/>
  <c r="W47" i="8"/>
  <c r="Y45" i="6"/>
  <c r="V45" i="4"/>
  <c r="Z47" i="8"/>
  <c r="AA45" i="4"/>
  <c r="X45" i="4"/>
  <c r="T47" i="8"/>
  <c r="Y45" i="4"/>
  <c r="Z45" i="4"/>
  <c r="T45" i="6"/>
  <c r="W45" i="4"/>
  <c r="U45" i="4"/>
  <c r="K47" i="8"/>
  <c r="X45" i="6"/>
  <c r="AC47" i="8" l="1"/>
  <c r="R46" i="8"/>
  <c r="R44" i="4"/>
  <c r="AC45" i="4"/>
  <c r="M47" i="8"/>
  <c r="M45" i="6"/>
  <c r="M45" i="4"/>
  <c r="AC45" i="6"/>
  <c r="R44" i="6"/>
  <c r="AG58" i="1"/>
  <c r="G50" i="4"/>
  <c r="AQ49" i="8"/>
  <c r="H49" i="8"/>
  <c r="O49" i="8" s="1"/>
  <c r="AQ47" i="4"/>
  <c r="H47" i="4"/>
  <c r="O47" i="4" s="1"/>
  <c r="F48" i="4"/>
  <c r="G52" i="6"/>
  <c r="AQ47" i="6"/>
  <c r="H47" i="6"/>
  <c r="O47" i="6" s="1"/>
  <c r="F48" i="6"/>
  <c r="AM43" i="4"/>
  <c r="AI43" i="4"/>
  <c r="AE43" i="4"/>
  <c r="AL43" i="4"/>
  <c r="AH43" i="4"/>
  <c r="AN43" i="4"/>
  <c r="AJ43" i="4"/>
  <c r="AF43" i="4"/>
  <c r="AO43" i="4"/>
  <c r="AK43" i="4"/>
  <c r="AG43" i="4"/>
  <c r="AY54" i="1"/>
  <c r="F50" i="8"/>
  <c r="G50" i="8"/>
  <c r="AP58" i="1"/>
  <c r="AN43" i="6"/>
  <c r="AJ43" i="6"/>
  <c r="AF43" i="6"/>
  <c r="AM43" i="6"/>
  <c r="AI43" i="6"/>
  <c r="AE43" i="6"/>
  <c r="AL43" i="6"/>
  <c r="AH43" i="6"/>
  <c r="AO43" i="6"/>
  <c r="AK43" i="6"/>
  <c r="AG43" i="6"/>
  <c r="AM45" i="8"/>
  <c r="AI45" i="8"/>
  <c r="AE45" i="8"/>
  <c r="AO45" i="8"/>
  <c r="AK45" i="8"/>
  <c r="AG45" i="8"/>
  <c r="AN45" i="8"/>
  <c r="AJ45" i="8"/>
  <c r="AF45" i="8"/>
  <c r="AL45" i="8"/>
  <c r="AH45" i="8"/>
  <c r="L45" i="4"/>
  <c r="L47" i="8"/>
  <c r="L45" i="6"/>
  <c r="AC57" i="1"/>
  <c r="AB57" i="1"/>
  <c r="AF57" i="1"/>
  <c r="AD57" i="1"/>
  <c r="AE57" i="1"/>
  <c r="AU53" i="1"/>
  <c r="AT53" i="1"/>
  <c r="AX53" i="1"/>
  <c r="AW53" i="1"/>
  <c r="AV53" i="1"/>
  <c r="AN57" i="1"/>
  <c r="AK57" i="1"/>
  <c r="AL57" i="1"/>
  <c r="AO57" i="1"/>
  <c r="AM57" i="1"/>
  <c r="AA46" i="4"/>
  <c r="Z46" i="6"/>
  <c r="Y46" i="6"/>
  <c r="T48" i="8"/>
  <c r="K46" i="4"/>
  <c r="Z46" i="4"/>
  <c r="V46" i="6"/>
  <c r="U48" i="8"/>
  <c r="W46" i="4"/>
  <c r="S46" i="6"/>
  <c r="X46" i="6"/>
  <c r="Z48" i="8"/>
  <c r="T46" i="4"/>
  <c r="W48" i="8"/>
  <c r="V48" i="8"/>
  <c r="Y48" i="8"/>
  <c r="U46" i="4"/>
  <c r="S46" i="4"/>
  <c r="AB48" i="8"/>
  <c r="V46" i="4"/>
  <c r="X46" i="4"/>
  <c r="T46" i="6"/>
  <c r="AA46" i="6"/>
  <c r="AA48" i="8"/>
  <c r="X48" i="8"/>
  <c r="AB46" i="6"/>
  <c r="U46" i="6"/>
  <c r="AB46" i="4"/>
  <c r="K46" i="6"/>
  <c r="W46" i="6"/>
  <c r="Y46" i="4"/>
  <c r="K48" i="8"/>
  <c r="S48" i="8"/>
  <c r="AC46" i="4" l="1"/>
  <c r="R45" i="4"/>
  <c r="M46" i="4"/>
  <c r="AC48" i="8"/>
  <c r="R47" i="8"/>
  <c r="M46" i="6"/>
  <c r="AC46" i="6"/>
  <c r="R45" i="6"/>
  <c r="M48" i="8"/>
  <c r="AP59" i="1"/>
  <c r="AY55" i="1"/>
  <c r="H48" i="6"/>
  <c r="O48" i="6" s="1"/>
  <c r="AQ48" i="6"/>
  <c r="F49" i="6"/>
  <c r="G51" i="8"/>
  <c r="F51" i="8"/>
  <c r="H48" i="4"/>
  <c r="O48" i="4" s="1"/>
  <c r="AQ48" i="4"/>
  <c r="F49" i="4"/>
  <c r="AO44" i="6"/>
  <c r="AK44" i="6"/>
  <c r="AG44" i="6"/>
  <c r="AN44" i="6"/>
  <c r="AJ44" i="6"/>
  <c r="AF44" i="6"/>
  <c r="AM44" i="6"/>
  <c r="AI44" i="6"/>
  <c r="AE44" i="6"/>
  <c r="AL44" i="6"/>
  <c r="AH44" i="6"/>
  <c r="AQ50" i="8"/>
  <c r="H50" i="8"/>
  <c r="O50" i="8" s="1"/>
  <c r="G51" i="4"/>
  <c r="AN46" i="8"/>
  <c r="AJ46" i="8"/>
  <c r="AF46" i="8"/>
  <c r="AL46" i="8"/>
  <c r="AH46" i="8"/>
  <c r="AO46" i="8"/>
  <c r="AK46" i="8"/>
  <c r="AG46" i="8"/>
  <c r="AE46" i="8"/>
  <c r="AM46" i="8"/>
  <c r="AI46" i="8"/>
  <c r="G53" i="6"/>
  <c r="AG59" i="1"/>
  <c r="AN44" i="4"/>
  <c r="AJ44" i="4"/>
  <c r="AF44" i="4"/>
  <c r="AM44" i="4"/>
  <c r="AI44" i="4"/>
  <c r="AE44" i="4"/>
  <c r="AO44" i="4"/>
  <c r="AK44" i="4"/>
  <c r="AG44" i="4"/>
  <c r="AL44" i="4"/>
  <c r="AH44" i="4"/>
  <c r="L46" i="4"/>
  <c r="L48" i="8"/>
  <c r="L46" i="6"/>
  <c r="AF58" i="1"/>
  <c r="AE58" i="1"/>
  <c r="AD58" i="1"/>
  <c r="AC58" i="1"/>
  <c r="AB58" i="1"/>
  <c r="AW54" i="1"/>
  <c r="AU54" i="1"/>
  <c r="AX54" i="1"/>
  <c r="AT54" i="1"/>
  <c r="AV54" i="1"/>
  <c r="AO58" i="1"/>
  <c r="AM58" i="1"/>
  <c r="AK58" i="1"/>
  <c r="AL58" i="1"/>
  <c r="AN58" i="1"/>
  <c r="Y49" i="8"/>
  <c r="W49" i="8"/>
  <c r="T47" i="6"/>
  <c r="U47" i="4"/>
  <c r="X49" i="8"/>
  <c r="AB47" i="6"/>
  <c r="X47" i="4"/>
  <c r="AB47" i="4"/>
  <c r="AA49" i="8"/>
  <c r="Y47" i="6"/>
  <c r="U47" i="6"/>
  <c r="Z49" i="8"/>
  <c r="Z47" i="6"/>
  <c r="S49" i="8"/>
  <c r="S47" i="4"/>
  <c r="K47" i="6"/>
  <c r="U49" i="8"/>
  <c r="K47" i="4"/>
  <c r="V47" i="4"/>
  <c r="Y47" i="4"/>
  <c r="AA47" i="4"/>
  <c r="AA47" i="6"/>
  <c r="K49" i="8"/>
  <c r="X47" i="6"/>
  <c r="Z47" i="4"/>
  <c r="S47" i="6"/>
  <c r="T47" i="4"/>
  <c r="W47" i="6"/>
  <c r="V49" i="8"/>
  <c r="T49" i="8"/>
  <c r="V47" i="6"/>
  <c r="W47" i="4"/>
  <c r="AB49" i="8"/>
  <c r="R48" i="8" l="1"/>
  <c r="AC49" i="8"/>
  <c r="M47" i="4"/>
  <c r="M47" i="6"/>
  <c r="M49" i="8"/>
  <c r="AC47" i="4"/>
  <c r="R46" i="4"/>
  <c r="R46" i="6"/>
  <c r="AC47" i="6"/>
  <c r="AO45" i="4"/>
  <c r="AK45" i="4"/>
  <c r="AG45" i="4"/>
  <c r="AN45" i="4"/>
  <c r="AJ45" i="4"/>
  <c r="AF45" i="4"/>
  <c r="AL45" i="4"/>
  <c r="AH45" i="4"/>
  <c r="AM45" i="4"/>
  <c r="AI45" i="4"/>
  <c r="AE45" i="4"/>
  <c r="F52" i="8"/>
  <c r="G52" i="8"/>
  <c r="AQ49" i="4"/>
  <c r="H49" i="4"/>
  <c r="O49" i="4" s="1"/>
  <c r="F50" i="4"/>
  <c r="AQ49" i="6"/>
  <c r="H49" i="6"/>
  <c r="O49" i="6" s="1"/>
  <c r="F50" i="6"/>
  <c r="AY56" i="1"/>
  <c r="AL45" i="6"/>
  <c r="AH45" i="6"/>
  <c r="AO45" i="6"/>
  <c r="AK45" i="6"/>
  <c r="AG45" i="6"/>
  <c r="AN45" i="6"/>
  <c r="AJ45" i="6"/>
  <c r="AF45" i="6"/>
  <c r="AM45" i="6"/>
  <c r="AE45" i="6"/>
  <c r="AI45" i="6"/>
  <c r="AO47" i="8"/>
  <c r="AK47" i="8"/>
  <c r="AG47" i="8"/>
  <c r="AM47" i="8"/>
  <c r="AI47" i="8"/>
  <c r="AE47" i="8"/>
  <c r="AL47" i="8"/>
  <c r="AH47" i="8"/>
  <c r="AF47" i="8"/>
  <c r="AN47" i="8"/>
  <c r="AJ47" i="8"/>
  <c r="AG60" i="1"/>
  <c r="G54" i="6"/>
  <c r="G52" i="4"/>
  <c r="AQ51" i="8"/>
  <c r="H51" i="8"/>
  <c r="O51" i="8" s="1"/>
  <c r="AP60" i="1"/>
  <c r="L47" i="4"/>
  <c r="L49" i="8"/>
  <c r="L47" i="6"/>
  <c r="AE59" i="1"/>
  <c r="AC59" i="1"/>
  <c r="AD59" i="1"/>
  <c r="AF59" i="1"/>
  <c r="AB59" i="1"/>
  <c r="AU55" i="1"/>
  <c r="AW55" i="1"/>
  <c r="AV55" i="1"/>
  <c r="AT55" i="1"/>
  <c r="AX55" i="1"/>
  <c r="AN59" i="1"/>
  <c r="AM59" i="1"/>
  <c r="AO59" i="1"/>
  <c r="AL59" i="1"/>
  <c r="AK59" i="1"/>
  <c r="T48" i="4"/>
  <c r="W50" i="8"/>
  <c r="K48" i="6"/>
  <c r="Z48" i="6"/>
  <c r="V48" i="6"/>
  <c r="W48" i="4"/>
  <c r="X48" i="4"/>
  <c r="V50" i="8"/>
  <c r="U48" i="4"/>
  <c r="AB50" i="8"/>
  <c r="AB48" i="6"/>
  <c r="Y48" i="4"/>
  <c r="T50" i="8"/>
  <c r="X48" i="6"/>
  <c r="S48" i="4"/>
  <c r="AA50" i="8"/>
  <c r="AA48" i="4"/>
  <c r="Y48" i="6"/>
  <c r="Y50" i="8"/>
  <c r="AB48" i="4"/>
  <c r="X50" i="8"/>
  <c r="U48" i="6"/>
  <c r="S48" i="6"/>
  <c r="AA48" i="6"/>
  <c r="U50" i="8"/>
  <c r="W48" i="6"/>
  <c r="K48" i="4"/>
  <c r="Z48" i="4"/>
  <c r="V48" i="4"/>
  <c r="S50" i="8"/>
  <c r="K50" i="8"/>
  <c r="T48" i="6"/>
  <c r="Z50" i="8"/>
  <c r="R47" i="4" l="1"/>
  <c r="AC48" i="4"/>
  <c r="R49" i="8"/>
  <c r="AC50" i="8"/>
  <c r="M48" i="6"/>
  <c r="M48" i="4"/>
  <c r="R47" i="6"/>
  <c r="AC48" i="6"/>
  <c r="M50" i="8"/>
  <c r="G53" i="8"/>
  <c r="F53" i="8"/>
  <c r="AY57" i="1"/>
  <c r="AL48" i="8"/>
  <c r="AH48" i="8"/>
  <c r="AN48" i="8"/>
  <c r="AJ48" i="8"/>
  <c r="AF48" i="8"/>
  <c r="AM48" i="8"/>
  <c r="AI48" i="8"/>
  <c r="AE48" i="8"/>
  <c r="AG48" i="8"/>
  <c r="AO48" i="8"/>
  <c r="AK48" i="8"/>
  <c r="AP61" i="1"/>
  <c r="G53" i="4"/>
  <c r="AQ52" i="8"/>
  <c r="H52" i="8"/>
  <c r="O52" i="8" s="1"/>
  <c r="AM46" i="6"/>
  <c r="AI46" i="6"/>
  <c r="AE46" i="6"/>
  <c r="AL46" i="6"/>
  <c r="AH46" i="6"/>
  <c r="AO46" i="6"/>
  <c r="AK46" i="6"/>
  <c r="AG46" i="6"/>
  <c r="AN46" i="6"/>
  <c r="AF46" i="6"/>
  <c r="AJ46" i="6"/>
  <c r="AG61" i="1"/>
  <c r="AQ50" i="4"/>
  <c r="H50" i="4"/>
  <c r="O50" i="4" s="1"/>
  <c r="F51" i="4"/>
  <c r="G55" i="6"/>
  <c r="AQ50" i="6"/>
  <c r="H50" i="6"/>
  <c r="O50" i="6" s="1"/>
  <c r="F51" i="6"/>
  <c r="AL46" i="4"/>
  <c r="AH46" i="4"/>
  <c r="AO46" i="4"/>
  <c r="AK46" i="4"/>
  <c r="AG46" i="4"/>
  <c r="AM46" i="4"/>
  <c r="AI46" i="4"/>
  <c r="AE46" i="4"/>
  <c r="AN46" i="4"/>
  <c r="AJ46" i="4"/>
  <c r="AF46" i="4"/>
  <c r="L48" i="4"/>
  <c r="L50" i="8"/>
  <c r="L48" i="6"/>
  <c r="AC60" i="1"/>
  <c r="AD60" i="1"/>
  <c r="AB60" i="1"/>
  <c r="AE60" i="1"/>
  <c r="AF60" i="1"/>
  <c r="AV56" i="1"/>
  <c r="AX56" i="1"/>
  <c r="AW56" i="1"/>
  <c r="AT56" i="1"/>
  <c r="AU56" i="1"/>
  <c r="AL60" i="1"/>
  <c r="AM60" i="1"/>
  <c r="AO60" i="1"/>
  <c r="AK60" i="1"/>
  <c r="AN60" i="1"/>
  <c r="T51" i="8"/>
  <c r="X49" i="6"/>
  <c r="K49" i="4"/>
  <c r="Y49" i="6"/>
  <c r="Z51" i="8"/>
  <c r="V49" i="4"/>
  <c r="S51" i="8"/>
  <c r="U51" i="8"/>
  <c r="AA51" i="8"/>
  <c r="W49" i="6"/>
  <c r="AB49" i="6"/>
  <c r="K51" i="8"/>
  <c r="Z49" i="4"/>
  <c r="S49" i="4"/>
  <c r="Y49" i="4"/>
  <c r="W51" i="8"/>
  <c r="Y51" i="8"/>
  <c r="S49" i="6"/>
  <c r="X49" i="4"/>
  <c r="T49" i="4"/>
  <c r="V49" i="6"/>
  <c r="AB51" i="8"/>
  <c r="U49" i="4"/>
  <c r="U49" i="6"/>
  <c r="V51" i="8"/>
  <c r="AA49" i="4"/>
  <c r="AB49" i="4"/>
  <c r="Z49" i="6"/>
  <c r="K49" i="6"/>
  <c r="AA49" i="6"/>
  <c r="W49" i="4"/>
  <c r="T49" i="6"/>
  <c r="X51" i="8"/>
  <c r="M49" i="6" l="1"/>
  <c r="M49" i="4"/>
  <c r="AC51" i="8"/>
  <c r="R50" i="8"/>
  <c r="R48" i="4"/>
  <c r="AC49" i="4"/>
  <c r="M51" i="8"/>
  <c r="AC49" i="6"/>
  <c r="R48" i="6"/>
  <c r="AQ51" i="6"/>
  <c r="H51" i="6"/>
  <c r="O51" i="6" s="1"/>
  <c r="F52" i="6"/>
  <c r="G56" i="6"/>
  <c r="AQ51" i="4"/>
  <c r="H51" i="4"/>
  <c r="O51" i="4" s="1"/>
  <c r="F52" i="4"/>
  <c r="AG62" i="1"/>
  <c r="F54" i="8"/>
  <c r="G54" i="8"/>
  <c r="AY58" i="1"/>
  <c r="AN47" i="6"/>
  <c r="AJ47" i="6"/>
  <c r="AF47" i="6"/>
  <c r="AM47" i="6"/>
  <c r="AI47" i="6"/>
  <c r="AE47" i="6"/>
  <c r="AL47" i="6"/>
  <c r="AH47" i="6"/>
  <c r="AO47" i="6"/>
  <c r="AG47" i="6"/>
  <c r="AK47" i="6"/>
  <c r="AM47" i="4"/>
  <c r="AI47" i="4"/>
  <c r="AE47" i="4"/>
  <c r="AL47" i="4"/>
  <c r="AH47" i="4"/>
  <c r="AN47" i="4"/>
  <c r="AJ47" i="4"/>
  <c r="AF47" i="4"/>
  <c r="AO47" i="4"/>
  <c r="AK47" i="4"/>
  <c r="AG47" i="4"/>
  <c r="AP62" i="1"/>
  <c r="G54" i="4"/>
  <c r="H53" i="8"/>
  <c r="O53" i="8" s="1"/>
  <c r="AQ53" i="8"/>
  <c r="AM49" i="8"/>
  <c r="AI49" i="8"/>
  <c r="AE49" i="8"/>
  <c r="AO49" i="8"/>
  <c r="AK49" i="8"/>
  <c r="AG49" i="8"/>
  <c r="AN49" i="8"/>
  <c r="AJ49" i="8"/>
  <c r="AF49" i="8"/>
  <c r="AH49" i="8"/>
  <c r="AL49" i="8"/>
  <c r="L49" i="4"/>
  <c r="L51" i="8"/>
  <c r="L49" i="6"/>
  <c r="AD61" i="1"/>
  <c r="AF61" i="1"/>
  <c r="AC61" i="1"/>
  <c r="AE61" i="1"/>
  <c r="AB61" i="1"/>
  <c r="AV57" i="1"/>
  <c r="AW57" i="1"/>
  <c r="AT57" i="1"/>
  <c r="AU57" i="1"/>
  <c r="AX57" i="1"/>
  <c r="AL61" i="1"/>
  <c r="AN61" i="1"/>
  <c r="AM61" i="1"/>
  <c r="AO61" i="1"/>
  <c r="AK61" i="1"/>
  <c r="AB50" i="6"/>
  <c r="AA50" i="6"/>
  <c r="Z50" i="6"/>
  <c r="W52" i="8"/>
  <c r="T50" i="6"/>
  <c r="S50" i="6"/>
  <c r="S52" i="8"/>
  <c r="AA52" i="8"/>
  <c r="W50" i="6"/>
  <c r="V50" i="6"/>
  <c r="S50" i="4"/>
  <c r="X50" i="6"/>
  <c r="AA50" i="4"/>
  <c r="U50" i="6"/>
  <c r="U50" i="4"/>
  <c r="K50" i="4"/>
  <c r="Y50" i="6"/>
  <c r="V50" i="4"/>
  <c r="V52" i="8"/>
  <c r="AB52" i="8"/>
  <c r="T52" i="8"/>
  <c r="Z52" i="8"/>
  <c r="T50" i="4"/>
  <c r="X50" i="4"/>
  <c r="K52" i="8"/>
  <c r="X52" i="8"/>
  <c r="W50" i="4"/>
  <c r="Z50" i="4"/>
  <c r="U52" i="8"/>
  <c r="Y52" i="8"/>
  <c r="K50" i="6"/>
  <c r="AB50" i="4"/>
  <c r="Y50" i="4"/>
  <c r="M52" i="8" l="1"/>
  <c r="AC50" i="4"/>
  <c r="R49" i="4"/>
  <c r="AC50" i="6"/>
  <c r="R49" i="6"/>
  <c r="AC52" i="8"/>
  <c r="R51" i="8"/>
  <c r="M50" i="4"/>
  <c r="M50" i="6"/>
  <c r="G55" i="4"/>
  <c r="H52" i="4"/>
  <c r="O52" i="4" s="1"/>
  <c r="AQ52" i="4"/>
  <c r="F53" i="4"/>
  <c r="AO48" i="6"/>
  <c r="AK48" i="6"/>
  <c r="AG48" i="6"/>
  <c r="AN48" i="6"/>
  <c r="AJ48" i="6"/>
  <c r="AF48" i="6"/>
  <c r="AM48" i="6"/>
  <c r="AI48" i="6"/>
  <c r="AE48" i="6"/>
  <c r="AH48" i="6"/>
  <c r="AL48" i="6"/>
  <c r="AN50" i="8"/>
  <c r="AJ50" i="8"/>
  <c r="AF50" i="8"/>
  <c r="AL50" i="8"/>
  <c r="AH50" i="8"/>
  <c r="AO50" i="8"/>
  <c r="AK50" i="8"/>
  <c r="AG50" i="8"/>
  <c r="AI50" i="8"/>
  <c r="AM50" i="8"/>
  <c r="AE50" i="8"/>
  <c r="AY59" i="1"/>
  <c r="G55" i="8"/>
  <c r="F55" i="8"/>
  <c r="H52" i="6"/>
  <c r="O52" i="6" s="1"/>
  <c r="AQ52" i="6"/>
  <c r="F53" i="6"/>
  <c r="AN48" i="4"/>
  <c r="AJ48" i="4"/>
  <c r="AF48" i="4"/>
  <c r="AM48" i="4"/>
  <c r="AI48" i="4"/>
  <c r="AE48" i="4"/>
  <c r="AO48" i="4"/>
  <c r="AK48" i="4"/>
  <c r="AG48" i="4"/>
  <c r="AL48" i="4"/>
  <c r="AH48" i="4"/>
  <c r="AP63" i="1"/>
  <c r="AQ54" i="8"/>
  <c r="H54" i="8"/>
  <c r="O54" i="8" s="1"/>
  <c r="AG63" i="1"/>
  <c r="G57" i="6"/>
  <c r="L50" i="4"/>
  <c r="L52" i="8"/>
  <c r="L50" i="6"/>
  <c r="AB62" i="1"/>
  <c r="AE62" i="1"/>
  <c r="AD62" i="1"/>
  <c r="AF62" i="1"/>
  <c r="AC62" i="1"/>
  <c r="AU58" i="1"/>
  <c r="AT58" i="1"/>
  <c r="AX58" i="1"/>
  <c r="AV58" i="1"/>
  <c r="AW58" i="1"/>
  <c r="AM62" i="1"/>
  <c r="AL62" i="1"/>
  <c r="AO62" i="1"/>
  <c r="AK62" i="1"/>
  <c r="AN62" i="1"/>
  <c r="AB51" i="4"/>
  <c r="Z53" i="8"/>
  <c r="T53" i="8"/>
  <c r="K51" i="4"/>
  <c r="Z51" i="4"/>
  <c r="K51" i="6"/>
  <c r="V51" i="4"/>
  <c r="X51" i="6"/>
  <c r="AA51" i="4"/>
  <c r="T51" i="4"/>
  <c r="AB53" i="8"/>
  <c r="AB51" i="6"/>
  <c r="V53" i="8"/>
  <c r="AA51" i="6"/>
  <c r="AA53" i="8"/>
  <c r="T51" i="6"/>
  <c r="Y51" i="4"/>
  <c r="V51" i="6"/>
  <c r="U51" i="6"/>
  <c r="Y53" i="8"/>
  <c r="U51" i="4"/>
  <c r="X53" i="8"/>
  <c r="W51" i="6"/>
  <c r="S51" i="6"/>
  <c r="S53" i="8"/>
  <c r="K53" i="8"/>
  <c r="U53" i="8"/>
  <c r="W53" i="8"/>
  <c r="S51" i="4"/>
  <c r="X51" i="4"/>
  <c r="W51" i="4"/>
  <c r="Z51" i="6"/>
  <c r="Y51" i="6"/>
  <c r="R52" i="8" l="1"/>
  <c r="AC53" i="8"/>
  <c r="M51" i="4"/>
  <c r="M51" i="6"/>
  <c r="AC51" i="4"/>
  <c r="R50" i="4"/>
  <c r="R50" i="6"/>
  <c r="AC51" i="6"/>
  <c r="M53" i="8"/>
  <c r="AP64" i="1"/>
  <c r="AY60" i="1"/>
  <c r="AO49" i="4"/>
  <c r="AK49" i="4"/>
  <c r="AG49" i="4"/>
  <c r="AN49" i="4"/>
  <c r="AJ49" i="4"/>
  <c r="AF49" i="4"/>
  <c r="AL49" i="4"/>
  <c r="AH49" i="4"/>
  <c r="AE49" i="4"/>
  <c r="AM49" i="4"/>
  <c r="AI49" i="4"/>
  <c r="AL49" i="6"/>
  <c r="AH49" i="6"/>
  <c r="AO49" i="6"/>
  <c r="AK49" i="6"/>
  <c r="AG49" i="6"/>
  <c r="AN49" i="6"/>
  <c r="AJ49" i="6"/>
  <c r="AF49" i="6"/>
  <c r="AE49" i="6"/>
  <c r="AI49" i="6"/>
  <c r="AM49" i="6"/>
  <c r="F56" i="8"/>
  <c r="G56" i="8"/>
  <c r="G56" i="4"/>
  <c r="AO51" i="8"/>
  <c r="AK51" i="8"/>
  <c r="AG51" i="8"/>
  <c r="AM51" i="8"/>
  <c r="AI51" i="8"/>
  <c r="AE51" i="8"/>
  <c r="AL51" i="8"/>
  <c r="AH51" i="8"/>
  <c r="AJ51" i="8"/>
  <c r="AN51" i="8"/>
  <c r="AF51" i="8"/>
  <c r="AG64" i="1"/>
  <c r="AQ55" i="8"/>
  <c r="H55" i="8"/>
  <c r="O55" i="8" s="1"/>
  <c r="G58" i="6"/>
  <c r="H53" i="6"/>
  <c r="O53" i="6" s="1"/>
  <c r="AQ53" i="6"/>
  <c r="F54" i="6"/>
  <c r="AQ53" i="4"/>
  <c r="H53" i="4"/>
  <c r="O53" i="4" s="1"/>
  <c r="F54" i="4"/>
  <c r="L51" i="4"/>
  <c r="L53" i="8"/>
  <c r="L51" i="6"/>
  <c r="AD63" i="1"/>
  <c r="AE63" i="1"/>
  <c r="AC63" i="1"/>
  <c r="AF63" i="1"/>
  <c r="AB63" i="1"/>
  <c r="AW59" i="1"/>
  <c r="AT59" i="1"/>
  <c r="AX59" i="1"/>
  <c r="AU59" i="1"/>
  <c r="AV59" i="1"/>
  <c r="AK63" i="1"/>
  <c r="AO63" i="1"/>
  <c r="AM63" i="1"/>
  <c r="AN63" i="1"/>
  <c r="AL63" i="1"/>
  <c r="V52" i="4"/>
  <c r="Y54" i="8"/>
  <c r="U54" i="8"/>
  <c r="K52" i="6"/>
  <c r="V54" i="8"/>
  <c r="Y52" i="6"/>
  <c r="W54" i="8"/>
  <c r="S54" i="8"/>
  <c r="V52" i="6"/>
  <c r="Z54" i="8"/>
  <c r="AB52" i="6"/>
  <c r="Y52" i="4"/>
  <c r="T52" i="4"/>
  <c r="U52" i="6"/>
  <c r="AA52" i="6"/>
  <c r="W52" i="4"/>
  <c r="AB54" i="8"/>
  <c r="T54" i="8"/>
  <c r="K54" i="8"/>
  <c r="X52" i="4"/>
  <c r="Z52" i="4"/>
  <c r="AB52" i="4"/>
  <c r="K52" i="4"/>
  <c r="S52" i="4"/>
  <c r="Z52" i="6"/>
  <c r="W52" i="6"/>
  <c r="T52" i="6"/>
  <c r="AA52" i="4"/>
  <c r="X54" i="8"/>
  <c r="U52" i="4"/>
  <c r="X52" i="6"/>
  <c r="AA54" i="8"/>
  <c r="S52" i="6"/>
  <c r="R53" i="8" l="1"/>
  <c r="AC54" i="8"/>
  <c r="M52" i="6"/>
  <c r="M52" i="4"/>
  <c r="R51" i="6"/>
  <c r="AC52" i="6"/>
  <c r="R51" i="4"/>
  <c r="AC52" i="4"/>
  <c r="M54" i="8"/>
  <c r="G59" i="6"/>
  <c r="AG65" i="1"/>
  <c r="G57" i="4"/>
  <c r="AP65" i="1"/>
  <c r="AL50" i="4"/>
  <c r="AH50" i="4"/>
  <c r="AO50" i="4"/>
  <c r="AK50" i="4"/>
  <c r="AG50" i="4"/>
  <c r="AM50" i="4"/>
  <c r="AI50" i="4"/>
  <c r="AE50" i="4"/>
  <c r="AF50" i="4"/>
  <c r="AN50" i="4"/>
  <c r="AJ50" i="4"/>
  <c r="AQ54" i="6"/>
  <c r="H54" i="6"/>
  <c r="O54" i="6" s="1"/>
  <c r="F55" i="6"/>
  <c r="AQ54" i="4"/>
  <c r="H54" i="4"/>
  <c r="O54" i="4" s="1"/>
  <c r="F55" i="4"/>
  <c r="G57" i="8"/>
  <c r="F57" i="8"/>
  <c r="AY61" i="1"/>
  <c r="AM50" i="6"/>
  <c r="AI50" i="6"/>
  <c r="AE50" i="6"/>
  <c r="AL50" i="6"/>
  <c r="AH50" i="6"/>
  <c r="AO50" i="6"/>
  <c r="AK50" i="6"/>
  <c r="AG50" i="6"/>
  <c r="AF50" i="6"/>
  <c r="AJ50" i="6"/>
  <c r="AN50" i="6"/>
  <c r="AL52" i="8"/>
  <c r="AH52" i="8"/>
  <c r="AN52" i="8"/>
  <c r="AJ52" i="8"/>
  <c r="AF52" i="8"/>
  <c r="AM52" i="8"/>
  <c r="AI52" i="8"/>
  <c r="AE52" i="8"/>
  <c r="AK52" i="8"/>
  <c r="AO52" i="8"/>
  <c r="AG52" i="8"/>
  <c r="AQ56" i="8"/>
  <c r="H56" i="8"/>
  <c r="O56" i="8" s="1"/>
  <c r="L52" i="4"/>
  <c r="L54" i="8"/>
  <c r="L52" i="6"/>
  <c r="AF64" i="1"/>
  <c r="AE64" i="1"/>
  <c r="AD64" i="1"/>
  <c r="AB64" i="1"/>
  <c r="AC64" i="1"/>
  <c r="AU60" i="1"/>
  <c r="AW60" i="1"/>
  <c r="AV60" i="1"/>
  <c r="AT60" i="1"/>
  <c r="AX60" i="1"/>
  <c r="AO64" i="1"/>
  <c r="AM64" i="1"/>
  <c r="AN64" i="1"/>
  <c r="AL64" i="1"/>
  <c r="AK64" i="1"/>
  <c r="AB53" i="6"/>
  <c r="AB55" i="8"/>
  <c r="U55" i="8"/>
  <c r="Z53" i="6"/>
  <c r="U53" i="6"/>
  <c r="X55" i="8"/>
  <c r="W53" i="6"/>
  <c r="W55" i="8"/>
  <c r="Z53" i="4"/>
  <c r="V53" i="4"/>
  <c r="Y53" i="6"/>
  <c r="K55" i="8"/>
  <c r="K53" i="4"/>
  <c r="K53" i="6"/>
  <c r="S53" i="4"/>
  <c r="W53" i="4"/>
  <c r="AA55" i="8"/>
  <c r="Y55" i="8"/>
  <c r="S55" i="8"/>
  <c r="T53" i="4"/>
  <c r="X53" i="4"/>
  <c r="T53" i="6"/>
  <c r="U53" i="4"/>
  <c r="Y53" i="4"/>
  <c r="X53" i="6"/>
  <c r="S53" i="6"/>
  <c r="T55" i="8"/>
  <c r="V53" i="6"/>
  <c r="AA53" i="4"/>
  <c r="V55" i="8"/>
  <c r="AA53" i="6"/>
  <c r="Z55" i="8"/>
  <c r="AB53" i="4"/>
  <c r="M55" i="8" l="1"/>
  <c r="AC53" i="6"/>
  <c r="R52" i="6"/>
  <c r="AC55" i="8"/>
  <c r="R54" i="8"/>
  <c r="M53" i="4"/>
  <c r="M53" i="6"/>
  <c r="R52" i="4"/>
  <c r="AC53" i="4"/>
  <c r="F58" i="8"/>
  <c r="G58" i="8"/>
  <c r="AQ55" i="4"/>
  <c r="H55" i="4"/>
  <c r="O55" i="4" s="1"/>
  <c r="F56" i="4"/>
  <c r="G58" i="4"/>
  <c r="G60" i="6"/>
  <c r="AN51" i="6"/>
  <c r="AJ51" i="6"/>
  <c r="AF51" i="6"/>
  <c r="AM51" i="6"/>
  <c r="AI51" i="6"/>
  <c r="AE51" i="6"/>
  <c r="AL51" i="6"/>
  <c r="AH51" i="6"/>
  <c r="AG51" i="6"/>
  <c r="AK51" i="6"/>
  <c r="AO51" i="6"/>
  <c r="AY62" i="1"/>
  <c r="AM51" i="4"/>
  <c r="AI51" i="4"/>
  <c r="AE51" i="4"/>
  <c r="AL51" i="4"/>
  <c r="AH51" i="4"/>
  <c r="AN51" i="4"/>
  <c r="AJ51" i="4"/>
  <c r="AF51" i="4"/>
  <c r="AG51" i="4"/>
  <c r="AO51" i="4"/>
  <c r="AK51" i="4"/>
  <c r="AM53" i="8"/>
  <c r="AI53" i="8"/>
  <c r="AE53" i="8"/>
  <c r="AO53" i="8"/>
  <c r="AK53" i="8"/>
  <c r="AG53" i="8"/>
  <c r="AN53" i="8"/>
  <c r="AJ53" i="8"/>
  <c r="AF53" i="8"/>
  <c r="AL53" i="8"/>
  <c r="AH53" i="8"/>
  <c r="AQ57" i="8"/>
  <c r="H57" i="8"/>
  <c r="O57" i="8" s="1"/>
  <c r="AQ55" i="6"/>
  <c r="H55" i="6"/>
  <c r="O55" i="6" s="1"/>
  <c r="F56" i="6"/>
  <c r="L53" i="4"/>
  <c r="L55" i="8"/>
  <c r="L53" i="6"/>
  <c r="AB65" i="1"/>
  <c r="AC65" i="1"/>
  <c r="AD65" i="1"/>
  <c r="AF65" i="1"/>
  <c r="AE65" i="1"/>
  <c r="AX61" i="1"/>
  <c r="AT61" i="1"/>
  <c r="AU61" i="1"/>
  <c r="AW61" i="1"/>
  <c r="AV61" i="1"/>
  <c r="AO65" i="1"/>
  <c r="AN65" i="1"/>
  <c r="AK65" i="1"/>
  <c r="AM65" i="1"/>
  <c r="AL65" i="1"/>
  <c r="Y54" i="4"/>
  <c r="W54" i="6"/>
  <c r="X56" i="8"/>
  <c r="U54" i="4"/>
  <c r="AA56" i="8"/>
  <c r="AA54" i="6"/>
  <c r="U56" i="8"/>
  <c r="X54" i="4"/>
  <c r="V54" i="4"/>
  <c r="AB54" i="4"/>
  <c r="V56" i="8"/>
  <c r="W54" i="4"/>
  <c r="K54" i="6"/>
  <c r="K56" i="8"/>
  <c r="W56" i="8"/>
  <c r="Z54" i="4"/>
  <c r="Y56" i="8"/>
  <c r="K54" i="4"/>
  <c r="X54" i="6"/>
  <c r="Z56" i="8"/>
  <c r="T56" i="8"/>
  <c r="T54" i="4"/>
  <c r="S56" i="8"/>
  <c r="U54" i="6"/>
  <c r="S54" i="4"/>
  <c r="AB54" i="6"/>
  <c r="V54" i="6"/>
  <c r="S54" i="6"/>
  <c r="AB56" i="8"/>
  <c r="T54" i="6"/>
  <c r="Y54" i="6"/>
  <c r="AA54" i="4"/>
  <c r="Z54" i="6"/>
  <c r="R55" i="8" l="1"/>
  <c r="AC56" i="8"/>
  <c r="AC54" i="4"/>
  <c r="R53" i="4"/>
  <c r="M54" i="6"/>
  <c r="AC54" i="6"/>
  <c r="R53" i="6"/>
  <c r="M56" i="8"/>
  <c r="M54" i="4"/>
  <c r="AY63" i="1"/>
  <c r="G59" i="8"/>
  <c r="F59" i="8"/>
  <c r="AQ56" i="6"/>
  <c r="H56" i="6"/>
  <c r="O56" i="6" s="1"/>
  <c r="F57" i="6"/>
  <c r="G61" i="6"/>
  <c r="AO52" i="6"/>
  <c r="AK52" i="6"/>
  <c r="AG52" i="6"/>
  <c r="AN52" i="6"/>
  <c r="AJ52" i="6"/>
  <c r="AF52" i="6"/>
  <c r="AM52" i="6"/>
  <c r="AI52" i="6"/>
  <c r="AE52" i="6"/>
  <c r="AH52" i="6"/>
  <c r="AL52" i="6"/>
  <c r="AN52" i="4"/>
  <c r="AJ52" i="4"/>
  <c r="AF52" i="4"/>
  <c r="AM52" i="4"/>
  <c r="AI52" i="4"/>
  <c r="AE52" i="4"/>
  <c r="AO52" i="4"/>
  <c r="AK52" i="4"/>
  <c r="AG52" i="4"/>
  <c r="AH52" i="4"/>
  <c r="AL52" i="4"/>
  <c r="AN54" i="8"/>
  <c r="AJ54" i="8"/>
  <c r="AF54" i="8"/>
  <c r="AL54" i="8"/>
  <c r="AH54" i="8"/>
  <c r="AO54" i="8"/>
  <c r="AK54" i="8"/>
  <c r="AG54" i="8"/>
  <c r="AM54" i="8"/>
  <c r="AE54" i="8"/>
  <c r="AI54" i="8"/>
  <c r="G59" i="4"/>
  <c r="H56" i="4"/>
  <c r="O56" i="4" s="1"/>
  <c r="AQ56" i="4"/>
  <c r="F57" i="4"/>
  <c r="AQ58" i="8"/>
  <c r="H58" i="8"/>
  <c r="O58" i="8" s="1"/>
  <c r="L54" i="4"/>
  <c r="L56" i="8"/>
  <c r="L54" i="6"/>
  <c r="AT62" i="1"/>
  <c r="AU62" i="1"/>
  <c r="AV62" i="1"/>
  <c r="AX62" i="1"/>
  <c r="AW62" i="1"/>
  <c r="K57" i="8"/>
  <c r="W57" i="8"/>
  <c r="AA57" i="8"/>
  <c r="W55" i="4"/>
  <c r="AB55" i="4"/>
  <c r="Z57" i="8"/>
  <c r="Y57" i="8"/>
  <c r="AA55" i="4"/>
  <c r="S55" i="6"/>
  <c r="K55" i="4"/>
  <c r="AB57" i="8"/>
  <c r="Z55" i="4"/>
  <c r="Y55" i="6"/>
  <c r="AA55" i="6"/>
  <c r="Y55" i="4"/>
  <c r="U55" i="4"/>
  <c r="S57" i="8"/>
  <c r="X57" i="8"/>
  <c r="W55" i="6"/>
  <c r="U55" i="6"/>
  <c r="T57" i="8"/>
  <c r="AB55" i="6"/>
  <c r="S55" i="4"/>
  <c r="U57" i="8"/>
  <c r="V55" i="4"/>
  <c r="K55" i="6"/>
  <c r="T55" i="4"/>
  <c r="V57" i="8"/>
  <c r="T55" i="6"/>
  <c r="X55" i="4"/>
  <c r="X55" i="6"/>
  <c r="V55" i="6"/>
  <c r="Z55" i="6"/>
  <c r="AC57" i="8" l="1"/>
  <c r="R56" i="8"/>
  <c r="AC55" i="4"/>
  <c r="R54" i="4"/>
  <c r="M57" i="8"/>
  <c r="M55" i="6"/>
  <c r="AC55" i="6"/>
  <c r="R54" i="6"/>
  <c r="M55" i="4"/>
  <c r="AQ57" i="4"/>
  <c r="H57" i="4"/>
  <c r="O57" i="4" s="1"/>
  <c r="F58" i="4"/>
  <c r="G62" i="6"/>
  <c r="AQ59" i="8"/>
  <c r="H59" i="8"/>
  <c r="O59" i="8" s="1"/>
  <c r="AM53" i="6"/>
  <c r="AO53" i="6"/>
  <c r="AN53" i="6"/>
  <c r="AL53" i="6"/>
  <c r="AH53" i="6"/>
  <c r="AK53" i="6"/>
  <c r="AG53" i="6"/>
  <c r="AJ53" i="6"/>
  <c r="AF53" i="6"/>
  <c r="AI53" i="6"/>
  <c r="AE53" i="6"/>
  <c r="AQ57" i="6"/>
  <c r="H57" i="6"/>
  <c r="O57" i="6" s="1"/>
  <c r="F58" i="6"/>
  <c r="F60" i="8"/>
  <c r="G60" i="8"/>
  <c r="AM55" i="8"/>
  <c r="AI55" i="8"/>
  <c r="AE55" i="8"/>
  <c r="AO55" i="8"/>
  <c r="AK55" i="8"/>
  <c r="AG55" i="8"/>
  <c r="AN55" i="8"/>
  <c r="AJ55" i="8"/>
  <c r="AF55" i="8"/>
  <c r="AL55" i="8"/>
  <c r="AH55" i="8"/>
  <c r="G60" i="4"/>
  <c r="AY64" i="1"/>
  <c r="AO53" i="4"/>
  <c r="AK53" i="4"/>
  <c r="AG53" i="4"/>
  <c r="AN53" i="4"/>
  <c r="AJ53" i="4"/>
  <c r="AF53" i="4"/>
  <c r="AL53" i="4"/>
  <c r="AH53" i="4"/>
  <c r="AI53" i="4"/>
  <c r="AE53" i="4"/>
  <c r="AM53" i="4"/>
  <c r="L55" i="4"/>
  <c r="L57" i="8"/>
  <c r="L55" i="6"/>
  <c r="AW63" i="1"/>
  <c r="AT63" i="1"/>
  <c r="AU63" i="1"/>
  <c r="AX63" i="1"/>
  <c r="AV63" i="1"/>
  <c r="AA56" i="6"/>
  <c r="V56" i="6"/>
  <c r="V58" i="8"/>
  <c r="Z56" i="6"/>
  <c r="W56" i="6"/>
  <c r="Y56" i="4"/>
  <c r="Z56" i="4"/>
  <c r="Z58" i="8"/>
  <c r="T56" i="4"/>
  <c r="U56" i="6"/>
  <c r="AA56" i="4"/>
  <c r="S56" i="6"/>
  <c r="X56" i="4"/>
  <c r="AA58" i="8"/>
  <c r="X58" i="8"/>
  <c r="AB56" i="6"/>
  <c r="U56" i="4"/>
  <c r="K58" i="8"/>
  <c r="K56" i="4"/>
  <c r="K56" i="6"/>
  <c r="V56" i="4"/>
  <c r="T58" i="8"/>
  <c r="X56" i="6"/>
  <c r="AB56" i="4"/>
  <c r="AB58" i="8"/>
  <c r="W56" i="4"/>
  <c r="U58" i="8"/>
  <c r="W58" i="8"/>
  <c r="S56" i="4"/>
  <c r="T56" i="6"/>
  <c r="Y58" i="8"/>
  <c r="S58" i="8"/>
  <c r="Y56" i="6"/>
  <c r="AC58" i="8" l="1"/>
  <c r="R57" i="8"/>
  <c r="M56" i="6"/>
  <c r="R55" i="4"/>
  <c r="AC56" i="4"/>
  <c r="AC56" i="6"/>
  <c r="R55" i="6"/>
  <c r="M56" i="4"/>
  <c r="M58" i="8"/>
  <c r="AQ60" i="8"/>
  <c r="H60" i="8"/>
  <c r="O60" i="8" s="1"/>
  <c r="AQ58" i="6"/>
  <c r="H58" i="6"/>
  <c r="O58" i="6" s="1"/>
  <c r="F59" i="6"/>
  <c r="AN56" i="8"/>
  <c r="AJ56" i="8"/>
  <c r="AF56" i="8"/>
  <c r="AL56" i="8"/>
  <c r="AH56" i="8"/>
  <c r="AO56" i="8"/>
  <c r="AK56" i="8"/>
  <c r="AG56" i="8"/>
  <c r="AM56" i="8"/>
  <c r="AE56" i="8"/>
  <c r="AI56" i="8"/>
  <c r="G63" i="6"/>
  <c r="AY65" i="1"/>
  <c r="AQ58" i="4"/>
  <c r="H58" i="4"/>
  <c r="O58" i="4" s="1"/>
  <c r="F59" i="4"/>
  <c r="AN54" i="6"/>
  <c r="AJ54" i="6"/>
  <c r="AF54" i="6"/>
  <c r="AL54" i="6"/>
  <c r="AH54" i="6"/>
  <c r="AO54" i="6"/>
  <c r="AK54" i="6"/>
  <c r="AG54" i="6"/>
  <c r="AM54" i="6"/>
  <c r="AI54" i="6"/>
  <c r="AE54" i="6"/>
  <c r="AL54" i="4"/>
  <c r="AH54" i="4"/>
  <c r="AO54" i="4"/>
  <c r="AK54" i="4"/>
  <c r="AG54" i="4"/>
  <c r="AM54" i="4"/>
  <c r="AI54" i="4"/>
  <c r="AE54" i="4"/>
  <c r="AJ54" i="4"/>
  <c r="AF54" i="4"/>
  <c r="AN54" i="4"/>
  <c r="G61" i="4"/>
  <c r="G61" i="8"/>
  <c r="F61" i="8"/>
  <c r="L56" i="4"/>
  <c r="L58" i="8"/>
  <c r="L56" i="6"/>
  <c r="AX64" i="1"/>
  <c r="AU64" i="1"/>
  <c r="AT64" i="1"/>
  <c r="AW64" i="1"/>
  <c r="AV64" i="1"/>
  <c r="U59" i="8"/>
  <c r="AB59" i="8"/>
  <c r="X59" i="8"/>
  <c r="T57" i="6"/>
  <c r="Y57" i="6"/>
  <c r="T57" i="4"/>
  <c r="V57" i="6"/>
  <c r="Y57" i="4"/>
  <c r="Z59" i="8"/>
  <c r="U57" i="4"/>
  <c r="S57" i="6"/>
  <c r="Y59" i="8"/>
  <c r="V59" i="8"/>
  <c r="V57" i="4"/>
  <c r="AA59" i="8"/>
  <c r="AA57" i="6"/>
  <c r="W57" i="6"/>
  <c r="AB57" i="4"/>
  <c r="S59" i="8"/>
  <c r="W59" i="8"/>
  <c r="W57" i="4"/>
  <c r="AB57" i="6"/>
  <c r="S57" i="4"/>
  <c r="Z57" i="4"/>
  <c r="Z57" i="6"/>
  <c r="T59" i="8"/>
  <c r="K57" i="4"/>
  <c r="X57" i="4"/>
  <c r="K59" i="8"/>
  <c r="K57" i="6"/>
  <c r="AA57" i="4"/>
  <c r="U57" i="6"/>
  <c r="X57" i="6"/>
  <c r="M59" i="8" l="1"/>
  <c r="R56" i="6"/>
  <c r="AC57" i="6"/>
  <c r="R58" i="8"/>
  <c r="AC59" i="8"/>
  <c r="R56" i="4"/>
  <c r="AC57" i="4"/>
  <c r="M57" i="4"/>
  <c r="M57" i="6"/>
  <c r="G62" i="4"/>
  <c r="F62" i="8"/>
  <c r="G62" i="8"/>
  <c r="AO55" i="6"/>
  <c r="AK55" i="6"/>
  <c r="AG55" i="6"/>
  <c r="AM55" i="6"/>
  <c r="AI55" i="6"/>
  <c r="AE55" i="6"/>
  <c r="AL55" i="6"/>
  <c r="AH55" i="6"/>
  <c r="AN55" i="6"/>
  <c r="AJ55" i="6"/>
  <c r="AF55" i="6"/>
  <c r="AQ61" i="8"/>
  <c r="H61" i="8"/>
  <c r="O61" i="8" s="1"/>
  <c r="AO57" i="8"/>
  <c r="AK57" i="8"/>
  <c r="AG57" i="8"/>
  <c r="AM57" i="8"/>
  <c r="AI57" i="8"/>
  <c r="AE57" i="8"/>
  <c r="AL57" i="8"/>
  <c r="AH57" i="8"/>
  <c r="AN57" i="8"/>
  <c r="AF57" i="8"/>
  <c r="AJ57" i="8"/>
  <c r="AM55" i="4"/>
  <c r="AI55" i="4"/>
  <c r="AE55" i="4"/>
  <c r="AL55" i="4"/>
  <c r="AH55" i="4"/>
  <c r="AN55" i="4"/>
  <c r="AJ55" i="4"/>
  <c r="AF55" i="4"/>
  <c r="AK55" i="4"/>
  <c r="AG55" i="4"/>
  <c r="AO55" i="4"/>
  <c r="AQ59" i="4"/>
  <c r="H59" i="4"/>
  <c r="O59" i="4" s="1"/>
  <c r="F60" i="4"/>
  <c r="G64" i="6"/>
  <c r="AQ59" i="6"/>
  <c r="H59" i="6"/>
  <c r="O59" i="6" s="1"/>
  <c r="F60" i="6"/>
  <c r="L57" i="4"/>
  <c r="L59" i="8"/>
  <c r="L57" i="6"/>
  <c r="AT65" i="1"/>
  <c r="AX65" i="1"/>
  <c r="AW65" i="1"/>
  <c r="AU65" i="1"/>
  <c r="AV65" i="1"/>
  <c r="V58" i="4"/>
  <c r="AB58" i="4"/>
  <c r="X58" i="4"/>
  <c r="W58" i="4"/>
  <c r="AA58" i="4"/>
  <c r="Y58" i="6"/>
  <c r="U60" i="8"/>
  <c r="X58" i="6"/>
  <c r="K58" i="6"/>
  <c r="T60" i="8"/>
  <c r="V58" i="6"/>
  <c r="Y60" i="8"/>
  <c r="Y58" i="4"/>
  <c r="T58" i="6"/>
  <c r="Z58" i="6"/>
  <c r="W60" i="8"/>
  <c r="Z58" i="4"/>
  <c r="U58" i="6"/>
  <c r="X60" i="8"/>
  <c r="U58" i="4"/>
  <c r="V60" i="8"/>
  <c r="S58" i="4"/>
  <c r="S60" i="8"/>
  <c r="S58" i="6"/>
  <c r="AA58" i="6"/>
  <c r="AB58" i="6"/>
  <c r="W58" i="6"/>
  <c r="T58" i="4"/>
  <c r="Z60" i="8"/>
  <c r="AA60" i="8"/>
  <c r="AB60" i="8"/>
  <c r="K60" i="8"/>
  <c r="K58" i="4"/>
  <c r="R57" i="6" l="1"/>
  <c r="AC58" i="6"/>
  <c r="M58" i="6"/>
  <c r="M58" i="4"/>
  <c r="M60" i="8"/>
  <c r="R59" i="8"/>
  <c r="AC60" i="8"/>
  <c r="AC58" i="4"/>
  <c r="R57" i="4"/>
  <c r="G65" i="6"/>
  <c r="AL58" i="8"/>
  <c r="AH58" i="8"/>
  <c r="AN58" i="8"/>
  <c r="AJ58" i="8"/>
  <c r="AF58" i="8"/>
  <c r="AM58" i="8"/>
  <c r="AI58" i="8"/>
  <c r="AE58" i="8"/>
  <c r="AO58" i="8"/>
  <c r="AG58" i="8"/>
  <c r="AK58" i="8"/>
  <c r="AQ60" i="4"/>
  <c r="H60" i="4"/>
  <c r="O60" i="4" s="1"/>
  <c r="F61" i="4"/>
  <c r="AQ62" i="8"/>
  <c r="H62" i="8"/>
  <c r="O62" i="8" s="1"/>
  <c r="G63" i="4"/>
  <c r="AL56" i="6"/>
  <c r="AH56" i="6"/>
  <c r="AN56" i="6"/>
  <c r="AJ56" i="6"/>
  <c r="AF56" i="6"/>
  <c r="AM56" i="6"/>
  <c r="AI56" i="6"/>
  <c r="AE56" i="6"/>
  <c r="AO56" i="6"/>
  <c r="AK56" i="6"/>
  <c r="AG56" i="6"/>
  <c r="AQ60" i="6"/>
  <c r="H60" i="6"/>
  <c r="O60" i="6" s="1"/>
  <c r="F61" i="6"/>
  <c r="G63" i="8"/>
  <c r="F63" i="8"/>
  <c r="AN56" i="4"/>
  <c r="AJ56" i="4"/>
  <c r="AF56" i="4"/>
  <c r="AM56" i="4"/>
  <c r="AI56" i="4"/>
  <c r="AE56" i="4"/>
  <c r="AO56" i="4"/>
  <c r="AK56" i="4"/>
  <c r="AG56" i="4"/>
  <c r="AL56" i="4"/>
  <c r="AH56" i="4"/>
  <c r="L58" i="4"/>
  <c r="L60" i="8"/>
  <c r="L58" i="6"/>
  <c r="W59" i="6"/>
  <c r="S61" i="8"/>
  <c r="X61" i="8"/>
  <c r="Z59" i="6"/>
  <c r="W59" i="4"/>
  <c r="Y59" i="6"/>
  <c r="V59" i="6"/>
  <c r="U59" i="6"/>
  <c r="X59" i="6"/>
  <c r="AA61" i="8"/>
  <c r="Y59" i="4"/>
  <c r="K61" i="8"/>
  <c r="T59" i="4"/>
  <c r="Y61" i="8"/>
  <c r="W61" i="8"/>
  <c r="AB61" i="8"/>
  <c r="S59" i="4"/>
  <c r="U59" i="4"/>
  <c r="K59" i="6"/>
  <c r="Z59" i="4"/>
  <c r="AA59" i="4"/>
  <c r="T61" i="8"/>
  <c r="Z61" i="8"/>
  <c r="V61" i="8"/>
  <c r="K59" i="4"/>
  <c r="V59" i="4"/>
  <c r="AB59" i="4"/>
  <c r="AA59" i="6"/>
  <c r="U61" i="8"/>
  <c r="X59" i="4"/>
  <c r="T59" i="6"/>
  <c r="S59" i="6"/>
  <c r="AB59" i="6"/>
  <c r="M59" i="6" l="1"/>
  <c r="AC59" i="4"/>
  <c r="R58" i="4"/>
  <c r="M61" i="8"/>
  <c r="AC61" i="8"/>
  <c r="R60" i="8"/>
  <c r="M59" i="4"/>
  <c r="AC59" i="6"/>
  <c r="R58" i="6"/>
  <c r="AM59" i="8"/>
  <c r="AI59" i="8"/>
  <c r="AE59" i="8"/>
  <c r="AO59" i="8"/>
  <c r="AK59" i="8"/>
  <c r="AG59" i="8"/>
  <c r="AN59" i="8"/>
  <c r="AJ59" i="8"/>
  <c r="AF59" i="8"/>
  <c r="AH59" i="8"/>
  <c r="AL59" i="8"/>
  <c r="F64" i="8"/>
  <c r="G64" i="8"/>
  <c r="H61" i="6"/>
  <c r="O61" i="6" s="1"/>
  <c r="AQ61" i="6"/>
  <c r="F62" i="6"/>
  <c r="G64" i="4"/>
  <c r="AQ61" i="4"/>
  <c r="H61" i="4"/>
  <c r="O61" i="4" s="1"/>
  <c r="F62" i="4"/>
  <c r="AO57" i="4"/>
  <c r="AK57" i="4"/>
  <c r="AG57" i="4"/>
  <c r="AN57" i="4"/>
  <c r="AJ57" i="4"/>
  <c r="AF57" i="4"/>
  <c r="AL57" i="4"/>
  <c r="AH57" i="4"/>
  <c r="AM57" i="4"/>
  <c r="AI57" i="4"/>
  <c r="AE57" i="4"/>
  <c r="AM57" i="6"/>
  <c r="AI57" i="6"/>
  <c r="AE57" i="6"/>
  <c r="AO57" i="6"/>
  <c r="AK57" i="6"/>
  <c r="AG57" i="6"/>
  <c r="AN57" i="6"/>
  <c r="AJ57" i="6"/>
  <c r="AF57" i="6"/>
  <c r="AL57" i="6"/>
  <c r="AH57" i="6"/>
  <c r="H63" i="8"/>
  <c r="O63" i="8" s="1"/>
  <c r="AQ63" i="8"/>
  <c r="G66" i="6"/>
  <c r="L59" i="4"/>
  <c r="L61" i="8"/>
  <c r="L59" i="6"/>
  <c r="AA60" i="4"/>
  <c r="Y62" i="8"/>
  <c r="AB62" i="8"/>
  <c r="W62" i="8"/>
  <c r="V62" i="8"/>
  <c r="Z62" i="8"/>
  <c r="AB60" i="6"/>
  <c r="S60" i="6"/>
  <c r="K60" i="6"/>
  <c r="T62" i="8"/>
  <c r="AA62" i="8"/>
  <c r="X60" i="4"/>
  <c r="U60" i="4"/>
  <c r="X62" i="8"/>
  <c r="Y60" i="6"/>
  <c r="X60" i="6"/>
  <c r="W60" i="6"/>
  <c r="S60" i="4"/>
  <c r="AB60" i="4"/>
  <c r="V60" i="6"/>
  <c r="K62" i="8"/>
  <c r="V60" i="4"/>
  <c r="T60" i="6"/>
  <c r="U62" i="8"/>
  <c r="Z60" i="4"/>
  <c r="U60" i="6"/>
  <c r="T60" i="4"/>
  <c r="Y60" i="4"/>
  <c r="Z60" i="6"/>
  <c r="S62" i="8"/>
  <c r="W60" i="4"/>
  <c r="K60" i="4"/>
  <c r="AA60" i="6"/>
  <c r="M62" i="8" l="1"/>
  <c r="M60" i="6"/>
  <c r="AC62" i="8"/>
  <c r="R61" i="8"/>
  <c r="AC60" i="6"/>
  <c r="R59" i="6"/>
  <c r="M60" i="4"/>
  <c r="R59" i="4"/>
  <c r="AC60" i="4"/>
  <c r="G67" i="6"/>
  <c r="AQ62" i="4"/>
  <c r="H62" i="4"/>
  <c r="O62" i="4" s="1"/>
  <c r="F63" i="4"/>
  <c r="G65" i="8"/>
  <c r="F65" i="8"/>
  <c r="AL58" i="4"/>
  <c r="AH58" i="4"/>
  <c r="AO58" i="4"/>
  <c r="AK58" i="4"/>
  <c r="AG58" i="4"/>
  <c r="AM58" i="4"/>
  <c r="AI58" i="4"/>
  <c r="AE58" i="4"/>
  <c r="AN58" i="4"/>
  <c r="AJ58" i="4"/>
  <c r="AF58" i="4"/>
  <c r="AQ62" i="6"/>
  <c r="H62" i="6"/>
  <c r="O62" i="6" s="1"/>
  <c r="F63" i="6"/>
  <c r="AQ64" i="8"/>
  <c r="H64" i="8"/>
  <c r="O64" i="8" s="1"/>
  <c r="AN58" i="6"/>
  <c r="AJ58" i="6"/>
  <c r="AF58" i="6"/>
  <c r="AL58" i="6"/>
  <c r="AH58" i="6"/>
  <c r="AO58" i="6"/>
  <c r="AK58" i="6"/>
  <c r="AG58" i="6"/>
  <c r="AM58" i="6"/>
  <c r="AI58" i="6"/>
  <c r="AE58" i="6"/>
  <c r="AN60" i="8"/>
  <c r="AJ60" i="8"/>
  <c r="AF60" i="8"/>
  <c r="AL60" i="8"/>
  <c r="AH60" i="8"/>
  <c r="AO60" i="8"/>
  <c r="AK60" i="8"/>
  <c r="AG60" i="8"/>
  <c r="AI60" i="8"/>
  <c r="AE60" i="8"/>
  <c r="AM60" i="8"/>
  <c r="G65" i="4"/>
  <c r="L60" i="4"/>
  <c r="L62" i="8"/>
  <c r="L60" i="6"/>
  <c r="V61" i="4"/>
  <c r="AB63" i="8"/>
  <c r="AA61" i="4"/>
  <c r="Y61" i="6"/>
  <c r="U61" i="6"/>
  <c r="W61" i="6"/>
  <c r="AA63" i="8"/>
  <c r="U63" i="8"/>
  <c r="V63" i="8"/>
  <c r="W63" i="8"/>
  <c r="K61" i="4"/>
  <c r="S61" i="4"/>
  <c r="W61" i="4"/>
  <c r="U61" i="4"/>
  <c r="T63" i="8"/>
  <c r="T61" i="6"/>
  <c r="Y63" i="8"/>
  <c r="S61" i="6"/>
  <c r="Y61" i="4"/>
  <c r="X61" i="4"/>
  <c r="X63" i="8"/>
  <c r="Z63" i="8"/>
  <c r="Z61" i="6"/>
  <c r="AA61" i="6"/>
  <c r="K63" i="8"/>
  <c r="V61" i="6"/>
  <c r="AB61" i="4"/>
  <c r="S63" i="8"/>
  <c r="T61" i="4"/>
  <c r="X61" i="6"/>
  <c r="Z61" i="4"/>
  <c r="K61" i="6"/>
  <c r="AB61" i="6"/>
  <c r="R60" i="6" l="1"/>
  <c r="AC61" i="6"/>
  <c r="R60" i="4"/>
  <c r="AC61" i="4"/>
  <c r="M61" i="6"/>
  <c r="M61" i="4"/>
  <c r="R62" i="8"/>
  <c r="AC63" i="8"/>
  <c r="M63" i="8"/>
  <c r="G66" i="4"/>
  <c r="AQ63" i="4"/>
  <c r="H63" i="4"/>
  <c r="O63" i="4" s="1"/>
  <c r="F64" i="4"/>
  <c r="G68" i="6"/>
  <c r="AO59" i="6"/>
  <c r="AK59" i="6"/>
  <c r="AG59" i="6"/>
  <c r="AM59" i="6"/>
  <c r="AI59" i="6"/>
  <c r="AE59" i="6"/>
  <c r="AL59" i="6"/>
  <c r="AH59" i="6"/>
  <c r="AN59" i="6"/>
  <c r="AJ59" i="6"/>
  <c r="AF59" i="6"/>
  <c r="AQ65" i="8"/>
  <c r="H65" i="8"/>
  <c r="O65" i="8" s="1"/>
  <c r="AQ63" i="6"/>
  <c r="H63" i="6"/>
  <c r="O63" i="6" s="1"/>
  <c r="F64" i="6"/>
  <c r="AM59" i="4"/>
  <c r="AI59" i="4"/>
  <c r="AE59" i="4"/>
  <c r="AL59" i="4"/>
  <c r="AH59" i="4"/>
  <c r="AN59" i="4"/>
  <c r="AJ59" i="4"/>
  <c r="AF59" i="4"/>
  <c r="AO59" i="4"/>
  <c r="AK59" i="4"/>
  <c r="AG59" i="4"/>
  <c r="F66" i="8"/>
  <c r="G66" i="8"/>
  <c r="AO61" i="8"/>
  <c r="AK61" i="8"/>
  <c r="AG61" i="8"/>
  <c r="AM61" i="8"/>
  <c r="AI61" i="8"/>
  <c r="AE61" i="8"/>
  <c r="AL61" i="8"/>
  <c r="AH61" i="8"/>
  <c r="AJ61" i="8"/>
  <c r="AF61" i="8"/>
  <c r="AN61" i="8"/>
  <c r="L61" i="4"/>
  <c r="L63" i="8"/>
  <c r="L61" i="6"/>
  <c r="AA64" i="8"/>
  <c r="X64" i="8"/>
  <c r="S62" i="4"/>
  <c r="S62" i="6"/>
  <c r="V62" i="6"/>
  <c r="AA62" i="4"/>
  <c r="W62" i="6"/>
  <c r="W64" i="8"/>
  <c r="T62" i="6"/>
  <c r="W62" i="4"/>
  <c r="T62" i="4"/>
  <c r="Z62" i="4"/>
  <c r="Y62" i="4"/>
  <c r="U64" i="8"/>
  <c r="K64" i="8"/>
  <c r="X62" i="4"/>
  <c r="Y62" i="6"/>
  <c r="AB62" i="4"/>
  <c r="AA62" i="6"/>
  <c r="Y64" i="8"/>
  <c r="V64" i="8"/>
  <c r="Z62" i="6"/>
  <c r="U62" i="4"/>
  <c r="AB64" i="8"/>
  <c r="Z64" i="8"/>
  <c r="K62" i="4"/>
  <c r="X62" i="6"/>
  <c r="U62" i="6"/>
  <c r="S64" i="8"/>
  <c r="V62" i="4"/>
  <c r="AB62" i="6"/>
  <c r="T64" i="8"/>
  <c r="K62" i="6"/>
  <c r="M64" i="8" l="1"/>
  <c r="M62" i="6"/>
  <c r="AC62" i="4"/>
  <c r="R61" i="4"/>
  <c r="R63" i="8"/>
  <c r="AC64" i="8"/>
  <c r="M62" i="4"/>
  <c r="R61" i="6"/>
  <c r="AC62" i="6"/>
  <c r="AL60" i="6"/>
  <c r="AH60" i="6"/>
  <c r="AN60" i="6"/>
  <c r="AJ60" i="6"/>
  <c r="AF60" i="6"/>
  <c r="AM60" i="6"/>
  <c r="AI60" i="6"/>
  <c r="AE60" i="6"/>
  <c r="AO60" i="6"/>
  <c r="AK60" i="6"/>
  <c r="AG60" i="6"/>
  <c r="G67" i="8"/>
  <c r="F67" i="8"/>
  <c r="AQ66" i="8"/>
  <c r="H66" i="8"/>
  <c r="O66" i="8" s="1"/>
  <c r="H64" i="4"/>
  <c r="O64" i="4" s="1"/>
  <c r="AQ64" i="4"/>
  <c r="F65" i="4"/>
  <c r="G67" i="4"/>
  <c r="G69" i="6"/>
  <c r="AQ64" i="6"/>
  <c r="H64" i="6"/>
  <c r="O64" i="6" s="1"/>
  <c r="F65" i="6"/>
  <c r="AL62" i="8"/>
  <c r="AH62" i="8"/>
  <c r="AN62" i="8"/>
  <c r="AJ62" i="8"/>
  <c r="AF62" i="8"/>
  <c r="AM62" i="8"/>
  <c r="AI62" i="8"/>
  <c r="AE62" i="8"/>
  <c r="AK62" i="8"/>
  <c r="AG62" i="8"/>
  <c r="AO62" i="8"/>
  <c r="AN60" i="4"/>
  <c r="AJ60" i="4"/>
  <c r="AF60" i="4"/>
  <c r="AM60" i="4"/>
  <c r="AI60" i="4"/>
  <c r="AE60" i="4"/>
  <c r="AO60" i="4"/>
  <c r="AK60" i="4"/>
  <c r="AG60" i="4"/>
  <c r="AL60" i="4"/>
  <c r="AH60" i="4"/>
  <c r="L62" i="4"/>
  <c r="L64" i="8"/>
  <c r="L62" i="6"/>
  <c r="W63" i="4"/>
  <c r="AA63" i="6"/>
  <c r="V63" i="4"/>
  <c r="V65" i="8"/>
  <c r="Z65" i="8"/>
  <c r="U63" i="4"/>
  <c r="AB65" i="8"/>
  <c r="X63" i="6"/>
  <c r="X63" i="4"/>
  <c r="AA65" i="8"/>
  <c r="S65" i="8"/>
  <c r="Z63" i="4"/>
  <c r="T65" i="8"/>
  <c r="U65" i="8"/>
  <c r="Y63" i="6"/>
  <c r="W63" i="6"/>
  <c r="T63" i="6"/>
  <c r="W65" i="8"/>
  <c r="S63" i="6"/>
  <c r="K63" i="4"/>
  <c r="T63" i="4"/>
  <c r="K65" i="8"/>
  <c r="Z63" i="6"/>
  <c r="S63" i="4"/>
  <c r="X65" i="8"/>
  <c r="AB63" i="6"/>
  <c r="K63" i="6"/>
  <c r="Y63" i="4"/>
  <c r="U63" i="6"/>
  <c r="V63" i="6"/>
  <c r="AB63" i="4"/>
  <c r="Y65" i="8"/>
  <c r="AA63" i="4"/>
  <c r="AC63" i="6" l="1"/>
  <c r="R62" i="6"/>
  <c r="AC63" i="4"/>
  <c r="R62" i="4"/>
  <c r="M65" i="8"/>
  <c r="AC65" i="8"/>
  <c r="R64" i="8"/>
  <c r="M63" i="6"/>
  <c r="M63" i="4"/>
  <c r="G68" i="4"/>
  <c r="F68" i="8"/>
  <c r="G68" i="8"/>
  <c r="AO61" i="4"/>
  <c r="AK61" i="4"/>
  <c r="AG61" i="4"/>
  <c r="AN61" i="4"/>
  <c r="AJ61" i="4"/>
  <c r="AF61" i="4"/>
  <c r="AL61" i="4"/>
  <c r="AH61" i="4"/>
  <c r="AM61" i="4"/>
  <c r="AI61" i="4"/>
  <c r="AE61" i="4"/>
  <c r="H65" i="6"/>
  <c r="O65" i="6" s="1"/>
  <c r="AQ65" i="6"/>
  <c r="F66" i="6"/>
  <c r="AM61" i="6"/>
  <c r="AI61" i="6"/>
  <c r="AE61" i="6"/>
  <c r="AO61" i="6"/>
  <c r="AK61" i="6"/>
  <c r="AG61" i="6"/>
  <c r="AN61" i="6"/>
  <c r="AJ61" i="6"/>
  <c r="AF61" i="6"/>
  <c r="AL61" i="6"/>
  <c r="AH61" i="6"/>
  <c r="AM63" i="8"/>
  <c r="AI63" i="8"/>
  <c r="AE63" i="8"/>
  <c r="AO63" i="8"/>
  <c r="AK63" i="8"/>
  <c r="AG63" i="8"/>
  <c r="AN63" i="8"/>
  <c r="AJ63" i="8"/>
  <c r="AF63" i="8"/>
  <c r="AL63" i="8"/>
  <c r="AH63" i="8"/>
  <c r="AQ65" i="4"/>
  <c r="H65" i="4"/>
  <c r="O65" i="4" s="1"/>
  <c r="F66" i="4"/>
  <c r="G70" i="6"/>
  <c r="AQ67" i="8"/>
  <c r="H67" i="8"/>
  <c r="O67" i="8" s="1"/>
  <c r="L63" i="4"/>
  <c r="L65" i="8"/>
  <c r="L63" i="6"/>
  <c r="K66" i="8"/>
  <c r="S64" i="4"/>
  <c r="U66" i="8"/>
  <c r="Z64" i="4"/>
  <c r="Z64" i="6"/>
  <c r="AA64" i="6"/>
  <c r="Y64" i="6"/>
  <c r="AA64" i="4"/>
  <c r="U64" i="6"/>
  <c r="K64" i="4"/>
  <c r="U64" i="4"/>
  <c r="AB64" i="4"/>
  <c r="W64" i="6"/>
  <c r="V64" i="4"/>
  <c r="AB64" i="6"/>
  <c r="K64" i="6"/>
  <c r="AB66" i="8"/>
  <c r="T64" i="6"/>
  <c r="S66" i="8"/>
  <c r="T64" i="4"/>
  <c r="X66" i="8"/>
  <c r="X64" i="4"/>
  <c r="V66" i="8"/>
  <c r="X64" i="6"/>
  <c r="V64" i="6"/>
  <c r="Y64" i="4"/>
  <c r="Y66" i="8"/>
  <c r="T66" i="8"/>
  <c r="AA66" i="8"/>
  <c r="W66" i="8"/>
  <c r="Z66" i="8"/>
  <c r="W64" i="4"/>
  <c r="S64" i="6"/>
  <c r="AC66" i="8" l="1"/>
  <c r="R65" i="8"/>
  <c r="M64" i="4"/>
  <c r="AC64" i="6"/>
  <c r="R63" i="6"/>
  <c r="R63" i="4"/>
  <c r="AC64" i="4"/>
  <c r="M66" i="8"/>
  <c r="M64" i="6"/>
  <c r="AQ66" i="4"/>
  <c r="H66" i="4"/>
  <c r="O66" i="4" s="1"/>
  <c r="F67" i="4"/>
  <c r="AQ66" i="6"/>
  <c r="H66" i="6"/>
  <c r="O66" i="6" s="1"/>
  <c r="F67" i="6"/>
  <c r="AN62" i="6"/>
  <c r="AJ62" i="6"/>
  <c r="AF62" i="6"/>
  <c r="AL62" i="6"/>
  <c r="AH62" i="6"/>
  <c r="AO62" i="6"/>
  <c r="AK62" i="6"/>
  <c r="AG62" i="6"/>
  <c r="AE62" i="6"/>
  <c r="AM62" i="6"/>
  <c r="AI62" i="6"/>
  <c r="G71" i="6"/>
  <c r="G69" i="8"/>
  <c r="F69" i="8"/>
  <c r="AN64" i="8"/>
  <c r="AJ64" i="8"/>
  <c r="AF64" i="8"/>
  <c r="AL64" i="8"/>
  <c r="AH64" i="8"/>
  <c r="AO64" i="8"/>
  <c r="AK64" i="8"/>
  <c r="AG64" i="8"/>
  <c r="AE64" i="8"/>
  <c r="AM64" i="8"/>
  <c r="AI64" i="8"/>
  <c r="AL62" i="4"/>
  <c r="AH62" i="4"/>
  <c r="AO62" i="4"/>
  <c r="AK62" i="4"/>
  <c r="AG62" i="4"/>
  <c r="AM62" i="4"/>
  <c r="AI62" i="4"/>
  <c r="AE62" i="4"/>
  <c r="AN62" i="4"/>
  <c r="AJ62" i="4"/>
  <c r="AF62" i="4"/>
  <c r="AQ68" i="8"/>
  <c r="H68" i="8"/>
  <c r="O68" i="8" s="1"/>
  <c r="G69" i="4"/>
  <c r="L64" i="4"/>
  <c r="L66" i="8"/>
  <c r="L64" i="6"/>
  <c r="X67" i="8"/>
  <c r="AB65" i="4"/>
  <c r="T67" i="8"/>
  <c r="S67" i="8"/>
  <c r="S65" i="6"/>
  <c r="W65" i="4"/>
  <c r="Y65" i="6"/>
  <c r="AA65" i="4"/>
  <c r="X65" i="6"/>
  <c r="AA65" i="6"/>
  <c r="S65" i="4"/>
  <c r="K67" i="8"/>
  <c r="AA67" i="8"/>
  <c r="T65" i="6"/>
  <c r="AB67" i="8"/>
  <c r="Z67" i="8"/>
  <c r="V67" i="8"/>
  <c r="V65" i="4"/>
  <c r="X65" i="4"/>
  <c r="T65" i="4"/>
  <c r="U65" i="4"/>
  <c r="Z65" i="6"/>
  <c r="AB65" i="6"/>
  <c r="Y67" i="8"/>
  <c r="Y65" i="4"/>
  <c r="W65" i="6"/>
  <c r="U65" i="6"/>
  <c r="W67" i="8"/>
  <c r="Z65" i="4"/>
  <c r="K65" i="6"/>
  <c r="U67" i="8"/>
  <c r="K65" i="4"/>
  <c r="V65" i="6"/>
  <c r="R66" i="8" l="1"/>
  <c r="AC67" i="8"/>
  <c r="R64" i="6"/>
  <c r="AC65" i="6"/>
  <c r="M65" i="4"/>
  <c r="M65" i="6"/>
  <c r="R64" i="4"/>
  <c r="AC65" i="4"/>
  <c r="M67" i="8"/>
  <c r="G72" i="6"/>
  <c r="G70" i="4"/>
  <c r="AO63" i="6"/>
  <c r="AK63" i="6"/>
  <c r="AG63" i="6"/>
  <c r="AM63" i="6"/>
  <c r="AI63" i="6"/>
  <c r="AE63" i="6"/>
  <c r="AL63" i="6"/>
  <c r="AH63" i="6"/>
  <c r="AF63" i="6"/>
  <c r="AN63" i="6"/>
  <c r="AJ63" i="6"/>
  <c r="AQ69" i="8"/>
  <c r="H69" i="8"/>
  <c r="O69" i="8" s="1"/>
  <c r="AQ67" i="4"/>
  <c r="H67" i="4"/>
  <c r="O67" i="4" s="1"/>
  <c r="F68" i="4"/>
  <c r="AO65" i="8"/>
  <c r="AK65" i="8"/>
  <c r="AG65" i="8"/>
  <c r="AM65" i="8"/>
  <c r="AI65" i="8"/>
  <c r="AE65" i="8"/>
  <c r="AL65" i="8"/>
  <c r="AH65" i="8"/>
  <c r="AF65" i="8"/>
  <c r="AN65" i="8"/>
  <c r="AJ65" i="8"/>
  <c r="F70" i="8"/>
  <c r="G70" i="8"/>
  <c r="AQ67" i="6"/>
  <c r="H67" i="6"/>
  <c r="O67" i="6" s="1"/>
  <c r="F68" i="6"/>
  <c r="AM63" i="4"/>
  <c r="AI63" i="4"/>
  <c r="AE63" i="4"/>
  <c r="AL63" i="4"/>
  <c r="AH63" i="4"/>
  <c r="AN63" i="4"/>
  <c r="AJ63" i="4"/>
  <c r="AF63" i="4"/>
  <c r="AO63" i="4"/>
  <c r="AK63" i="4"/>
  <c r="AG63" i="4"/>
  <c r="L65" i="4"/>
  <c r="L67" i="8"/>
  <c r="L65" i="6"/>
  <c r="X68" i="8"/>
  <c r="X66" i="4"/>
  <c r="S66" i="6"/>
  <c r="AA68" i="8"/>
  <c r="T66" i="6"/>
  <c r="T68" i="8"/>
  <c r="AB68" i="8"/>
  <c r="K66" i="4"/>
  <c r="Z66" i="6"/>
  <c r="Y66" i="4"/>
  <c r="Y68" i="8"/>
  <c r="W66" i="6"/>
  <c r="S66" i="4"/>
  <c r="AA66" i="6"/>
  <c r="X66" i="6"/>
  <c r="W68" i="8"/>
  <c r="Y66" i="6"/>
  <c r="V66" i="6"/>
  <c r="AB66" i="4"/>
  <c r="U68" i="8"/>
  <c r="AB66" i="6"/>
  <c r="T66" i="4"/>
  <c r="Z68" i="8"/>
  <c r="AA66" i="4"/>
  <c r="K66" i="6"/>
  <c r="U66" i="6"/>
  <c r="S68" i="8"/>
  <c r="V66" i="4"/>
  <c r="K68" i="8"/>
  <c r="U66" i="4"/>
  <c r="V68" i="8"/>
  <c r="W66" i="4"/>
  <c r="Z66" i="4"/>
  <c r="R65" i="6" l="1"/>
  <c r="AC66" i="6"/>
  <c r="AC66" i="4"/>
  <c r="R65" i="4"/>
  <c r="M66" i="4"/>
  <c r="R67" i="8"/>
  <c r="AC68" i="8"/>
  <c r="M68" i="8"/>
  <c r="M66" i="6"/>
  <c r="G71" i="8"/>
  <c r="F71" i="8"/>
  <c r="AQ68" i="6"/>
  <c r="H68" i="6"/>
  <c r="O68" i="6" s="1"/>
  <c r="F69" i="6"/>
  <c r="AQ70" i="8"/>
  <c r="H70" i="8"/>
  <c r="O70" i="8" s="1"/>
  <c r="H68" i="4"/>
  <c r="O68" i="4" s="1"/>
  <c r="AQ68" i="4"/>
  <c r="F69" i="4"/>
  <c r="G71" i="4"/>
  <c r="G73" i="6"/>
  <c r="AN64" i="4"/>
  <c r="AJ64" i="4"/>
  <c r="AF64" i="4"/>
  <c r="AM64" i="4"/>
  <c r="AI64" i="4"/>
  <c r="AE64" i="4"/>
  <c r="AO64" i="4"/>
  <c r="AK64" i="4"/>
  <c r="AG64" i="4"/>
  <c r="AL64" i="4"/>
  <c r="AH64" i="4"/>
  <c r="AL66" i="8"/>
  <c r="AH66" i="8"/>
  <c r="AN66" i="8"/>
  <c r="AJ66" i="8"/>
  <c r="AF66" i="8"/>
  <c r="AM66" i="8"/>
  <c r="AI66" i="8"/>
  <c r="AE66" i="8"/>
  <c r="AG66" i="8"/>
  <c r="AO66" i="8"/>
  <c r="AK66" i="8"/>
  <c r="AL64" i="6"/>
  <c r="AH64" i="6"/>
  <c r="AN64" i="6"/>
  <c r="AJ64" i="6"/>
  <c r="AF64" i="6"/>
  <c r="AM64" i="6"/>
  <c r="AI64" i="6"/>
  <c r="AE64" i="6"/>
  <c r="AG64" i="6"/>
  <c r="AO64" i="6"/>
  <c r="AK64" i="6"/>
  <c r="L66" i="4"/>
  <c r="L68" i="8"/>
  <c r="L66" i="6"/>
  <c r="K67" i="6"/>
  <c r="Y69" i="8"/>
  <c r="S67" i="6"/>
  <c r="K67" i="4"/>
  <c r="S67" i="4"/>
  <c r="AB67" i="6"/>
  <c r="X67" i="4"/>
  <c r="V69" i="8"/>
  <c r="K69" i="8"/>
  <c r="X67" i="6"/>
  <c r="AA69" i="8"/>
  <c r="V67" i="6"/>
  <c r="AB69" i="8"/>
  <c r="W69" i="8"/>
  <c r="X69" i="8"/>
  <c r="U67" i="4"/>
  <c r="Z67" i="4"/>
  <c r="Z69" i="8"/>
  <c r="AB67" i="4"/>
  <c r="Z67" i="6"/>
  <c r="Y67" i="4"/>
  <c r="S69" i="8"/>
  <c r="T67" i="4"/>
  <c r="AA67" i="4"/>
  <c r="U67" i="6"/>
  <c r="V67" i="4"/>
  <c r="W67" i="6"/>
  <c r="W67" i="4"/>
  <c r="U69" i="8"/>
  <c r="AA67" i="6"/>
  <c r="Y67" i="6"/>
  <c r="T69" i="8"/>
  <c r="T67" i="6"/>
  <c r="M67" i="6" l="1"/>
  <c r="AC69" i="8"/>
  <c r="R68" i="8"/>
  <c r="M67" i="4"/>
  <c r="M69" i="8"/>
  <c r="AC67" i="4"/>
  <c r="R66" i="4"/>
  <c r="AC67" i="6"/>
  <c r="R66" i="6"/>
  <c r="G74" i="6"/>
  <c r="H69" i="6"/>
  <c r="O69" i="6" s="1"/>
  <c r="AQ69" i="6"/>
  <c r="F70" i="6"/>
  <c r="H71" i="8"/>
  <c r="O71" i="8" s="1"/>
  <c r="AQ71" i="8"/>
  <c r="AO65" i="4"/>
  <c r="AK65" i="4"/>
  <c r="AG65" i="4"/>
  <c r="AN65" i="4"/>
  <c r="AJ65" i="4"/>
  <c r="AF65" i="4"/>
  <c r="AL65" i="4"/>
  <c r="AH65" i="4"/>
  <c r="AE65" i="4"/>
  <c r="AM65" i="4"/>
  <c r="AI65" i="4"/>
  <c r="AM65" i="6"/>
  <c r="AI65" i="6"/>
  <c r="AE65" i="6"/>
  <c r="AO65" i="6"/>
  <c r="AK65" i="6"/>
  <c r="AG65" i="6"/>
  <c r="AN65" i="6"/>
  <c r="AJ65" i="6"/>
  <c r="AF65" i="6"/>
  <c r="AH65" i="6"/>
  <c r="AL65" i="6"/>
  <c r="G72" i="4"/>
  <c r="AQ69" i="4"/>
  <c r="H69" i="4"/>
  <c r="O69" i="4" s="1"/>
  <c r="F70" i="4"/>
  <c r="F72" i="8"/>
  <c r="G72" i="8"/>
  <c r="AM67" i="8"/>
  <c r="AI67" i="8"/>
  <c r="AE67" i="8"/>
  <c r="AO67" i="8"/>
  <c r="AK67" i="8"/>
  <c r="AG67" i="8"/>
  <c r="AN67" i="8"/>
  <c r="AJ67" i="8"/>
  <c r="AF67" i="8"/>
  <c r="AH67" i="8"/>
  <c r="AL67" i="8"/>
  <c r="L69" i="8"/>
  <c r="L67" i="4"/>
  <c r="L67" i="6"/>
  <c r="AA68" i="4"/>
  <c r="V70" i="8"/>
  <c r="S70" i="8"/>
  <c r="AA70" i="8"/>
  <c r="AB68" i="6"/>
  <c r="S68" i="6"/>
  <c r="W68" i="6"/>
  <c r="K70" i="8"/>
  <c r="Y70" i="8"/>
  <c r="Y68" i="4"/>
  <c r="AA68" i="6"/>
  <c r="Z68" i="6"/>
  <c r="V68" i="6"/>
  <c r="T68" i="6"/>
  <c r="U70" i="8"/>
  <c r="X68" i="4"/>
  <c r="V68" i="4"/>
  <c r="S68" i="4"/>
  <c r="Z68" i="4"/>
  <c r="X68" i="6"/>
  <c r="AB68" i="4"/>
  <c r="T68" i="4"/>
  <c r="W70" i="8"/>
  <c r="T70" i="8"/>
  <c r="K68" i="6"/>
  <c r="X70" i="8"/>
  <c r="U68" i="4"/>
  <c r="Z70" i="8"/>
  <c r="K68" i="4"/>
  <c r="AB70" i="8"/>
  <c r="Y68" i="6"/>
  <c r="W68" i="4"/>
  <c r="U68" i="6"/>
  <c r="R67" i="4" l="1"/>
  <c r="AC68" i="4"/>
  <c r="M70" i="8"/>
  <c r="AC68" i="6"/>
  <c r="R67" i="6"/>
  <c r="AC70" i="8"/>
  <c r="R69" i="8"/>
  <c r="M68" i="4"/>
  <c r="M68" i="6"/>
  <c r="AQ72" i="8"/>
  <c r="H72" i="8"/>
  <c r="O72" i="8" s="1"/>
  <c r="G73" i="4"/>
  <c r="AQ70" i="6"/>
  <c r="H70" i="6"/>
  <c r="O70" i="6" s="1"/>
  <c r="F71" i="6"/>
  <c r="AQ70" i="4"/>
  <c r="H70" i="4"/>
  <c r="O70" i="4" s="1"/>
  <c r="F71" i="4"/>
  <c r="AN66" i="6"/>
  <c r="AJ66" i="6"/>
  <c r="AF66" i="6"/>
  <c r="AL66" i="6"/>
  <c r="AH66" i="6"/>
  <c r="AO66" i="6"/>
  <c r="AK66" i="6"/>
  <c r="AG66" i="6"/>
  <c r="AI66" i="6"/>
  <c r="AE66" i="6"/>
  <c r="AM66" i="6"/>
  <c r="AN68" i="8"/>
  <c r="AJ68" i="8"/>
  <c r="AF68" i="8"/>
  <c r="AL68" i="8"/>
  <c r="AH68" i="8"/>
  <c r="AO68" i="8"/>
  <c r="AK68" i="8"/>
  <c r="AG68" i="8"/>
  <c r="AI68" i="8"/>
  <c r="AM68" i="8"/>
  <c r="AE68" i="8"/>
  <c r="G73" i="8"/>
  <c r="F73" i="8"/>
  <c r="G75" i="6"/>
  <c r="AL66" i="4"/>
  <c r="AH66" i="4"/>
  <c r="AO66" i="4"/>
  <c r="AK66" i="4"/>
  <c r="AG66" i="4"/>
  <c r="AM66" i="4"/>
  <c r="AI66" i="4"/>
  <c r="AE66" i="4"/>
  <c r="AF66" i="4"/>
  <c r="AN66" i="4"/>
  <c r="AJ66" i="4"/>
  <c r="L70" i="8"/>
  <c r="L68" i="4"/>
  <c r="L68" i="6"/>
  <c r="T69" i="4"/>
  <c r="AA69" i="4"/>
  <c r="U71" i="8"/>
  <c r="V69" i="6"/>
  <c r="T71" i="8"/>
  <c r="W69" i="6"/>
  <c r="X71" i="8"/>
  <c r="Z69" i="4"/>
  <c r="AB71" i="8"/>
  <c r="T69" i="6"/>
  <c r="S69" i="4"/>
  <c r="U69" i="6"/>
  <c r="Z71" i="8"/>
  <c r="Y71" i="8"/>
  <c r="AB69" i="4"/>
  <c r="S69" i="6"/>
  <c r="S71" i="8"/>
  <c r="W71" i="8"/>
  <c r="Y69" i="6"/>
  <c r="AA71" i="8"/>
  <c r="K69" i="6"/>
  <c r="V71" i="8"/>
  <c r="X69" i="6"/>
  <c r="AA69" i="6"/>
  <c r="U69" i="4"/>
  <c r="V69" i="4"/>
  <c r="X69" i="4"/>
  <c r="K71" i="8"/>
  <c r="Z69" i="6"/>
  <c r="AB69" i="6"/>
  <c r="W69" i="4"/>
  <c r="Y69" i="4"/>
  <c r="K69" i="4"/>
  <c r="M69" i="4" l="1"/>
  <c r="R70" i="8"/>
  <c r="AC71" i="8"/>
  <c r="R68" i="4"/>
  <c r="AC69" i="4"/>
  <c r="R68" i="6"/>
  <c r="AC69" i="6"/>
  <c r="M71" i="8"/>
  <c r="M69" i="6"/>
  <c r="F74" i="8"/>
  <c r="G74" i="8"/>
  <c r="AQ71" i="6"/>
  <c r="H71" i="6"/>
  <c r="O71" i="6" s="1"/>
  <c r="F72" i="6"/>
  <c r="AO69" i="8"/>
  <c r="AK69" i="8"/>
  <c r="AG69" i="8"/>
  <c r="AM69" i="8"/>
  <c r="AI69" i="8"/>
  <c r="AE69" i="8"/>
  <c r="AL69" i="8"/>
  <c r="AH69" i="8"/>
  <c r="AJ69" i="8"/>
  <c r="AN69" i="8"/>
  <c r="AF69" i="8"/>
  <c r="AM67" i="4"/>
  <c r="AI67" i="4"/>
  <c r="AE67" i="4"/>
  <c r="AL67" i="4"/>
  <c r="AH67" i="4"/>
  <c r="AN67" i="4"/>
  <c r="AJ67" i="4"/>
  <c r="AF67" i="4"/>
  <c r="AG67" i="4"/>
  <c r="AO67" i="4"/>
  <c r="AK67" i="4"/>
  <c r="G76" i="6"/>
  <c r="AQ71" i="4"/>
  <c r="H71" i="4"/>
  <c r="O71" i="4" s="1"/>
  <c r="F72" i="4"/>
  <c r="AQ73" i="8"/>
  <c r="H73" i="8"/>
  <c r="O73" i="8" s="1"/>
  <c r="AO67" i="6"/>
  <c r="AK67" i="6"/>
  <c r="AG67" i="6"/>
  <c r="AM67" i="6"/>
  <c r="AI67" i="6"/>
  <c r="AE67" i="6"/>
  <c r="AL67" i="6"/>
  <c r="AH67" i="6"/>
  <c r="AJ67" i="6"/>
  <c r="AF67" i="6"/>
  <c r="AN67" i="6"/>
  <c r="G74" i="4"/>
  <c r="L71" i="8"/>
  <c r="L69" i="6"/>
  <c r="L69" i="4"/>
  <c r="AB72" i="8"/>
  <c r="Z70" i="4"/>
  <c r="S70" i="6"/>
  <c r="AB70" i="4"/>
  <c r="T72" i="8"/>
  <c r="W70" i="6"/>
  <c r="V70" i="4"/>
  <c r="X72" i="8"/>
  <c r="U70" i="6"/>
  <c r="Y72" i="8"/>
  <c r="T70" i="4"/>
  <c r="K70" i="4"/>
  <c r="Y70" i="6"/>
  <c r="T70" i="6"/>
  <c r="S72" i="8"/>
  <c r="Y70" i="4"/>
  <c r="U70" i="4"/>
  <c r="X70" i="6"/>
  <c r="AB70" i="6"/>
  <c r="K72" i="8"/>
  <c r="U72" i="8"/>
  <c r="X70" i="4"/>
  <c r="V70" i="6"/>
  <c r="W70" i="4"/>
  <c r="Z72" i="8"/>
  <c r="AA70" i="6"/>
  <c r="AA72" i="8"/>
  <c r="V72" i="8"/>
  <c r="Z70" i="6"/>
  <c r="W72" i="8"/>
  <c r="K70" i="6"/>
  <c r="S70" i="4"/>
  <c r="AA70" i="4"/>
  <c r="AC70" i="4" l="1"/>
  <c r="R69" i="4"/>
  <c r="M72" i="8"/>
  <c r="R69" i="6"/>
  <c r="AC70" i="6"/>
  <c r="R71" i="8"/>
  <c r="AC72" i="8"/>
  <c r="M70" i="4"/>
  <c r="M70" i="6"/>
  <c r="H72" i="4"/>
  <c r="O72" i="4" s="1"/>
  <c r="AQ72" i="4"/>
  <c r="F73" i="4"/>
  <c r="AL70" i="8"/>
  <c r="AH70" i="8"/>
  <c r="AN70" i="8"/>
  <c r="AJ70" i="8"/>
  <c r="AF70" i="8"/>
  <c r="AM70" i="8"/>
  <c r="AI70" i="8"/>
  <c r="AE70" i="8"/>
  <c r="AK70" i="8"/>
  <c r="AO70" i="8"/>
  <c r="AG70" i="8"/>
  <c r="G75" i="8"/>
  <c r="F75" i="8"/>
  <c r="AN68" i="4"/>
  <c r="AJ68" i="4"/>
  <c r="AF68" i="4"/>
  <c r="AM68" i="4"/>
  <c r="AI68" i="4"/>
  <c r="AE68" i="4"/>
  <c r="AO68" i="4"/>
  <c r="AK68" i="4"/>
  <c r="AG68" i="4"/>
  <c r="AH68" i="4"/>
  <c r="AL68" i="4"/>
  <c r="G75" i="4"/>
  <c r="G77" i="6"/>
  <c r="AQ72" i="6"/>
  <c r="H72" i="6"/>
  <c r="O72" i="6" s="1"/>
  <c r="F73" i="6"/>
  <c r="AQ74" i="8"/>
  <c r="H74" i="8"/>
  <c r="O74" i="8" s="1"/>
  <c r="AL68" i="6"/>
  <c r="AH68" i="6"/>
  <c r="AN68" i="6"/>
  <c r="AJ68" i="6"/>
  <c r="AF68" i="6"/>
  <c r="AM68" i="6"/>
  <c r="AI68" i="6"/>
  <c r="AE68" i="6"/>
  <c r="AK68" i="6"/>
  <c r="AG68" i="6"/>
  <c r="AO68" i="6"/>
  <c r="L72" i="8"/>
  <c r="L70" i="6"/>
  <c r="L70" i="4"/>
  <c r="Y71" i="4"/>
  <c r="Z71" i="6"/>
  <c r="W71" i="4"/>
  <c r="AB71" i="4"/>
  <c r="AA73" i="8"/>
  <c r="Y71" i="6"/>
  <c r="X71" i="6"/>
  <c r="AB73" i="8"/>
  <c r="S73" i="8"/>
  <c r="T73" i="8"/>
  <c r="AA71" i="6"/>
  <c r="T71" i="4"/>
  <c r="W71" i="6"/>
  <c r="X73" i="8"/>
  <c r="AA71" i="4"/>
  <c r="S71" i="6"/>
  <c r="T71" i="6"/>
  <c r="U71" i="6"/>
  <c r="K73" i="8"/>
  <c r="V71" i="4"/>
  <c r="Y73" i="8"/>
  <c r="K71" i="6"/>
  <c r="Z73" i="8"/>
  <c r="U71" i="4"/>
  <c r="W73" i="8"/>
  <c r="S71" i="4"/>
  <c r="U73" i="8"/>
  <c r="Z71" i="4"/>
  <c r="K71" i="4"/>
  <c r="V71" i="6"/>
  <c r="V73" i="8"/>
  <c r="X71" i="4"/>
  <c r="AB71" i="6"/>
  <c r="M71" i="4" l="1"/>
  <c r="AC73" i="8"/>
  <c r="R72" i="8"/>
  <c r="M73" i="8"/>
  <c r="AC71" i="4"/>
  <c r="R70" i="4"/>
  <c r="M71" i="6"/>
  <c r="AC71" i="6"/>
  <c r="R70" i="6"/>
  <c r="AO69" i="4"/>
  <c r="AK69" i="4"/>
  <c r="AG69" i="4"/>
  <c r="AN69" i="4"/>
  <c r="AJ69" i="4"/>
  <c r="AF69" i="4"/>
  <c r="AL69" i="4"/>
  <c r="AH69" i="4"/>
  <c r="AI69" i="4"/>
  <c r="AE69" i="4"/>
  <c r="AM69" i="4"/>
  <c r="F76" i="8"/>
  <c r="G76" i="8"/>
  <c r="AQ73" i="6"/>
  <c r="H73" i="6"/>
  <c r="O73" i="6" s="1"/>
  <c r="F74" i="6"/>
  <c r="G78" i="6"/>
  <c r="AQ73" i="4"/>
  <c r="H73" i="4"/>
  <c r="O73" i="4" s="1"/>
  <c r="F74" i="4"/>
  <c r="G76" i="4"/>
  <c r="AM69" i="6"/>
  <c r="AI69" i="6"/>
  <c r="AE69" i="6"/>
  <c r="AO69" i="6"/>
  <c r="AK69" i="6"/>
  <c r="AG69" i="6"/>
  <c r="AN69" i="6"/>
  <c r="AJ69" i="6"/>
  <c r="AF69" i="6"/>
  <c r="AL69" i="6"/>
  <c r="AH69" i="6"/>
  <c r="AQ75" i="8"/>
  <c r="H75" i="8"/>
  <c r="O75" i="8" s="1"/>
  <c r="AM71" i="8"/>
  <c r="AI71" i="8"/>
  <c r="AE71" i="8"/>
  <c r="AO71" i="8"/>
  <c r="AK71" i="8"/>
  <c r="AG71" i="8"/>
  <c r="AN71" i="8"/>
  <c r="AJ71" i="8"/>
  <c r="AF71" i="8"/>
  <c r="AL71" i="8"/>
  <c r="AH71" i="8"/>
  <c r="L73" i="8"/>
  <c r="L71" i="6"/>
  <c r="L71" i="4"/>
  <c r="T74" i="8"/>
  <c r="Y72" i="4"/>
  <c r="AA72" i="4"/>
  <c r="U72" i="6"/>
  <c r="K74" i="8"/>
  <c r="X72" i="4"/>
  <c r="W74" i="8"/>
  <c r="AB72" i="6"/>
  <c r="S72" i="4"/>
  <c r="Z72" i="6"/>
  <c r="K72" i="4"/>
  <c r="U72" i="4"/>
  <c r="Z74" i="8"/>
  <c r="U74" i="8"/>
  <c r="AB72" i="4"/>
  <c r="AB74" i="8"/>
  <c r="S72" i="6"/>
  <c r="W72" i="6"/>
  <c r="X72" i="6"/>
  <c r="V72" i="6"/>
  <c r="Y72" i="6"/>
  <c r="T72" i="6"/>
  <c r="T72" i="4"/>
  <c r="AA72" i="6"/>
  <c r="Y74" i="8"/>
  <c r="W72" i="4"/>
  <c r="Z72" i="4"/>
  <c r="S74" i="8"/>
  <c r="V74" i="8"/>
  <c r="K72" i="6"/>
  <c r="V72" i="4"/>
  <c r="AA74" i="8"/>
  <c r="X74" i="8"/>
  <c r="R71" i="4" l="1"/>
  <c r="AC72" i="4"/>
  <c r="AC74" i="8"/>
  <c r="R73" i="8"/>
  <c r="M72" i="6"/>
  <c r="M72" i="4"/>
  <c r="M74" i="8"/>
  <c r="AC72" i="6"/>
  <c r="R71" i="6"/>
  <c r="G79" i="6"/>
  <c r="AQ76" i="8"/>
  <c r="H76" i="8"/>
  <c r="O76" i="8" s="1"/>
  <c r="AL70" i="4"/>
  <c r="AH70" i="4"/>
  <c r="AO70" i="4"/>
  <c r="AK70" i="4"/>
  <c r="AG70" i="4"/>
  <c r="AM70" i="4"/>
  <c r="AI70" i="4"/>
  <c r="AE70" i="4"/>
  <c r="AJ70" i="4"/>
  <c r="AF70" i="4"/>
  <c r="AN70" i="4"/>
  <c r="AN72" i="8"/>
  <c r="AJ72" i="8"/>
  <c r="AF72" i="8"/>
  <c r="AL72" i="8"/>
  <c r="AH72" i="8"/>
  <c r="AO72" i="8"/>
  <c r="AK72" i="8"/>
  <c r="AG72" i="8"/>
  <c r="AM72" i="8"/>
  <c r="AE72" i="8"/>
  <c r="AI72" i="8"/>
  <c r="AQ74" i="4"/>
  <c r="H74" i="4"/>
  <c r="O74" i="4" s="1"/>
  <c r="F75" i="4"/>
  <c r="AN70" i="6"/>
  <c r="AJ70" i="6"/>
  <c r="AF70" i="6"/>
  <c r="AL70" i="6"/>
  <c r="AH70" i="6"/>
  <c r="AO70" i="6"/>
  <c r="AK70" i="6"/>
  <c r="AG70" i="6"/>
  <c r="AM70" i="6"/>
  <c r="AI70" i="6"/>
  <c r="AE70" i="6"/>
  <c r="AQ74" i="6"/>
  <c r="H74" i="6"/>
  <c r="O74" i="6" s="1"/>
  <c r="F75" i="6"/>
  <c r="G77" i="4"/>
  <c r="G77" i="8"/>
  <c r="F77" i="8"/>
  <c r="L74" i="8"/>
  <c r="L72" i="6"/>
  <c r="L72" i="4"/>
  <c r="T75" i="8"/>
  <c r="K73" i="6"/>
  <c r="AB73" i="6"/>
  <c r="T73" i="6"/>
  <c r="Z73" i="6"/>
  <c r="AA75" i="8"/>
  <c r="V73" i="6"/>
  <c r="T73" i="4"/>
  <c r="S73" i="4"/>
  <c r="K73" i="4"/>
  <c r="Y73" i="6"/>
  <c r="Z73" i="4"/>
  <c r="X73" i="4"/>
  <c r="AA73" i="4"/>
  <c r="AA73" i="6"/>
  <c r="V73" i="4"/>
  <c r="AB75" i="8"/>
  <c r="S73" i="6"/>
  <c r="W75" i="8"/>
  <c r="Y75" i="8"/>
  <c r="V75" i="8"/>
  <c r="W73" i="4"/>
  <c r="U73" i="4"/>
  <c r="W73" i="6"/>
  <c r="AB73" i="4"/>
  <c r="Y73" i="4"/>
  <c r="S75" i="8"/>
  <c r="K75" i="8"/>
  <c r="Z75" i="8"/>
  <c r="U73" i="6"/>
  <c r="X75" i="8"/>
  <c r="X73" i="6"/>
  <c r="U75" i="8"/>
  <c r="M73" i="6" l="1"/>
  <c r="R74" i="8"/>
  <c r="AC75" i="8"/>
  <c r="R72" i="6"/>
  <c r="AC73" i="6"/>
  <c r="R72" i="4"/>
  <c r="AC73" i="4"/>
  <c r="M73" i="4"/>
  <c r="M75" i="8"/>
  <c r="AO71" i="6"/>
  <c r="AK71" i="6"/>
  <c r="AG71" i="6"/>
  <c r="AM71" i="6"/>
  <c r="AI71" i="6"/>
  <c r="AE71" i="6"/>
  <c r="AL71" i="6"/>
  <c r="AH71" i="6"/>
  <c r="AN71" i="6"/>
  <c r="AJ71" i="6"/>
  <c r="AF71" i="6"/>
  <c r="F78" i="8"/>
  <c r="G78" i="8"/>
  <c r="AQ77" i="8"/>
  <c r="H77" i="8"/>
  <c r="O77" i="8" s="1"/>
  <c r="G78" i="4"/>
  <c r="AO73" i="8"/>
  <c r="AK73" i="8"/>
  <c r="AG73" i="8"/>
  <c r="AM73" i="8"/>
  <c r="AI73" i="8"/>
  <c r="AE73" i="8"/>
  <c r="AL73" i="8"/>
  <c r="AH73" i="8"/>
  <c r="AN73" i="8"/>
  <c r="AF73" i="8"/>
  <c r="AJ73" i="8"/>
  <c r="AM71" i="4"/>
  <c r="AI71" i="4"/>
  <c r="AE71" i="4"/>
  <c r="AL71" i="4"/>
  <c r="AH71" i="4"/>
  <c r="AN71" i="4"/>
  <c r="AJ71" i="4"/>
  <c r="AF71" i="4"/>
  <c r="AK71" i="4"/>
  <c r="AG71" i="4"/>
  <c r="AO71" i="4"/>
  <c r="AQ75" i="6"/>
  <c r="H75" i="6"/>
  <c r="O75" i="6" s="1"/>
  <c r="F76" i="6"/>
  <c r="AQ75" i="4"/>
  <c r="H75" i="4"/>
  <c r="O75" i="4" s="1"/>
  <c r="F76" i="4"/>
  <c r="G80" i="6"/>
  <c r="L75" i="8"/>
  <c r="L73" i="6"/>
  <c r="L73" i="4"/>
  <c r="W74" i="4"/>
  <c r="AB74" i="4"/>
  <c r="K76" i="8"/>
  <c r="X74" i="6"/>
  <c r="W76" i="8"/>
  <c r="S74" i="4"/>
  <c r="X76" i="8"/>
  <c r="V74" i="6"/>
  <c r="AA74" i="4"/>
  <c r="Z76" i="8"/>
  <c r="U76" i="8"/>
  <c r="T76" i="8"/>
  <c r="T74" i="6"/>
  <c r="Z74" i="6"/>
  <c r="S74" i="6"/>
  <c r="Y76" i="8"/>
  <c r="T74" i="4"/>
  <c r="W74" i="6"/>
  <c r="V76" i="8"/>
  <c r="AA74" i="6"/>
  <c r="Z74" i="4"/>
  <c r="U74" i="4"/>
  <c r="AB74" i="6"/>
  <c r="K74" i="6"/>
  <c r="V74" i="4"/>
  <c r="AA76" i="8"/>
  <c r="AB76" i="8"/>
  <c r="K74" i="4"/>
  <c r="X74" i="4"/>
  <c r="Y74" i="6"/>
  <c r="Y74" i="4"/>
  <c r="U74" i="6"/>
  <c r="S76" i="8"/>
  <c r="R75" i="8" l="1"/>
  <c r="AC76" i="8"/>
  <c r="AC74" i="4"/>
  <c r="R73" i="4"/>
  <c r="R73" i="6"/>
  <c r="AC74" i="6"/>
  <c r="M74" i="6"/>
  <c r="M76" i="8"/>
  <c r="M74" i="4"/>
  <c r="AQ76" i="4"/>
  <c r="H76" i="4"/>
  <c r="O76" i="4" s="1"/>
  <c r="F77" i="4"/>
  <c r="G81" i="6"/>
  <c r="AQ76" i="6"/>
  <c r="H76" i="6"/>
  <c r="O76" i="6" s="1"/>
  <c r="F77" i="6"/>
  <c r="AL74" i="8"/>
  <c r="AH74" i="8"/>
  <c r="AN74" i="8"/>
  <c r="AJ74" i="8"/>
  <c r="AF74" i="8"/>
  <c r="AM74" i="8"/>
  <c r="AI74" i="8"/>
  <c r="AE74" i="8"/>
  <c r="AO74" i="8"/>
  <c r="AG74" i="8"/>
  <c r="AK74" i="8"/>
  <c r="G79" i="8"/>
  <c r="F79" i="8"/>
  <c r="AL72" i="6"/>
  <c r="AH72" i="6"/>
  <c r="AN72" i="6"/>
  <c r="AJ72" i="6"/>
  <c r="AF72" i="6"/>
  <c r="AM72" i="6"/>
  <c r="AI72" i="6"/>
  <c r="AE72" i="6"/>
  <c r="AO72" i="6"/>
  <c r="AK72" i="6"/>
  <c r="AG72" i="6"/>
  <c r="G79" i="4"/>
  <c r="AQ78" i="8"/>
  <c r="H78" i="8"/>
  <c r="O78" i="8" s="1"/>
  <c r="AN72" i="4"/>
  <c r="AJ72" i="4"/>
  <c r="AF72" i="4"/>
  <c r="AM72" i="4"/>
  <c r="AI72" i="4"/>
  <c r="AE72" i="4"/>
  <c r="AO72" i="4"/>
  <c r="AK72" i="4"/>
  <c r="AG72" i="4"/>
  <c r="AL72" i="4"/>
  <c r="AH72" i="4"/>
  <c r="L76" i="8"/>
  <c r="L74" i="6"/>
  <c r="L74" i="4"/>
  <c r="V77" i="8"/>
  <c r="AB75" i="6"/>
  <c r="Y77" i="8"/>
  <c r="X75" i="6"/>
  <c r="Z75" i="6"/>
  <c r="X75" i="4"/>
  <c r="U75" i="6"/>
  <c r="W75" i="4"/>
  <c r="K77" i="8"/>
  <c r="AA75" i="4"/>
  <c r="Y75" i="4"/>
  <c r="Z77" i="8"/>
  <c r="U75" i="4"/>
  <c r="U77" i="8"/>
  <c r="AA75" i="6"/>
  <c r="K75" i="4"/>
  <c r="V75" i="6"/>
  <c r="X77" i="8"/>
  <c r="W77" i="8"/>
  <c r="T75" i="4"/>
  <c r="S75" i="6"/>
  <c r="S75" i="4"/>
  <c r="T77" i="8"/>
  <c r="AB77" i="8"/>
  <c r="AA77" i="8"/>
  <c r="K75" i="6"/>
  <c r="S77" i="8"/>
  <c r="V75" i="4"/>
  <c r="Z75" i="4"/>
  <c r="Y75" i="6"/>
  <c r="T75" i="6"/>
  <c r="W75" i="6"/>
  <c r="AB75" i="4"/>
  <c r="M75" i="6" l="1"/>
  <c r="M75" i="4"/>
  <c r="AC75" i="6"/>
  <c r="R74" i="6"/>
  <c r="AC75" i="4"/>
  <c r="R74" i="4"/>
  <c r="M77" i="8"/>
  <c r="AC77" i="8"/>
  <c r="R76" i="8"/>
  <c r="G80" i="4"/>
  <c r="AM73" i="6"/>
  <c r="AI73" i="6"/>
  <c r="AE73" i="6"/>
  <c r="AO73" i="6"/>
  <c r="AK73" i="6"/>
  <c r="AG73" i="6"/>
  <c r="AN73" i="6"/>
  <c r="AJ73" i="6"/>
  <c r="AF73" i="6"/>
  <c r="AL73" i="6"/>
  <c r="AH73" i="6"/>
  <c r="AQ77" i="4"/>
  <c r="H77" i="4"/>
  <c r="O77" i="4" s="1"/>
  <c r="F78" i="4"/>
  <c r="H79" i="8"/>
  <c r="O79" i="8" s="1"/>
  <c r="AQ79" i="8"/>
  <c r="H77" i="6"/>
  <c r="O77" i="6" s="1"/>
  <c r="AQ77" i="6"/>
  <c r="F78" i="6"/>
  <c r="G82" i="6"/>
  <c r="AM75" i="8"/>
  <c r="AI75" i="8"/>
  <c r="AE75" i="8"/>
  <c r="AO75" i="8"/>
  <c r="AK75" i="8"/>
  <c r="AG75" i="8"/>
  <c r="AN75" i="8"/>
  <c r="AJ75" i="8"/>
  <c r="AF75" i="8"/>
  <c r="AH75" i="8"/>
  <c r="AL75" i="8"/>
  <c r="F80" i="8"/>
  <c r="G80" i="8"/>
  <c r="AO73" i="4"/>
  <c r="AK73" i="4"/>
  <c r="AG73" i="4"/>
  <c r="AN73" i="4"/>
  <c r="AJ73" i="4"/>
  <c r="AF73" i="4"/>
  <c r="AL73" i="4"/>
  <c r="AH73" i="4"/>
  <c r="AM73" i="4"/>
  <c r="AI73" i="4"/>
  <c r="AE73" i="4"/>
  <c r="L75" i="4"/>
  <c r="L77" i="8"/>
  <c r="L75" i="6"/>
  <c r="K78" i="8"/>
  <c r="Z76" i="4"/>
  <c r="W76" i="4"/>
  <c r="AB76" i="6"/>
  <c r="K76" i="4"/>
  <c r="S78" i="8"/>
  <c r="U76" i="4"/>
  <c r="AA76" i="6"/>
  <c r="X76" i="4"/>
  <c r="S76" i="4"/>
  <c r="S76" i="6"/>
  <c r="T78" i="8"/>
  <c r="V76" i="4"/>
  <c r="W78" i="8"/>
  <c r="Y76" i="6"/>
  <c r="AB78" i="8"/>
  <c r="Z78" i="8"/>
  <c r="U76" i="6"/>
  <c r="AA76" i="4"/>
  <c r="Z76" i="6"/>
  <c r="Y76" i="4"/>
  <c r="U78" i="8"/>
  <c r="K76" i="6"/>
  <c r="AA78" i="8"/>
  <c r="T76" i="4"/>
  <c r="AB76" i="4"/>
  <c r="V76" i="6"/>
  <c r="T76" i="6"/>
  <c r="X76" i="6"/>
  <c r="X78" i="8"/>
  <c r="V78" i="8"/>
  <c r="Y78" i="8"/>
  <c r="W76" i="6"/>
  <c r="AC76" i="6" l="1"/>
  <c r="R75" i="6"/>
  <c r="M76" i="4"/>
  <c r="M76" i="6"/>
  <c r="M78" i="8"/>
  <c r="AC78" i="8"/>
  <c r="R77" i="8"/>
  <c r="R75" i="4"/>
  <c r="AC76" i="4"/>
  <c r="G81" i="4"/>
  <c r="AQ78" i="4"/>
  <c r="H78" i="4"/>
  <c r="O78" i="4" s="1"/>
  <c r="F79" i="4"/>
  <c r="AL74" i="4"/>
  <c r="AH74" i="4"/>
  <c r="AO74" i="4"/>
  <c r="AK74" i="4"/>
  <c r="AG74" i="4"/>
  <c r="AM74" i="4"/>
  <c r="AI74" i="4"/>
  <c r="AE74" i="4"/>
  <c r="AN74" i="4"/>
  <c r="AJ74" i="4"/>
  <c r="AF74" i="4"/>
  <c r="AN74" i="6"/>
  <c r="AJ74" i="6"/>
  <c r="AF74" i="6"/>
  <c r="AL74" i="6"/>
  <c r="AH74" i="6"/>
  <c r="AO74" i="6"/>
  <c r="AK74" i="6"/>
  <c r="AG74" i="6"/>
  <c r="AM74" i="6"/>
  <c r="AI74" i="6"/>
  <c r="AE74" i="6"/>
  <c r="G81" i="8"/>
  <c r="F81" i="8"/>
  <c r="G83" i="6"/>
  <c r="AN76" i="8"/>
  <c r="AJ76" i="8"/>
  <c r="AF76" i="8"/>
  <c r="AL76" i="8"/>
  <c r="AH76" i="8"/>
  <c r="AO76" i="8"/>
  <c r="AK76" i="8"/>
  <c r="AG76" i="8"/>
  <c r="AI76" i="8"/>
  <c r="AE76" i="8"/>
  <c r="AM76" i="8"/>
  <c r="AQ80" i="8"/>
  <c r="H80" i="8"/>
  <c r="O80" i="8" s="1"/>
  <c r="AQ78" i="6"/>
  <c r="H78" i="6"/>
  <c r="O78" i="6" s="1"/>
  <c r="F79" i="6"/>
  <c r="L76" i="4"/>
  <c r="L78" i="8"/>
  <c r="L76" i="6"/>
  <c r="V77" i="4"/>
  <c r="AB77" i="4"/>
  <c r="K79" i="8"/>
  <c r="W77" i="6"/>
  <c r="AA79" i="8"/>
  <c r="Y79" i="8"/>
  <c r="V79" i="8"/>
  <c r="X77" i="4"/>
  <c r="AB77" i="6"/>
  <c r="V77" i="6"/>
  <c r="T77" i="4"/>
  <c r="X77" i="6"/>
  <c r="U79" i="8"/>
  <c r="T79" i="8"/>
  <c r="S77" i="4"/>
  <c r="Z79" i="8"/>
  <c r="K77" i="6"/>
  <c r="AA77" i="4"/>
  <c r="W77" i="4"/>
  <c r="Z77" i="4"/>
  <c r="Y77" i="6"/>
  <c r="AA77" i="6"/>
  <c r="S79" i="8"/>
  <c r="T77" i="6"/>
  <c r="U77" i="6"/>
  <c r="X79" i="8"/>
  <c r="S77" i="6"/>
  <c r="W79" i="8"/>
  <c r="Y77" i="4"/>
  <c r="Z77" i="6"/>
  <c r="U77" i="4"/>
  <c r="K77" i="4"/>
  <c r="AB79" i="8"/>
  <c r="R78" i="8" l="1"/>
  <c r="AC79" i="8"/>
  <c r="M77" i="4"/>
  <c r="M77" i="6"/>
  <c r="M79" i="8"/>
  <c r="R76" i="6"/>
  <c r="AC77" i="6"/>
  <c r="R76" i="4"/>
  <c r="AC77" i="4"/>
  <c r="F82" i="8"/>
  <c r="G82" i="8"/>
  <c r="G84" i="6"/>
  <c r="AM75" i="4"/>
  <c r="AI75" i="4"/>
  <c r="AE75" i="4"/>
  <c r="AL75" i="4"/>
  <c r="AH75" i="4"/>
  <c r="AN75" i="4"/>
  <c r="AJ75" i="4"/>
  <c r="AF75" i="4"/>
  <c r="AO75" i="4"/>
  <c r="AK75" i="4"/>
  <c r="AG75" i="4"/>
  <c r="AO75" i="6"/>
  <c r="AK75" i="6"/>
  <c r="AG75" i="6"/>
  <c r="AM75" i="6"/>
  <c r="AI75" i="6"/>
  <c r="AE75" i="6"/>
  <c r="AL75" i="6"/>
  <c r="AH75" i="6"/>
  <c r="AN75" i="6"/>
  <c r="AJ75" i="6"/>
  <c r="AF75" i="6"/>
  <c r="AQ79" i="6"/>
  <c r="H79" i="6"/>
  <c r="O79" i="6" s="1"/>
  <c r="F80" i="6"/>
  <c r="AQ81" i="8"/>
  <c r="H81" i="8"/>
  <c r="O81" i="8" s="1"/>
  <c r="AQ79" i="4"/>
  <c r="H79" i="4"/>
  <c r="O79" i="4" s="1"/>
  <c r="F80" i="4"/>
  <c r="G82" i="4"/>
  <c r="AO77" i="8"/>
  <c r="AK77" i="8"/>
  <c r="AG77" i="8"/>
  <c r="AM77" i="8"/>
  <c r="AI77" i="8"/>
  <c r="AE77" i="8"/>
  <c r="AL77" i="8"/>
  <c r="AH77" i="8"/>
  <c r="AJ77" i="8"/>
  <c r="AF77" i="8"/>
  <c r="AN77" i="8"/>
  <c r="L77" i="4"/>
  <c r="L79" i="8"/>
  <c r="L77" i="6"/>
  <c r="S80" i="8"/>
  <c r="W78" i="6"/>
  <c r="Y80" i="8"/>
  <c r="V78" i="4"/>
  <c r="K78" i="6"/>
  <c r="Y78" i="6"/>
  <c r="S78" i="4"/>
  <c r="K78" i="4"/>
  <c r="AB78" i="6"/>
  <c r="Z78" i="4"/>
  <c r="W78" i="4"/>
  <c r="T78" i="4"/>
  <c r="W80" i="8"/>
  <c r="K80" i="8"/>
  <c r="AB78" i="4"/>
  <c r="Z78" i="6"/>
  <c r="T80" i="8"/>
  <c r="T78" i="6"/>
  <c r="X80" i="8"/>
  <c r="AA78" i="6"/>
  <c r="Z80" i="8"/>
  <c r="V80" i="8"/>
  <c r="X78" i="6"/>
  <c r="AA78" i="4"/>
  <c r="Y78" i="4"/>
  <c r="V78" i="6"/>
  <c r="U80" i="8"/>
  <c r="AB80" i="8"/>
  <c r="S78" i="6"/>
  <c r="U78" i="6"/>
  <c r="U78" i="4"/>
  <c r="X78" i="4"/>
  <c r="AA80" i="8"/>
  <c r="R79" i="8" l="1"/>
  <c r="AC80" i="8"/>
  <c r="M80" i="8"/>
  <c r="M78" i="4"/>
  <c r="M78" i="6"/>
  <c r="AC78" i="4"/>
  <c r="R77" i="4"/>
  <c r="R77" i="6"/>
  <c r="AC78" i="6"/>
  <c r="AQ80" i="6"/>
  <c r="H80" i="6"/>
  <c r="O80" i="6" s="1"/>
  <c r="F81" i="6"/>
  <c r="H82" i="8"/>
  <c r="O82" i="8" s="1"/>
  <c r="AQ82" i="8"/>
  <c r="AL76" i="6"/>
  <c r="AH76" i="6"/>
  <c r="AN76" i="6"/>
  <c r="AJ76" i="6"/>
  <c r="AF76" i="6"/>
  <c r="AM76" i="6"/>
  <c r="AI76" i="6"/>
  <c r="AE76" i="6"/>
  <c r="AO76" i="6"/>
  <c r="AK76" i="6"/>
  <c r="AG76" i="6"/>
  <c r="G85" i="6"/>
  <c r="AL78" i="8"/>
  <c r="AH78" i="8"/>
  <c r="AN78" i="8"/>
  <c r="AJ78" i="8"/>
  <c r="AF78" i="8"/>
  <c r="AM78" i="8"/>
  <c r="AI78" i="8"/>
  <c r="AE78" i="8"/>
  <c r="AK78" i="8"/>
  <c r="AG78" i="8"/>
  <c r="AO78" i="8"/>
  <c r="G83" i="4"/>
  <c r="H80" i="4"/>
  <c r="O80" i="4" s="1"/>
  <c r="AQ80" i="4"/>
  <c r="F81" i="4"/>
  <c r="AN76" i="4"/>
  <c r="AJ76" i="4"/>
  <c r="AF76" i="4"/>
  <c r="AM76" i="4"/>
  <c r="AI76" i="4"/>
  <c r="AE76" i="4"/>
  <c r="AO76" i="4"/>
  <c r="AK76" i="4"/>
  <c r="AG76" i="4"/>
  <c r="AL76" i="4"/>
  <c r="AH76" i="4"/>
  <c r="F83" i="8"/>
  <c r="G83" i="8"/>
  <c r="L78" i="4"/>
  <c r="L80" i="8"/>
  <c r="L78" i="6"/>
  <c r="W81" i="8"/>
  <c r="Z79" i="4"/>
  <c r="X81" i="8"/>
  <c r="AB81" i="8"/>
  <c r="S79" i="6"/>
  <c r="V79" i="6"/>
  <c r="K81" i="8"/>
  <c r="AA79" i="6"/>
  <c r="S81" i="8"/>
  <c r="X79" i="4"/>
  <c r="Z81" i="8"/>
  <c r="K79" i="6"/>
  <c r="T81" i="8"/>
  <c r="AA79" i="4"/>
  <c r="Y81" i="8"/>
  <c r="Y79" i="4"/>
  <c r="U79" i="6"/>
  <c r="T79" i="4"/>
  <c r="AB79" i="6"/>
  <c r="AA81" i="8"/>
  <c r="Y79" i="6"/>
  <c r="V81" i="8"/>
  <c r="S79" i="4"/>
  <c r="W79" i="6"/>
  <c r="U81" i="8"/>
  <c r="T79" i="6"/>
  <c r="U79" i="4"/>
  <c r="V79" i="4"/>
  <c r="W79" i="4"/>
  <c r="K79" i="4"/>
  <c r="Z79" i="6"/>
  <c r="X79" i="6"/>
  <c r="AB79" i="4"/>
  <c r="M79" i="6" l="1"/>
  <c r="M79" i="4"/>
  <c r="AC79" i="4"/>
  <c r="R78" i="4"/>
  <c r="AC79" i="6"/>
  <c r="R78" i="6"/>
  <c r="M81" i="8"/>
  <c r="AC81" i="8"/>
  <c r="R80" i="8"/>
  <c r="G84" i="4"/>
  <c r="F84" i="8"/>
  <c r="G84" i="8"/>
  <c r="AO77" i="4"/>
  <c r="AK77" i="4"/>
  <c r="AG77" i="4"/>
  <c r="AN77" i="4"/>
  <c r="AJ77" i="4"/>
  <c r="AF77" i="4"/>
  <c r="AL77" i="4"/>
  <c r="AH77" i="4"/>
  <c r="AM77" i="4"/>
  <c r="AI77" i="4"/>
  <c r="AE77" i="4"/>
  <c r="H83" i="8"/>
  <c r="O83" i="8" s="1"/>
  <c r="AQ83" i="8"/>
  <c r="H81" i="6"/>
  <c r="O81" i="6" s="1"/>
  <c r="AQ81" i="6"/>
  <c r="F82" i="6"/>
  <c r="AM77" i="6"/>
  <c r="AI77" i="6"/>
  <c r="AE77" i="6"/>
  <c r="AO77" i="6"/>
  <c r="AK77" i="6"/>
  <c r="AG77" i="6"/>
  <c r="AN77" i="6"/>
  <c r="AJ77" i="6"/>
  <c r="AF77" i="6"/>
  <c r="AL77" i="6"/>
  <c r="AH77" i="6"/>
  <c r="AM79" i="8"/>
  <c r="AI79" i="8"/>
  <c r="AE79" i="8"/>
  <c r="AO79" i="8"/>
  <c r="AK79" i="8"/>
  <c r="AG79" i="8"/>
  <c r="AN79" i="8"/>
  <c r="AJ79" i="8"/>
  <c r="AF79" i="8"/>
  <c r="AL79" i="8"/>
  <c r="AH79" i="8"/>
  <c r="AQ81" i="4"/>
  <c r="H81" i="4"/>
  <c r="O81" i="4" s="1"/>
  <c r="F82" i="4"/>
  <c r="G86" i="6"/>
  <c r="L79" i="4"/>
  <c r="L81" i="8"/>
  <c r="L79" i="6"/>
  <c r="Y82" i="8"/>
  <c r="Z82" i="8"/>
  <c r="U80" i="4"/>
  <c r="U80" i="6"/>
  <c r="S80" i="4"/>
  <c r="Z80" i="4"/>
  <c r="K82" i="8"/>
  <c r="AA80" i="4"/>
  <c r="V82" i="8"/>
  <c r="T80" i="6"/>
  <c r="W82" i="8"/>
  <c r="AA82" i="8"/>
  <c r="AB80" i="4"/>
  <c r="K80" i="6"/>
  <c r="U82" i="8"/>
  <c r="Y80" i="4"/>
  <c r="W80" i="4"/>
  <c r="AA80" i="6"/>
  <c r="X80" i="4"/>
  <c r="K80" i="4"/>
  <c r="V80" i="6"/>
  <c r="AB80" i="6"/>
  <c r="S80" i="6"/>
  <c r="W80" i="6"/>
  <c r="V80" i="4"/>
  <c r="Z80" i="6"/>
  <c r="AB82" i="8"/>
  <c r="S82" i="8"/>
  <c r="X82" i="8"/>
  <c r="T80" i="4"/>
  <c r="X80" i="6"/>
  <c r="Y80" i="6"/>
  <c r="T82" i="8"/>
  <c r="AC80" i="6" l="1"/>
  <c r="R79" i="6"/>
  <c r="R81" i="8"/>
  <c r="AC82" i="8"/>
  <c r="M80" i="4"/>
  <c r="M80" i="6"/>
  <c r="R79" i="4"/>
  <c r="AC80" i="4"/>
  <c r="H82" i="4"/>
  <c r="O82" i="4" s="1"/>
  <c r="AQ82" i="4"/>
  <c r="F83" i="4"/>
  <c r="G87" i="6"/>
  <c r="AN80" i="8"/>
  <c r="AJ80" i="8"/>
  <c r="AF80" i="8"/>
  <c r="AL80" i="8"/>
  <c r="AH80" i="8"/>
  <c r="AO80" i="8"/>
  <c r="AK80" i="8"/>
  <c r="AG80" i="8"/>
  <c r="AE80" i="8"/>
  <c r="AM80" i="8"/>
  <c r="AI80" i="8"/>
  <c r="AN78" i="6"/>
  <c r="AJ78" i="6"/>
  <c r="AF78" i="6"/>
  <c r="AL78" i="6"/>
  <c r="AH78" i="6"/>
  <c r="AO78" i="6"/>
  <c r="AK78" i="6"/>
  <c r="AG78" i="6"/>
  <c r="AE78" i="6"/>
  <c r="AM78" i="6"/>
  <c r="AI78" i="6"/>
  <c r="H84" i="8"/>
  <c r="O84" i="8" s="1"/>
  <c r="AQ84" i="8"/>
  <c r="G85" i="4"/>
  <c r="F85" i="8"/>
  <c r="G85" i="8"/>
  <c r="H82" i="6"/>
  <c r="O82" i="6" s="1"/>
  <c r="AQ82" i="6"/>
  <c r="F83" i="6"/>
  <c r="AL78" i="4"/>
  <c r="AH78" i="4"/>
  <c r="AO78" i="4"/>
  <c r="AK78" i="4"/>
  <c r="AG78" i="4"/>
  <c r="AM78" i="4"/>
  <c r="AI78" i="4"/>
  <c r="AE78" i="4"/>
  <c r="AN78" i="4"/>
  <c r="AJ78" i="4"/>
  <c r="AF78" i="4"/>
  <c r="L80" i="4"/>
  <c r="L82" i="8"/>
  <c r="L80" i="6"/>
  <c r="X81" i="6"/>
  <c r="K81" i="4"/>
  <c r="AA81" i="6"/>
  <c r="W81" i="6"/>
  <c r="AB81" i="4"/>
  <c r="T81" i="6"/>
  <c r="Z83" i="8"/>
  <c r="U83" i="8"/>
  <c r="T81" i="4"/>
  <c r="Y81" i="6"/>
  <c r="U81" i="6"/>
  <c r="V81" i="6"/>
  <c r="K83" i="8"/>
  <c r="AA81" i="4"/>
  <c r="K81" i="6"/>
  <c r="AA83" i="8"/>
  <c r="X83" i="8"/>
  <c r="S81" i="6"/>
  <c r="U81" i="4"/>
  <c r="W83" i="8"/>
  <c r="V83" i="8"/>
  <c r="Y83" i="8"/>
  <c r="S83" i="8"/>
  <c r="Z81" i="4"/>
  <c r="AB81" i="6"/>
  <c r="Y81" i="4"/>
  <c r="X81" i="4"/>
  <c r="V81" i="4"/>
  <c r="T83" i="8"/>
  <c r="Z81" i="6"/>
  <c r="W81" i="4"/>
  <c r="AB83" i="8"/>
  <c r="S81" i="4"/>
  <c r="M81" i="4" l="1"/>
  <c r="R82" i="8"/>
  <c r="AC83" i="8"/>
  <c r="R80" i="4"/>
  <c r="AC81" i="4"/>
  <c r="M81" i="6"/>
  <c r="R80" i="6"/>
  <c r="AC81" i="6"/>
  <c r="F86" i="8"/>
  <c r="G86" i="8"/>
  <c r="H83" i="6"/>
  <c r="O83" i="6" s="1"/>
  <c r="AQ83" i="6"/>
  <c r="F84" i="6"/>
  <c r="G88" i="6"/>
  <c r="Z82" i="4"/>
  <c r="V82" i="4"/>
  <c r="Y82" i="4"/>
  <c r="U82" i="4"/>
  <c r="AA82" i="4"/>
  <c r="W82" i="4"/>
  <c r="S82" i="4"/>
  <c r="K82" i="4"/>
  <c r="AB82" i="4"/>
  <c r="X82" i="4"/>
  <c r="T82" i="4"/>
  <c r="AO79" i="6"/>
  <c r="AK79" i="6"/>
  <c r="AG79" i="6"/>
  <c r="AM79" i="6"/>
  <c r="AI79" i="6"/>
  <c r="AE79" i="6"/>
  <c r="AL79" i="6"/>
  <c r="AH79" i="6"/>
  <c r="AF79" i="6"/>
  <c r="AN79" i="6"/>
  <c r="AJ79" i="6"/>
  <c r="AQ83" i="4"/>
  <c r="H83" i="4"/>
  <c r="O83" i="4" s="1"/>
  <c r="F84" i="4"/>
  <c r="AM79" i="4"/>
  <c r="AI79" i="4"/>
  <c r="AE79" i="4"/>
  <c r="AL79" i="4"/>
  <c r="AH79" i="4"/>
  <c r="AN79" i="4"/>
  <c r="AJ79" i="4"/>
  <c r="AF79" i="4"/>
  <c r="AO79" i="4"/>
  <c r="AK79" i="4"/>
  <c r="AG79" i="4"/>
  <c r="H85" i="8"/>
  <c r="O85" i="8" s="1"/>
  <c r="AQ85" i="8"/>
  <c r="G86" i="4"/>
  <c r="AO81" i="8"/>
  <c r="AK81" i="8"/>
  <c r="AG81" i="8"/>
  <c r="AM81" i="8"/>
  <c r="AI81" i="8"/>
  <c r="AE81" i="8"/>
  <c r="AL81" i="8"/>
  <c r="AH81" i="8"/>
  <c r="AF81" i="8"/>
  <c r="AN81" i="8"/>
  <c r="AJ81" i="8"/>
  <c r="L81" i="4"/>
  <c r="L83" i="8"/>
  <c r="L81" i="6"/>
  <c r="AB82" i="6"/>
  <c r="V82" i="6"/>
  <c r="S82" i="6"/>
  <c r="S84" i="8"/>
  <c r="T84" i="8"/>
  <c r="Z82" i="6"/>
  <c r="AA84" i="8"/>
  <c r="AA82" i="6"/>
  <c r="X84" i="8"/>
  <c r="U82" i="6"/>
  <c r="U84" i="8"/>
  <c r="AB84" i="8"/>
  <c r="V84" i="8"/>
  <c r="T82" i="6"/>
  <c r="K82" i="6"/>
  <c r="Y84" i="8"/>
  <c r="X82" i="6"/>
  <c r="K84" i="8"/>
  <c r="W82" i="6"/>
  <c r="W84" i="8"/>
  <c r="Y82" i="6"/>
  <c r="Z84" i="8"/>
  <c r="R81" i="6" l="1"/>
  <c r="AC82" i="6"/>
  <c r="R83" i="8"/>
  <c r="AC84" i="8"/>
  <c r="Y83" i="4"/>
  <c r="AB83" i="4"/>
  <c r="X83" i="4"/>
  <c r="Z83" i="4"/>
  <c r="V83" i="4"/>
  <c r="T83" i="4"/>
  <c r="AA83" i="4"/>
  <c r="S83" i="4"/>
  <c r="K83" i="4"/>
  <c r="U83" i="4"/>
  <c r="W83" i="4"/>
  <c r="H84" i="6"/>
  <c r="O84" i="6" s="1"/>
  <c r="AQ84" i="6"/>
  <c r="F85" i="6"/>
  <c r="H86" i="8"/>
  <c r="O86" i="8" s="1"/>
  <c r="AQ86" i="8"/>
  <c r="AM82" i="8"/>
  <c r="AI82" i="8"/>
  <c r="AE82" i="8"/>
  <c r="AO82" i="8"/>
  <c r="AK82" i="8"/>
  <c r="AG82" i="8"/>
  <c r="AN82" i="8"/>
  <c r="AJ82" i="8"/>
  <c r="AF82" i="8"/>
  <c r="AH82" i="8"/>
  <c r="AL82" i="8"/>
  <c r="G87" i="4"/>
  <c r="AC82" i="4"/>
  <c r="L82" i="4"/>
  <c r="R81" i="4"/>
  <c r="G89" i="6"/>
  <c r="AL80" i="6"/>
  <c r="AH80" i="6"/>
  <c r="AN80" i="6"/>
  <c r="AJ80" i="6"/>
  <c r="AF80" i="6"/>
  <c r="AM80" i="6"/>
  <c r="AI80" i="6"/>
  <c r="AE80" i="6"/>
  <c r="AG80" i="6"/>
  <c r="AO80" i="6"/>
  <c r="AK80" i="6"/>
  <c r="AN80" i="4"/>
  <c r="AJ80" i="4"/>
  <c r="AF80" i="4"/>
  <c r="AM80" i="4"/>
  <c r="AI80" i="4"/>
  <c r="AE80" i="4"/>
  <c r="AO80" i="4"/>
  <c r="AK80" i="4"/>
  <c r="AG80" i="4"/>
  <c r="AL80" i="4"/>
  <c r="AH80" i="4"/>
  <c r="H84" i="4"/>
  <c r="O84" i="4" s="1"/>
  <c r="AQ84" i="4"/>
  <c r="F85" i="4"/>
  <c r="F87" i="8"/>
  <c r="G87" i="8"/>
  <c r="L84" i="8"/>
  <c r="L82" i="6"/>
  <c r="K85" i="8"/>
  <c r="V85" i="8"/>
  <c r="AA83" i="6"/>
  <c r="Z83" i="6"/>
  <c r="X83" i="6"/>
  <c r="Y83" i="6"/>
  <c r="V83" i="6"/>
  <c r="U83" i="6"/>
  <c r="AA85" i="8"/>
  <c r="S85" i="8"/>
  <c r="AB83" i="6"/>
  <c r="AB85" i="8"/>
  <c r="Y85" i="8"/>
  <c r="T85" i="8"/>
  <c r="T83" i="6"/>
  <c r="S83" i="6"/>
  <c r="W85" i="8"/>
  <c r="Z85" i="8"/>
  <c r="W83" i="6"/>
  <c r="K83" i="6"/>
  <c r="X85" i="8"/>
  <c r="U85" i="8"/>
  <c r="R84" i="8" l="1"/>
  <c r="AC85" i="8"/>
  <c r="R82" i="6"/>
  <c r="AC83" i="6"/>
  <c r="H87" i="8"/>
  <c r="O87" i="8" s="1"/>
  <c r="AQ87" i="8"/>
  <c r="G90" i="6"/>
  <c r="H85" i="6"/>
  <c r="O85" i="6" s="1"/>
  <c r="AQ85" i="6"/>
  <c r="F86" i="6"/>
  <c r="AQ85" i="4"/>
  <c r="H85" i="4"/>
  <c r="O85" i="4" s="1"/>
  <c r="F86" i="4"/>
  <c r="AC83" i="4"/>
  <c r="L83" i="4"/>
  <c r="R82" i="4"/>
  <c r="AO81" i="4"/>
  <c r="AK81" i="4"/>
  <c r="AG81" i="4"/>
  <c r="AN81" i="4"/>
  <c r="AJ81" i="4"/>
  <c r="AF81" i="4"/>
  <c r="AL81" i="4"/>
  <c r="AH81" i="4"/>
  <c r="AE81" i="4"/>
  <c r="AM81" i="4"/>
  <c r="AI81" i="4"/>
  <c r="G88" i="4"/>
  <c r="AM81" i="6"/>
  <c r="AI81" i="6"/>
  <c r="AE81" i="6"/>
  <c r="AO81" i="6"/>
  <c r="AK81" i="6"/>
  <c r="AG81" i="6"/>
  <c r="AN81" i="6"/>
  <c r="AJ81" i="6"/>
  <c r="AF81" i="6"/>
  <c r="AH81" i="6"/>
  <c r="AL81" i="6"/>
  <c r="F88" i="8"/>
  <c r="G88" i="8"/>
  <c r="AA84" i="4"/>
  <c r="W84" i="4"/>
  <c r="S84" i="4"/>
  <c r="K84" i="4"/>
  <c r="Z84" i="4"/>
  <c r="V84" i="4"/>
  <c r="AB84" i="4"/>
  <c r="X84" i="4"/>
  <c r="T84" i="4"/>
  <c r="U84" i="4"/>
  <c r="Y84" i="4"/>
  <c r="AO83" i="8"/>
  <c r="AK83" i="8"/>
  <c r="AG83" i="8"/>
  <c r="AM83" i="8"/>
  <c r="AI83" i="8"/>
  <c r="AE83" i="8"/>
  <c r="AL83" i="8"/>
  <c r="AH83" i="8"/>
  <c r="AJ83" i="8"/>
  <c r="AN83" i="8"/>
  <c r="AF83" i="8"/>
  <c r="L85" i="8"/>
  <c r="L83" i="6"/>
  <c r="W84" i="6"/>
  <c r="S84" i="6"/>
  <c r="Z86" i="8"/>
  <c r="X86" i="8"/>
  <c r="Y84" i="6"/>
  <c r="T86" i="8"/>
  <c r="AB86" i="8"/>
  <c r="W86" i="8"/>
  <c r="T84" i="6"/>
  <c r="V84" i="6"/>
  <c r="AA86" i="8"/>
  <c r="V86" i="8"/>
  <c r="AA84" i="6"/>
  <c r="Y86" i="8"/>
  <c r="K86" i="8"/>
  <c r="AB84" i="6"/>
  <c r="X84" i="6"/>
  <c r="S86" i="8"/>
  <c r="K84" i="6"/>
  <c r="Z84" i="6"/>
  <c r="U86" i="8"/>
  <c r="U84" i="6"/>
  <c r="R85" i="8" l="1"/>
  <c r="AC86" i="8"/>
  <c r="R83" i="6"/>
  <c r="AC84" i="6"/>
  <c r="L84" i="4"/>
  <c r="AC84" i="4"/>
  <c r="R83" i="4"/>
  <c r="F89" i="8"/>
  <c r="G89" i="8"/>
  <c r="G89" i="4"/>
  <c r="H86" i="4"/>
  <c r="O86" i="4" s="1"/>
  <c r="AQ86" i="4"/>
  <c r="F87" i="4"/>
  <c r="H88" i="8"/>
  <c r="O88" i="8" s="1"/>
  <c r="AQ88" i="8"/>
  <c r="AM82" i="4"/>
  <c r="AI82" i="4"/>
  <c r="AE82" i="4"/>
  <c r="AL82" i="4"/>
  <c r="AH82" i="4"/>
  <c r="AN82" i="4"/>
  <c r="AJ82" i="4"/>
  <c r="AF82" i="4"/>
  <c r="AG82" i="4"/>
  <c r="AO82" i="4"/>
  <c r="AK82" i="4"/>
  <c r="Y85" i="4"/>
  <c r="U85" i="4"/>
  <c r="AB85" i="4"/>
  <c r="X85" i="4"/>
  <c r="T85" i="4"/>
  <c r="Z85" i="4"/>
  <c r="V85" i="4"/>
  <c r="S85" i="4"/>
  <c r="K85" i="4"/>
  <c r="W85" i="4"/>
  <c r="AA85" i="4"/>
  <c r="G91" i="6"/>
  <c r="AM84" i="8"/>
  <c r="AI84" i="8"/>
  <c r="AE84" i="8"/>
  <c r="AO84" i="8"/>
  <c r="AK84" i="8"/>
  <c r="AG84" i="8"/>
  <c r="AN84" i="8"/>
  <c r="AJ84" i="8"/>
  <c r="AF84" i="8"/>
  <c r="AL84" i="8"/>
  <c r="AH84" i="8"/>
  <c r="H86" i="6"/>
  <c r="O86" i="6" s="1"/>
  <c r="AQ86" i="6"/>
  <c r="F87" i="6"/>
  <c r="AO82" i="6"/>
  <c r="AK82" i="6"/>
  <c r="AG82" i="6"/>
  <c r="AM82" i="6"/>
  <c r="AI82" i="6"/>
  <c r="AE82" i="6"/>
  <c r="AL82" i="6"/>
  <c r="AH82" i="6"/>
  <c r="AJ82" i="6"/>
  <c r="AF82" i="6"/>
  <c r="AN82" i="6"/>
  <c r="L86" i="8"/>
  <c r="L84" i="6"/>
  <c r="U85" i="6"/>
  <c r="AA87" i="8"/>
  <c r="X87" i="8"/>
  <c r="W87" i="8"/>
  <c r="S87" i="8"/>
  <c r="K87" i="8"/>
  <c r="Z85" i="6"/>
  <c r="AA85" i="6"/>
  <c r="K85" i="6"/>
  <c r="U87" i="8"/>
  <c r="Y85" i="6"/>
  <c r="X85" i="6"/>
  <c r="AB85" i="6"/>
  <c r="Y87" i="8"/>
  <c r="T85" i="6"/>
  <c r="T87" i="8"/>
  <c r="V87" i="8"/>
  <c r="Z87" i="8"/>
  <c r="AB87" i="8"/>
  <c r="S85" i="6"/>
  <c r="W85" i="6"/>
  <c r="V85" i="6"/>
  <c r="R86" i="8" l="1"/>
  <c r="AC87" i="8"/>
  <c r="R84" i="6"/>
  <c r="AC85" i="6"/>
  <c r="G92" i="6"/>
  <c r="AQ87" i="4"/>
  <c r="H87" i="4"/>
  <c r="O87" i="4" s="1"/>
  <c r="F88" i="4"/>
  <c r="G90" i="4"/>
  <c r="F90" i="8"/>
  <c r="G90" i="8"/>
  <c r="H87" i="6"/>
  <c r="O87" i="6" s="1"/>
  <c r="AQ87" i="6"/>
  <c r="F88" i="6"/>
  <c r="AC85" i="4"/>
  <c r="L85" i="4"/>
  <c r="R84" i="4"/>
  <c r="AA86" i="4"/>
  <c r="W86" i="4"/>
  <c r="S86" i="4"/>
  <c r="K86" i="4"/>
  <c r="Z86" i="4"/>
  <c r="V86" i="4"/>
  <c r="AB86" i="4"/>
  <c r="X86" i="4"/>
  <c r="T86" i="4"/>
  <c r="U86" i="4"/>
  <c r="Y86" i="4"/>
  <c r="H89" i="8"/>
  <c r="O89" i="8" s="1"/>
  <c r="AQ89" i="8"/>
  <c r="AO85" i="8"/>
  <c r="AK85" i="8"/>
  <c r="AG85" i="8"/>
  <c r="AM85" i="8"/>
  <c r="AI85" i="8"/>
  <c r="AE85" i="8"/>
  <c r="AL85" i="8"/>
  <c r="AH85" i="8"/>
  <c r="AN85" i="8"/>
  <c r="AF85" i="8"/>
  <c r="AJ85" i="8"/>
  <c r="AL83" i="4"/>
  <c r="AH83" i="4"/>
  <c r="AO83" i="4"/>
  <c r="AK83" i="4"/>
  <c r="AG83" i="4"/>
  <c r="AM83" i="4"/>
  <c r="AI83" i="4"/>
  <c r="AE83" i="4"/>
  <c r="AF83" i="4"/>
  <c r="AJ83" i="4"/>
  <c r="AN83" i="4"/>
  <c r="AM83" i="6"/>
  <c r="AI83" i="6"/>
  <c r="AE83" i="6"/>
  <c r="AO83" i="6"/>
  <c r="AK83" i="6"/>
  <c r="AG83" i="6"/>
  <c r="AN83" i="6"/>
  <c r="AJ83" i="6"/>
  <c r="AF83" i="6"/>
  <c r="AL83" i="6"/>
  <c r="AH83" i="6"/>
  <c r="L87" i="8"/>
  <c r="L85" i="6"/>
  <c r="AB88" i="8"/>
  <c r="Y88" i="8"/>
  <c r="K88" i="8"/>
  <c r="S88" i="8"/>
  <c r="X86" i="6"/>
  <c r="T88" i="8"/>
  <c r="K86" i="6"/>
  <c r="U88" i="8"/>
  <c r="X88" i="8"/>
  <c r="T86" i="6"/>
  <c r="Z88" i="8"/>
  <c r="S86" i="6"/>
  <c r="Y86" i="6"/>
  <c r="U86" i="6"/>
  <c r="V88" i="8"/>
  <c r="W86" i="6"/>
  <c r="AA88" i="8"/>
  <c r="W88" i="8"/>
  <c r="AA86" i="6"/>
  <c r="AB86" i="6"/>
  <c r="Z86" i="6"/>
  <c r="V86" i="6"/>
  <c r="R87" i="8" l="1"/>
  <c r="AC88" i="8"/>
  <c r="R85" i="6"/>
  <c r="AC86" i="6"/>
  <c r="L86" i="4"/>
  <c r="R85" i="4"/>
  <c r="AC86" i="4"/>
  <c r="AN84" i="4"/>
  <c r="AJ84" i="4"/>
  <c r="AF84" i="4"/>
  <c r="AM84" i="4"/>
  <c r="AI84" i="4"/>
  <c r="AE84" i="4"/>
  <c r="AO84" i="4"/>
  <c r="AK84" i="4"/>
  <c r="AG84" i="4"/>
  <c r="AH84" i="4"/>
  <c r="AL84" i="4"/>
  <c r="G91" i="4"/>
  <c r="G93" i="6"/>
  <c r="F91" i="8"/>
  <c r="G91" i="8"/>
  <c r="H88" i="4"/>
  <c r="O88" i="4" s="1"/>
  <c r="AQ88" i="4"/>
  <c r="F89" i="4"/>
  <c r="AM86" i="8"/>
  <c r="AI86" i="8"/>
  <c r="AE86" i="8"/>
  <c r="AO86" i="8"/>
  <c r="AK86" i="8"/>
  <c r="AG86" i="8"/>
  <c r="AN86" i="8"/>
  <c r="AJ86" i="8"/>
  <c r="AF86" i="8"/>
  <c r="AH86" i="8"/>
  <c r="AL86" i="8"/>
  <c r="H88" i="6"/>
  <c r="O88" i="6" s="1"/>
  <c r="AQ88" i="6"/>
  <c r="F89" i="6"/>
  <c r="H90" i="8"/>
  <c r="O90" i="8" s="1"/>
  <c r="AQ90" i="8"/>
  <c r="Y87" i="4"/>
  <c r="U87" i="4"/>
  <c r="AB87" i="4"/>
  <c r="X87" i="4"/>
  <c r="T87" i="4"/>
  <c r="Z87" i="4"/>
  <c r="V87" i="4"/>
  <c r="W87" i="4"/>
  <c r="S87" i="4"/>
  <c r="AA87" i="4"/>
  <c r="K87" i="4"/>
  <c r="AO84" i="6"/>
  <c r="AK84" i="6"/>
  <c r="AG84" i="6"/>
  <c r="AM84" i="6"/>
  <c r="AI84" i="6"/>
  <c r="AE84" i="6"/>
  <c r="AL84" i="6"/>
  <c r="AH84" i="6"/>
  <c r="AN84" i="6"/>
  <c r="AJ84" i="6"/>
  <c r="AF84" i="6"/>
  <c r="L88" i="8"/>
  <c r="L86" i="6"/>
  <c r="Y89" i="8"/>
  <c r="Z87" i="6"/>
  <c r="X87" i="6"/>
  <c r="Y87" i="6"/>
  <c r="V89" i="8"/>
  <c r="K89" i="8"/>
  <c r="W87" i="6"/>
  <c r="T87" i="6"/>
  <c r="S87" i="6"/>
  <c r="W89" i="8"/>
  <c r="K87" i="6"/>
  <c r="U87" i="6"/>
  <c r="S89" i="8"/>
  <c r="U89" i="8"/>
  <c r="AA89" i="8"/>
  <c r="X89" i="8"/>
  <c r="AB89" i="8"/>
  <c r="T89" i="8"/>
  <c r="Z89" i="8"/>
  <c r="AA87" i="6"/>
  <c r="AB87" i="6"/>
  <c r="V87" i="6"/>
  <c r="R86" i="6" l="1"/>
  <c r="AC87" i="6"/>
  <c r="R88" i="8"/>
  <c r="AC89" i="8"/>
  <c r="F92" i="8"/>
  <c r="G92" i="8"/>
  <c r="G92" i="4"/>
  <c r="AQ89" i="4"/>
  <c r="H89" i="4"/>
  <c r="O89" i="4" s="1"/>
  <c r="F90" i="4"/>
  <c r="H91" i="8"/>
  <c r="O91" i="8" s="1"/>
  <c r="AQ91" i="8"/>
  <c r="AL85" i="4"/>
  <c r="AH85" i="4"/>
  <c r="AO85" i="4"/>
  <c r="AK85" i="4"/>
  <c r="AG85" i="4"/>
  <c r="AM85" i="4"/>
  <c r="AI85" i="4"/>
  <c r="AE85" i="4"/>
  <c r="AJ85" i="4"/>
  <c r="AF85" i="4"/>
  <c r="AN85" i="4"/>
  <c r="AC87" i="4"/>
  <c r="L87" i="4"/>
  <c r="R86" i="4"/>
  <c r="G94" i="6"/>
  <c r="AO87" i="8"/>
  <c r="AK87" i="8"/>
  <c r="AG87" i="8"/>
  <c r="AM87" i="8"/>
  <c r="AI87" i="8"/>
  <c r="AE87" i="8"/>
  <c r="AL87" i="8"/>
  <c r="AH87" i="8"/>
  <c r="AJ87" i="8"/>
  <c r="AF87" i="8"/>
  <c r="AN87" i="8"/>
  <c r="H89" i="6"/>
  <c r="O89" i="6" s="1"/>
  <c r="AQ89" i="6"/>
  <c r="F90" i="6"/>
  <c r="AA88" i="4"/>
  <c r="W88" i="4"/>
  <c r="S88" i="4"/>
  <c r="K88" i="4"/>
  <c r="Z88" i="4"/>
  <c r="V88" i="4"/>
  <c r="AB88" i="4"/>
  <c r="X88" i="4"/>
  <c r="T88" i="4"/>
  <c r="Y88" i="4"/>
  <c r="U88" i="4"/>
  <c r="AM85" i="6"/>
  <c r="AI85" i="6"/>
  <c r="AE85" i="6"/>
  <c r="AO85" i="6"/>
  <c r="AK85" i="6"/>
  <c r="AG85" i="6"/>
  <c r="AN85" i="6"/>
  <c r="AJ85" i="6"/>
  <c r="AF85" i="6"/>
  <c r="AL85" i="6"/>
  <c r="AH85" i="6"/>
  <c r="L89" i="8"/>
  <c r="L87" i="6"/>
  <c r="S90" i="8"/>
  <c r="Z88" i="6"/>
  <c r="K90" i="8"/>
  <c r="Y88" i="6"/>
  <c r="V90" i="8"/>
  <c r="T88" i="6"/>
  <c r="W90" i="8"/>
  <c r="AA90" i="8"/>
  <c r="Z90" i="8"/>
  <c r="U90" i="8"/>
  <c r="S88" i="6"/>
  <c r="U88" i="6"/>
  <c r="AB88" i="6"/>
  <c r="V88" i="6"/>
  <c r="X90" i="8"/>
  <c r="T90" i="8"/>
  <c r="Y90" i="8"/>
  <c r="AA88" i="6"/>
  <c r="AB90" i="8"/>
  <c r="X88" i="6"/>
  <c r="W88" i="6"/>
  <c r="K88" i="6"/>
  <c r="R87" i="6" l="1"/>
  <c r="AC88" i="6"/>
  <c r="R89" i="8"/>
  <c r="AC90" i="8"/>
  <c r="AN86" i="4"/>
  <c r="AJ86" i="4"/>
  <c r="AF86" i="4"/>
  <c r="AM86" i="4"/>
  <c r="AI86" i="4"/>
  <c r="AE86" i="4"/>
  <c r="AO86" i="4"/>
  <c r="AK86" i="4"/>
  <c r="AG86" i="4"/>
  <c r="AL86" i="4"/>
  <c r="AH86" i="4"/>
  <c r="H90" i="4"/>
  <c r="O90" i="4" s="1"/>
  <c r="AQ90" i="4"/>
  <c r="F91" i="4"/>
  <c r="F93" i="8"/>
  <c r="G93" i="8"/>
  <c r="L88" i="4"/>
  <c r="R87" i="4"/>
  <c r="AC88" i="4"/>
  <c r="H90" i="6"/>
  <c r="O90" i="6" s="1"/>
  <c r="AQ90" i="6"/>
  <c r="F91" i="6"/>
  <c r="Y89" i="4"/>
  <c r="U89" i="4"/>
  <c r="AB89" i="4"/>
  <c r="X89" i="4"/>
  <c r="T89" i="4"/>
  <c r="Z89" i="4"/>
  <c r="V89" i="4"/>
  <c r="AA89" i="4"/>
  <c r="W89" i="4"/>
  <c r="K89" i="4"/>
  <c r="S89" i="4"/>
  <c r="H92" i="8"/>
  <c r="O92" i="8" s="1"/>
  <c r="AQ92" i="8"/>
  <c r="G93" i="4"/>
  <c r="AO86" i="6"/>
  <c r="AK86" i="6"/>
  <c r="AG86" i="6"/>
  <c r="AM86" i="6"/>
  <c r="AI86" i="6"/>
  <c r="AE86" i="6"/>
  <c r="AL86" i="6"/>
  <c r="AH86" i="6"/>
  <c r="AN86" i="6"/>
  <c r="AJ86" i="6"/>
  <c r="AF86" i="6"/>
  <c r="G95" i="6"/>
  <c r="AM88" i="8"/>
  <c r="AI88" i="8"/>
  <c r="AE88" i="8"/>
  <c r="AO88" i="8"/>
  <c r="AK88" i="8"/>
  <c r="AG88" i="8"/>
  <c r="AN88" i="8"/>
  <c r="AJ88" i="8"/>
  <c r="AF88" i="8"/>
  <c r="AL88" i="8"/>
  <c r="AH88" i="8"/>
  <c r="L90" i="8"/>
  <c r="L88" i="6"/>
  <c r="S91" i="8"/>
  <c r="U91" i="8"/>
  <c r="Z89" i="6"/>
  <c r="U89" i="6"/>
  <c r="Y89" i="6"/>
  <c r="K91" i="8"/>
  <c r="AB91" i="8"/>
  <c r="W91" i="8"/>
  <c r="AB89" i="6"/>
  <c r="X89" i="6"/>
  <c r="T91" i="8"/>
  <c r="S89" i="6"/>
  <c r="Y91" i="8"/>
  <c r="X91" i="8"/>
  <c r="W89" i="6"/>
  <c r="T89" i="6"/>
  <c r="Z91" i="8"/>
  <c r="K89" i="6"/>
  <c r="AA89" i="6"/>
  <c r="AA91" i="8"/>
  <c r="V91" i="8"/>
  <c r="V89" i="6"/>
  <c r="R88" i="6" l="1"/>
  <c r="AC89" i="6"/>
  <c r="R90" i="8"/>
  <c r="AC91" i="8"/>
  <c r="H91" i="6"/>
  <c r="O91" i="6" s="1"/>
  <c r="AQ91" i="6"/>
  <c r="F92" i="6"/>
  <c r="AL87" i="4"/>
  <c r="AH87" i="4"/>
  <c r="AO87" i="4"/>
  <c r="AK87" i="4"/>
  <c r="AG87" i="4"/>
  <c r="AM87" i="4"/>
  <c r="AI87" i="4"/>
  <c r="AE87" i="4"/>
  <c r="AN87" i="4"/>
  <c r="AJ87" i="4"/>
  <c r="AF87" i="4"/>
  <c r="AQ91" i="4"/>
  <c r="H91" i="4"/>
  <c r="O91" i="4" s="1"/>
  <c r="F92" i="4"/>
  <c r="G96" i="6"/>
  <c r="G94" i="4"/>
  <c r="AC89" i="4"/>
  <c r="L89" i="4"/>
  <c r="R88" i="4"/>
  <c r="F94" i="8"/>
  <c r="G94" i="8"/>
  <c r="AA90" i="4"/>
  <c r="W90" i="4"/>
  <c r="S90" i="4"/>
  <c r="K90" i="4"/>
  <c r="Z90" i="4"/>
  <c r="V90" i="4"/>
  <c r="AB90" i="4"/>
  <c r="X90" i="4"/>
  <c r="T90" i="4"/>
  <c r="Y90" i="4"/>
  <c r="U90" i="4"/>
  <c r="AM87" i="6"/>
  <c r="AI87" i="6"/>
  <c r="AE87" i="6"/>
  <c r="AO87" i="6"/>
  <c r="AK87" i="6"/>
  <c r="AG87" i="6"/>
  <c r="AN87" i="6"/>
  <c r="AJ87" i="6"/>
  <c r="AF87" i="6"/>
  <c r="AL87" i="6"/>
  <c r="AH87" i="6"/>
  <c r="H93" i="8"/>
  <c r="O93" i="8" s="1"/>
  <c r="AQ93" i="8"/>
  <c r="AO89" i="8"/>
  <c r="AK89" i="8"/>
  <c r="AG89" i="8"/>
  <c r="AM89" i="8"/>
  <c r="AI89" i="8"/>
  <c r="AE89" i="8"/>
  <c r="AL89" i="8"/>
  <c r="AH89" i="8"/>
  <c r="AF89" i="8"/>
  <c r="AN89" i="8"/>
  <c r="AJ89" i="8"/>
  <c r="L91" i="8"/>
  <c r="L89" i="6"/>
  <c r="Y92" i="8"/>
  <c r="W92" i="8"/>
  <c r="K90" i="6"/>
  <c r="U92" i="8"/>
  <c r="X92" i="8"/>
  <c r="S90" i="6"/>
  <c r="T90" i="6"/>
  <c r="AA90" i="6"/>
  <c r="U90" i="6"/>
  <c r="Z90" i="6"/>
  <c r="S92" i="8"/>
  <c r="Y90" i="6"/>
  <c r="AB90" i="6"/>
  <c r="AB92" i="8"/>
  <c r="K92" i="8"/>
  <c r="Z92" i="8"/>
  <c r="AA92" i="8"/>
  <c r="W90" i="6"/>
  <c r="X90" i="6"/>
  <c r="V92" i="8"/>
  <c r="T92" i="8"/>
  <c r="V90" i="6"/>
  <c r="R91" i="8" l="1"/>
  <c r="AC92" i="8"/>
  <c r="R89" i="6"/>
  <c r="AC90" i="6"/>
  <c r="G97" i="6"/>
  <c r="H92" i="6"/>
  <c r="O92" i="6" s="1"/>
  <c r="AQ92" i="6"/>
  <c r="F93" i="6"/>
  <c r="L90" i="4"/>
  <c r="R89" i="4"/>
  <c r="AC90" i="4"/>
  <c r="F95" i="8"/>
  <c r="G95" i="8"/>
  <c r="G95" i="4"/>
  <c r="H92" i="4"/>
  <c r="O92" i="4" s="1"/>
  <c r="AQ92" i="4"/>
  <c r="F93" i="4"/>
  <c r="AO88" i="6"/>
  <c r="AK88" i="6"/>
  <c r="AG88" i="6"/>
  <c r="AM88" i="6"/>
  <c r="AI88" i="6"/>
  <c r="AE88" i="6"/>
  <c r="AL88" i="6"/>
  <c r="AH88" i="6"/>
  <c r="AF88" i="6"/>
  <c r="AN88" i="6"/>
  <c r="AJ88" i="6"/>
  <c r="H94" i="8"/>
  <c r="O94" i="8" s="1"/>
  <c r="AQ94" i="8"/>
  <c r="AN88" i="4"/>
  <c r="AJ88" i="4"/>
  <c r="AF88" i="4"/>
  <c r="AM88" i="4"/>
  <c r="AI88" i="4"/>
  <c r="AE88" i="4"/>
  <c r="AO88" i="4"/>
  <c r="AK88" i="4"/>
  <c r="AG88" i="4"/>
  <c r="AL88" i="4"/>
  <c r="AH88" i="4"/>
  <c r="Y91" i="4"/>
  <c r="U91" i="4"/>
  <c r="AB91" i="4"/>
  <c r="X91" i="4"/>
  <c r="T91" i="4"/>
  <c r="Z91" i="4"/>
  <c r="V91" i="4"/>
  <c r="K91" i="4"/>
  <c r="AA91" i="4"/>
  <c r="S91" i="4"/>
  <c r="W91" i="4"/>
  <c r="AM90" i="8"/>
  <c r="AI90" i="8"/>
  <c r="AE90" i="8"/>
  <c r="AO90" i="8"/>
  <c r="AK90" i="8"/>
  <c r="AG90" i="8"/>
  <c r="AN90" i="8"/>
  <c r="AJ90" i="8"/>
  <c r="AF90" i="8"/>
  <c r="AH90" i="8"/>
  <c r="AL90" i="8"/>
  <c r="L92" i="8"/>
  <c r="L90" i="6"/>
  <c r="AA91" i="6"/>
  <c r="Y93" i="8"/>
  <c r="U93" i="8"/>
  <c r="Y91" i="6"/>
  <c r="U91" i="6"/>
  <c r="X93" i="8"/>
  <c r="S93" i="8"/>
  <c r="AB93" i="8"/>
  <c r="V91" i="6"/>
  <c r="X91" i="6"/>
  <c r="AA93" i="8"/>
  <c r="W91" i="6"/>
  <c r="V93" i="8"/>
  <c r="Z91" i="6"/>
  <c r="W93" i="8"/>
  <c r="T93" i="8"/>
  <c r="AB91" i="6"/>
  <c r="S91" i="6"/>
  <c r="K91" i="6"/>
  <c r="T91" i="6"/>
  <c r="K93" i="8"/>
  <c r="Z93" i="8"/>
  <c r="R92" i="8" l="1"/>
  <c r="AC93" i="8"/>
  <c r="R90" i="6"/>
  <c r="AC91" i="6"/>
  <c r="F96" i="8"/>
  <c r="G96" i="8"/>
  <c r="G98" i="6"/>
  <c r="AC91" i="4"/>
  <c r="L91" i="4"/>
  <c r="R90" i="4"/>
  <c r="AA92" i="4"/>
  <c r="W92" i="4"/>
  <c r="S92" i="4"/>
  <c r="K92" i="4"/>
  <c r="Z92" i="4"/>
  <c r="V92" i="4"/>
  <c r="AB92" i="4"/>
  <c r="X92" i="4"/>
  <c r="T92" i="4"/>
  <c r="U92" i="4"/>
  <c r="Y92" i="4"/>
  <c r="H95" i="8"/>
  <c r="O95" i="8" s="1"/>
  <c r="AQ95" i="8"/>
  <c r="H93" i="6"/>
  <c r="O93" i="6" s="1"/>
  <c r="AQ93" i="6"/>
  <c r="F94" i="6"/>
  <c r="AO91" i="8"/>
  <c r="AK91" i="8"/>
  <c r="AG91" i="8"/>
  <c r="AM91" i="8"/>
  <c r="AI91" i="8"/>
  <c r="AE91" i="8"/>
  <c r="AL91" i="8"/>
  <c r="AH91" i="8"/>
  <c r="AJ91" i="8"/>
  <c r="AN91" i="8"/>
  <c r="AF91" i="8"/>
  <c r="AQ93" i="4"/>
  <c r="H93" i="4"/>
  <c r="O93" i="4" s="1"/>
  <c r="F94" i="4"/>
  <c r="G96" i="4"/>
  <c r="AL89" i="4"/>
  <c r="AH89" i="4"/>
  <c r="AO89" i="4"/>
  <c r="AK89" i="4"/>
  <c r="AG89" i="4"/>
  <c r="AM89" i="4"/>
  <c r="AI89" i="4"/>
  <c r="AE89" i="4"/>
  <c r="AN89" i="4"/>
  <c r="AF89" i="4"/>
  <c r="AJ89" i="4"/>
  <c r="AM89" i="6"/>
  <c r="AI89" i="6"/>
  <c r="AE89" i="6"/>
  <c r="AO89" i="6"/>
  <c r="AK89" i="6"/>
  <c r="AG89" i="6"/>
  <c r="AN89" i="6"/>
  <c r="AJ89" i="6"/>
  <c r="AF89" i="6"/>
  <c r="AH89" i="6"/>
  <c r="AL89" i="6"/>
  <c r="L93" i="8"/>
  <c r="L91" i="6"/>
  <c r="S94" i="8"/>
  <c r="AA94" i="8"/>
  <c r="W92" i="6"/>
  <c r="U94" i="8"/>
  <c r="T92" i="6"/>
  <c r="X94" i="8"/>
  <c r="S92" i="6"/>
  <c r="AB92" i="6"/>
  <c r="X92" i="6"/>
  <c r="K92" i="6"/>
  <c r="Y92" i="6"/>
  <c r="W94" i="8"/>
  <c r="U92" i="6"/>
  <c r="V94" i="8"/>
  <c r="K94" i="8"/>
  <c r="Y94" i="8"/>
  <c r="T94" i="8"/>
  <c r="AA92" i="6"/>
  <c r="Z94" i="8"/>
  <c r="V92" i="6"/>
  <c r="AB94" i="8"/>
  <c r="Z92" i="6"/>
  <c r="R93" i="8" l="1"/>
  <c r="AC94" i="8"/>
  <c r="R91" i="6"/>
  <c r="AC92" i="6"/>
  <c r="G97" i="4"/>
  <c r="H94" i="6"/>
  <c r="O94" i="6" s="1"/>
  <c r="AQ94" i="6"/>
  <c r="F95" i="6"/>
  <c r="L92" i="4"/>
  <c r="R91" i="4"/>
  <c r="AC92" i="4"/>
  <c r="F97" i="8"/>
  <c r="G97" i="8"/>
  <c r="H96" i="8"/>
  <c r="O96" i="8" s="1"/>
  <c r="AQ96" i="8"/>
  <c r="H94" i="4"/>
  <c r="O94" i="4" s="1"/>
  <c r="AQ94" i="4"/>
  <c r="F95" i="4"/>
  <c r="G99" i="6"/>
  <c r="AM92" i="8"/>
  <c r="AI92" i="8"/>
  <c r="AE92" i="8"/>
  <c r="AO92" i="8"/>
  <c r="AK92" i="8"/>
  <c r="AG92" i="8"/>
  <c r="AN92" i="8"/>
  <c r="AJ92" i="8"/>
  <c r="AF92" i="8"/>
  <c r="AL92" i="8"/>
  <c r="AH92" i="8"/>
  <c r="Y93" i="4"/>
  <c r="U93" i="4"/>
  <c r="AB93" i="4"/>
  <c r="X93" i="4"/>
  <c r="T93" i="4"/>
  <c r="Z93" i="4"/>
  <c r="V93" i="4"/>
  <c r="S93" i="4"/>
  <c r="K93" i="4"/>
  <c r="W93" i="4"/>
  <c r="AA93" i="4"/>
  <c r="AN90" i="4"/>
  <c r="AJ90" i="4"/>
  <c r="AF90" i="4"/>
  <c r="AM90" i="4"/>
  <c r="AI90" i="4"/>
  <c r="AE90" i="4"/>
  <c r="AO90" i="4"/>
  <c r="AK90" i="4"/>
  <c r="AG90" i="4"/>
  <c r="AH90" i="4"/>
  <c r="AL90" i="4"/>
  <c r="AO90" i="6"/>
  <c r="AK90" i="6"/>
  <c r="AG90" i="6"/>
  <c r="AM90" i="6"/>
  <c r="AI90" i="6"/>
  <c r="AE90" i="6"/>
  <c r="AL90" i="6"/>
  <c r="AH90" i="6"/>
  <c r="AJ90" i="6"/>
  <c r="AF90" i="6"/>
  <c r="AN90" i="6"/>
  <c r="L94" i="8"/>
  <c r="L92" i="6"/>
  <c r="AB93" i="6"/>
  <c r="Z95" i="8"/>
  <c r="T93" i="6"/>
  <c r="S95" i="8"/>
  <c r="S93" i="6"/>
  <c r="U93" i="6"/>
  <c r="K95" i="8"/>
  <c r="Z93" i="6"/>
  <c r="Y93" i="6"/>
  <c r="Y95" i="8"/>
  <c r="K93" i="6"/>
  <c r="AA93" i="6"/>
  <c r="W95" i="8"/>
  <c r="V95" i="8"/>
  <c r="W93" i="6"/>
  <c r="T95" i="8"/>
  <c r="U95" i="8"/>
  <c r="X93" i="6"/>
  <c r="V93" i="6"/>
  <c r="X95" i="8"/>
  <c r="AA95" i="8"/>
  <c r="AB95" i="8"/>
  <c r="R92" i="6" l="1"/>
  <c r="AC93" i="6"/>
  <c r="R94" i="8"/>
  <c r="AC95" i="8"/>
  <c r="AQ95" i="4"/>
  <c r="H95" i="4"/>
  <c r="O95" i="4" s="1"/>
  <c r="F96" i="4"/>
  <c r="AL91" i="4"/>
  <c r="AH91" i="4"/>
  <c r="AO91" i="4"/>
  <c r="AK91" i="4"/>
  <c r="AG91" i="4"/>
  <c r="AM91" i="4"/>
  <c r="AI91" i="4"/>
  <c r="AE91" i="4"/>
  <c r="AF91" i="4"/>
  <c r="AJ91" i="4"/>
  <c r="AN91" i="4"/>
  <c r="F98" i="8"/>
  <c r="G98" i="8"/>
  <c r="H95" i="6"/>
  <c r="O95" i="6" s="1"/>
  <c r="AQ95" i="6"/>
  <c r="F96" i="6"/>
  <c r="G98" i="4"/>
  <c r="AA94" i="4"/>
  <c r="W94" i="4"/>
  <c r="S94" i="4"/>
  <c r="K94" i="4"/>
  <c r="Z94" i="4"/>
  <c r="V94" i="4"/>
  <c r="AB94" i="4"/>
  <c r="X94" i="4"/>
  <c r="T94" i="4"/>
  <c r="U94" i="4"/>
  <c r="Y94" i="4"/>
  <c r="H97" i="8"/>
  <c r="O97" i="8" s="1"/>
  <c r="AQ97" i="8"/>
  <c r="AO93" i="8"/>
  <c r="AK93" i="8"/>
  <c r="AG93" i="8"/>
  <c r="AM93" i="8"/>
  <c r="AI93" i="8"/>
  <c r="AE93" i="8"/>
  <c r="AL93" i="8"/>
  <c r="AH93" i="8"/>
  <c r="AN93" i="8"/>
  <c r="AF93" i="8"/>
  <c r="AJ93" i="8"/>
  <c r="AC93" i="4"/>
  <c r="L93" i="4"/>
  <c r="R92" i="4"/>
  <c r="G100" i="6"/>
  <c r="AM91" i="6"/>
  <c r="AI91" i="6"/>
  <c r="AE91" i="6"/>
  <c r="AO91" i="6"/>
  <c r="AK91" i="6"/>
  <c r="AG91" i="6"/>
  <c r="AN91" i="6"/>
  <c r="AJ91" i="6"/>
  <c r="AF91" i="6"/>
  <c r="AL91" i="6"/>
  <c r="AH91" i="6"/>
  <c r="L95" i="8"/>
  <c r="L93" i="6"/>
  <c r="T96" i="8"/>
  <c r="AB96" i="8"/>
  <c r="U94" i="6"/>
  <c r="AA96" i="8"/>
  <c r="Z94" i="6"/>
  <c r="X94" i="6"/>
  <c r="T94" i="6"/>
  <c r="K96" i="8"/>
  <c r="U96" i="8"/>
  <c r="AA94" i="6"/>
  <c r="S96" i="8"/>
  <c r="W94" i="6"/>
  <c r="S94" i="6"/>
  <c r="Y94" i="6"/>
  <c r="K94" i="6"/>
  <c r="Z96" i="8"/>
  <c r="Y96" i="8"/>
  <c r="AB94" i="6"/>
  <c r="W96" i="8"/>
  <c r="V94" i="6"/>
  <c r="X96" i="8"/>
  <c r="V96" i="8"/>
  <c r="R93" i="6" l="1"/>
  <c r="AC94" i="6"/>
  <c r="R95" i="8"/>
  <c r="AC96" i="8"/>
  <c r="H96" i="6"/>
  <c r="O96" i="6" s="1"/>
  <c r="AQ96" i="6"/>
  <c r="F97" i="6"/>
  <c r="H98" i="8"/>
  <c r="O98" i="8" s="1"/>
  <c r="AQ98" i="8"/>
  <c r="Y95" i="4"/>
  <c r="U95" i="4"/>
  <c r="AB95" i="4"/>
  <c r="X95" i="4"/>
  <c r="T95" i="4"/>
  <c r="Z95" i="4"/>
  <c r="V95" i="4"/>
  <c r="W95" i="4"/>
  <c r="S95" i="4"/>
  <c r="AA95" i="4"/>
  <c r="K95" i="4"/>
  <c r="G101" i="6"/>
  <c r="L94" i="4"/>
  <c r="R93" i="4"/>
  <c r="AC94" i="4"/>
  <c r="G99" i="4"/>
  <c r="AO92" i="6"/>
  <c r="AK92" i="6"/>
  <c r="AG92" i="6"/>
  <c r="AM92" i="6"/>
  <c r="AI92" i="6"/>
  <c r="AE92" i="6"/>
  <c r="AL92" i="6"/>
  <c r="AH92" i="6"/>
  <c r="AN92" i="6"/>
  <c r="AJ92" i="6"/>
  <c r="AF92" i="6"/>
  <c r="AN92" i="4"/>
  <c r="AJ92" i="4"/>
  <c r="AF92" i="4"/>
  <c r="AM92" i="4"/>
  <c r="AI92" i="4"/>
  <c r="AE92" i="4"/>
  <c r="AO92" i="4"/>
  <c r="AK92" i="4"/>
  <c r="AG92" i="4"/>
  <c r="AH92" i="4"/>
  <c r="AL92" i="4"/>
  <c r="F99" i="8"/>
  <c r="G99" i="8"/>
  <c r="H96" i="4"/>
  <c r="O96" i="4" s="1"/>
  <c r="AQ96" i="4"/>
  <c r="F97" i="4"/>
  <c r="AM94" i="8"/>
  <c r="AI94" i="8"/>
  <c r="AE94" i="8"/>
  <c r="AO94" i="8"/>
  <c r="AK94" i="8"/>
  <c r="AG94" i="8"/>
  <c r="AN94" i="8"/>
  <c r="AJ94" i="8"/>
  <c r="AF94" i="8"/>
  <c r="AH94" i="8"/>
  <c r="AL94" i="8"/>
  <c r="L96" i="8"/>
  <c r="L94" i="6"/>
  <c r="AA95" i="6"/>
  <c r="S97" i="8"/>
  <c r="V97" i="8"/>
  <c r="W95" i="6"/>
  <c r="Z97" i="8"/>
  <c r="AB97" i="8"/>
  <c r="AA97" i="8"/>
  <c r="S95" i="6"/>
  <c r="Z95" i="6"/>
  <c r="X97" i="8"/>
  <c r="AB95" i="6"/>
  <c r="V95" i="6"/>
  <c r="T95" i="6"/>
  <c r="K95" i="6"/>
  <c r="X95" i="6"/>
  <c r="K97" i="8"/>
  <c r="W97" i="8"/>
  <c r="Y95" i="6"/>
  <c r="Y97" i="8"/>
  <c r="U95" i="6"/>
  <c r="T97" i="8"/>
  <c r="U97" i="8"/>
  <c r="R96" i="8" l="1"/>
  <c r="AC97" i="8"/>
  <c r="R94" i="6"/>
  <c r="AC95" i="6"/>
  <c r="AA96" i="4"/>
  <c r="W96" i="4"/>
  <c r="S96" i="4"/>
  <c r="K96" i="4"/>
  <c r="Z96" i="4"/>
  <c r="V96" i="4"/>
  <c r="AB96" i="4"/>
  <c r="X96" i="4"/>
  <c r="T96" i="4"/>
  <c r="Y96" i="4"/>
  <c r="U96" i="4"/>
  <c r="G102" i="6"/>
  <c r="F100" i="8"/>
  <c r="G100" i="8"/>
  <c r="G100" i="4"/>
  <c r="AQ97" i="4"/>
  <c r="H97" i="4"/>
  <c r="O97" i="4" s="1"/>
  <c r="F98" i="4"/>
  <c r="AC95" i="4"/>
  <c r="L95" i="4"/>
  <c r="R94" i="4"/>
  <c r="AM93" i="6"/>
  <c r="AI93" i="6"/>
  <c r="AE93" i="6"/>
  <c r="AO93" i="6"/>
  <c r="AK93" i="6"/>
  <c r="AG93" i="6"/>
  <c r="AN93" i="6"/>
  <c r="AJ93" i="6"/>
  <c r="AF93" i="6"/>
  <c r="AL93" i="6"/>
  <c r="AH93" i="6"/>
  <c r="H99" i="8"/>
  <c r="O99" i="8" s="1"/>
  <c r="AQ99" i="8"/>
  <c r="AL93" i="4"/>
  <c r="AH93" i="4"/>
  <c r="AO93" i="4"/>
  <c r="AK93" i="4"/>
  <c r="AG93" i="4"/>
  <c r="AM93" i="4"/>
  <c r="AI93" i="4"/>
  <c r="AE93" i="4"/>
  <c r="AJ93" i="4"/>
  <c r="AF93" i="4"/>
  <c r="AN93" i="4"/>
  <c r="H97" i="6"/>
  <c r="O97" i="6" s="1"/>
  <c r="AQ97" i="6"/>
  <c r="F98" i="6"/>
  <c r="AO95" i="8"/>
  <c r="AK95" i="8"/>
  <c r="AG95" i="8"/>
  <c r="AM95" i="8"/>
  <c r="AI95" i="8"/>
  <c r="AE95" i="8"/>
  <c r="AL95" i="8"/>
  <c r="AH95" i="8"/>
  <c r="AJ95" i="8"/>
  <c r="AF95" i="8"/>
  <c r="AN95" i="8"/>
  <c r="L97" i="8"/>
  <c r="L95" i="6"/>
  <c r="K98" i="8"/>
  <c r="T96" i="6"/>
  <c r="U96" i="6"/>
  <c r="U98" i="8"/>
  <c r="S98" i="8"/>
  <c r="Z96" i="6"/>
  <c r="Y96" i="6"/>
  <c r="AA98" i="8"/>
  <c r="V96" i="6"/>
  <c r="AB96" i="6"/>
  <c r="AB98" i="8"/>
  <c r="T98" i="8"/>
  <c r="Z98" i="8"/>
  <c r="X98" i="8"/>
  <c r="Y98" i="8"/>
  <c r="X96" i="6"/>
  <c r="W96" i="6"/>
  <c r="V98" i="8"/>
  <c r="W98" i="8"/>
  <c r="K96" i="6"/>
  <c r="S96" i="6"/>
  <c r="AA96" i="6"/>
  <c r="R95" i="6" l="1"/>
  <c r="AC96" i="6"/>
  <c r="R97" i="8"/>
  <c r="AC98" i="8"/>
  <c r="AN94" i="4"/>
  <c r="AJ94" i="4"/>
  <c r="AF94" i="4"/>
  <c r="AM94" i="4"/>
  <c r="AI94" i="4"/>
  <c r="AE94" i="4"/>
  <c r="AO94" i="4"/>
  <c r="AK94" i="4"/>
  <c r="AG94" i="4"/>
  <c r="AL94" i="4"/>
  <c r="AH94" i="4"/>
  <c r="Y97" i="4"/>
  <c r="U97" i="4"/>
  <c r="AB97" i="4"/>
  <c r="X97" i="4"/>
  <c r="T97" i="4"/>
  <c r="Z97" i="4"/>
  <c r="V97" i="4"/>
  <c r="AA97" i="4"/>
  <c r="W97" i="4"/>
  <c r="K97" i="4"/>
  <c r="S97" i="4"/>
  <c r="H100" i="8"/>
  <c r="O100" i="8" s="1"/>
  <c r="AQ100" i="8"/>
  <c r="AB99" i="8"/>
  <c r="X99" i="8"/>
  <c r="T99" i="8"/>
  <c r="Z99" i="8"/>
  <c r="V99" i="8"/>
  <c r="Y99" i="8"/>
  <c r="U99" i="8"/>
  <c r="S99" i="8"/>
  <c r="AA99" i="8"/>
  <c r="W99" i="8"/>
  <c r="K99" i="8"/>
  <c r="G101" i="4"/>
  <c r="G103" i="6"/>
  <c r="H98" i="6"/>
  <c r="O98" i="6" s="1"/>
  <c r="AQ98" i="6"/>
  <c r="F99" i="6"/>
  <c r="L96" i="4"/>
  <c r="R95" i="4"/>
  <c r="AC96" i="4"/>
  <c r="AM96" i="8"/>
  <c r="AI96" i="8"/>
  <c r="AE96" i="8"/>
  <c r="AO96" i="8"/>
  <c r="AK96" i="8"/>
  <c r="AG96" i="8"/>
  <c r="AN96" i="8"/>
  <c r="AJ96" i="8"/>
  <c r="AF96" i="8"/>
  <c r="AL96" i="8"/>
  <c r="AH96" i="8"/>
  <c r="H98" i="4"/>
  <c r="O98" i="4" s="1"/>
  <c r="AQ98" i="4"/>
  <c r="F99" i="4"/>
  <c r="F101" i="8"/>
  <c r="G101" i="8"/>
  <c r="AO94" i="6"/>
  <c r="AK94" i="6"/>
  <c r="AG94" i="6"/>
  <c r="AM94" i="6"/>
  <c r="AI94" i="6"/>
  <c r="AE94" i="6"/>
  <c r="AL94" i="6"/>
  <c r="AH94" i="6"/>
  <c r="AN94" i="6"/>
  <c r="AJ94" i="6"/>
  <c r="AF94" i="6"/>
  <c r="L98" i="8"/>
  <c r="L96" i="6"/>
  <c r="W97" i="6"/>
  <c r="U97" i="6"/>
  <c r="K97" i="6"/>
  <c r="X97" i="6"/>
  <c r="T97" i="6"/>
  <c r="Y97" i="6"/>
  <c r="Z97" i="6"/>
  <c r="S97" i="6"/>
  <c r="AA97" i="6"/>
  <c r="V97" i="6"/>
  <c r="AB97" i="6"/>
  <c r="R96" i="6" l="1"/>
  <c r="AC97" i="6"/>
  <c r="G104" i="6"/>
  <c r="L99" i="8"/>
  <c r="R98" i="8"/>
  <c r="AC99" i="8"/>
  <c r="Z100" i="8"/>
  <c r="V100" i="8"/>
  <c r="AB100" i="8"/>
  <c r="X100" i="8"/>
  <c r="T100" i="8"/>
  <c r="AA100" i="8"/>
  <c r="W100" i="8"/>
  <c r="S100" i="8"/>
  <c r="K100" i="8"/>
  <c r="U100" i="8"/>
  <c r="Y100" i="8"/>
  <c r="AQ99" i="4"/>
  <c r="H99" i="4"/>
  <c r="O99" i="4" s="1"/>
  <c r="F100" i="4"/>
  <c r="H99" i="6"/>
  <c r="O99" i="6" s="1"/>
  <c r="AQ99" i="6"/>
  <c r="F100" i="6"/>
  <c r="F102" i="8"/>
  <c r="G102" i="8"/>
  <c r="AA98" i="4"/>
  <c r="W98" i="4"/>
  <c r="S98" i="4"/>
  <c r="K98" i="4"/>
  <c r="Z98" i="4"/>
  <c r="V98" i="4"/>
  <c r="AB98" i="4"/>
  <c r="X98" i="4"/>
  <c r="T98" i="4"/>
  <c r="Y98" i="4"/>
  <c r="U98" i="4"/>
  <c r="AC97" i="4"/>
  <c r="L97" i="4"/>
  <c r="R96" i="4"/>
  <c r="AM95" i="6"/>
  <c r="AI95" i="6"/>
  <c r="AE95" i="6"/>
  <c r="AO95" i="6"/>
  <c r="AK95" i="6"/>
  <c r="AG95" i="6"/>
  <c r="AN95" i="6"/>
  <c r="AJ95" i="6"/>
  <c r="AF95" i="6"/>
  <c r="AL95" i="6"/>
  <c r="AH95" i="6"/>
  <c r="H101" i="8"/>
  <c r="O101" i="8" s="1"/>
  <c r="AQ101" i="8"/>
  <c r="AL95" i="4"/>
  <c r="AH95" i="4"/>
  <c r="AO95" i="4"/>
  <c r="AK95" i="4"/>
  <c r="AG95" i="4"/>
  <c r="AM95" i="4"/>
  <c r="AI95" i="4"/>
  <c r="AE95" i="4"/>
  <c r="AN95" i="4"/>
  <c r="AJ95" i="4"/>
  <c r="AF95" i="4"/>
  <c r="G102" i="4"/>
  <c r="AO97" i="8"/>
  <c r="AK97" i="8"/>
  <c r="AG97" i="8"/>
  <c r="AM97" i="8"/>
  <c r="AI97" i="8"/>
  <c r="AE97" i="8"/>
  <c r="AL97" i="8"/>
  <c r="AH97" i="8"/>
  <c r="AF97" i="8"/>
  <c r="AN97" i="8"/>
  <c r="AJ97" i="8"/>
  <c r="L97" i="6"/>
  <c r="V98" i="6"/>
  <c r="T98" i="6"/>
  <c r="W98" i="6"/>
  <c r="K98" i="6"/>
  <c r="X98" i="6"/>
  <c r="U98" i="6"/>
  <c r="Y98" i="6"/>
  <c r="S98" i="6"/>
  <c r="AA98" i="6"/>
  <c r="AB98" i="6"/>
  <c r="Z98" i="6"/>
  <c r="R97" i="6" l="1"/>
  <c r="AC98" i="6"/>
  <c r="L98" i="4"/>
  <c r="R97" i="4"/>
  <c r="AC98" i="4"/>
  <c r="F103" i="8"/>
  <c r="G103" i="8"/>
  <c r="Z99" i="6"/>
  <c r="V99" i="6"/>
  <c r="AB99" i="6"/>
  <c r="X99" i="6"/>
  <c r="T99" i="6"/>
  <c r="AA99" i="6"/>
  <c r="W99" i="6"/>
  <c r="S99" i="6"/>
  <c r="K99" i="6"/>
  <c r="U99" i="6"/>
  <c r="Y99" i="6"/>
  <c r="AM98" i="8"/>
  <c r="AI98" i="8"/>
  <c r="AE98" i="8"/>
  <c r="AO98" i="8"/>
  <c r="AK98" i="8"/>
  <c r="AG98" i="8"/>
  <c r="AN98" i="8"/>
  <c r="AJ98" i="8"/>
  <c r="AF98" i="8"/>
  <c r="AH98" i="8"/>
  <c r="AL98" i="8"/>
  <c r="G103" i="4"/>
  <c r="H102" i="8"/>
  <c r="O102" i="8" s="1"/>
  <c r="AQ102" i="8"/>
  <c r="H100" i="4"/>
  <c r="O100" i="4" s="1"/>
  <c r="AQ100" i="4"/>
  <c r="F101" i="4"/>
  <c r="AO96" i="6"/>
  <c r="AK96" i="6"/>
  <c r="AG96" i="6"/>
  <c r="AM96" i="6"/>
  <c r="AI96" i="6"/>
  <c r="AE96" i="6"/>
  <c r="AL96" i="6"/>
  <c r="AH96" i="6"/>
  <c r="AF96" i="6"/>
  <c r="AN96" i="6"/>
  <c r="AJ96" i="6"/>
  <c r="AB101" i="8"/>
  <c r="X101" i="8"/>
  <c r="T101" i="8"/>
  <c r="Z101" i="8"/>
  <c r="V101" i="8"/>
  <c r="Y101" i="8"/>
  <c r="U101" i="8"/>
  <c r="W101" i="8"/>
  <c r="K101" i="8"/>
  <c r="AA101" i="8"/>
  <c r="S101" i="8"/>
  <c r="AN96" i="4"/>
  <c r="AJ96" i="4"/>
  <c r="AF96" i="4"/>
  <c r="AM96" i="4"/>
  <c r="AI96" i="4"/>
  <c r="AE96" i="4"/>
  <c r="AO96" i="4"/>
  <c r="AK96" i="4"/>
  <c r="AG96" i="4"/>
  <c r="AL96" i="4"/>
  <c r="AH96" i="4"/>
  <c r="H100" i="6"/>
  <c r="O100" i="6" s="1"/>
  <c r="AQ100" i="6"/>
  <c r="F101" i="6"/>
  <c r="Y99" i="4"/>
  <c r="U99" i="4"/>
  <c r="AB99" i="4"/>
  <c r="X99" i="4"/>
  <c r="T99" i="4"/>
  <c r="Z99" i="4"/>
  <c r="V99" i="4"/>
  <c r="K99" i="4"/>
  <c r="AA99" i="4"/>
  <c r="S99" i="4"/>
  <c r="W99" i="4"/>
  <c r="L100" i="8"/>
  <c r="R99" i="8"/>
  <c r="AC100" i="8"/>
  <c r="G105" i="6"/>
  <c r="L98" i="6"/>
  <c r="F104" i="8" l="1"/>
  <c r="G104" i="8"/>
  <c r="AB100" i="6"/>
  <c r="X100" i="6"/>
  <c r="T100" i="6"/>
  <c r="Z100" i="6"/>
  <c r="V100" i="6"/>
  <c r="Y100" i="6"/>
  <c r="U100" i="6"/>
  <c r="W100" i="6"/>
  <c r="S100" i="6"/>
  <c r="K100" i="6"/>
  <c r="AA100" i="6"/>
  <c r="AA100" i="4"/>
  <c r="W100" i="4"/>
  <c r="S100" i="4"/>
  <c r="K100" i="4"/>
  <c r="Z100" i="4"/>
  <c r="V100" i="4"/>
  <c r="AB100" i="4"/>
  <c r="X100" i="4"/>
  <c r="T100" i="4"/>
  <c r="U100" i="4"/>
  <c r="Y100" i="4"/>
  <c r="G104" i="4"/>
  <c r="H103" i="8"/>
  <c r="O103" i="8" s="1"/>
  <c r="AQ103" i="8"/>
  <c r="AO99" i="8"/>
  <c r="AK99" i="8"/>
  <c r="AG99" i="8"/>
  <c r="AM99" i="8"/>
  <c r="AI99" i="8"/>
  <c r="AE99" i="8"/>
  <c r="AL99" i="8"/>
  <c r="AH99" i="8"/>
  <c r="AJ99" i="8"/>
  <c r="AN99" i="8"/>
  <c r="AF99" i="8"/>
  <c r="AM97" i="6"/>
  <c r="AI97" i="6"/>
  <c r="AE97" i="6"/>
  <c r="AO97" i="6"/>
  <c r="AK97" i="6"/>
  <c r="AG97" i="6"/>
  <c r="AN97" i="6"/>
  <c r="AJ97" i="6"/>
  <c r="AF97" i="6"/>
  <c r="AH97" i="6"/>
  <c r="AL97" i="6"/>
  <c r="G106" i="6"/>
  <c r="AC99" i="4"/>
  <c r="L99" i="4"/>
  <c r="R98" i="4"/>
  <c r="H101" i="6"/>
  <c r="O101" i="6" s="1"/>
  <c r="AQ101" i="6"/>
  <c r="F102" i="6"/>
  <c r="L101" i="8"/>
  <c r="R100" i="8"/>
  <c r="AC101" i="8"/>
  <c r="AQ101" i="4"/>
  <c r="H101" i="4"/>
  <c r="O101" i="4" s="1"/>
  <c r="F102" i="4"/>
  <c r="Z102" i="8"/>
  <c r="V102" i="8"/>
  <c r="AB102" i="8"/>
  <c r="X102" i="8"/>
  <c r="T102" i="8"/>
  <c r="AA102" i="8"/>
  <c r="W102" i="8"/>
  <c r="S102" i="8"/>
  <c r="K102" i="8"/>
  <c r="Y102" i="8"/>
  <c r="U102" i="8"/>
  <c r="L99" i="6"/>
  <c r="R98" i="6"/>
  <c r="AC99" i="6"/>
  <c r="AL97" i="4"/>
  <c r="AH97" i="4"/>
  <c r="AO97" i="4"/>
  <c r="AK97" i="4"/>
  <c r="AG97" i="4"/>
  <c r="AM97" i="4"/>
  <c r="AI97" i="4"/>
  <c r="AE97" i="4"/>
  <c r="AN97" i="4"/>
  <c r="AF97" i="4"/>
  <c r="AJ97" i="4"/>
  <c r="H102" i="4" l="1"/>
  <c r="O102" i="4" s="1"/>
  <c r="AQ102" i="4"/>
  <c r="F103" i="4"/>
  <c r="AM100" i="8"/>
  <c r="AI100" i="8"/>
  <c r="AE100" i="8"/>
  <c r="AO100" i="8"/>
  <c r="AK100" i="8"/>
  <c r="AG100" i="8"/>
  <c r="AN100" i="8"/>
  <c r="AJ100" i="8"/>
  <c r="AF100" i="8"/>
  <c r="AL100" i="8"/>
  <c r="AH100" i="8"/>
  <c r="Z101" i="6"/>
  <c r="V101" i="6"/>
  <c r="AB101" i="6"/>
  <c r="X101" i="6"/>
  <c r="T101" i="6"/>
  <c r="AA101" i="6"/>
  <c r="W101" i="6"/>
  <c r="S101" i="6"/>
  <c r="K101" i="6"/>
  <c r="Y101" i="6"/>
  <c r="U101" i="6"/>
  <c r="G107" i="6"/>
  <c r="L100" i="6"/>
  <c r="R99" i="6"/>
  <c r="AC100" i="6"/>
  <c r="Y101" i="4"/>
  <c r="U101" i="4"/>
  <c r="AB101" i="4"/>
  <c r="X101" i="4"/>
  <c r="T101" i="4"/>
  <c r="Z101" i="4"/>
  <c r="V101" i="4"/>
  <c r="S101" i="4"/>
  <c r="K101" i="4"/>
  <c r="W101" i="4"/>
  <c r="AA101" i="4"/>
  <c r="AN98" i="4"/>
  <c r="AJ98" i="4"/>
  <c r="AF98" i="4"/>
  <c r="AM98" i="4"/>
  <c r="AI98" i="4"/>
  <c r="AE98" i="4"/>
  <c r="AO98" i="4"/>
  <c r="AK98" i="4"/>
  <c r="AG98" i="4"/>
  <c r="AH98" i="4"/>
  <c r="AL98" i="4"/>
  <c r="AB103" i="8"/>
  <c r="X103" i="8"/>
  <c r="T103" i="8"/>
  <c r="Z103" i="8"/>
  <c r="V103" i="8"/>
  <c r="Y103" i="8"/>
  <c r="U103" i="8"/>
  <c r="AA103" i="8"/>
  <c r="S103" i="8"/>
  <c r="K103" i="8"/>
  <c r="W103" i="8"/>
  <c r="H102" i="6"/>
  <c r="O102" i="6" s="1"/>
  <c r="AQ102" i="6"/>
  <c r="F103" i="6"/>
  <c r="G105" i="4"/>
  <c r="F105" i="8"/>
  <c r="G105" i="8"/>
  <c r="AO98" i="6"/>
  <c r="AK98" i="6"/>
  <c r="AG98" i="6"/>
  <c r="AM98" i="6"/>
  <c r="AI98" i="6"/>
  <c r="AE98" i="6"/>
  <c r="AL98" i="6"/>
  <c r="AH98" i="6"/>
  <c r="AJ98" i="6"/>
  <c r="AN98" i="6"/>
  <c r="AF98" i="6"/>
  <c r="L102" i="8"/>
  <c r="R101" i="8"/>
  <c r="AC102" i="8"/>
  <c r="L100" i="4"/>
  <c r="R99" i="4"/>
  <c r="AC100" i="4"/>
  <c r="H104" i="8"/>
  <c r="O104" i="8" s="1"/>
  <c r="AQ104" i="8"/>
  <c r="Z104" i="8" l="1"/>
  <c r="V104" i="8"/>
  <c r="AB104" i="8"/>
  <c r="X104" i="8"/>
  <c r="T104" i="8"/>
  <c r="AA104" i="8"/>
  <c r="W104" i="8"/>
  <c r="S104" i="8"/>
  <c r="K104" i="8"/>
  <c r="U104" i="8"/>
  <c r="Y104" i="8"/>
  <c r="AB102" i="6"/>
  <c r="X102" i="6"/>
  <c r="T102" i="6"/>
  <c r="Z102" i="6"/>
  <c r="V102" i="6"/>
  <c r="Y102" i="6"/>
  <c r="U102" i="6"/>
  <c r="AA102" i="6"/>
  <c r="W102" i="6"/>
  <c r="S102" i="6"/>
  <c r="K102" i="6"/>
  <c r="AO101" i="8"/>
  <c r="AK101" i="8"/>
  <c r="AG101" i="8"/>
  <c r="AM101" i="8"/>
  <c r="AI101" i="8"/>
  <c r="AE101" i="8"/>
  <c r="AL101" i="8"/>
  <c r="AH101" i="8"/>
  <c r="AN101" i="8"/>
  <c r="AF101" i="8"/>
  <c r="AJ101" i="8"/>
  <c r="G106" i="4"/>
  <c r="AC101" i="4"/>
  <c r="L101" i="4"/>
  <c r="R100" i="4"/>
  <c r="G108" i="6"/>
  <c r="L101" i="6"/>
  <c r="R100" i="6"/>
  <c r="AC101" i="6"/>
  <c r="AQ103" i="4"/>
  <c r="H103" i="4"/>
  <c r="O103" i="4" s="1"/>
  <c r="F104" i="4"/>
  <c r="AL99" i="4"/>
  <c r="AH99" i="4"/>
  <c r="AO99" i="4"/>
  <c r="AK99" i="4"/>
  <c r="AG99" i="4"/>
  <c r="AM99" i="4"/>
  <c r="AI99" i="4"/>
  <c r="AE99" i="4"/>
  <c r="AF99" i="4"/>
  <c r="AJ99" i="4"/>
  <c r="AN99" i="4"/>
  <c r="F106" i="8"/>
  <c r="G106" i="8"/>
  <c r="H103" i="6"/>
  <c r="O103" i="6" s="1"/>
  <c r="AQ103" i="6"/>
  <c r="F104" i="6"/>
  <c r="L103" i="8"/>
  <c r="R102" i="8"/>
  <c r="AC103" i="8"/>
  <c r="H105" i="8"/>
  <c r="O105" i="8" s="1"/>
  <c r="AQ105" i="8"/>
  <c r="AM99" i="6"/>
  <c r="AI99" i="6"/>
  <c r="AE99" i="6"/>
  <c r="AO99" i="6"/>
  <c r="AK99" i="6"/>
  <c r="AG99" i="6"/>
  <c r="AN99" i="6"/>
  <c r="AJ99" i="6"/>
  <c r="AF99" i="6"/>
  <c r="AL99" i="6"/>
  <c r="AH99" i="6"/>
  <c r="AA102" i="4"/>
  <c r="W102" i="4"/>
  <c r="S102" i="4"/>
  <c r="K102" i="4"/>
  <c r="Z102" i="4"/>
  <c r="V102" i="4"/>
  <c r="AB102" i="4"/>
  <c r="X102" i="4"/>
  <c r="T102" i="4"/>
  <c r="U102" i="4"/>
  <c r="Y102" i="4"/>
  <c r="AM102" i="8" l="1"/>
  <c r="AI102" i="8"/>
  <c r="AE102" i="8"/>
  <c r="AO102" i="8"/>
  <c r="AK102" i="8"/>
  <c r="AG102" i="8"/>
  <c r="AN102" i="8"/>
  <c r="AJ102" i="8"/>
  <c r="AF102" i="8"/>
  <c r="AH102" i="8"/>
  <c r="AL102" i="8"/>
  <c r="Z103" i="6"/>
  <c r="V103" i="6"/>
  <c r="AB103" i="6"/>
  <c r="X103" i="6"/>
  <c r="T103" i="6"/>
  <c r="AA103" i="6"/>
  <c r="W103" i="6"/>
  <c r="S103" i="6"/>
  <c r="K103" i="6"/>
  <c r="Y103" i="6"/>
  <c r="U103" i="6"/>
  <c r="G109" i="6"/>
  <c r="F107" i="8"/>
  <c r="G107" i="8"/>
  <c r="G107" i="4"/>
  <c r="L102" i="4"/>
  <c r="R101" i="4"/>
  <c r="AC102" i="4"/>
  <c r="AB105" i="8"/>
  <c r="X105" i="8"/>
  <c r="T105" i="8"/>
  <c r="Z105" i="8"/>
  <c r="V105" i="8"/>
  <c r="Y105" i="8"/>
  <c r="U105" i="8"/>
  <c r="K105" i="8"/>
  <c r="W105" i="8"/>
  <c r="S105" i="8"/>
  <c r="AA105" i="8"/>
  <c r="H104" i="6"/>
  <c r="O104" i="6" s="1"/>
  <c r="AQ104" i="6"/>
  <c r="F105" i="6"/>
  <c r="H106" i="8"/>
  <c r="O106" i="8" s="1"/>
  <c r="AQ106" i="8"/>
  <c r="H104" i="4"/>
  <c r="O104" i="4" s="1"/>
  <c r="AQ104" i="4"/>
  <c r="F105" i="4"/>
  <c r="AO100" i="6"/>
  <c r="AK100" i="6"/>
  <c r="AG100" i="6"/>
  <c r="AM100" i="6"/>
  <c r="AI100" i="6"/>
  <c r="AE100" i="6"/>
  <c r="AL100" i="6"/>
  <c r="AH100" i="6"/>
  <c r="AN100" i="6"/>
  <c r="AJ100" i="6"/>
  <c r="AF100" i="6"/>
  <c r="AN100" i="4"/>
  <c r="AJ100" i="4"/>
  <c r="AF100" i="4"/>
  <c r="AM100" i="4"/>
  <c r="AI100" i="4"/>
  <c r="AE100" i="4"/>
  <c r="AO100" i="4"/>
  <c r="AK100" i="4"/>
  <c r="AG100" i="4"/>
  <c r="AH100" i="4"/>
  <c r="AL100" i="4"/>
  <c r="L102" i="6"/>
  <c r="R101" i="6"/>
  <c r="AC102" i="6"/>
  <c r="Y103" i="4"/>
  <c r="U103" i="4"/>
  <c r="AB103" i="4"/>
  <c r="X103" i="4"/>
  <c r="T103" i="4"/>
  <c r="Z103" i="4"/>
  <c r="V103" i="4"/>
  <c r="W103" i="4"/>
  <c r="S103" i="4"/>
  <c r="AA103" i="4"/>
  <c r="K103" i="4"/>
  <c r="L104" i="8"/>
  <c r="R103" i="8"/>
  <c r="AC104" i="8"/>
  <c r="AO103" i="8" l="1"/>
  <c r="AK103" i="8"/>
  <c r="AG103" i="8"/>
  <c r="AM103" i="8"/>
  <c r="AI103" i="8"/>
  <c r="AE103" i="8"/>
  <c r="AL103" i="8"/>
  <c r="AH103" i="8"/>
  <c r="AJ103" i="8"/>
  <c r="AF103" i="8"/>
  <c r="AN103" i="8"/>
  <c r="AA104" i="4"/>
  <c r="W104" i="4"/>
  <c r="S104" i="4"/>
  <c r="K104" i="4"/>
  <c r="Z104" i="4"/>
  <c r="V104" i="4"/>
  <c r="AB104" i="4"/>
  <c r="X104" i="4"/>
  <c r="T104" i="4"/>
  <c r="Y104" i="4"/>
  <c r="U104" i="4"/>
  <c r="G110" i="6"/>
  <c r="L103" i="6"/>
  <c r="R102" i="6"/>
  <c r="AC103" i="6"/>
  <c r="AB104" i="6"/>
  <c r="X104" i="6"/>
  <c r="T104" i="6"/>
  <c r="Z104" i="6"/>
  <c r="V104" i="6"/>
  <c r="Y104" i="6"/>
  <c r="U104" i="6"/>
  <c r="AA104" i="6"/>
  <c r="W104" i="6"/>
  <c r="K104" i="6"/>
  <c r="S104" i="6"/>
  <c r="L105" i="8"/>
  <c r="R104" i="8"/>
  <c r="AC105" i="8"/>
  <c r="G108" i="4"/>
  <c r="AQ105" i="4"/>
  <c r="H105" i="4"/>
  <c r="O105" i="4" s="1"/>
  <c r="F106" i="4"/>
  <c r="Z106" i="8"/>
  <c r="V106" i="8"/>
  <c r="AB106" i="8"/>
  <c r="X106" i="8"/>
  <c r="T106" i="8"/>
  <c r="AA106" i="8"/>
  <c r="W106" i="8"/>
  <c r="S106" i="8"/>
  <c r="K106" i="8"/>
  <c r="Y106" i="8"/>
  <c r="U106" i="8"/>
  <c r="AL101" i="4"/>
  <c r="AH101" i="4"/>
  <c r="AO101" i="4"/>
  <c r="AK101" i="4"/>
  <c r="AG101" i="4"/>
  <c r="AM101" i="4"/>
  <c r="AI101" i="4"/>
  <c r="AE101" i="4"/>
  <c r="AJ101" i="4"/>
  <c r="AF101" i="4"/>
  <c r="AN101" i="4"/>
  <c r="F108" i="8"/>
  <c r="G108" i="8"/>
  <c r="AC103" i="4"/>
  <c r="L103" i="4"/>
  <c r="R102" i="4"/>
  <c r="AM101" i="6"/>
  <c r="AI101" i="6"/>
  <c r="AE101" i="6"/>
  <c r="AO101" i="6"/>
  <c r="AK101" i="6"/>
  <c r="AG101" i="6"/>
  <c r="AN101" i="6"/>
  <c r="AJ101" i="6"/>
  <c r="AF101" i="6"/>
  <c r="AH101" i="6"/>
  <c r="AL101" i="6"/>
  <c r="H105" i="6"/>
  <c r="O105" i="6" s="1"/>
  <c r="AQ105" i="6"/>
  <c r="F106" i="6"/>
  <c r="H107" i="8"/>
  <c r="O107" i="8" s="1"/>
  <c r="AQ107" i="8"/>
  <c r="AB107" i="8" l="1"/>
  <c r="X107" i="8"/>
  <c r="T107" i="8"/>
  <c r="Z107" i="8"/>
  <c r="V107" i="8"/>
  <c r="Y107" i="8"/>
  <c r="U107" i="8"/>
  <c r="S107" i="8"/>
  <c r="AA107" i="8"/>
  <c r="W107" i="8"/>
  <c r="K107" i="8"/>
  <c r="AM104" i="8"/>
  <c r="AI104" i="8"/>
  <c r="AE104" i="8"/>
  <c r="AO104" i="8"/>
  <c r="AK104" i="8"/>
  <c r="AG104" i="8"/>
  <c r="AN104" i="8"/>
  <c r="AJ104" i="8"/>
  <c r="AF104" i="8"/>
  <c r="AL104" i="8"/>
  <c r="AH104" i="8"/>
  <c r="G111" i="6"/>
  <c r="H106" i="6"/>
  <c r="O106" i="6" s="1"/>
  <c r="AQ106" i="6"/>
  <c r="F107" i="6"/>
  <c r="L106" i="8"/>
  <c r="R105" i="8"/>
  <c r="AC106" i="8"/>
  <c r="G109" i="4"/>
  <c r="L104" i="4"/>
  <c r="R103" i="4"/>
  <c r="AC104" i="4"/>
  <c r="F109" i="8"/>
  <c r="G109" i="8"/>
  <c r="H106" i="4"/>
  <c r="O106" i="4" s="1"/>
  <c r="AQ106" i="4"/>
  <c r="F107" i="4"/>
  <c r="AO102" i="6"/>
  <c r="AK102" i="6"/>
  <c r="AG102" i="6"/>
  <c r="AM102" i="6"/>
  <c r="AI102" i="6"/>
  <c r="AE102" i="6"/>
  <c r="AL102" i="6"/>
  <c r="AH102" i="6"/>
  <c r="AN102" i="6"/>
  <c r="AJ102" i="6"/>
  <c r="AF102" i="6"/>
  <c r="Z105" i="6"/>
  <c r="V105" i="6"/>
  <c r="AB105" i="6"/>
  <c r="X105" i="6"/>
  <c r="T105" i="6"/>
  <c r="AA105" i="6"/>
  <c r="W105" i="6"/>
  <c r="S105" i="6"/>
  <c r="K105" i="6"/>
  <c r="Y105" i="6"/>
  <c r="U105" i="6"/>
  <c r="AN102" i="4"/>
  <c r="AJ102" i="4"/>
  <c r="AF102" i="4"/>
  <c r="AM102" i="4"/>
  <c r="AI102" i="4"/>
  <c r="AE102" i="4"/>
  <c r="AO102" i="4"/>
  <c r="AK102" i="4"/>
  <c r="AG102" i="4"/>
  <c r="AL102" i="4"/>
  <c r="AH102" i="4"/>
  <c r="H108" i="8"/>
  <c r="O108" i="8" s="1"/>
  <c r="AQ108" i="8"/>
  <c r="Y105" i="4"/>
  <c r="U105" i="4"/>
  <c r="AB105" i="4"/>
  <c r="X105" i="4"/>
  <c r="T105" i="4"/>
  <c r="Z105" i="4"/>
  <c r="V105" i="4"/>
  <c r="AA105" i="4"/>
  <c r="W105" i="4"/>
  <c r="K105" i="4"/>
  <c r="S105" i="4"/>
  <c r="L104" i="6"/>
  <c r="R103" i="6"/>
  <c r="AC104" i="6"/>
  <c r="AC105" i="4" l="1"/>
  <c r="L105" i="4"/>
  <c r="R104" i="4"/>
  <c r="AM103" i="6"/>
  <c r="AI103" i="6"/>
  <c r="AE103" i="6"/>
  <c r="AO103" i="6"/>
  <c r="AK103" i="6"/>
  <c r="AG103" i="6"/>
  <c r="AN103" i="6"/>
  <c r="AJ103" i="6"/>
  <c r="AF103" i="6"/>
  <c r="AL103" i="6"/>
  <c r="AH103" i="6"/>
  <c r="L105" i="6"/>
  <c r="R104" i="6"/>
  <c r="AC105" i="6"/>
  <c r="AQ107" i="4"/>
  <c r="H107" i="4"/>
  <c r="O107" i="4" s="1"/>
  <c r="F108" i="4"/>
  <c r="H109" i="8"/>
  <c r="O109" i="8" s="1"/>
  <c r="AQ109" i="8"/>
  <c r="G112" i="6"/>
  <c r="G110" i="4"/>
  <c r="H107" i="6"/>
  <c r="O107" i="6" s="1"/>
  <c r="AQ107" i="6"/>
  <c r="F108" i="6"/>
  <c r="L107" i="8"/>
  <c r="R106" i="8"/>
  <c r="AC107" i="8"/>
  <c r="Z108" i="8"/>
  <c r="V108" i="8"/>
  <c r="AB108" i="8"/>
  <c r="X108" i="8"/>
  <c r="T108" i="8"/>
  <c r="AA108" i="8"/>
  <c r="W108" i="8"/>
  <c r="S108" i="8"/>
  <c r="K108" i="8"/>
  <c r="U108" i="8"/>
  <c r="Y108" i="8"/>
  <c r="AA106" i="4"/>
  <c r="W106" i="4"/>
  <c r="S106" i="4"/>
  <c r="K106" i="4"/>
  <c r="Z106" i="4"/>
  <c r="V106" i="4"/>
  <c r="AB106" i="4"/>
  <c r="X106" i="4"/>
  <c r="T106" i="4"/>
  <c r="Y106" i="4"/>
  <c r="U106" i="4"/>
  <c r="AL103" i="4"/>
  <c r="AH103" i="4"/>
  <c r="AO103" i="4"/>
  <c r="AK103" i="4"/>
  <c r="AG103" i="4"/>
  <c r="AM103" i="4"/>
  <c r="AI103" i="4"/>
  <c r="AE103" i="4"/>
  <c r="AN103" i="4"/>
  <c r="AJ103" i="4"/>
  <c r="AF103" i="4"/>
  <c r="F110" i="8"/>
  <c r="G110" i="8"/>
  <c r="AO105" i="8"/>
  <c r="AK105" i="8"/>
  <c r="AG105" i="8"/>
  <c r="AM105" i="8"/>
  <c r="AI105" i="8"/>
  <c r="AE105" i="8"/>
  <c r="AL105" i="8"/>
  <c r="AH105" i="8"/>
  <c r="AF105" i="8"/>
  <c r="AN105" i="8"/>
  <c r="AJ105" i="8"/>
  <c r="AB106" i="6"/>
  <c r="X106" i="6"/>
  <c r="T106" i="6"/>
  <c r="Z106" i="6"/>
  <c r="V106" i="6"/>
  <c r="Y106" i="6"/>
  <c r="U106" i="6"/>
  <c r="K106" i="6"/>
  <c r="AA106" i="6"/>
  <c r="S106" i="6"/>
  <c r="W106" i="6"/>
  <c r="F111" i="8" l="1"/>
  <c r="G111" i="8"/>
  <c r="G113" i="6"/>
  <c r="H108" i="4"/>
  <c r="O108" i="4" s="1"/>
  <c r="AQ108" i="4"/>
  <c r="F109" i="4"/>
  <c r="AO104" i="6"/>
  <c r="AK104" i="6"/>
  <c r="AG104" i="6"/>
  <c r="AM104" i="6"/>
  <c r="AI104" i="6"/>
  <c r="AE104" i="6"/>
  <c r="AL104" i="6"/>
  <c r="AH104" i="6"/>
  <c r="AN104" i="6"/>
  <c r="AF104" i="6"/>
  <c r="AJ104" i="6"/>
  <c r="L106" i="4"/>
  <c r="R105" i="4"/>
  <c r="AC106" i="4"/>
  <c r="AM106" i="8"/>
  <c r="AI106" i="8"/>
  <c r="AE106" i="8"/>
  <c r="AO106" i="8"/>
  <c r="AK106" i="8"/>
  <c r="AG106" i="8"/>
  <c r="AN106" i="8"/>
  <c r="AJ106" i="8"/>
  <c r="AF106" i="8"/>
  <c r="AH106" i="8"/>
  <c r="AL106" i="8"/>
  <c r="Z107" i="6"/>
  <c r="V107" i="6"/>
  <c r="AB107" i="6"/>
  <c r="X107" i="6"/>
  <c r="T107" i="6"/>
  <c r="AA107" i="6"/>
  <c r="W107" i="6"/>
  <c r="S107" i="6"/>
  <c r="K107" i="6"/>
  <c r="U107" i="6"/>
  <c r="Y107" i="6"/>
  <c r="Y107" i="4"/>
  <c r="U107" i="4"/>
  <c r="AB107" i="4"/>
  <c r="X107" i="4"/>
  <c r="T107" i="4"/>
  <c r="Z107" i="4"/>
  <c r="V107" i="4"/>
  <c r="K107" i="4"/>
  <c r="AA107" i="4"/>
  <c r="S107" i="4"/>
  <c r="W107" i="4"/>
  <c r="AN104" i="4"/>
  <c r="AJ104" i="4"/>
  <c r="AF104" i="4"/>
  <c r="AM104" i="4"/>
  <c r="AI104" i="4"/>
  <c r="AE104" i="4"/>
  <c r="AO104" i="4"/>
  <c r="AK104" i="4"/>
  <c r="AG104" i="4"/>
  <c r="AL104" i="4"/>
  <c r="AH104" i="4"/>
  <c r="L106" i="6"/>
  <c r="R105" i="6"/>
  <c r="AC106" i="6"/>
  <c r="H110" i="8"/>
  <c r="O110" i="8" s="1"/>
  <c r="AQ110" i="8"/>
  <c r="G111" i="4"/>
  <c r="L108" i="8"/>
  <c r="R107" i="8"/>
  <c r="AC108" i="8"/>
  <c r="H108" i="6"/>
  <c r="O108" i="6" s="1"/>
  <c r="AQ108" i="6"/>
  <c r="F109" i="6"/>
  <c r="AB109" i="8"/>
  <c r="X109" i="8"/>
  <c r="T109" i="8"/>
  <c r="Z109" i="8"/>
  <c r="V109" i="8"/>
  <c r="Y109" i="8"/>
  <c r="U109" i="8"/>
  <c r="W109" i="8"/>
  <c r="K109" i="8"/>
  <c r="AA109" i="8"/>
  <c r="S109" i="8"/>
  <c r="AB108" i="6" l="1"/>
  <c r="X108" i="6"/>
  <c r="T108" i="6"/>
  <c r="Z108" i="6"/>
  <c r="V108" i="6"/>
  <c r="Y108" i="6"/>
  <c r="U108" i="6"/>
  <c r="S108" i="6"/>
  <c r="K108" i="6"/>
  <c r="W108" i="6"/>
  <c r="AA108" i="6"/>
  <c r="AL105" i="4"/>
  <c r="AH105" i="4"/>
  <c r="AO105" i="4"/>
  <c r="AK105" i="4"/>
  <c r="AG105" i="4"/>
  <c r="AM105" i="4"/>
  <c r="AI105" i="4"/>
  <c r="AE105" i="4"/>
  <c r="AN105" i="4"/>
  <c r="AF105" i="4"/>
  <c r="AJ105" i="4"/>
  <c r="G114" i="6"/>
  <c r="L109" i="8"/>
  <c r="R108" i="8"/>
  <c r="AC109" i="8"/>
  <c r="G112" i="4"/>
  <c r="AM105" i="6"/>
  <c r="AI105" i="6"/>
  <c r="AE105" i="6"/>
  <c r="AO105" i="6"/>
  <c r="AK105" i="6"/>
  <c r="AG105" i="6"/>
  <c r="AN105" i="6"/>
  <c r="AJ105" i="6"/>
  <c r="AF105" i="6"/>
  <c r="AH105" i="6"/>
  <c r="AL105" i="6"/>
  <c r="AC107" i="4"/>
  <c r="L107" i="4"/>
  <c r="R106" i="4"/>
  <c r="AQ109" i="4"/>
  <c r="H109" i="4"/>
  <c r="O109" i="4" s="1"/>
  <c r="F110" i="4"/>
  <c r="H109" i="6"/>
  <c r="O109" i="6" s="1"/>
  <c r="AQ109" i="6"/>
  <c r="F110" i="6"/>
  <c r="AO107" i="8"/>
  <c r="AK107" i="8"/>
  <c r="AG107" i="8"/>
  <c r="AM107" i="8"/>
  <c r="AI107" i="8"/>
  <c r="AE107" i="8"/>
  <c r="AL107" i="8"/>
  <c r="AH107" i="8"/>
  <c r="AJ107" i="8"/>
  <c r="AN107" i="8"/>
  <c r="AF107" i="8"/>
  <c r="F112" i="8"/>
  <c r="G112" i="8"/>
  <c r="Z110" i="8"/>
  <c r="V110" i="8"/>
  <c r="AB110" i="8"/>
  <c r="X110" i="8"/>
  <c r="T110" i="8"/>
  <c r="AA110" i="8"/>
  <c r="W110" i="8"/>
  <c r="S110" i="8"/>
  <c r="K110" i="8"/>
  <c r="Y110" i="8"/>
  <c r="U110" i="8"/>
  <c r="L107" i="6"/>
  <c r="R106" i="6"/>
  <c r="AC107" i="6"/>
  <c r="AA108" i="4"/>
  <c r="W108" i="4"/>
  <c r="S108" i="4"/>
  <c r="K108" i="4"/>
  <c r="Z108" i="4"/>
  <c r="V108" i="4"/>
  <c r="AB108" i="4"/>
  <c r="X108" i="4"/>
  <c r="T108" i="4"/>
  <c r="U108" i="4"/>
  <c r="Y108" i="4"/>
  <c r="H111" i="8"/>
  <c r="O111" i="8" s="1"/>
  <c r="AQ111" i="8"/>
  <c r="AB111" i="8" l="1"/>
  <c r="X111" i="8"/>
  <c r="T111" i="8"/>
  <c r="Z111" i="8"/>
  <c r="V111" i="8"/>
  <c r="Y111" i="8"/>
  <c r="U111" i="8"/>
  <c r="AA111" i="8"/>
  <c r="S111" i="8"/>
  <c r="K111" i="8"/>
  <c r="W111" i="8"/>
  <c r="L108" i="4"/>
  <c r="R107" i="4"/>
  <c r="AC108" i="4"/>
  <c r="G115" i="6"/>
  <c r="L110" i="8"/>
  <c r="R109" i="8"/>
  <c r="AC110" i="8"/>
  <c r="Z109" i="6"/>
  <c r="V109" i="6"/>
  <c r="AB109" i="6"/>
  <c r="X109" i="6"/>
  <c r="T109" i="6"/>
  <c r="AA109" i="6"/>
  <c r="W109" i="6"/>
  <c r="S109" i="6"/>
  <c r="K109" i="6"/>
  <c r="U109" i="6"/>
  <c r="Y109" i="6"/>
  <c r="AN106" i="4"/>
  <c r="AJ106" i="4"/>
  <c r="AF106" i="4"/>
  <c r="AM106" i="4"/>
  <c r="AI106" i="4"/>
  <c r="AE106" i="4"/>
  <c r="AO106" i="4"/>
  <c r="AK106" i="4"/>
  <c r="AG106" i="4"/>
  <c r="AH106" i="4"/>
  <c r="AL106" i="4"/>
  <c r="AO106" i="6"/>
  <c r="AK106" i="6"/>
  <c r="AG106" i="6"/>
  <c r="AM106" i="6"/>
  <c r="AI106" i="6"/>
  <c r="AE106" i="6"/>
  <c r="AL106" i="6"/>
  <c r="AH106" i="6"/>
  <c r="AF106" i="6"/>
  <c r="AJ106" i="6"/>
  <c r="AN106" i="6"/>
  <c r="F113" i="8"/>
  <c r="G113" i="8"/>
  <c r="H110" i="4"/>
  <c r="O110" i="4" s="1"/>
  <c r="AQ110" i="4"/>
  <c r="F111" i="4"/>
  <c r="AM108" i="8"/>
  <c r="AI108" i="8"/>
  <c r="AE108" i="8"/>
  <c r="AO108" i="8"/>
  <c r="AK108" i="8"/>
  <c r="AG108" i="8"/>
  <c r="AN108" i="8"/>
  <c r="AJ108" i="8"/>
  <c r="AF108" i="8"/>
  <c r="AL108" i="8"/>
  <c r="AH108" i="8"/>
  <c r="H112" i="8"/>
  <c r="O112" i="8" s="1"/>
  <c r="AQ112" i="8"/>
  <c r="H110" i="6"/>
  <c r="O110" i="6" s="1"/>
  <c r="AQ110" i="6"/>
  <c r="F111" i="6"/>
  <c r="Y109" i="4"/>
  <c r="U109" i="4"/>
  <c r="AB109" i="4"/>
  <c r="X109" i="4"/>
  <c r="T109" i="4"/>
  <c r="Z109" i="4"/>
  <c r="V109" i="4"/>
  <c r="S109" i="4"/>
  <c r="K109" i="4"/>
  <c r="W109" i="4"/>
  <c r="AA109" i="4"/>
  <c r="G113" i="4"/>
  <c r="L108" i="6"/>
  <c r="R107" i="6"/>
  <c r="AC108" i="6"/>
  <c r="AC109" i="4" l="1"/>
  <c r="L109" i="4"/>
  <c r="R108" i="4"/>
  <c r="F114" i="8"/>
  <c r="G114" i="8"/>
  <c r="G114" i="4"/>
  <c r="AM107" i="6"/>
  <c r="AI107" i="6"/>
  <c r="AE107" i="6"/>
  <c r="AO107" i="6"/>
  <c r="AK107" i="6"/>
  <c r="AG107" i="6"/>
  <c r="AN107" i="6"/>
  <c r="AJ107" i="6"/>
  <c r="AF107" i="6"/>
  <c r="AH107" i="6"/>
  <c r="AL107" i="6"/>
  <c r="L109" i="6"/>
  <c r="R108" i="6"/>
  <c r="AC109" i="6"/>
  <c r="G116" i="6"/>
  <c r="AB110" i="6"/>
  <c r="X110" i="6"/>
  <c r="T110" i="6"/>
  <c r="Z110" i="6"/>
  <c r="V110" i="6"/>
  <c r="Y110" i="6"/>
  <c r="U110" i="6"/>
  <c r="W110" i="6"/>
  <c r="S110" i="6"/>
  <c r="AA110" i="6"/>
  <c r="K110" i="6"/>
  <c r="AA110" i="4"/>
  <c r="W110" i="4"/>
  <c r="S110" i="4"/>
  <c r="K110" i="4"/>
  <c r="Z110" i="4"/>
  <c r="V110" i="4"/>
  <c r="AB110" i="4"/>
  <c r="X110" i="4"/>
  <c r="T110" i="4"/>
  <c r="U110" i="4"/>
  <c r="Y110" i="4"/>
  <c r="AO109" i="8"/>
  <c r="AK109" i="8"/>
  <c r="AG109" i="8"/>
  <c r="AM109" i="8"/>
  <c r="AI109" i="8"/>
  <c r="AE109" i="8"/>
  <c r="AL109" i="8"/>
  <c r="AH109" i="8"/>
  <c r="AN109" i="8"/>
  <c r="AF109" i="8"/>
  <c r="AJ109" i="8"/>
  <c r="L111" i="8"/>
  <c r="R110" i="8"/>
  <c r="AC111" i="8"/>
  <c r="H111" i="6"/>
  <c r="O111" i="6" s="1"/>
  <c r="AQ111" i="6"/>
  <c r="F112" i="6"/>
  <c r="Z112" i="8"/>
  <c r="V112" i="8"/>
  <c r="AB112" i="8"/>
  <c r="X112" i="8"/>
  <c r="T112" i="8"/>
  <c r="AA112" i="8"/>
  <c r="W112" i="8"/>
  <c r="S112" i="8"/>
  <c r="K112" i="8"/>
  <c r="U112" i="8"/>
  <c r="Y112" i="8"/>
  <c r="AQ111" i="4"/>
  <c r="H111" i="4"/>
  <c r="O111" i="4" s="1"/>
  <c r="F112" i="4"/>
  <c r="H113" i="8"/>
  <c r="O113" i="8" s="1"/>
  <c r="AQ113" i="8"/>
  <c r="AL107" i="4"/>
  <c r="AH107" i="4"/>
  <c r="AO107" i="4"/>
  <c r="AK107" i="4"/>
  <c r="AG107" i="4"/>
  <c r="AM107" i="4"/>
  <c r="AI107" i="4"/>
  <c r="AE107" i="4"/>
  <c r="AF107" i="4"/>
  <c r="AJ107" i="4"/>
  <c r="AN107" i="4"/>
  <c r="AM110" i="8" l="1"/>
  <c r="AI110" i="8"/>
  <c r="AE110" i="8"/>
  <c r="AO110" i="8"/>
  <c r="AK110" i="8"/>
  <c r="AG110" i="8"/>
  <c r="AN110" i="8"/>
  <c r="AJ110" i="8"/>
  <c r="AF110" i="8"/>
  <c r="AH110" i="8"/>
  <c r="AL110" i="8"/>
  <c r="L110" i="6"/>
  <c r="R109" i="6"/>
  <c r="AC110" i="6"/>
  <c r="H112" i="4"/>
  <c r="O112" i="4" s="1"/>
  <c r="AQ112" i="4"/>
  <c r="F113" i="4"/>
  <c r="Z111" i="6"/>
  <c r="V111" i="6"/>
  <c r="AB111" i="6"/>
  <c r="X111" i="6"/>
  <c r="T111" i="6"/>
  <c r="AA111" i="6"/>
  <c r="W111" i="6"/>
  <c r="S111" i="6"/>
  <c r="K111" i="6"/>
  <c r="Y111" i="6"/>
  <c r="U111" i="6"/>
  <c r="AO108" i="6"/>
  <c r="AK108" i="6"/>
  <c r="AG108" i="6"/>
  <c r="AM108" i="6"/>
  <c r="AI108" i="6"/>
  <c r="AE108" i="6"/>
  <c r="AL108" i="6"/>
  <c r="AH108" i="6"/>
  <c r="AJ108" i="6"/>
  <c r="AF108" i="6"/>
  <c r="AN108" i="6"/>
  <c r="H114" i="8"/>
  <c r="O114" i="8" s="1"/>
  <c r="AQ114" i="8"/>
  <c r="H112" i="6"/>
  <c r="O112" i="6" s="1"/>
  <c r="AQ112" i="6"/>
  <c r="F113" i="6"/>
  <c r="L110" i="4"/>
  <c r="R109" i="4"/>
  <c r="AC110" i="4"/>
  <c r="Y111" i="4"/>
  <c r="U111" i="4"/>
  <c r="AB111" i="4"/>
  <c r="X111" i="4"/>
  <c r="T111" i="4"/>
  <c r="Z111" i="4"/>
  <c r="V111" i="4"/>
  <c r="W111" i="4"/>
  <c r="S111" i="4"/>
  <c r="AA111" i="4"/>
  <c r="K111" i="4"/>
  <c r="L112" i="8"/>
  <c r="R111" i="8"/>
  <c r="AC112" i="8"/>
  <c r="G117" i="6"/>
  <c r="G115" i="4"/>
  <c r="AN108" i="4"/>
  <c r="AJ108" i="4"/>
  <c r="AF108" i="4"/>
  <c r="AM108" i="4"/>
  <c r="AI108" i="4"/>
  <c r="AE108" i="4"/>
  <c r="AO108" i="4"/>
  <c r="AK108" i="4"/>
  <c r="AG108" i="4"/>
  <c r="AH108" i="4"/>
  <c r="AL108" i="4"/>
  <c r="AB113" i="8"/>
  <c r="X113" i="8"/>
  <c r="T113" i="8"/>
  <c r="Z113" i="8"/>
  <c r="V113" i="8"/>
  <c r="Y113" i="8"/>
  <c r="U113" i="8"/>
  <c r="K113" i="8"/>
  <c r="W113" i="8"/>
  <c r="S113" i="8"/>
  <c r="AA113" i="8"/>
  <c r="F115" i="8"/>
  <c r="G115" i="8"/>
  <c r="H115" i="8" l="1"/>
  <c r="O115" i="8" s="1"/>
  <c r="AQ115" i="8"/>
  <c r="L113" i="8"/>
  <c r="R112" i="8"/>
  <c r="AC113" i="8"/>
  <c r="G116" i="4"/>
  <c r="AO111" i="8"/>
  <c r="AK111" i="8"/>
  <c r="AG111" i="8"/>
  <c r="AM111" i="8"/>
  <c r="AI111" i="8"/>
  <c r="AE111" i="8"/>
  <c r="AL111" i="8"/>
  <c r="AH111" i="8"/>
  <c r="AJ111" i="8"/>
  <c r="AF111" i="8"/>
  <c r="AN111" i="8"/>
  <c r="H113" i="6"/>
  <c r="O113" i="6" s="1"/>
  <c r="AQ113" i="6"/>
  <c r="F114" i="6"/>
  <c r="Z114" i="8"/>
  <c r="V114" i="8"/>
  <c r="AB114" i="8"/>
  <c r="X114" i="8"/>
  <c r="T114" i="8"/>
  <c r="AA114" i="8"/>
  <c r="W114" i="8"/>
  <c r="S114" i="8"/>
  <c r="K114" i="8"/>
  <c r="Y114" i="8"/>
  <c r="U114" i="8"/>
  <c r="G118" i="6"/>
  <c r="AA112" i="4"/>
  <c r="W112" i="4"/>
  <c r="S112" i="4"/>
  <c r="K112" i="4"/>
  <c r="Z112" i="4"/>
  <c r="V112" i="4"/>
  <c r="AB112" i="4"/>
  <c r="X112" i="4"/>
  <c r="T112" i="4"/>
  <c r="Y112" i="4"/>
  <c r="U112" i="4"/>
  <c r="AC111" i="4"/>
  <c r="L111" i="4"/>
  <c r="R110" i="4"/>
  <c r="AL109" i="4"/>
  <c r="AH109" i="4"/>
  <c r="AO109" i="4"/>
  <c r="AK109" i="4"/>
  <c r="AG109" i="4"/>
  <c r="AM109" i="4"/>
  <c r="AI109" i="4"/>
  <c r="AE109" i="4"/>
  <c r="AJ109" i="4"/>
  <c r="AF109" i="4"/>
  <c r="AN109" i="4"/>
  <c r="AB112" i="6"/>
  <c r="X112" i="6"/>
  <c r="T112" i="6"/>
  <c r="Z112" i="6"/>
  <c r="V112" i="6"/>
  <c r="Y112" i="6"/>
  <c r="U112" i="6"/>
  <c r="AA112" i="6"/>
  <c r="W112" i="6"/>
  <c r="K112" i="6"/>
  <c r="S112" i="6"/>
  <c r="L111" i="6"/>
  <c r="R110" i="6"/>
  <c r="AC111" i="6"/>
  <c r="F116" i="8"/>
  <c r="G116" i="8"/>
  <c r="AQ113" i="4"/>
  <c r="H113" i="4"/>
  <c r="O113" i="4" s="1"/>
  <c r="F114" i="4"/>
  <c r="AM109" i="6"/>
  <c r="AI109" i="6"/>
  <c r="AE109" i="6"/>
  <c r="AO109" i="6"/>
  <c r="AK109" i="6"/>
  <c r="AG109" i="6"/>
  <c r="AN109" i="6"/>
  <c r="AJ109" i="6"/>
  <c r="AF109" i="6"/>
  <c r="AL109" i="6"/>
  <c r="AH109" i="6"/>
  <c r="AO110" i="6" l="1"/>
  <c r="AK110" i="6"/>
  <c r="AG110" i="6"/>
  <c r="AM110" i="6"/>
  <c r="AI110" i="6"/>
  <c r="AE110" i="6"/>
  <c r="AL110" i="6"/>
  <c r="AH110" i="6"/>
  <c r="AN110" i="6"/>
  <c r="AJ110" i="6"/>
  <c r="AF110" i="6"/>
  <c r="AN110" i="4"/>
  <c r="AJ110" i="4"/>
  <c r="AF110" i="4"/>
  <c r="AM110" i="4"/>
  <c r="AI110" i="4"/>
  <c r="AE110" i="4"/>
  <c r="AO110" i="4"/>
  <c r="AK110" i="4"/>
  <c r="AG110" i="4"/>
  <c r="AL110" i="4"/>
  <c r="AH110" i="4"/>
  <c r="AM112" i="8"/>
  <c r="AI112" i="8"/>
  <c r="AE112" i="8"/>
  <c r="AO112" i="8"/>
  <c r="AK112" i="8"/>
  <c r="AG112" i="8"/>
  <c r="AN112" i="8"/>
  <c r="AJ112" i="8"/>
  <c r="AF112" i="8"/>
  <c r="AL112" i="8"/>
  <c r="AH112" i="8"/>
  <c r="F117" i="8"/>
  <c r="G117" i="8"/>
  <c r="Z113" i="6"/>
  <c r="V113" i="6"/>
  <c r="AB113" i="6"/>
  <c r="X113" i="6"/>
  <c r="T113" i="6"/>
  <c r="AA113" i="6"/>
  <c r="W113" i="6"/>
  <c r="S113" i="6"/>
  <c r="K113" i="6"/>
  <c r="Y113" i="6"/>
  <c r="U113" i="6"/>
  <c r="G117" i="4"/>
  <c r="H114" i="4"/>
  <c r="O114" i="4" s="1"/>
  <c r="AQ114" i="4"/>
  <c r="F115" i="4"/>
  <c r="H116" i="8"/>
  <c r="O116" i="8" s="1"/>
  <c r="AQ116" i="8"/>
  <c r="L112" i="4"/>
  <c r="R111" i="4"/>
  <c r="AC112" i="4"/>
  <c r="G119" i="6"/>
  <c r="L114" i="8"/>
  <c r="R113" i="8"/>
  <c r="AC114" i="8"/>
  <c r="Y113" i="4"/>
  <c r="U113" i="4"/>
  <c r="AB113" i="4"/>
  <c r="X113" i="4"/>
  <c r="T113" i="4"/>
  <c r="Z113" i="4"/>
  <c r="V113" i="4"/>
  <c r="AA113" i="4"/>
  <c r="W113" i="4"/>
  <c r="K113" i="4"/>
  <c r="S113" i="4"/>
  <c r="L112" i="6"/>
  <c r="R111" i="6"/>
  <c r="AC112" i="6"/>
  <c r="H114" i="6"/>
  <c r="O114" i="6" s="1"/>
  <c r="AQ114" i="6"/>
  <c r="F115" i="6"/>
  <c r="AB115" i="8"/>
  <c r="X115" i="8"/>
  <c r="T115" i="8"/>
  <c r="Z115" i="8"/>
  <c r="V115" i="8"/>
  <c r="Y115" i="8"/>
  <c r="U115" i="8"/>
  <c r="S115" i="8"/>
  <c r="AA115" i="8"/>
  <c r="W115" i="8"/>
  <c r="K115" i="8"/>
  <c r="AB114" i="6" l="1"/>
  <c r="X114" i="6"/>
  <c r="T114" i="6"/>
  <c r="Z114" i="6"/>
  <c r="V114" i="6"/>
  <c r="Y114" i="6"/>
  <c r="U114" i="6"/>
  <c r="K114" i="6"/>
  <c r="AA114" i="6"/>
  <c r="S114" i="6"/>
  <c r="W114" i="6"/>
  <c r="AO113" i="8"/>
  <c r="AK113" i="8"/>
  <c r="AG113" i="8"/>
  <c r="AM113" i="8"/>
  <c r="AI113" i="8"/>
  <c r="AE113" i="8"/>
  <c r="AL113" i="8"/>
  <c r="AH113" i="8"/>
  <c r="AF113" i="8"/>
  <c r="AN113" i="8"/>
  <c r="AJ113" i="8"/>
  <c r="Z116" i="8"/>
  <c r="V116" i="8"/>
  <c r="AB116" i="8"/>
  <c r="X116" i="8"/>
  <c r="T116" i="8"/>
  <c r="AA116" i="8"/>
  <c r="W116" i="8"/>
  <c r="S116" i="8"/>
  <c r="K116" i="8"/>
  <c r="U116" i="8"/>
  <c r="Y116" i="8"/>
  <c r="L113" i="6"/>
  <c r="R112" i="6"/>
  <c r="AC113" i="6"/>
  <c r="AC113" i="4"/>
  <c r="L113" i="4"/>
  <c r="R112" i="4"/>
  <c r="AL111" i="4"/>
  <c r="AH111" i="4"/>
  <c r="AO111" i="4"/>
  <c r="AK111" i="4"/>
  <c r="AG111" i="4"/>
  <c r="AM111" i="4"/>
  <c r="AI111" i="4"/>
  <c r="AE111" i="4"/>
  <c r="AN111" i="4"/>
  <c r="AJ111" i="4"/>
  <c r="AF111" i="4"/>
  <c r="AQ115" i="4"/>
  <c r="H115" i="4"/>
  <c r="O115" i="4" s="1"/>
  <c r="F116" i="4"/>
  <c r="G118" i="4"/>
  <c r="F118" i="8"/>
  <c r="G118" i="8"/>
  <c r="H115" i="6"/>
  <c r="O115" i="6" s="1"/>
  <c r="AQ115" i="6"/>
  <c r="F116" i="6"/>
  <c r="AM111" i="6"/>
  <c r="AI111" i="6"/>
  <c r="AE111" i="6"/>
  <c r="AO111" i="6"/>
  <c r="AK111" i="6"/>
  <c r="AG111" i="6"/>
  <c r="AN111" i="6"/>
  <c r="AJ111" i="6"/>
  <c r="AF111" i="6"/>
  <c r="AL111" i="6"/>
  <c r="AH111" i="6"/>
  <c r="G120" i="6"/>
  <c r="H117" i="8"/>
  <c r="O117" i="8" s="1"/>
  <c r="AQ117" i="8"/>
  <c r="L115" i="8"/>
  <c r="R114" i="8"/>
  <c r="AC115" i="8"/>
  <c r="AA114" i="4"/>
  <c r="W114" i="4"/>
  <c r="S114" i="4"/>
  <c r="K114" i="4"/>
  <c r="Z114" i="4"/>
  <c r="V114" i="4"/>
  <c r="AB114" i="4"/>
  <c r="X114" i="4"/>
  <c r="T114" i="4"/>
  <c r="Y114" i="4"/>
  <c r="U114" i="4"/>
  <c r="H116" i="6" l="1"/>
  <c r="O116" i="6" s="1"/>
  <c r="AQ116" i="6"/>
  <c r="F117" i="6"/>
  <c r="H118" i="8"/>
  <c r="O118" i="8" s="1"/>
  <c r="AQ118" i="8"/>
  <c r="Y115" i="4"/>
  <c r="U115" i="4"/>
  <c r="AB115" i="4"/>
  <c r="X115" i="4"/>
  <c r="T115" i="4"/>
  <c r="Z115" i="4"/>
  <c r="V115" i="4"/>
  <c r="K115" i="4"/>
  <c r="AA115" i="4"/>
  <c r="S115" i="4"/>
  <c r="W115" i="4"/>
  <c r="L114" i="6"/>
  <c r="R113" i="6"/>
  <c r="AC114" i="6"/>
  <c r="G119" i="4"/>
  <c r="AN112" i="4"/>
  <c r="AJ112" i="4"/>
  <c r="AF112" i="4"/>
  <c r="AM112" i="4"/>
  <c r="AI112" i="4"/>
  <c r="AE112" i="4"/>
  <c r="AO112" i="4"/>
  <c r="AK112" i="4"/>
  <c r="AG112" i="4"/>
  <c r="AL112" i="4"/>
  <c r="AH112" i="4"/>
  <c r="AO112" i="6"/>
  <c r="AK112" i="6"/>
  <c r="AG112" i="6"/>
  <c r="AM112" i="6"/>
  <c r="AI112" i="6"/>
  <c r="AE112" i="6"/>
  <c r="AL112" i="6"/>
  <c r="AH112" i="6"/>
  <c r="AN112" i="6"/>
  <c r="AF112" i="6"/>
  <c r="AJ112" i="6"/>
  <c r="L116" i="8"/>
  <c r="R115" i="8"/>
  <c r="AC116" i="8"/>
  <c r="AB117" i="8"/>
  <c r="X117" i="8"/>
  <c r="T117" i="8"/>
  <c r="Z117" i="8"/>
  <c r="V117" i="8"/>
  <c r="Y117" i="8"/>
  <c r="U117" i="8"/>
  <c r="W117" i="8"/>
  <c r="K117" i="8"/>
  <c r="AA117" i="8"/>
  <c r="S117" i="8"/>
  <c r="Z115" i="6"/>
  <c r="V115" i="6"/>
  <c r="AB115" i="6"/>
  <c r="X115" i="6"/>
  <c r="T115" i="6"/>
  <c r="AA115" i="6"/>
  <c r="W115" i="6"/>
  <c r="S115" i="6"/>
  <c r="K115" i="6"/>
  <c r="U115" i="6"/>
  <c r="Y115" i="6"/>
  <c r="L114" i="4"/>
  <c r="R113" i="4"/>
  <c r="AC114" i="4"/>
  <c r="AM114" i="8"/>
  <c r="AI114" i="8"/>
  <c r="AE114" i="8"/>
  <c r="AO114" i="8"/>
  <c r="AK114" i="8"/>
  <c r="AG114" i="8"/>
  <c r="AN114" i="8"/>
  <c r="AJ114" i="8"/>
  <c r="AF114" i="8"/>
  <c r="AH114" i="8"/>
  <c r="AL114" i="8"/>
  <c r="G121" i="6"/>
  <c r="F119" i="8"/>
  <c r="G119" i="8"/>
  <c r="H116" i="4"/>
  <c r="O116" i="4" s="1"/>
  <c r="AQ116" i="4"/>
  <c r="F117" i="4"/>
  <c r="G122" i="6" l="1"/>
  <c r="G120" i="4"/>
  <c r="Z118" i="8"/>
  <c r="V118" i="8"/>
  <c r="AB118" i="8"/>
  <c r="X118" i="8"/>
  <c r="T118" i="8"/>
  <c r="AA118" i="8"/>
  <c r="W118" i="8"/>
  <c r="S118" i="8"/>
  <c r="K118" i="8"/>
  <c r="Y118" i="8"/>
  <c r="U118" i="8"/>
  <c r="AA116" i="4"/>
  <c r="W116" i="4"/>
  <c r="S116" i="4"/>
  <c r="K116" i="4"/>
  <c r="Z116" i="4"/>
  <c r="V116" i="4"/>
  <c r="AB116" i="4"/>
  <c r="X116" i="4"/>
  <c r="T116" i="4"/>
  <c r="U116" i="4"/>
  <c r="Y116" i="4"/>
  <c r="L117" i="8"/>
  <c r="R116" i="8"/>
  <c r="AC117" i="8"/>
  <c r="H117" i="6"/>
  <c r="O117" i="6" s="1"/>
  <c r="AQ117" i="6"/>
  <c r="F118" i="6"/>
  <c r="F120" i="8"/>
  <c r="G120" i="8"/>
  <c r="AL113" i="4"/>
  <c r="AH113" i="4"/>
  <c r="AO113" i="4"/>
  <c r="AK113" i="4"/>
  <c r="AG113" i="4"/>
  <c r="AM113" i="4"/>
  <c r="AI113" i="4"/>
  <c r="AE113" i="4"/>
  <c r="AN113" i="4"/>
  <c r="AF113" i="4"/>
  <c r="AJ113" i="4"/>
  <c r="L115" i="6"/>
  <c r="R114" i="6"/>
  <c r="AC115" i="6"/>
  <c r="AM113" i="6"/>
  <c r="AI113" i="6"/>
  <c r="AE113" i="6"/>
  <c r="AO113" i="6"/>
  <c r="AK113" i="6"/>
  <c r="AG113" i="6"/>
  <c r="AN113" i="6"/>
  <c r="AJ113" i="6"/>
  <c r="AF113" i="6"/>
  <c r="AH113" i="6"/>
  <c r="AL113" i="6"/>
  <c r="AQ117" i="4"/>
  <c r="H117" i="4"/>
  <c r="O117" i="4" s="1"/>
  <c r="F118" i="4"/>
  <c r="H119" i="8"/>
  <c r="O119" i="8" s="1"/>
  <c r="AQ119" i="8"/>
  <c r="AO115" i="8"/>
  <c r="AK115" i="8"/>
  <c r="AG115" i="8"/>
  <c r="AM115" i="8"/>
  <c r="AI115" i="8"/>
  <c r="AE115" i="8"/>
  <c r="AL115" i="8"/>
  <c r="AH115" i="8"/>
  <c r="AJ115" i="8"/>
  <c r="AN115" i="8"/>
  <c r="AF115" i="8"/>
  <c r="AC115" i="4"/>
  <c r="L115" i="4"/>
  <c r="R114" i="4"/>
  <c r="AB116" i="6"/>
  <c r="X116" i="6"/>
  <c r="T116" i="6"/>
  <c r="Z116" i="6"/>
  <c r="V116" i="6"/>
  <c r="Y116" i="6"/>
  <c r="U116" i="6"/>
  <c r="S116" i="6"/>
  <c r="K116" i="6"/>
  <c r="W116" i="6"/>
  <c r="AA116" i="6"/>
  <c r="H118" i="6" l="1"/>
  <c r="O118" i="6" s="1"/>
  <c r="AQ118" i="6"/>
  <c r="F119" i="6"/>
  <c r="AM116" i="8"/>
  <c r="AI116" i="8"/>
  <c r="AE116" i="8"/>
  <c r="AO116" i="8"/>
  <c r="AK116" i="8"/>
  <c r="AG116" i="8"/>
  <c r="AN116" i="8"/>
  <c r="AJ116" i="8"/>
  <c r="AF116" i="8"/>
  <c r="AL116" i="8"/>
  <c r="AH116" i="8"/>
  <c r="G121" i="4"/>
  <c r="L116" i="6"/>
  <c r="R115" i="6"/>
  <c r="AC116" i="6"/>
  <c r="AB119" i="8"/>
  <c r="X119" i="8"/>
  <c r="T119" i="8"/>
  <c r="Z119" i="8"/>
  <c r="V119" i="8"/>
  <c r="Y119" i="8"/>
  <c r="U119" i="8"/>
  <c r="AA119" i="8"/>
  <c r="S119" i="8"/>
  <c r="K119" i="8"/>
  <c r="W119" i="8"/>
  <c r="AO114" i="6"/>
  <c r="AK114" i="6"/>
  <c r="AG114" i="6"/>
  <c r="AM114" i="6"/>
  <c r="AI114" i="6"/>
  <c r="AE114" i="6"/>
  <c r="AL114" i="6"/>
  <c r="AH114" i="6"/>
  <c r="AF114" i="6"/>
  <c r="AJ114" i="6"/>
  <c r="AN114" i="6"/>
  <c r="L116" i="4"/>
  <c r="R115" i="4"/>
  <c r="AC116" i="4"/>
  <c r="AN114" i="4"/>
  <c r="AJ114" i="4"/>
  <c r="AF114" i="4"/>
  <c r="AM114" i="4"/>
  <c r="AI114" i="4"/>
  <c r="AE114" i="4"/>
  <c r="AO114" i="4"/>
  <c r="AK114" i="4"/>
  <c r="AG114" i="4"/>
  <c r="AH114" i="4"/>
  <c r="AL114" i="4"/>
  <c r="H118" i="4"/>
  <c r="O118" i="4" s="1"/>
  <c r="AQ118" i="4"/>
  <c r="F119" i="4"/>
  <c r="F121" i="8"/>
  <c r="G121" i="8"/>
  <c r="Z117" i="6"/>
  <c r="V117" i="6"/>
  <c r="AB117" i="6"/>
  <c r="X117" i="6"/>
  <c r="T117" i="6"/>
  <c r="AA117" i="6"/>
  <c r="W117" i="6"/>
  <c r="S117" i="6"/>
  <c r="K117" i="6"/>
  <c r="U117" i="6"/>
  <c r="Y117" i="6"/>
  <c r="G123" i="6"/>
  <c r="Y117" i="4"/>
  <c r="U117" i="4"/>
  <c r="AB117" i="4"/>
  <c r="X117" i="4"/>
  <c r="T117" i="4"/>
  <c r="Z117" i="4"/>
  <c r="V117" i="4"/>
  <c r="S117" i="4"/>
  <c r="K117" i="4"/>
  <c r="W117" i="4"/>
  <c r="AA117" i="4"/>
  <c r="H120" i="8"/>
  <c r="O120" i="8" s="1"/>
  <c r="AQ120" i="8"/>
  <c r="L118" i="8"/>
  <c r="R117" i="8"/>
  <c r="AC118" i="8"/>
  <c r="AO117" i="8" l="1"/>
  <c r="AK117" i="8"/>
  <c r="AG117" i="8"/>
  <c r="AM117" i="8"/>
  <c r="AI117" i="8"/>
  <c r="AE117" i="8"/>
  <c r="AL117" i="8"/>
  <c r="AH117" i="8"/>
  <c r="AN117" i="8"/>
  <c r="AF117" i="8"/>
  <c r="AJ117" i="8"/>
  <c r="F122" i="8"/>
  <c r="G122" i="8"/>
  <c r="AA118" i="4"/>
  <c r="W118" i="4"/>
  <c r="S118" i="4"/>
  <c r="K118" i="4"/>
  <c r="Z118" i="4"/>
  <c r="V118" i="4"/>
  <c r="AB118" i="4"/>
  <c r="X118" i="4"/>
  <c r="T118" i="4"/>
  <c r="U118" i="4"/>
  <c r="Y118" i="4"/>
  <c r="H121" i="8"/>
  <c r="O121" i="8" s="1"/>
  <c r="AQ121" i="8"/>
  <c r="AL115" i="4"/>
  <c r="AH115" i="4"/>
  <c r="AO115" i="4"/>
  <c r="AK115" i="4"/>
  <c r="AG115" i="4"/>
  <c r="AM115" i="4"/>
  <c r="AI115" i="4"/>
  <c r="AE115" i="4"/>
  <c r="AF115" i="4"/>
  <c r="AJ115" i="4"/>
  <c r="AN115" i="4"/>
  <c r="G122" i="4"/>
  <c r="H119" i="6"/>
  <c r="O119" i="6" s="1"/>
  <c r="AQ119" i="6"/>
  <c r="F120" i="6"/>
  <c r="AC117" i="4"/>
  <c r="L117" i="4"/>
  <c r="R116" i="4"/>
  <c r="AQ119" i="4"/>
  <c r="H119" i="4"/>
  <c r="O119" i="4" s="1"/>
  <c r="F120" i="4"/>
  <c r="AM115" i="6"/>
  <c r="AI115" i="6"/>
  <c r="AE115" i="6"/>
  <c r="AO115" i="6"/>
  <c r="AK115" i="6"/>
  <c r="AG115" i="6"/>
  <c r="AN115" i="6"/>
  <c r="AJ115" i="6"/>
  <c r="AF115" i="6"/>
  <c r="AH115" i="6"/>
  <c r="AL115" i="6"/>
  <c r="Z120" i="8"/>
  <c r="V120" i="8"/>
  <c r="AB120" i="8"/>
  <c r="X120" i="8"/>
  <c r="T120" i="8"/>
  <c r="AA120" i="8"/>
  <c r="W120" i="8"/>
  <c r="S120" i="8"/>
  <c r="K120" i="8"/>
  <c r="U120" i="8"/>
  <c r="Y120" i="8"/>
  <c r="G124" i="6"/>
  <c r="L117" i="6"/>
  <c r="R116" i="6"/>
  <c r="AC117" i="6"/>
  <c r="L119" i="8"/>
  <c r="R118" i="8"/>
  <c r="AC119" i="8"/>
  <c r="AB118" i="6"/>
  <c r="X118" i="6"/>
  <c r="T118" i="6"/>
  <c r="Z118" i="6"/>
  <c r="V118" i="6"/>
  <c r="Y118" i="6"/>
  <c r="U118" i="6"/>
  <c r="W118" i="6"/>
  <c r="S118" i="6"/>
  <c r="AA118" i="6"/>
  <c r="K118" i="6"/>
  <c r="L118" i="6" l="1"/>
  <c r="R117" i="6"/>
  <c r="AC118" i="6"/>
  <c r="G125" i="6"/>
  <c r="L120" i="8"/>
  <c r="R119" i="8"/>
  <c r="AC120" i="8"/>
  <c r="H120" i="4"/>
  <c r="O120" i="4" s="1"/>
  <c r="AQ120" i="4"/>
  <c r="F121" i="4"/>
  <c r="Z119" i="6"/>
  <c r="V119" i="6"/>
  <c r="AB119" i="6"/>
  <c r="X119" i="6"/>
  <c r="T119" i="6"/>
  <c r="AA119" i="6"/>
  <c r="W119" i="6"/>
  <c r="S119" i="6"/>
  <c r="K119" i="6"/>
  <c r="Y119" i="6"/>
  <c r="U119" i="6"/>
  <c r="H122" i="8"/>
  <c r="O122" i="8" s="1"/>
  <c r="AQ122" i="8"/>
  <c r="Y119" i="4"/>
  <c r="U119" i="4"/>
  <c r="AB119" i="4"/>
  <c r="X119" i="4"/>
  <c r="T119" i="4"/>
  <c r="Z119" i="4"/>
  <c r="V119" i="4"/>
  <c r="W119" i="4"/>
  <c r="S119" i="4"/>
  <c r="AA119" i="4"/>
  <c r="K119" i="4"/>
  <c r="G123" i="4"/>
  <c r="AO116" i="6"/>
  <c r="AK116" i="6"/>
  <c r="AG116" i="6"/>
  <c r="AM116" i="6"/>
  <c r="AI116" i="6"/>
  <c r="AE116" i="6"/>
  <c r="AL116" i="6"/>
  <c r="AH116" i="6"/>
  <c r="AJ116" i="6"/>
  <c r="AF116" i="6"/>
  <c r="AN116" i="6"/>
  <c r="H120" i="6"/>
  <c r="O120" i="6" s="1"/>
  <c r="AQ120" i="6"/>
  <c r="F121" i="6"/>
  <c r="AM118" i="8"/>
  <c r="AI118" i="8"/>
  <c r="AE118" i="8"/>
  <c r="AO118" i="8"/>
  <c r="AK118" i="8"/>
  <c r="AG118" i="8"/>
  <c r="AN118" i="8"/>
  <c r="AJ118" i="8"/>
  <c r="AF118" i="8"/>
  <c r="AH118" i="8"/>
  <c r="AL118" i="8"/>
  <c r="AN116" i="4"/>
  <c r="AJ116" i="4"/>
  <c r="AF116" i="4"/>
  <c r="AM116" i="4"/>
  <c r="AI116" i="4"/>
  <c r="AE116" i="4"/>
  <c r="AO116" i="4"/>
  <c r="AK116" i="4"/>
  <c r="AG116" i="4"/>
  <c r="AH116" i="4"/>
  <c r="AL116" i="4"/>
  <c r="AB121" i="8"/>
  <c r="X121" i="8"/>
  <c r="T121" i="8"/>
  <c r="Z121" i="8"/>
  <c r="V121" i="8"/>
  <c r="Y121" i="8"/>
  <c r="U121" i="8"/>
  <c r="K121" i="8"/>
  <c r="W121" i="8"/>
  <c r="S121" i="8"/>
  <c r="AA121" i="8"/>
  <c r="L118" i="4"/>
  <c r="R117" i="4"/>
  <c r="AC118" i="4"/>
  <c r="F123" i="8"/>
  <c r="G123" i="8"/>
  <c r="L121" i="8" l="1"/>
  <c r="R120" i="8"/>
  <c r="AC121" i="8"/>
  <c r="H123" i="8"/>
  <c r="O123" i="8" s="1"/>
  <c r="AQ123" i="8"/>
  <c r="G124" i="4"/>
  <c r="L119" i="6"/>
  <c r="R118" i="6"/>
  <c r="AC119" i="6"/>
  <c r="H121" i="6"/>
  <c r="O121" i="6" s="1"/>
  <c r="AQ121" i="6"/>
  <c r="F122" i="6"/>
  <c r="AC119" i="4"/>
  <c r="L119" i="4"/>
  <c r="R118" i="4"/>
  <c r="Z122" i="8"/>
  <c r="V122" i="8"/>
  <c r="AB122" i="8"/>
  <c r="X122" i="8"/>
  <c r="T122" i="8"/>
  <c r="AA122" i="8"/>
  <c r="W122" i="8"/>
  <c r="S122" i="8"/>
  <c r="K122" i="8"/>
  <c r="Y122" i="8"/>
  <c r="U122" i="8"/>
  <c r="AQ121" i="4"/>
  <c r="H121" i="4"/>
  <c r="O121" i="4" s="1"/>
  <c r="F122" i="4"/>
  <c r="AO119" i="8"/>
  <c r="AK119" i="8"/>
  <c r="AG119" i="8"/>
  <c r="AM119" i="8"/>
  <c r="AI119" i="8"/>
  <c r="AE119" i="8"/>
  <c r="AL119" i="8"/>
  <c r="AH119" i="8"/>
  <c r="AJ119" i="8"/>
  <c r="AF119" i="8"/>
  <c r="AN119" i="8"/>
  <c r="F124" i="8"/>
  <c r="G124" i="8"/>
  <c r="AL117" i="4"/>
  <c r="AH117" i="4"/>
  <c r="AO117" i="4"/>
  <c r="AK117" i="4"/>
  <c r="AG117" i="4"/>
  <c r="AM117" i="4"/>
  <c r="AI117" i="4"/>
  <c r="AE117" i="4"/>
  <c r="AJ117" i="4"/>
  <c r="AF117" i="4"/>
  <c r="AN117" i="4"/>
  <c r="AM117" i="6"/>
  <c r="AI117" i="6"/>
  <c r="AE117" i="6"/>
  <c r="AO117" i="6"/>
  <c r="AK117" i="6"/>
  <c r="AG117" i="6"/>
  <c r="AN117" i="6"/>
  <c r="AJ117" i="6"/>
  <c r="AF117" i="6"/>
  <c r="AL117" i="6"/>
  <c r="AH117" i="6"/>
  <c r="AB120" i="6"/>
  <c r="X120" i="6"/>
  <c r="T120" i="6"/>
  <c r="Z120" i="6"/>
  <c r="V120" i="6"/>
  <c r="Y120" i="6"/>
  <c r="U120" i="6"/>
  <c r="AA120" i="6"/>
  <c r="W120" i="6"/>
  <c r="K120" i="6"/>
  <c r="S120" i="6"/>
  <c r="AA120" i="4"/>
  <c r="W120" i="4"/>
  <c r="S120" i="4"/>
  <c r="K120" i="4"/>
  <c r="Z120" i="4"/>
  <c r="V120" i="4"/>
  <c r="AB120" i="4"/>
  <c r="X120" i="4"/>
  <c r="T120" i="4"/>
  <c r="Y120" i="4"/>
  <c r="U120" i="4"/>
  <c r="G126" i="6"/>
  <c r="G127" i="6" l="1"/>
  <c r="L120" i="4"/>
  <c r="R119" i="4"/>
  <c r="AC120" i="4"/>
  <c r="AN118" i="4"/>
  <c r="AJ118" i="4"/>
  <c r="AF118" i="4"/>
  <c r="AM118" i="4"/>
  <c r="AI118" i="4"/>
  <c r="AE118" i="4"/>
  <c r="AO118" i="4"/>
  <c r="AK118" i="4"/>
  <c r="AG118" i="4"/>
  <c r="AL118" i="4"/>
  <c r="AH118" i="4"/>
  <c r="AB123" i="8"/>
  <c r="X123" i="8"/>
  <c r="T123" i="8"/>
  <c r="Z123" i="8"/>
  <c r="V123" i="8"/>
  <c r="Y123" i="8"/>
  <c r="U123" i="8"/>
  <c r="S123" i="8"/>
  <c r="AA123" i="8"/>
  <c r="W123" i="8"/>
  <c r="K123" i="8"/>
  <c r="L120" i="6"/>
  <c r="R119" i="6"/>
  <c r="AC120" i="6"/>
  <c r="F125" i="8"/>
  <c r="G125" i="8"/>
  <c r="Z121" i="6"/>
  <c r="V121" i="6"/>
  <c r="AB121" i="6"/>
  <c r="X121" i="6"/>
  <c r="T121" i="6"/>
  <c r="AA121" i="6"/>
  <c r="W121" i="6"/>
  <c r="S121" i="6"/>
  <c r="K121" i="6"/>
  <c r="Y121" i="6"/>
  <c r="U121" i="6"/>
  <c r="G125" i="4"/>
  <c r="H124" i="8"/>
  <c r="O124" i="8" s="1"/>
  <c r="AQ124" i="8"/>
  <c r="H122" i="4"/>
  <c r="O122" i="4" s="1"/>
  <c r="AQ122" i="4"/>
  <c r="F123" i="4"/>
  <c r="AM120" i="8"/>
  <c r="AI120" i="8"/>
  <c r="AE120" i="8"/>
  <c r="AO120" i="8"/>
  <c r="AK120" i="8"/>
  <c r="AG120" i="8"/>
  <c r="AN120" i="8"/>
  <c r="AJ120" i="8"/>
  <c r="AF120" i="8"/>
  <c r="AL120" i="8"/>
  <c r="AH120" i="8"/>
  <c r="Y121" i="4"/>
  <c r="U121" i="4"/>
  <c r="AB121" i="4"/>
  <c r="X121" i="4"/>
  <c r="T121" i="4"/>
  <c r="Z121" i="4"/>
  <c r="V121" i="4"/>
  <c r="AA121" i="4"/>
  <c r="W121" i="4"/>
  <c r="K121" i="4"/>
  <c r="S121" i="4"/>
  <c r="L122" i="8"/>
  <c r="R121" i="8"/>
  <c r="AC122" i="8"/>
  <c r="H122" i="6"/>
  <c r="O122" i="6" s="1"/>
  <c r="AQ122" i="6"/>
  <c r="F123" i="6"/>
  <c r="AO118" i="6"/>
  <c r="AK118" i="6"/>
  <c r="AG118" i="6"/>
  <c r="AM118" i="6"/>
  <c r="AI118" i="6"/>
  <c r="AE118" i="6"/>
  <c r="AL118" i="6"/>
  <c r="AH118" i="6"/>
  <c r="AN118" i="6"/>
  <c r="AJ118" i="6"/>
  <c r="AF118" i="6"/>
  <c r="AB122" i="6" l="1"/>
  <c r="X122" i="6"/>
  <c r="T122" i="6"/>
  <c r="Z122" i="6"/>
  <c r="V122" i="6"/>
  <c r="Y122" i="6"/>
  <c r="U122" i="6"/>
  <c r="K122" i="6"/>
  <c r="AA122" i="6"/>
  <c r="S122" i="6"/>
  <c r="W122" i="6"/>
  <c r="AA122" i="4"/>
  <c r="W122" i="4"/>
  <c r="S122" i="4"/>
  <c r="K122" i="4"/>
  <c r="Z122" i="4"/>
  <c r="V122" i="4"/>
  <c r="AB122" i="4"/>
  <c r="X122" i="4"/>
  <c r="T122" i="4"/>
  <c r="Y122" i="4"/>
  <c r="U122" i="4"/>
  <c r="G126" i="4"/>
  <c r="F126" i="8"/>
  <c r="G126" i="8"/>
  <c r="AL119" i="4"/>
  <c r="AH119" i="4"/>
  <c r="AO119" i="4"/>
  <c r="AK119" i="4"/>
  <c r="AG119" i="4"/>
  <c r="AM119" i="4"/>
  <c r="AI119" i="4"/>
  <c r="AE119" i="4"/>
  <c r="AN119" i="4"/>
  <c r="AJ119" i="4"/>
  <c r="AF119" i="4"/>
  <c r="AC121" i="4"/>
  <c r="L121" i="4"/>
  <c r="R120" i="4"/>
  <c r="H125" i="8"/>
  <c r="O125" i="8" s="1"/>
  <c r="AQ125" i="8"/>
  <c r="L123" i="8"/>
  <c r="R122" i="8"/>
  <c r="AC123" i="8"/>
  <c r="H123" i="6"/>
  <c r="O123" i="6" s="1"/>
  <c r="AQ123" i="6"/>
  <c r="F124" i="6"/>
  <c r="AO121" i="8"/>
  <c r="AK121" i="8"/>
  <c r="AG121" i="8"/>
  <c r="AM121" i="8"/>
  <c r="AI121" i="8"/>
  <c r="AE121" i="8"/>
  <c r="AL121" i="8"/>
  <c r="AH121" i="8"/>
  <c r="AF121" i="8"/>
  <c r="AN121" i="8"/>
  <c r="AJ121" i="8"/>
  <c r="AQ123" i="4"/>
  <c r="H123" i="4"/>
  <c r="O123" i="4" s="1"/>
  <c r="F124" i="4"/>
  <c r="Z124" i="8"/>
  <c r="V124" i="8"/>
  <c r="AB124" i="8"/>
  <c r="X124" i="8"/>
  <c r="T124" i="8"/>
  <c r="AA124" i="8"/>
  <c r="W124" i="8"/>
  <c r="S124" i="8"/>
  <c r="K124" i="8"/>
  <c r="U124" i="8"/>
  <c r="Y124" i="8"/>
  <c r="G128" i="6"/>
  <c r="L121" i="6"/>
  <c r="R120" i="6"/>
  <c r="AC121" i="6"/>
  <c r="AM119" i="6"/>
  <c r="AI119" i="6"/>
  <c r="AE119" i="6"/>
  <c r="AO119" i="6"/>
  <c r="AK119" i="6"/>
  <c r="AG119" i="6"/>
  <c r="AN119" i="6"/>
  <c r="AJ119" i="6"/>
  <c r="AF119" i="6"/>
  <c r="AL119" i="6"/>
  <c r="AH119" i="6"/>
  <c r="H124" i="6" l="1"/>
  <c r="O124" i="6" s="1"/>
  <c r="AQ124" i="6"/>
  <c r="F125" i="6"/>
  <c r="AM122" i="8"/>
  <c r="AI122" i="8"/>
  <c r="AE122" i="8"/>
  <c r="AO122" i="8"/>
  <c r="AK122" i="8"/>
  <c r="AG122" i="8"/>
  <c r="AN122" i="8"/>
  <c r="AJ122" i="8"/>
  <c r="AF122" i="8"/>
  <c r="AH122" i="8"/>
  <c r="AL122" i="8"/>
  <c r="AN120" i="4"/>
  <c r="AJ120" i="4"/>
  <c r="AF120" i="4"/>
  <c r="AM120" i="4"/>
  <c r="AI120" i="4"/>
  <c r="AE120" i="4"/>
  <c r="AO120" i="4"/>
  <c r="AK120" i="4"/>
  <c r="AG120" i="4"/>
  <c r="AL120" i="4"/>
  <c r="AH120" i="4"/>
  <c r="G127" i="4"/>
  <c r="L122" i="6"/>
  <c r="R121" i="6"/>
  <c r="AC122" i="6"/>
  <c r="AO120" i="6"/>
  <c r="AK120" i="6"/>
  <c r="AG120" i="6"/>
  <c r="AM120" i="6"/>
  <c r="AI120" i="6"/>
  <c r="AE120" i="6"/>
  <c r="AL120" i="6"/>
  <c r="AH120" i="6"/>
  <c r="AN120" i="6"/>
  <c r="AF120" i="6"/>
  <c r="AJ120" i="6"/>
  <c r="G129" i="6"/>
  <c r="L124" i="8"/>
  <c r="R123" i="8"/>
  <c r="AC124" i="8"/>
  <c r="L122" i="4"/>
  <c r="R121" i="4"/>
  <c r="AC122" i="4"/>
  <c r="H124" i="4"/>
  <c r="O124" i="4" s="1"/>
  <c r="AQ124" i="4"/>
  <c r="F125" i="4"/>
  <c r="Z123" i="6"/>
  <c r="V123" i="6"/>
  <c r="AB123" i="6"/>
  <c r="X123" i="6"/>
  <c r="T123" i="6"/>
  <c r="AA123" i="6"/>
  <c r="W123" i="6"/>
  <c r="S123" i="6"/>
  <c r="K123" i="6"/>
  <c r="U123" i="6"/>
  <c r="Y123" i="6"/>
  <c r="F127" i="8"/>
  <c r="G127" i="8"/>
  <c r="Y123" i="4"/>
  <c r="U123" i="4"/>
  <c r="AB123" i="4"/>
  <c r="X123" i="4"/>
  <c r="T123" i="4"/>
  <c r="Z123" i="4"/>
  <c r="V123" i="4"/>
  <c r="K123" i="4"/>
  <c r="AA123" i="4"/>
  <c r="S123" i="4"/>
  <c r="W123" i="4"/>
  <c r="AB125" i="8"/>
  <c r="X125" i="8"/>
  <c r="T125" i="8"/>
  <c r="Z125" i="8"/>
  <c r="V125" i="8"/>
  <c r="Y125" i="8"/>
  <c r="U125" i="8"/>
  <c r="W125" i="8"/>
  <c r="K125" i="8"/>
  <c r="AA125" i="8"/>
  <c r="S125" i="8"/>
  <c r="H126" i="8"/>
  <c r="O126" i="8" s="1"/>
  <c r="AQ126" i="8"/>
  <c r="L125" i="8" l="1"/>
  <c r="R124" i="8"/>
  <c r="AC125" i="8"/>
  <c r="Z126" i="8"/>
  <c r="V126" i="8"/>
  <c r="AB126" i="8"/>
  <c r="X126" i="8"/>
  <c r="T126" i="8"/>
  <c r="AA126" i="8"/>
  <c r="W126" i="8"/>
  <c r="S126" i="8"/>
  <c r="K126" i="8"/>
  <c r="Y126" i="8"/>
  <c r="U126" i="8"/>
  <c r="H127" i="8"/>
  <c r="O127" i="8" s="1"/>
  <c r="AQ127" i="8"/>
  <c r="AQ125" i="4"/>
  <c r="H125" i="4"/>
  <c r="O125" i="4" s="1"/>
  <c r="F126" i="4"/>
  <c r="AL121" i="4"/>
  <c r="AH121" i="4"/>
  <c r="AO121" i="4"/>
  <c r="AK121" i="4"/>
  <c r="AG121" i="4"/>
  <c r="AM121" i="4"/>
  <c r="AI121" i="4"/>
  <c r="AE121" i="4"/>
  <c r="AN121" i="4"/>
  <c r="AF121" i="4"/>
  <c r="AJ121" i="4"/>
  <c r="G130" i="6"/>
  <c r="H125" i="6"/>
  <c r="O125" i="6" s="1"/>
  <c r="AQ125" i="6"/>
  <c r="F126" i="6"/>
  <c r="AA124" i="4"/>
  <c r="W124" i="4"/>
  <c r="S124" i="4"/>
  <c r="K124" i="4"/>
  <c r="Z124" i="4"/>
  <c r="V124" i="4"/>
  <c r="AB124" i="4"/>
  <c r="X124" i="4"/>
  <c r="T124" i="4"/>
  <c r="U124" i="4"/>
  <c r="Y124" i="4"/>
  <c r="G128" i="4"/>
  <c r="AC123" i="4"/>
  <c r="L123" i="4"/>
  <c r="R122" i="4"/>
  <c r="F128" i="8"/>
  <c r="G128" i="8"/>
  <c r="L123" i="6"/>
  <c r="R122" i="6"/>
  <c r="AC123" i="6"/>
  <c r="AO123" i="8"/>
  <c r="AK123" i="8"/>
  <c r="AG123" i="8"/>
  <c r="AM123" i="8"/>
  <c r="AI123" i="8"/>
  <c r="AE123" i="8"/>
  <c r="AL123" i="8"/>
  <c r="AH123" i="8"/>
  <c r="AJ123" i="8"/>
  <c r="AN123" i="8"/>
  <c r="AF123" i="8"/>
  <c r="AM121" i="6"/>
  <c r="AI121" i="6"/>
  <c r="AE121" i="6"/>
  <c r="AO121" i="6"/>
  <c r="AK121" i="6"/>
  <c r="AG121" i="6"/>
  <c r="AN121" i="6"/>
  <c r="AJ121" i="6"/>
  <c r="AF121" i="6"/>
  <c r="AH121" i="6"/>
  <c r="AL121" i="6"/>
  <c r="AB124" i="6"/>
  <c r="X124" i="6"/>
  <c r="T124" i="6"/>
  <c r="Z124" i="6"/>
  <c r="V124" i="6"/>
  <c r="Y124" i="6"/>
  <c r="U124" i="6"/>
  <c r="S124" i="6"/>
  <c r="K124" i="6"/>
  <c r="W124" i="6"/>
  <c r="AA124" i="6"/>
  <c r="H128" i="8" l="1"/>
  <c r="O128" i="8" s="1"/>
  <c r="AQ128" i="8"/>
  <c r="G129" i="4"/>
  <c r="G131" i="6"/>
  <c r="L126" i="8"/>
  <c r="R125" i="8"/>
  <c r="AC126" i="8"/>
  <c r="L124" i="6"/>
  <c r="R123" i="6"/>
  <c r="AC124" i="6"/>
  <c r="AO122" i="6"/>
  <c r="AK122" i="6"/>
  <c r="AG122" i="6"/>
  <c r="AM122" i="6"/>
  <c r="AI122" i="6"/>
  <c r="AE122" i="6"/>
  <c r="AL122" i="6"/>
  <c r="AH122" i="6"/>
  <c r="AF122" i="6"/>
  <c r="AJ122" i="6"/>
  <c r="AN122" i="6"/>
  <c r="AN122" i="4"/>
  <c r="AJ122" i="4"/>
  <c r="AF122" i="4"/>
  <c r="AM122" i="4"/>
  <c r="AI122" i="4"/>
  <c r="AE122" i="4"/>
  <c r="AO122" i="4"/>
  <c r="AK122" i="4"/>
  <c r="AG122" i="4"/>
  <c r="AH122" i="4"/>
  <c r="AL122" i="4"/>
  <c r="L124" i="4"/>
  <c r="R123" i="4"/>
  <c r="AC124" i="4"/>
  <c r="H126" i="6"/>
  <c r="O126" i="6" s="1"/>
  <c r="AQ126" i="6"/>
  <c r="F127" i="6"/>
  <c r="H126" i="4"/>
  <c r="O126" i="4" s="1"/>
  <c r="AQ126" i="4"/>
  <c r="F127" i="4"/>
  <c r="AB127" i="8"/>
  <c r="X127" i="8"/>
  <c r="T127" i="8"/>
  <c r="Z127" i="8"/>
  <c r="V127" i="8"/>
  <c r="Y127" i="8"/>
  <c r="U127" i="8"/>
  <c r="AA127" i="8"/>
  <c r="S127" i="8"/>
  <c r="K127" i="8"/>
  <c r="W127" i="8"/>
  <c r="Y125" i="4"/>
  <c r="U125" i="4"/>
  <c r="AB125" i="4"/>
  <c r="X125" i="4"/>
  <c r="T125" i="4"/>
  <c r="Z125" i="4"/>
  <c r="V125" i="4"/>
  <c r="S125" i="4"/>
  <c r="K125" i="4"/>
  <c r="W125" i="4"/>
  <c r="AA125" i="4"/>
  <c r="AM124" i="8"/>
  <c r="AI124" i="8"/>
  <c r="AE124" i="8"/>
  <c r="AO124" i="8"/>
  <c r="AK124" i="8"/>
  <c r="AG124" i="8"/>
  <c r="AN124" i="8"/>
  <c r="AJ124" i="8"/>
  <c r="AF124" i="8"/>
  <c r="AL124" i="8"/>
  <c r="AH124" i="8"/>
  <c r="F129" i="8"/>
  <c r="G129" i="8"/>
  <c r="Z125" i="6"/>
  <c r="V125" i="6"/>
  <c r="AB125" i="6"/>
  <c r="X125" i="6"/>
  <c r="T125" i="6"/>
  <c r="AA125" i="6"/>
  <c r="W125" i="6"/>
  <c r="S125" i="6"/>
  <c r="K125" i="6"/>
  <c r="U125" i="6"/>
  <c r="Y125" i="6"/>
  <c r="H129" i="8" l="1"/>
  <c r="O129" i="8" s="1"/>
  <c r="AQ129" i="8"/>
  <c r="H127" i="6"/>
  <c r="O127" i="6" s="1"/>
  <c r="AQ127" i="6"/>
  <c r="F128" i="6"/>
  <c r="AL123" i="4"/>
  <c r="AH123" i="4"/>
  <c r="AO123" i="4"/>
  <c r="AK123" i="4"/>
  <c r="AG123" i="4"/>
  <c r="AM123" i="4"/>
  <c r="AI123" i="4"/>
  <c r="AE123" i="4"/>
  <c r="AF123" i="4"/>
  <c r="AJ123" i="4"/>
  <c r="AN123" i="4"/>
  <c r="AO125" i="8"/>
  <c r="AK125" i="8"/>
  <c r="AG125" i="8"/>
  <c r="AM125" i="8"/>
  <c r="AI125" i="8"/>
  <c r="AE125" i="8"/>
  <c r="AL125" i="8"/>
  <c r="AH125" i="8"/>
  <c r="AN125" i="8"/>
  <c r="AF125" i="8"/>
  <c r="AJ125" i="8"/>
  <c r="L125" i="6"/>
  <c r="R124" i="6"/>
  <c r="AC125" i="6"/>
  <c r="AC125" i="4"/>
  <c r="L125" i="4"/>
  <c r="R124" i="4"/>
  <c r="AQ127" i="4"/>
  <c r="H127" i="4"/>
  <c r="O127" i="4" s="1"/>
  <c r="F128" i="4"/>
  <c r="AM123" i="6"/>
  <c r="AI123" i="6"/>
  <c r="AE123" i="6"/>
  <c r="AO123" i="6"/>
  <c r="AK123" i="6"/>
  <c r="AG123" i="6"/>
  <c r="AN123" i="6"/>
  <c r="AJ123" i="6"/>
  <c r="AF123" i="6"/>
  <c r="AH123" i="6"/>
  <c r="AL123" i="6"/>
  <c r="G130" i="4"/>
  <c r="F130" i="8"/>
  <c r="G130" i="8"/>
  <c r="AB126" i="6"/>
  <c r="X126" i="6"/>
  <c r="T126" i="6"/>
  <c r="Z126" i="6"/>
  <c r="V126" i="6"/>
  <c r="Y126" i="6"/>
  <c r="U126" i="6"/>
  <c r="W126" i="6"/>
  <c r="S126" i="6"/>
  <c r="AA126" i="6"/>
  <c r="K126" i="6"/>
  <c r="G132" i="6"/>
  <c r="L127" i="8"/>
  <c r="R126" i="8"/>
  <c r="AC127" i="8"/>
  <c r="AA126" i="4"/>
  <c r="W126" i="4"/>
  <c r="S126" i="4"/>
  <c r="K126" i="4"/>
  <c r="Z126" i="4"/>
  <c r="V126" i="4"/>
  <c r="AB126" i="4"/>
  <c r="X126" i="4"/>
  <c r="T126" i="4"/>
  <c r="U126" i="4"/>
  <c r="Y126" i="4"/>
  <c r="Z128" i="8"/>
  <c r="V128" i="8"/>
  <c r="AB128" i="8"/>
  <c r="X128" i="8"/>
  <c r="T128" i="8"/>
  <c r="AA128" i="8"/>
  <c r="W128" i="8"/>
  <c r="S128" i="8"/>
  <c r="K128" i="8"/>
  <c r="U128" i="8"/>
  <c r="Y128" i="8"/>
  <c r="G133" i="6" l="1"/>
  <c r="H128" i="4"/>
  <c r="O128" i="4" s="1"/>
  <c r="AQ128" i="4"/>
  <c r="F129" i="4"/>
  <c r="L126" i="4"/>
  <c r="R125" i="4"/>
  <c r="AC126" i="4"/>
  <c r="F131" i="8"/>
  <c r="G131" i="8"/>
  <c r="Y127" i="4"/>
  <c r="U127" i="4"/>
  <c r="AB127" i="4"/>
  <c r="X127" i="4"/>
  <c r="T127" i="4"/>
  <c r="Z127" i="4"/>
  <c r="V127" i="4"/>
  <c r="W127" i="4"/>
  <c r="S127" i="4"/>
  <c r="AA127" i="4"/>
  <c r="K127" i="4"/>
  <c r="Z127" i="6"/>
  <c r="V127" i="6"/>
  <c r="AB127" i="6"/>
  <c r="X127" i="6"/>
  <c r="T127" i="6"/>
  <c r="AA127" i="6"/>
  <c r="W127" i="6"/>
  <c r="S127" i="6"/>
  <c r="K127" i="6"/>
  <c r="Y127" i="6"/>
  <c r="U127" i="6"/>
  <c r="L128" i="8"/>
  <c r="R127" i="8"/>
  <c r="AC128" i="8"/>
  <c r="AM126" i="8"/>
  <c r="AI126" i="8"/>
  <c r="AE126" i="8"/>
  <c r="AO126" i="8"/>
  <c r="AK126" i="8"/>
  <c r="AG126" i="8"/>
  <c r="AN126" i="8"/>
  <c r="AJ126" i="8"/>
  <c r="AF126" i="8"/>
  <c r="AH126" i="8"/>
  <c r="AL126" i="8"/>
  <c r="L126" i="6"/>
  <c r="R125" i="6"/>
  <c r="AC126" i="6"/>
  <c r="H130" i="8"/>
  <c r="O130" i="8" s="1"/>
  <c r="AQ130" i="8"/>
  <c r="G131" i="4"/>
  <c r="AN124" i="4"/>
  <c r="AJ124" i="4"/>
  <c r="AF124" i="4"/>
  <c r="AM124" i="4"/>
  <c r="AI124" i="4"/>
  <c r="AE124" i="4"/>
  <c r="AO124" i="4"/>
  <c r="AK124" i="4"/>
  <c r="AG124" i="4"/>
  <c r="AH124" i="4"/>
  <c r="AL124" i="4"/>
  <c r="AO124" i="6"/>
  <c r="AK124" i="6"/>
  <c r="AG124" i="6"/>
  <c r="AM124" i="6"/>
  <c r="AI124" i="6"/>
  <c r="AE124" i="6"/>
  <c r="AL124" i="6"/>
  <c r="AH124" i="6"/>
  <c r="AJ124" i="6"/>
  <c r="AF124" i="6"/>
  <c r="AN124" i="6"/>
  <c r="H128" i="6"/>
  <c r="O128" i="6" s="1"/>
  <c r="AQ128" i="6"/>
  <c r="F129" i="6"/>
  <c r="AB129" i="8"/>
  <c r="X129" i="8"/>
  <c r="T129" i="8"/>
  <c r="Z129" i="8"/>
  <c r="V129" i="8"/>
  <c r="Y129" i="8"/>
  <c r="U129" i="8"/>
  <c r="K129" i="8"/>
  <c r="W129" i="8"/>
  <c r="S129" i="8"/>
  <c r="AA129" i="8"/>
  <c r="AB128" i="6" l="1"/>
  <c r="X128" i="6"/>
  <c r="T128" i="6"/>
  <c r="Z128" i="6"/>
  <c r="V128" i="6"/>
  <c r="Y128" i="6"/>
  <c r="U128" i="6"/>
  <c r="AA128" i="6"/>
  <c r="W128" i="6"/>
  <c r="K128" i="6"/>
  <c r="S128" i="6"/>
  <c r="G132" i="4"/>
  <c r="AM125" i="6"/>
  <c r="AI125" i="6"/>
  <c r="AE125" i="6"/>
  <c r="AO125" i="6"/>
  <c r="AK125" i="6"/>
  <c r="AG125" i="6"/>
  <c r="AN125" i="6"/>
  <c r="AJ125" i="6"/>
  <c r="AF125" i="6"/>
  <c r="AL125" i="6"/>
  <c r="AH125" i="6"/>
  <c r="AL125" i="4"/>
  <c r="AH125" i="4"/>
  <c r="AO125" i="4"/>
  <c r="AK125" i="4"/>
  <c r="AG125" i="4"/>
  <c r="AM125" i="4"/>
  <c r="AI125" i="4"/>
  <c r="AE125" i="4"/>
  <c r="AJ125" i="4"/>
  <c r="AF125" i="4"/>
  <c r="AN125" i="4"/>
  <c r="AA128" i="4"/>
  <c r="W128" i="4"/>
  <c r="S128" i="4"/>
  <c r="K128" i="4"/>
  <c r="Z128" i="4"/>
  <c r="V128" i="4"/>
  <c r="AB128" i="4"/>
  <c r="X128" i="4"/>
  <c r="T128" i="4"/>
  <c r="Y128" i="4"/>
  <c r="U128" i="4"/>
  <c r="L129" i="8"/>
  <c r="R128" i="8"/>
  <c r="AC129" i="8"/>
  <c r="H129" i="6"/>
  <c r="O129" i="6" s="1"/>
  <c r="AQ129" i="6"/>
  <c r="F130" i="6"/>
  <c r="Z130" i="8"/>
  <c r="V130" i="8"/>
  <c r="AB130" i="8"/>
  <c r="X130" i="8"/>
  <c r="T130" i="8"/>
  <c r="AA130" i="8"/>
  <c r="W130" i="8"/>
  <c r="S130" i="8"/>
  <c r="K130" i="8"/>
  <c r="Y130" i="8"/>
  <c r="U130" i="8"/>
  <c r="AO127" i="8"/>
  <c r="AK127" i="8"/>
  <c r="AG127" i="8"/>
  <c r="AM127" i="8"/>
  <c r="AI127" i="8"/>
  <c r="AE127" i="8"/>
  <c r="AL127" i="8"/>
  <c r="AH127" i="8"/>
  <c r="AJ127" i="8"/>
  <c r="AF127" i="8"/>
  <c r="AN127" i="8"/>
  <c r="L127" i="6"/>
  <c r="R126" i="6"/>
  <c r="AC127" i="6"/>
  <c r="F132" i="8"/>
  <c r="G132" i="8"/>
  <c r="G134" i="6"/>
  <c r="AC127" i="4"/>
  <c r="L127" i="4"/>
  <c r="R126" i="4"/>
  <c r="H131" i="8"/>
  <c r="O131" i="8" s="1"/>
  <c r="AQ131" i="8"/>
  <c r="AQ129" i="4"/>
  <c r="H129" i="4"/>
  <c r="O129" i="4" s="1"/>
  <c r="F130" i="4"/>
  <c r="Y129" i="4" l="1"/>
  <c r="U129" i="4"/>
  <c r="AB129" i="4"/>
  <c r="X129" i="4"/>
  <c r="T129" i="4"/>
  <c r="Z129" i="4"/>
  <c r="V129" i="4"/>
  <c r="AA129" i="4"/>
  <c r="W129" i="4"/>
  <c r="K129" i="4"/>
  <c r="S129" i="4"/>
  <c r="AN126" i="4"/>
  <c r="AJ126" i="4"/>
  <c r="AF126" i="4"/>
  <c r="AM126" i="4"/>
  <c r="AI126" i="4"/>
  <c r="AE126" i="4"/>
  <c r="AO126" i="4"/>
  <c r="AK126" i="4"/>
  <c r="AG126" i="4"/>
  <c r="AL126" i="4"/>
  <c r="AH126" i="4"/>
  <c r="AO126" i="6"/>
  <c r="AK126" i="6"/>
  <c r="AG126" i="6"/>
  <c r="AM126" i="6"/>
  <c r="AI126" i="6"/>
  <c r="AE126" i="6"/>
  <c r="AL126" i="6"/>
  <c r="AH126" i="6"/>
  <c r="AN126" i="6"/>
  <c r="AJ126" i="6"/>
  <c r="AF126" i="6"/>
  <c r="H130" i="6"/>
  <c r="O130" i="6" s="1"/>
  <c r="AQ130" i="6"/>
  <c r="F131" i="6"/>
  <c r="AM128" i="8"/>
  <c r="AI128" i="8"/>
  <c r="AE128" i="8"/>
  <c r="AO128" i="8"/>
  <c r="AK128" i="8"/>
  <c r="AG128" i="8"/>
  <c r="AN128" i="8"/>
  <c r="AJ128" i="8"/>
  <c r="AF128" i="8"/>
  <c r="AL128" i="8"/>
  <c r="AH128" i="8"/>
  <c r="H130" i="4"/>
  <c r="O130" i="4" s="1"/>
  <c r="AQ130" i="4"/>
  <c r="F131" i="4"/>
  <c r="F133" i="8"/>
  <c r="G133" i="8"/>
  <c r="L128" i="4"/>
  <c r="R127" i="4"/>
  <c r="AC128" i="4"/>
  <c r="H132" i="8"/>
  <c r="O132" i="8" s="1"/>
  <c r="AQ132" i="8"/>
  <c r="Z129" i="6"/>
  <c r="V129" i="6"/>
  <c r="AB129" i="6"/>
  <c r="X129" i="6"/>
  <c r="T129" i="6"/>
  <c r="AA129" i="6"/>
  <c r="W129" i="6"/>
  <c r="S129" i="6"/>
  <c r="K129" i="6"/>
  <c r="Y129" i="6"/>
  <c r="U129" i="6"/>
  <c r="L128" i="6"/>
  <c r="R127" i="6"/>
  <c r="AC128" i="6"/>
  <c r="AB131" i="8"/>
  <c r="X131" i="8"/>
  <c r="T131" i="8"/>
  <c r="Z131" i="8"/>
  <c r="V131" i="8"/>
  <c r="Y131" i="8"/>
  <c r="U131" i="8"/>
  <c r="S131" i="8"/>
  <c r="AA131" i="8"/>
  <c r="W131" i="8"/>
  <c r="K131" i="8"/>
  <c r="G135" i="6"/>
  <c r="L130" i="8"/>
  <c r="R129" i="8"/>
  <c r="AC130" i="8"/>
  <c r="G133" i="4"/>
  <c r="G136" i="6" l="1"/>
  <c r="Z132" i="8"/>
  <c r="V132" i="8"/>
  <c r="AB132" i="8"/>
  <c r="X132" i="8"/>
  <c r="T132" i="8"/>
  <c r="AA132" i="8"/>
  <c r="W132" i="8"/>
  <c r="S132" i="8"/>
  <c r="K132" i="8"/>
  <c r="U132" i="8"/>
  <c r="Y132" i="8"/>
  <c r="G134" i="8"/>
  <c r="F134" i="8"/>
  <c r="AA130" i="4"/>
  <c r="W130" i="4"/>
  <c r="S130" i="4"/>
  <c r="K130" i="4"/>
  <c r="Z130" i="4"/>
  <c r="V130" i="4"/>
  <c r="AB130" i="4"/>
  <c r="X130" i="4"/>
  <c r="T130" i="4"/>
  <c r="Y130" i="4"/>
  <c r="U130" i="4"/>
  <c r="H131" i="6"/>
  <c r="O131" i="6" s="1"/>
  <c r="AQ131" i="6"/>
  <c r="F132" i="6"/>
  <c r="G134" i="4"/>
  <c r="AQ133" i="8"/>
  <c r="H133" i="8"/>
  <c r="O133" i="8" s="1"/>
  <c r="AO129" i="8"/>
  <c r="AK129" i="8"/>
  <c r="AG129" i="8"/>
  <c r="AM129" i="8"/>
  <c r="AI129" i="8"/>
  <c r="AE129" i="8"/>
  <c r="AL129" i="8"/>
  <c r="AH129" i="8"/>
  <c r="AF129" i="8"/>
  <c r="AN129" i="8"/>
  <c r="AJ129" i="8"/>
  <c r="L131" i="8"/>
  <c r="R130" i="8"/>
  <c r="AC131" i="8"/>
  <c r="AM127" i="6"/>
  <c r="AI127" i="6"/>
  <c r="AE127" i="6"/>
  <c r="AO127" i="6"/>
  <c r="AK127" i="6"/>
  <c r="AG127" i="6"/>
  <c r="AN127" i="6"/>
  <c r="AJ127" i="6"/>
  <c r="AF127" i="6"/>
  <c r="AL127" i="6"/>
  <c r="AH127" i="6"/>
  <c r="L129" i="6"/>
  <c r="R128" i="6"/>
  <c r="AC129" i="6"/>
  <c r="AL127" i="4"/>
  <c r="AH127" i="4"/>
  <c r="AO127" i="4"/>
  <c r="AK127" i="4"/>
  <c r="AG127" i="4"/>
  <c r="AM127" i="4"/>
  <c r="AI127" i="4"/>
  <c r="AE127" i="4"/>
  <c r="AN127" i="4"/>
  <c r="AJ127" i="4"/>
  <c r="AF127" i="4"/>
  <c r="AQ131" i="4"/>
  <c r="H131" i="4"/>
  <c r="O131" i="4" s="1"/>
  <c r="F132" i="4"/>
  <c r="AB130" i="6"/>
  <c r="X130" i="6"/>
  <c r="T130" i="6"/>
  <c r="Z130" i="6"/>
  <c r="V130" i="6"/>
  <c r="Y130" i="6"/>
  <c r="U130" i="6"/>
  <c r="K130" i="6"/>
  <c r="AA130" i="6"/>
  <c r="S130" i="6"/>
  <c r="W130" i="6"/>
  <c r="AC129" i="4"/>
  <c r="L129" i="4"/>
  <c r="R128" i="4"/>
  <c r="AO128" i="6" l="1"/>
  <c r="AK128" i="6"/>
  <c r="AG128" i="6"/>
  <c r="AM128" i="6"/>
  <c r="AI128" i="6"/>
  <c r="AE128" i="6"/>
  <c r="AL128" i="6"/>
  <c r="AH128" i="6"/>
  <c r="AN128" i="6"/>
  <c r="AF128" i="6"/>
  <c r="AJ128" i="6"/>
  <c r="L130" i="6"/>
  <c r="R129" i="6"/>
  <c r="AC130" i="6"/>
  <c r="H132" i="4"/>
  <c r="O132" i="4" s="1"/>
  <c r="AQ132" i="4"/>
  <c r="F133" i="4"/>
  <c r="G135" i="4"/>
  <c r="Z131" i="6"/>
  <c r="V131" i="6"/>
  <c r="AB131" i="6"/>
  <c r="X131" i="6"/>
  <c r="T131" i="6"/>
  <c r="AA131" i="6"/>
  <c r="W131" i="6"/>
  <c r="S131" i="6"/>
  <c r="K131" i="6"/>
  <c r="U131" i="6"/>
  <c r="Y131" i="6"/>
  <c r="L130" i="4"/>
  <c r="R129" i="4"/>
  <c r="AC130" i="4"/>
  <c r="AQ134" i="8"/>
  <c r="H134" i="8"/>
  <c r="O134" i="8" s="1"/>
  <c r="L132" i="8"/>
  <c r="R131" i="8"/>
  <c r="AC132" i="8"/>
  <c r="Y131" i="4"/>
  <c r="U131" i="4"/>
  <c r="AB131" i="4"/>
  <c r="X131" i="4"/>
  <c r="T131" i="4"/>
  <c r="Z131" i="4"/>
  <c r="V131" i="4"/>
  <c r="K131" i="4"/>
  <c r="AA131" i="4"/>
  <c r="S131" i="4"/>
  <c r="W131" i="4"/>
  <c r="AM130" i="8"/>
  <c r="AI130" i="8"/>
  <c r="AE130" i="8"/>
  <c r="AO130" i="8"/>
  <c r="AK130" i="8"/>
  <c r="AG130" i="8"/>
  <c r="AN130" i="8"/>
  <c r="AJ130" i="8"/>
  <c r="AF130" i="8"/>
  <c r="AH130" i="8"/>
  <c r="AL130" i="8"/>
  <c r="G135" i="8"/>
  <c r="F135" i="8"/>
  <c r="G137" i="6"/>
  <c r="AN128" i="4"/>
  <c r="AJ128" i="4"/>
  <c r="AF128" i="4"/>
  <c r="AM128" i="4"/>
  <c r="AI128" i="4"/>
  <c r="AE128" i="4"/>
  <c r="AO128" i="4"/>
  <c r="AK128" i="4"/>
  <c r="AG128" i="4"/>
  <c r="AL128" i="4"/>
  <c r="AH128" i="4"/>
  <c r="AB133" i="8"/>
  <c r="X133" i="8"/>
  <c r="T133" i="8"/>
  <c r="Z133" i="8"/>
  <c r="V133" i="8"/>
  <c r="Y133" i="8"/>
  <c r="U133" i="8"/>
  <c r="W133" i="8"/>
  <c r="K133" i="8"/>
  <c r="AA133" i="8"/>
  <c r="S133" i="8"/>
  <c r="H132" i="6"/>
  <c r="O132" i="6" s="1"/>
  <c r="AQ132" i="6"/>
  <c r="F133" i="6"/>
  <c r="AB132" i="6" l="1"/>
  <c r="X132" i="6"/>
  <c r="T132" i="6"/>
  <c r="Z132" i="6"/>
  <c r="V132" i="6"/>
  <c r="Y132" i="6"/>
  <c r="U132" i="6"/>
  <c r="S132" i="6"/>
  <c r="K132" i="6"/>
  <c r="W132" i="6"/>
  <c r="AA132" i="6"/>
  <c r="L133" i="8"/>
  <c r="R132" i="8"/>
  <c r="AC133" i="8"/>
  <c r="G138" i="6"/>
  <c r="AL129" i="4"/>
  <c r="AH129" i="4"/>
  <c r="AO129" i="4"/>
  <c r="AK129" i="4"/>
  <c r="AG129" i="4"/>
  <c r="AM129" i="4"/>
  <c r="AI129" i="4"/>
  <c r="AE129" i="4"/>
  <c r="AN129" i="4"/>
  <c r="AF129" i="4"/>
  <c r="AJ129" i="4"/>
  <c r="L131" i="6"/>
  <c r="R130" i="6"/>
  <c r="AC131" i="6"/>
  <c r="AA134" i="8"/>
  <c r="W134" i="8"/>
  <c r="S134" i="8"/>
  <c r="K134" i="8"/>
  <c r="Y134" i="8"/>
  <c r="U134" i="8"/>
  <c r="AB134" i="8"/>
  <c r="X134" i="8"/>
  <c r="T134" i="8"/>
  <c r="Z134" i="8"/>
  <c r="V134" i="8"/>
  <c r="AA132" i="4"/>
  <c r="W132" i="4"/>
  <c r="S132" i="4"/>
  <c r="K132" i="4"/>
  <c r="Z132" i="4"/>
  <c r="V132" i="4"/>
  <c r="AB132" i="4"/>
  <c r="X132" i="4"/>
  <c r="T132" i="4"/>
  <c r="U132" i="4"/>
  <c r="Y132" i="4"/>
  <c r="AQ135" i="8"/>
  <c r="H135" i="8"/>
  <c r="O135" i="8" s="1"/>
  <c r="AC131" i="4"/>
  <c r="L131" i="4"/>
  <c r="R130" i="4"/>
  <c r="G136" i="4"/>
  <c r="H133" i="6"/>
  <c r="O133" i="6" s="1"/>
  <c r="AQ133" i="6"/>
  <c r="F134" i="6"/>
  <c r="G136" i="8"/>
  <c r="F136" i="8"/>
  <c r="AO131" i="8"/>
  <c r="AK131" i="8"/>
  <c r="AG131" i="8"/>
  <c r="AM131" i="8"/>
  <c r="AI131" i="8"/>
  <c r="AE131" i="8"/>
  <c r="AL131" i="8"/>
  <c r="AH131" i="8"/>
  <c r="AJ131" i="8"/>
  <c r="AN131" i="8"/>
  <c r="AF131" i="8"/>
  <c r="AQ133" i="4"/>
  <c r="H133" i="4"/>
  <c r="O133" i="4" s="1"/>
  <c r="F134" i="4"/>
  <c r="AM129" i="6"/>
  <c r="AI129" i="6"/>
  <c r="AE129" i="6"/>
  <c r="AO129" i="6"/>
  <c r="AK129" i="6"/>
  <c r="AG129" i="6"/>
  <c r="AN129" i="6"/>
  <c r="AJ129" i="6"/>
  <c r="AF129" i="6"/>
  <c r="AH129" i="6"/>
  <c r="AL129" i="6"/>
  <c r="AQ136" i="8" l="1"/>
  <c r="H136" i="8"/>
  <c r="O136" i="8" s="1"/>
  <c r="Z133" i="6"/>
  <c r="V133" i="6"/>
  <c r="AB133" i="6"/>
  <c r="X133" i="6"/>
  <c r="T133" i="6"/>
  <c r="AA133" i="6"/>
  <c r="W133" i="6"/>
  <c r="S133" i="6"/>
  <c r="K133" i="6"/>
  <c r="U133" i="6"/>
  <c r="Y133" i="6"/>
  <c r="G139" i="6"/>
  <c r="G137" i="8"/>
  <c r="F137" i="8"/>
  <c r="G137" i="4"/>
  <c r="H134" i="4"/>
  <c r="O134" i="4" s="1"/>
  <c r="AQ134" i="4"/>
  <c r="F135" i="4"/>
  <c r="H134" i="6"/>
  <c r="O134" i="6" s="1"/>
  <c r="AQ134" i="6"/>
  <c r="F135" i="6"/>
  <c r="Y135" i="8"/>
  <c r="U135" i="8"/>
  <c r="AA135" i="8"/>
  <c r="W135" i="8"/>
  <c r="S135" i="8"/>
  <c r="K135" i="8"/>
  <c r="Z135" i="8"/>
  <c r="V135" i="8"/>
  <c r="AB135" i="8"/>
  <c r="T135" i="8"/>
  <c r="X135" i="8"/>
  <c r="AC134" i="8"/>
  <c r="L134" i="8"/>
  <c r="R133" i="8"/>
  <c r="Y133" i="4"/>
  <c r="U133" i="4"/>
  <c r="AB133" i="4"/>
  <c r="X133" i="4"/>
  <c r="T133" i="4"/>
  <c r="Z133" i="4"/>
  <c r="V133" i="4"/>
  <c r="S133" i="4"/>
  <c r="K133" i="4"/>
  <c r="W133" i="4"/>
  <c r="AA133" i="4"/>
  <c r="AN130" i="4"/>
  <c r="AJ130" i="4"/>
  <c r="AF130" i="4"/>
  <c r="AM130" i="4"/>
  <c r="AI130" i="4"/>
  <c r="AE130" i="4"/>
  <c r="AO130" i="4"/>
  <c r="AK130" i="4"/>
  <c r="AG130" i="4"/>
  <c r="AH130" i="4"/>
  <c r="AL130" i="4"/>
  <c r="L132" i="4"/>
  <c r="R131" i="4"/>
  <c r="AC132" i="4"/>
  <c r="AO130" i="6"/>
  <c r="AK130" i="6"/>
  <c r="AG130" i="6"/>
  <c r="AM130" i="6"/>
  <c r="AI130" i="6"/>
  <c r="AE130" i="6"/>
  <c r="AL130" i="6"/>
  <c r="AH130" i="6"/>
  <c r="AF130" i="6"/>
  <c r="AJ130" i="6"/>
  <c r="AN130" i="6"/>
  <c r="AM132" i="8"/>
  <c r="AI132" i="8"/>
  <c r="AE132" i="8"/>
  <c r="AO132" i="8"/>
  <c r="AK132" i="8"/>
  <c r="AG132" i="8"/>
  <c r="AN132" i="8"/>
  <c r="AJ132" i="8"/>
  <c r="AF132" i="8"/>
  <c r="AL132" i="8"/>
  <c r="AH132" i="8"/>
  <c r="L132" i="6"/>
  <c r="R131" i="6"/>
  <c r="AC132" i="6"/>
  <c r="AM131" i="6" l="1"/>
  <c r="AI131" i="6"/>
  <c r="AE131" i="6"/>
  <c r="AO131" i="6"/>
  <c r="AK131" i="6"/>
  <c r="AG131" i="6"/>
  <c r="AN131" i="6"/>
  <c r="AJ131" i="6"/>
  <c r="AF131" i="6"/>
  <c r="AH131" i="6"/>
  <c r="AL131" i="6"/>
  <c r="AC133" i="4"/>
  <c r="L133" i="4"/>
  <c r="R132" i="4"/>
  <c r="AA134" i="4"/>
  <c r="W134" i="4"/>
  <c r="S134" i="4"/>
  <c r="K134" i="4"/>
  <c r="Z134" i="4"/>
  <c r="V134" i="4"/>
  <c r="AB134" i="4"/>
  <c r="X134" i="4"/>
  <c r="T134" i="4"/>
  <c r="U134" i="4"/>
  <c r="Y134" i="4"/>
  <c r="G138" i="8"/>
  <c r="F138" i="8"/>
  <c r="AL131" i="4"/>
  <c r="AH131" i="4"/>
  <c r="AO131" i="4"/>
  <c r="AK131" i="4"/>
  <c r="AG131" i="4"/>
  <c r="AM131" i="4"/>
  <c r="AI131" i="4"/>
  <c r="AE131" i="4"/>
  <c r="AF131" i="4"/>
  <c r="AJ131" i="4"/>
  <c r="AN131" i="4"/>
  <c r="AL133" i="8"/>
  <c r="AH133" i="8"/>
  <c r="AN133" i="8"/>
  <c r="AM133" i="8"/>
  <c r="AO133" i="8"/>
  <c r="AG133" i="8"/>
  <c r="AJ133" i="8"/>
  <c r="AE133" i="8"/>
  <c r="AI133" i="8"/>
  <c r="AF133" i="8"/>
  <c r="AK133" i="8"/>
  <c r="AC135" i="8"/>
  <c r="R134" i="8"/>
  <c r="L135" i="8"/>
  <c r="AB134" i="6"/>
  <c r="X134" i="6"/>
  <c r="T134" i="6"/>
  <c r="Z134" i="6"/>
  <c r="V134" i="6"/>
  <c r="Y134" i="6"/>
  <c r="U134" i="6"/>
  <c r="W134" i="6"/>
  <c r="S134" i="6"/>
  <c r="AA134" i="6"/>
  <c r="K134" i="6"/>
  <c r="G140" i="6"/>
  <c r="L133" i="6"/>
  <c r="R132" i="6"/>
  <c r="AC133" i="6"/>
  <c r="AQ135" i="4"/>
  <c r="H135" i="4"/>
  <c r="O135" i="4" s="1"/>
  <c r="F136" i="4"/>
  <c r="G138" i="4"/>
  <c r="AA136" i="8"/>
  <c r="W136" i="8"/>
  <c r="S136" i="8"/>
  <c r="K136" i="8"/>
  <c r="Y136" i="8"/>
  <c r="U136" i="8"/>
  <c r="AB136" i="8"/>
  <c r="X136" i="8"/>
  <c r="T136" i="8"/>
  <c r="V136" i="8"/>
  <c r="Z136" i="8"/>
  <c r="H135" i="6"/>
  <c r="O135" i="6" s="1"/>
  <c r="AQ135" i="6"/>
  <c r="F136" i="6"/>
  <c r="AQ137" i="8"/>
  <c r="H137" i="8"/>
  <c r="O137" i="8" s="1"/>
  <c r="Y137" i="8" l="1"/>
  <c r="U137" i="8"/>
  <c r="AA137" i="8"/>
  <c r="W137" i="8"/>
  <c r="S137" i="8"/>
  <c r="K137" i="8"/>
  <c r="Z137" i="8"/>
  <c r="V137" i="8"/>
  <c r="X137" i="8"/>
  <c r="T137" i="8"/>
  <c r="AB137" i="8"/>
  <c r="Y135" i="4"/>
  <c r="U135" i="4"/>
  <c r="AB135" i="4"/>
  <c r="X135" i="4"/>
  <c r="T135" i="4"/>
  <c r="Z135" i="4"/>
  <c r="V135" i="4"/>
  <c r="W135" i="4"/>
  <c r="S135" i="4"/>
  <c r="AA135" i="4"/>
  <c r="K135" i="4"/>
  <c r="H136" i="6"/>
  <c r="O136" i="6" s="1"/>
  <c r="AQ136" i="6"/>
  <c r="F137" i="6"/>
  <c r="H136" i="4"/>
  <c r="O136" i="4" s="1"/>
  <c r="AQ136" i="4"/>
  <c r="F137" i="4"/>
  <c r="AO132" i="6"/>
  <c r="AK132" i="6"/>
  <c r="AG132" i="6"/>
  <c r="AM132" i="6"/>
  <c r="AI132" i="6"/>
  <c r="AE132" i="6"/>
  <c r="AL132" i="6"/>
  <c r="AH132" i="6"/>
  <c r="AJ132" i="6"/>
  <c r="AF132" i="6"/>
  <c r="AN132" i="6"/>
  <c r="L134" i="6"/>
  <c r="R133" i="6"/>
  <c r="AC134" i="6"/>
  <c r="AN134" i="8"/>
  <c r="AJ134" i="8"/>
  <c r="AF134" i="8"/>
  <c r="AL134" i="8"/>
  <c r="AH134" i="8"/>
  <c r="AO134" i="8"/>
  <c r="AK134" i="8"/>
  <c r="AG134" i="8"/>
  <c r="AI134" i="8"/>
  <c r="AE134" i="8"/>
  <c r="AM134" i="8"/>
  <c r="AQ138" i="8"/>
  <c r="H138" i="8"/>
  <c r="O138" i="8" s="1"/>
  <c r="G139" i="8"/>
  <c r="F139" i="8"/>
  <c r="L134" i="4"/>
  <c r="R133" i="4"/>
  <c r="AC134" i="4"/>
  <c r="AN132" i="4"/>
  <c r="AJ132" i="4"/>
  <c r="AF132" i="4"/>
  <c r="AM132" i="4"/>
  <c r="AI132" i="4"/>
  <c r="AE132" i="4"/>
  <c r="AO132" i="4"/>
  <c r="AK132" i="4"/>
  <c r="AG132" i="4"/>
  <c r="AH132" i="4"/>
  <c r="AL132" i="4"/>
  <c r="Z135" i="6"/>
  <c r="V135" i="6"/>
  <c r="AB135" i="6"/>
  <c r="X135" i="6"/>
  <c r="T135" i="6"/>
  <c r="AA135" i="6"/>
  <c r="W135" i="6"/>
  <c r="S135" i="6"/>
  <c r="K135" i="6"/>
  <c r="Y135" i="6"/>
  <c r="U135" i="6"/>
  <c r="AC136" i="8"/>
  <c r="L136" i="8"/>
  <c r="R135" i="8"/>
  <c r="G139" i="4"/>
  <c r="G141" i="6"/>
  <c r="L135" i="6" l="1"/>
  <c r="R134" i="6"/>
  <c r="AC135" i="6"/>
  <c r="G140" i="8"/>
  <c r="F140" i="8"/>
  <c r="AQ137" i="4"/>
  <c r="H137" i="4"/>
  <c r="O137" i="4" s="1"/>
  <c r="F138" i="4"/>
  <c r="AL133" i="4"/>
  <c r="AH133" i="4"/>
  <c r="AO133" i="4"/>
  <c r="AK133" i="4"/>
  <c r="AG133" i="4"/>
  <c r="AM133" i="4"/>
  <c r="AI133" i="4"/>
  <c r="AE133" i="4"/>
  <c r="AJ133" i="4"/>
  <c r="AF133" i="4"/>
  <c r="AN133" i="4"/>
  <c r="AA138" i="8"/>
  <c r="W138" i="8"/>
  <c r="S138" i="8"/>
  <c r="K138" i="8"/>
  <c r="Y138" i="8"/>
  <c r="U138" i="8"/>
  <c r="AB138" i="8"/>
  <c r="X138" i="8"/>
  <c r="T138" i="8"/>
  <c r="Z138" i="8"/>
  <c r="V138" i="8"/>
  <c r="AB136" i="6"/>
  <c r="X136" i="6"/>
  <c r="T136" i="6"/>
  <c r="Z136" i="6"/>
  <c r="V136" i="6"/>
  <c r="Y136" i="6"/>
  <c r="U136" i="6"/>
  <c r="AA136" i="6"/>
  <c r="W136" i="6"/>
  <c r="K136" i="6"/>
  <c r="S136" i="6"/>
  <c r="G140" i="4"/>
  <c r="AA136" i="4"/>
  <c r="W136" i="4"/>
  <c r="S136" i="4"/>
  <c r="K136" i="4"/>
  <c r="Z136" i="4"/>
  <c r="V136" i="4"/>
  <c r="AB136" i="4"/>
  <c r="X136" i="4"/>
  <c r="T136" i="4"/>
  <c r="Y136" i="4"/>
  <c r="U136" i="4"/>
  <c r="AC135" i="4"/>
  <c r="L135" i="4"/>
  <c r="R134" i="4"/>
  <c r="AC137" i="8"/>
  <c r="L137" i="8"/>
  <c r="R136" i="8"/>
  <c r="G142" i="6"/>
  <c r="AL135" i="8"/>
  <c r="AH135" i="8"/>
  <c r="AN135" i="8"/>
  <c r="AJ135" i="8"/>
  <c r="AF135" i="8"/>
  <c r="AM135" i="8"/>
  <c r="AI135" i="8"/>
  <c r="AE135" i="8"/>
  <c r="AK135" i="8"/>
  <c r="AG135" i="8"/>
  <c r="AO135" i="8"/>
  <c r="AQ139" i="8"/>
  <c r="H139" i="8"/>
  <c r="O139" i="8" s="1"/>
  <c r="AM133" i="6"/>
  <c r="AI133" i="6"/>
  <c r="AE133" i="6"/>
  <c r="AO133" i="6"/>
  <c r="AK133" i="6"/>
  <c r="AG133" i="6"/>
  <c r="AN133" i="6"/>
  <c r="AJ133" i="6"/>
  <c r="AF133" i="6"/>
  <c r="AL133" i="6"/>
  <c r="AH133" i="6"/>
  <c r="H137" i="6"/>
  <c r="O137" i="6" s="1"/>
  <c r="AQ137" i="6"/>
  <c r="F138" i="6"/>
  <c r="AN136" i="8" l="1"/>
  <c r="AJ136" i="8"/>
  <c r="AF136" i="8"/>
  <c r="AL136" i="8"/>
  <c r="AH136" i="8"/>
  <c r="AO136" i="8"/>
  <c r="AK136" i="8"/>
  <c r="AG136" i="8"/>
  <c r="AE136" i="8"/>
  <c r="AM136" i="8"/>
  <c r="AI136" i="8"/>
  <c r="L136" i="6"/>
  <c r="R135" i="6"/>
  <c r="AC136" i="6"/>
  <c r="H138" i="4"/>
  <c r="O138" i="4" s="1"/>
  <c r="AQ138" i="4"/>
  <c r="F139" i="4"/>
  <c r="G141" i="8"/>
  <c r="F141" i="8"/>
  <c r="Y139" i="8"/>
  <c r="U139" i="8"/>
  <c r="AA139" i="8"/>
  <c r="W139" i="8"/>
  <c r="S139" i="8"/>
  <c r="K139" i="8"/>
  <c r="Z139" i="8"/>
  <c r="V139" i="8"/>
  <c r="T139" i="8"/>
  <c r="AB139" i="8"/>
  <c r="X139" i="8"/>
  <c r="L136" i="4"/>
  <c r="R135" i="4"/>
  <c r="AC136" i="4"/>
  <c r="G141" i="4"/>
  <c r="AC138" i="8"/>
  <c r="L138" i="8"/>
  <c r="R137" i="8"/>
  <c r="Y137" i="4"/>
  <c r="U137" i="4"/>
  <c r="AB137" i="4"/>
  <c r="X137" i="4"/>
  <c r="T137" i="4"/>
  <c r="Z137" i="4"/>
  <c r="V137" i="4"/>
  <c r="AA137" i="4"/>
  <c r="W137" i="4"/>
  <c r="K137" i="4"/>
  <c r="S137" i="4"/>
  <c r="Z137" i="6"/>
  <c r="V137" i="6"/>
  <c r="AB137" i="6"/>
  <c r="X137" i="6"/>
  <c r="T137" i="6"/>
  <c r="AA137" i="6"/>
  <c r="W137" i="6"/>
  <c r="S137" i="6"/>
  <c r="K137" i="6"/>
  <c r="Y137" i="6"/>
  <c r="U137" i="6"/>
  <c r="G143" i="6"/>
  <c r="AO134" i="6"/>
  <c r="AK134" i="6"/>
  <c r="AG134" i="6"/>
  <c r="AM134" i="6"/>
  <c r="AI134" i="6"/>
  <c r="AE134" i="6"/>
  <c r="AL134" i="6"/>
  <c r="AH134" i="6"/>
  <c r="AN134" i="6"/>
  <c r="AJ134" i="6"/>
  <c r="AF134" i="6"/>
  <c r="H138" i="6"/>
  <c r="O138" i="6" s="1"/>
  <c r="AQ138" i="6"/>
  <c r="F139" i="6"/>
  <c r="AN134" i="4"/>
  <c r="AJ134" i="4"/>
  <c r="AF134" i="4"/>
  <c r="AM134" i="4"/>
  <c r="AI134" i="4"/>
  <c r="AE134" i="4"/>
  <c r="AO134" i="4"/>
  <c r="AK134" i="4"/>
  <c r="AG134" i="4"/>
  <c r="AL134" i="4"/>
  <c r="AH134" i="4"/>
  <c r="AQ140" i="8"/>
  <c r="H140" i="8"/>
  <c r="O140" i="8" s="1"/>
  <c r="H139" i="6" l="1"/>
  <c r="O139" i="6" s="1"/>
  <c r="AQ139" i="6"/>
  <c r="F140" i="6"/>
  <c r="AC137" i="4"/>
  <c r="L137" i="4"/>
  <c r="R136" i="4"/>
  <c r="AL135" i="4"/>
  <c r="AH135" i="4"/>
  <c r="AO135" i="4"/>
  <c r="AK135" i="4"/>
  <c r="AG135" i="4"/>
  <c r="AM135" i="4"/>
  <c r="AI135" i="4"/>
  <c r="AE135" i="4"/>
  <c r="AN135" i="4"/>
  <c r="AJ135" i="4"/>
  <c r="AF135" i="4"/>
  <c r="AQ141" i="8"/>
  <c r="H141" i="8"/>
  <c r="O141" i="8" s="1"/>
  <c r="AA138" i="4"/>
  <c r="W138" i="4"/>
  <c r="S138" i="4"/>
  <c r="K138" i="4"/>
  <c r="Z138" i="4"/>
  <c r="V138" i="4"/>
  <c r="AB138" i="4"/>
  <c r="X138" i="4"/>
  <c r="T138" i="4"/>
  <c r="Y138" i="4"/>
  <c r="U138" i="4"/>
  <c r="AB138" i="6"/>
  <c r="X138" i="6"/>
  <c r="T138" i="6"/>
  <c r="Z138" i="6"/>
  <c r="V138" i="6"/>
  <c r="Y138" i="6"/>
  <c r="U138" i="6"/>
  <c r="K138" i="6"/>
  <c r="AA138" i="6"/>
  <c r="S138" i="6"/>
  <c r="W138" i="6"/>
  <c r="G144" i="6"/>
  <c r="L137" i="6"/>
  <c r="R136" i="6"/>
  <c r="AC137" i="6"/>
  <c r="AL137" i="8"/>
  <c r="AH137" i="8"/>
  <c r="AN137" i="8"/>
  <c r="AJ137" i="8"/>
  <c r="AF137" i="8"/>
  <c r="AM137" i="8"/>
  <c r="AI137" i="8"/>
  <c r="AE137" i="8"/>
  <c r="AG137" i="8"/>
  <c r="AO137" i="8"/>
  <c r="AK137" i="8"/>
  <c r="G142" i="4"/>
  <c r="G142" i="8"/>
  <c r="F142" i="8"/>
  <c r="AA140" i="8"/>
  <c r="W140" i="8"/>
  <c r="S140" i="8"/>
  <c r="K140" i="8"/>
  <c r="Y140" i="8"/>
  <c r="U140" i="8"/>
  <c r="AB140" i="8"/>
  <c r="X140" i="8"/>
  <c r="T140" i="8"/>
  <c r="V140" i="8"/>
  <c r="Z140" i="8"/>
  <c r="AC139" i="8"/>
  <c r="R138" i="8"/>
  <c r="L139" i="8"/>
  <c r="AQ139" i="4"/>
  <c r="H139" i="4"/>
  <c r="O139" i="4" s="1"/>
  <c r="F140" i="4"/>
  <c r="AM135" i="6"/>
  <c r="AI135" i="6"/>
  <c r="AE135" i="6"/>
  <c r="AO135" i="6"/>
  <c r="AK135" i="6"/>
  <c r="AG135" i="6"/>
  <c r="AN135" i="6"/>
  <c r="AJ135" i="6"/>
  <c r="AF135" i="6"/>
  <c r="AL135" i="6"/>
  <c r="AH135" i="6"/>
  <c r="G143" i="8" l="1"/>
  <c r="F143" i="8"/>
  <c r="G143" i="4"/>
  <c r="G145" i="6"/>
  <c r="L138" i="4"/>
  <c r="R137" i="4"/>
  <c r="AC138" i="4"/>
  <c r="Y141" i="8"/>
  <c r="U141" i="8"/>
  <c r="AA141" i="8"/>
  <c r="W141" i="8"/>
  <c r="S141" i="8"/>
  <c r="K141" i="8"/>
  <c r="Z141" i="8"/>
  <c r="V141" i="8"/>
  <c r="X141" i="8"/>
  <c r="AB141" i="8"/>
  <c r="T141" i="8"/>
  <c r="H140" i="6"/>
  <c r="O140" i="6" s="1"/>
  <c r="AQ140" i="6"/>
  <c r="F141" i="6"/>
  <c r="H140" i="4"/>
  <c r="O140" i="4" s="1"/>
  <c r="AQ140" i="4"/>
  <c r="F141" i="4"/>
  <c r="AN138" i="8"/>
  <c r="AJ138" i="8"/>
  <c r="AF138" i="8"/>
  <c r="AL138" i="8"/>
  <c r="AH138" i="8"/>
  <c r="AO138" i="8"/>
  <c r="AK138" i="8"/>
  <c r="AG138" i="8"/>
  <c r="AI138" i="8"/>
  <c r="AM138" i="8"/>
  <c r="AE138" i="8"/>
  <c r="L138" i="6"/>
  <c r="R137" i="6"/>
  <c r="AC138" i="6"/>
  <c r="AN136" i="4"/>
  <c r="AJ136" i="4"/>
  <c r="AF136" i="4"/>
  <c r="AM136" i="4"/>
  <c r="AI136" i="4"/>
  <c r="AE136" i="4"/>
  <c r="AO136" i="4"/>
  <c r="AK136" i="4"/>
  <c r="AG136" i="4"/>
  <c r="AL136" i="4"/>
  <c r="AH136" i="4"/>
  <c r="Y139" i="4"/>
  <c r="U139" i="4"/>
  <c r="AB139" i="4"/>
  <c r="X139" i="4"/>
  <c r="T139" i="4"/>
  <c r="Z139" i="4"/>
  <c r="V139" i="4"/>
  <c r="K139" i="4"/>
  <c r="AA139" i="4"/>
  <c r="S139" i="4"/>
  <c r="W139" i="4"/>
  <c r="AC140" i="8"/>
  <c r="L140" i="8"/>
  <c r="R139" i="8"/>
  <c r="AQ142" i="8"/>
  <c r="H142" i="8"/>
  <c r="O142" i="8" s="1"/>
  <c r="AO136" i="6"/>
  <c r="AK136" i="6"/>
  <c r="AG136" i="6"/>
  <c r="AM136" i="6"/>
  <c r="AI136" i="6"/>
  <c r="AE136" i="6"/>
  <c r="AL136" i="6"/>
  <c r="AH136" i="6"/>
  <c r="AN136" i="6"/>
  <c r="AF136" i="6"/>
  <c r="AJ136" i="6"/>
  <c r="Z139" i="6"/>
  <c r="V139" i="6"/>
  <c r="AB139" i="6"/>
  <c r="X139" i="6"/>
  <c r="T139" i="6"/>
  <c r="AA139" i="6"/>
  <c r="W139" i="6"/>
  <c r="S139" i="6"/>
  <c r="K139" i="6"/>
  <c r="U139" i="6"/>
  <c r="Y139" i="6"/>
  <c r="AA140" i="4" l="1"/>
  <c r="W140" i="4"/>
  <c r="S140" i="4"/>
  <c r="K140" i="4"/>
  <c r="Z140" i="4"/>
  <c r="V140" i="4"/>
  <c r="AB140" i="4"/>
  <c r="X140" i="4"/>
  <c r="T140" i="4"/>
  <c r="U140" i="4"/>
  <c r="Y140" i="4"/>
  <c r="AL137" i="4"/>
  <c r="AH137" i="4"/>
  <c r="AO137" i="4"/>
  <c r="AK137" i="4"/>
  <c r="AG137" i="4"/>
  <c r="AM137" i="4"/>
  <c r="AI137" i="4"/>
  <c r="AE137" i="4"/>
  <c r="AN137" i="4"/>
  <c r="AF137" i="4"/>
  <c r="AJ137" i="4"/>
  <c r="L139" i="6"/>
  <c r="R138" i="6"/>
  <c r="AC139" i="6"/>
  <c r="AA142" i="8"/>
  <c r="W142" i="8"/>
  <c r="S142" i="8"/>
  <c r="K142" i="8"/>
  <c r="Y142" i="8"/>
  <c r="U142" i="8"/>
  <c r="AB142" i="8"/>
  <c r="X142" i="8"/>
  <c r="T142" i="8"/>
  <c r="Z142" i="8"/>
  <c r="V142" i="8"/>
  <c r="AC139" i="4"/>
  <c r="L139" i="4"/>
  <c r="R138" i="4"/>
  <c r="AM137" i="6"/>
  <c r="AI137" i="6"/>
  <c r="AE137" i="6"/>
  <c r="AO137" i="6"/>
  <c r="AK137" i="6"/>
  <c r="AG137" i="6"/>
  <c r="AN137" i="6"/>
  <c r="AJ137" i="6"/>
  <c r="AF137" i="6"/>
  <c r="AH137" i="6"/>
  <c r="AL137" i="6"/>
  <c r="H141" i="6"/>
  <c r="O141" i="6" s="1"/>
  <c r="AQ141" i="6"/>
  <c r="F142" i="6"/>
  <c r="AC141" i="8"/>
  <c r="L141" i="8"/>
  <c r="R140" i="8"/>
  <c r="G144" i="4"/>
  <c r="AQ141" i="4"/>
  <c r="H141" i="4"/>
  <c r="O141" i="4" s="1"/>
  <c r="F142" i="4"/>
  <c r="G146" i="6"/>
  <c r="AQ143" i="8"/>
  <c r="H143" i="8"/>
  <c r="O143" i="8" s="1"/>
  <c r="AL139" i="8"/>
  <c r="AH139" i="8"/>
  <c r="AN139" i="8"/>
  <c r="AJ139" i="8"/>
  <c r="AF139" i="8"/>
  <c r="AM139" i="8"/>
  <c r="AI139" i="8"/>
  <c r="AE139" i="8"/>
  <c r="AK139" i="8"/>
  <c r="AO139" i="8"/>
  <c r="AG139" i="8"/>
  <c r="AB140" i="6"/>
  <c r="X140" i="6"/>
  <c r="T140" i="6"/>
  <c r="Z140" i="6"/>
  <c r="V140" i="6"/>
  <c r="Y140" i="6"/>
  <c r="U140" i="6"/>
  <c r="S140" i="6"/>
  <c r="K140" i="6"/>
  <c r="W140" i="6"/>
  <c r="AA140" i="6"/>
  <c r="G144" i="8"/>
  <c r="F144" i="8"/>
  <c r="G145" i="8" l="1"/>
  <c r="F145" i="8"/>
  <c r="Y141" i="4"/>
  <c r="U141" i="4"/>
  <c r="AB141" i="4"/>
  <c r="X141" i="4"/>
  <c r="T141" i="4"/>
  <c r="Z141" i="4"/>
  <c r="V141" i="4"/>
  <c r="S141" i="4"/>
  <c r="K141" i="4"/>
  <c r="W141" i="4"/>
  <c r="AA141" i="4"/>
  <c r="AN140" i="8"/>
  <c r="AJ140" i="8"/>
  <c r="AF140" i="8"/>
  <c r="AL140" i="8"/>
  <c r="AH140" i="8"/>
  <c r="AO140" i="8"/>
  <c r="AK140" i="8"/>
  <c r="AG140" i="8"/>
  <c r="AM140" i="8"/>
  <c r="AE140" i="8"/>
  <c r="AI140" i="8"/>
  <c r="AO138" i="6"/>
  <c r="AK138" i="6"/>
  <c r="AG138" i="6"/>
  <c r="AM138" i="6"/>
  <c r="AI138" i="6"/>
  <c r="AE138" i="6"/>
  <c r="AL138" i="6"/>
  <c r="AH138" i="6"/>
  <c r="AF138" i="6"/>
  <c r="AJ138" i="6"/>
  <c r="AN138" i="6"/>
  <c r="L140" i="4"/>
  <c r="R139" i="4"/>
  <c r="AC140" i="4"/>
  <c r="G147" i="6"/>
  <c r="Z141" i="6"/>
  <c r="V141" i="6"/>
  <c r="AB141" i="6"/>
  <c r="X141" i="6"/>
  <c r="T141" i="6"/>
  <c r="AA141" i="6"/>
  <c r="W141" i="6"/>
  <c r="S141" i="6"/>
  <c r="K141" i="6"/>
  <c r="U141" i="6"/>
  <c r="Y141" i="6"/>
  <c r="AN138" i="4"/>
  <c r="AJ138" i="4"/>
  <c r="AF138" i="4"/>
  <c r="AM138" i="4"/>
  <c r="AI138" i="4"/>
  <c r="AE138" i="4"/>
  <c r="AO138" i="4"/>
  <c r="AK138" i="4"/>
  <c r="AG138" i="4"/>
  <c r="AH138" i="4"/>
  <c r="AL138" i="4"/>
  <c r="G145" i="4"/>
  <c r="AQ144" i="8"/>
  <c r="H144" i="8"/>
  <c r="O144" i="8" s="1"/>
  <c r="L140" i="6"/>
  <c r="R139" i="6"/>
  <c r="AC140" i="6"/>
  <c r="Y143" i="8"/>
  <c r="U143" i="8"/>
  <c r="AA143" i="8"/>
  <c r="W143" i="8"/>
  <c r="S143" i="8"/>
  <c r="K143" i="8"/>
  <c r="Z143" i="8"/>
  <c r="V143" i="8"/>
  <c r="AB143" i="8"/>
  <c r="T143" i="8"/>
  <c r="X143" i="8"/>
  <c r="H142" i="4"/>
  <c r="O142" i="4" s="1"/>
  <c r="AQ142" i="4"/>
  <c r="F143" i="4"/>
  <c r="H142" i="6"/>
  <c r="O142" i="6" s="1"/>
  <c r="AQ142" i="6"/>
  <c r="F143" i="6"/>
  <c r="AC142" i="8"/>
  <c r="L142" i="8"/>
  <c r="R141" i="8"/>
  <c r="AB142" i="6" l="1"/>
  <c r="X142" i="6"/>
  <c r="T142" i="6"/>
  <c r="Z142" i="6"/>
  <c r="V142" i="6"/>
  <c r="Y142" i="6"/>
  <c r="U142" i="6"/>
  <c r="W142" i="6"/>
  <c r="S142" i="6"/>
  <c r="AA142" i="6"/>
  <c r="K142" i="6"/>
  <c r="AM139" i="6"/>
  <c r="AI139" i="6"/>
  <c r="AE139" i="6"/>
  <c r="AO139" i="6"/>
  <c r="AK139" i="6"/>
  <c r="AG139" i="6"/>
  <c r="AN139" i="6"/>
  <c r="AJ139" i="6"/>
  <c r="AF139" i="6"/>
  <c r="AH139" i="6"/>
  <c r="AL139" i="6"/>
  <c r="G148" i="6"/>
  <c r="AQ143" i="4"/>
  <c r="H143" i="4"/>
  <c r="O143" i="4" s="1"/>
  <c r="F144" i="4"/>
  <c r="G146" i="4"/>
  <c r="AC141" i="4"/>
  <c r="L141" i="4"/>
  <c r="R140" i="4"/>
  <c r="H143" i="6"/>
  <c r="O143" i="6" s="1"/>
  <c r="AQ143" i="6"/>
  <c r="F144" i="6"/>
  <c r="AA144" i="8"/>
  <c r="W144" i="8"/>
  <c r="S144" i="8"/>
  <c r="K144" i="8"/>
  <c r="Y144" i="8"/>
  <c r="U144" i="8"/>
  <c r="AB144" i="8"/>
  <c r="X144" i="8"/>
  <c r="T144" i="8"/>
  <c r="V144" i="8"/>
  <c r="Z144" i="8"/>
  <c r="AQ145" i="8"/>
  <c r="H145" i="8"/>
  <c r="O145" i="8" s="1"/>
  <c r="AC143" i="8"/>
  <c r="R142" i="8"/>
  <c r="L143" i="8"/>
  <c r="AL141" i="8"/>
  <c r="AH141" i="8"/>
  <c r="AN141" i="8"/>
  <c r="AJ141" i="8"/>
  <c r="AF141" i="8"/>
  <c r="AM141" i="8"/>
  <c r="AI141" i="8"/>
  <c r="AE141" i="8"/>
  <c r="AO141" i="8"/>
  <c r="AG141" i="8"/>
  <c r="AK141" i="8"/>
  <c r="AA142" i="4"/>
  <c r="W142" i="4"/>
  <c r="S142" i="4"/>
  <c r="K142" i="4"/>
  <c r="Z142" i="4"/>
  <c r="V142" i="4"/>
  <c r="AB142" i="4"/>
  <c r="X142" i="4"/>
  <c r="T142" i="4"/>
  <c r="U142" i="4"/>
  <c r="Y142" i="4"/>
  <c r="L141" i="6"/>
  <c r="R140" i="6"/>
  <c r="AC141" i="6"/>
  <c r="AL139" i="4"/>
  <c r="AH139" i="4"/>
  <c r="AO139" i="4"/>
  <c r="AK139" i="4"/>
  <c r="AG139" i="4"/>
  <c r="AM139" i="4"/>
  <c r="AI139" i="4"/>
  <c r="AE139" i="4"/>
  <c r="AF139" i="4"/>
  <c r="AJ139" i="4"/>
  <c r="AN139" i="4"/>
  <c r="G146" i="8"/>
  <c r="F146" i="8"/>
  <c r="G147" i="8" l="1"/>
  <c r="F147" i="8"/>
  <c r="Y145" i="8"/>
  <c r="U145" i="8"/>
  <c r="AA145" i="8"/>
  <c r="W145" i="8"/>
  <c r="S145" i="8"/>
  <c r="K145" i="8"/>
  <c r="Z145" i="8"/>
  <c r="V145" i="8"/>
  <c r="X145" i="8"/>
  <c r="T145" i="8"/>
  <c r="AB145" i="8"/>
  <c r="AN140" i="4"/>
  <c r="AJ140" i="4"/>
  <c r="AF140" i="4"/>
  <c r="AM140" i="4"/>
  <c r="AI140" i="4"/>
  <c r="AE140" i="4"/>
  <c r="AO140" i="4"/>
  <c r="AK140" i="4"/>
  <c r="AG140" i="4"/>
  <c r="AH140" i="4"/>
  <c r="AL140" i="4"/>
  <c r="G149" i="6"/>
  <c r="Y143" i="4"/>
  <c r="U143" i="4"/>
  <c r="AB143" i="4"/>
  <c r="X143" i="4"/>
  <c r="T143" i="4"/>
  <c r="Z143" i="4"/>
  <c r="V143" i="4"/>
  <c r="W143" i="4"/>
  <c r="S143" i="4"/>
  <c r="AA143" i="4"/>
  <c r="K143" i="4"/>
  <c r="AO140" i="6"/>
  <c r="AK140" i="6"/>
  <c r="AG140" i="6"/>
  <c r="AM140" i="6"/>
  <c r="AI140" i="6"/>
  <c r="AE140" i="6"/>
  <c r="AL140" i="6"/>
  <c r="AH140" i="6"/>
  <c r="AJ140" i="6"/>
  <c r="AF140" i="6"/>
  <c r="AN140" i="6"/>
  <c r="AC144" i="8"/>
  <c r="L144" i="8"/>
  <c r="R143" i="8"/>
  <c r="H144" i="6"/>
  <c r="O144" i="6" s="1"/>
  <c r="AQ144" i="6"/>
  <c r="F145" i="6"/>
  <c r="H144" i="4"/>
  <c r="O144" i="4" s="1"/>
  <c r="AQ144" i="4"/>
  <c r="F145" i="4"/>
  <c r="L142" i="6"/>
  <c r="R141" i="6"/>
  <c r="AC142" i="6"/>
  <c r="L142" i="4"/>
  <c r="R141" i="4"/>
  <c r="AC142" i="4"/>
  <c r="AN142" i="8"/>
  <c r="AJ142" i="8"/>
  <c r="AF142" i="8"/>
  <c r="AL142" i="8"/>
  <c r="AH142" i="8"/>
  <c r="AO142" i="8"/>
  <c r="AK142" i="8"/>
  <c r="AG142" i="8"/>
  <c r="AI142" i="8"/>
  <c r="AE142" i="8"/>
  <c r="AM142" i="8"/>
  <c r="AQ146" i="8"/>
  <c r="H146" i="8"/>
  <c r="O146" i="8" s="1"/>
  <c r="Z143" i="6"/>
  <c r="V143" i="6"/>
  <c r="AB143" i="6"/>
  <c r="X143" i="6"/>
  <c r="T143" i="6"/>
  <c r="AA143" i="6"/>
  <c r="W143" i="6"/>
  <c r="S143" i="6"/>
  <c r="K143" i="6"/>
  <c r="Y143" i="6"/>
  <c r="U143" i="6"/>
  <c r="G147" i="4"/>
  <c r="H145" i="6" l="1"/>
  <c r="O145" i="6" s="1"/>
  <c r="AQ145" i="6"/>
  <c r="F146" i="6"/>
  <c r="G148" i="4"/>
  <c r="AA146" i="8"/>
  <c r="W146" i="8"/>
  <c r="S146" i="8"/>
  <c r="K146" i="8"/>
  <c r="Y146" i="8"/>
  <c r="U146" i="8"/>
  <c r="AB146" i="8"/>
  <c r="X146" i="8"/>
  <c r="T146" i="8"/>
  <c r="Z146" i="8"/>
  <c r="V146" i="8"/>
  <c r="AB144" i="6"/>
  <c r="X144" i="6"/>
  <c r="T144" i="6"/>
  <c r="Z144" i="6"/>
  <c r="V144" i="6"/>
  <c r="Y144" i="6"/>
  <c r="U144" i="6"/>
  <c r="AA144" i="6"/>
  <c r="W144" i="6"/>
  <c r="K144" i="6"/>
  <c r="S144" i="6"/>
  <c r="AC145" i="8"/>
  <c r="L145" i="8"/>
  <c r="R144" i="8"/>
  <c r="AL141" i="4"/>
  <c r="AH141" i="4"/>
  <c r="AO141" i="4"/>
  <c r="AK141" i="4"/>
  <c r="AG141" i="4"/>
  <c r="AM141" i="4"/>
  <c r="AI141" i="4"/>
  <c r="AE141" i="4"/>
  <c r="AJ141" i="4"/>
  <c r="AF141" i="4"/>
  <c r="AN141" i="4"/>
  <c r="AM141" i="6"/>
  <c r="AI141" i="6"/>
  <c r="AE141" i="6"/>
  <c r="AO141" i="6"/>
  <c r="AK141" i="6"/>
  <c r="AG141" i="6"/>
  <c r="AN141" i="6"/>
  <c r="AJ141" i="6"/>
  <c r="AF141" i="6"/>
  <c r="AL141" i="6"/>
  <c r="AH141" i="6"/>
  <c r="AA144" i="4"/>
  <c r="W144" i="4"/>
  <c r="S144" i="4"/>
  <c r="K144" i="4"/>
  <c r="Z144" i="4"/>
  <c r="V144" i="4"/>
  <c r="AB144" i="4"/>
  <c r="X144" i="4"/>
  <c r="T144" i="4"/>
  <c r="Y144" i="4"/>
  <c r="U144" i="4"/>
  <c r="AL143" i="8"/>
  <c r="AH143" i="8"/>
  <c r="AN143" i="8"/>
  <c r="AJ143" i="8"/>
  <c r="AF143" i="8"/>
  <c r="AM143" i="8"/>
  <c r="AI143" i="8"/>
  <c r="AE143" i="8"/>
  <c r="AK143" i="8"/>
  <c r="AG143" i="8"/>
  <c r="AO143" i="8"/>
  <c r="G150" i="6"/>
  <c r="AQ147" i="8"/>
  <c r="H147" i="8"/>
  <c r="O147" i="8" s="1"/>
  <c r="L143" i="6"/>
  <c r="R142" i="6"/>
  <c r="AC143" i="6"/>
  <c r="AQ145" i="4"/>
  <c r="H145" i="4"/>
  <c r="O145" i="4" s="1"/>
  <c r="F146" i="4"/>
  <c r="AC143" i="4"/>
  <c r="L143" i="4"/>
  <c r="R142" i="4"/>
  <c r="G148" i="8"/>
  <c r="F148" i="8"/>
  <c r="AN144" i="8" l="1"/>
  <c r="AJ144" i="8"/>
  <c r="AF144" i="8"/>
  <c r="AL144" i="8"/>
  <c r="AH144" i="8"/>
  <c r="AO144" i="8"/>
  <c r="AK144" i="8"/>
  <c r="AG144" i="8"/>
  <c r="AE144" i="8"/>
  <c r="AM144" i="8"/>
  <c r="AI144" i="8"/>
  <c r="G149" i="8"/>
  <c r="F149" i="8"/>
  <c r="H146" i="4"/>
  <c r="O146" i="4" s="1"/>
  <c r="AQ146" i="4"/>
  <c r="F147" i="4"/>
  <c r="AO142" i="6"/>
  <c r="AK142" i="6"/>
  <c r="AG142" i="6"/>
  <c r="AM142" i="6"/>
  <c r="AI142" i="6"/>
  <c r="AE142" i="6"/>
  <c r="AL142" i="6"/>
  <c r="AH142" i="6"/>
  <c r="AN142" i="6"/>
  <c r="AJ142" i="6"/>
  <c r="AF142" i="6"/>
  <c r="G151" i="6"/>
  <c r="L144" i="4"/>
  <c r="R143" i="4"/>
  <c r="AC144" i="4"/>
  <c r="Y147" i="8"/>
  <c r="U147" i="8"/>
  <c r="AA147" i="8"/>
  <c r="W147" i="8"/>
  <c r="S147" i="8"/>
  <c r="K147" i="8"/>
  <c r="Z147" i="8"/>
  <c r="V147" i="8"/>
  <c r="T147" i="8"/>
  <c r="AB147" i="8"/>
  <c r="X147" i="8"/>
  <c r="AN142" i="4"/>
  <c r="AJ142" i="4"/>
  <c r="AF142" i="4"/>
  <c r="AM142" i="4"/>
  <c r="AI142" i="4"/>
  <c r="AE142" i="4"/>
  <c r="AO142" i="4"/>
  <c r="AK142" i="4"/>
  <c r="AG142" i="4"/>
  <c r="AL142" i="4"/>
  <c r="AH142" i="4"/>
  <c r="Y145" i="4"/>
  <c r="U145" i="4"/>
  <c r="AB145" i="4"/>
  <c r="X145" i="4"/>
  <c r="T145" i="4"/>
  <c r="Z145" i="4"/>
  <c r="V145" i="4"/>
  <c r="AA145" i="4"/>
  <c r="W145" i="4"/>
  <c r="K145" i="4"/>
  <c r="S145" i="4"/>
  <c r="H146" i="6"/>
  <c r="O146" i="6" s="1"/>
  <c r="AQ146" i="6"/>
  <c r="F147" i="6"/>
  <c r="L144" i="6"/>
  <c r="R143" i="6"/>
  <c r="AC144" i="6"/>
  <c r="AQ148" i="8"/>
  <c r="H148" i="8"/>
  <c r="O148" i="8" s="1"/>
  <c r="AC146" i="8"/>
  <c r="L146" i="8"/>
  <c r="R145" i="8"/>
  <c r="G149" i="4"/>
  <c r="Z145" i="6"/>
  <c r="V145" i="6"/>
  <c r="AB145" i="6"/>
  <c r="X145" i="6"/>
  <c r="T145" i="6"/>
  <c r="AA145" i="6"/>
  <c r="W145" i="6"/>
  <c r="S145" i="6"/>
  <c r="K145" i="6"/>
  <c r="Y145" i="6"/>
  <c r="U145" i="6"/>
  <c r="AL145" i="8" l="1"/>
  <c r="AH145" i="8"/>
  <c r="AN145" i="8"/>
  <c r="AJ145" i="8"/>
  <c r="AF145" i="8"/>
  <c r="AM145" i="8"/>
  <c r="AI145" i="8"/>
  <c r="AE145" i="8"/>
  <c r="AG145" i="8"/>
  <c r="AO145" i="8"/>
  <c r="AK145" i="8"/>
  <c r="H147" i="6"/>
  <c r="O147" i="6" s="1"/>
  <c r="AQ147" i="6"/>
  <c r="F148" i="6"/>
  <c r="AC145" i="4"/>
  <c r="L145" i="4"/>
  <c r="R144" i="4"/>
  <c r="AQ147" i="4"/>
  <c r="H147" i="4"/>
  <c r="O147" i="4" s="1"/>
  <c r="F148" i="4"/>
  <c r="G150" i="8"/>
  <c r="F150" i="8"/>
  <c r="AM143" i="6"/>
  <c r="AI143" i="6"/>
  <c r="AE143" i="6"/>
  <c r="AO143" i="6"/>
  <c r="AK143" i="6"/>
  <c r="AG143" i="6"/>
  <c r="AN143" i="6"/>
  <c r="AJ143" i="6"/>
  <c r="AF143" i="6"/>
  <c r="AL143" i="6"/>
  <c r="AH143" i="6"/>
  <c r="L145" i="6"/>
  <c r="R144" i="6"/>
  <c r="AC145" i="6"/>
  <c r="AL143" i="4"/>
  <c r="AH143" i="4"/>
  <c r="AO143" i="4"/>
  <c r="AK143" i="4"/>
  <c r="AG143" i="4"/>
  <c r="AM143" i="4"/>
  <c r="AI143" i="4"/>
  <c r="AE143" i="4"/>
  <c r="AN143" i="4"/>
  <c r="AJ143" i="4"/>
  <c r="AF143" i="4"/>
  <c r="AB146" i="6"/>
  <c r="X146" i="6"/>
  <c r="T146" i="6"/>
  <c r="Z146" i="6"/>
  <c r="V146" i="6"/>
  <c r="Y146" i="6"/>
  <c r="U146" i="6"/>
  <c r="K146" i="6"/>
  <c r="AA146" i="6"/>
  <c r="S146" i="6"/>
  <c r="W146" i="6"/>
  <c r="AC147" i="8"/>
  <c r="R146" i="8"/>
  <c r="L147" i="8"/>
  <c r="AA146" i="4"/>
  <c r="W146" i="4"/>
  <c r="S146" i="4"/>
  <c r="K146" i="4"/>
  <c r="Z146" i="4"/>
  <c r="V146" i="4"/>
  <c r="AB146" i="4"/>
  <c r="X146" i="4"/>
  <c r="T146" i="4"/>
  <c r="Y146" i="4"/>
  <c r="U146" i="4"/>
  <c r="G150" i="4"/>
  <c r="AA148" i="8"/>
  <c r="W148" i="8"/>
  <c r="S148" i="8"/>
  <c r="K148" i="8"/>
  <c r="Y148" i="8"/>
  <c r="U148" i="8"/>
  <c r="AB148" i="8"/>
  <c r="X148" i="8"/>
  <c r="T148" i="8"/>
  <c r="V148" i="8"/>
  <c r="Z148" i="8"/>
  <c r="G152" i="6"/>
  <c r="AQ149" i="8"/>
  <c r="H149" i="8"/>
  <c r="O149" i="8" s="1"/>
  <c r="G153" i="6" l="1"/>
  <c r="H148" i="4"/>
  <c r="O148" i="4" s="1"/>
  <c r="AQ148" i="4"/>
  <c r="F149" i="4"/>
  <c r="Z147" i="6"/>
  <c r="V147" i="6"/>
  <c r="AB147" i="6"/>
  <c r="X147" i="6"/>
  <c r="T147" i="6"/>
  <c r="AA147" i="6"/>
  <c r="W147" i="6"/>
  <c r="S147" i="6"/>
  <c r="K147" i="6"/>
  <c r="U147" i="6"/>
  <c r="Y147" i="6"/>
  <c r="AC148" i="8"/>
  <c r="L148" i="8"/>
  <c r="R147" i="8"/>
  <c r="G151" i="4"/>
  <c r="L146" i="4"/>
  <c r="R145" i="4"/>
  <c r="AC146" i="4"/>
  <c r="Y147" i="4"/>
  <c r="U147" i="4"/>
  <c r="AB147" i="4"/>
  <c r="X147" i="4"/>
  <c r="T147" i="4"/>
  <c r="Z147" i="4"/>
  <c r="V147" i="4"/>
  <c r="K147" i="4"/>
  <c r="AA147" i="4"/>
  <c r="S147" i="4"/>
  <c r="W147" i="4"/>
  <c r="Y149" i="8"/>
  <c r="U149" i="8"/>
  <c r="AA149" i="8"/>
  <c r="W149" i="8"/>
  <c r="S149" i="8"/>
  <c r="K149" i="8"/>
  <c r="Z149" i="8"/>
  <c r="V149" i="8"/>
  <c r="X149" i="8"/>
  <c r="AB149" i="8"/>
  <c r="T149" i="8"/>
  <c r="AN146" i="8"/>
  <c r="AJ146" i="8"/>
  <c r="AF146" i="8"/>
  <c r="AL146" i="8"/>
  <c r="AH146" i="8"/>
  <c r="AO146" i="8"/>
  <c r="AK146" i="8"/>
  <c r="AG146" i="8"/>
  <c r="AI146" i="8"/>
  <c r="AM146" i="8"/>
  <c r="AE146" i="8"/>
  <c r="AO144" i="6"/>
  <c r="AK144" i="6"/>
  <c r="AG144" i="6"/>
  <c r="AM144" i="6"/>
  <c r="AI144" i="6"/>
  <c r="AE144" i="6"/>
  <c r="AL144" i="6"/>
  <c r="AH144" i="6"/>
  <c r="AN144" i="6"/>
  <c r="AF144" i="6"/>
  <c r="AJ144" i="6"/>
  <c r="AQ150" i="8"/>
  <c r="H150" i="8"/>
  <c r="O150" i="8" s="1"/>
  <c r="H148" i="6"/>
  <c r="O148" i="6" s="1"/>
  <c r="AQ148" i="6"/>
  <c r="F149" i="6"/>
  <c r="L146" i="6"/>
  <c r="R145" i="6"/>
  <c r="AC146" i="6"/>
  <c r="G151" i="8"/>
  <c r="F151" i="8"/>
  <c r="AN144" i="4"/>
  <c r="AJ144" i="4"/>
  <c r="AF144" i="4"/>
  <c r="AM144" i="4"/>
  <c r="AI144" i="4"/>
  <c r="AE144" i="4"/>
  <c r="AO144" i="4"/>
  <c r="AK144" i="4"/>
  <c r="AG144" i="4"/>
  <c r="AL144" i="4"/>
  <c r="AH144" i="4"/>
  <c r="AA150" i="8" l="1"/>
  <c r="W150" i="8"/>
  <c r="S150" i="8"/>
  <c r="K150" i="8"/>
  <c r="Y150" i="8"/>
  <c r="U150" i="8"/>
  <c r="AB150" i="8"/>
  <c r="X150" i="8"/>
  <c r="T150" i="8"/>
  <c r="Z150" i="8"/>
  <c r="V150" i="8"/>
  <c r="L147" i="6"/>
  <c r="R146" i="6"/>
  <c r="AC147" i="6"/>
  <c r="AQ151" i="8"/>
  <c r="H151" i="8"/>
  <c r="O151" i="8" s="1"/>
  <c r="H149" i="6"/>
  <c r="O149" i="6" s="1"/>
  <c r="AQ149" i="6"/>
  <c r="F150" i="6"/>
  <c r="AC149" i="8"/>
  <c r="L149" i="8"/>
  <c r="R148" i="8"/>
  <c r="AQ149" i="4"/>
  <c r="H149" i="4"/>
  <c r="O149" i="4" s="1"/>
  <c r="F150" i="4"/>
  <c r="G154" i="6"/>
  <c r="AC147" i="4"/>
  <c r="L147" i="4"/>
  <c r="R146" i="4"/>
  <c r="G152" i="4"/>
  <c r="G152" i="8"/>
  <c r="F152" i="8"/>
  <c r="AM145" i="6"/>
  <c r="AI145" i="6"/>
  <c r="AE145" i="6"/>
  <c r="AO145" i="6"/>
  <c r="AK145" i="6"/>
  <c r="AG145" i="6"/>
  <c r="AN145" i="6"/>
  <c r="AJ145" i="6"/>
  <c r="AF145" i="6"/>
  <c r="AH145" i="6"/>
  <c r="AL145" i="6"/>
  <c r="AB148" i="6"/>
  <c r="X148" i="6"/>
  <c r="T148" i="6"/>
  <c r="Z148" i="6"/>
  <c r="V148" i="6"/>
  <c r="Y148" i="6"/>
  <c r="U148" i="6"/>
  <c r="S148" i="6"/>
  <c r="K148" i="6"/>
  <c r="W148" i="6"/>
  <c r="AA148" i="6"/>
  <c r="AL145" i="4"/>
  <c r="AH145" i="4"/>
  <c r="AO145" i="4"/>
  <c r="AK145" i="4"/>
  <c r="AG145" i="4"/>
  <c r="AM145" i="4"/>
  <c r="AI145" i="4"/>
  <c r="AE145" i="4"/>
  <c r="AN145" i="4"/>
  <c r="AF145" i="4"/>
  <c r="AJ145" i="4"/>
  <c r="AL147" i="8"/>
  <c r="AH147" i="8"/>
  <c r="AN147" i="8"/>
  <c r="AJ147" i="8"/>
  <c r="AF147" i="8"/>
  <c r="AM147" i="8"/>
  <c r="AI147" i="8"/>
  <c r="AE147" i="8"/>
  <c r="AK147" i="8"/>
  <c r="AO147" i="8"/>
  <c r="AG147" i="8"/>
  <c r="AA148" i="4"/>
  <c r="W148" i="4"/>
  <c r="S148" i="4"/>
  <c r="K148" i="4"/>
  <c r="Z148" i="4"/>
  <c r="V148" i="4"/>
  <c r="AB148" i="4"/>
  <c r="X148" i="4"/>
  <c r="T148" i="4"/>
  <c r="U148" i="4"/>
  <c r="Y148" i="4"/>
  <c r="AO146" i="6" l="1"/>
  <c r="AK146" i="6"/>
  <c r="AG146" i="6"/>
  <c r="AM146" i="6"/>
  <c r="AI146" i="6"/>
  <c r="AE146" i="6"/>
  <c r="AL146" i="6"/>
  <c r="AH146" i="6"/>
  <c r="AF146" i="6"/>
  <c r="AJ146" i="6"/>
  <c r="AN146" i="6"/>
  <c r="L148" i="4"/>
  <c r="R147" i="4"/>
  <c r="AC148" i="4"/>
  <c r="G153" i="8"/>
  <c r="F153" i="8"/>
  <c r="H150" i="4"/>
  <c r="O150" i="4" s="1"/>
  <c r="AQ150" i="4"/>
  <c r="F151" i="4"/>
  <c r="H150" i="6"/>
  <c r="O150" i="6" s="1"/>
  <c r="AQ150" i="6"/>
  <c r="F151" i="6"/>
  <c r="Z149" i="6"/>
  <c r="V149" i="6"/>
  <c r="AB149" i="6"/>
  <c r="X149" i="6"/>
  <c r="T149" i="6"/>
  <c r="AA149" i="6"/>
  <c r="W149" i="6"/>
  <c r="S149" i="6"/>
  <c r="K149" i="6"/>
  <c r="U149" i="6"/>
  <c r="Y149" i="6"/>
  <c r="AC150" i="8"/>
  <c r="L150" i="8"/>
  <c r="R149" i="8"/>
  <c r="G153" i="4"/>
  <c r="Y149" i="4"/>
  <c r="U149" i="4"/>
  <c r="AB149" i="4"/>
  <c r="X149" i="4"/>
  <c r="T149" i="4"/>
  <c r="Z149" i="4"/>
  <c r="V149" i="4"/>
  <c r="S149" i="4"/>
  <c r="K149" i="4"/>
  <c r="W149" i="4"/>
  <c r="AA149" i="4"/>
  <c r="G155" i="6"/>
  <c r="L148" i="6"/>
  <c r="R147" i="6"/>
  <c r="AC148" i="6"/>
  <c r="AQ152" i="8"/>
  <c r="H152" i="8"/>
  <c r="O152" i="8" s="1"/>
  <c r="AN146" i="4"/>
  <c r="AJ146" i="4"/>
  <c r="AF146" i="4"/>
  <c r="AM146" i="4"/>
  <c r="AI146" i="4"/>
  <c r="AE146" i="4"/>
  <c r="AO146" i="4"/>
  <c r="AK146" i="4"/>
  <c r="AG146" i="4"/>
  <c r="AH146" i="4"/>
  <c r="AL146" i="4"/>
  <c r="AN148" i="8"/>
  <c r="AJ148" i="8"/>
  <c r="AF148" i="8"/>
  <c r="AL148" i="8"/>
  <c r="AH148" i="8"/>
  <c r="AO148" i="8"/>
  <c r="AK148" i="8"/>
  <c r="AG148" i="8"/>
  <c r="AM148" i="8"/>
  <c r="AE148" i="8"/>
  <c r="AI148" i="8"/>
  <c r="Y151" i="8"/>
  <c r="U151" i="8"/>
  <c r="AA151" i="8"/>
  <c r="W151" i="8"/>
  <c r="S151" i="8"/>
  <c r="K151" i="8"/>
  <c r="Z151" i="8"/>
  <c r="V151" i="8"/>
  <c r="AB151" i="8"/>
  <c r="T151" i="8"/>
  <c r="X151" i="8"/>
  <c r="AC151" i="8" l="1"/>
  <c r="R150" i="8"/>
  <c r="L151" i="8"/>
  <c r="AB150" i="6"/>
  <c r="X150" i="6"/>
  <c r="T150" i="6"/>
  <c r="Z150" i="6"/>
  <c r="V150" i="6"/>
  <c r="Y150" i="6"/>
  <c r="U150" i="6"/>
  <c r="W150" i="6"/>
  <c r="S150" i="6"/>
  <c r="AA150" i="6"/>
  <c r="K150" i="6"/>
  <c r="AQ153" i="8"/>
  <c r="H153" i="8"/>
  <c r="O153" i="8" s="1"/>
  <c r="AM147" i="6"/>
  <c r="AI147" i="6"/>
  <c r="AE147" i="6"/>
  <c r="AO147" i="6"/>
  <c r="AK147" i="6"/>
  <c r="AG147" i="6"/>
  <c r="AN147" i="6"/>
  <c r="AJ147" i="6"/>
  <c r="AF147" i="6"/>
  <c r="AH147" i="6"/>
  <c r="AL147" i="6"/>
  <c r="G154" i="4"/>
  <c r="H151" i="6"/>
  <c r="O151" i="6" s="1"/>
  <c r="AQ151" i="6"/>
  <c r="F152" i="6"/>
  <c r="AC149" i="4"/>
  <c r="L149" i="4"/>
  <c r="R148" i="4"/>
  <c r="L149" i="6"/>
  <c r="R148" i="6"/>
  <c r="AC149" i="6"/>
  <c r="AA152" i="8"/>
  <c r="W152" i="8"/>
  <c r="S152" i="8"/>
  <c r="K152" i="8"/>
  <c r="Y152" i="8"/>
  <c r="U152" i="8"/>
  <c r="AB152" i="8"/>
  <c r="X152" i="8"/>
  <c r="T152" i="8"/>
  <c r="V152" i="8"/>
  <c r="Z152" i="8"/>
  <c r="G156" i="6"/>
  <c r="AL149" i="8"/>
  <c r="AH149" i="8"/>
  <c r="AN149" i="8"/>
  <c r="AJ149" i="8"/>
  <c r="AF149" i="8"/>
  <c r="AM149" i="8"/>
  <c r="AI149" i="8"/>
  <c r="AE149" i="8"/>
  <c r="AO149" i="8"/>
  <c r="AG149" i="8"/>
  <c r="AK149" i="8"/>
  <c r="AA150" i="4"/>
  <c r="W150" i="4"/>
  <c r="S150" i="4"/>
  <c r="K150" i="4"/>
  <c r="Z150" i="4"/>
  <c r="V150" i="4"/>
  <c r="AB150" i="4"/>
  <c r="X150" i="4"/>
  <c r="T150" i="4"/>
  <c r="U150" i="4"/>
  <c r="Y150" i="4"/>
  <c r="AL147" i="4"/>
  <c r="AH147" i="4"/>
  <c r="AO147" i="4"/>
  <c r="AK147" i="4"/>
  <c r="AG147" i="4"/>
  <c r="AM147" i="4"/>
  <c r="AI147" i="4"/>
  <c r="AE147" i="4"/>
  <c r="AF147" i="4"/>
  <c r="AJ147" i="4"/>
  <c r="AN147" i="4"/>
  <c r="AQ151" i="4"/>
  <c r="H151" i="4"/>
  <c r="O151" i="4" s="1"/>
  <c r="F152" i="4"/>
  <c r="G154" i="8"/>
  <c r="F154" i="8"/>
  <c r="H152" i="4" l="1"/>
  <c r="O152" i="4" s="1"/>
  <c r="AQ152" i="4"/>
  <c r="F153" i="4"/>
  <c r="L150" i="4"/>
  <c r="R149" i="4"/>
  <c r="AC150" i="4"/>
  <c r="AN148" i="4"/>
  <c r="AJ148" i="4"/>
  <c r="AF148" i="4"/>
  <c r="AM148" i="4"/>
  <c r="AI148" i="4"/>
  <c r="AE148" i="4"/>
  <c r="AO148" i="4"/>
  <c r="AK148" i="4"/>
  <c r="AG148" i="4"/>
  <c r="AH148" i="4"/>
  <c r="AL148" i="4"/>
  <c r="G155" i="4"/>
  <c r="L150" i="6"/>
  <c r="R149" i="6"/>
  <c r="AC150" i="6"/>
  <c r="AN150" i="8"/>
  <c r="AJ150" i="8"/>
  <c r="AF150" i="8"/>
  <c r="AL150" i="8"/>
  <c r="AH150" i="8"/>
  <c r="AO150" i="8"/>
  <c r="AK150" i="8"/>
  <c r="AG150" i="8"/>
  <c r="AI150" i="8"/>
  <c r="AE150" i="8"/>
  <c r="AM150" i="8"/>
  <c r="Z151" i="6"/>
  <c r="V151" i="6"/>
  <c r="AB151" i="6"/>
  <c r="X151" i="6"/>
  <c r="T151" i="6"/>
  <c r="AA151" i="6"/>
  <c r="W151" i="6"/>
  <c r="S151" i="6"/>
  <c r="K151" i="6"/>
  <c r="Y151" i="6"/>
  <c r="U151" i="6"/>
  <c r="Y151" i="4"/>
  <c r="U151" i="4"/>
  <c r="AB151" i="4"/>
  <c r="X151" i="4"/>
  <c r="T151" i="4"/>
  <c r="Z151" i="4"/>
  <c r="V151" i="4"/>
  <c r="W151" i="4"/>
  <c r="S151" i="4"/>
  <c r="AA151" i="4"/>
  <c r="K151" i="4"/>
  <c r="H152" i="6"/>
  <c r="O152" i="6" s="1"/>
  <c r="AQ152" i="6"/>
  <c r="F153" i="6"/>
  <c r="G155" i="8"/>
  <c r="F155" i="8"/>
  <c r="AC152" i="8"/>
  <c r="L152" i="8"/>
  <c r="R151" i="8"/>
  <c r="AQ154" i="8"/>
  <c r="H154" i="8"/>
  <c r="O154" i="8" s="1"/>
  <c r="G157" i="6"/>
  <c r="AO148" i="6"/>
  <c r="AK148" i="6"/>
  <c r="AG148" i="6"/>
  <c r="AM148" i="6"/>
  <c r="AI148" i="6"/>
  <c r="AE148" i="6"/>
  <c r="AL148" i="6"/>
  <c r="AH148" i="6"/>
  <c r="AJ148" i="6"/>
  <c r="AF148" i="6"/>
  <c r="AN148" i="6"/>
  <c r="Y153" i="8"/>
  <c r="U153" i="8"/>
  <c r="AA153" i="8"/>
  <c r="W153" i="8"/>
  <c r="S153" i="8"/>
  <c r="K153" i="8"/>
  <c r="Z153" i="8"/>
  <c r="V153" i="8"/>
  <c r="X153" i="8"/>
  <c r="T153" i="8"/>
  <c r="AB153" i="8"/>
  <c r="G158" i="6" l="1"/>
  <c r="AL151" i="8"/>
  <c r="AH151" i="8"/>
  <c r="AN151" i="8"/>
  <c r="AJ151" i="8"/>
  <c r="AF151" i="8"/>
  <c r="AM151" i="8"/>
  <c r="AI151" i="8"/>
  <c r="AE151" i="8"/>
  <c r="AK151" i="8"/>
  <c r="AG151" i="8"/>
  <c r="AO151" i="8"/>
  <c r="G156" i="8"/>
  <c r="F156" i="8"/>
  <c r="AB152" i="6"/>
  <c r="X152" i="6"/>
  <c r="T152" i="6"/>
  <c r="Z152" i="6"/>
  <c r="V152" i="6"/>
  <c r="Y152" i="6"/>
  <c r="U152" i="6"/>
  <c r="AA152" i="6"/>
  <c r="W152" i="6"/>
  <c r="K152" i="6"/>
  <c r="S152" i="6"/>
  <c r="AC153" i="8"/>
  <c r="L153" i="8"/>
  <c r="R152" i="8"/>
  <c r="AQ155" i="8"/>
  <c r="H155" i="8"/>
  <c r="O155" i="8" s="1"/>
  <c r="AC151" i="4"/>
  <c r="L151" i="4"/>
  <c r="R150" i="4"/>
  <c r="AM149" i="6"/>
  <c r="AI149" i="6"/>
  <c r="AE149" i="6"/>
  <c r="AO149" i="6"/>
  <c r="AK149" i="6"/>
  <c r="AG149" i="6"/>
  <c r="AN149" i="6"/>
  <c r="AJ149" i="6"/>
  <c r="AF149" i="6"/>
  <c r="AL149" i="6"/>
  <c r="AH149" i="6"/>
  <c r="G156" i="4"/>
  <c r="AL149" i="4"/>
  <c r="AH149" i="4"/>
  <c r="AO149" i="4"/>
  <c r="AK149" i="4"/>
  <c r="AG149" i="4"/>
  <c r="AM149" i="4"/>
  <c r="AI149" i="4"/>
  <c r="AE149" i="4"/>
  <c r="AJ149" i="4"/>
  <c r="AF149" i="4"/>
  <c r="AN149" i="4"/>
  <c r="AA152" i="4"/>
  <c r="W152" i="4"/>
  <c r="S152" i="4"/>
  <c r="K152" i="4"/>
  <c r="Z152" i="4"/>
  <c r="V152" i="4"/>
  <c r="AB152" i="4"/>
  <c r="X152" i="4"/>
  <c r="T152" i="4"/>
  <c r="Y152" i="4"/>
  <c r="U152" i="4"/>
  <c r="AQ153" i="4"/>
  <c r="H153" i="4"/>
  <c r="O153" i="4" s="1"/>
  <c r="F154" i="4"/>
  <c r="AA154" i="8"/>
  <c r="W154" i="8"/>
  <c r="S154" i="8"/>
  <c r="K154" i="8"/>
  <c r="Y154" i="8"/>
  <c r="U154" i="8"/>
  <c r="AB154" i="8"/>
  <c r="X154" i="8"/>
  <c r="T154" i="8"/>
  <c r="Z154" i="8"/>
  <c r="V154" i="8"/>
  <c r="H153" i="6"/>
  <c r="O153" i="6" s="1"/>
  <c r="AQ153" i="6"/>
  <c r="F154" i="6"/>
  <c r="L151" i="6"/>
  <c r="R150" i="6"/>
  <c r="AC151" i="6"/>
  <c r="AC154" i="8" l="1"/>
  <c r="L154" i="8"/>
  <c r="R153" i="8"/>
  <c r="Y153" i="4"/>
  <c r="U153" i="4"/>
  <c r="AB153" i="4"/>
  <c r="X153" i="4"/>
  <c r="T153" i="4"/>
  <c r="Z153" i="4"/>
  <c r="V153" i="4"/>
  <c r="AA153" i="4"/>
  <c r="W153" i="4"/>
  <c r="K153" i="4"/>
  <c r="S153" i="4"/>
  <c r="Y155" i="8"/>
  <c r="U155" i="8"/>
  <c r="AA155" i="8"/>
  <c r="W155" i="8"/>
  <c r="S155" i="8"/>
  <c r="K155" i="8"/>
  <c r="Z155" i="8"/>
  <c r="V155" i="8"/>
  <c r="T155" i="8"/>
  <c r="AB155" i="8"/>
  <c r="X155" i="8"/>
  <c r="AQ156" i="8"/>
  <c r="H156" i="8"/>
  <c r="O156" i="8" s="1"/>
  <c r="G159" i="6"/>
  <c r="AO150" i="6"/>
  <c r="AK150" i="6"/>
  <c r="AG150" i="6"/>
  <c r="AM150" i="6"/>
  <c r="AI150" i="6"/>
  <c r="AE150" i="6"/>
  <c r="AL150" i="6"/>
  <c r="AH150" i="6"/>
  <c r="AN150" i="6"/>
  <c r="AJ150" i="6"/>
  <c r="AF150" i="6"/>
  <c r="H154" i="6"/>
  <c r="O154" i="6" s="1"/>
  <c r="AQ154" i="6"/>
  <c r="F155" i="6"/>
  <c r="L152" i="4"/>
  <c r="R151" i="4"/>
  <c r="AC152" i="4"/>
  <c r="AN150" i="4"/>
  <c r="AJ150" i="4"/>
  <c r="AF150" i="4"/>
  <c r="AM150" i="4"/>
  <c r="AI150" i="4"/>
  <c r="AE150" i="4"/>
  <c r="AO150" i="4"/>
  <c r="AK150" i="4"/>
  <c r="AG150" i="4"/>
  <c r="AL150" i="4"/>
  <c r="AH150" i="4"/>
  <c r="G157" i="8"/>
  <c r="F157" i="8"/>
  <c r="Z153" i="6"/>
  <c r="V153" i="6"/>
  <c r="AB153" i="6"/>
  <c r="X153" i="6"/>
  <c r="T153" i="6"/>
  <c r="AA153" i="6"/>
  <c r="W153" i="6"/>
  <c r="S153" i="6"/>
  <c r="K153" i="6"/>
  <c r="Y153" i="6"/>
  <c r="U153" i="6"/>
  <c r="H154" i="4"/>
  <c r="O154" i="4" s="1"/>
  <c r="AQ154" i="4"/>
  <c r="F155" i="4"/>
  <c r="G157" i="4"/>
  <c r="AN152" i="8"/>
  <c r="AJ152" i="8"/>
  <c r="AF152" i="8"/>
  <c r="AL152" i="8"/>
  <c r="AH152" i="8"/>
  <c r="AO152" i="8"/>
  <c r="AK152" i="8"/>
  <c r="AG152" i="8"/>
  <c r="AE152" i="8"/>
  <c r="AM152" i="8"/>
  <c r="AI152" i="8"/>
  <c r="L152" i="6"/>
  <c r="R151" i="6"/>
  <c r="AC152" i="6"/>
  <c r="AL153" i="8" l="1"/>
  <c r="AH153" i="8"/>
  <c r="AN153" i="8"/>
  <c r="AJ153" i="8"/>
  <c r="AF153" i="8"/>
  <c r="AM153" i="8"/>
  <c r="AI153" i="8"/>
  <c r="AE153" i="8"/>
  <c r="AG153" i="8"/>
  <c r="AO153" i="8"/>
  <c r="AK153" i="8"/>
  <c r="AA154" i="4"/>
  <c r="W154" i="4"/>
  <c r="S154" i="4"/>
  <c r="K154" i="4"/>
  <c r="Z154" i="4"/>
  <c r="V154" i="4"/>
  <c r="AB154" i="4"/>
  <c r="X154" i="4"/>
  <c r="T154" i="4"/>
  <c r="Y154" i="4"/>
  <c r="U154" i="4"/>
  <c r="G158" i="8"/>
  <c r="F158" i="8"/>
  <c r="H155" i="6"/>
  <c r="O155" i="6" s="1"/>
  <c r="AQ155" i="6"/>
  <c r="F156" i="6"/>
  <c r="AM151" i="6"/>
  <c r="AI151" i="6"/>
  <c r="AE151" i="6"/>
  <c r="AO151" i="6"/>
  <c r="AK151" i="6"/>
  <c r="AG151" i="6"/>
  <c r="AN151" i="6"/>
  <c r="AJ151" i="6"/>
  <c r="AF151" i="6"/>
  <c r="AL151" i="6"/>
  <c r="AH151" i="6"/>
  <c r="AQ155" i="4"/>
  <c r="H155" i="4"/>
  <c r="O155" i="4" s="1"/>
  <c r="F156" i="4"/>
  <c r="G160" i="6"/>
  <c r="AC153" i="4"/>
  <c r="L153" i="4"/>
  <c r="R152" i="4"/>
  <c r="G158" i="4"/>
  <c r="AQ157" i="8"/>
  <c r="H157" i="8"/>
  <c r="O157" i="8" s="1"/>
  <c r="AA156" i="8"/>
  <c r="W156" i="8"/>
  <c r="S156" i="8"/>
  <c r="K156" i="8"/>
  <c r="Y156" i="8"/>
  <c r="U156" i="8"/>
  <c r="AB156" i="8"/>
  <c r="X156" i="8"/>
  <c r="T156" i="8"/>
  <c r="V156" i="8"/>
  <c r="Z156" i="8"/>
  <c r="L153" i="6"/>
  <c r="R152" i="6"/>
  <c r="AC153" i="6"/>
  <c r="AL151" i="4"/>
  <c r="AH151" i="4"/>
  <c r="AO151" i="4"/>
  <c r="AK151" i="4"/>
  <c r="AG151" i="4"/>
  <c r="AM151" i="4"/>
  <c r="AI151" i="4"/>
  <c r="AE151" i="4"/>
  <c r="AN151" i="4"/>
  <c r="AJ151" i="4"/>
  <c r="AF151" i="4"/>
  <c r="AB154" i="6"/>
  <c r="X154" i="6"/>
  <c r="T154" i="6"/>
  <c r="Z154" i="6"/>
  <c r="V154" i="6"/>
  <c r="Y154" i="6"/>
  <c r="U154" i="6"/>
  <c r="K154" i="6"/>
  <c r="AA154" i="6"/>
  <c r="S154" i="6"/>
  <c r="W154" i="6"/>
  <c r="AC155" i="8"/>
  <c r="R154" i="8"/>
  <c r="L155" i="8"/>
  <c r="AC156" i="8" l="1"/>
  <c r="L156" i="8"/>
  <c r="R155" i="8"/>
  <c r="Y157" i="8"/>
  <c r="U157" i="8"/>
  <c r="AA157" i="8"/>
  <c r="W157" i="8"/>
  <c r="S157" i="8"/>
  <c r="K157" i="8"/>
  <c r="Z157" i="8"/>
  <c r="V157" i="8"/>
  <c r="X157" i="8"/>
  <c r="AB157" i="8"/>
  <c r="T157" i="8"/>
  <c r="AN152" i="4"/>
  <c r="AJ152" i="4"/>
  <c r="AF152" i="4"/>
  <c r="AM152" i="4"/>
  <c r="AI152" i="4"/>
  <c r="AE152" i="4"/>
  <c r="AO152" i="4"/>
  <c r="AK152" i="4"/>
  <c r="AG152" i="4"/>
  <c r="AL152" i="4"/>
  <c r="AH152" i="4"/>
  <c r="H156" i="6"/>
  <c r="O156" i="6" s="1"/>
  <c r="AQ156" i="6"/>
  <c r="F157" i="6"/>
  <c r="G159" i="8"/>
  <c r="F159" i="8"/>
  <c r="L154" i="4"/>
  <c r="R153" i="4"/>
  <c r="AC154" i="4"/>
  <c r="AN154" i="8"/>
  <c r="AJ154" i="8"/>
  <c r="AF154" i="8"/>
  <c r="AL154" i="8"/>
  <c r="AH154" i="8"/>
  <c r="AO154" i="8"/>
  <c r="AK154" i="8"/>
  <c r="AG154" i="8"/>
  <c r="AI154" i="8"/>
  <c r="AM154" i="8"/>
  <c r="AE154" i="8"/>
  <c r="L154" i="6"/>
  <c r="R153" i="6"/>
  <c r="AC154" i="6"/>
  <c r="G159" i="4"/>
  <c r="H156" i="4"/>
  <c r="O156" i="4" s="1"/>
  <c r="AQ156" i="4"/>
  <c r="F157" i="4"/>
  <c r="Z155" i="6"/>
  <c r="V155" i="6"/>
  <c r="AB155" i="6"/>
  <c r="X155" i="6"/>
  <c r="T155" i="6"/>
  <c r="AA155" i="6"/>
  <c r="W155" i="6"/>
  <c r="S155" i="6"/>
  <c r="K155" i="6"/>
  <c r="U155" i="6"/>
  <c r="Y155" i="6"/>
  <c r="AO152" i="6"/>
  <c r="AK152" i="6"/>
  <c r="AG152" i="6"/>
  <c r="AM152" i="6"/>
  <c r="AI152" i="6"/>
  <c r="AE152" i="6"/>
  <c r="AL152" i="6"/>
  <c r="AH152" i="6"/>
  <c r="AN152" i="6"/>
  <c r="AF152" i="6"/>
  <c r="AJ152" i="6"/>
  <c r="G161" i="6"/>
  <c r="Y155" i="4"/>
  <c r="U155" i="4"/>
  <c r="AB155" i="4"/>
  <c r="X155" i="4"/>
  <c r="T155" i="4"/>
  <c r="Z155" i="4"/>
  <c r="V155" i="4"/>
  <c r="K155" i="4"/>
  <c r="AA155" i="4"/>
  <c r="S155" i="4"/>
  <c r="W155" i="4"/>
  <c r="AQ158" i="8"/>
  <c r="H158" i="8"/>
  <c r="O158" i="8" s="1"/>
  <c r="AB156" i="6" l="1"/>
  <c r="X156" i="6"/>
  <c r="T156" i="6"/>
  <c r="Z156" i="6"/>
  <c r="V156" i="6"/>
  <c r="Y156" i="6"/>
  <c r="U156" i="6"/>
  <c r="S156" i="6"/>
  <c r="K156" i="6"/>
  <c r="W156" i="6"/>
  <c r="AA156" i="6"/>
  <c r="AL155" i="8"/>
  <c r="AH155" i="8"/>
  <c r="AN155" i="8"/>
  <c r="AJ155" i="8"/>
  <c r="AF155" i="8"/>
  <c r="AM155" i="8"/>
  <c r="AI155" i="8"/>
  <c r="AE155" i="8"/>
  <c r="AK155" i="8"/>
  <c r="AO155" i="8"/>
  <c r="AG155" i="8"/>
  <c r="AM153" i="6"/>
  <c r="AI153" i="6"/>
  <c r="AE153" i="6"/>
  <c r="AO153" i="6"/>
  <c r="AK153" i="6"/>
  <c r="AG153" i="6"/>
  <c r="AN153" i="6"/>
  <c r="AJ153" i="6"/>
  <c r="AF153" i="6"/>
  <c r="AH153" i="6"/>
  <c r="AL153" i="6"/>
  <c r="AQ159" i="8"/>
  <c r="H159" i="8"/>
  <c r="O159" i="8" s="1"/>
  <c r="AA158" i="8"/>
  <c r="W158" i="8"/>
  <c r="S158" i="8"/>
  <c r="K158" i="8"/>
  <c r="Y158" i="8"/>
  <c r="U158" i="8"/>
  <c r="AB158" i="8"/>
  <c r="X158" i="8"/>
  <c r="T158" i="8"/>
  <c r="Z158" i="8"/>
  <c r="V158" i="8"/>
  <c r="L155" i="6"/>
  <c r="R154" i="6"/>
  <c r="AC155" i="6"/>
  <c r="G160" i="8"/>
  <c r="F160" i="8"/>
  <c r="AA156" i="4"/>
  <c r="W156" i="4"/>
  <c r="S156" i="4"/>
  <c r="K156" i="4"/>
  <c r="Z156" i="4"/>
  <c r="V156" i="4"/>
  <c r="AB156" i="4"/>
  <c r="X156" i="4"/>
  <c r="T156" i="4"/>
  <c r="U156" i="4"/>
  <c r="Y156" i="4"/>
  <c r="AC155" i="4"/>
  <c r="L155" i="4"/>
  <c r="R154" i="4"/>
  <c r="G162" i="6"/>
  <c r="AQ157" i="4"/>
  <c r="H157" i="4"/>
  <c r="O157" i="4" s="1"/>
  <c r="F158" i="4"/>
  <c r="G160" i="4"/>
  <c r="AL153" i="4"/>
  <c r="AH153" i="4"/>
  <c r="AO153" i="4"/>
  <c r="AK153" i="4"/>
  <c r="AG153" i="4"/>
  <c r="AM153" i="4"/>
  <c r="AI153" i="4"/>
  <c r="AE153" i="4"/>
  <c r="AN153" i="4"/>
  <c r="AF153" i="4"/>
  <c r="AJ153" i="4"/>
  <c r="H157" i="6"/>
  <c r="O157" i="6" s="1"/>
  <c r="AQ157" i="6"/>
  <c r="F158" i="6"/>
  <c r="AC157" i="8"/>
  <c r="L157" i="8"/>
  <c r="R156" i="8"/>
  <c r="H158" i="6" l="1"/>
  <c r="O158" i="6" s="1"/>
  <c r="AQ158" i="6"/>
  <c r="F159" i="6"/>
  <c r="G161" i="8"/>
  <c r="F161" i="8"/>
  <c r="AO154" i="6"/>
  <c r="AK154" i="6"/>
  <c r="AG154" i="6"/>
  <c r="AM154" i="6"/>
  <c r="AI154" i="6"/>
  <c r="AE154" i="6"/>
  <c r="AL154" i="6"/>
  <c r="AH154" i="6"/>
  <c r="AF154" i="6"/>
  <c r="AJ154" i="6"/>
  <c r="AN154" i="6"/>
  <c r="Z157" i="6"/>
  <c r="V157" i="6"/>
  <c r="AB157" i="6"/>
  <c r="X157" i="6"/>
  <c r="T157" i="6"/>
  <c r="AA157" i="6"/>
  <c r="W157" i="6"/>
  <c r="S157" i="6"/>
  <c r="K157" i="6"/>
  <c r="U157" i="6"/>
  <c r="Y157" i="6"/>
  <c r="G161" i="4"/>
  <c r="G163" i="6"/>
  <c r="L156" i="4"/>
  <c r="R155" i="4"/>
  <c r="AC156" i="4"/>
  <c r="AQ160" i="8"/>
  <c r="H160" i="8"/>
  <c r="O160" i="8" s="1"/>
  <c r="AC158" i="8"/>
  <c r="L158" i="8"/>
  <c r="R157" i="8"/>
  <c r="Y159" i="8"/>
  <c r="U159" i="8"/>
  <c r="AA159" i="8"/>
  <c r="W159" i="8"/>
  <c r="S159" i="8"/>
  <c r="K159" i="8"/>
  <c r="Z159" i="8"/>
  <c r="V159" i="8"/>
  <c r="AB159" i="8"/>
  <c r="T159" i="8"/>
  <c r="X159" i="8"/>
  <c r="H158" i="4"/>
  <c r="O158" i="4" s="1"/>
  <c r="AQ158" i="4"/>
  <c r="F159" i="4"/>
  <c r="AN156" i="8"/>
  <c r="AJ156" i="8"/>
  <c r="AF156" i="8"/>
  <c r="AL156" i="8"/>
  <c r="AH156" i="8"/>
  <c r="AO156" i="8"/>
  <c r="AK156" i="8"/>
  <c r="AG156" i="8"/>
  <c r="AM156" i="8"/>
  <c r="AE156" i="8"/>
  <c r="AI156" i="8"/>
  <c r="Y157" i="4"/>
  <c r="U157" i="4"/>
  <c r="AB157" i="4"/>
  <c r="X157" i="4"/>
  <c r="T157" i="4"/>
  <c r="Z157" i="4"/>
  <c r="V157" i="4"/>
  <c r="S157" i="4"/>
  <c r="K157" i="4"/>
  <c r="W157" i="4"/>
  <c r="AA157" i="4"/>
  <c r="AN154" i="4"/>
  <c r="AJ154" i="4"/>
  <c r="AF154" i="4"/>
  <c r="AM154" i="4"/>
  <c r="AI154" i="4"/>
  <c r="AE154" i="4"/>
  <c r="AO154" i="4"/>
  <c r="AK154" i="4"/>
  <c r="AG154" i="4"/>
  <c r="AH154" i="4"/>
  <c r="AL154" i="4"/>
  <c r="L156" i="6"/>
  <c r="R155" i="6"/>
  <c r="AC156" i="6"/>
  <c r="AA160" i="8" l="1"/>
  <c r="W160" i="8"/>
  <c r="S160" i="8"/>
  <c r="K160" i="8"/>
  <c r="Y160" i="8"/>
  <c r="U160" i="8"/>
  <c r="AB160" i="8"/>
  <c r="X160" i="8"/>
  <c r="T160" i="8"/>
  <c r="V160" i="8"/>
  <c r="Z160" i="8"/>
  <c r="G162" i="4"/>
  <c r="G162" i="8"/>
  <c r="F162" i="8"/>
  <c r="AA158" i="4"/>
  <c r="W158" i="4"/>
  <c r="S158" i="4"/>
  <c r="K158" i="4"/>
  <c r="Z158" i="4"/>
  <c r="V158" i="4"/>
  <c r="AB158" i="4"/>
  <c r="X158" i="4"/>
  <c r="T158" i="4"/>
  <c r="U158" i="4"/>
  <c r="Y158" i="4"/>
  <c r="AL157" i="8"/>
  <c r="AH157" i="8"/>
  <c r="AN157" i="8"/>
  <c r="AJ157" i="8"/>
  <c r="AF157" i="8"/>
  <c r="AM157" i="8"/>
  <c r="AI157" i="8"/>
  <c r="AE157" i="8"/>
  <c r="AO157" i="8"/>
  <c r="AG157" i="8"/>
  <c r="AK157" i="8"/>
  <c r="G164" i="6"/>
  <c r="H159" i="6"/>
  <c r="O159" i="6" s="1"/>
  <c r="AQ159" i="6"/>
  <c r="F160" i="6"/>
  <c r="AM155" i="6"/>
  <c r="AI155" i="6"/>
  <c r="AE155" i="6"/>
  <c r="AO155" i="6"/>
  <c r="AK155" i="6"/>
  <c r="AG155" i="6"/>
  <c r="AN155" i="6"/>
  <c r="AJ155" i="6"/>
  <c r="AF155" i="6"/>
  <c r="AH155" i="6"/>
  <c r="AL155" i="6"/>
  <c r="AC157" i="4"/>
  <c r="L157" i="4"/>
  <c r="R156" i="4"/>
  <c r="AQ159" i="4"/>
  <c r="H159" i="4"/>
  <c r="O159" i="4" s="1"/>
  <c r="F160" i="4"/>
  <c r="AC159" i="8"/>
  <c r="R158" i="8"/>
  <c r="L159" i="8"/>
  <c r="AL155" i="4"/>
  <c r="AH155" i="4"/>
  <c r="AO155" i="4"/>
  <c r="AK155" i="4"/>
  <c r="AG155" i="4"/>
  <c r="AM155" i="4"/>
  <c r="AI155" i="4"/>
  <c r="AE155" i="4"/>
  <c r="AF155" i="4"/>
  <c r="AJ155" i="4"/>
  <c r="AN155" i="4"/>
  <c r="L157" i="6"/>
  <c r="R156" i="6"/>
  <c r="AC157" i="6"/>
  <c r="AQ161" i="8"/>
  <c r="H161" i="8"/>
  <c r="O161" i="8" s="1"/>
  <c r="AB158" i="6"/>
  <c r="X158" i="6"/>
  <c r="T158" i="6"/>
  <c r="Z158" i="6"/>
  <c r="V158" i="6"/>
  <c r="Y158" i="6"/>
  <c r="U158" i="6"/>
  <c r="W158" i="6"/>
  <c r="S158" i="6"/>
  <c r="AA158" i="6"/>
  <c r="K158" i="6"/>
  <c r="AN156" i="4" l="1"/>
  <c r="AJ156" i="4"/>
  <c r="AF156" i="4"/>
  <c r="AM156" i="4"/>
  <c r="AI156" i="4"/>
  <c r="AE156" i="4"/>
  <c r="AO156" i="4"/>
  <c r="AK156" i="4"/>
  <c r="AG156" i="4"/>
  <c r="AH156" i="4"/>
  <c r="AL156" i="4"/>
  <c r="Z159" i="6"/>
  <c r="V159" i="6"/>
  <c r="AB159" i="6"/>
  <c r="X159" i="6"/>
  <c r="T159" i="6"/>
  <c r="AA159" i="6"/>
  <c r="W159" i="6"/>
  <c r="S159" i="6"/>
  <c r="K159" i="6"/>
  <c r="Y159" i="6"/>
  <c r="U159" i="6"/>
  <c r="AC160" i="8"/>
  <c r="L160" i="8"/>
  <c r="R159" i="8"/>
  <c r="AO156" i="6"/>
  <c r="AK156" i="6"/>
  <c r="AG156" i="6"/>
  <c r="AM156" i="6"/>
  <c r="AI156" i="6"/>
  <c r="AE156" i="6"/>
  <c r="AL156" i="6"/>
  <c r="AH156" i="6"/>
  <c r="AJ156" i="6"/>
  <c r="AF156" i="6"/>
  <c r="AN156" i="6"/>
  <c r="H160" i="4"/>
  <c r="O160" i="4" s="1"/>
  <c r="AQ160" i="4"/>
  <c r="F161" i="4"/>
  <c r="G165" i="6"/>
  <c r="L158" i="4"/>
  <c r="R157" i="4"/>
  <c r="AC158" i="4"/>
  <c r="AQ162" i="8"/>
  <c r="H162" i="8"/>
  <c r="O162" i="8" s="1"/>
  <c r="Y161" i="8"/>
  <c r="U161" i="8"/>
  <c r="AA161" i="8"/>
  <c r="W161" i="8"/>
  <c r="S161" i="8"/>
  <c r="K161" i="8"/>
  <c r="Z161" i="8"/>
  <c r="V161" i="8"/>
  <c r="X161" i="8"/>
  <c r="T161" i="8"/>
  <c r="AB161" i="8"/>
  <c r="Y159" i="4"/>
  <c r="U159" i="4"/>
  <c r="AB159" i="4"/>
  <c r="X159" i="4"/>
  <c r="T159" i="4"/>
  <c r="Z159" i="4"/>
  <c r="V159" i="4"/>
  <c r="W159" i="4"/>
  <c r="S159" i="4"/>
  <c r="AA159" i="4"/>
  <c r="K159" i="4"/>
  <c r="H160" i="6"/>
  <c r="O160" i="6" s="1"/>
  <c r="AQ160" i="6"/>
  <c r="F161" i="6"/>
  <c r="G163" i="8"/>
  <c r="F163" i="8"/>
  <c r="L158" i="6"/>
  <c r="R157" i="6"/>
  <c r="AC158" i="6"/>
  <c r="AN158" i="8"/>
  <c r="AJ158" i="8"/>
  <c r="AF158" i="8"/>
  <c r="AL158" i="8"/>
  <c r="AH158" i="8"/>
  <c r="AO158" i="8"/>
  <c r="AK158" i="8"/>
  <c r="AG158" i="8"/>
  <c r="AI158" i="8"/>
  <c r="AE158" i="8"/>
  <c r="AM158" i="8"/>
  <c r="G163" i="4"/>
  <c r="AC159" i="4" l="1"/>
  <c r="L159" i="4"/>
  <c r="R158" i="4"/>
  <c r="AC161" i="8"/>
  <c r="L161" i="8"/>
  <c r="R160" i="8"/>
  <c r="L159" i="6"/>
  <c r="R158" i="6"/>
  <c r="AC159" i="6"/>
  <c r="AM157" i="6"/>
  <c r="AI157" i="6"/>
  <c r="AE157" i="6"/>
  <c r="AO157" i="6"/>
  <c r="AK157" i="6"/>
  <c r="AG157" i="6"/>
  <c r="AN157" i="6"/>
  <c r="AJ157" i="6"/>
  <c r="AF157" i="6"/>
  <c r="AL157" i="6"/>
  <c r="AH157" i="6"/>
  <c r="H161" i="6"/>
  <c r="O161" i="6" s="1"/>
  <c r="AQ161" i="6"/>
  <c r="F162" i="6"/>
  <c r="AL157" i="4"/>
  <c r="AH157" i="4"/>
  <c r="AO157" i="4"/>
  <c r="AK157" i="4"/>
  <c r="AG157" i="4"/>
  <c r="AM157" i="4"/>
  <c r="AI157" i="4"/>
  <c r="AE157" i="4"/>
  <c r="AJ157" i="4"/>
  <c r="AF157" i="4"/>
  <c r="AN157" i="4"/>
  <c r="AQ161" i="4"/>
  <c r="H161" i="4"/>
  <c r="O161" i="4" s="1"/>
  <c r="F162" i="4"/>
  <c r="G164" i="4"/>
  <c r="G164" i="8"/>
  <c r="F164" i="8"/>
  <c r="AA162" i="8"/>
  <c r="W162" i="8"/>
  <c r="S162" i="8"/>
  <c r="K162" i="8"/>
  <c r="Y162" i="8"/>
  <c r="U162" i="8"/>
  <c r="AB162" i="8"/>
  <c r="X162" i="8"/>
  <c r="T162" i="8"/>
  <c r="Z162" i="8"/>
  <c r="V162" i="8"/>
  <c r="AQ163" i="8"/>
  <c r="H163" i="8"/>
  <c r="O163" i="8" s="1"/>
  <c r="AB160" i="6"/>
  <c r="X160" i="6"/>
  <c r="T160" i="6"/>
  <c r="Z160" i="6"/>
  <c r="V160" i="6"/>
  <c r="Y160" i="6"/>
  <c r="U160" i="6"/>
  <c r="AA160" i="6"/>
  <c r="W160" i="6"/>
  <c r="K160" i="6"/>
  <c r="S160" i="6"/>
  <c r="G166" i="6"/>
  <c r="AA160" i="4"/>
  <c r="W160" i="4"/>
  <c r="S160" i="4"/>
  <c r="K160" i="4"/>
  <c r="Z160" i="4"/>
  <c r="V160" i="4"/>
  <c r="AB160" i="4"/>
  <c r="X160" i="4"/>
  <c r="T160" i="4"/>
  <c r="Y160" i="4"/>
  <c r="U160" i="4"/>
  <c r="AL159" i="8"/>
  <c r="AH159" i="8"/>
  <c r="AN159" i="8"/>
  <c r="AJ159" i="8"/>
  <c r="AF159" i="8"/>
  <c r="AM159" i="8"/>
  <c r="AI159" i="8"/>
  <c r="AE159" i="8"/>
  <c r="AK159" i="8"/>
  <c r="AG159" i="8"/>
  <c r="AO159" i="8"/>
  <c r="L160" i="6" l="1"/>
  <c r="R159" i="6"/>
  <c r="AC160" i="6"/>
  <c r="G165" i="8"/>
  <c r="F165" i="8"/>
  <c r="Y161" i="4"/>
  <c r="U161" i="4"/>
  <c r="AB161" i="4"/>
  <c r="X161" i="4"/>
  <c r="T161" i="4"/>
  <c r="Z161" i="4"/>
  <c r="V161" i="4"/>
  <c r="AA161" i="4"/>
  <c r="W161" i="4"/>
  <c r="K161" i="4"/>
  <c r="S161" i="4"/>
  <c r="AO158" i="6"/>
  <c r="AK158" i="6"/>
  <c r="AG158" i="6"/>
  <c r="AM158" i="6"/>
  <c r="AI158" i="6"/>
  <c r="AE158" i="6"/>
  <c r="AL158" i="6"/>
  <c r="AH158" i="6"/>
  <c r="AN158" i="6"/>
  <c r="AJ158" i="6"/>
  <c r="AF158" i="6"/>
  <c r="L160" i="4"/>
  <c r="R159" i="4"/>
  <c r="AC160" i="4"/>
  <c r="G167" i="6"/>
  <c r="G165" i="4"/>
  <c r="H162" i="6"/>
  <c r="O162" i="6" s="1"/>
  <c r="AQ162" i="6"/>
  <c r="F163" i="6"/>
  <c r="AN158" i="4"/>
  <c r="AJ158" i="4"/>
  <c r="AF158" i="4"/>
  <c r="AM158" i="4"/>
  <c r="AI158" i="4"/>
  <c r="AE158" i="4"/>
  <c r="AO158" i="4"/>
  <c r="AK158" i="4"/>
  <c r="AG158" i="4"/>
  <c r="AL158" i="4"/>
  <c r="AH158" i="4"/>
  <c r="Y163" i="8"/>
  <c r="U163" i="8"/>
  <c r="AA163" i="8"/>
  <c r="W163" i="8"/>
  <c r="S163" i="8"/>
  <c r="K163" i="8"/>
  <c r="Z163" i="8"/>
  <c r="V163" i="8"/>
  <c r="T163" i="8"/>
  <c r="AB163" i="8"/>
  <c r="X163" i="8"/>
  <c r="AN160" i="8"/>
  <c r="AJ160" i="8"/>
  <c r="AF160" i="8"/>
  <c r="AL160" i="8"/>
  <c r="AH160" i="8"/>
  <c r="AO160" i="8"/>
  <c r="AK160" i="8"/>
  <c r="AG160" i="8"/>
  <c r="AE160" i="8"/>
  <c r="AM160" i="8"/>
  <c r="AI160" i="8"/>
  <c r="AC162" i="8"/>
  <c r="L162" i="8"/>
  <c r="R161" i="8"/>
  <c r="AQ164" i="8"/>
  <c r="H164" i="8"/>
  <c r="O164" i="8" s="1"/>
  <c r="H162" i="4"/>
  <c r="O162" i="4" s="1"/>
  <c r="AQ162" i="4"/>
  <c r="F163" i="4"/>
  <c r="Z161" i="6"/>
  <c r="V161" i="6"/>
  <c r="AB161" i="6"/>
  <c r="X161" i="6"/>
  <c r="T161" i="6"/>
  <c r="AA161" i="6"/>
  <c r="W161" i="6"/>
  <c r="S161" i="6"/>
  <c r="K161" i="6"/>
  <c r="Y161" i="6"/>
  <c r="U161" i="6"/>
  <c r="AA162" i="4" l="1"/>
  <c r="W162" i="4"/>
  <c r="S162" i="4"/>
  <c r="K162" i="4"/>
  <c r="Z162" i="4"/>
  <c r="V162" i="4"/>
  <c r="AB162" i="4"/>
  <c r="X162" i="4"/>
  <c r="T162" i="4"/>
  <c r="Y162" i="4"/>
  <c r="U162" i="4"/>
  <c r="G168" i="6"/>
  <c r="G166" i="8"/>
  <c r="F166" i="8"/>
  <c r="AA164" i="8"/>
  <c r="W164" i="8"/>
  <c r="S164" i="8"/>
  <c r="K164" i="8"/>
  <c r="Y164" i="8"/>
  <c r="U164" i="8"/>
  <c r="AB164" i="8"/>
  <c r="X164" i="8"/>
  <c r="T164" i="8"/>
  <c r="V164" i="8"/>
  <c r="Z164" i="8"/>
  <c r="AB162" i="6"/>
  <c r="X162" i="6"/>
  <c r="T162" i="6"/>
  <c r="Z162" i="6"/>
  <c r="V162" i="6"/>
  <c r="Y162" i="6"/>
  <c r="U162" i="6"/>
  <c r="K162" i="6"/>
  <c r="AA162" i="6"/>
  <c r="S162" i="6"/>
  <c r="W162" i="6"/>
  <c r="AC161" i="4"/>
  <c r="L161" i="4"/>
  <c r="R160" i="4"/>
  <c r="L161" i="6"/>
  <c r="R160" i="6"/>
  <c r="AC161" i="6"/>
  <c r="AQ163" i="4"/>
  <c r="H163" i="4"/>
  <c r="O163" i="4" s="1"/>
  <c r="F164" i="4"/>
  <c r="AC163" i="8"/>
  <c r="R162" i="8"/>
  <c r="L163" i="8"/>
  <c r="AM159" i="6"/>
  <c r="AI159" i="6"/>
  <c r="AE159" i="6"/>
  <c r="AO159" i="6"/>
  <c r="AK159" i="6"/>
  <c r="AG159" i="6"/>
  <c r="AN159" i="6"/>
  <c r="AJ159" i="6"/>
  <c r="AF159" i="6"/>
  <c r="AL159" i="6"/>
  <c r="AH159" i="6"/>
  <c r="AL161" i="8"/>
  <c r="AH161" i="8"/>
  <c r="AN161" i="8"/>
  <c r="AJ161" i="8"/>
  <c r="AF161" i="8"/>
  <c r="AM161" i="8"/>
  <c r="AI161" i="8"/>
  <c r="AE161" i="8"/>
  <c r="AG161" i="8"/>
  <c r="AO161" i="8"/>
  <c r="AK161" i="8"/>
  <c r="H163" i="6"/>
  <c r="O163" i="6" s="1"/>
  <c r="AQ163" i="6"/>
  <c r="F164" i="6"/>
  <c r="G166" i="4"/>
  <c r="AL159" i="4"/>
  <c r="AH159" i="4"/>
  <c r="AO159" i="4"/>
  <c r="AK159" i="4"/>
  <c r="AG159" i="4"/>
  <c r="AM159" i="4"/>
  <c r="AI159" i="4"/>
  <c r="AE159" i="4"/>
  <c r="AN159" i="4"/>
  <c r="AJ159" i="4"/>
  <c r="AF159" i="4"/>
  <c r="AQ165" i="8"/>
  <c r="H165" i="8"/>
  <c r="O165" i="8" s="1"/>
  <c r="Z163" i="6" l="1"/>
  <c r="V163" i="6"/>
  <c r="AB163" i="6"/>
  <c r="X163" i="6"/>
  <c r="T163" i="6"/>
  <c r="AA163" i="6"/>
  <c r="W163" i="6"/>
  <c r="S163" i="6"/>
  <c r="K163" i="6"/>
  <c r="U163" i="6"/>
  <c r="Y163" i="6"/>
  <c r="AN162" i="8"/>
  <c r="AJ162" i="8"/>
  <c r="AF162" i="8"/>
  <c r="AL162" i="8"/>
  <c r="AH162" i="8"/>
  <c r="AO162" i="8"/>
  <c r="AK162" i="8"/>
  <c r="AG162" i="8"/>
  <c r="AI162" i="8"/>
  <c r="AM162" i="8"/>
  <c r="AE162" i="8"/>
  <c r="AN160" i="4"/>
  <c r="AJ160" i="4"/>
  <c r="AF160" i="4"/>
  <c r="AM160" i="4"/>
  <c r="AI160" i="4"/>
  <c r="AE160" i="4"/>
  <c r="AO160" i="4"/>
  <c r="AK160" i="4"/>
  <c r="AG160" i="4"/>
  <c r="AL160" i="4"/>
  <c r="AH160" i="4"/>
  <c r="L162" i="4"/>
  <c r="R161" i="4"/>
  <c r="AC162" i="4"/>
  <c r="G167" i="4"/>
  <c r="AC164" i="8"/>
  <c r="L164" i="8"/>
  <c r="R163" i="8"/>
  <c r="AQ166" i="8"/>
  <c r="H166" i="8"/>
  <c r="O166" i="8" s="1"/>
  <c r="H164" i="6"/>
  <c r="O164" i="6" s="1"/>
  <c r="AQ164" i="6"/>
  <c r="F165" i="6"/>
  <c r="H164" i="4"/>
  <c r="O164" i="4" s="1"/>
  <c r="AQ164" i="4"/>
  <c r="F165" i="4"/>
  <c r="AO160" i="6"/>
  <c r="AK160" i="6"/>
  <c r="AG160" i="6"/>
  <c r="AM160" i="6"/>
  <c r="AI160" i="6"/>
  <c r="AE160" i="6"/>
  <c r="AL160" i="6"/>
  <c r="AH160" i="6"/>
  <c r="AN160" i="6"/>
  <c r="AF160" i="6"/>
  <c r="AJ160" i="6"/>
  <c r="L162" i="6"/>
  <c r="R161" i="6"/>
  <c r="AC162" i="6"/>
  <c r="G167" i="8"/>
  <c r="F167" i="8"/>
  <c r="Y165" i="8"/>
  <c r="U165" i="8"/>
  <c r="AA165" i="8"/>
  <c r="W165" i="8"/>
  <c r="S165" i="8"/>
  <c r="K165" i="8"/>
  <c r="Z165" i="8"/>
  <c r="V165" i="8"/>
  <c r="X165" i="8"/>
  <c r="AB165" i="8"/>
  <c r="T165" i="8"/>
  <c r="Y163" i="4"/>
  <c r="U163" i="4"/>
  <c r="AB163" i="4"/>
  <c r="X163" i="4"/>
  <c r="T163" i="4"/>
  <c r="Z163" i="4"/>
  <c r="V163" i="4"/>
  <c r="K163" i="4"/>
  <c r="AA163" i="4"/>
  <c r="S163" i="4"/>
  <c r="W163" i="4"/>
  <c r="G169" i="6"/>
  <c r="AC163" i="4" l="1"/>
  <c r="L163" i="4"/>
  <c r="R162" i="4"/>
  <c r="G168" i="8"/>
  <c r="F168" i="8"/>
  <c r="AB164" i="6"/>
  <c r="X164" i="6"/>
  <c r="T164" i="6"/>
  <c r="Z164" i="6"/>
  <c r="V164" i="6"/>
  <c r="Y164" i="6"/>
  <c r="U164" i="6"/>
  <c r="S164" i="6"/>
  <c r="K164" i="6"/>
  <c r="W164" i="6"/>
  <c r="AA164" i="6"/>
  <c r="AC165" i="8"/>
  <c r="L165" i="8"/>
  <c r="R164" i="8"/>
  <c r="AA164" i="4"/>
  <c r="W164" i="4"/>
  <c r="S164" i="4"/>
  <c r="K164" i="4"/>
  <c r="Z164" i="4"/>
  <c r="V164" i="4"/>
  <c r="AB164" i="4"/>
  <c r="X164" i="4"/>
  <c r="T164" i="4"/>
  <c r="U164" i="4"/>
  <c r="Y164" i="4"/>
  <c r="AA166" i="8"/>
  <c r="W166" i="8"/>
  <c r="S166" i="8"/>
  <c r="K166" i="8"/>
  <c r="Y166" i="8"/>
  <c r="U166" i="8"/>
  <c r="AB166" i="8"/>
  <c r="X166" i="8"/>
  <c r="T166" i="8"/>
  <c r="Z166" i="8"/>
  <c r="V166" i="8"/>
  <c r="AL161" i="4"/>
  <c r="AH161" i="4"/>
  <c r="AO161" i="4"/>
  <c r="AK161" i="4"/>
  <c r="AG161" i="4"/>
  <c r="AM161" i="4"/>
  <c r="AI161" i="4"/>
  <c r="AE161" i="4"/>
  <c r="AN161" i="4"/>
  <c r="AF161" i="4"/>
  <c r="AJ161" i="4"/>
  <c r="AM161" i="6"/>
  <c r="AI161" i="6"/>
  <c r="AE161" i="6"/>
  <c r="AO161" i="6"/>
  <c r="AK161" i="6"/>
  <c r="AG161" i="6"/>
  <c r="AN161" i="6"/>
  <c r="AJ161" i="6"/>
  <c r="AF161" i="6"/>
  <c r="AH161" i="6"/>
  <c r="AL161" i="6"/>
  <c r="H165" i="6"/>
  <c r="O165" i="6" s="1"/>
  <c r="AQ165" i="6"/>
  <c r="F166" i="6"/>
  <c r="G170" i="6"/>
  <c r="H167" i="8"/>
  <c r="O167" i="8" s="1"/>
  <c r="AQ167" i="8"/>
  <c r="AQ165" i="4"/>
  <c r="H165" i="4"/>
  <c r="O165" i="4" s="1"/>
  <c r="F166" i="4"/>
  <c r="AL163" i="8"/>
  <c r="AH163" i="8"/>
  <c r="AN163" i="8"/>
  <c r="AJ163" i="8"/>
  <c r="AF163" i="8"/>
  <c r="AM163" i="8"/>
  <c r="AI163" i="8"/>
  <c r="AE163" i="8"/>
  <c r="AK163" i="8"/>
  <c r="AO163" i="8"/>
  <c r="AG163" i="8"/>
  <c r="G168" i="4"/>
  <c r="L163" i="6"/>
  <c r="R162" i="6"/>
  <c r="AC163" i="6"/>
  <c r="Y165" i="4" l="1"/>
  <c r="U165" i="4"/>
  <c r="AB165" i="4"/>
  <c r="X165" i="4"/>
  <c r="T165" i="4"/>
  <c r="Z165" i="4"/>
  <c r="V165" i="4"/>
  <c r="S165" i="4"/>
  <c r="K165" i="4"/>
  <c r="W165" i="4"/>
  <c r="AA165" i="4"/>
  <c r="G171" i="6"/>
  <c r="Z165" i="6"/>
  <c r="V165" i="6"/>
  <c r="AB165" i="6"/>
  <c r="X165" i="6"/>
  <c r="T165" i="6"/>
  <c r="AA165" i="6"/>
  <c r="W165" i="6"/>
  <c r="S165" i="6"/>
  <c r="K165" i="6"/>
  <c r="U165" i="6"/>
  <c r="Y165" i="6"/>
  <c r="G169" i="8"/>
  <c r="F169" i="8"/>
  <c r="L164" i="4"/>
  <c r="R163" i="4"/>
  <c r="AC164" i="4"/>
  <c r="AN164" i="8"/>
  <c r="AJ164" i="8"/>
  <c r="AF164" i="8"/>
  <c r="AL164" i="8"/>
  <c r="AH164" i="8"/>
  <c r="AO164" i="8"/>
  <c r="AK164" i="8"/>
  <c r="AG164" i="8"/>
  <c r="AM164" i="8"/>
  <c r="AE164" i="8"/>
  <c r="AI164" i="8"/>
  <c r="AN162" i="4"/>
  <c r="AJ162" i="4"/>
  <c r="AF162" i="4"/>
  <c r="AM162" i="4"/>
  <c r="AI162" i="4"/>
  <c r="AE162" i="4"/>
  <c r="AO162" i="4"/>
  <c r="AK162" i="4"/>
  <c r="AG162" i="4"/>
  <c r="AH162" i="4"/>
  <c r="AL162" i="4"/>
  <c r="AO162" i="6"/>
  <c r="AK162" i="6"/>
  <c r="AG162" i="6"/>
  <c r="AM162" i="6"/>
  <c r="AI162" i="6"/>
  <c r="AE162" i="6"/>
  <c r="AL162" i="6"/>
  <c r="AH162" i="6"/>
  <c r="AF162" i="6"/>
  <c r="AJ162" i="6"/>
  <c r="AN162" i="6"/>
  <c r="G169" i="4"/>
  <c r="H166" i="6"/>
  <c r="O166" i="6" s="1"/>
  <c r="AQ166" i="6"/>
  <c r="F167" i="6"/>
  <c r="AC166" i="8"/>
  <c r="L166" i="8"/>
  <c r="R165" i="8"/>
  <c r="L164" i="6"/>
  <c r="R163" i="6"/>
  <c r="AC164" i="6"/>
  <c r="H166" i="4"/>
  <c r="O166" i="4" s="1"/>
  <c r="AQ166" i="4"/>
  <c r="F167" i="4"/>
  <c r="Y167" i="8"/>
  <c r="U167" i="8"/>
  <c r="AA167" i="8"/>
  <c r="W167" i="8"/>
  <c r="S167" i="8"/>
  <c r="K167" i="8"/>
  <c r="Z167" i="8"/>
  <c r="V167" i="8"/>
  <c r="AB167" i="8"/>
  <c r="T167" i="8"/>
  <c r="X167" i="8"/>
  <c r="AQ168" i="8"/>
  <c r="H168" i="8"/>
  <c r="O168" i="8" s="1"/>
  <c r="AQ167" i="4" l="1"/>
  <c r="H167" i="4"/>
  <c r="O167" i="4" s="1"/>
  <c r="F168" i="4"/>
  <c r="AM163" i="6"/>
  <c r="AI163" i="6"/>
  <c r="AE163" i="6"/>
  <c r="AO163" i="6"/>
  <c r="AK163" i="6"/>
  <c r="AG163" i="6"/>
  <c r="AN163" i="6"/>
  <c r="AJ163" i="6"/>
  <c r="AF163" i="6"/>
  <c r="AH163" i="6"/>
  <c r="AL163" i="6"/>
  <c r="AL163" i="4"/>
  <c r="AH163" i="4"/>
  <c r="AO163" i="4"/>
  <c r="AK163" i="4"/>
  <c r="AG163" i="4"/>
  <c r="AM163" i="4"/>
  <c r="AI163" i="4"/>
  <c r="AE163" i="4"/>
  <c r="AF163" i="4"/>
  <c r="AJ163" i="4"/>
  <c r="AN163" i="4"/>
  <c r="H167" i="6"/>
  <c r="O167" i="6" s="1"/>
  <c r="AQ167" i="6"/>
  <c r="F168" i="6"/>
  <c r="G170" i="4"/>
  <c r="AC167" i="8"/>
  <c r="R166" i="8"/>
  <c r="L167" i="8"/>
  <c r="AA166" i="4"/>
  <c r="W166" i="4"/>
  <c r="S166" i="4"/>
  <c r="K166" i="4"/>
  <c r="Z166" i="4"/>
  <c r="V166" i="4"/>
  <c r="AB166" i="4"/>
  <c r="X166" i="4"/>
  <c r="T166" i="4"/>
  <c r="U166" i="4"/>
  <c r="Y166" i="4"/>
  <c r="AL165" i="8"/>
  <c r="AH165" i="8"/>
  <c r="AN165" i="8"/>
  <c r="AJ165" i="8"/>
  <c r="AF165" i="8"/>
  <c r="AM165" i="8"/>
  <c r="AI165" i="8"/>
  <c r="AE165" i="8"/>
  <c r="AO165" i="8"/>
  <c r="AG165" i="8"/>
  <c r="AK165" i="8"/>
  <c r="AQ169" i="8"/>
  <c r="H169" i="8"/>
  <c r="O169" i="8" s="1"/>
  <c r="L165" i="6"/>
  <c r="R164" i="6"/>
  <c r="AC165" i="6"/>
  <c r="Y168" i="8"/>
  <c r="U168" i="8"/>
  <c r="AA168" i="8"/>
  <c r="W168" i="8"/>
  <c r="S168" i="8"/>
  <c r="K168" i="8"/>
  <c r="Z168" i="8"/>
  <c r="V168" i="8"/>
  <c r="AB168" i="8"/>
  <c r="T168" i="8"/>
  <c r="X168" i="8"/>
  <c r="AB166" i="6"/>
  <c r="X166" i="6"/>
  <c r="T166" i="6"/>
  <c r="Z166" i="6"/>
  <c r="V166" i="6"/>
  <c r="Y166" i="6"/>
  <c r="U166" i="6"/>
  <c r="W166" i="6"/>
  <c r="S166" i="6"/>
  <c r="AA166" i="6"/>
  <c r="K166" i="6"/>
  <c r="G170" i="8"/>
  <c r="F170" i="8"/>
  <c r="G172" i="6"/>
  <c r="AC165" i="4"/>
  <c r="L165" i="4"/>
  <c r="R164" i="4"/>
  <c r="AQ170" i="8" l="1"/>
  <c r="H170" i="8"/>
  <c r="O170" i="8" s="1"/>
  <c r="AN166" i="8"/>
  <c r="AJ166" i="8"/>
  <c r="AF166" i="8"/>
  <c r="AL166" i="8"/>
  <c r="AH166" i="8"/>
  <c r="AO166" i="8"/>
  <c r="AK166" i="8"/>
  <c r="AG166" i="8"/>
  <c r="AI166" i="8"/>
  <c r="AE166" i="8"/>
  <c r="AM166" i="8"/>
  <c r="H168" i="6"/>
  <c r="O168" i="6" s="1"/>
  <c r="AQ168" i="6"/>
  <c r="F169" i="6"/>
  <c r="G171" i="8"/>
  <c r="F171" i="8"/>
  <c r="AO164" i="6"/>
  <c r="AK164" i="6"/>
  <c r="AG164" i="6"/>
  <c r="AM164" i="6"/>
  <c r="AI164" i="6"/>
  <c r="AE164" i="6"/>
  <c r="AL164" i="6"/>
  <c r="AH164" i="6"/>
  <c r="AJ164" i="6"/>
  <c r="AF164" i="6"/>
  <c r="AN164" i="6"/>
  <c r="H168" i="4"/>
  <c r="O168" i="4" s="1"/>
  <c r="AQ168" i="4"/>
  <c r="F169" i="4"/>
  <c r="G173" i="6"/>
  <c r="L166" i="6"/>
  <c r="R165" i="6"/>
  <c r="AC166" i="6"/>
  <c r="AC168" i="8"/>
  <c r="L168" i="8"/>
  <c r="R167" i="8"/>
  <c r="G171" i="4"/>
  <c r="Z167" i="6"/>
  <c r="V167" i="6"/>
  <c r="AB167" i="6"/>
  <c r="X167" i="6"/>
  <c r="T167" i="6"/>
  <c r="AA167" i="6"/>
  <c r="W167" i="6"/>
  <c r="S167" i="6"/>
  <c r="K167" i="6"/>
  <c r="Y167" i="6"/>
  <c r="U167" i="6"/>
  <c r="Y167" i="4"/>
  <c r="U167" i="4"/>
  <c r="AB167" i="4"/>
  <c r="X167" i="4"/>
  <c r="T167" i="4"/>
  <c r="Z167" i="4"/>
  <c r="V167" i="4"/>
  <c r="W167" i="4"/>
  <c r="S167" i="4"/>
  <c r="AA167" i="4"/>
  <c r="K167" i="4"/>
  <c r="AN164" i="4"/>
  <c r="AJ164" i="4"/>
  <c r="AF164" i="4"/>
  <c r="AM164" i="4"/>
  <c r="AI164" i="4"/>
  <c r="AE164" i="4"/>
  <c r="AO164" i="4"/>
  <c r="AK164" i="4"/>
  <c r="AG164" i="4"/>
  <c r="AH164" i="4"/>
  <c r="AL164" i="4"/>
  <c r="AA169" i="8"/>
  <c r="W169" i="8"/>
  <c r="S169" i="8"/>
  <c r="K169" i="8"/>
  <c r="Y169" i="8"/>
  <c r="U169" i="8"/>
  <c r="AB169" i="8"/>
  <c r="X169" i="8"/>
  <c r="T169" i="8"/>
  <c r="V169" i="8"/>
  <c r="Z169" i="8"/>
  <c r="L166" i="4"/>
  <c r="R165" i="4"/>
  <c r="AC166" i="4"/>
  <c r="AL165" i="4" l="1"/>
  <c r="AH165" i="4"/>
  <c r="AO165" i="4"/>
  <c r="AK165" i="4"/>
  <c r="AG165" i="4"/>
  <c r="AM165" i="4"/>
  <c r="AI165" i="4"/>
  <c r="AE165" i="4"/>
  <c r="AJ165" i="4"/>
  <c r="AF165" i="4"/>
  <c r="AN165" i="4"/>
  <c r="AC167" i="4"/>
  <c r="L167" i="4"/>
  <c r="R166" i="4"/>
  <c r="AO167" i="8"/>
  <c r="AL167" i="8"/>
  <c r="AH167" i="8"/>
  <c r="AN167" i="8"/>
  <c r="AJ167" i="8"/>
  <c r="AF167" i="8"/>
  <c r="AM167" i="8"/>
  <c r="AI167" i="8"/>
  <c r="AE167" i="8"/>
  <c r="AK167" i="8"/>
  <c r="AG167" i="8"/>
  <c r="AM165" i="6"/>
  <c r="AI165" i="6"/>
  <c r="AE165" i="6"/>
  <c r="AO165" i="6"/>
  <c r="AK165" i="6"/>
  <c r="AG165" i="6"/>
  <c r="AN165" i="6"/>
  <c r="AJ165" i="6"/>
  <c r="AF165" i="6"/>
  <c r="AL165" i="6"/>
  <c r="AH165" i="6"/>
  <c r="AQ169" i="4"/>
  <c r="H169" i="4"/>
  <c r="O169" i="4" s="1"/>
  <c r="F170" i="4"/>
  <c r="H169" i="6"/>
  <c r="O169" i="6" s="1"/>
  <c r="AQ169" i="6"/>
  <c r="F170" i="6"/>
  <c r="AC169" i="8"/>
  <c r="L169" i="8"/>
  <c r="R168" i="8"/>
  <c r="L167" i="6"/>
  <c r="R166" i="6"/>
  <c r="AC167" i="6"/>
  <c r="G174" i="6"/>
  <c r="AA168" i="4"/>
  <c r="W168" i="4"/>
  <c r="S168" i="4"/>
  <c r="K168" i="4"/>
  <c r="Z168" i="4"/>
  <c r="V168" i="4"/>
  <c r="AB168" i="4"/>
  <c r="X168" i="4"/>
  <c r="T168" i="4"/>
  <c r="Y168" i="4"/>
  <c r="U168" i="4"/>
  <c r="AQ171" i="8"/>
  <c r="H171" i="8"/>
  <c r="O171" i="8" s="1"/>
  <c r="AB168" i="6"/>
  <c r="X168" i="6"/>
  <c r="T168" i="6"/>
  <c r="Z168" i="6"/>
  <c r="V168" i="6"/>
  <c r="Y168" i="6"/>
  <c r="U168" i="6"/>
  <c r="AA168" i="6"/>
  <c r="W168" i="6"/>
  <c r="K168" i="6"/>
  <c r="S168" i="6"/>
  <c r="Y170" i="8"/>
  <c r="U170" i="8"/>
  <c r="AA170" i="8"/>
  <c r="W170" i="8"/>
  <c r="S170" i="8"/>
  <c r="K170" i="8"/>
  <c r="Z170" i="8"/>
  <c r="V170" i="8"/>
  <c r="X170" i="8"/>
  <c r="T170" i="8"/>
  <c r="AB170" i="8"/>
  <c r="G172" i="4"/>
  <c r="G172" i="8"/>
  <c r="F172" i="8"/>
  <c r="G173" i="8" l="1"/>
  <c r="F173" i="8"/>
  <c r="AC170" i="8"/>
  <c r="L170" i="8"/>
  <c r="R169" i="8"/>
  <c r="Z169" i="6"/>
  <c r="V169" i="6"/>
  <c r="AB169" i="6"/>
  <c r="X169" i="6"/>
  <c r="T169" i="6"/>
  <c r="AA169" i="6"/>
  <c r="W169" i="6"/>
  <c r="S169" i="6"/>
  <c r="K169" i="6"/>
  <c r="Y169" i="6"/>
  <c r="U169" i="6"/>
  <c r="G173" i="4"/>
  <c r="AA171" i="8"/>
  <c r="W171" i="8"/>
  <c r="S171" i="8"/>
  <c r="K171" i="8"/>
  <c r="Y171" i="8"/>
  <c r="U171" i="8"/>
  <c r="AB171" i="8"/>
  <c r="X171" i="8"/>
  <c r="T171" i="8"/>
  <c r="Z171" i="8"/>
  <c r="V171" i="8"/>
  <c r="AO166" i="6"/>
  <c r="AK166" i="6"/>
  <c r="AG166" i="6"/>
  <c r="AM166" i="6"/>
  <c r="AI166" i="6"/>
  <c r="AE166" i="6"/>
  <c r="AL166" i="6"/>
  <c r="AH166" i="6"/>
  <c r="AN166" i="6"/>
  <c r="AJ166" i="6"/>
  <c r="AF166" i="6"/>
  <c r="H170" i="4"/>
  <c r="O170" i="4" s="1"/>
  <c r="AQ170" i="4"/>
  <c r="F171" i="4"/>
  <c r="L168" i="4"/>
  <c r="R167" i="4"/>
  <c r="AC168" i="4"/>
  <c r="G175" i="6"/>
  <c r="H170" i="6"/>
  <c r="O170" i="6" s="1"/>
  <c r="AQ170" i="6"/>
  <c r="F171" i="6"/>
  <c r="Y169" i="4"/>
  <c r="U169" i="4"/>
  <c r="AB169" i="4"/>
  <c r="X169" i="4"/>
  <c r="T169" i="4"/>
  <c r="Z169" i="4"/>
  <c r="V169" i="4"/>
  <c r="AA169" i="4"/>
  <c r="W169" i="4"/>
  <c r="K169" i="4"/>
  <c r="S169" i="4"/>
  <c r="AN166" i="4"/>
  <c r="AJ166" i="4"/>
  <c r="AF166" i="4"/>
  <c r="AM166" i="4"/>
  <c r="AI166" i="4"/>
  <c r="AE166" i="4"/>
  <c r="AO166" i="4"/>
  <c r="AK166" i="4"/>
  <c r="AG166" i="4"/>
  <c r="AL166" i="4"/>
  <c r="AH166" i="4"/>
  <c r="AQ172" i="8"/>
  <c r="H172" i="8"/>
  <c r="O172" i="8" s="1"/>
  <c r="L168" i="6"/>
  <c r="R167" i="6"/>
  <c r="AC168" i="6"/>
  <c r="AL168" i="8"/>
  <c r="AH168" i="8"/>
  <c r="AN168" i="8"/>
  <c r="AJ168" i="8"/>
  <c r="AF168" i="8"/>
  <c r="AM168" i="8"/>
  <c r="AI168" i="8"/>
  <c r="AE168" i="8"/>
  <c r="AK168" i="8"/>
  <c r="AG168" i="8"/>
  <c r="AO168" i="8"/>
  <c r="G176" i="6" l="1"/>
  <c r="Y172" i="8"/>
  <c r="U172" i="8"/>
  <c r="AA172" i="8"/>
  <c r="W172" i="8"/>
  <c r="S172" i="8"/>
  <c r="K172" i="8"/>
  <c r="Z172" i="8"/>
  <c r="V172" i="8"/>
  <c r="T172" i="8"/>
  <c r="AB172" i="8"/>
  <c r="X172" i="8"/>
  <c r="H171" i="6"/>
  <c r="O171" i="6" s="1"/>
  <c r="AQ171" i="6"/>
  <c r="F172" i="6"/>
  <c r="AQ171" i="4"/>
  <c r="H171" i="4"/>
  <c r="O171" i="4" s="1"/>
  <c r="F172" i="4"/>
  <c r="AC169" i="4"/>
  <c r="L169" i="4"/>
  <c r="R168" i="4"/>
  <c r="AC171" i="8"/>
  <c r="L171" i="8"/>
  <c r="R170" i="8"/>
  <c r="L169" i="6"/>
  <c r="R168" i="6"/>
  <c r="AC169" i="6"/>
  <c r="AQ173" i="8"/>
  <c r="H173" i="8"/>
  <c r="O173" i="8" s="1"/>
  <c r="AM167" i="6"/>
  <c r="AI167" i="6"/>
  <c r="AE167" i="6"/>
  <c r="AO167" i="6"/>
  <c r="AK167" i="6"/>
  <c r="AG167" i="6"/>
  <c r="AN167" i="6"/>
  <c r="AJ167" i="6"/>
  <c r="AF167" i="6"/>
  <c r="AL167" i="6"/>
  <c r="AH167" i="6"/>
  <c r="AB170" i="6"/>
  <c r="X170" i="6"/>
  <c r="T170" i="6"/>
  <c r="Z170" i="6"/>
  <c r="V170" i="6"/>
  <c r="Y170" i="6"/>
  <c r="U170" i="6"/>
  <c r="K170" i="6"/>
  <c r="AA170" i="6"/>
  <c r="S170" i="6"/>
  <c r="W170" i="6"/>
  <c r="AL167" i="4"/>
  <c r="AH167" i="4"/>
  <c r="AO167" i="4"/>
  <c r="AK167" i="4"/>
  <c r="AG167" i="4"/>
  <c r="AM167" i="4"/>
  <c r="AI167" i="4"/>
  <c r="AE167" i="4"/>
  <c r="AN167" i="4"/>
  <c r="AJ167" i="4"/>
  <c r="AF167" i="4"/>
  <c r="AA170" i="4"/>
  <c r="W170" i="4"/>
  <c r="S170" i="4"/>
  <c r="K170" i="4"/>
  <c r="Z170" i="4"/>
  <c r="V170" i="4"/>
  <c r="AB170" i="4"/>
  <c r="X170" i="4"/>
  <c r="T170" i="4"/>
  <c r="Y170" i="4"/>
  <c r="U170" i="4"/>
  <c r="G174" i="4"/>
  <c r="AN169" i="8"/>
  <c r="AJ169" i="8"/>
  <c r="AF169" i="8"/>
  <c r="AL169" i="8"/>
  <c r="AH169" i="8"/>
  <c r="AO169" i="8"/>
  <c r="AK169" i="8"/>
  <c r="AG169" i="8"/>
  <c r="AE169" i="8"/>
  <c r="AM169" i="8"/>
  <c r="AI169" i="8"/>
  <c r="G174" i="8"/>
  <c r="F174" i="8"/>
  <c r="G175" i="8" l="1"/>
  <c r="F175" i="8"/>
  <c r="G175" i="4"/>
  <c r="H172" i="6"/>
  <c r="O172" i="6" s="1"/>
  <c r="AQ172" i="6"/>
  <c r="F173" i="6"/>
  <c r="AC172" i="8"/>
  <c r="R171" i="8"/>
  <c r="L172" i="8"/>
  <c r="L170" i="4"/>
  <c r="R169" i="4"/>
  <c r="AC170" i="4"/>
  <c r="AO168" i="6"/>
  <c r="AK168" i="6"/>
  <c r="AG168" i="6"/>
  <c r="AM168" i="6"/>
  <c r="AI168" i="6"/>
  <c r="AE168" i="6"/>
  <c r="AL168" i="6"/>
  <c r="AH168" i="6"/>
  <c r="AN168" i="6"/>
  <c r="AF168" i="6"/>
  <c r="AJ168" i="6"/>
  <c r="H172" i="4"/>
  <c r="O172" i="4" s="1"/>
  <c r="AQ172" i="4"/>
  <c r="F173" i="4"/>
  <c r="AA173" i="8"/>
  <c r="W173" i="8"/>
  <c r="S173" i="8"/>
  <c r="K173" i="8"/>
  <c r="Y173" i="8"/>
  <c r="U173" i="8"/>
  <c r="AB173" i="8"/>
  <c r="X173" i="8"/>
  <c r="T173" i="8"/>
  <c r="V173" i="8"/>
  <c r="Z173" i="8"/>
  <c r="AN168" i="4"/>
  <c r="AJ168" i="4"/>
  <c r="AF168" i="4"/>
  <c r="AM168" i="4"/>
  <c r="AI168" i="4"/>
  <c r="AE168" i="4"/>
  <c r="AO168" i="4"/>
  <c r="AK168" i="4"/>
  <c r="AG168" i="4"/>
  <c r="AL168" i="4"/>
  <c r="AH168" i="4"/>
  <c r="Y171" i="4"/>
  <c r="U171" i="4"/>
  <c r="AB171" i="4"/>
  <c r="X171" i="4"/>
  <c r="T171" i="4"/>
  <c r="Z171" i="4"/>
  <c r="V171" i="4"/>
  <c r="K171" i="4"/>
  <c r="AA171" i="4"/>
  <c r="S171" i="4"/>
  <c r="W171" i="4"/>
  <c r="Z171" i="6"/>
  <c r="V171" i="6"/>
  <c r="AB171" i="6"/>
  <c r="X171" i="6"/>
  <c r="T171" i="6"/>
  <c r="AA171" i="6"/>
  <c r="W171" i="6"/>
  <c r="S171" i="6"/>
  <c r="K171" i="6"/>
  <c r="U171" i="6"/>
  <c r="Y171" i="6"/>
  <c r="G177" i="6"/>
  <c r="AQ174" i="8"/>
  <c r="H174" i="8"/>
  <c r="O174" i="8" s="1"/>
  <c r="L170" i="6"/>
  <c r="R169" i="6"/>
  <c r="AC170" i="6"/>
  <c r="AL170" i="8"/>
  <c r="AH170" i="8"/>
  <c r="AN170" i="8"/>
  <c r="AJ170" i="8"/>
  <c r="AF170" i="8"/>
  <c r="AM170" i="8"/>
  <c r="AI170" i="8"/>
  <c r="AE170" i="8"/>
  <c r="AG170" i="8"/>
  <c r="AO170" i="8"/>
  <c r="AK170" i="8"/>
  <c r="G178" i="6" l="1"/>
  <c r="AL169" i="4"/>
  <c r="AH169" i="4"/>
  <c r="AO169" i="4"/>
  <c r="AK169" i="4"/>
  <c r="AG169" i="4"/>
  <c r="AM169" i="4"/>
  <c r="AI169" i="4"/>
  <c r="AE169" i="4"/>
  <c r="AN169" i="4"/>
  <c r="AF169" i="4"/>
  <c r="AJ169" i="4"/>
  <c r="Y174" i="8"/>
  <c r="U174" i="8"/>
  <c r="AA174" i="8"/>
  <c r="W174" i="8"/>
  <c r="S174" i="8"/>
  <c r="K174" i="8"/>
  <c r="Z174" i="8"/>
  <c r="V174" i="8"/>
  <c r="X174" i="8"/>
  <c r="AB174" i="8"/>
  <c r="T174" i="8"/>
  <c r="AC173" i="8"/>
  <c r="L173" i="8"/>
  <c r="R172" i="8"/>
  <c r="AQ173" i="4"/>
  <c r="H173" i="4"/>
  <c r="O173" i="4" s="1"/>
  <c r="F174" i="4"/>
  <c r="H173" i="6"/>
  <c r="O173" i="6" s="1"/>
  <c r="AQ173" i="6"/>
  <c r="F174" i="6"/>
  <c r="G176" i="4"/>
  <c r="AQ175" i="8"/>
  <c r="H175" i="8"/>
  <c r="O175" i="8" s="1"/>
  <c r="AM169" i="6"/>
  <c r="AI169" i="6"/>
  <c r="AE169" i="6"/>
  <c r="AO169" i="6"/>
  <c r="AK169" i="6"/>
  <c r="AG169" i="6"/>
  <c r="AN169" i="6"/>
  <c r="AJ169" i="6"/>
  <c r="AF169" i="6"/>
  <c r="AH169" i="6"/>
  <c r="AL169" i="6"/>
  <c r="L171" i="6"/>
  <c r="R170" i="6"/>
  <c r="AC171" i="6"/>
  <c r="AC171" i="4"/>
  <c r="L171" i="4"/>
  <c r="R170" i="4"/>
  <c r="AA172" i="4"/>
  <c r="W172" i="4"/>
  <c r="S172" i="4"/>
  <c r="K172" i="4"/>
  <c r="Z172" i="4"/>
  <c r="V172" i="4"/>
  <c r="AB172" i="4"/>
  <c r="X172" i="4"/>
  <c r="T172" i="4"/>
  <c r="U172" i="4"/>
  <c r="Y172" i="4"/>
  <c r="AN171" i="8"/>
  <c r="AJ171" i="8"/>
  <c r="AF171" i="8"/>
  <c r="AL171" i="8"/>
  <c r="AH171" i="8"/>
  <c r="AO171" i="8"/>
  <c r="AK171" i="8"/>
  <c r="AG171" i="8"/>
  <c r="AI171" i="8"/>
  <c r="AM171" i="8"/>
  <c r="AE171" i="8"/>
  <c r="AB172" i="6"/>
  <c r="X172" i="6"/>
  <c r="T172" i="6"/>
  <c r="Z172" i="6"/>
  <c r="V172" i="6"/>
  <c r="Y172" i="6"/>
  <c r="U172" i="6"/>
  <c r="S172" i="6"/>
  <c r="K172" i="6"/>
  <c r="W172" i="6"/>
  <c r="AA172" i="6"/>
  <c r="G176" i="8"/>
  <c r="F176" i="8"/>
  <c r="G177" i="8" l="1"/>
  <c r="F177" i="8"/>
  <c r="G177" i="4"/>
  <c r="Z173" i="6"/>
  <c r="V173" i="6"/>
  <c r="AB173" i="6"/>
  <c r="X173" i="6"/>
  <c r="T173" i="6"/>
  <c r="AA173" i="6"/>
  <c r="W173" i="6"/>
  <c r="S173" i="6"/>
  <c r="K173" i="6"/>
  <c r="U173" i="6"/>
  <c r="Y173" i="6"/>
  <c r="AL172" i="8"/>
  <c r="AH172" i="8"/>
  <c r="AN172" i="8"/>
  <c r="AJ172" i="8"/>
  <c r="AF172" i="8"/>
  <c r="AM172" i="8"/>
  <c r="AI172" i="8"/>
  <c r="AE172" i="8"/>
  <c r="AK172" i="8"/>
  <c r="AO172" i="8"/>
  <c r="AG172" i="8"/>
  <c r="AC174" i="8"/>
  <c r="L174" i="8"/>
  <c r="R173" i="8"/>
  <c r="L172" i="4"/>
  <c r="R171" i="4"/>
  <c r="AC172" i="4"/>
  <c r="AN170" i="4"/>
  <c r="AJ170" i="4"/>
  <c r="AF170" i="4"/>
  <c r="AM170" i="4"/>
  <c r="AI170" i="4"/>
  <c r="AE170" i="4"/>
  <c r="AO170" i="4"/>
  <c r="AK170" i="4"/>
  <c r="AG170" i="4"/>
  <c r="AH170" i="4"/>
  <c r="AL170" i="4"/>
  <c r="AO170" i="6"/>
  <c r="AK170" i="6"/>
  <c r="AG170" i="6"/>
  <c r="AM170" i="6"/>
  <c r="AI170" i="6"/>
  <c r="AE170" i="6"/>
  <c r="AL170" i="6"/>
  <c r="AH170" i="6"/>
  <c r="AF170" i="6"/>
  <c r="AJ170" i="6"/>
  <c r="AN170" i="6"/>
  <c r="H174" i="4"/>
  <c r="O174" i="4" s="1"/>
  <c r="AQ174" i="4"/>
  <c r="F175" i="4"/>
  <c r="G179" i="6"/>
  <c r="AQ176" i="8"/>
  <c r="H176" i="8"/>
  <c r="O176" i="8" s="1"/>
  <c r="L172" i="6"/>
  <c r="R171" i="6"/>
  <c r="AC172" i="6"/>
  <c r="AA175" i="8"/>
  <c r="W175" i="8"/>
  <c r="S175" i="8"/>
  <c r="K175" i="8"/>
  <c r="Y175" i="8"/>
  <c r="U175" i="8"/>
  <c r="AB175" i="8"/>
  <c r="X175" i="8"/>
  <c r="T175" i="8"/>
  <c r="Z175" i="8"/>
  <c r="V175" i="8"/>
  <c r="H174" i="6"/>
  <c r="O174" i="6" s="1"/>
  <c r="AQ174" i="6"/>
  <c r="F175" i="6"/>
  <c r="Y173" i="4"/>
  <c r="U173" i="4"/>
  <c r="AB173" i="4"/>
  <c r="X173" i="4"/>
  <c r="T173" i="4"/>
  <c r="Z173" i="4"/>
  <c r="V173" i="4"/>
  <c r="S173" i="4"/>
  <c r="K173" i="4"/>
  <c r="W173" i="4"/>
  <c r="AA173" i="4"/>
  <c r="AQ177" i="8" l="1"/>
  <c r="H177" i="8"/>
  <c r="O177" i="8" s="1"/>
  <c r="AB174" i="6"/>
  <c r="X174" i="6"/>
  <c r="T174" i="6"/>
  <c r="Z174" i="6"/>
  <c r="V174" i="6"/>
  <c r="Y174" i="6"/>
  <c r="U174" i="6"/>
  <c r="W174" i="6"/>
  <c r="S174" i="6"/>
  <c r="AA174" i="6"/>
  <c r="K174" i="6"/>
  <c r="AC175" i="8"/>
  <c r="L175" i="8"/>
  <c r="R174" i="8"/>
  <c r="H175" i="6"/>
  <c r="O175" i="6" s="1"/>
  <c r="AQ175" i="6"/>
  <c r="F176" i="6"/>
  <c r="AC173" i="4"/>
  <c r="L173" i="4"/>
  <c r="R172" i="4"/>
  <c r="AM171" i="6"/>
  <c r="AI171" i="6"/>
  <c r="AE171" i="6"/>
  <c r="AO171" i="6"/>
  <c r="AK171" i="6"/>
  <c r="AG171" i="6"/>
  <c r="AN171" i="6"/>
  <c r="AJ171" i="6"/>
  <c r="AF171" i="6"/>
  <c r="AH171" i="6"/>
  <c r="AL171" i="6"/>
  <c r="G180" i="6"/>
  <c r="AA174" i="4"/>
  <c r="W174" i="4"/>
  <c r="S174" i="4"/>
  <c r="K174" i="4"/>
  <c r="Z174" i="4"/>
  <c r="V174" i="4"/>
  <c r="AB174" i="4"/>
  <c r="X174" i="4"/>
  <c r="T174" i="4"/>
  <c r="U174" i="4"/>
  <c r="Y174" i="4"/>
  <c r="AL171" i="4"/>
  <c r="AH171" i="4"/>
  <c r="AO171" i="4"/>
  <c r="AK171" i="4"/>
  <c r="AG171" i="4"/>
  <c r="AM171" i="4"/>
  <c r="AI171" i="4"/>
  <c r="AE171" i="4"/>
  <c r="AF171" i="4"/>
  <c r="AJ171" i="4"/>
  <c r="AN171" i="4"/>
  <c r="G178" i="4"/>
  <c r="Y176" i="8"/>
  <c r="U176" i="8"/>
  <c r="AA176" i="8"/>
  <c r="W176" i="8"/>
  <c r="S176" i="8"/>
  <c r="K176" i="8"/>
  <c r="Z176" i="8"/>
  <c r="V176" i="8"/>
  <c r="AB176" i="8"/>
  <c r="T176" i="8"/>
  <c r="X176" i="8"/>
  <c r="AQ175" i="4"/>
  <c r="H175" i="4"/>
  <c r="O175" i="4" s="1"/>
  <c r="F176" i="4"/>
  <c r="AN173" i="8"/>
  <c r="AJ173" i="8"/>
  <c r="AF173" i="8"/>
  <c r="AL173" i="8"/>
  <c r="AH173" i="8"/>
  <c r="AO173" i="8"/>
  <c r="AK173" i="8"/>
  <c r="AG173" i="8"/>
  <c r="AM173" i="8"/>
  <c r="AE173" i="8"/>
  <c r="AI173" i="8"/>
  <c r="L173" i="6"/>
  <c r="R172" i="6"/>
  <c r="AC173" i="6"/>
  <c r="G178" i="8"/>
  <c r="F178" i="8"/>
  <c r="G179" i="8" l="1"/>
  <c r="F179" i="8"/>
  <c r="Y175" i="4"/>
  <c r="U175" i="4"/>
  <c r="AB175" i="4"/>
  <c r="X175" i="4"/>
  <c r="T175" i="4"/>
  <c r="Z175" i="4"/>
  <c r="V175" i="4"/>
  <c r="W175" i="4"/>
  <c r="S175" i="4"/>
  <c r="AA175" i="4"/>
  <c r="K175" i="4"/>
  <c r="AL174" i="8"/>
  <c r="AH174" i="8"/>
  <c r="AN174" i="8"/>
  <c r="AJ174" i="8"/>
  <c r="AF174" i="8"/>
  <c r="AM174" i="8"/>
  <c r="AI174" i="8"/>
  <c r="AE174" i="8"/>
  <c r="AO174" i="8"/>
  <c r="AG174" i="8"/>
  <c r="AK174" i="8"/>
  <c r="G179" i="4"/>
  <c r="L174" i="4"/>
  <c r="R173" i="4"/>
  <c r="AC174" i="4"/>
  <c r="G181" i="6"/>
  <c r="H176" i="6"/>
  <c r="O176" i="6" s="1"/>
  <c r="AQ176" i="6"/>
  <c r="F177" i="6"/>
  <c r="AN172" i="4"/>
  <c r="AJ172" i="4"/>
  <c r="AF172" i="4"/>
  <c r="AM172" i="4"/>
  <c r="AI172" i="4"/>
  <c r="AE172" i="4"/>
  <c r="AO172" i="4"/>
  <c r="AK172" i="4"/>
  <c r="AG172" i="4"/>
  <c r="AH172" i="4"/>
  <c r="AL172" i="4"/>
  <c r="AA177" i="8"/>
  <c r="W177" i="8"/>
  <c r="S177" i="8"/>
  <c r="K177" i="8"/>
  <c r="Y177" i="8"/>
  <c r="U177" i="8"/>
  <c r="AB177" i="8"/>
  <c r="X177" i="8"/>
  <c r="T177" i="8"/>
  <c r="V177" i="8"/>
  <c r="Z177" i="8"/>
  <c r="AO172" i="6"/>
  <c r="AK172" i="6"/>
  <c r="AG172" i="6"/>
  <c r="AM172" i="6"/>
  <c r="AI172" i="6"/>
  <c r="AE172" i="6"/>
  <c r="AL172" i="6"/>
  <c r="AH172" i="6"/>
  <c r="AJ172" i="6"/>
  <c r="AF172" i="6"/>
  <c r="AN172" i="6"/>
  <c r="AQ178" i="8"/>
  <c r="H178" i="8"/>
  <c r="O178" i="8" s="1"/>
  <c r="H176" i="4"/>
  <c r="O176" i="4" s="1"/>
  <c r="AQ176" i="4"/>
  <c r="F177" i="4"/>
  <c r="AC176" i="8"/>
  <c r="R175" i="8"/>
  <c r="L176" i="8"/>
  <c r="Z175" i="6"/>
  <c r="V175" i="6"/>
  <c r="AB175" i="6"/>
  <c r="X175" i="6"/>
  <c r="T175" i="6"/>
  <c r="AA175" i="6"/>
  <c r="W175" i="6"/>
  <c r="S175" i="6"/>
  <c r="K175" i="6"/>
  <c r="Y175" i="6"/>
  <c r="U175" i="6"/>
  <c r="L174" i="6"/>
  <c r="R173" i="6"/>
  <c r="AC174" i="6"/>
  <c r="L175" i="6" l="1"/>
  <c r="R174" i="6"/>
  <c r="AC175" i="6"/>
  <c r="AQ177" i="4"/>
  <c r="H177" i="4"/>
  <c r="O177" i="4" s="1"/>
  <c r="F178" i="4"/>
  <c r="AB176" i="6"/>
  <c r="X176" i="6"/>
  <c r="T176" i="6"/>
  <c r="Z176" i="6"/>
  <c r="V176" i="6"/>
  <c r="Y176" i="6"/>
  <c r="U176" i="6"/>
  <c r="AA176" i="6"/>
  <c r="W176" i="6"/>
  <c r="K176" i="6"/>
  <c r="S176" i="6"/>
  <c r="AL173" i="4"/>
  <c r="AH173" i="4"/>
  <c r="AO173" i="4"/>
  <c r="AK173" i="4"/>
  <c r="AG173" i="4"/>
  <c r="AM173" i="4"/>
  <c r="AI173" i="4"/>
  <c r="AE173" i="4"/>
  <c r="AJ173" i="4"/>
  <c r="AF173" i="4"/>
  <c r="AN173" i="4"/>
  <c r="AM173" i="6"/>
  <c r="AI173" i="6"/>
  <c r="AE173" i="6"/>
  <c r="AO173" i="6"/>
  <c r="AK173" i="6"/>
  <c r="AG173" i="6"/>
  <c r="AN173" i="6"/>
  <c r="AJ173" i="6"/>
  <c r="AF173" i="6"/>
  <c r="AL173" i="6"/>
  <c r="AH173" i="6"/>
  <c r="G182" i="6"/>
  <c r="AN175" i="8"/>
  <c r="AJ175" i="8"/>
  <c r="AF175" i="8"/>
  <c r="AL175" i="8"/>
  <c r="AH175" i="8"/>
  <c r="AO175" i="8"/>
  <c r="AK175" i="8"/>
  <c r="AG175" i="8"/>
  <c r="AI175" i="8"/>
  <c r="AE175" i="8"/>
  <c r="AM175" i="8"/>
  <c r="AA176" i="4"/>
  <c r="W176" i="4"/>
  <c r="S176" i="4"/>
  <c r="K176" i="4"/>
  <c r="Z176" i="4"/>
  <c r="V176" i="4"/>
  <c r="AB176" i="4"/>
  <c r="X176" i="4"/>
  <c r="T176" i="4"/>
  <c r="Y176" i="4"/>
  <c r="U176" i="4"/>
  <c r="H177" i="6"/>
  <c r="O177" i="6" s="1"/>
  <c r="AQ177" i="6"/>
  <c r="F178" i="6"/>
  <c r="AQ179" i="8"/>
  <c r="H179" i="8"/>
  <c r="O179" i="8" s="1"/>
  <c r="Y178" i="8"/>
  <c r="U178" i="8"/>
  <c r="AA178" i="8"/>
  <c r="W178" i="8"/>
  <c r="S178" i="8"/>
  <c r="K178" i="8"/>
  <c r="Z178" i="8"/>
  <c r="V178" i="8"/>
  <c r="X178" i="8"/>
  <c r="T178" i="8"/>
  <c r="AB178" i="8"/>
  <c r="AC177" i="8"/>
  <c r="L177" i="8"/>
  <c r="R176" i="8"/>
  <c r="G180" i="4"/>
  <c r="AC175" i="4"/>
  <c r="L175" i="4"/>
  <c r="R174" i="4"/>
  <c r="G180" i="8"/>
  <c r="F180" i="8"/>
  <c r="G181" i="8" l="1"/>
  <c r="F181" i="8"/>
  <c r="Z177" i="6"/>
  <c r="V177" i="6"/>
  <c r="AB177" i="6"/>
  <c r="X177" i="6"/>
  <c r="T177" i="6"/>
  <c r="AA177" i="6"/>
  <c r="W177" i="6"/>
  <c r="S177" i="6"/>
  <c r="K177" i="6"/>
  <c r="Y177" i="6"/>
  <c r="U177" i="6"/>
  <c r="L176" i="4"/>
  <c r="R175" i="4"/>
  <c r="AC176" i="4"/>
  <c r="L176" i="6"/>
  <c r="R175" i="6"/>
  <c r="AC176" i="6"/>
  <c r="AA179" i="8"/>
  <c r="W179" i="8"/>
  <c r="S179" i="8"/>
  <c r="K179" i="8"/>
  <c r="Y179" i="8"/>
  <c r="U179" i="8"/>
  <c r="AB179" i="8"/>
  <c r="X179" i="8"/>
  <c r="T179" i="8"/>
  <c r="Z179" i="8"/>
  <c r="V179" i="8"/>
  <c r="AN174" i="4"/>
  <c r="AJ174" i="4"/>
  <c r="AF174" i="4"/>
  <c r="AM174" i="4"/>
  <c r="AI174" i="4"/>
  <c r="AE174" i="4"/>
  <c r="AO174" i="4"/>
  <c r="AK174" i="4"/>
  <c r="AG174" i="4"/>
  <c r="AL174" i="4"/>
  <c r="AH174" i="4"/>
  <c r="G181" i="4"/>
  <c r="AL176" i="8"/>
  <c r="AH176" i="8"/>
  <c r="AN176" i="8"/>
  <c r="AJ176" i="8"/>
  <c r="AF176" i="8"/>
  <c r="AM176" i="8"/>
  <c r="AI176" i="8"/>
  <c r="AE176" i="8"/>
  <c r="AK176" i="8"/>
  <c r="AG176" i="8"/>
  <c r="AO176" i="8"/>
  <c r="AC178" i="8"/>
  <c r="L178" i="8"/>
  <c r="R177" i="8"/>
  <c r="H178" i="6"/>
  <c r="O178" i="6" s="1"/>
  <c r="AQ178" i="6"/>
  <c r="F179" i="6"/>
  <c r="H178" i="4"/>
  <c r="O178" i="4" s="1"/>
  <c r="AQ178" i="4"/>
  <c r="F179" i="4"/>
  <c r="AO174" i="6"/>
  <c r="AK174" i="6"/>
  <c r="AG174" i="6"/>
  <c r="AM174" i="6"/>
  <c r="AI174" i="6"/>
  <c r="AE174" i="6"/>
  <c r="AL174" i="6"/>
  <c r="AH174" i="6"/>
  <c r="AN174" i="6"/>
  <c r="AJ174" i="6"/>
  <c r="AF174" i="6"/>
  <c r="AQ180" i="8"/>
  <c r="H180" i="8"/>
  <c r="O180" i="8" s="1"/>
  <c r="G183" i="6"/>
  <c r="Y177" i="4"/>
  <c r="U177" i="4"/>
  <c r="AB177" i="4"/>
  <c r="X177" i="4"/>
  <c r="T177" i="4"/>
  <c r="Z177" i="4"/>
  <c r="V177" i="4"/>
  <c r="AA177" i="4"/>
  <c r="W177" i="4"/>
  <c r="K177" i="4"/>
  <c r="S177" i="4"/>
  <c r="Y180" i="8" l="1"/>
  <c r="U180" i="8"/>
  <c r="AA180" i="8"/>
  <c r="W180" i="8"/>
  <c r="S180" i="8"/>
  <c r="K180" i="8"/>
  <c r="Z180" i="8"/>
  <c r="V180" i="8"/>
  <c r="T180" i="8"/>
  <c r="AB180" i="8"/>
  <c r="X180" i="8"/>
  <c r="H179" i="6"/>
  <c r="O179" i="6" s="1"/>
  <c r="AQ179" i="6"/>
  <c r="F180" i="6"/>
  <c r="AC177" i="4"/>
  <c r="L177" i="4"/>
  <c r="R176" i="4"/>
  <c r="AQ179" i="4"/>
  <c r="H179" i="4"/>
  <c r="O179" i="4" s="1"/>
  <c r="F180" i="4"/>
  <c r="AC179" i="8"/>
  <c r="L179" i="8"/>
  <c r="R178" i="8"/>
  <c r="AL175" i="4"/>
  <c r="AH175" i="4"/>
  <c r="AO175" i="4"/>
  <c r="AK175" i="4"/>
  <c r="AG175" i="4"/>
  <c r="AM175" i="4"/>
  <c r="AI175" i="4"/>
  <c r="AE175" i="4"/>
  <c r="AN175" i="4"/>
  <c r="AJ175" i="4"/>
  <c r="AF175" i="4"/>
  <c r="L177" i="6"/>
  <c r="R176" i="6"/>
  <c r="AC177" i="6"/>
  <c r="G184" i="6"/>
  <c r="AB178" i="6"/>
  <c r="X178" i="6"/>
  <c r="T178" i="6"/>
  <c r="Z178" i="6"/>
  <c r="V178" i="6"/>
  <c r="Y178" i="6"/>
  <c r="U178" i="6"/>
  <c r="K178" i="6"/>
  <c r="AA178" i="6"/>
  <c r="S178" i="6"/>
  <c r="W178" i="6"/>
  <c r="G182" i="4"/>
  <c r="AM175" i="6"/>
  <c r="AI175" i="6"/>
  <c r="AE175" i="6"/>
  <c r="AO175" i="6"/>
  <c r="AK175" i="6"/>
  <c r="AG175" i="6"/>
  <c r="AN175" i="6"/>
  <c r="AJ175" i="6"/>
  <c r="AF175" i="6"/>
  <c r="AL175" i="6"/>
  <c r="AH175" i="6"/>
  <c r="AQ181" i="8"/>
  <c r="H181" i="8"/>
  <c r="O181" i="8" s="1"/>
  <c r="AA178" i="4"/>
  <c r="W178" i="4"/>
  <c r="S178" i="4"/>
  <c r="K178" i="4"/>
  <c r="Z178" i="4"/>
  <c r="V178" i="4"/>
  <c r="AB178" i="4"/>
  <c r="X178" i="4"/>
  <c r="T178" i="4"/>
  <c r="Y178" i="4"/>
  <c r="U178" i="4"/>
  <c r="AN177" i="8"/>
  <c r="AJ177" i="8"/>
  <c r="AF177" i="8"/>
  <c r="AL177" i="8"/>
  <c r="AH177" i="8"/>
  <c r="AO177" i="8"/>
  <c r="AK177" i="8"/>
  <c r="AG177" i="8"/>
  <c r="AE177" i="8"/>
  <c r="AM177" i="8"/>
  <c r="AI177" i="8"/>
  <c r="G182" i="8"/>
  <c r="F182" i="8"/>
  <c r="G183" i="8" l="1"/>
  <c r="F183" i="8"/>
  <c r="G183" i="4"/>
  <c r="AO176" i="6"/>
  <c r="AK176" i="6"/>
  <c r="AG176" i="6"/>
  <c r="AM176" i="6"/>
  <c r="AI176" i="6"/>
  <c r="AE176" i="6"/>
  <c r="AL176" i="6"/>
  <c r="AH176" i="6"/>
  <c r="AN176" i="6"/>
  <c r="AF176" i="6"/>
  <c r="AJ176" i="6"/>
  <c r="H180" i="4"/>
  <c r="O180" i="4" s="1"/>
  <c r="AQ180" i="4"/>
  <c r="F181" i="4"/>
  <c r="Z179" i="6"/>
  <c r="V179" i="6"/>
  <c r="AB179" i="6"/>
  <c r="X179" i="6"/>
  <c r="T179" i="6"/>
  <c r="AA179" i="6"/>
  <c r="W179" i="6"/>
  <c r="S179" i="6"/>
  <c r="K179" i="6"/>
  <c r="U179" i="6"/>
  <c r="Y179" i="6"/>
  <c r="L178" i="6"/>
  <c r="R177" i="6"/>
  <c r="AC178" i="6"/>
  <c r="G185" i="6"/>
  <c r="AL178" i="8"/>
  <c r="AH178" i="8"/>
  <c r="AN178" i="8"/>
  <c r="AJ178" i="8"/>
  <c r="AF178" i="8"/>
  <c r="AM178" i="8"/>
  <c r="AI178" i="8"/>
  <c r="AE178" i="8"/>
  <c r="AG178" i="8"/>
  <c r="AO178" i="8"/>
  <c r="AK178" i="8"/>
  <c r="Y179" i="4"/>
  <c r="U179" i="4"/>
  <c r="AB179" i="4"/>
  <c r="X179" i="4"/>
  <c r="T179" i="4"/>
  <c r="Z179" i="4"/>
  <c r="V179" i="4"/>
  <c r="K179" i="4"/>
  <c r="AA179" i="4"/>
  <c r="S179" i="4"/>
  <c r="W179" i="4"/>
  <c r="H180" i="6"/>
  <c r="O180" i="6" s="1"/>
  <c r="AQ180" i="6"/>
  <c r="F181" i="6"/>
  <c r="AC180" i="8"/>
  <c r="R179" i="8"/>
  <c r="L180" i="8"/>
  <c r="AQ182" i="8"/>
  <c r="H182" i="8"/>
  <c r="O182" i="8" s="1"/>
  <c r="L178" i="4"/>
  <c r="R177" i="4"/>
  <c r="AC178" i="4"/>
  <c r="AA181" i="8"/>
  <c r="W181" i="8"/>
  <c r="S181" i="8"/>
  <c r="K181" i="8"/>
  <c r="Y181" i="8"/>
  <c r="U181" i="8"/>
  <c r="AB181" i="8"/>
  <c r="X181" i="8"/>
  <c r="T181" i="8"/>
  <c r="V181" i="8"/>
  <c r="Z181" i="8"/>
  <c r="AN176" i="4"/>
  <c r="AJ176" i="4"/>
  <c r="AF176" i="4"/>
  <c r="AM176" i="4"/>
  <c r="AI176" i="4"/>
  <c r="AE176" i="4"/>
  <c r="AO176" i="4"/>
  <c r="AK176" i="4"/>
  <c r="AG176" i="4"/>
  <c r="AL176" i="4"/>
  <c r="AH176" i="4"/>
  <c r="Y182" i="8" l="1"/>
  <c r="U182" i="8"/>
  <c r="AA182" i="8"/>
  <c r="W182" i="8"/>
  <c r="S182" i="8"/>
  <c r="K182" i="8"/>
  <c r="Z182" i="8"/>
  <c r="V182" i="8"/>
  <c r="X182" i="8"/>
  <c r="AB182" i="8"/>
  <c r="T182" i="8"/>
  <c r="AA180" i="4"/>
  <c r="W180" i="4"/>
  <c r="S180" i="4"/>
  <c r="K180" i="4"/>
  <c r="Z180" i="4"/>
  <c r="V180" i="4"/>
  <c r="AB180" i="4"/>
  <c r="X180" i="4"/>
  <c r="T180" i="4"/>
  <c r="U180" i="4"/>
  <c r="Y180" i="4"/>
  <c r="AL177" i="4"/>
  <c r="AH177" i="4"/>
  <c r="AO177" i="4"/>
  <c r="AK177" i="4"/>
  <c r="AG177" i="4"/>
  <c r="AM177" i="4"/>
  <c r="AI177" i="4"/>
  <c r="AE177" i="4"/>
  <c r="AN177" i="4"/>
  <c r="AF177" i="4"/>
  <c r="AJ177" i="4"/>
  <c r="AC181" i="8"/>
  <c r="L181" i="8"/>
  <c r="R180" i="8"/>
  <c r="H181" i="6"/>
  <c r="O181" i="6" s="1"/>
  <c r="AQ181" i="6"/>
  <c r="F182" i="6"/>
  <c r="AM177" i="6"/>
  <c r="AI177" i="6"/>
  <c r="AE177" i="6"/>
  <c r="AO177" i="6"/>
  <c r="AK177" i="6"/>
  <c r="AG177" i="6"/>
  <c r="AN177" i="6"/>
  <c r="AJ177" i="6"/>
  <c r="AF177" i="6"/>
  <c r="AH177" i="6"/>
  <c r="AL177" i="6"/>
  <c r="L179" i="6"/>
  <c r="R178" i="6"/>
  <c r="AC179" i="6"/>
  <c r="G184" i="4"/>
  <c r="G186" i="6"/>
  <c r="AQ181" i="4"/>
  <c r="H181" i="4"/>
  <c r="O181" i="4" s="1"/>
  <c r="F182" i="4"/>
  <c r="AQ183" i="8"/>
  <c r="H183" i="8"/>
  <c r="O183" i="8" s="1"/>
  <c r="AN179" i="8"/>
  <c r="AJ179" i="8"/>
  <c r="AF179" i="8"/>
  <c r="AL179" i="8"/>
  <c r="AH179" i="8"/>
  <c r="AO179" i="8"/>
  <c r="AK179" i="8"/>
  <c r="AG179" i="8"/>
  <c r="AI179" i="8"/>
  <c r="AM179" i="8"/>
  <c r="AE179" i="8"/>
  <c r="AB180" i="6"/>
  <c r="X180" i="6"/>
  <c r="T180" i="6"/>
  <c r="Z180" i="6"/>
  <c r="V180" i="6"/>
  <c r="Y180" i="6"/>
  <c r="U180" i="6"/>
  <c r="S180" i="6"/>
  <c r="K180" i="6"/>
  <c r="W180" i="6"/>
  <c r="AA180" i="6"/>
  <c r="AC179" i="4"/>
  <c r="L179" i="4"/>
  <c r="R178" i="4"/>
  <c r="G184" i="8"/>
  <c r="F184" i="8"/>
  <c r="G185" i="8" l="1"/>
  <c r="F185" i="8"/>
  <c r="H182" i="4"/>
  <c r="O182" i="4" s="1"/>
  <c r="AQ182" i="4"/>
  <c r="F183" i="4"/>
  <c r="AO178" i="6"/>
  <c r="AK178" i="6"/>
  <c r="AG178" i="6"/>
  <c r="AM178" i="6"/>
  <c r="AI178" i="6"/>
  <c r="AE178" i="6"/>
  <c r="AL178" i="6"/>
  <c r="AH178" i="6"/>
  <c r="AF178" i="6"/>
  <c r="AJ178" i="6"/>
  <c r="AN178" i="6"/>
  <c r="AL180" i="8"/>
  <c r="AH180" i="8"/>
  <c r="AN180" i="8"/>
  <c r="AJ180" i="8"/>
  <c r="AF180" i="8"/>
  <c r="AM180" i="8"/>
  <c r="AI180" i="8"/>
  <c r="AE180" i="8"/>
  <c r="AK180" i="8"/>
  <c r="AO180" i="8"/>
  <c r="AG180" i="8"/>
  <c r="AN178" i="4"/>
  <c r="AJ178" i="4"/>
  <c r="AF178" i="4"/>
  <c r="AM178" i="4"/>
  <c r="AI178" i="4"/>
  <c r="AE178" i="4"/>
  <c r="AO178" i="4"/>
  <c r="AK178" i="4"/>
  <c r="AG178" i="4"/>
  <c r="AH178" i="4"/>
  <c r="AL178" i="4"/>
  <c r="Y181" i="4"/>
  <c r="U181" i="4"/>
  <c r="AB181" i="4"/>
  <c r="X181" i="4"/>
  <c r="T181" i="4"/>
  <c r="Z181" i="4"/>
  <c r="V181" i="4"/>
  <c r="S181" i="4"/>
  <c r="K181" i="4"/>
  <c r="W181" i="4"/>
  <c r="AA181" i="4"/>
  <c r="G185" i="4"/>
  <c r="H182" i="6"/>
  <c r="O182" i="6" s="1"/>
  <c r="AQ182" i="6"/>
  <c r="F183" i="6"/>
  <c r="L180" i="4"/>
  <c r="R179" i="4"/>
  <c r="AC180" i="4"/>
  <c r="L180" i="6"/>
  <c r="R179" i="6"/>
  <c r="AC180" i="6"/>
  <c r="AA183" i="8"/>
  <c r="W183" i="8"/>
  <c r="S183" i="8"/>
  <c r="K183" i="8"/>
  <c r="Y183" i="8"/>
  <c r="U183" i="8"/>
  <c r="AB183" i="8"/>
  <c r="X183" i="8"/>
  <c r="T183" i="8"/>
  <c r="Z183" i="8"/>
  <c r="V183" i="8"/>
  <c r="AC182" i="8"/>
  <c r="L182" i="8"/>
  <c r="R181" i="8"/>
  <c r="AQ184" i="8"/>
  <c r="H184" i="8"/>
  <c r="O184" i="8" s="1"/>
  <c r="G187" i="6"/>
  <c r="Z181" i="6"/>
  <c r="V181" i="6"/>
  <c r="AB181" i="6"/>
  <c r="X181" i="6"/>
  <c r="T181" i="6"/>
  <c r="AA181" i="6"/>
  <c r="W181" i="6"/>
  <c r="S181" i="6"/>
  <c r="K181" i="6"/>
  <c r="U181" i="6"/>
  <c r="Y181" i="6"/>
  <c r="Y184" i="8" l="1"/>
  <c r="U184" i="8"/>
  <c r="AA184" i="8"/>
  <c r="W184" i="8"/>
  <c r="S184" i="8"/>
  <c r="K184" i="8"/>
  <c r="Z184" i="8"/>
  <c r="V184" i="8"/>
  <c r="AB184" i="8"/>
  <c r="T184" i="8"/>
  <c r="X184" i="8"/>
  <c r="AC183" i="8"/>
  <c r="L183" i="8"/>
  <c r="R182" i="8"/>
  <c r="AL179" i="4"/>
  <c r="AH179" i="4"/>
  <c r="AO179" i="4"/>
  <c r="AK179" i="4"/>
  <c r="AG179" i="4"/>
  <c r="AM179" i="4"/>
  <c r="AI179" i="4"/>
  <c r="AE179" i="4"/>
  <c r="AF179" i="4"/>
  <c r="AJ179" i="4"/>
  <c r="AN179" i="4"/>
  <c r="AB182" i="6"/>
  <c r="X182" i="6"/>
  <c r="T182" i="6"/>
  <c r="Z182" i="6"/>
  <c r="V182" i="6"/>
  <c r="Y182" i="6"/>
  <c r="U182" i="6"/>
  <c r="W182" i="6"/>
  <c r="AA182" i="6"/>
  <c r="S182" i="6"/>
  <c r="K182" i="6"/>
  <c r="AM179" i="6"/>
  <c r="AI179" i="6"/>
  <c r="AE179" i="6"/>
  <c r="AO179" i="6"/>
  <c r="AK179" i="6"/>
  <c r="AG179" i="6"/>
  <c r="AN179" i="6"/>
  <c r="AJ179" i="6"/>
  <c r="AF179" i="6"/>
  <c r="AH179" i="6"/>
  <c r="AL179" i="6"/>
  <c r="AC181" i="4"/>
  <c r="L181" i="4"/>
  <c r="R180" i="4"/>
  <c r="AA182" i="4"/>
  <c r="W182" i="4"/>
  <c r="S182" i="4"/>
  <c r="K182" i="4"/>
  <c r="Z182" i="4"/>
  <c r="V182" i="4"/>
  <c r="AB182" i="4"/>
  <c r="X182" i="4"/>
  <c r="T182" i="4"/>
  <c r="U182" i="4"/>
  <c r="Y182" i="4"/>
  <c r="L181" i="6"/>
  <c r="R180" i="6"/>
  <c r="AC181" i="6"/>
  <c r="G188" i="6"/>
  <c r="AN181" i="8"/>
  <c r="AJ181" i="8"/>
  <c r="AF181" i="8"/>
  <c r="AL181" i="8"/>
  <c r="AH181" i="8"/>
  <c r="AO181" i="8"/>
  <c r="AK181" i="8"/>
  <c r="AG181" i="8"/>
  <c r="AM181" i="8"/>
  <c r="AE181" i="8"/>
  <c r="AI181" i="8"/>
  <c r="H183" i="6"/>
  <c r="O183" i="6" s="1"/>
  <c r="AQ183" i="6"/>
  <c r="F184" i="6"/>
  <c r="G186" i="4"/>
  <c r="AQ185" i="8"/>
  <c r="H185" i="8"/>
  <c r="O185" i="8" s="1"/>
  <c r="AQ183" i="4"/>
  <c r="H183" i="4"/>
  <c r="O183" i="4" s="1"/>
  <c r="F184" i="4"/>
  <c r="G186" i="8"/>
  <c r="F186" i="8"/>
  <c r="G187" i="8" l="1"/>
  <c r="F187" i="8"/>
  <c r="AA185" i="8"/>
  <c r="W185" i="8"/>
  <c r="S185" i="8"/>
  <c r="K185" i="8"/>
  <c r="Y185" i="8"/>
  <c r="U185" i="8"/>
  <c r="AB185" i="8"/>
  <c r="X185" i="8"/>
  <c r="T185" i="8"/>
  <c r="V185" i="8"/>
  <c r="Z185" i="8"/>
  <c r="H184" i="6"/>
  <c r="O184" i="6" s="1"/>
  <c r="AQ184" i="6"/>
  <c r="F185" i="6"/>
  <c r="L182" i="6"/>
  <c r="R181" i="6"/>
  <c r="AC182" i="6"/>
  <c r="H184" i="4"/>
  <c r="O184" i="4" s="1"/>
  <c r="AQ184" i="4"/>
  <c r="F185" i="4"/>
  <c r="AO180" i="6"/>
  <c r="AK180" i="6"/>
  <c r="AG180" i="6"/>
  <c r="AM180" i="6"/>
  <c r="AI180" i="6"/>
  <c r="AE180" i="6"/>
  <c r="AL180" i="6"/>
  <c r="AH180" i="6"/>
  <c r="AJ180" i="6"/>
  <c r="AF180" i="6"/>
  <c r="AN180" i="6"/>
  <c r="Y183" i="4"/>
  <c r="U183" i="4"/>
  <c r="AB183" i="4"/>
  <c r="X183" i="4"/>
  <c r="T183" i="4"/>
  <c r="Z183" i="4"/>
  <c r="V183" i="4"/>
  <c r="W183" i="4"/>
  <c r="S183" i="4"/>
  <c r="AA183" i="4"/>
  <c r="K183" i="4"/>
  <c r="Z183" i="6"/>
  <c r="V183" i="6"/>
  <c r="AB183" i="6"/>
  <c r="X183" i="6"/>
  <c r="T183" i="6"/>
  <c r="AA183" i="6"/>
  <c r="W183" i="6"/>
  <c r="S183" i="6"/>
  <c r="K183" i="6"/>
  <c r="Y183" i="6"/>
  <c r="U183" i="6"/>
  <c r="G189" i="6"/>
  <c r="L182" i="4"/>
  <c r="R181" i="4"/>
  <c r="AC182" i="4"/>
  <c r="AN180" i="4"/>
  <c r="AJ180" i="4"/>
  <c r="AF180" i="4"/>
  <c r="AM180" i="4"/>
  <c r="AI180" i="4"/>
  <c r="AE180" i="4"/>
  <c r="AO180" i="4"/>
  <c r="AK180" i="4"/>
  <c r="AG180" i="4"/>
  <c r="AH180" i="4"/>
  <c r="AL180" i="4"/>
  <c r="AL182" i="8"/>
  <c r="AH182" i="8"/>
  <c r="AN182" i="8"/>
  <c r="AJ182" i="8"/>
  <c r="AF182" i="8"/>
  <c r="AM182" i="8"/>
  <c r="AI182" i="8"/>
  <c r="AE182" i="8"/>
  <c r="AO182" i="8"/>
  <c r="AG182" i="8"/>
  <c r="AK182" i="8"/>
  <c r="AC184" i="8"/>
  <c r="R183" i="8"/>
  <c r="L184" i="8"/>
  <c r="G187" i="4"/>
  <c r="AQ186" i="8"/>
  <c r="H186" i="8"/>
  <c r="O186" i="8" s="1"/>
  <c r="AN183" i="8" l="1"/>
  <c r="AJ183" i="8"/>
  <c r="AF183" i="8"/>
  <c r="AL183" i="8"/>
  <c r="AH183" i="8"/>
  <c r="AO183" i="8"/>
  <c r="AK183" i="8"/>
  <c r="AG183" i="8"/>
  <c r="AI183" i="8"/>
  <c r="AE183" i="8"/>
  <c r="AM183" i="8"/>
  <c r="AC183" i="4"/>
  <c r="L183" i="4"/>
  <c r="R182" i="4"/>
  <c r="AA184" i="4"/>
  <c r="W184" i="4"/>
  <c r="S184" i="4"/>
  <c r="K184" i="4"/>
  <c r="Z184" i="4"/>
  <c r="V184" i="4"/>
  <c r="AB184" i="4"/>
  <c r="X184" i="4"/>
  <c r="T184" i="4"/>
  <c r="Y184" i="4"/>
  <c r="U184" i="4"/>
  <c r="H185" i="6"/>
  <c r="O185" i="6" s="1"/>
  <c r="AQ185" i="6"/>
  <c r="F186" i="6"/>
  <c r="AL181" i="4"/>
  <c r="AH181" i="4"/>
  <c r="AO181" i="4"/>
  <c r="AK181" i="4"/>
  <c r="AG181" i="4"/>
  <c r="AM181" i="4"/>
  <c r="AI181" i="4"/>
  <c r="AE181" i="4"/>
  <c r="AJ181" i="4"/>
  <c r="AF181" i="4"/>
  <c r="AN181" i="4"/>
  <c r="G188" i="4"/>
  <c r="AQ185" i="4"/>
  <c r="H185" i="4"/>
  <c r="O185" i="4" s="1"/>
  <c r="F186" i="4"/>
  <c r="AM181" i="6"/>
  <c r="AI181" i="6"/>
  <c r="AE181" i="6"/>
  <c r="AO181" i="6"/>
  <c r="AK181" i="6"/>
  <c r="AG181" i="6"/>
  <c r="AN181" i="6"/>
  <c r="AJ181" i="6"/>
  <c r="AF181" i="6"/>
  <c r="AL181" i="6"/>
  <c r="AH181" i="6"/>
  <c r="AB184" i="6"/>
  <c r="X184" i="6"/>
  <c r="T184" i="6"/>
  <c r="Z184" i="6"/>
  <c r="V184" i="6"/>
  <c r="Y184" i="6"/>
  <c r="U184" i="6"/>
  <c r="K184" i="6"/>
  <c r="AA184" i="6"/>
  <c r="S184" i="6"/>
  <c r="W184" i="6"/>
  <c r="AC185" i="8"/>
  <c r="L185" i="8"/>
  <c r="R184" i="8"/>
  <c r="AQ187" i="8"/>
  <c r="H187" i="8"/>
  <c r="O187" i="8" s="1"/>
  <c r="Y186" i="8"/>
  <c r="U186" i="8"/>
  <c r="AA186" i="8"/>
  <c r="W186" i="8"/>
  <c r="S186" i="8"/>
  <c r="K186" i="8"/>
  <c r="Z186" i="8"/>
  <c r="V186" i="8"/>
  <c r="X186" i="8"/>
  <c r="T186" i="8"/>
  <c r="AB186" i="8"/>
  <c r="G190" i="6"/>
  <c r="L183" i="6"/>
  <c r="R182" i="6"/>
  <c r="AC183" i="6"/>
  <c r="G188" i="8"/>
  <c r="F188" i="8"/>
  <c r="G189" i="8" l="1"/>
  <c r="F189" i="8"/>
  <c r="G191" i="6"/>
  <c r="H186" i="4"/>
  <c r="O186" i="4" s="1"/>
  <c r="AQ186" i="4"/>
  <c r="F187" i="4"/>
  <c r="H186" i="6"/>
  <c r="O186" i="6" s="1"/>
  <c r="AQ186" i="6"/>
  <c r="F187" i="6"/>
  <c r="AA187" i="8"/>
  <c r="W187" i="8"/>
  <c r="S187" i="8"/>
  <c r="K187" i="8"/>
  <c r="Y187" i="8"/>
  <c r="U187" i="8"/>
  <c r="AB187" i="8"/>
  <c r="X187" i="8"/>
  <c r="T187" i="8"/>
  <c r="Z187" i="8"/>
  <c r="V187" i="8"/>
  <c r="L184" i="6"/>
  <c r="R183" i="6"/>
  <c r="AC184" i="6"/>
  <c r="AO182" i="6"/>
  <c r="AK182" i="6"/>
  <c r="AG182" i="6"/>
  <c r="AM182" i="6"/>
  <c r="AI182" i="6"/>
  <c r="AE182" i="6"/>
  <c r="AL182" i="6"/>
  <c r="AH182" i="6"/>
  <c r="AN182" i="6"/>
  <c r="AF182" i="6"/>
  <c r="AJ182" i="6"/>
  <c r="Z185" i="6"/>
  <c r="V185" i="6"/>
  <c r="AB185" i="6"/>
  <c r="X185" i="6"/>
  <c r="T185" i="6"/>
  <c r="AA185" i="6"/>
  <c r="W185" i="6"/>
  <c r="S185" i="6"/>
  <c r="K185" i="6"/>
  <c r="U185" i="6"/>
  <c r="Y185" i="6"/>
  <c r="L184" i="4"/>
  <c r="R183" i="4"/>
  <c r="AC184" i="4"/>
  <c r="AN182" i="4"/>
  <c r="AJ182" i="4"/>
  <c r="AF182" i="4"/>
  <c r="AM182" i="4"/>
  <c r="AI182" i="4"/>
  <c r="AE182" i="4"/>
  <c r="AO182" i="4"/>
  <c r="AK182" i="4"/>
  <c r="AG182" i="4"/>
  <c r="AL182" i="4"/>
  <c r="AH182" i="4"/>
  <c r="Y185" i="4"/>
  <c r="U185" i="4"/>
  <c r="AB185" i="4"/>
  <c r="X185" i="4"/>
  <c r="T185" i="4"/>
  <c r="Z185" i="4"/>
  <c r="V185" i="4"/>
  <c r="AA185" i="4"/>
  <c r="W185" i="4"/>
  <c r="K185" i="4"/>
  <c r="S185" i="4"/>
  <c r="AQ188" i="8"/>
  <c r="H188" i="8"/>
  <c r="O188" i="8" s="1"/>
  <c r="AC186" i="8"/>
  <c r="L186" i="8"/>
  <c r="R185" i="8"/>
  <c r="AL184" i="8"/>
  <c r="AH184" i="8"/>
  <c r="AN184" i="8"/>
  <c r="AJ184" i="8"/>
  <c r="AF184" i="8"/>
  <c r="AM184" i="8"/>
  <c r="AI184" i="8"/>
  <c r="AE184" i="8"/>
  <c r="AK184" i="8"/>
  <c r="AG184" i="8"/>
  <c r="AO184" i="8"/>
  <c r="G189" i="4"/>
  <c r="AN185" i="8" l="1"/>
  <c r="AJ185" i="8"/>
  <c r="AF185" i="8"/>
  <c r="AL185" i="8"/>
  <c r="AH185" i="8"/>
  <c r="AO185" i="8"/>
  <c r="AK185" i="8"/>
  <c r="AG185" i="8"/>
  <c r="AE185" i="8"/>
  <c r="AM185" i="8"/>
  <c r="AI185" i="8"/>
  <c r="AL183" i="4"/>
  <c r="AH183" i="4"/>
  <c r="AO183" i="4"/>
  <c r="AK183" i="4"/>
  <c r="AG183" i="4"/>
  <c r="AM183" i="4"/>
  <c r="AI183" i="4"/>
  <c r="AE183" i="4"/>
  <c r="AN183" i="4"/>
  <c r="AJ183" i="4"/>
  <c r="AF183" i="4"/>
  <c r="L185" i="6"/>
  <c r="R184" i="6"/>
  <c r="AC185" i="6"/>
  <c r="AB186" i="6"/>
  <c r="X186" i="6"/>
  <c r="T186" i="6"/>
  <c r="Z186" i="6"/>
  <c r="V186" i="6"/>
  <c r="Y186" i="6"/>
  <c r="U186" i="6"/>
  <c r="S186" i="6"/>
  <c r="K186" i="6"/>
  <c r="W186" i="6"/>
  <c r="AA186" i="6"/>
  <c r="G192" i="6"/>
  <c r="G190" i="4"/>
  <c r="AM183" i="6"/>
  <c r="AI183" i="6"/>
  <c r="AE183" i="6"/>
  <c r="AO183" i="6"/>
  <c r="AK183" i="6"/>
  <c r="AG183" i="6"/>
  <c r="AN183" i="6"/>
  <c r="AJ183" i="6"/>
  <c r="AF183" i="6"/>
  <c r="AH183" i="6"/>
  <c r="AL183" i="6"/>
  <c r="AQ187" i="4"/>
  <c r="H187" i="4"/>
  <c r="O187" i="4" s="1"/>
  <c r="F188" i="4"/>
  <c r="AC185" i="4"/>
  <c r="L185" i="4"/>
  <c r="R184" i="4"/>
  <c r="AC187" i="8"/>
  <c r="L187" i="8"/>
  <c r="R186" i="8"/>
  <c r="H187" i="6"/>
  <c r="O187" i="6" s="1"/>
  <c r="AQ187" i="6"/>
  <c r="F188" i="6"/>
  <c r="AQ189" i="8"/>
  <c r="H189" i="8"/>
  <c r="O189" i="8" s="1"/>
  <c r="Y188" i="8"/>
  <c r="U188" i="8"/>
  <c r="AA188" i="8"/>
  <c r="W188" i="8"/>
  <c r="S188" i="8"/>
  <c r="K188" i="8"/>
  <c r="Z188" i="8"/>
  <c r="V188" i="8"/>
  <c r="T188" i="8"/>
  <c r="AB188" i="8"/>
  <c r="X188" i="8"/>
  <c r="AA186" i="4"/>
  <c r="W186" i="4"/>
  <c r="S186" i="4"/>
  <c r="K186" i="4"/>
  <c r="Z186" i="4"/>
  <c r="V186" i="4"/>
  <c r="AB186" i="4"/>
  <c r="X186" i="4"/>
  <c r="T186" i="4"/>
  <c r="Y186" i="4"/>
  <c r="U186" i="4"/>
  <c r="G190" i="8"/>
  <c r="F190" i="8"/>
  <c r="H188" i="6" l="1"/>
  <c r="O188" i="6" s="1"/>
  <c r="AQ188" i="6"/>
  <c r="F189" i="6"/>
  <c r="G191" i="8"/>
  <c r="F191" i="8"/>
  <c r="L186" i="4"/>
  <c r="R185" i="4"/>
  <c r="AC186" i="4"/>
  <c r="AL186" i="8"/>
  <c r="AH186" i="8"/>
  <c r="AN186" i="8"/>
  <c r="AJ186" i="8"/>
  <c r="AF186" i="8"/>
  <c r="AM186" i="8"/>
  <c r="AI186" i="8"/>
  <c r="AE186" i="8"/>
  <c r="AG186" i="8"/>
  <c r="AO186" i="8"/>
  <c r="AK186" i="8"/>
  <c r="G191" i="4"/>
  <c r="AO184" i="6"/>
  <c r="AK184" i="6"/>
  <c r="AG184" i="6"/>
  <c r="AM184" i="6"/>
  <c r="AI184" i="6"/>
  <c r="AE184" i="6"/>
  <c r="AL184" i="6"/>
  <c r="AH184" i="6"/>
  <c r="AF184" i="6"/>
  <c r="AJ184" i="6"/>
  <c r="AN184" i="6"/>
  <c r="H188" i="4"/>
  <c r="O188" i="4" s="1"/>
  <c r="AQ188" i="4"/>
  <c r="F189" i="4"/>
  <c r="G193" i="6"/>
  <c r="L186" i="6"/>
  <c r="R185" i="6"/>
  <c r="AC186" i="6"/>
  <c r="AC188" i="8"/>
  <c r="R187" i="8"/>
  <c r="L188" i="8"/>
  <c r="AQ190" i="8"/>
  <c r="H190" i="8"/>
  <c r="O190" i="8" s="1"/>
  <c r="AA189" i="8"/>
  <c r="W189" i="8"/>
  <c r="S189" i="8"/>
  <c r="K189" i="8"/>
  <c r="Y189" i="8"/>
  <c r="U189" i="8"/>
  <c r="AB189" i="8"/>
  <c r="X189" i="8"/>
  <c r="T189" i="8"/>
  <c r="V189" i="8"/>
  <c r="Z189" i="8"/>
  <c r="Z187" i="6"/>
  <c r="V187" i="6"/>
  <c r="AB187" i="6"/>
  <c r="X187" i="6"/>
  <c r="T187" i="6"/>
  <c r="AA187" i="6"/>
  <c r="W187" i="6"/>
  <c r="S187" i="6"/>
  <c r="K187" i="6"/>
  <c r="U187" i="6"/>
  <c r="Y187" i="6"/>
  <c r="AN184" i="4"/>
  <c r="AJ184" i="4"/>
  <c r="AF184" i="4"/>
  <c r="AM184" i="4"/>
  <c r="AI184" i="4"/>
  <c r="AE184" i="4"/>
  <c r="AO184" i="4"/>
  <c r="AK184" i="4"/>
  <c r="AG184" i="4"/>
  <c r="AL184" i="4"/>
  <c r="AH184" i="4"/>
  <c r="Y187" i="4"/>
  <c r="U187" i="4"/>
  <c r="AB187" i="4"/>
  <c r="X187" i="4"/>
  <c r="T187" i="4"/>
  <c r="Z187" i="4"/>
  <c r="V187" i="4"/>
  <c r="K187" i="4"/>
  <c r="AA187" i="4"/>
  <c r="S187" i="4"/>
  <c r="W187" i="4"/>
  <c r="G192" i="4" l="1"/>
  <c r="G192" i="8"/>
  <c r="F192" i="8"/>
  <c r="AM185" i="6"/>
  <c r="AI185" i="6"/>
  <c r="AE185" i="6"/>
  <c r="AO185" i="6"/>
  <c r="AK185" i="6"/>
  <c r="AG185" i="6"/>
  <c r="AN185" i="6"/>
  <c r="AJ185" i="6"/>
  <c r="AF185" i="6"/>
  <c r="AH185" i="6"/>
  <c r="AL185" i="6"/>
  <c r="AQ189" i="4"/>
  <c r="H189" i="4"/>
  <c r="O189" i="4" s="1"/>
  <c r="F190" i="4"/>
  <c r="AL185" i="4"/>
  <c r="AH185" i="4"/>
  <c r="AO185" i="4"/>
  <c r="AK185" i="4"/>
  <c r="AG185" i="4"/>
  <c r="AM185" i="4"/>
  <c r="AI185" i="4"/>
  <c r="AE185" i="4"/>
  <c r="AN185" i="4"/>
  <c r="AF185" i="4"/>
  <c r="AJ185" i="4"/>
  <c r="H189" i="6"/>
  <c r="O189" i="6" s="1"/>
  <c r="AQ189" i="6"/>
  <c r="F190" i="6"/>
  <c r="AC187" i="4"/>
  <c r="L187" i="4"/>
  <c r="R186" i="4"/>
  <c r="AN187" i="8"/>
  <c r="AJ187" i="8"/>
  <c r="AF187" i="8"/>
  <c r="AL187" i="8"/>
  <c r="AH187" i="8"/>
  <c r="AO187" i="8"/>
  <c r="AK187" i="8"/>
  <c r="AG187" i="8"/>
  <c r="AI187" i="8"/>
  <c r="AM187" i="8"/>
  <c r="AE187" i="8"/>
  <c r="L187" i="6"/>
  <c r="R186" i="6"/>
  <c r="AC187" i="6"/>
  <c r="AC189" i="8"/>
  <c r="L189" i="8"/>
  <c r="R188" i="8"/>
  <c r="Y190" i="8"/>
  <c r="U190" i="8"/>
  <c r="AA190" i="8"/>
  <c r="W190" i="8"/>
  <c r="S190" i="8"/>
  <c r="K190" i="8"/>
  <c r="Z190" i="8"/>
  <c r="V190" i="8"/>
  <c r="X190" i="8"/>
  <c r="AB190" i="8"/>
  <c r="T190" i="8"/>
  <c r="G194" i="6"/>
  <c r="AA188" i="4"/>
  <c r="W188" i="4"/>
  <c r="S188" i="4"/>
  <c r="K188" i="4"/>
  <c r="Z188" i="4"/>
  <c r="V188" i="4"/>
  <c r="AB188" i="4"/>
  <c r="X188" i="4"/>
  <c r="T188" i="4"/>
  <c r="U188" i="4"/>
  <c r="Y188" i="4"/>
  <c r="AQ191" i="8"/>
  <c r="H191" i="8"/>
  <c r="O191" i="8" s="1"/>
  <c r="AB188" i="6"/>
  <c r="X188" i="6"/>
  <c r="T188" i="6"/>
  <c r="Z188" i="6"/>
  <c r="V188" i="6"/>
  <c r="Y188" i="6"/>
  <c r="U188" i="6"/>
  <c r="W188" i="6"/>
  <c r="S188" i="6"/>
  <c r="AA188" i="6"/>
  <c r="K188" i="6"/>
  <c r="AL188" i="8" l="1"/>
  <c r="AH188" i="8"/>
  <c r="AN188" i="8"/>
  <c r="AJ188" i="8"/>
  <c r="AF188" i="8"/>
  <c r="AM188" i="8"/>
  <c r="AI188" i="8"/>
  <c r="AE188" i="8"/>
  <c r="AK188" i="8"/>
  <c r="AO188" i="8"/>
  <c r="AG188" i="8"/>
  <c r="AQ192" i="8"/>
  <c r="H192" i="8"/>
  <c r="O192" i="8" s="1"/>
  <c r="AN186" i="4"/>
  <c r="AJ186" i="4"/>
  <c r="AF186" i="4"/>
  <c r="AM186" i="4"/>
  <c r="AI186" i="4"/>
  <c r="AE186" i="4"/>
  <c r="AO186" i="4"/>
  <c r="AK186" i="4"/>
  <c r="AG186" i="4"/>
  <c r="AH186" i="4"/>
  <c r="AL186" i="4"/>
  <c r="G193" i="8"/>
  <c r="F193" i="8"/>
  <c r="AO186" i="6"/>
  <c r="AK186" i="6"/>
  <c r="AG186" i="6"/>
  <c r="AM186" i="6"/>
  <c r="AI186" i="6"/>
  <c r="AE186" i="6"/>
  <c r="AL186" i="6"/>
  <c r="AH186" i="6"/>
  <c r="AJ186" i="6"/>
  <c r="AF186" i="6"/>
  <c r="AN186" i="6"/>
  <c r="AA191" i="8"/>
  <c r="W191" i="8"/>
  <c r="S191" i="8"/>
  <c r="K191" i="8"/>
  <c r="Y191" i="8"/>
  <c r="U191" i="8"/>
  <c r="AB191" i="8"/>
  <c r="X191" i="8"/>
  <c r="T191" i="8"/>
  <c r="Z191" i="8"/>
  <c r="V191" i="8"/>
  <c r="AC190" i="8"/>
  <c r="L190" i="8"/>
  <c r="R189" i="8"/>
  <c r="Z189" i="6"/>
  <c r="V189" i="6"/>
  <c r="AB189" i="6"/>
  <c r="X189" i="6"/>
  <c r="T189" i="6"/>
  <c r="AA189" i="6"/>
  <c r="W189" i="6"/>
  <c r="S189" i="6"/>
  <c r="K189" i="6"/>
  <c r="Y189" i="6"/>
  <c r="U189" i="6"/>
  <c r="H190" i="4"/>
  <c r="O190" i="4" s="1"/>
  <c r="AQ190" i="4"/>
  <c r="F191" i="4"/>
  <c r="G193" i="4"/>
  <c r="H190" i="6"/>
  <c r="O190" i="6" s="1"/>
  <c r="AQ190" i="6"/>
  <c r="F191" i="6"/>
  <c r="L188" i="6"/>
  <c r="R187" i="6"/>
  <c r="AC188" i="6"/>
  <c r="L188" i="4"/>
  <c r="R187" i="4"/>
  <c r="AC188" i="4"/>
  <c r="G195" i="6"/>
  <c r="Y189" i="4"/>
  <c r="U189" i="4"/>
  <c r="AB189" i="4"/>
  <c r="X189" i="4"/>
  <c r="T189" i="4"/>
  <c r="Z189" i="4"/>
  <c r="V189" i="4"/>
  <c r="S189" i="4"/>
  <c r="K189" i="4"/>
  <c r="W189" i="4"/>
  <c r="AA189" i="4"/>
  <c r="AC189" i="4" l="1"/>
  <c r="L189" i="4"/>
  <c r="R188" i="4"/>
  <c r="AM187" i="6"/>
  <c r="AI187" i="6"/>
  <c r="AE187" i="6"/>
  <c r="AO187" i="6"/>
  <c r="AK187" i="6"/>
  <c r="AG187" i="6"/>
  <c r="AN187" i="6"/>
  <c r="AJ187" i="6"/>
  <c r="AF187" i="6"/>
  <c r="AL187" i="6"/>
  <c r="AH187" i="6"/>
  <c r="AB190" i="6"/>
  <c r="X190" i="6"/>
  <c r="T190" i="6"/>
  <c r="Z190" i="6"/>
  <c r="V190" i="6"/>
  <c r="Y190" i="6"/>
  <c r="U190" i="6"/>
  <c r="AA190" i="6"/>
  <c r="W190" i="6"/>
  <c r="K190" i="6"/>
  <c r="S190" i="6"/>
  <c r="L189" i="6"/>
  <c r="R188" i="6"/>
  <c r="AC189" i="6"/>
  <c r="AL187" i="4"/>
  <c r="AH187" i="4"/>
  <c r="AO187" i="4"/>
  <c r="AK187" i="4"/>
  <c r="AG187" i="4"/>
  <c r="AM187" i="4"/>
  <c r="AI187" i="4"/>
  <c r="AE187" i="4"/>
  <c r="AF187" i="4"/>
  <c r="AJ187" i="4"/>
  <c r="AN187" i="4"/>
  <c r="AA190" i="4"/>
  <c r="W190" i="4"/>
  <c r="S190" i="4"/>
  <c r="K190" i="4"/>
  <c r="Z190" i="4"/>
  <c r="V190" i="4"/>
  <c r="AB190" i="4"/>
  <c r="X190" i="4"/>
  <c r="T190" i="4"/>
  <c r="U190" i="4"/>
  <c r="Y190" i="4"/>
  <c r="AN189" i="8"/>
  <c r="AJ189" i="8"/>
  <c r="AF189" i="8"/>
  <c r="AL189" i="8"/>
  <c r="AH189" i="8"/>
  <c r="AO189" i="8"/>
  <c r="AK189" i="8"/>
  <c r="AG189" i="8"/>
  <c r="AM189" i="8"/>
  <c r="AE189" i="8"/>
  <c r="AI189" i="8"/>
  <c r="G196" i="6"/>
  <c r="H191" i="6"/>
  <c r="O191" i="6" s="1"/>
  <c r="AQ191" i="6"/>
  <c r="F192" i="6"/>
  <c r="G194" i="4"/>
  <c r="AQ193" i="8"/>
  <c r="H193" i="8"/>
  <c r="O193" i="8" s="1"/>
  <c r="AQ191" i="4"/>
  <c r="H191" i="4"/>
  <c r="O191" i="4" s="1"/>
  <c r="F192" i="4"/>
  <c r="AC191" i="8"/>
  <c r="L191" i="8"/>
  <c r="R190" i="8"/>
  <c r="G194" i="8"/>
  <c r="F194" i="8"/>
  <c r="Y192" i="8"/>
  <c r="U192" i="8"/>
  <c r="AA192" i="8"/>
  <c r="W192" i="8"/>
  <c r="S192" i="8"/>
  <c r="K192" i="8"/>
  <c r="Z192" i="8"/>
  <c r="V192" i="8"/>
  <c r="AB192" i="8"/>
  <c r="T192" i="8"/>
  <c r="X192" i="8"/>
  <c r="Y191" i="4" l="1"/>
  <c r="U191" i="4"/>
  <c r="AB191" i="4"/>
  <c r="X191" i="4"/>
  <c r="T191" i="4"/>
  <c r="Z191" i="4"/>
  <c r="V191" i="4"/>
  <c r="W191" i="4"/>
  <c r="S191" i="4"/>
  <c r="AA191" i="4"/>
  <c r="K191" i="4"/>
  <c r="G195" i="4"/>
  <c r="Z191" i="6"/>
  <c r="V191" i="6"/>
  <c r="AB191" i="6"/>
  <c r="X191" i="6"/>
  <c r="T191" i="6"/>
  <c r="AA191" i="6"/>
  <c r="W191" i="6"/>
  <c r="S191" i="6"/>
  <c r="K191" i="6"/>
  <c r="Y191" i="6"/>
  <c r="U191" i="6"/>
  <c r="L190" i="6"/>
  <c r="R189" i="6"/>
  <c r="AC190" i="6"/>
  <c r="AL190" i="8"/>
  <c r="AH190" i="8"/>
  <c r="AN190" i="8"/>
  <c r="AJ190" i="8"/>
  <c r="AF190" i="8"/>
  <c r="AM190" i="8"/>
  <c r="AI190" i="8"/>
  <c r="AE190" i="8"/>
  <c r="AO190" i="8"/>
  <c r="AG190" i="8"/>
  <c r="AK190" i="8"/>
  <c r="G197" i="6"/>
  <c r="L190" i="4"/>
  <c r="R189" i="4"/>
  <c r="AC190" i="4"/>
  <c r="AO188" i="6"/>
  <c r="AK188" i="6"/>
  <c r="AG188" i="6"/>
  <c r="AM188" i="6"/>
  <c r="AI188" i="6"/>
  <c r="AE188" i="6"/>
  <c r="AL188" i="6"/>
  <c r="AH188" i="6"/>
  <c r="AN188" i="6"/>
  <c r="AJ188" i="6"/>
  <c r="AF188" i="6"/>
  <c r="AN188" i="4"/>
  <c r="AJ188" i="4"/>
  <c r="AF188" i="4"/>
  <c r="AM188" i="4"/>
  <c r="AI188" i="4"/>
  <c r="AE188" i="4"/>
  <c r="AO188" i="4"/>
  <c r="AK188" i="4"/>
  <c r="AG188" i="4"/>
  <c r="AH188" i="4"/>
  <c r="AL188" i="4"/>
  <c r="AQ194" i="8"/>
  <c r="H194" i="8"/>
  <c r="O194" i="8" s="1"/>
  <c r="AA193" i="8"/>
  <c r="W193" i="8"/>
  <c r="S193" i="8"/>
  <c r="K193" i="8"/>
  <c r="Y193" i="8"/>
  <c r="U193" i="8"/>
  <c r="AB193" i="8"/>
  <c r="X193" i="8"/>
  <c r="T193" i="8"/>
  <c r="V193" i="8"/>
  <c r="Z193" i="8"/>
  <c r="H192" i="6"/>
  <c r="O192" i="6" s="1"/>
  <c r="AQ192" i="6"/>
  <c r="F193" i="6"/>
  <c r="AC192" i="8"/>
  <c r="R191" i="8"/>
  <c r="L192" i="8"/>
  <c r="G195" i="8"/>
  <c r="F195" i="8"/>
  <c r="H192" i="4"/>
  <c r="O192" i="4" s="1"/>
  <c r="AQ192" i="4"/>
  <c r="F193" i="4"/>
  <c r="G198" i="6" l="1"/>
  <c r="G196" i="4"/>
  <c r="AN191" i="8"/>
  <c r="AJ191" i="8"/>
  <c r="AF191" i="8"/>
  <c r="AL191" i="8"/>
  <c r="AH191" i="8"/>
  <c r="AO191" i="8"/>
  <c r="AK191" i="8"/>
  <c r="AG191" i="8"/>
  <c r="AI191" i="8"/>
  <c r="AE191" i="8"/>
  <c r="AM191" i="8"/>
  <c r="AB192" i="6"/>
  <c r="X192" i="6"/>
  <c r="T192" i="6"/>
  <c r="Z192" i="6"/>
  <c r="V192" i="6"/>
  <c r="Y192" i="6"/>
  <c r="U192" i="6"/>
  <c r="K192" i="6"/>
  <c r="AA192" i="6"/>
  <c r="S192" i="6"/>
  <c r="W192" i="6"/>
  <c r="AC193" i="8"/>
  <c r="L193" i="8"/>
  <c r="R192" i="8"/>
  <c r="Y194" i="8"/>
  <c r="U194" i="8"/>
  <c r="AA194" i="8"/>
  <c r="W194" i="8"/>
  <c r="S194" i="8"/>
  <c r="K194" i="8"/>
  <c r="Z194" i="8"/>
  <c r="V194" i="8"/>
  <c r="X194" i="8"/>
  <c r="T194" i="8"/>
  <c r="AB194" i="8"/>
  <c r="AC191" i="4"/>
  <c r="L191" i="4"/>
  <c r="R190" i="4"/>
  <c r="AQ195" i="8"/>
  <c r="H195" i="8"/>
  <c r="O195" i="8" s="1"/>
  <c r="AL189" i="4"/>
  <c r="AH189" i="4"/>
  <c r="AO189" i="4"/>
  <c r="AK189" i="4"/>
  <c r="AG189" i="4"/>
  <c r="AM189" i="4"/>
  <c r="AI189" i="4"/>
  <c r="AE189" i="4"/>
  <c r="AJ189" i="4"/>
  <c r="AF189" i="4"/>
  <c r="AN189" i="4"/>
  <c r="AM189" i="6"/>
  <c r="AI189" i="6"/>
  <c r="AE189" i="6"/>
  <c r="AO189" i="6"/>
  <c r="AK189" i="6"/>
  <c r="AG189" i="6"/>
  <c r="AN189" i="6"/>
  <c r="AJ189" i="6"/>
  <c r="AF189" i="6"/>
  <c r="AL189" i="6"/>
  <c r="AH189" i="6"/>
  <c r="L191" i="6"/>
  <c r="R190" i="6"/>
  <c r="AC191" i="6"/>
  <c r="AA192" i="4"/>
  <c r="W192" i="4"/>
  <c r="S192" i="4"/>
  <c r="K192" i="4"/>
  <c r="Z192" i="4"/>
  <c r="V192" i="4"/>
  <c r="AB192" i="4"/>
  <c r="X192" i="4"/>
  <c r="T192" i="4"/>
  <c r="Y192" i="4"/>
  <c r="U192" i="4"/>
  <c r="AQ193" i="4"/>
  <c r="H193" i="4"/>
  <c r="O193" i="4" s="1"/>
  <c r="F194" i="4"/>
  <c r="G196" i="8"/>
  <c r="F196" i="8"/>
  <c r="H193" i="6"/>
  <c r="O193" i="6" s="1"/>
  <c r="AQ193" i="6"/>
  <c r="F194" i="6"/>
  <c r="G199" i="6" l="1"/>
  <c r="G197" i="8"/>
  <c r="F197" i="8"/>
  <c r="AO190" i="6"/>
  <c r="AK190" i="6"/>
  <c r="AG190" i="6"/>
  <c r="AM190" i="6"/>
  <c r="AI190" i="6"/>
  <c r="AE190" i="6"/>
  <c r="AL190" i="6"/>
  <c r="AH190" i="6"/>
  <c r="AN190" i="6"/>
  <c r="AF190" i="6"/>
  <c r="AJ190" i="6"/>
  <c r="H194" i="4"/>
  <c r="O194" i="4" s="1"/>
  <c r="AQ194" i="4"/>
  <c r="F195" i="4"/>
  <c r="G197" i="4"/>
  <c r="H194" i="6"/>
  <c r="O194" i="6" s="1"/>
  <c r="AQ194" i="6"/>
  <c r="F195" i="6"/>
  <c r="Z193" i="6"/>
  <c r="V193" i="6"/>
  <c r="AB193" i="6"/>
  <c r="X193" i="6"/>
  <c r="T193" i="6"/>
  <c r="AA193" i="6"/>
  <c r="W193" i="6"/>
  <c r="S193" i="6"/>
  <c r="K193" i="6"/>
  <c r="U193" i="6"/>
  <c r="Y193" i="6"/>
  <c r="Y193" i="4"/>
  <c r="U193" i="4"/>
  <c r="AB193" i="4"/>
  <c r="X193" i="4"/>
  <c r="T193" i="4"/>
  <c r="Z193" i="4"/>
  <c r="V193" i="4"/>
  <c r="AA193" i="4"/>
  <c r="W193" i="4"/>
  <c r="K193" i="4"/>
  <c r="S193" i="4"/>
  <c r="AN190" i="4"/>
  <c r="AJ190" i="4"/>
  <c r="AF190" i="4"/>
  <c r="AM190" i="4"/>
  <c r="AI190" i="4"/>
  <c r="AE190" i="4"/>
  <c r="AO190" i="4"/>
  <c r="AK190" i="4"/>
  <c r="AG190" i="4"/>
  <c r="AL190" i="4"/>
  <c r="AH190" i="4"/>
  <c r="AC194" i="8"/>
  <c r="L194" i="8"/>
  <c r="R193" i="8"/>
  <c r="L192" i="6"/>
  <c r="R191" i="6"/>
  <c r="AC192" i="6"/>
  <c r="AQ196" i="8"/>
  <c r="H196" i="8"/>
  <c r="O196" i="8" s="1"/>
  <c r="L192" i="4"/>
  <c r="R191" i="4"/>
  <c r="AC192" i="4"/>
  <c r="AA195" i="8"/>
  <c r="W195" i="8"/>
  <c r="S195" i="8"/>
  <c r="K195" i="8"/>
  <c r="Y195" i="8"/>
  <c r="U195" i="8"/>
  <c r="AB195" i="8"/>
  <c r="X195" i="8"/>
  <c r="T195" i="8"/>
  <c r="Z195" i="8"/>
  <c r="V195" i="8"/>
  <c r="AL192" i="8"/>
  <c r="AH192" i="8"/>
  <c r="AN192" i="8"/>
  <c r="AJ192" i="8"/>
  <c r="AF192" i="8"/>
  <c r="AM192" i="8"/>
  <c r="AI192" i="8"/>
  <c r="AE192" i="8"/>
  <c r="AK192" i="8"/>
  <c r="AG192" i="8"/>
  <c r="AO192" i="8"/>
  <c r="G200" i="6" l="1"/>
  <c r="AM191" i="6"/>
  <c r="AI191" i="6"/>
  <c r="AE191" i="6"/>
  <c r="AO191" i="6"/>
  <c r="AK191" i="6"/>
  <c r="AG191" i="6"/>
  <c r="AN191" i="6"/>
  <c r="AJ191" i="6"/>
  <c r="AF191" i="6"/>
  <c r="AH191" i="6"/>
  <c r="AL191" i="6"/>
  <c r="AC193" i="4"/>
  <c r="L193" i="4"/>
  <c r="R192" i="4"/>
  <c r="L193" i="6"/>
  <c r="R192" i="6"/>
  <c r="AC193" i="6"/>
  <c r="AA194" i="4"/>
  <c r="W194" i="4"/>
  <c r="S194" i="4"/>
  <c r="K194" i="4"/>
  <c r="Z194" i="4"/>
  <c r="V194" i="4"/>
  <c r="AB194" i="4"/>
  <c r="X194" i="4"/>
  <c r="T194" i="4"/>
  <c r="Y194" i="4"/>
  <c r="U194" i="4"/>
  <c r="AQ197" i="8"/>
  <c r="H197" i="8"/>
  <c r="O197" i="8" s="1"/>
  <c r="AL191" i="4"/>
  <c r="AH191" i="4"/>
  <c r="AO191" i="4"/>
  <c r="AK191" i="4"/>
  <c r="AG191" i="4"/>
  <c r="AM191" i="4"/>
  <c r="AI191" i="4"/>
  <c r="AE191" i="4"/>
  <c r="AN191" i="4"/>
  <c r="AJ191" i="4"/>
  <c r="AF191" i="4"/>
  <c r="AQ195" i="4"/>
  <c r="H195" i="4"/>
  <c r="O195" i="4" s="1"/>
  <c r="F196" i="4"/>
  <c r="Y196" i="8"/>
  <c r="U196" i="8"/>
  <c r="AA196" i="8"/>
  <c r="W196" i="8"/>
  <c r="S196" i="8"/>
  <c r="K196" i="8"/>
  <c r="Z196" i="8"/>
  <c r="V196" i="8"/>
  <c r="T196" i="8"/>
  <c r="AB196" i="8"/>
  <c r="X196" i="8"/>
  <c r="AC195" i="8"/>
  <c r="L195" i="8"/>
  <c r="R194" i="8"/>
  <c r="AN193" i="8"/>
  <c r="AJ193" i="8"/>
  <c r="AF193" i="8"/>
  <c r="AL193" i="8"/>
  <c r="AH193" i="8"/>
  <c r="AO193" i="8"/>
  <c r="AK193" i="8"/>
  <c r="AG193" i="8"/>
  <c r="AE193" i="8"/>
  <c r="AM193" i="8"/>
  <c r="AI193" i="8"/>
  <c r="H195" i="6"/>
  <c r="O195" i="6" s="1"/>
  <c r="AQ195" i="6"/>
  <c r="F196" i="6"/>
  <c r="G198" i="4"/>
  <c r="G198" i="8"/>
  <c r="F198" i="8"/>
  <c r="AB194" i="6"/>
  <c r="X194" i="6"/>
  <c r="T194" i="6"/>
  <c r="Z194" i="6"/>
  <c r="V194" i="6"/>
  <c r="Y194" i="6"/>
  <c r="U194" i="6"/>
  <c r="S194" i="6"/>
  <c r="K194" i="6"/>
  <c r="W194" i="6"/>
  <c r="AA194" i="6"/>
  <c r="Z195" i="6" l="1"/>
  <c r="V195" i="6"/>
  <c r="AB195" i="6"/>
  <c r="X195" i="6"/>
  <c r="T195" i="6"/>
  <c r="AA195" i="6"/>
  <c r="W195" i="6"/>
  <c r="S195" i="6"/>
  <c r="K195" i="6"/>
  <c r="U195" i="6"/>
  <c r="Y195" i="6"/>
  <c r="AL194" i="8"/>
  <c r="AH194" i="8"/>
  <c r="AN194" i="8"/>
  <c r="AJ194" i="8"/>
  <c r="AF194" i="8"/>
  <c r="AM194" i="8"/>
  <c r="AI194" i="8"/>
  <c r="AE194" i="8"/>
  <c r="AG194" i="8"/>
  <c r="AO194" i="8"/>
  <c r="AK194" i="8"/>
  <c r="AC196" i="8"/>
  <c r="R195" i="8"/>
  <c r="L196" i="8"/>
  <c r="AA197" i="8"/>
  <c r="W197" i="8"/>
  <c r="S197" i="8"/>
  <c r="K197" i="8"/>
  <c r="Y197" i="8"/>
  <c r="U197" i="8"/>
  <c r="AB197" i="8"/>
  <c r="X197" i="8"/>
  <c r="T197" i="8"/>
  <c r="V197" i="8"/>
  <c r="Z197" i="8"/>
  <c r="AN192" i="4"/>
  <c r="AJ192" i="4"/>
  <c r="AF192" i="4"/>
  <c r="AM192" i="4"/>
  <c r="AI192" i="4"/>
  <c r="AE192" i="4"/>
  <c r="AO192" i="4"/>
  <c r="AK192" i="4"/>
  <c r="AG192" i="4"/>
  <c r="AL192" i="4"/>
  <c r="AH192" i="4"/>
  <c r="L194" i="4"/>
  <c r="R193" i="4"/>
  <c r="AC194" i="4"/>
  <c r="G199" i="4"/>
  <c r="L194" i="6"/>
  <c r="R193" i="6"/>
  <c r="AC194" i="6"/>
  <c r="AQ198" i="8"/>
  <c r="H198" i="8"/>
  <c r="O198" i="8" s="1"/>
  <c r="H196" i="6"/>
  <c r="O196" i="6" s="1"/>
  <c r="AQ196" i="6"/>
  <c r="F197" i="6"/>
  <c r="H196" i="4"/>
  <c r="O196" i="4" s="1"/>
  <c r="AQ196" i="4"/>
  <c r="F197" i="4"/>
  <c r="AO192" i="6"/>
  <c r="AK192" i="6"/>
  <c r="AG192" i="6"/>
  <c r="AM192" i="6"/>
  <c r="AI192" i="6"/>
  <c r="AE192" i="6"/>
  <c r="AL192" i="6"/>
  <c r="AH192" i="6"/>
  <c r="AF192" i="6"/>
  <c r="AJ192" i="6"/>
  <c r="AN192" i="6"/>
  <c r="G201" i="6"/>
  <c r="G199" i="8"/>
  <c r="F199" i="8"/>
  <c r="Y195" i="4"/>
  <c r="U195" i="4"/>
  <c r="AB195" i="4"/>
  <c r="X195" i="4"/>
  <c r="T195" i="4"/>
  <c r="Z195" i="4"/>
  <c r="V195" i="4"/>
  <c r="K195" i="4"/>
  <c r="AA195" i="4"/>
  <c r="S195" i="4"/>
  <c r="W195" i="4"/>
  <c r="H197" i="6" l="1"/>
  <c r="O197" i="6" s="1"/>
  <c r="AQ197" i="6"/>
  <c r="F198" i="6"/>
  <c r="AN195" i="8"/>
  <c r="AJ195" i="8"/>
  <c r="AF195" i="8"/>
  <c r="AL195" i="8"/>
  <c r="AH195" i="8"/>
  <c r="AO195" i="8"/>
  <c r="AK195" i="8"/>
  <c r="AG195" i="8"/>
  <c r="AI195" i="8"/>
  <c r="AM195" i="8"/>
  <c r="AE195" i="8"/>
  <c r="AQ197" i="4"/>
  <c r="H197" i="4"/>
  <c r="O197" i="4" s="1"/>
  <c r="F198" i="4"/>
  <c r="G200" i="4"/>
  <c r="AC195" i="4"/>
  <c r="L195" i="4"/>
  <c r="R194" i="4"/>
  <c r="AQ199" i="8"/>
  <c r="H199" i="8"/>
  <c r="O199" i="8" s="1"/>
  <c r="AB196" i="6"/>
  <c r="X196" i="6"/>
  <c r="T196" i="6"/>
  <c r="Z196" i="6"/>
  <c r="V196" i="6"/>
  <c r="Y196" i="6"/>
  <c r="U196" i="6"/>
  <c r="W196" i="6"/>
  <c r="S196" i="6"/>
  <c r="AA196" i="6"/>
  <c r="K196" i="6"/>
  <c r="AM193" i="6"/>
  <c r="AI193" i="6"/>
  <c r="AE193" i="6"/>
  <c r="AO193" i="6"/>
  <c r="AK193" i="6"/>
  <c r="AG193" i="6"/>
  <c r="AN193" i="6"/>
  <c r="AJ193" i="6"/>
  <c r="AF193" i="6"/>
  <c r="AH193" i="6"/>
  <c r="AL193" i="6"/>
  <c r="G202" i="6"/>
  <c r="G200" i="8"/>
  <c r="F200" i="8"/>
  <c r="AA196" i="4"/>
  <c r="W196" i="4"/>
  <c r="S196" i="4"/>
  <c r="K196" i="4"/>
  <c r="Z196" i="4"/>
  <c r="V196" i="4"/>
  <c r="AB196" i="4"/>
  <c r="X196" i="4"/>
  <c r="T196" i="4"/>
  <c r="U196" i="4"/>
  <c r="Y196" i="4"/>
  <c r="Y198" i="8"/>
  <c r="U198" i="8"/>
  <c r="AA198" i="8"/>
  <c r="W198" i="8"/>
  <c r="S198" i="8"/>
  <c r="K198" i="8"/>
  <c r="Z198" i="8"/>
  <c r="V198" i="8"/>
  <c r="X198" i="8"/>
  <c r="AB198" i="8"/>
  <c r="T198" i="8"/>
  <c r="AL193" i="4"/>
  <c r="AH193" i="4"/>
  <c r="AO193" i="4"/>
  <c r="AK193" i="4"/>
  <c r="AG193" i="4"/>
  <c r="AM193" i="4"/>
  <c r="AI193" i="4"/>
  <c r="AE193" i="4"/>
  <c r="AN193" i="4"/>
  <c r="AF193" i="4"/>
  <c r="AJ193" i="4"/>
  <c r="AC197" i="8"/>
  <c r="L197" i="8"/>
  <c r="R196" i="8"/>
  <c r="L195" i="6"/>
  <c r="R194" i="6"/>
  <c r="AC195" i="6"/>
  <c r="AO194" i="6" l="1"/>
  <c r="AK194" i="6"/>
  <c r="AG194" i="6"/>
  <c r="AM194" i="6"/>
  <c r="AI194" i="6"/>
  <c r="AE194" i="6"/>
  <c r="AL194" i="6"/>
  <c r="AH194" i="6"/>
  <c r="AJ194" i="6"/>
  <c r="AF194" i="6"/>
  <c r="AN194" i="6"/>
  <c r="G203" i="6"/>
  <c r="AA199" i="8"/>
  <c r="W199" i="8"/>
  <c r="S199" i="8"/>
  <c r="K199" i="8"/>
  <c r="Y199" i="8"/>
  <c r="U199" i="8"/>
  <c r="AB199" i="8"/>
  <c r="X199" i="8"/>
  <c r="T199" i="8"/>
  <c r="Z199" i="8"/>
  <c r="V199" i="8"/>
  <c r="Y197" i="4"/>
  <c r="U197" i="4"/>
  <c r="AB197" i="4"/>
  <c r="X197" i="4"/>
  <c r="T197" i="4"/>
  <c r="Z197" i="4"/>
  <c r="V197" i="4"/>
  <c r="S197" i="4"/>
  <c r="K197" i="4"/>
  <c r="W197" i="4"/>
  <c r="AA197" i="4"/>
  <c r="AC198" i="8"/>
  <c r="L198" i="8"/>
  <c r="R197" i="8"/>
  <c r="L196" i="6"/>
  <c r="R195" i="6"/>
  <c r="AC196" i="6"/>
  <c r="G201" i="4"/>
  <c r="H198" i="6"/>
  <c r="O198" i="6" s="1"/>
  <c r="AQ198" i="6"/>
  <c r="F199" i="6"/>
  <c r="AL196" i="8"/>
  <c r="AH196" i="8"/>
  <c r="AN196" i="8"/>
  <c r="AJ196" i="8"/>
  <c r="AF196" i="8"/>
  <c r="AM196" i="8"/>
  <c r="AI196" i="8"/>
  <c r="AE196" i="8"/>
  <c r="AK196" i="8"/>
  <c r="AO196" i="8"/>
  <c r="AG196" i="8"/>
  <c r="L196" i="4"/>
  <c r="R195" i="4"/>
  <c r="AC196" i="4"/>
  <c r="AQ200" i="8"/>
  <c r="H200" i="8"/>
  <c r="O200" i="8" s="1"/>
  <c r="AN194" i="4"/>
  <c r="AJ194" i="4"/>
  <c r="AF194" i="4"/>
  <c r="AM194" i="4"/>
  <c r="AI194" i="4"/>
  <c r="AE194" i="4"/>
  <c r="AO194" i="4"/>
  <c r="AK194" i="4"/>
  <c r="AG194" i="4"/>
  <c r="AH194" i="4"/>
  <c r="AL194" i="4"/>
  <c r="G201" i="8"/>
  <c r="F201" i="8"/>
  <c r="H198" i="4"/>
  <c r="O198" i="4" s="1"/>
  <c r="AQ198" i="4"/>
  <c r="F199" i="4"/>
  <c r="Z197" i="6"/>
  <c r="V197" i="6"/>
  <c r="AB197" i="6"/>
  <c r="X197" i="6"/>
  <c r="T197" i="6"/>
  <c r="AA197" i="6"/>
  <c r="W197" i="6"/>
  <c r="S197" i="6"/>
  <c r="K197" i="6"/>
  <c r="Y197" i="6"/>
  <c r="U197" i="6"/>
  <c r="AA198" i="4" l="1"/>
  <c r="W198" i="4"/>
  <c r="S198" i="4"/>
  <c r="K198" i="4"/>
  <c r="Z198" i="4"/>
  <c r="V198" i="4"/>
  <c r="AB198" i="4"/>
  <c r="X198" i="4"/>
  <c r="T198" i="4"/>
  <c r="U198" i="4"/>
  <c r="Y198" i="4"/>
  <c r="AB198" i="6"/>
  <c r="X198" i="6"/>
  <c r="T198" i="6"/>
  <c r="Z198" i="6"/>
  <c r="V198" i="6"/>
  <c r="Y198" i="6"/>
  <c r="U198" i="6"/>
  <c r="AA198" i="6"/>
  <c r="W198" i="6"/>
  <c r="K198" i="6"/>
  <c r="S198" i="6"/>
  <c r="AM195" i="6"/>
  <c r="AI195" i="6"/>
  <c r="AE195" i="6"/>
  <c r="AO195" i="6"/>
  <c r="AK195" i="6"/>
  <c r="AG195" i="6"/>
  <c r="AN195" i="6"/>
  <c r="AJ195" i="6"/>
  <c r="AF195" i="6"/>
  <c r="AL195" i="6"/>
  <c r="AH195" i="6"/>
  <c r="L197" i="6"/>
  <c r="R196" i="6"/>
  <c r="AC197" i="6"/>
  <c r="AQ201" i="8"/>
  <c r="H201" i="8"/>
  <c r="O201" i="8" s="1"/>
  <c r="AL195" i="4"/>
  <c r="AH195" i="4"/>
  <c r="AO195" i="4"/>
  <c r="AK195" i="4"/>
  <c r="AG195" i="4"/>
  <c r="AM195" i="4"/>
  <c r="AI195" i="4"/>
  <c r="AE195" i="4"/>
  <c r="AF195" i="4"/>
  <c r="AJ195" i="4"/>
  <c r="AN195" i="4"/>
  <c r="G202" i="8"/>
  <c r="F202" i="8"/>
  <c r="Y200" i="8"/>
  <c r="U200" i="8"/>
  <c r="AA200" i="8"/>
  <c r="W200" i="8"/>
  <c r="S200" i="8"/>
  <c r="K200" i="8"/>
  <c r="Z200" i="8"/>
  <c r="V200" i="8"/>
  <c r="AB200" i="8"/>
  <c r="T200" i="8"/>
  <c r="X200" i="8"/>
  <c r="H199" i="6"/>
  <c r="O199" i="6" s="1"/>
  <c r="AQ199" i="6"/>
  <c r="F200" i="6"/>
  <c r="G202" i="4"/>
  <c r="AN197" i="8"/>
  <c r="AJ197" i="8"/>
  <c r="AF197" i="8"/>
  <c r="AL197" i="8"/>
  <c r="AH197" i="8"/>
  <c r="AO197" i="8"/>
  <c r="AK197" i="8"/>
  <c r="AG197" i="8"/>
  <c r="AM197" i="8"/>
  <c r="AE197" i="8"/>
  <c r="AI197" i="8"/>
  <c r="AQ199" i="4"/>
  <c r="H199" i="4"/>
  <c r="O199" i="4" s="1"/>
  <c r="F200" i="4"/>
  <c r="AC197" i="4"/>
  <c r="L197" i="4"/>
  <c r="R196" i="4"/>
  <c r="AC199" i="8"/>
  <c r="L199" i="8"/>
  <c r="R198" i="8"/>
  <c r="G204" i="6"/>
  <c r="Z199" i="6" l="1"/>
  <c r="V199" i="6"/>
  <c r="AB199" i="6"/>
  <c r="X199" i="6"/>
  <c r="T199" i="6"/>
  <c r="AA199" i="6"/>
  <c r="W199" i="6"/>
  <c r="S199" i="6"/>
  <c r="K199" i="6"/>
  <c r="Y199" i="6"/>
  <c r="U199" i="6"/>
  <c r="AQ202" i="8"/>
  <c r="H202" i="8"/>
  <c r="O202" i="8" s="1"/>
  <c r="AO196" i="6"/>
  <c r="AK196" i="6"/>
  <c r="AG196" i="6"/>
  <c r="AM196" i="6"/>
  <c r="AI196" i="6"/>
  <c r="AE196" i="6"/>
  <c r="AL196" i="6"/>
  <c r="AH196" i="6"/>
  <c r="AN196" i="6"/>
  <c r="AJ196" i="6"/>
  <c r="AF196" i="6"/>
  <c r="AN196" i="4"/>
  <c r="AJ196" i="4"/>
  <c r="AF196" i="4"/>
  <c r="AM196" i="4"/>
  <c r="AI196" i="4"/>
  <c r="AE196" i="4"/>
  <c r="AO196" i="4"/>
  <c r="AK196" i="4"/>
  <c r="AG196" i="4"/>
  <c r="AH196" i="4"/>
  <c r="AL196" i="4"/>
  <c r="Y199" i="4"/>
  <c r="U199" i="4"/>
  <c r="AB199" i="4"/>
  <c r="X199" i="4"/>
  <c r="T199" i="4"/>
  <c r="Z199" i="4"/>
  <c r="V199" i="4"/>
  <c r="W199" i="4"/>
  <c r="S199" i="4"/>
  <c r="AA199" i="4"/>
  <c r="K199" i="4"/>
  <c r="L198" i="4"/>
  <c r="R197" i="4"/>
  <c r="AC198" i="4"/>
  <c r="G203" i="4"/>
  <c r="G203" i="8"/>
  <c r="F203" i="8"/>
  <c r="AA201" i="8"/>
  <c r="W201" i="8"/>
  <c r="S201" i="8"/>
  <c r="K201" i="8"/>
  <c r="Y201" i="8"/>
  <c r="U201" i="8"/>
  <c r="AB201" i="8"/>
  <c r="X201" i="8"/>
  <c r="T201" i="8"/>
  <c r="V201" i="8"/>
  <c r="Z201" i="8"/>
  <c r="AL198" i="8"/>
  <c r="AH198" i="8"/>
  <c r="AN198" i="8"/>
  <c r="AJ198" i="8"/>
  <c r="AF198" i="8"/>
  <c r="AM198" i="8"/>
  <c r="AI198" i="8"/>
  <c r="AE198" i="8"/>
  <c r="AO198" i="8"/>
  <c r="AG198" i="8"/>
  <c r="AK198" i="8"/>
  <c r="G205" i="6"/>
  <c r="H200" i="4"/>
  <c r="O200" i="4" s="1"/>
  <c r="AQ200" i="4"/>
  <c r="F201" i="4"/>
  <c r="H200" i="6"/>
  <c r="O200" i="6" s="1"/>
  <c r="AQ200" i="6"/>
  <c r="F201" i="6"/>
  <c r="AC200" i="8"/>
  <c r="R199" i="8"/>
  <c r="L200" i="8"/>
  <c r="L198" i="6"/>
  <c r="R197" i="6"/>
  <c r="AC198" i="6"/>
  <c r="AN199" i="8" l="1"/>
  <c r="AJ199" i="8"/>
  <c r="AF199" i="8"/>
  <c r="AL199" i="8"/>
  <c r="AH199" i="8"/>
  <c r="AO199" i="8"/>
  <c r="AK199" i="8"/>
  <c r="AG199" i="8"/>
  <c r="AI199" i="8"/>
  <c r="AE199" i="8"/>
  <c r="AM199" i="8"/>
  <c r="AL197" i="4"/>
  <c r="AH197" i="4"/>
  <c r="AO197" i="4"/>
  <c r="AK197" i="4"/>
  <c r="AG197" i="4"/>
  <c r="AM197" i="4"/>
  <c r="AI197" i="4"/>
  <c r="AE197" i="4"/>
  <c r="AJ197" i="4"/>
  <c r="AF197" i="4"/>
  <c r="AN197" i="4"/>
  <c r="H201" i="6"/>
  <c r="O201" i="6" s="1"/>
  <c r="AQ201" i="6"/>
  <c r="F202" i="6"/>
  <c r="AM197" i="6"/>
  <c r="AI197" i="6"/>
  <c r="AE197" i="6"/>
  <c r="AO197" i="6"/>
  <c r="AK197" i="6"/>
  <c r="AG197" i="6"/>
  <c r="AN197" i="6"/>
  <c r="AJ197" i="6"/>
  <c r="AF197" i="6"/>
  <c r="AL197" i="6"/>
  <c r="AH197" i="6"/>
  <c r="AQ201" i="4"/>
  <c r="H201" i="4"/>
  <c r="O201" i="4" s="1"/>
  <c r="F202" i="4"/>
  <c r="G204" i="8"/>
  <c r="F204" i="8"/>
  <c r="AA200" i="4"/>
  <c r="W200" i="4"/>
  <c r="S200" i="4"/>
  <c r="K200" i="4"/>
  <c r="Z200" i="4"/>
  <c r="V200" i="4"/>
  <c r="AB200" i="4"/>
  <c r="X200" i="4"/>
  <c r="T200" i="4"/>
  <c r="Y200" i="4"/>
  <c r="U200" i="4"/>
  <c r="G204" i="4"/>
  <c r="AC199" i="4"/>
  <c r="L199" i="4"/>
  <c r="R198" i="4"/>
  <c r="AB200" i="6"/>
  <c r="X200" i="6"/>
  <c r="T200" i="6"/>
  <c r="Z200" i="6"/>
  <c r="V200" i="6"/>
  <c r="Y200" i="6"/>
  <c r="U200" i="6"/>
  <c r="K200" i="6"/>
  <c r="AA200" i="6"/>
  <c r="S200" i="6"/>
  <c r="W200" i="6"/>
  <c r="G206" i="6"/>
  <c r="AC201" i="8"/>
  <c r="L201" i="8"/>
  <c r="R200" i="8"/>
  <c r="AQ203" i="8"/>
  <c r="H203" i="8"/>
  <c r="O203" i="8" s="1"/>
  <c r="Y202" i="8"/>
  <c r="U202" i="8"/>
  <c r="AA202" i="8"/>
  <c r="W202" i="8"/>
  <c r="S202" i="8"/>
  <c r="K202" i="8"/>
  <c r="Z202" i="8"/>
  <c r="V202" i="8"/>
  <c r="X202" i="8"/>
  <c r="T202" i="8"/>
  <c r="AB202" i="8"/>
  <c r="L199" i="6"/>
  <c r="R198" i="6"/>
  <c r="AC199" i="6"/>
  <c r="Y201" i="4" l="1"/>
  <c r="U201" i="4"/>
  <c r="AB201" i="4"/>
  <c r="X201" i="4"/>
  <c r="T201" i="4"/>
  <c r="Z201" i="4"/>
  <c r="V201" i="4"/>
  <c r="AA201" i="4"/>
  <c r="W201" i="4"/>
  <c r="K201" i="4"/>
  <c r="S201" i="4"/>
  <c r="AL200" i="8"/>
  <c r="AH200" i="8"/>
  <c r="AN200" i="8"/>
  <c r="AJ200" i="8"/>
  <c r="AF200" i="8"/>
  <c r="AM200" i="8"/>
  <c r="AI200" i="8"/>
  <c r="AE200" i="8"/>
  <c r="AK200" i="8"/>
  <c r="AG200" i="8"/>
  <c r="AO200" i="8"/>
  <c r="AO198" i="6"/>
  <c r="AK198" i="6"/>
  <c r="AG198" i="6"/>
  <c r="AM198" i="6"/>
  <c r="AI198" i="6"/>
  <c r="AE198" i="6"/>
  <c r="AL198" i="6"/>
  <c r="AH198" i="6"/>
  <c r="AN198" i="6"/>
  <c r="AF198" i="6"/>
  <c r="AJ198" i="6"/>
  <c r="G205" i="8"/>
  <c r="F205" i="8"/>
  <c r="G207" i="6"/>
  <c r="AC202" i="8"/>
  <c r="L202" i="8"/>
  <c r="R201" i="8"/>
  <c r="AA203" i="8"/>
  <c r="W203" i="8"/>
  <c r="S203" i="8"/>
  <c r="K203" i="8"/>
  <c r="Y203" i="8"/>
  <c r="U203" i="8"/>
  <c r="AB203" i="8"/>
  <c r="X203" i="8"/>
  <c r="T203" i="8"/>
  <c r="Z203" i="8"/>
  <c r="V203" i="8"/>
  <c r="H202" i="4"/>
  <c r="O202" i="4" s="1"/>
  <c r="AQ202" i="4"/>
  <c r="F203" i="4"/>
  <c r="Z201" i="6"/>
  <c r="V201" i="6"/>
  <c r="AB201" i="6"/>
  <c r="X201" i="6"/>
  <c r="T201" i="6"/>
  <c r="AA201" i="6"/>
  <c r="W201" i="6"/>
  <c r="S201" i="6"/>
  <c r="K201" i="6"/>
  <c r="U201" i="6"/>
  <c r="Y201" i="6"/>
  <c r="G205" i="4"/>
  <c r="L200" i="6"/>
  <c r="R199" i="6"/>
  <c r="AC200" i="6"/>
  <c r="AN198" i="4"/>
  <c r="AJ198" i="4"/>
  <c r="AF198" i="4"/>
  <c r="AM198" i="4"/>
  <c r="AI198" i="4"/>
  <c r="AE198" i="4"/>
  <c r="AO198" i="4"/>
  <c r="AK198" i="4"/>
  <c r="AG198" i="4"/>
  <c r="AL198" i="4"/>
  <c r="AH198" i="4"/>
  <c r="L200" i="4"/>
  <c r="R199" i="4"/>
  <c r="AC200" i="4"/>
  <c r="AQ204" i="8"/>
  <c r="H204" i="8"/>
  <c r="O204" i="8" s="1"/>
  <c r="H202" i="6"/>
  <c r="O202" i="6" s="1"/>
  <c r="AQ202" i="6"/>
  <c r="F203" i="6"/>
  <c r="G206" i="4" l="1"/>
  <c r="AQ203" i="4"/>
  <c r="H203" i="4"/>
  <c r="O203" i="4" s="1"/>
  <c r="F204" i="4"/>
  <c r="G206" i="8"/>
  <c r="F206" i="8"/>
  <c r="AM199" i="6"/>
  <c r="AI199" i="6"/>
  <c r="AE199" i="6"/>
  <c r="AO199" i="6"/>
  <c r="AK199" i="6"/>
  <c r="AG199" i="6"/>
  <c r="AN199" i="6"/>
  <c r="AJ199" i="6"/>
  <c r="AF199" i="6"/>
  <c r="AH199" i="6"/>
  <c r="AL199" i="6"/>
  <c r="AA202" i="4"/>
  <c r="W202" i="4"/>
  <c r="S202" i="4"/>
  <c r="K202" i="4"/>
  <c r="Z202" i="4"/>
  <c r="V202" i="4"/>
  <c r="AB202" i="4"/>
  <c r="X202" i="4"/>
  <c r="T202" i="4"/>
  <c r="Y202" i="4"/>
  <c r="U202" i="4"/>
  <c r="AC203" i="8"/>
  <c r="L203" i="8"/>
  <c r="R202" i="8"/>
  <c r="AN201" i="8"/>
  <c r="AJ201" i="8"/>
  <c r="AF201" i="8"/>
  <c r="AL201" i="8"/>
  <c r="AH201" i="8"/>
  <c r="AO201" i="8"/>
  <c r="AK201" i="8"/>
  <c r="AG201" i="8"/>
  <c r="AE201" i="8"/>
  <c r="AM201" i="8"/>
  <c r="AI201" i="8"/>
  <c r="Y204" i="8"/>
  <c r="U204" i="8"/>
  <c r="AA204" i="8"/>
  <c r="W204" i="8"/>
  <c r="S204" i="8"/>
  <c r="K204" i="8"/>
  <c r="Z204" i="8"/>
  <c r="V204" i="8"/>
  <c r="T204" i="8"/>
  <c r="AB204" i="8"/>
  <c r="X204" i="8"/>
  <c r="AB202" i="6"/>
  <c r="X202" i="6"/>
  <c r="T202" i="6"/>
  <c r="Z202" i="6"/>
  <c r="V202" i="6"/>
  <c r="Y202" i="6"/>
  <c r="U202" i="6"/>
  <c r="S202" i="6"/>
  <c r="K202" i="6"/>
  <c r="W202" i="6"/>
  <c r="AA202" i="6"/>
  <c r="AL199" i="4"/>
  <c r="AH199" i="4"/>
  <c r="AO199" i="4"/>
  <c r="AK199" i="4"/>
  <c r="AG199" i="4"/>
  <c r="AM199" i="4"/>
  <c r="AI199" i="4"/>
  <c r="AE199" i="4"/>
  <c r="AN199" i="4"/>
  <c r="AJ199" i="4"/>
  <c r="AF199" i="4"/>
  <c r="L201" i="6"/>
  <c r="R200" i="6"/>
  <c r="AC201" i="6"/>
  <c r="AQ205" i="8"/>
  <c r="H205" i="8"/>
  <c r="O205" i="8" s="1"/>
  <c r="AC201" i="4"/>
  <c r="L201" i="4"/>
  <c r="R200" i="4"/>
  <c r="H203" i="6"/>
  <c r="O203" i="6" s="1"/>
  <c r="AQ203" i="6"/>
  <c r="F204" i="6"/>
  <c r="G208" i="6"/>
  <c r="Z203" i="6" l="1"/>
  <c r="V203" i="6"/>
  <c r="AB203" i="6"/>
  <c r="X203" i="6"/>
  <c r="T203" i="6"/>
  <c r="AA203" i="6"/>
  <c r="W203" i="6"/>
  <c r="S203" i="6"/>
  <c r="K203" i="6"/>
  <c r="U203" i="6"/>
  <c r="Y203" i="6"/>
  <c r="AN200" i="4"/>
  <c r="AJ200" i="4"/>
  <c r="AF200" i="4"/>
  <c r="AM200" i="4"/>
  <c r="AI200" i="4"/>
  <c r="AE200" i="4"/>
  <c r="AO200" i="4"/>
  <c r="AK200" i="4"/>
  <c r="AG200" i="4"/>
  <c r="AL200" i="4"/>
  <c r="AH200" i="4"/>
  <c r="AL202" i="8"/>
  <c r="AH202" i="8"/>
  <c r="AN202" i="8"/>
  <c r="AJ202" i="8"/>
  <c r="AF202" i="8"/>
  <c r="AM202" i="8"/>
  <c r="AI202" i="8"/>
  <c r="AE202" i="8"/>
  <c r="AG202" i="8"/>
  <c r="AO202" i="8"/>
  <c r="AK202" i="8"/>
  <c r="Y203" i="4"/>
  <c r="U203" i="4"/>
  <c r="AB203" i="4"/>
  <c r="X203" i="4"/>
  <c r="T203" i="4"/>
  <c r="Z203" i="4"/>
  <c r="V203" i="4"/>
  <c r="K203" i="4"/>
  <c r="AA203" i="4"/>
  <c r="S203" i="4"/>
  <c r="W203" i="4"/>
  <c r="AO200" i="6"/>
  <c r="AK200" i="6"/>
  <c r="AG200" i="6"/>
  <c r="AM200" i="6"/>
  <c r="AI200" i="6"/>
  <c r="AE200" i="6"/>
  <c r="AL200" i="6"/>
  <c r="AH200" i="6"/>
  <c r="AF200" i="6"/>
  <c r="AJ200" i="6"/>
  <c r="AN200" i="6"/>
  <c r="L202" i="4"/>
  <c r="R201" i="4"/>
  <c r="AC202" i="4"/>
  <c r="G207" i="8"/>
  <c r="F207" i="8"/>
  <c r="G207" i="4"/>
  <c r="G209" i="6"/>
  <c r="AC204" i="8"/>
  <c r="R203" i="8"/>
  <c r="L204" i="8"/>
  <c r="H204" i="6"/>
  <c r="O204" i="6" s="1"/>
  <c r="AQ204" i="6"/>
  <c r="F205" i="6"/>
  <c r="L202" i="6"/>
  <c r="R201" i="6"/>
  <c r="AC202" i="6"/>
  <c r="AQ206" i="8"/>
  <c r="H206" i="8"/>
  <c r="O206" i="8" s="1"/>
  <c r="AA205" i="8"/>
  <c r="W205" i="8"/>
  <c r="S205" i="8"/>
  <c r="K205" i="8"/>
  <c r="Y205" i="8"/>
  <c r="U205" i="8"/>
  <c r="AB205" i="8"/>
  <c r="X205" i="8"/>
  <c r="T205" i="8"/>
  <c r="V205" i="8"/>
  <c r="Z205" i="8"/>
  <c r="H204" i="4"/>
  <c r="O204" i="4" s="1"/>
  <c r="AQ204" i="4"/>
  <c r="F205" i="4"/>
  <c r="AQ205" i="4" l="1"/>
  <c r="H205" i="4"/>
  <c r="O205" i="4" s="1"/>
  <c r="F206" i="4"/>
  <c r="AL201" i="4"/>
  <c r="AH201" i="4"/>
  <c r="AO201" i="4"/>
  <c r="AK201" i="4"/>
  <c r="AG201" i="4"/>
  <c r="AM201" i="4"/>
  <c r="AI201" i="4"/>
  <c r="AE201" i="4"/>
  <c r="AN201" i="4"/>
  <c r="AF201" i="4"/>
  <c r="AJ201" i="4"/>
  <c r="AC203" i="4"/>
  <c r="L203" i="4"/>
  <c r="R202" i="4"/>
  <c r="L203" i="6"/>
  <c r="R202" i="6"/>
  <c r="AC203" i="6"/>
  <c r="AM201" i="6"/>
  <c r="AI201" i="6"/>
  <c r="AE201" i="6"/>
  <c r="AO201" i="6"/>
  <c r="AK201" i="6"/>
  <c r="AG201" i="6"/>
  <c r="AN201" i="6"/>
  <c r="AJ201" i="6"/>
  <c r="AF201" i="6"/>
  <c r="AH201" i="6"/>
  <c r="AL201" i="6"/>
  <c r="AB204" i="6"/>
  <c r="X204" i="6"/>
  <c r="T204" i="6"/>
  <c r="Z204" i="6"/>
  <c r="V204" i="6"/>
  <c r="Y204" i="6"/>
  <c r="U204" i="6"/>
  <c r="W204" i="6"/>
  <c r="S204" i="6"/>
  <c r="AA204" i="6"/>
  <c r="K204" i="6"/>
  <c r="G210" i="6"/>
  <c r="AQ207" i="8"/>
  <c r="H207" i="8"/>
  <c r="O207" i="8" s="1"/>
  <c r="AN203" i="8"/>
  <c r="AJ203" i="8"/>
  <c r="AF203" i="8"/>
  <c r="AL203" i="8"/>
  <c r="AH203" i="8"/>
  <c r="AO203" i="8"/>
  <c r="AK203" i="8"/>
  <c r="AG203" i="8"/>
  <c r="AI203" i="8"/>
  <c r="AM203" i="8"/>
  <c r="AE203" i="8"/>
  <c r="G208" i="4"/>
  <c r="AA204" i="4"/>
  <c r="W204" i="4"/>
  <c r="S204" i="4"/>
  <c r="K204" i="4"/>
  <c r="Z204" i="4"/>
  <c r="V204" i="4"/>
  <c r="AB204" i="4"/>
  <c r="X204" i="4"/>
  <c r="T204" i="4"/>
  <c r="U204" i="4"/>
  <c r="Y204" i="4"/>
  <c r="AC205" i="8"/>
  <c r="L205" i="8"/>
  <c r="R204" i="8"/>
  <c r="Y206" i="8"/>
  <c r="U206" i="8"/>
  <c r="AA206" i="8"/>
  <c r="W206" i="8"/>
  <c r="S206" i="8"/>
  <c r="K206" i="8"/>
  <c r="Z206" i="8"/>
  <c r="V206" i="8"/>
  <c r="X206" i="8"/>
  <c r="AB206" i="8"/>
  <c r="T206" i="8"/>
  <c r="F208" i="8"/>
  <c r="G208" i="8"/>
  <c r="H205" i="6"/>
  <c r="O205" i="6" s="1"/>
  <c r="AQ205" i="6"/>
  <c r="F206" i="6"/>
  <c r="AA207" i="8" l="1"/>
  <c r="W207" i="8"/>
  <c r="S207" i="8"/>
  <c r="K207" i="8"/>
  <c r="Y207" i="8"/>
  <c r="U207" i="8"/>
  <c r="AB207" i="8"/>
  <c r="X207" i="8"/>
  <c r="T207" i="8"/>
  <c r="Z207" i="8"/>
  <c r="V207" i="8"/>
  <c r="L204" i="6"/>
  <c r="R203" i="6"/>
  <c r="AC204" i="6"/>
  <c r="G211" i="6"/>
  <c r="F209" i="8"/>
  <c r="G209" i="8"/>
  <c r="Z205" i="6"/>
  <c r="V205" i="6"/>
  <c r="AB205" i="6"/>
  <c r="X205" i="6"/>
  <c r="T205" i="6"/>
  <c r="AA205" i="6"/>
  <c r="W205" i="6"/>
  <c r="S205" i="6"/>
  <c r="K205" i="6"/>
  <c r="Y205" i="6"/>
  <c r="U205" i="6"/>
  <c r="AC206" i="8"/>
  <c r="L206" i="8"/>
  <c r="R205" i="8"/>
  <c r="L204" i="4"/>
  <c r="R203" i="4"/>
  <c r="AC204" i="4"/>
  <c r="G209" i="4"/>
  <c r="AO202" i="6"/>
  <c r="AK202" i="6"/>
  <c r="AG202" i="6"/>
  <c r="AM202" i="6"/>
  <c r="AI202" i="6"/>
  <c r="AE202" i="6"/>
  <c r="AL202" i="6"/>
  <c r="AH202" i="6"/>
  <c r="AJ202" i="6"/>
  <c r="AF202" i="6"/>
  <c r="AN202" i="6"/>
  <c r="H206" i="4"/>
  <c r="O206" i="4" s="1"/>
  <c r="AQ206" i="4"/>
  <c r="F207" i="4"/>
  <c r="Y205" i="4"/>
  <c r="U205" i="4"/>
  <c r="AB205" i="4"/>
  <c r="X205" i="4"/>
  <c r="T205" i="4"/>
  <c r="Z205" i="4"/>
  <c r="V205" i="4"/>
  <c r="S205" i="4"/>
  <c r="K205" i="4"/>
  <c r="W205" i="4"/>
  <c r="AA205" i="4"/>
  <c r="H206" i="6"/>
  <c r="O206" i="6" s="1"/>
  <c r="AQ206" i="6"/>
  <c r="F207" i="6"/>
  <c r="H208" i="8"/>
  <c r="O208" i="8" s="1"/>
  <c r="AQ208" i="8"/>
  <c r="AL204" i="8"/>
  <c r="AH204" i="8"/>
  <c r="AN204" i="8"/>
  <c r="AJ204" i="8"/>
  <c r="AF204" i="8"/>
  <c r="AM204" i="8"/>
  <c r="AI204" i="8"/>
  <c r="AE204" i="8"/>
  <c r="AK204" i="8"/>
  <c r="AO204" i="8"/>
  <c r="AG204" i="8"/>
  <c r="AN202" i="4"/>
  <c r="AJ202" i="4"/>
  <c r="AF202" i="4"/>
  <c r="AM202" i="4"/>
  <c r="AI202" i="4"/>
  <c r="AE202" i="4"/>
  <c r="AO202" i="4"/>
  <c r="AK202" i="4"/>
  <c r="AG202" i="4"/>
  <c r="AH202" i="4"/>
  <c r="AL202" i="4"/>
  <c r="Z208" i="8" l="1"/>
  <c r="V208" i="8"/>
  <c r="AB208" i="8"/>
  <c r="X208" i="8"/>
  <c r="T208" i="8"/>
  <c r="AA208" i="8"/>
  <c r="W208" i="8"/>
  <c r="S208" i="8"/>
  <c r="K208" i="8"/>
  <c r="U208" i="8"/>
  <c r="Y208" i="8"/>
  <c r="AL203" i="4"/>
  <c r="AH203" i="4"/>
  <c r="AO203" i="4"/>
  <c r="AK203" i="4"/>
  <c r="AG203" i="4"/>
  <c r="AM203" i="4"/>
  <c r="AI203" i="4"/>
  <c r="AE203" i="4"/>
  <c r="AF203" i="4"/>
  <c r="AJ203" i="4"/>
  <c r="AN203" i="4"/>
  <c r="F210" i="8"/>
  <c r="G210" i="8"/>
  <c r="AC205" i="4"/>
  <c r="L205" i="4"/>
  <c r="R204" i="4"/>
  <c r="G210" i="4"/>
  <c r="AN205" i="8"/>
  <c r="AJ205" i="8"/>
  <c r="AF205" i="8"/>
  <c r="AL205" i="8"/>
  <c r="AH205" i="8"/>
  <c r="AO205" i="8"/>
  <c r="AK205" i="8"/>
  <c r="AG205" i="8"/>
  <c r="AM205" i="8"/>
  <c r="AE205" i="8"/>
  <c r="AI205" i="8"/>
  <c r="G212" i="6"/>
  <c r="AC207" i="8"/>
  <c r="L207" i="8"/>
  <c r="R206" i="8"/>
  <c r="AB206" i="6"/>
  <c r="X206" i="6"/>
  <c r="T206" i="6"/>
  <c r="Z206" i="6"/>
  <c r="V206" i="6"/>
  <c r="Y206" i="6"/>
  <c r="U206" i="6"/>
  <c r="AA206" i="6"/>
  <c r="W206" i="6"/>
  <c r="K206" i="6"/>
  <c r="S206" i="6"/>
  <c r="AQ207" i="4"/>
  <c r="H207" i="4"/>
  <c r="O207" i="4" s="1"/>
  <c r="F208" i="4"/>
  <c r="L205" i="6"/>
  <c r="R204" i="6"/>
  <c r="AC205" i="6"/>
  <c r="H207" i="6"/>
  <c r="O207" i="6" s="1"/>
  <c r="AQ207" i="6"/>
  <c r="F208" i="6"/>
  <c r="AA206" i="4"/>
  <c r="W206" i="4"/>
  <c r="S206" i="4"/>
  <c r="K206" i="4"/>
  <c r="Z206" i="4"/>
  <c r="V206" i="4"/>
  <c r="AB206" i="4"/>
  <c r="X206" i="4"/>
  <c r="T206" i="4"/>
  <c r="U206" i="4"/>
  <c r="Y206" i="4"/>
  <c r="H209" i="8"/>
  <c r="O209" i="8" s="1"/>
  <c r="AQ209" i="8"/>
  <c r="AM203" i="6"/>
  <c r="AI203" i="6"/>
  <c r="AE203" i="6"/>
  <c r="AO203" i="6"/>
  <c r="AK203" i="6"/>
  <c r="AG203" i="6"/>
  <c r="AN203" i="6"/>
  <c r="AJ203" i="6"/>
  <c r="AF203" i="6"/>
  <c r="AL203" i="6"/>
  <c r="AH203" i="6"/>
  <c r="F211" i="8" l="1"/>
  <c r="G211" i="8"/>
  <c r="Z207" i="6"/>
  <c r="V207" i="6"/>
  <c r="AB207" i="6"/>
  <c r="X207" i="6"/>
  <c r="T207" i="6"/>
  <c r="AA207" i="6"/>
  <c r="W207" i="6"/>
  <c r="S207" i="6"/>
  <c r="K207" i="6"/>
  <c r="Y207" i="6"/>
  <c r="U207" i="6"/>
  <c r="H208" i="4"/>
  <c r="O208" i="4" s="1"/>
  <c r="AQ208" i="4"/>
  <c r="F209" i="4"/>
  <c r="L206" i="6"/>
  <c r="R205" i="6"/>
  <c r="AC206" i="6"/>
  <c r="AN204" i="4"/>
  <c r="AJ204" i="4"/>
  <c r="AF204" i="4"/>
  <c r="AM204" i="4"/>
  <c r="AI204" i="4"/>
  <c r="AE204" i="4"/>
  <c r="AO204" i="4"/>
  <c r="AK204" i="4"/>
  <c r="AG204" i="4"/>
  <c r="AH204" i="4"/>
  <c r="AL204" i="4"/>
  <c r="H210" i="8"/>
  <c r="O210" i="8" s="1"/>
  <c r="AQ210" i="8"/>
  <c r="Y207" i="4"/>
  <c r="U207" i="4"/>
  <c r="AB207" i="4"/>
  <c r="X207" i="4"/>
  <c r="T207" i="4"/>
  <c r="Z207" i="4"/>
  <c r="V207" i="4"/>
  <c r="W207" i="4"/>
  <c r="S207" i="4"/>
  <c r="AA207" i="4"/>
  <c r="K207" i="4"/>
  <c r="G213" i="6"/>
  <c r="AB209" i="8"/>
  <c r="X209" i="8"/>
  <c r="T209" i="8"/>
  <c r="Z209" i="8"/>
  <c r="V209" i="8"/>
  <c r="Y209" i="8"/>
  <c r="U209" i="8"/>
  <c r="K209" i="8"/>
  <c r="W209" i="8"/>
  <c r="S209" i="8"/>
  <c r="AA209" i="8"/>
  <c r="L206" i="4"/>
  <c r="R205" i="4"/>
  <c r="AC206" i="4"/>
  <c r="H208" i="6"/>
  <c r="O208" i="6" s="1"/>
  <c r="AQ208" i="6"/>
  <c r="F209" i="6"/>
  <c r="AO204" i="6"/>
  <c r="AK204" i="6"/>
  <c r="AG204" i="6"/>
  <c r="AM204" i="6"/>
  <c r="AI204" i="6"/>
  <c r="AE204" i="6"/>
  <c r="AL204" i="6"/>
  <c r="AH204" i="6"/>
  <c r="AN204" i="6"/>
  <c r="AJ204" i="6"/>
  <c r="AF204" i="6"/>
  <c r="AL206" i="8"/>
  <c r="AH206" i="8"/>
  <c r="AN206" i="8"/>
  <c r="AJ206" i="8"/>
  <c r="AF206" i="8"/>
  <c r="AM206" i="8"/>
  <c r="AI206" i="8"/>
  <c r="AE206" i="8"/>
  <c r="AO206" i="8"/>
  <c r="AG206" i="8"/>
  <c r="AK206" i="8"/>
  <c r="G211" i="4"/>
  <c r="L208" i="8"/>
  <c r="AC208" i="8"/>
  <c r="R207" i="8"/>
  <c r="AL205" i="4" l="1"/>
  <c r="AH205" i="4"/>
  <c r="AO205" i="4"/>
  <c r="AK205" i="4"/>
  <c r="AG205" i="4"/>
  <c r="AM205" i="4"/>
  <c r="AI205" i="4"/>
  <c r="AE205" i="4"/>
  <c r="AJ205" i="4"/>
  <c r="AF205" i="4"/>
  <c r="AN205" i="4"/>
  <c r="AB208" i="6"/>
  <c r="X208" i="6"/>
  <c r="T208" i="6"/>
  <c r="Z208" i="6"/>
  <c r="V208" i="6"/>
  <c r="Y208" i="6"/>
  <c r="U208" i="6"/>
  <c r="K208" i="6"/>
  <c r="AA208" i="6"/>
  <c r="S208" i="6"/>
  <c r="W208" i="6"/>
  <c r="G214" i="6"/>
  <c r="AQ209" i="4"/>
  <c r="H209" i="4"/>
  <c r="O209" i="4" s="1"/>
  <c r="F210" i="4"/>
  <c r="H209" i="6"/>
  <c r="O209" i="6" s="1"/>
  <c r="AQ209" i="6"/>
  <c r="F210" i="6"/>
  <c r="AM205" i="6"/>
  <c r="AI205" i="6"/>
  <c r="AE205" i="6"/>
  <c r="AO205" i="6"/>
  <c r="AK205" i="6"/>
  <c r="AG205" i="6"/>
  <c r="AN205" i="6"/>
  <c r="AJ205" i="6"/>
  <c r="AF205" i="6"/>
  <c r="AL205" i="6"/>
  <c r="AH205" i="6"/>
  <c r="AC207" i="4"/>
  <c r="L207" i="4"/>
  <c r="R206" i="4"/>
  <c r="Z210" i="8"/>
  <c r="V210" i="8"/>
  <c r="AB210" i="8"/>
  <c r="X210" i="8"/>
  <c r="T210" i="8"/>
  <c r="AA210" i="8"/>
  <c r="W210" i="8"/>
  <c r="S210" i="8"/>
  <c r="K210" i="8"/>
  <c r="Y210" i="8"/>
  <c r="U210" i="8"/>
  <c r="L207" i="6"/>
  <c r="R206" i="6"/>
  <c r="AC207" i="6"/>
  <c r="AA208" i="4"/>
  <c r="W208" i="4"/>
  <c r="S208" i="4"/>
  <c r="K208" i="4"/>
  <c r="Z208" i="4"/>
  <c r="V208" i="4"/>
  <c r="AB208" i="4"/>
  <c r="X208" i="4"/>
  <c r="T208" i="4"/>
  <c r="Y208" i="4"/>
  <c r="U208" i="4"/>
  <c r="F212" i="8"/>
  <c r="G212" i="8"/>
  <c r="AO207" i="8"/>
  <c r="AK207" i="8"/>
  <c r="AG207" i="8"/>
  <c r="AM207" i="8"/>
  <c r="AL207" i="8"/>
  <c r="AH207" i="8"/>
  <c r="AF207" i="8"/>
  <c r="AJ207" i="8"/>
  <c r="AI207" i="8"/>
  <c r="AN207" i="8"/>
  <c r="AE207" i="8"/>
  <c r="G212" i="4"/>
  <c r="L209" i="8"/>
  <c r="R208" i="8"/>
  <c r="AC209" i="8"/>
  <c r="H211" i="8"/>
  <c r="O211" i="8" s="1"/>
  <c r="AQ211" i="8"/>
  <c r="L208" i="4" l="1"/>
  <c r="R207" i="4"/>
  <c r="AC208" i="4"/>
  <c r="AB211" i="8"/>
  <c r="X211" i="8"/>
  <c r="T211" i="8"/>
  <c r="Z211" i="8"/>
  <c r="V211" i="8"/>
  <c r="Y211" i="8"/>
  <c r="U211" i="8"/>
  <c r="S211" i="8"/>
  <c r="AA211" i="8"/>
  <c r="W211" i="8"/>
  <c r="K211" i="8"/>
  <c r="AN206" i="4"/>
  <c r="AJ206" i="4"/>
  <c r="AF206" i="4"/>
  <c r="AM206" i="4"/>
  <c r="AI206" i="4"/>
  <c r="AE206" i="4"/>
  <c r="AO206" i="4"/>
  <c r="AK206" i="4"/>
  <c r="AG206" i="4"/>
  <c r="AL206" i="4"/>
  <c r="AH206" i="4"/>
  <c r="Z209" i="6"/>
  <c r="V209" i="6"/>
  <c r="AB209" i="6"/>
  <c r="X209" i="6"/>
  <c r="T209" i="6"/>
  <c r="AA209" i="6"/>
  <c r="W209" i="6"/>
  <c r="S209" i="6"/>
  <c r="K209" i="6"/>
  <c r="U209" i="6"/>
  <c r="Y209" i="6"/>
  <c r="AM208" i="8"/>
  <c r="AI208" i="8"/>
  <c r="AE208" i="8"/>
  <c r="AO208" i="8"/>
  <c r="AK208" i="8"/>
  <c r="AG208" i="8"/>
  <c r="AN208" i="8"/>
  <c r="AJ208" i="8"/>
  <c r="AF208" i="8"/>
  <c r="AL208" i="8"/>
  <c r="AH208" i="8"/>
  <c r="H210" i="6"/>
  <c r="O210" i="6" s="1"/>
  <c r="AQ210" i="6"/>
  <c r="F211" i="6"/>
  <c r="G213" i="4"/>
  <c r="F213" i="8"/>
  <c r="G213" i="8"/>
  <c r="H210" i="4"/>
  <c r="O210" i="4" s="1"/>
  <c r="AQ210" i="4"/>
  <c r="F211" i="4"/>
  <c r="G215" i="6"/>
  <c r="L208" i="6"/>
  <c r="R207" i="6"/>
  <c r="AC208" i="6"/>
  <c r="H212" i="8"/>
  <c r="O212" i="8" s="1"/>
  <c r="AQ212" i="8"/>
  <c r="Y209" i="4"/>
  <c r="U209" i="4"/>
  <c r="AB209" i="4"/>
  <c r="X209" i="4"/>
  <c r="T209" i="4"/>
  <c r="Z209" i="4"/>
  <c r="V209" i="4"/>
  <c r="AA209" i="4"/>
  <c r="W209" i="4"/>
  <c r="K209" i="4"/>
  <c r="S209" i="4"/>
  <c r="AO206" i="6"/>
  <c r="AK206" i="6"/>
  <c r="AG206" i="6"/>
  <c r="AM206" i="6"/>
  <c r="AI206" i="6"/>
  <c r="AE206" i="6"/>
  <c r="AL206" i="6"/>
  <c r="AH206" i="6"/>
  <c r="AN206" i="6"/>
  <c r="AF206" i="6"/>
  <c r="AJ206" i="6"/>
  <c r="L210" i="8"/>
  <c r="R209" i="8"/>
  <c r="AC210" i="8"/>
  <c r="F214" i="8" l="1"/>
  <c r="G214" i="8"/>
  <c r="AO209" i="8"/>
  <c r="AK209" i="8"/>
  <c r="AG209" i="8"/>
  <c r="AM209" i="8"/>
  <c r="AI209" i="8"/>
  <c r="AE209" i="8"/>
  <c r="AL209" i="8"/>
  <c r="AH209" i="8"/>
  <c r="AF209" i="8"/>
  <c r="AN209" i="8"/>
  <c r="AJ209" i="8"/>
  <c r="AB210" i="6"/>
  <c r="X210" i="6"/>
  <c r="T210" i="6"/>
  <c r="Z210" i="6"/>
  <c r="V210" i="6"/>
  <c r="Y210" i="6"/>
  <c r="U210" i="6"/>
  <c r="S210" i="6"/>
  <c r="K210" i="6"/>
  <c r="W210" i="6"/>
  <c r="AA210" i="6"/>
  <c r="AC209" i="4"/>
  <c r="L209" i="4"/>
  <c r="R208" i="4"/>
  <c r="H211" i="6"/>
  <c r="O211" i="6" s="1"/>
  <c r="AQ211" i="6"/>
  <c r="F212" i="6"/>
  <c r="Z212" i="8"/>
  <c r="V212" i="8"/>
  <c r="AB212" i="8"/>
  <c r="X212" i="8"/>
  <c r="T212" i="8"/>
  <c r="AA212" i="8"/>
  <c r="W212" i="8"/>
  <c r="S212" i="8"/>
  <c r="K212" i="8"/>
  <c r="U212" i="8"/>
  <c r="Y212" i="8"/>
  <c r="AA210" i="4"/>
  <c r="W210" i="4"/>
  <c r="S210" i="4"/>
  <c r="K210" i="4"/>
  <c r="Z210" i="4"/>
  <c r="V210" i="4"/>
  <c r="AB210" i="4"/>
  <c r="X210" i="4"/>
  <c r="T210" i="4"/>
  <c r="Y210" i="4"/>
  <c r="U210" i="4"/>
  <c r="G214" i="4"/>
  <c r="G216" i="6"/>
  <c r="L209" i="6"/>
  <c r="R208" i="6"/>
  <c r="AC209" i="6"/>
  <c r="L211" i="8"/>
  <c r="R210" i="8"/>
  <c r="AC211" i="8"/>
  <c r="AL207" i="4"/>
  <c r="AH207" i="4"/>
  <c r="AO207" i="4"/>
  <c r="AK207" i="4"/>
  <c r="AG207" i="4"/>
  <c r="AM207" i="4"/>
  <c r="AI207" i="4"/>
  <c r="AE207" i="4"/>
  <c r="AN207" i="4"/>
  <c r="AJ207" i="4"/>
  <c r="AF207" i="4"/>
  <c r="AM207" i="6"/>
  <c r="AI207" i="6"/>
  <c r="AE207" i="6"/>
  <c r="AO207" i="6"/>
  <c r="AK207" i="6"/>
  <c r="AG207" i="6"/>
  <c r="AN207" i="6"/>
  <c r="AJ207" i="6"/>
  <c r="AF207" i="6"/>
  <c r="AH207" i="6"/>
  <c r="AL207" i="6"/>
  <c r="AQ211" i="4"/>
  <c r="H211" i="4"/>
  <c r="O211" i="4" s="1"/>
  <c r="F212" i="4"/>
  <c r="H213" i="8"/>
  <c r="O213" i="8" s="1"/>
  <c r="AQ213" i="8"/>
  <c r="L210" i="6" l="1"/>
  <c r="R209" i="6"/>
  <c r="AC210" i="6"/>
  <c r="Z211" i="6"/>
  <c r="V211" i="6"/>
  <c r="AB211" i="6"/>
  <c r="X211" i="6"/>
  <c r="T211" i="6"/>
  <c r="AA211" i="6"/>
  <c r="W211" i="6"/>
  <c r="S211" i="6"/>
  <c r="K211" i="6"/>
  <c r="U211" i="6"/>
  <c r="Y211" i="6"/>
  <c r="G215" i="4"/>
  <c r="AB213" i="8"/>
  <c r="X213" i="8"/>
  <c r="T213" i="8"/>
  <c r="Z213" i="8"/>
  <c r="V213" i="8"/>
  <c r="Y213" i="8"/>
  <c r="U213" i="8"/>
  <c r="W213" i="8"/>
  <c r="K213" i="8"/>
  <c r="AA213" i="8"/>
  <c r="S213" i="8"/>
  <c r="H212" i="4"/>
  <c r="O212" i="4" s="1"/>
  <c r="AQ212" i="4"/>
  <c r="F213" i="4"/>
  <c r="G217" i="6"/>
  <c r="L212" i="8"/>
  <c r="R211" i="8"/>
  <c r="AC212" i="8"/>
  <c r="AN208" i="4"/>
  <c r="AJ208" i="4"/>
  <c r="AF208" i="4"/>
  <c r="AM208" i="4"/>
  <c r="AI208" i="4"/>
  <c r="AE208" i="4"/>
  <c r="AO208" i="4"/>
  <c r="AK208" i="4"/>
  <c r="AG208" i="4"/>
  <c r="AL208" i="4"/>
  <c r="AH208" i="4"/>
  <c r="Y211" i="4"/>
  <c r="U211" i="4"/>
  <c r="AB211" i="4"/>
  <c r="X211" i="4"/>
  <c r="T211" i="4"/>
  <c r="Z211" i="4"/>
  <c r="V211" i="4"/>
  <c r="K211" i="4"/>
  <c r="AA211" i="4"/>
  <c r="S211" i="4"/>
  <c r="W211" i="4"/>
  <c r="AO208" i="6"/>
  <c r="AK208" i="6"/>
  <c r="AG208" i="6"/>
  <c r="AM208" i="6"/>
  <c r="AI208" i="6"/>
  <c r="AE208" i="6"/>
  <c r="AL208" i="6"/>
  <c r="AH208" i="6"/>
  <c r="AF208" i="6"/>
  <c r="AJ208" i="6"/>
  <c r="AN208" i="6"/>
  <c r="AQ212" i="6"/>
  <c r="H212" i="6"/>
  <c r="O212" i="6" s="1"/>
  <c r="F213" i="6"/>
  <c r="F215" i="8"/>
  <c r="G215" i="8"/>
  <c r="AM210" i="8"/>
  <c r="AI210" i="8"/>
  <c r="AE210" i="8"/>
  <c r="AO210" i="8"/>
  <c r="AK210" i="8"/>
  <c r="AG210" i="8"/>
  <c r="AN210" i="8"/>
  <c r="AJ210" i="8"/>
  <c r="AF210" i="8"/>
  <c r="AH210" i="8"/>
  <c r="AL210" i="8"/>
  <c r="L210" i="4"/>
  <c r="R209" i="4"/>
  <c r="AC210" i="4"/>
  <c r="H214" i="8"/>
  <c r="O214" i="8" s="1"/>
  <c r="AQ214" i="8"/>
  <c r="AA212" i="6" l="1"/>
  <c r="W212" i="6"/>
  <c r="S212" i="6"/>
  <c r="K212" i="6"/>
  <c r="Y212" i="6"/>
  <c r="U212" i="6"/>
  <c r="AB212" i="6"/>
  <c r="X212" i="6"/>
  <c r="T212" i="6"/>
  <c r="Z212" i="6"/>
  <c r="V212" i="6"/>
  <c r="AO211" i="8"/>
  <c r="AK211" i="8"/>
  <c r="AG211" i="8"/>
  <c r="AM211" i="8"/>
  <c r="AI211" i="8"/>
  <c r="AE211" i="8"/>
  <c r="AL211" i="8"/>
  <c r="AH211" i="8"/>
  <c r="AJ211" i="8"/>
  <c r="AN211" i="8"/>
  <c r="AF211" i="8"/>
  <c r="H215" i="8"/>
  <c r="O215" i="8" s="1"/>
  <c r="AQ215" i="8"/>
  <c r="AA212" i="4"/>
  <c r="W212" i="4"/>
  <c r="S212" i="4"/>
  <c r="K212" i="4"/>
  <c r="Z212" i="4"/>
  <c r="V212" i="4"/>
  <c r="AB212" i="4"/>
  <c r="X212" i="4"/>
  <c r="T212" i="4"/>
  <c r="U212" i="4"/>
  <c r="Y212" i="4"/>
  <c r="L211" i="6"/>
  <c r="R210" i="6"/>
  <c r="AC211" i="6"/>
  <c r="AL209" i="4"/>
  <c r="AH209" i="4"/>
  <c r="AO209" i="4"/>
  <c r="AK209" i="4"/>
  <c r="AG209" i="4"/>
  <c r="AM209" i="4"/>
  <c r="AI209" i="4"/>
  <c r="AE209" i="4"/>
  <c r="AN209" i="4"/>
  <c r="AF209" i="4"/>
  <c r="AJ209" i="4"/>
  <c r="AC211" i="4"/>
  <c r="L211" i="4"/>
  <c r="R210" i="4"/>
  <c r="Z214" i="8"/>
  <c r="V214" i="8"/>
  <c r="AB214" i="8"/>
  <c r="X214" i="8"/>
  <c r="T214" i="8"/>
  <c r="AA214" i="8"/>
  <c r="W214" i="8"/>
  <c r="S214" i="8"/>
  <c r="K214" i="8"/>
  <c r="Y214" i="8"/>
  <c r="U214" i="8"/>
  <c r="AQ213" i="6"/>
  <c r="H213" i="6"/>
  <c r="O213" i="6" s="1"/>
  <c r="F214" i="6"/>
  <c r="G218" i="6"/>
  <c r="G216" i="4"/>
  <c r="AQ213" i="4"/>
  <c r="H213" i="4"/>
  <c r="O213" i="4" s="1"/>
  <c r="F214" i="4"/>
  <c r="AM209" i="6"/>
  <c r="AI209" i="6"/>
  <c r="AE209" i="6"/>
  <c r="AO209" i="6"/>
  <c r="AK209" i="6"/>
  <c r="AG209" i="6"/>
  <c r="AN209" i="6"/>
  <c r="AJ209" i="6"/>
  <c r="AF209" i="6"/>
  <c r="AH209" i="6"/>
  <c r="AL209" i="6"/>
  <c r="F216" i="8"/>
  <c r="G216" i="8"/>
  <c r="L213" i="8"/>
  <c r="R212" i="8"/>
  <c r="AC213" i="8"/>
  <c r="AN210" i="4" l="1"/>
  <c r="AJ210" i="4"/>
  <c r="AF210" i="4"/>
  <c r="AM210" i="4"/>
  <c r="AI210" i="4"/>
  <c r="AE210" i="4"/>
  <c r="AO210" i="4"/>
  <c r="AK210" i="4"/>
  <c r="AG210" i="4"/>
  <c r="AH210" i="4"/>
  <c r="AL210" i="4"/>
  <c r="L212" i="4"/>
  <c r="R211" i="4"/>
  <c r="AC212" i="4"/>
  <c r="G219" i="6"/>
  <c r="AB215" i="8"/>
  <c r="X215" i="8"/>
  <c r="T215" i="8"/>
  <c r="Z215" i="8"/>
  <c r="V215" i="8"/>
  <c r="Y215" i="8"/>
  <c r="U215" i="8"/>
  <c r="AA215" i="8"/>
  <c r="S215" i="8"/>
  <c r="K215" i="8"/>
  <c r="W215" i="8"/>
  <c r="AM212" i="8"/>
  <c r="AI212" i="8"/>
  <c r="AE212" i="8"/>
  <c r="AO212" i="8"/>
  <c r="AK212" i="8"/>
  <c r="AG212" i="8"/>
  <c r="AN212" i="8"/>
  <c r="AJ212" i="8"/>
  <c r="AF212" i="8"/>
  <c r="AL212" i="8"/>
  <c r="AH212" i="8"/>
  <c r="AC212" i="6"/>
  <c r="R211" i="6"/>
  <c r="L212" i="6"/>
  <c r="F217" i="8"/>
  <c r="G217" i="8"/>
  <c r="G217" i="4"/>
  <c r="AQ214" i="6"/>
  <c r="H214" i="6"/>
  <c r="O214" i="6" s="1"/>
  <c r="F215" i="6"/>
  <c r="Y213" i="4"/>
  <c r="U213" i="4"/>
  <c r="AB213" i="4"/>
  <c r="X213" i="4"/>
  <c r="T213" i="4"/>
  <c r="Z213" i="4"/>
  <c r="V213" i="4"/>
  <c r="S213" i="4"/>
  <c r="K213" i="4"/>
  <c r="W213" i="4"/>
  <c r="AA213" i="4"/>
  <c r="H216" i="8"/>
  <c r="O216" i="8" s="1"/>
  <c r="AQ216" i="8"/>
  <c r="H214" i="4"/>
  <c r="O214" i="4" s="1"/>
  <c r="AQ214" i="4"/>
  <c r="F215" i="4"/>
  <c r="Y213" i="6"/>
  <c r="U213" i="6"/>
  <c r="AA213" i="6"/>
  <c r="W213" i="6"/>
  <c r="S213" i="6"/>
  <c r="K213" i="6"/>
  <c r="Z213" i="6"/>
  <c r="V213" i="6"/>
  <c r="T213" i="6"/>
  <c r="AB213" i="6"/>
  <c r="X213" i="6"/>
  <c r="L214" i="8"/>
  <c r="R213" i="8"/>
  <c r="AC214" i="8"/>
  <c r="AO210" i="6"/>
  <c r="AK210" i="6"/>
  <c r="AG210" i="6"/>
  <c r="AM210" i="6"/>
  <c r="AI210" i="6"/>
  <c r="AE210" i="6"/>
  <c r="AL210" i="6"/>
  <c r="AH210" i="6"/>
  <c r="AJ210" i="6"/>
  <c r="AF210" i="6"/>
  <c r="AN210" i="6"/>
  <c r="AQ215" i="4" l="1"/>
  <c r="H215" i="4"/>
  <c r="O215" i="4" s="1"/>
  <c r="F216" i="4"/>
  <c r="AM211" i="6"/>
  <c r="AI211" i="6"/>
  <c r="AE211" i="6"/>
  <c r="AO211" i="6"/>
  <c r="AK211" i="6"/>
  <c r="AG211" i="6"/>
  <c r="AN211" i="6"/>
  <c r="AJ211" i="6"/>
  <c r="AF211" i="6"/>
  <c r="AL211" i="6"/>
  <c r="AH211" i="6"/>
  <c r="AA214" i="6"/>
  <c r="W214" i="6"/>
  <c r="S214" i="6"/>
  <c r="K214" i="6"/>
  <c r="Y214" i="6"/>
  <c r="U214" i="6"/>
  <c r="AB214" i="6"/>
  <c r="X214" i="6"/>
  <c r="T214" i="6"/>
  <c r="V214" i="6"/>
  <c r="Z214" i="6"/>
  <c r="F218" i="8"/>
  <c r="G218" i="8"/>
  <c r="G220" i="6"/>
  <c r="Z216" i="8"/>
  <c r="V216" i="8"/>
  <c r="AB216" i="8"/>
  <c r="X216" i="8"/>
  <c r="T216" i="8"/>
  <c r="AA216" i="8"/>
  <c r="W216" i="8"/>
  <c r="S216" i="8"/>
  <c r="K216" i="8"/>
  <c r="U216" i="8"/>
  <c r="Y216" i="8"/>
  <c r="AQ215" i="6"/>
  <c r="H215" i="6"/>
  <c r="O215" i="6" s="1"/>
  <c r="F216" i="6"/>
  <c r="AC213" i="6"/>
  <c r="R212" i="6"/>
  <c r="L213" i="6"/>
  <c r="AA214" i="4"/>
  <c r="W214" i="4"/>
  <c r="S214" i="4"/>
  <c r="K214" i="4"/>
  <c r="Z214" i="4"/>
  <c r="V214" i="4"/>
  <c r="AB214" i="4"/>
  <c r="X214" i="4"/>
  <c r="T214" i="4"/>
  <c r="U214" i="4"/>
  <c r="Y214" i="4"/>
  <c r="H217" i="8"/>
  <c r="O217" i="8" s="1"/>
  <c r="AQ217" i="8"/>
  <c r="L215" i="8"/>
  <c r="R214" i="8"/>
  <c r="AC215" i="8"/>
  <c r="G218" i="4"/>
  <c r="AO213" i="8"/>
  <c r="AK213" i="8"/>
  <c r="AG213" i="8"/>
  <c r="AM213" i="8"/>
  <c r="AI213" i="8"/>
  <c r="AE213" i="8"/>
  <c r="AL213" i="8"/>
  <c r="AH213" i="8"/>
  <c r="AN213" i="8"/>
  <c r="AF213" i="8"/>
  <c r="AJ213" i="8"/>
  <c r="AC213" i="4"/>
  <c r="L213" i="4"/>
  <c r="R212" i="4"/>
  <c r="AL211" i="4"/>
  <c r="AH211" i="4"/>
  <c r="AO211" i="4"/>
  <c r="AK211" i="4"/>
  <c r="AG211" i="4"/>
  <c r="AM211" i="4"/>
  <c r="AI211" i="4"/>
  <c r="AE211" i="4"/>
  <c r="AF211" i="4"/>
  <c r="AJ211" i="4"/>
  <c r="AN211" i="4"/>
  <c r="AN212" i="4" l="1"/>
  <c r="AJ212" i="4"/>
  <c r="AF212" i="4"/>
  <c r="AM212" i="4"/>
  <c r="AI212" i="4"/>
  <c r="AE212" i="4"/>
  <c r="AO212" i="4"/>
  <c r="AK212" i="4"/>
  <c r="AG212" i="4"/>
  <c r="AH212" i="4"/>
  <c r="AL212" i="4"/>
  <c r="AC214" i="6"/>
  <c r="L214" i="6"/>
  <c r="R213" i="6"/>
  <c r="G219" i="4"/>
  <c r="G221" i="6"/>
  <c r="AB217" i="8"/>
  <c r="X217" i="8"/>
  <c r="T217" i="8"/>
  <c r="Z217" i="8"/>
  <c r="V217" i="8"/>
  <c r="Y217" i="8"/>
  <c r="U217" i="8"/>
  <c r="K217" i="8"/>
  <c r="W217" i="8"/>
  <c r="S217" i="8"/>
  <c r="AA217" i="8"/>
  <c r="L214" i="4"/>
  <c r="R213" i="4"/>
  <c r="AC214" i="4"/>
  <c r="L216" i="8"/>
  <c r="R215" i="8"/>
  <c r="AC216" i="8"/>
  <c r="H218" i="8"/>
  <c r="O218" i="8" s="1"/>
  <c r="AQ218" i="8"/>
  <c r="AQ216" i="6"/>
  <c r="H216" i="6"/>
  <c r="O216" i="6" s="1"/>
  <c r="F217" i="6"/>
  <c r="F219" i="8"/>
  <c r="G219" i="8"/>
  <c r="H216" i="4"/>
  <c r="O216" i="4" s="1"/>
  <c r="AQ216" i="4"/>
  <c r="F217" i="4"/>
  <c r="Y215" i="6"/>
  <c r="U215" i="6"/>
  <c r="AA215" i="6"/>
  <c r="W215" i="6"/>
  <c r="S215" i="6"/>
  <c r="K215" i="6"/>
  <c r="Z215" i="6"/>
  <c r="V215" i="6"/>
  <c r="X215" i="6"/>
  <c r="AB215" i="6"/>
  <c r="T215" i="6"/>
  <c r="Y215" i="4"/>
  <c r="U215" i="4"/>
  <c r="AB215" i="4"/>
  <c r="X215" i="4"/>
  <c r="T215" i="4"/>
  <c r="Z215" i="4"/>
  <c r="V215" i="4"/>
  <c r="W215" i="4"/>
  <c r="S215" i="4"/>
  <c r="AA215" i="4"/>
  <c r="K215" i="4"/>
  <c r="AM214" i="8"/>
  <c r="AI214" i="8"/>
  <c r="AE214" i="8"/>
  <c r="AO214" i="8"/>
  <c r="AK214" i="8"/>
  <c r="AG214" i="8"/>
  <c r="AN214" i="8"/>
  <c r="AJ214" i="8"/>
  <c r="AF214" i="8"/>
  <c r="AH214" i="8"/>
  <c r="AL214" i="8"/>
  <c r="AN212" i="6"/>
  <c r="AJ212" i="6"/>
  <c r="AF212" i="6"/>
  <c r="AL212" i="6"/>
  <c r="AH212" i="6"/>
  <c r="AO212" i="6"/>
  <c r="AK212" i="6"/>
  <c r="AG212" i="6"/>
  <c r="AI212" i="6"/>
  <c r="AM212" i="6"/>
  <c r="AE212" i="6"/>
  <c r="AQ217" i="6" l="1"/>
  <c r="H217" i="6"/>
  <c r="O217" i="6" s="1"/>
  <c r="F218" i="6"/>
  <c r="Z218" i="8"/>
  <c r="V218" i="8"/>
  <c r="AB218" i="8"/>
  <c r="X218" i="8"/>
  <c r="T218" i="8"/>
  <c r="AA218" i="8"/>
  <c r="W218" i="8"/>
  <c r="S218" i="8"/>
  <c r="K218" i="8"/>
  <c r="Y218" i="8"/>
  <c r="U218" i="8"/>
  <c r="F220" i="8"/>
  <c r="G220" i="8"/>
  <c r="AC215" i="4"/>
  <c r="L215" i="4"/>
  <c r="R214" i="4"/>
  <c r="AC215" i="6"/>
  <c r="L215" i="6"/>
  <c r="R214" i="6"/>
  <c r="AA216" i="4"/>
  <c r="W216" i="4"/>
  <c r="S216" i="4"/>
  <c r="K216" i="4"/>
  <c r="Z216" i="4"/>
  <c r="V216" i="4"/>
  <c r="AB216" i="4"/>
  <c r="X216" i="4"/>
  <c r="T216" i="4"/>
  <c r="Y216" i="4"/>
  <c r="U216" i="4"/>
  <c r="AA216" i="6"/>
  <c r="W216" i="6"/>
  <c r="S216" i="6"/>
  <c r="K216" i="6"/>
  <c r="Y216" i="6"/>
  <c r="U216" i="6"/>
  <c r="AB216" i="6"/>
  <c r="X216" i="6"/>
  <c r="T216" i="6"/>
  <c r="Z216" i="6"/>
  <c r="V216" i="6"/>
  <c r="AL213" i="4"/>
  <c r="AH213" i="4"/>
  <c r="AO213" i="4"/>
  <c r="AK213" i="4"/>
  <c r="AG213" i="4"/>
  <c r="AM213" i="4"/>
  <c r="AI213" i="4"/>
  <c r="AE213" i="4"/>
  <c r="AJ213" i="4"/>
  <c r="AF213" i="4"/>
  <c r="AN213" i="4"/>
  <c r="G220" i="4"/>
  <c r="AO215" i="8"/>
  <c r="AK215" i="8"/>
  <c r="AG215" i="8"/>
  <c r="AM215" i="8"/>
  <c r="AI215" i="8"/>
  <c r="AE215" i="8"/>
  <c r="AL215" i="8"/>
  <c r="AH215" i="8"/>
  <c r="AJ215" i="8"/>
  <c r="AF215" i="8"/>
  <c r="AN215" i="8"/>
  <c r="L217" i="8"/>
  <c r="R216" i="8"/>
  <c r="AC217" i="8"/>
  <c r="AL213" i="6"/>
  <c r="AH213" i="6"/>
  <c r="AN213" i="6"/>
  <c r="AJ213" i="6"/>
  <c r="AF213" i="6"/>
  <c r="AM213" i="6"/>
  <c r="AI213" i="6"/>
  <c r="AE213" i="6"/>
  <c r="AK213" i="6"/>
  <c r="AO213" i="6"/>
  <c r="AG213" i="6"/>
  <c r="AQ217" i="4"/>
  <c r="H217" i="4"/>
  <c r="O217" i="4" s="1"/>
  <c r="F218" i="4"/>
  <c r="H219" i="8"/>
  <c r="O219" i="8" s="1"/>
  <c r="AQ219" i="8"/>
  <c r="G222" i="6"/>
  <c r="L216" i="4" l="1"/>
  <c r="R215" i="4"/>
  <c r="AC216" i="4"/>
  <c r="Y217" i="4"/>
  <c r="U217" i="4"/>
  <c r="AB217" i="4"/>
  <c r="X217" i="4"/>
  <c r="T217" i="4"/>
  <c r="Z217" i="4"/>
  <c r="V217" i="4"/>
  <c r="AA217" i="4"/>
  <c r="W217" i="4"/>
  <c r="K217" i="4"/>
  <c r="S217" i="4"/>
  <c r="F221" i="8"/>
  <c r="G221" i="8"/>
  <c r="L218" i="8"/>
  <c r="R217" i="8"/>
  <c r="AC218" i="8"/>
  <c r="AB219" i="8"/>
  <c r="X219" i="8"/>
  <c r="T219" i="8"/>
  <c r="Z219" i="8"/>
  <c r="V219" i="8"/>
  <c r="Y219" i="8"/>
  <c r="U219" i="8"/>
  <c r="S219" i="8"/>
  <c r="AA219" i="8"/>
  <c r="W219" i="8"/>
  <c r="K219" i="8"/>
  <c r="AN214" i="6"/>
  <c r="AJ214" i="6"/>
  <c r="AF214" i="6"/>
  <c r="AL214" i="6"/>
  <c r="AH214" i="6"/>
  <c r="AO214" i="6"/>
  <c r="AK214" i="6"/>
  <c r="AG214" i="6"/>
  <c r="AM214" i="6"/>
  <c r="AE214" i="6"/>
  <c r="AI214" i="6"/>
  <c r="G223" i="6"/>
  <c r="AN214" i="4"/>
  <c r="AJ214" i="4"/>
  <c r="AF214" i="4"/>
  <c r="AM214" i="4"/>
  <c r="AI214" i="4"/>
  <c r="AE214" i="4"/>
  <c r="AO214" i="4"/>
  <c r="AK214" i="4"/>
  <c r="AG214" i="4"/>
  <c r="AL214" i="4"/>
  <c r="AH214" i="4"/>
  <c r="H220" i="8"/>
  <c r="O220" i="8" s="1"/>
  <c r="AQ220" i="8"/>
  <c r="AQ218" i="6"/>
  <c r="H218" i="6"/>
  <c r="O218" i="6" s="1"/>
  <c r="F219" i="6"/>
  <c r="AM216" i="8"/>
  <c r="AI216" i="8"/>
  <c r="AE216" i="8"/>
  <c r="AO216" i="8"/>
  <c r="AK216" i="8"/>
  <c r="AG216" i="8"/>
  <c r="AN216" i="8"/>
  <c r="AJ216" i="8"/>
  <c r="AF216" i="8"/>
  <c r="AL216" i="8"/>
  <c r="AH216" i="8"/>
  <c r="Y217" i="6"/>
  <c r="U217" i="6"/>
  <c r="AA217" i="6"/>
  <c r="W217" i="6"/>
  <c r="S217" i="6"/>
  <c r="K217" i="6"/>
  <c r="Z217" i="6"/>
  <c r="V217" i="6"/>
  <c r="AB217" i="6"/>
  <c r="T217" i="6"/>
  <c r="X217" i="6"/>
  <c r="H218" i="4"/>
  <c r="O218" i="4" s="1"/>
  <c r="AQ218" i="4"/>
  <c r="F219" i="4"/>
  <c r="G221" i="4"/>
  <c r="AC216" i="6"/>
  <c r="L216" i="6"/>
  <c r="R215" i="6"/>
  <c r="Z220" i="8" l="1"/>
  <c r="V220" i="8"/>
  <c r="AB220" i="8"/>
  <c r="X220" i="8"/>
  <c r="T220" i="8"/>
  <c r="AA220" i="8"/>
  <c r="W220" i="8"/>
  <c r="S220" i="8"/>
  <c r="K220" i="8"/>
  <c r="U220" i="8"/>
  <c r="Y220" i="8"/>
  <c r="H221" i="8"/>
  <c r="O221" i="8" s="1"/>
  <c r="AQ221" i="8"/>
  <c r="AQ219" i="4"/>
  <c r="H219" i="4"/>
  <c r="O219" i="4" s="1"/>
  <c r="F220" i="4"/>
  <c r="AC217" i="6"/>
  <c r="R216" i="6"/>
  <c r="L217" i="6"/>
  <c r="F222" i="8"/>
  <c r="G222" i="8"/>
  <c r="AA218" i="4"/>
  <c r="W218" i="4"/>
  <c r="S218" i="4"/>
  <c r="K218" i="4"/>
  <c r="Z218" i="4"/>
  <c r="V218" i="4"/>
  <c r="AB218" i="4"/>
  <c r="X218" i="4"/>
  <c r="T218" i="4"/>
  <c r="Y218" i="4"/>
  <c r="U218" i="4"/>
  <c r="AA218" i="6"/>
  <c r="W218" i="6"/>
  <c r="S218" i="6"/>
  <c r="K218" i="6"/>
  <c r="Y218" i="6"/>
  <c r="U218" i="6"/>
  <c r="AB218" i="6"/>
  <c r="X218" i="6"/>
  <c r="T218" i="6"/>
  <c r="V218" i="6"/>
  <c r="Z218" i="6"/>
  <c r="G224" i="6"/>
  <c r="L219" i="8"/>
  <c r="R218" i="8"/>
  <c r="AC219" i="8"/>
  <c r="AO217" i="8"/>
  <c r="AK217" i="8"/>
  <c r="AG217" i="8"/>
  <c r="AM217" i="8"/>
  <c r="AI217" i="8"/>
  <c r="AE217" i="8"/>
  <c r="AL217" i="8"/>
  <c r="AH217" i="8"/>
  <c r="AF217" i="8"/>
  <c r="AN217" i="8"/>
  <c r="AJ217" i="8"/>
  <c r="AL215" i="4"/>
  <c r="AH215" i="4"/>
  <c r="AO215" i="4"/>
  <c r="AK215" i="4"/>
  <c r="AG215" i="4"/>
  <c r="AM215" i="4"/>
  <c r="AI215" i="4"/>
  <c r="AE215" i="4"/>
  <c r="AN215" i="4"/>
  <c r="AJ215" i="4"/>
  <c r="AF215" i="4"/>
  <c r="AQ219" i="6"/>
  <c r="H219" i="6"/>
  <c r="O219" i="6" s="1"/>
  <c r="F220" i="6"/>
  <c r="AL215" i="6"/>
  <c r="AH215" i="6"/>
  <c r="AN215" i="6"/>
  <c r="AJ215" i="6"/>
  <c r="AF215" i="6"/>
  <c r="AM215" i="6"/>
  <c r="AI215" i="6"/>
  <c r="AE215" i="6"/>
  <c r="AO215" i="6"/>
  <c r="AG215" i="6"/>
  <c r="AK215" i="6"/>
  <c r="G222" i="4"/>
  <c r="AC217" i="4"/>
  <c r="L217" i="4"/>
  <c r="R216" i="4"/>
  <c r="Y219" i="6" l="1"/>
  <c r="U219" i="6"/>
  <c r="AA219" i="6"/>
  <c r="W219" i="6"/>
  <c r="S219" i="6"/>
  <c r="K219" i="6"/>
  <c r="Z219" i="6"/>
  <c r="V219" i="6"/>
  <c r="X219" i="6"/>
  <c r="T219" i="6"/>
  <c r="AB219" i="6"/>
  <c r="G225" i="6"/>
  <c r="AC218" i="6"/>
  <c r="L218" i="6"/>
  <c r="R217" i="6"/>
  <c r="H222" i="8"/>
  <c r="O222" i="8" s="1"/>
  <c r="AQ222" i="8"/>
  <c r="H220" i="4"/>
  <c r="O220" i="4" s="1"/>
  <c r="AQ220" i="4"/>
  <c r="F221" i="4"/>
  <c r="AB221" i="8"/>
  <c r="X221" i="8"/>
  <c r="T221" i="8"/>
  <c r="Z221" i="8"/>
  <c r="V221" i="8"/>
  <c r="Y221" i="8"/>
  <c r="U221" i="8"/>
  <c r="W221" i="8"/>
  <c r="K221" i="8"/>
  <c r="AA221" i="8"/>
  <c r="S221" i="8"/>
  <c r="AM218" i="8"/>
  <c r="AI218" i="8"/>
  <c r="AE218" i="8"/>
  <c r="AO218" i="8"/>
  <c r="AK218" i="8"/>
  <c r="AG218" i="8"/>
  <c r="AN218" i="8"/>
  <c r="AJ218" i="8"/>
  <c r="AF218" i="8"/>
  <c r="AH218" i="8"/>
  <c r="AL218" i="8"/>
  <c r="Y219" i="4"/>
  <c r="U219" i="4"/>
  <c r="AB219" i="4"/>
  <c r="X219" i="4"/>
  <c r="T219" i="4"/>
  <c r="Z219" i="4"/>
  <c r="V219" i="4"/>
  <c r="K219" i="4"/>
  <c r="AA219" i="4"/>
  <c r="S219" i="4"/>
  <c r="W219" i="4"/>
  <c r="G223" i="4"/>
  <c r="AN216" i="6"/>
  <c r="AJ216" i="6"/>
  <c r="AF216" i="6"/>
  <c r="AL216" i="6"/>
  <c r="AH216" i="6"/>
  <c r="AO216" i="6"/>
  <c r="AK216" i="6"/>
  <c r="AG216" i="6"/>
  <c r="AI216" i="6"/>
  <c r="AE216" i="6"/>
  <c r="AM216" i="6"/>
  <c r="AN216" i="4"/>
  <c r="AJ216" i="4"/>
  <c r="AF216" i="4"/>
  <c r="AM216" i="4"/>
  <c r="AI216" i="4"/>
  <c r="AE216" i="4"/>
  <c r="AO216" i="4"/>
  <c r="AK216" i="4"/>
  <c r="AG216" i="4"/>
  <c r="AL216" i="4"/>
  <c r="AH216" i="4"/>
  <c r="AQ220" i="6"/>
  <c r="H220" i="6"/>
  <c r="O220" i="6" s="1"/>
  <c r="F221" i="6"/>
  <c r="L218" i="4"/>
  <c r="R217" i="4"/>
  <c r="AC218" i="4"/>
  <c r="F223" i="8"/>
  <c r="G223" i="8"/>
  <c r="L220" i="8"/>
  <c r="R219" i="8"/>
  <c r="AC220" i="8"/>
  <c r="AO219" i="8" l="1"/>
  <c r="AK219" i="8"/>
  <c r="AG219" i="8"/>
  <c r="AM219" i="8"/>
  <c r="AI219" i="8"/>
  <c r="AE219" i="8"/>
  <c r="AL219" i="8"/>
  <c r="AH219" i="8"/>
  <c r="AJ219" i="8"/>
  <c r="AN219" i="8"/>
  <c r="AF219" i="8"/>
  <c r="AA220" i="6"/>
  <c r="W220" i="6"/>
  <c r="S220" i="6"/>
  <c r="K220" i="6"/>
  <c r="Y220" i="6"/>
  <c r="U220" i="6"/>
  <c r="AB220" i="6"/>
  <c r="X220" i="6"/>
  <c r="T220" i="6"/>
  <c r="Z220" i="6"/>
  <c r="V220" i="6"/>
  <c r="AL217" i="6"/>
  <c r="AH217" i="6"/>
  <c r="AN217" i="6"/>
  <c r="AJ217" i="6"/>
  <c r="AF217" i="6"/>
  <c r="AM217" i="6"/>
  <c r="AI217" i="6"/>
  <c r="AE217" i="6"/>
  <c r="AK217" i="6"/>
  <c r="AG217" i="6"/>
  <c r="AO217" i="6"/>
  <c r="G226" i="6"/>
  <c r="AL217" i="4"/>
  <c r="AH217" i="4"/>
  <c r="AO217" i="4"/>
  <c r="AK217" i="4"/>
  <c r="AG217" i="4"/>
  <c r="AM217" i="4"/>
  <c r="AI217" i="4"/>
  <c r="AE217" i="4"/>
  <c r="AN217" i="4"/>
  <c r="AF217" i="4"/>
  <c r="AJ217" i="4"/>
  <c r="G224" i="4"/>
  <c r="AC219" i="4"/>
  <c r="L219" i="4"/>
  <c r="R218" i="4"/>
  <c r="AA220" i="4"/>
  <c r="W220" i="4"/>
  <c r="S220" i="4"/>
  <c r="K220" i="4"/>
  <c r="Z220" i="4"/>
  <c r="V220" i="4"/>
  <c r="AB220" i="4"/>
  <c r="X220" i="4"/>
  <c r="T220" i="4"/>
  <c r="U220" i="4"/>
  <c r="Y220" i="4"/>
  <c r="F224" i="8"/>
  <c r="G224" i="8"/>
  <c r="L221" i="8"/>
  <c r="R220" i="8"/>
  <c r="AC221" i="8"/>
  <c r="AC219" i="6"/>
  <c r="L219" i="6"/>
  <c r="R218" i="6"/>
  <c r="H223" i="8"/>
  <c r="O223" i="8" s="1"/>
  <c r="AQ223" i="8"/>
  <c r="AQ221" i="6"/>
  <c r="H221" i="6"/>
  <c r="O221" i="6" s="1"/>
  <c r="F222" i="6"/>
  <c r="AQ221" i="4"/>
  <c r="H221" i="4"/>
  <c r="O221" i="4" s="1"/>
  <c r="F222" i="4"/>
  <c r="Z222" i="8"/>
  <c r="V222" i="8"/>
  <c r="AB222" i="8"/>
  <c r="X222" i="8"/>
  <c r="T222" i="8"/>
  <c r="AA222" i="8"/>
  <c r="W222" i="8"/>
  <c r="S222" i="8"/>
  <c r="K222" i="8"/>
  <c r="Y222" i="8"/>
  <c r="U222" i="8"/>
  <c r="G225" i="8" l="1"/>
  <c r="F225" i="8"/>
  <c r="G225" i="4"/>
  <c r="L222" i="8"/>
  <c r="R221" i="8"/>
  <c r="AC222" i="8"/>
  <c r="AQ222" i="6"/>
  <c r="H222" i="6"/>
  <c r="O222" i="6" s="1"/>
  <c r="F223" i="6"/>
  <c r="AB223" i="8"/>
  <c r="X223" i="8"/>
  <c r="T223" i="8"/>
  <c r="Z223" i="8"/>
  <c r="V223" i="8"/>
  <c r="Y223" i="8"/>
  <c r="U223" i="8"/>
  <c r="AA223" i="8"/>
  <c r="S223" i="8"/>
  <c r="K223" i="8"/>
  <c r="W223" i="8"/>
  <c r="AQ224" i="8"/>
  <c r="H224" i="8"/>
  <c r="O224" i="8" s="1"/>
  <c r="L220" i="4"/>
  <c r="R219" i="4"/>
  <c r="AC220" i="4"/>
  <c r="AN218" i="4"/>
  <c r="AJ218" i="4"/>
  <c r="AF218" i="4"/>
  <c r="AM218" i="4"/>
  <c r="AI218" i="4"/>
  <c r="AE218" i="4"/>
  <c r="AO218" i="4"/>
  <c r="AK218" i="4"/>
  <c r="AG218" i="4"/>
  <c r="AH218" i="4"/>
  <c r="AL218" i="4"/>
  <c r="AC220" i="6"/>
  <c r="L220" i="6"/>
  <c r="R219" i="6"/>
  <c r="H222" i="4"/>
  <c r="O222" i="4" s="1"/>
  <c r="AQ222" i="4"/>
  <c r="F223" i="4"/>
  <c r="Y221" i="6"/>
  <c r="U221" i="6"/>
  <c r="AA221" i="6"/>
  <c r="W221" i="6"/>
  <c r="S221" i="6"/>
  <c r="K221" i="6"/>
  <c r="Z221" i="6"/>
  <c r="V221" i="6"/>
  <c r="T221" i="6"/>
  <c r="AB221" i="6"/>
  <c r="X221" i="6"/>
  <c r="AN218" i="6"/>
  <c r="AJ218" i="6"/>
  <c r="AF218" i="6"/>
  <c r="AL218" i="6"/>
  <c r="AH218" i="6"/>
  <c r="AO218" i="6"/>
  <c r="AK218" i="6"/>
  <c r="AG218" i="6"/>
  <c r="AE218" i="6"/>
  <c r="AM218" i="6"/>
  <c r="AI218" i="6"/>
  <c r="AM220" i="8"/>
  <c r="AI220" i="8"/>
  <c r="AE220" i="8"/>
  <c r="AO220" i="8"/>
  <c r="AK220" i="8"/>
  <c r="AG220" i="8"/>
  <c r="AN220" i="8"/>
  <c r="AJ220" i="8"/>
  <c r="AF220" i="8"/>
  <c r="AL220" i="8"/>
  <c r="AH220" i="8"/>
  <c r="G227" i="6"/>
  <c r="Y221" i="4"/>
  <c r="U221" i="4"/>
  <c r="AB221" i="4"/>
  <c r="X221" i="4"/>
  <c r="T221" i="4"/>
  <c r="Z221" i="4"/>
  <c r="V221" i="4"/>
  <c r="S221" i="4"/>
  <c r="K221" i="4"/>
  <c r="W221" i="4"/>
  <c r="AA221" i="4"/>
  <c r="AQ225" i="8" l="1"/>
  <c r="H225" i="8"/>
  <c r="O225" i="8" s="1"/>
  <c r="AL219" i="6"/>
  <c r="AH219" i="6"/>
  <c r="AN219" i="6"/>
  <c r="AJ219" i="6"/>
  <c r="AF219" i="6"/>
  <c r="AM219" i="6"/>
  <c r="AI219" i="6"/>
  <c r="AE219" i="6"/>
  <c r="AG219" i="6"/>
  <c r="AO219" i="6"/>
  <c r="AK219" i="6"/>
  <c r="L223" i="8"/>
  <c r="R222" i="8"/>
  <c r="AC223" i="8"/>
  <c r="AO221" i="8"/>
  <c r="AK221" i="8"/>
  <c r="AG221" i="8"/>
  <c r="AM221" i="8"/>
  <c r="AI221" i="8"/>
  <c r="AE221" i="8"/>
  <c r="AL221" i="8"/>
  <c r="AH221" i="8"/>
  <c r="AN221" i="8"/>
  <c r="AF221" i="8"/>
  <c r="AJ221" i="8"/>
  <c r="AC221" i="4"/>
  <c r="L221" i="4"/>
  <c r="R220" i="4"/>
  <c r="AQ223" i="4"/>
  <c r="H223" i="4"/>
  <c r="O223" i="4" s="1"/>
  <c r="F224" i="4"/>
  <c r="Z224" i="8"/>
  <c r="V224" i="8"/>
  <c r="AB224" i="8"/>
  <c r="X224" i="8"/>
  <c r="T224" i="8"/>
  <c r="AA224" i="8"/>
  <c r="W224" i="8"/>
  <c r="S224" i="8"/>
  <c r="K224" i="8"/>
  <c r="U224" i="8"/>
  <c r="Y224" i="8"/>
  <c r="G226" i="4"/>
  <c r="AQ223" i="6"/>
  <c r="H223" i="6"/>
  <c r="O223" i="6" s="1"/>
  <c r="F224" i="6"/>
  <c r="G228" i="6"/>
  <c r="AC221" i="6"/>
  <c r="R220" i="6"/>
  <c r="L221" i="6"/>
  <c r="AA222" i="4"/>
  <c r="W222" i="4"/>
  <c r="S222" i="4"/>
  <c r="K222" i="4"/>
  <c r="Z222" i="4"/>
  <c r="V222" i="4"/>
  <c r="AB222" i="4"/>
  <c r="X222" i="4"/>
  <c r="T222" i="4"/>
  <c r="U222" i="4"/>
  <c r="Y222" i="4"/>
  <c r="AL219" i="4"/>
  <c r="AH219" i="4"/>
  <c r="AO219" i="4"/>
  <c r="AK219" i="4"/>
  <c r="AG219" i="4"/>
  <c r="AM219" i="4"/>
  <c r="AI219" i="4"/>
  <c r="AE219" i="4"/>
  <c r="AF219" i="4"/>
  <c r="AJ219" i="4"/>
  <c r="AN219" i="4"/>
  <c r="AA222" i="6"/>
  <c r="W222" i="6"/>
  <c r="S222" i="6"/>
  <c r="K222" i="6"/>
  <c r="Y222" i="6"/>
  <c r="U222" i="6"/>
  <c r="AB222" i="6"/>
  <c r="X222" i="6"/>
  <c r="T222" i="6"/>
  <c r="V222" i="6"/>
  <c r="Z222" i="6"/>
  <c r="G226" i="8"/>
  <c r="F226" i="8"/>
  <c r="G229" i="6" l="1"/>
  <c r="AN220" i="4"/>
  <c r="AJ220" i="4"/>
  <c r="AF220" i="4"/>
  <c r="AM220" i="4"/>
  <c r="AI220" i="4"/>
  <c r="AE220" i="4"/>
  <c r="AO220" i="4"/>
  <c r="AK220" i="4"/>
  <c r="AG220" i="4"/>
  <c r="AH220" i="4"/>
  <c r="AL220" i="4"/>
  <c r="Y223" i="6"/>
  <c r="U223" i="6"/>
  <c r="AA223" i="6"/>
  <c r="W223" i="6"/>
  <c r="S223" i="6"/>
  <c r="K223" i="6"/>
  <c r="Z223" i="6"/>
  <c r="V223" i="6"/>
  <c r="X223" i="6"/>
  <c r="AB223" i="6"/>
  <c r="T223" i="6"/>
  <c r="Y223" i="4"/>
  <c r="U223" i="4"/>
  <c r="AB223" i="4"/>
  <c r="X223" i="4"/>
  <c r="T223" i="4"/>
  <c r="Z223" i="4"/>
  <c r="V223" i="4"/>
  <c r="W223" i="4"/>
  <c r="S223" i="4"/>
  <c r="AA223" i="4"/>
  <c r="K223" i="4"/>
  <c r="L222" i="4"/>
  <c r="R221" i="4"/>
  <c r="AC222" i="4"/>
  <c r="L224" i="8"/>
  <c r="R223" i="8"/>
  <c r="AC224" i="8"/>
  <c r="G227" i="8"/>
  <c r="F227" i="8"/>
  <c r="AC222" i="6"/>
  <c r="L222" i="6"/>
  <c r="R221" i="6"/>
  <c r="AM222" i="8"/>
  <c r="AI222" i="8"/>
  <c r="AE222" i="8"/>
  <c r="AO222" i="8"/>
  <c r="AK222" i="8"/>
  <c r="AG222" i="8"/>
  <c r="AN222" i="8"/>
  <c r="AJ222" i="8"/>
  <c r="AF222" i="8"/>
  <c r="AH222" i="8"/>
  <c r="AL222" i="8"/>
  <c r="G227" i="4"/>
  <c r="AA225" i="8"/>
  <c r="W225" i="8"/>
  <c r="S225" i="8"/>
  <c r="K225" i="8"/>
  <c r="Y225" i="8"/>
  <c r="U225" i="8"/>
  <c r="AB225" i="8"/>
  <c r="X225" i="8"/>
  <c r="T225" i="8"/>
  <c r="V225" i="8"/>
  <c r="Z225" i="8"/>
  <c r="AQ226" i="8"/>
  <c r="H226" i="8"/>
  <c r="O226" i="8" s="1"/>
  <c r="AN220" i="6"/>
  <c r="AJ220" i="6"/>
  <c r="AF220" i="6"/>
  <c r="AL220" i="6"/>
  <c r="AH220" i="6"/>
  <c r="AO220" i="6"/>
  <c r="AK220" i="6"/>
  <c r="AG220" i="6"/>
  <c r="AI220" i="6"/>
  <c r="AM220" i="6"/>
  <c r="AE220" i="6"/>
  <c r="AQ224" i="6"/>
  <c r="H224" i="6"/>
  <c r="O224" i="6" s="1"/>
  <c r="F225" i="6"/>
  <c r="H224" i="4"/>
  <c r="O224" i="4" s="1"/>
  <c r="AQ224" i="4"/>
  <c r="F225" i="4"/>
  <c r="Y226" i="8" l="1"/>
  <c r="U226" i="8"/>
  <c r="AA226" i="8"/>
  <c r="W226" i="8"/>
  <c r="S226" i="8"/>
  <c r="K226" i="8"/>
  <c r="Z226" i="8"/>
  <c r="V226" i="8"/>
  <c r="X226" i="8"/>
  <c r="T226" i="8"/>
  <c r="AB226" i="8"/>
  <c r="AO223" i="8"/>
  <c r="AK223" i="8"/>
  <c r="AG223" i="8"/>
  <c r="AM223" i="8"/>
  <c r="AI223" i="8"/>
  <c r="AE223" i="8"/>
  <c r="AL223" i="8"/>
  <c r="AH223" i="8"/>
  <c r="AJ223" i="8"/>
  <c r="AF223" i="8"/>
  <c r="AN223" i="8"/>
  <c r="AA224" i="4"/>
  <c r="W224" i="4"/>
  <c r="S224" i="4"/>
  <c r="K224" i="4"/>
  <c r="Z224" i="4"/>
  <c r="V224" i="4"/>
  <c r="AB224" i="4"/>
  <c r="X224" i="4"/>
  <c r="T224" i="4"/>
  <c r="Y224" i="4"/>
  <c r="U224" i="4"/>
  <c r="AC225" i="8"/>
  <c r="L225" i="8"/>
  <c r="R224" i="8"/>
  <c r="AQ227" i="8"/>
  <c r="H227" i="8"/>
  <c r="O227" i="8" s="1"/>
  <c r="AC223" i="4"/>
  <c r="L223" i="4"/>
  <c r="R222" i="4"/>
  <c r="AC223" i="6"/>
  <c r="L223" i="6"/>
  <c r="R222" i="6"/>
  <c r="AQ225" i="4"/>
  <c r="H225" i="4"/>
  <c r="O225" i="4" s="1"/>
  <c r="F226" i="4"/>
  <c r="AQ225" i="6"/>
  <c r="H225" i="6"/>
  <c r="O225" i="6" s="1"/>
  <c r="F226" i="6"/>
  <c r="G228" i="4"/>
  <c r="AL221" i="6"/>
  <c r="AH221" i="6"/>
  <c r="AN221" i="6"/>
  <c r="AJ221" i="6"/>
  <c r="AF221" i="6"/>
  <c r="AM221" i="6"/>
  <c r="AI221" i="6"/>
  <c r="AE221" i="6"/>
  <c r="AK221" i="6"/>
  <c r="AO221" i="6"/>
  <c r="AG221" i="6"/>
  <c r="G228" i="8"/>
  <c r="F228" i="8"/>
  <c r="AA224" i="6"/>
  <c r="W224" i="6"/>
  <c r="S224" i="6"/>
  <c r="K224" i="6"/>
  <c r="Y224" i="6"/>
  <c r="U224" i="6"/>
  <c r="AB224" i="6"/>
  <c r="X224" i="6"/>
  <c r="T224" i="6"/>
  <c r="Z224" i="6"/>
  <c r="V224" i="6"/>
  <c r="AL221" i="4"/>
  <c r="AH221" i="4"/>
  <c r="AO221" i="4"/>
  <c r="AK221" i="4"/>
  <c r="AG221" i="4"/>
  <c r="AM221" i="4"/>
  <c r="AI221" i="4"/>
  <c r="AE221" i="4"/>
  <c r="AJ221" i="4"/>
  <c r="AF221" i="4"/>
  <c r="AN221" i="4"/>
  <c r="G230" i="6"/>
  <c r="G231" i="6" l="1"/>
  <c r="G229" i="8"/>
  <c r="F229" i="8"/>
  <c r="G229" i="4"/>
  <c r="AN222" i="6"/>
  <c r="AJ222" i="6"/>
  <c r="AF222" i="6"/>
  <c r="AL222" i="6"/>
  <c r="AH222" i="6"/>
  <c r="AO222" i="6"/>
  <c r="AK222" i="6"/>
  <c r="AG222" i="6"/>
  <c r="AM222" i="6"/>
  <c r="AE222" i="6"/>
  <c r="AI222" i="6"/>
  <c r="AL224" i="8"/>
  <c r="AN224" i="8"/>
  <c r="AM224" i="8"/>
  <c r="AI224" i="8"/>
  <c r="AE224" i="8"/>
  <c r="AK224" i="8"/>
  <c r="AG224" i="8"/>
  <c r="AJ224" i="8"/>
  <c r="AF224" i="8"/>
  <c r="AO224" i="8"/>
  <c r="AH224" i="8"/>
  <c r="H226" i="4"/>
  <c r="O226" i="4" s="1"/>
  <c r="AQ226" i="4"/>
  <c r="F227" i="4"/>
  <c r="AQ226" i="6"/>
  <c r="H226" i="6"/>
  <c r="O226" i="6" s="1"/>
  <c r="F227" i="6"/>
  <c r="Y225" i="4"/>
  <c r="U225" i="4"/>
  <c r="AB225" i="4"/>
  <c r="X225" i="4"/>
  <c r="T225" i="4"/>
  <c r="Z225" i="4"/>
  <c r="V225" i="4"/>
  <c r="AA225" i="4"/>
  <c r="W225" i="4"/>
  <c r="K225" i="4"/>
  <c r="S225" i="4"/>
  <c r="AA227" i="8"/>
  <c r="W227" i="8"/>
  <c r="S227" i="8"/>
  <c r="K227" i="8"/>
  <c r="Y227" i="8"/>
  <c r="U227" i="8"/>
  <c r="AB227" i="8"/>
  <c r="X227" i="8"/>
  <c r="T227" i="8"/>
  <c r="Z227" i="8"/>
  <c r="V227" i="8"/>
  <c r="L224" i="4"/>
  <c r="R223" i="4"/>
  <c r="AC224" i="4"/>
  <c r="AC226" i="8"/>
  <c r="L226" i="8"/>
  <c r="R225" i="8"/>
  <c r="AC224" i="6"/>
  <c r="L224" i="6"/>
  <c r="R223" i="6"/>
  <c r="AQ228" i="8"/>
  <c r="H228" i="8"/>
  <c r="O228" i="8" s="1"/>
  <c r="Y225" i="6"/>
  <c r="U225" i="6"/>
  <c r="AA225" i="6"/>
  <c r="W225" i="6"/>
  <c r="S225" i="6"/>
  <c r="K225" i="6"/>
  <c r="Z225" i="6"/>
  <c r="V225" i="6"/>
  <c r="AB225" i="6"/>
  <c r="T225" i="6"/>
  <c r="X225" i="6"/>
  <c r="AN222" i="4"/>
  <c r="AJ222" i="4"/>
  <c r="AF222" i="4"/>
  <c r="AM222" i="4"/>
  <c r="AI222" i="4"/>
  <c r="AE222" i="4"/>
  <c r="AO222" i="4"/>
  <c r="AK222" i="4"/>
  <c r="AG222" i="4"/>
  <c r="AL222" i="4"/>
  <c r="AH222" i="4"/>
  <c r="AC225" i="4" l="1"/>
  <c r="L225" i="4"/>
  <c r="R224" i="4"/>
  <c r="AQ229" i="8"/>
  <c r="H229" i="8"/>
  <c r="O229" i="8" s="1"/>
  <c r="Y228" i="8"/>
  <c r="U228" i="8"/>
  <c r="AA228" i="8"/>
  <c r="W228" i="8"/>
  <c r="S228" i="8"/>
  <c r="K228" i="8"/>
  <c r="Z228" i="8"/>
  <c r="V228" i="8"/>
  <c r="T228" i="8"/>
  <c r="AB228" i="8"/>
  <c r="X228" i="8"/>
  <c r="AQ227" i="4"/>
  <c r="H227" i="4"/>
  <c r="O227" i="4" s="1"/>
  <c r="F228" i="4"/>
  <c r="G230" i="8"/>
  <c r="F230" i="8"/>
  <c r="AN225" i="8"/>
  <c r="AJ225" i="8"/>
  <c r="AF225" i="8"/>
  <c r="AL225" i="8"/>
  <c r="AH225" i="8"/>
  <c r="AO225" i="8"/>
  <c r="AK225" i="8"/>
  <c r="AG225" i="8"/>
  <c r="AE225" i="8"/>
  <c r="AM225" i="8"/>
  <c r="AI225" i="8"/>
  <c r="AL223" i="4"/>
  <c r="AH223" i="4"/>
  <c r="AO223" i="4"/>
  <c r="AK223" i="4"/>
  <c r="AG223" i="4"/>
  <c r="AM223" i="4"/>
  <c r="AI223" i="4"/>
  <c r="AE223" i="4"/>
  <c r="AN223" i="4"/>
  <c r="AJ223" i="4"/>
  <c r="AF223" i="4"/>
  <c r="AQ227" i="6"/>
  <c r="H227" i="6"/>
  <c r="O227" i="6" s="1"/>
  <c r="F228" i="6"/>
  <c r="AC225" i="6"/>
  <c r="R224" i="6"/>
  <c r="L225" i="6"/>
  <c r="AL223" i="6"/>
  <c r="AH223" i="6"/>
  <c r="AN223" i="6"/>
  <c r="AJ223" i="6"/>
  <c r="AF223" i="6"/>
  <c r="AM223" i="6"/>
  <c r="AI223" i="6"/>
  <c r="AE223" i="6"/>
  <c r="AO223" i="6"/>
  <c r="AG223" i="6"/>
  <c r="AK223" i="6"/>
  <c r="AC227" i="8"/>
  <c r="L227" i="8"/>
  <c r="R226" i="8"/>
  <c r="AA226" i="6"/>
  <c r="W226" i="6"/>
  <c r="S226" i="6"/>
  <c r="K226" i="6"/>
  <c r="Y226" i="6"/>
  <c r="U226" i="6"/>
  <c r="AB226" i="6"/>
  <c r="X226" i="6"/>
  <c r="T226" i="6"/>
  <c r="V226" i="6"/>
  <c r="Z226" i="6"/>
  <c r="AA226" i="4"/>
  <c r="W226" i="4"/>
  <c r="S226" i="4"/>
  <c r="K226" i="4"/>
  <c r="Z226" i="4"/>
  <c r="V226" i="4"/>
  <c r="AB226" i="4"/>
  <c r="X226" i="4"/>
  <c r="T226" i="4"/>
  <c r="Y226" i="4"/>
  <c r="U226" i="4"/>
  <c r="G230" i="4"/>
  <c r="G232" i="6"/>
  <c r="G233" i="6" l="1"/>
  <c r="AN224" i="6"/>
  <c r="AJ224" i="6"/>
  <c r="AF224" i="6"/>
  <c r="AL224" i="6"/>
  <c r="AH224" i="6"/>
  <c r="AO224" i="6"/>
  <c r="AK224" i="6"/>
  <c r="AG224" i="6"/>
  <c r="AI224" i="6"/>
  <c r="AE224" i="6"/>
  <c r="AM224" i="6"/>
  <c r="G231" i="8"/>
  <c r="F231" i="8"/>
  <c r="G231" i="4"/>
  <c r="AC226" i="6"/>
  <c r="L226" i="6"/>
  <c r="R225" i="6"/>
  <c r="AL226" i="8"/>
  <c r="AH226" i="8"/>
  <c r="AN226" i="8"/>
  <c r="AJ226" i="8"/>
  <c r="AF226" i="8"/>
  <c r="AM226" i="8"/>
  <c r="AI226" i="8"/>
  <c r="AE226" i="8"/>
  <c r="AG226" i="8"/>
  <c r="AO226" i="8"/>
  <c r="AK226" i="8"/>
  <c r="H228" i="4"/>
  <c r="O228" i="4" s="1"/>
  <c r="AQ228" i="4"/>
  <c r="F229" i="4"/>
  <c r="AC228" i="8"/>
  <c r="R227" i="8"/>
  <c r="L228" i="8"/>
  <c r="AN224" i="4"/>
  <c r="AJ224" i="4"/>
  <c r="AF224" i="4"/>
  <c r="AM224" i="4"/>
  <c r="AI224" i="4"/>
  <c r="AE224" i="4"/>
  <c r="AO224" i="4"/>
  <c r="AK224" i="4"/>
  <c r="AG224" i="4"/>
  <c r="AL224" i="4"/>
  <c r="AH224" i="4"/>
  <c r="L226" i="4"/>
  <c r="R225" i="4"/>
  <c r="AC226" i="4"/>
  <c r="AQ228" i="6"/>
  <c r="H228" i="6"/>
  <c r="O228" i="6" s="1"/>
  <c r="F229" i="6"/>
  <c r="Y227" i="4"/>
  <c r="U227" i="4"/>
  <c r="AB227" i="4"/>
  <c r="X227" i="4"/>
  <c r="T227" i="4"/>
  <c r="Z227" i="4"/>
  <c r="V227" i="4"/>
  <c r="K227" i="4"/>
  <c r="AA227" i="4"/>
  <c r="S227" i="4"/>
  <c r="W227" i="4"/>
  <c r="Y227" i="6"/>
  <c r="U227" i="6"/>
  <c r="AA227" i="6"/>
  <c r="W227" i="6"/>
  <c r="S227" i="6"/>
  <c r="K227" i="6"/>
  <c r="Z227" i="6"/>
  <c r="V227" i="6"/>
  <c r="X227" i="6"/>
  <c r="T227" i="6"/>
  <c r="AB227" i="6"/>
  <c r="AQ230" i="8"/>
  <c r="H230" i="8"/>
  <c r="O230" i="8" s="1"/>
  <c r="AA229" i="8"/>
  <c r="W229" i="8"/>
  <c r="S229" i="8"/>
  <c r="K229" i="8"/>
  <c r="Y229" i="8"/>
  <c r="U229" i="8"/>
  <c r="AB229" i="8"/>
  <c r="X229" i="8"/>
  <c r="T229" i="8"/>
  <c r="V229" i="8"/>
  <c r="Z229" i="8"/>
  <c r="AN227" i="8" l="1"/>
  <c r="AJ227" i="8"/>
  <c r="AF227" i="8"/>
  <c r="AL227" i="8"/>
  <c r="AH227" i="8"/>
  <c r="AO227" i="8"/>
  <c r="AK227" i="8"/>
  <c r="AG227" i="8"/>
  <c r="AI227" i="8"/>
  <c r="AM227" i="8"/>
  <c r="AE227" i="8"/>
  <c r="AL225" i="6"/>
  <c r="AH225" i="6"/>
  <c r="AN225" i="6"/>
  <c r="AJ225" i="6"/>
  <c r="AF225" i="6"/>
  <c r="AM225" i="6"/>
  <c r="AI225" i="6"/>
  <c r="AE225" i="6"/>
  <c r="AK225" i="6"/>
  <c r="AG225" i="6"/>
  <c r="AO225" i="6"/>
  <c r="G232" i="4"/>
  <c r="AC227" i="6"/>
  <c r="L227" i="6"/>
  <c r="R226" i="6"/>
  <c r="AQ231" i="8"/>
  <c r="H231" i="8"/>
  <c r="O231" i="8" s="1"/>
  <c r="AA228" i="4"/>
  <c r="W228" i="4"/>
  <c r="S228" i="4"/>
  <c r="K228" i="4"/>
  <c r="Z228" i="4"/>
  <c r="V228" i="4"/>
  <c r="AB228" i="4"/>
  <c r="X228" i="4"/>
  <c r="T228" i="4"/>
  <c r="U228" i="4"/>
  <c r="Y228" i="4"/>
  <c r="AC229" i="8"/>
  <c r="L229" i="8"/>
  <c r="R228" i="8"/>
  <c r="Y230" i="8"/>
  <c r="U230" i="8"/>
  <c r="AA230" i="8"/>
  <c r="W230" i="8"/>
  <c r="S230" i="8"/>
  <c r="K230" i="8"/>
  <c r="Z230" i="8"/>
  <c r="V230" i="8"/>
  <c r="X230" i="8"/>
  <c r="AB230" i="8"/>
  <c r="T230" i="8"/>
  <c r="AC227" i="4"/>
  <c r="L227" i="4"/>
  <c r="R226" i="4"/>
  <c r="AQ229" i="6"/>
  <c r="H229" i="6"/>
  <c r="O229" i="6" s="1"/>
  <c r="F230" i="6"/>
  <c r="AL225" i="4"/>
  <c r="AH225" i="4"/>
  <c r="AO225" i="4"/>
  <c r="AK225" i="4"/>
  <c r="AG225" i="4"/>
  <c r="AM225" i="4"/>
  <c r="AI225" i="4"/>
  <c r="AE225" i="4"/>
  <c r="AN225" i="4"/>
  <c r="AF225" i="4"/>
  <c r="AJ225" i="4"/>
  <c r="AQ229" i="4"/>
  <c r="H229" i="4"/>
  <c r="O229" i="4" s="1"/>
  <c r="F230" i="4"/>
  <c r="G232" i="8"/>
  <c r="F232" i="8"/>
  <c r="AA228" i="6"/>
  <c r="W228" i="6"/>
  <c r="S228" i="6"/>
  <c r="K228" i="6"/>
  <c r="Y228" i="6"/>
  <c r="U228" i="6"/>
  <c r="AB228" i="6"/>
  <c r="X228" i="6"/>
  <c r="T228" i="6"/>
  <c r="Z228" i="6"/>
  <c r="V228" i="6"/>
  <c r="G234" i="6"/>
  <c r="G233" i="8" l="1"/>
  <c r="F233" i="8"/>
  <c r="AL228" i="8"/>
  <c r="AH228" i="8"/>
  <c r="AN228" i="8"/>
  <c r="AJ228" i="8"/>
  <c r="AF228" i="8"/>
  <c r="AM228" i="8"/>
  <c r="AI228" i="8"/>
  <c r="AE228" i="8"/>
  <c r="AK228" i="8"/>
  <c r="AO228" i="8"/>
  <c r="AG228" i="8"/>
  <c r="G235" i="6"/>
  <c r="AC228" i="6"/>
  <c r="L228" i="6"/>
  <c r="R227" i="6"/>
  <c r="AQ232" i="8"/>
  <c r="H232" i="8"/>
  <c r="O232" i="8" s="1"/>
  <c r="AQ230" i="6"/>
  <c r="H230" i="6"/>
  <c r="O230" i="6" s="1"/>
  <c r="F231" i="6"/>
  <c r="G233" i="4"/>
  <c r="AN226" i="6"/>
  <c r="AJ226" i="6"/>
  <c r="AF226" i="6"/>
  <c r="AL226" i="6"/>
  <c r="AH226" i="6"/>
  <c r="AO226" i="6"/>
  <c r="AK226" i="6"/>
  <c r="AG226" i="6"/>
  <c r="AE226" i="6"/>
  <c r="AM226" i="6"/>
  <c r="AI226" i="6"/>
  <c r="H230" i="4"/>
  <c r="O230" i="4" s="1"/>
  <c r="AQ230" i="4"/>
  <c r="F231" i="4"/>
  <c r="Y229" i="6"/>
  <c r="U229" i="6"/>
  <c r="AA229" i="6"/>
  <c r="W229" i="6"/>
  <c r="S229" i="6"/>
  <c r="K229" i="6"/>
  <c r="Z229" i="6"/>
  <c r="V229" i="6"/>
  <c r="T229" i="6"/>
  <c r="AB229" i="6"/>
  <c r="X229" i="6"/>
  <c r="Y229" i="4"/>
  <c r="U229" i="4"/>
  <c r="AB229" i="4"/>
  <c r="X229" i="4"/>
  <c r="T229" i="4"/>
  <c r="Z229" i="4"/>
  <c r="V229" i="4"/>
  <c r="S229" i="4"/>
  <c r="K229" i="4"/>
  <c r="W229" i="4"/>
  <c r="AA229" i="4"/>
  <c r="AN226" i="4"/>
  <c r="AJ226" i="4"/>
  <c r="AF226" i="4"/>
  <c r="AM226" i="4"/>
  <c r="AI226" i="4"/>
  <c r="AE226" i="4"/>
  <c r="AO226" i="4"/>
  <c r="AK226" i="4"/>
  <c r="AG226" i="4"/>
  <c r="AH226" i="4"/>
  <c r="AL226" i="4"/>
  <c r="AC230" i="8"/>
  <c r="L230" i="8"/>
  <c r="R229" i="8"/>
  <c r="L228" i="4"/>
  <c r="R227" i="4"/>
  <c r="AC228" i="4"/>
  <c r="AA231" i="8"/>
  <c r="W231" i="8"/>
  <c r="S231" i="8"/>
  <c r="K231" i="8"/>
  <c r="Y231" i="8"/>
  <c r="U231" i="8"/>
  <c r="AB231" i="8"/>
  <c r="X231" i="8"/>
  <c r="T231" i="8"/>
  <c r="Z231" i="8"/>
  <c r="V231" i="8"/>
  <c r="Y232" i="8" l="1"/>
  <c r="U232" i="8"/>
  <c r="AA232" i="8"/>
  <c r="W232" i="8"/>
  <c r="S232" i="8"/>
  <c r="K232" i="8"/>
  <c r="Z232" i="8"/>
  <c r="V232" i="8"/>
  <c r="AB232" i="8"/>
  <c r="T232" i="8"/>
  <c r="X232" i="8"/>
  <c r="AN229" i="8"/>
  <c r="AJ229" i="8"/>
  <c r="AF229" i="8"/>
  <c r="AL229" i="8"/>
  <c r="AH229" i="8"/>
  <c r="AO229" i="8"/>
  <c r="AK229" i="8"/>
  <c r="AG229" i="8"/>
  <c r="AM229" i="8"/>
  <c r="AE229" i="8"/>
  <c r="AI229" i="8"/>
  <c r="AC229" i="4"/>
  <c r="L229" i="4"/>
  <c r="R228" i="4"/>
  <c r="AQ231" i="4"/>
  <c r="H231" i="4"/>
  <c r="O231" i="4" s="1"/>
  <c r="F232" i="4"/>
  <c r="AQ231" i="6"/>
  <c r="H231" i="6"/>
  <c r="O231" i="6" s="1"/>
  <c r="F232" i="6"/>
  <c r="G234" i="4"/>
  <c r="AC231" i="8"/>
  <c r="L231" i="8"/>
  <c r="R230" i="8"/>
  <c r="AA230" i="6"/>
  <c r="W230" i="6"/>
  <c r="S230" i="6"/>
  <c r="K230" i="6"/>
  <c r="Y230" i="6"/>
  <c r="U230" i="6"/>
  <c r="AB230" i="6"/>
  <c r="X230" i="6"/>
  <c r="T230" i="6"/>
  <c r="V230" i="6"/>
  <c r="Z230" i="6"/>
  <c r="AL227" i="6"/>
  <c r="AH227" i="6"/>
  <c r="AN227" i="6"/>
  <c r="AJ227" i="6"/>
  <c r="AF227" i="6"/>
  <c r="AM227" i="6"/>
  <c r="AI227" i="6"/>
  <c r="AE227" i="6"/>
  <c r="AG227" i="6"/>
  <c r="AO227" i="6"/>
  <c r="AK227" i="6"/>
  <c r="G236" i="6"/>
  <c r="AQ233" i="8"/>
  <c r="H233" i="8"/>
  <c r="O233" i="8" s="1"/>
  <c r="AL227" i="4"/>
  <c r="AH227" i="4"/>
  <c r="AO227" i="4"/>
  <c r="AK227" i="4"/>
  <c r="AG227" i="4"/>
  <c r="AM227" i="4"/>
  <c r="AI227" i="4"/>
  <c r="AE227" i="4"/>
  <c r="AF227" i="4"/>
  <c r="AJ227" i="4"/>
  <c r="AN227" i="4"/>
  <c r="AC229" i="6"/>
  <c r="R228" i="6"/>
  <c r="L229" i="6"/>
  <c r="AA230" i="4"/>
  <c r="W230" i="4"/>
  <c r="S230" i="4"/>
  <c r="K230" i="4"/>
  <c r="Z230" i="4"/>
  <c r="V230" i="4"/>
  <c r="AB230" i="4"/>
  <c r="X230" i="4"/>
  <c r="T230" i="4"/>
  <c r="U230" i="4"/>
  <c r="Y230" i="4"/>
  <c r="G234" i="8"/>
  <c r="F234" i="8"/>
  <c r="G235" i="8" l="1"/>
  <c r="F235" i="8"/>
  <c r="AC230" i="6"/>
  <c r="L230" i="6"/>
  <c r="R229" i="6"/>
  <c r="H232" i="4"/>
  <c r="O232" i="4" s="1"/>
  <c r="AQ232" i="4"/>
  <c r="F233" i="4"/>
  <c r="AN228" i="6"/>
  <c r="AJ228" i="6"/>
  <c r="AF228" i="6"/>
  <c r="AL228" i="6"/>
  <c r="AH228" i="6"/>
  <c r="AO228" i="6"/>
  <c r="AK228" i="6"/>
  <c r="AG228" i="6"/>
  <c r="AI228" i="6"/>
  <c r="AM228" i="6"/>
  <c r="AE228" i="6"/>
  <c r="G237" i="6"/>
  <c r="AQ232" i="6"/>
  <c r="H232" i="6"/>
  <c r="O232" i="6" s="1"/>
  <c r="F233" i="6"/>
  <c r="Y231" i="4"/>
  <c r="U231" i="4"/>
  <c r="AB231" i="4"/>
  <c r="X231" i="4"/>
  <c r="T231" i="4"/>
  <c r="Z231" i="4"/>
  <c r="V231" i="4"/>
  <c r="W231" i="4"/>
  <c r="S231" i="4"/>
  <c r="AA231" i="4"/>
  <c r="K231" i="4"/>
  <c r="L230" i="4"/>
  <c r="R229" i="4"/>
  <c r="AC230" i="4"/>
  <c r="AL230" i="8"/>
  <c r="AH230" i="8"/>
  <c r="AN230" i="8"/>
  <c r="AJ230" i="8"/>
  <c r="AF230" i="8"/>
  <c r="AM230" i="8"/>
  <c r="AI230" i="8"/>
  <c r="AE230" i="8"/>
  <c r="AO230" i="8"/>
  <c r="AG230" i="8"/>
  <c r="AK230" i="8"/>
  <c r="AA233" i="8"/>
  <c r="W233" i="8"/>
  <c r="S233" i="8"/>
  <c r="K233" i="8"/>
  <c r="Y233" i="8"/>
  <c r="U233" i="8"/>
  <c r="AB233" i="8"/>
  <c r="X233" i="8"/>
  <c r="T233" i="8"/>
  <c r="V233" i="8"/>
  <c r="Z233" i="8"/>
  <c r="Y231" i="6"/>
  <c r="U231" i="6"/>
  <c r="AA231" i="6"/>
  <c r="W231" i="6"/>
  <c r="S231" i="6"/>
  <c r="K231" i="6"/>
  <c r="Z231" i="6"/>
  <c r="V231" i="6"/>
  <c r="X231" i="6"/>
  <c r="AB231" i="6"/>
  <c r="T231" i="6"/>
  <c r="AC232" i="8"/>
  <c r="R231" i="8"/>
  <c r="L232" i="8"/>
  <c r="AQ234" i="8"/>
  <c r="H234" i="8"/>
  <c r="O234" i="8" s="1"/>
  <c r="G235" i="4"/>
  <c r="AN228" i="4"/>
  <c r="AJ228" i="4"/>
  <c r="AF228" i="4"/>
  <c r="AM228" i="4"/>
  <c r="AI228" i="4"/>
  <c r="AE228" i="4"/>
  <c r="AO228" i="4"/>
  <c r="AK228" i="4"/>
  <c r="AG228" i="4"/>
  <c r="AH228" i="4"/>
  <c r="AL228" i="4"/>
  <c r="AQ233" i="6" l="1"/>
  <c r="H233" i="6"/>
  <c r="O233" i="6" s="1"/>
  <c r="F234" i="6"/>
  <c r="AC231" i="4"/>
  <c r="L231" i="4"/>
  <c r="R230" i="4"/>
  <c r="AA232" i="6"/>
  <c r="W232" i="6"/>
  <c r="S232" i="6"/>
  <c r="K232" i="6"/>
  <c r="Y232" i="6"/>
  <c r="U232" i="6"/>
  <c r="AB232" i="6"/>
  <c r="X232" i="6"/>
  <c r="T232" i="6"/>
  <c r="Z232" i="6"/>
  <c r="V232" i="6"/>
  <c r="Y234" i="8"/>
  <c r="U234" i="8"/>
  <c r="AA234" i="8"/>
  <c r="W234" i="8"/>
  <c r="S234" i="8"/>
  <c r="K234" i="8"/>
  <c r="Z234" i="8"/>
  <c r="V234" i="8"/>
  <c r="X234" i="8"/>
  <c r="T234" i="8"/>
  <c r="AB234" i="8"/>
  <c r="G238" i="6"/>
  <c r="AQ233" i="4"/>
  <c r="H233" i="4"/>
  <c r="O233" i="4" s="1"/>
  <c r="F234" i="4"/>
  <c r="AC231" i="6"/>
  <c r="L231" i="6"/>
  <c r="R230" i="6"/>
  <c r="AA232" i="4"/>
  <c r="W232" i="4"/>
  <c r="S232" i="4"/>
  <c r="K232" i="4"/>
  <c r="Z232" i="4"/>
  <c r="V232" i="4"/>
  <c r="AB232" i="4"/>
  <c r="X232" i="4"/>
  <c r="T232" i="4"/>
  <c r="Y232" i="4"/>
  <c r="U232" i="4"/>
  <c r="AQ235" i="8"/>
  <c r="H235" i="8"/>
  <c r="O235" i="8" s="1"/>
  <c r="G236" i="4"/>
  <c r="AN231" i="8"/>
  <c r="AJ231" i="8"/>
  <c r="AF231" i="8"/>
  <c r="AL231" i="8"/>
  <c r="AH231" i="8"/>
  <c r="AO231" i="8"/>
  <c r="AK231" i="8"/>
  <c r="AG231" i="8"/>
  <c r="AI231" i="8"/>
  <c r="AE231" i="8"/>
  <c r="AM231" i="8"/>
  <c r="AC233" i="8"/>
  <c r="L233" i="8"/>
  <c r="R232" i="8"/>
  <c r="AL229" i="4"/>
  <c r="AH229" i="4"/>
  <c r="AO229" i="4"/>
  <c r="AK229" i="4"/>
  <c r="AG229" i="4"/>
  <c r="AM229" i="4"/>
  <c r="AI229" i="4"/>
  <c r="AE229" i="4"/>
  <c r="AJ229" i="4"/>
  <c r="AF229" i="4"/>
  <c r="AN229" i="4"/>
  <c r="AL229" i="6"/>
  <c r="AH229" i="6"/>
  <c r="AN229" i="6"/>
  <c r="AJ229" i="6"/>
  <c r="AF229" i="6"/>
  <c r="AM229" i="6"/>
  <c r="AI229" i="6"/>
  <c r="AE229" i="6"/>
  <c r="AK229" i="6"/>
  <c r="AO229" i="6"/>
  <c r="AG229" i="6"/>
  <c r="G236" i="8"/>
  <c r="F236" i="8"/>
  <c r="G237" i="8" l="1"/>
  <c r="F237" i="8"/>
  <c r="L232" i="4"/>
  <c r="R231" i="4"/>
  <c r="AC232" i="4"/>
  <c r="AN230" i="6"/>
  <c r="AJ230" i="6"/>
  <c r="AF230" i="6"/>
  <c r="AL230" i="6"/>
  <c r="AH230" i="6"/>
  <c r="AO230" i="6"/>
  <c r="AK230" i="6"/>
  <c r="AG230" i="6"/>
  <c r="AM230" i="6"/>
  <c r="AE230" i="6"/>
  <c r="AI230" i="6"/>
  <c r="Y233" i="4"/>
  <c r="U233" i="4"/>
  <c r="AB233" i="4"/>
  <c r="X233" i="4"/>
  <c r="T233" i="4"/>
  <c r="Z233" i="4"/>
  <c r="V233" i="4"/>
  <c r="AA233" i="4"/>
  <c r="W233" i="4"/>
  <c r="K233" i="4"/>
  <c r="S233" i="4"/>
  <c r="G237" i="4"/>
  <c r="AC234" i="8"/>
  <c r="L234" i="8"/>
  <c r="R233" i="8"/>
  <c r="AQ234" i="6"/>
  <c r="H234" i="6"/>
  <c r="O234" i="6" s="1"/>
  <c r="F235" i="6"/>
  <c r="AC232" i="6"/>
  <c r="L232" i="6"/>
  <c r="R231" i="6"/>
  <c r="AN230" i="4"/>
  <c r="AJ230" i="4"/>
  <c r="AF230" i="4"/>
  <c r="AM230" i="4"/>
  <c r="AI230" i="4"/>
  <c r="AE230" i="4"/>
  <c r="AO230" i="4"/>
  <c r="AK230" i="4"/>
  <c r="AG230" i="4"/>
  <c r="AL230" i="4"/>
  <c r="AH230" i="4"/>
  <c r="Y233" i="6"/>
  <c r="U233" i="6"/>
  <c r="AA233" i="6"/>
  <c r="W233" i="6"/>
  <c r="S233" i="6"/>
  <c r="K233" i="6"/>
  <c r="Z233" i="6"/>
  <c r="V233" i="6"/>
  <c r="AB233" i="6"/>
  <c r="T233" i="6"/>
  <c r="X233" i="6"/>
  <c r="AQ236" i="8"/>
  <c r="H236" i="8"/>
  <c r="O236" i="8" s="1"/>
  <c r="AL232" i="8"/>
  <c r="AH232" i="8"/>
  <c r="AN232" i="8"/>
  <c r="AJ232" i="8"/>
  <c r="AF232" i="8"/>
  <c r="AM232" i="8"/>
  <c r="AI232" i="8"/>
  <c r="AE232" i="8"/>
  <c r="AK232" i="8"/>
  <c r="AG232" i="8"/>
  <c r="AO232" i="8"/>
  <c r="AA235" i="8"/>
  <c r="W235" i="8"/>
  <c r="S235" i="8"/>
  <c r="K235" i="8"/>
  <c r="Y235" i="8"/>
  <c r="U235" i="8"/>
  <c r="AB235" i="8"/>
  <c r="X235" i="8"/>
  <c r="T235" i="8"/>
  <c r="Z235" i="8"/>
  <c r="V235" i="8"/>
  <c r="H234" i="4"/>
  <c r="O234" i="4" s="1"/>
  <c r="AQ234" i="4"/>
  <c r="F235" i="4"/>
  <c r="G239" i="6"/>
  <c r="G238" i="4" l="1"/>
  <c r="AL231" i="4"/>
  <c r="AH231" i="4"/>
  <c r="AO231" i="4"/>
  <c r="AK231" i="4"/>
  <c r="AG231" i="4"/>
  <c r="AM231" i="4"/>
  <c r="AI231" i="4"/>
  <c r="AE231" i="4"/>
  <c r="AN231" i="4"/>
  <c r="AJ231" i="4"/>
  <c r="AF231" i="4"/>
  <c r="AQ235" i="4"/>
  <c r="H235" i="4"/>
  <c r="O235" i="4" s="1"/>
  <c r="F236" i="4"/>
  <c r="AC233" i="6"/>
  <c r="R232" i="6"/>
  <c r="L233" i="6"/>
  <c r="AQ235" i="6"/>
  <c r="H235" i="6"/>
  <c r="O235" i="6" s="1"/>
  <c r="F236" i="6"/>
  <c r="G240" i="6"/>
  <c r="AN233" i="8"/>
  <c r="AJ233" i="8"/>
  <c r="AF233" i="8"/>
  <c r="AL233" i="8"/>
  <c r="AH233" i="8"/>
  <c r="AO233" i="8"/>
  <c r="AK233" i="8"/>
  <c r="AG233" i="8"/>
  <c r="AE233" i="8"/>
  <c r="AM233" i="8"/>
  <c r="AI233" i="8"/>
  <c r="Y236" i="8"/>
  <c r="U236" i="8"/>
  <c r="AA236" i="8"/>
  <c r="W236" i="8"/>
  <c r="S236" i="8"/>
  <c r="K236" i="8"/>
  <c r="Z236" i="8"/>
  <c r="V236" i="8"/>
  <c r="T236" i="8"/>
  <c r="AB236" i="8"/>
  <c r="X236" i="8"/>
  <c r="AL231" i="6"/>
  <c r="AH231" i="6"/>
  <c r="AN231" i="6"/>
  <c r="AJ231" i="6"/>
  <c r="AF231" i="6"/>
  <c r="AM231" i="6"/>
  <c r="AI231" i="6"/>
  <c r="AE231" i="6"/>
  <c r="AO231" i="6"/>
  <c r="AG231" i="6"/>
  <c r="AK231" i="6"/>
  <c r="AA234" i="6"/>
  <c r="W234" i="6"/>
  <c r="S234" i="6"/>
  <c r="K234" i="6"/>
  <c r="Y234" i="6"/>
  <c r="U234" i="6"/>
  <c r="AB234" i="6"/>
  <c r="X234" i="6"/>
  <c r="T234" i="6"/>
  <c r="V234" i="6"/>
  <c r="Z234" i="6"/>
  <c r="AC233" i="4"/>
  <c r="L233" i="4"/>
  <c r="R232" i="4"/>
  <c r="AQ237" i="8"/>
  <c r="H237" i="8"/>
  <c r="O237" i="8" s="1"/>
  <c r="AA234" i="4"/>
  <c r="W234" i="4"/>
  <c r="S234" i="4"/>
  <c r="K234" i="4"/>
  <c r="Z234" i="4"/>
  <c r="V234" i="4"/>
  <c r="AB234" i="4"/>
  <c r="X234" i="4"/>
  <c r="T234" i="4"/>
  <c r="Y234" i="4"/>
  <c r="U234" i="4"/>
  <c r="AC235" i="8"/>
  <c r="L235" i="8"/>
  <c r="R234" i="8"/>
  <c r="G238" i="8"/>
  <c r="F238" i="8"/>
  <c r="AQ238" i="8" l="1"/>
  <c r="H238" i="8"/>
  <c r="O238" i="8" s="1"/>
  <c r="L234" i="4"/>
  <c r="R233" i="4"/>
  <c r="AC234" i="4"/>
  <c r="G239" i="8"/>
  <c r="F239" i="8"/>
  <c r="AL234" i="8"/>
  <c r="AH234" i="8"/>
  <c r="AN234" i="8"/>
  <c r="AJ234" i="8"/>
  <c r="AF234" i="8"/>
  <c r="AM234" i="8"/>
  <c r="AI234" i="8"/>
  <c r="AE234" i="8"/>
  <c r="AG234" i="8"/>
  <c r="AO234" i="8"/>
  <c r="AK234" i="8"/>
  <c r="AN232" i="4"/>
  <c r="AJ232" i="4"/>
  <c r="AF232" i="4"/>
  <c r="AM232" i="4"/>
  <c r="AI232" i="4"/>
  <c r="AE232" i="4"/>
  <c r="AO232" i="4"/>
  <c r="AK232" i="4"/>
  <c r="AG232" i="4"/>
  <c r="AL232" i="4"/>
  <c r="AH232" i="4"/>
  <c r="G241" i="6"/>
  <c r="Y235" i="4"/>
  <c r="U235" i="4"/>
  <c r="AB235" i="4"/>
  <c r="X235" i="4"/>
  <c r="T235" i="4"/>
  <c r="Z235" i="4"/>
  <c r="V235" i="4"/>
  <c r="K235" i="4"/>
  <c r="AA235" i="4"/>
  <c r="S235" i="4"/>
  <c r="W235" i="4"/>
  <c r="AA237" i="8"/>
  <c r="W237" i="8"/>
  <c r="S237" i="8"/>
  <c r="K237" i="8"/>
  <c r="Y237" i="8"/>
  <c r="U237" i="8"/>
  <c r="AB237" i="8"/>
  <c r="X237" i="8"/>
  <c r="T237" i="8"/>
  <c r="V237" i="8"/>
  <c r="Z237" i="8"/>
  <c r="H236" i="4"/>
  <c r="O236" i="4" s="1"/>
  <c r="AQ236" i="4"/>
  <c r="F237" i="4"/>
  <c r="AQ236" i="6"/>
  <c r="H236" i="6"/>
  <c r="O236" i="6" s="1"/>
  <c r="F237" i="6"/>
  <c r="AN232" i="6"/>
  <c r="AJ232" i="6"/>
  <c r="AF232" i="6"/>
  <c r="AL232" i="6"/>
  <c r="AH232" i="6"/>
  <c r="AO232" i="6"/>
  <c r="AK232" i="6"/>
  <c r="AG232" i="6"/>
  <c r="AI232" i="6"/>
  <c r="AE232" i="6"/>
  <c r="AM232" i="6"/>
  <c r="G239" i="4"/>
  <c r="AC234" i="6"/>
  <c r="L234" i="6"/>
  <c r="R233" i="6"/>
  <c r="AC236" i="8"/>
  <c r="R235" i="8"/>
  <c r="L236" i="8"/>
  <c r="Y235" i="6"/>
  <c r="U235" i="6"/>
  <c r="AA235" i="6"/>
  <c r="W235" i="6"/>
  <c r="S235" i="6"/>
  <c r="K235" i="6"/>
  <c r="Z235" i="6"/>
  <c r="V235" i="6"/>
  <c r="X235" i="6"/>
  <c r="T235" i="6"/>
  <c r="AB235" i="6"/>
  <c r="AQ239" i="8" l="1"/>
  <c r="H239" i="8"/>
  <c r="O239" i="8" s="1"/>
  <c r="AC235" i="6"/>
  <c r="L235" i="6"/>
  <c r="R234" i="6"/>
  <c r="AQ237" i="4"/>
  <c r="H237" i="4"/>
  <c r="O237" i="4" s="1"/>
  <c r="F238" i="4"/>
  <c r="AL233" i="4"/>
  <c r="AH233" i="4"/>
  <c r="AO233" i="4"/>
  <c r="AK233" i="4"/>
  <c r="AG233" i="4"/>
  <c r="AM233" i="4"/>
  <c r="AI233" i="4"/>
  <c r="AE233" i="4"/>
  <c r="AN233" i="4"/>
  <c r="AF233" i="4"/>
  <c r="AJ233" i="4"/>
  <c r="G240" i="4"/>
  <c r="AC235" i="4"/>
  <c r="L235" i="4"/>
  <c r="R234" i="4"/>
  <c r="AA236" i="6"/>
  <c r="W236" i="6"/>
  <c r="S236" i="6"/>
  <c r="K236" i="6"/>
  <c r="Y236" i="6"/>
  <c r="U236" i="6"/>
  <c r="AB236" i="6"/>
  <c r="X236" i="6"/>
  <c r="T236" i="6"/>
  <c r="Z236" i="6"/>
  <c r="V236" i="6"/>
  <c r="AA236" i="4"/>
  <c r="W236" i="4"/>
  <c r="S236" i="4"/>
  <c r="K236" i="4"/>
  <c r="Z236" i="4"/>
  <c r="V236" i="4"/>
  <c r="AB236" i="4"/>
  <c r="X236" i="4"/>
  <c r="T236" i="4"/>
  <c r="U236" i="4"/>
  <c r="Y236" i="4"/>
  <c r="AC237" i="8"/>
  <c r="L237" i="8"/>
  <c r="R236" i="8"/>
  <c r="G242" i="6"/>
  <c r="G240" i="8"/>
  <c r="F240" i="8"/>
  <c r="Y238" i="8"/>
  <c r="U238" i="8"/>
  <c r="AA238" i="8"/>
  <c r="W238" i="8"/>
  <c r="S238" i="8"/>
  <c r="K238" i="8"/>
  <c r="Z238" i="8"/>
  <c r="V238" i="8"/>
  <c r="X238" i="8"/>
  <c r="AB238" i="8"/>
  <c r="T238" i="8"/>
  <c r="AL233" i="6"/>
  <c r="AH233" i="6"/>
  <c r="AN233" i="6"/>
  <c r="AJ233" i="6"/>
  <c r="AF233" i="6"/>
  <c r="AM233" i="6"/>
  <c r="AI233" i="6"/>
  <c r="AE233" i="6"/>
  <c r="AK233" i="6"/>
  <c r="AG233" i="6"/>
  <c r="AO233" i="6"/>
  <c r="AQ237" i="6"/>
  <c r="H237" i="6"/>
  <c r="O237" i="6" s="1"/>
  <c r="F238" i="6"/>
  <c r="AN235" i="8"/>
  <c r="AJ235" i="8"/>
  <c r="AF235" i="8"/>
  <c r="AL235" i="8"/>
  <c r="AH235" i="8"/>
  <c r="AO235" i="8"/>
  <c r="AK235" i="8"/>
  <c r="AG235" i="8"/>
  <c r="AI235" i="8"/>
  <c r="AM235" i="8"/>
  <c r="AE235" i="8"/>
  <c r="G243" i="6" l="1"/>
  <c r="G241" i="8"/>
  <c r="F241" i="8"/>
  <c r="AC236" i="6"/>
  <c r="L236" i="6"/>
  <c r="R235" i="6"/>
  <c r="AN234" i="4"/>
  <c r="AJ234" i="4"/>
  <c r="AF234" i="4"/>
  <c r="AM234" i="4"/>
  <c r="AI234" i="4"/>
  <c r="AE234" i="4"/>
  <c r="AO234" i="4"/>
  <c r="AK234" i="4"/>
  <c r="AG234" i="4"/>
  <c r="AH234" i="4"/>
  <c r="AL234" i="4"/>
  <c r="H238" i="4"/>
  <c r="O238" i="4" s="1"/>
  <c r="AQ238" i="4"/>
  <c r="F239" i="4"/>
  <c r="AC238" i="8"/>
  <c r="L238" i="8"/>
  <c r="R237" i="8"/>
  <c r="L236" i="4"/>
  <c r="R235" i="4"/>
  <c r="AC236" i="4"/>
  <c r="Y237" i="4"/>
  <c r="U237" i="4"/>
  <c r="AB237" i="4"/>
  <c r="X237" i="4"/>
  <c r="T237" i="4"/>
  <c r="Z237" i="4"/>
  <c r="V237" i="4"/>
  <c r="S237" i="4"/>
  <c r="K237" i="4"/>
  <c r="W237" i="4"/>
  <c r="AA237" i="4"/>
  <c r="AQ238" i="6"/>
  <c r="H238" i="6"/>
  <c r="O238" i="6" s="1"/>
  <c r="F239" i="6"/>
  <c r="AA239" i="8"/>
  <c r="W239" i="8"/>
  <c r="S239" i="8"/>
  <c r="K239" i="8"/>
  <c r="Y239" i="8"/>
  <c r="U239" i="8"/>
  <c r="AB239" i="8"/>
  <c r="X239" i="8"/>
  <c r="T239" i="8"/>
  <c r="Z239" i="8"/>
  <c r="V239" i="8"/>
  <c r="Y237" i="6"/>
  <c r="U237" i="6"/>
  <c r="AA237" i="6"/>
  <c r="W237" i="6"/>
  <c r="S237" i="6"/>
  <c r="K237" i="6"/>
  <c r="Z237" i="6"/>
  <c r="V237" i="6"/>
  <c r="T237" i="6"/>
  <c r="AB237" i="6"/>
  <c r="X237" i="6"/>
  <c r="AQ240" i="8"/>
  <c r="H240" i="8"/>
  <c r="O240" i="8" s="1"/>
  <c r="AL236" i="8"/>
  <c r="AH236" i="8"/>
  <c r="AN236" i="8"/>
  <c r="AJ236" i="8"/>
  <c r="AF236" i="8"/>
  <c r="AM236" i="8"/>
  <c r="AI236" i="8"/>
  <c r="AE236" i="8"/>
  <c r="AK236" i="8"/>
  <c r="AO236" i="8"/>
  <c r="AG236" i="8"/>
  <c r="G241" i="4"/>
  <c r="AN234" i="6"/>
  <c r="AJ234" i="6"/>
  <c r="AF234" i="6"/>
  <c r="AL234" i="6"/>
  <c r="AH234" i="6"/>
  <c r="AO234" i="6"/>
  <c r="AK234" i="6"/>
  <c r="AG234" i="6"/>
  <c r="AE234" i="6"/>
  <c r="AM234" i="6"/>
  <c r="AI234" i="6"/>
  <c r="AA238" i="6" l="1"/>
  <c r="W238" i="6"/>
  <c r="S238" i="6"/>
  <c r="K238" i="6"/>
  <c r="Y238" i="6"/>
  <c r="U238" i="6"/>
  <c r="AB238" i="6"/>
  <c r="X238" i="6"/>
  <c r="T238" i="6"/>
  <c r="V238" i="6"/>
  <c r="Z238" i="6"/>
  <c r="AN237" i="8"/>
  <c r="AJ237" i="8"/>
  <c r="AF237" i="8"/>
  <c r="AL237" i="8"/>
  <c r="AH237" i="8"/>
  <c r="AO237" i="8"/>
  <c r="AK237" i="8"/>
  <c r="AG237" i="8"/>
  <c r="AM237" i="8"/>
  <c r="AE237" i="8"/>
  <c r="AI237" i="8"/>
  <c r="AA238" i="4"/>
  <c r="W238" i="4"/>
  <c r="S238" i="4"/>
  <c r="K238" i="4"/>
  <c r="Z238" i="4"/>
  <c r="V238" i="4"/>
  <c r="AB238" i="4"/>
  <c r="X238" i="4"/>
  <c r="T238" i="4"/>
  <c r="U238" i="4"/>
  <c r="Y238" i="4"/>
  <c r="AL235" i="6"/>
  <c r="AH235" i="6"/>
  <c r="AN235" i="6"/>
  <c r="AJ235" i="6"/>
  <c r="AF235" i="6"/>
  <c r="AM235" i="6"/>
  <c r="AI235" i="6"/>
  <c r="AE235" i="6"/>
  <c r="AG235" i="6"/>
  <c r="AO235" i="6"/>
  <c r="AK235" i="6"/>
  <c r="G242" i="8"/>
  <c r="F242" i="8"/>
  <c r="AC237" i="4"/>
  <c r="L237" i="4"/>
  <c r="R236" i="4"/>
  <c r="AQ241" i="8"/>
  <c r="H241" i="8"/>
  <c r="O241" i="8" s="1"/>
  <c r="AC237" i="6"/>
  <c r="R236" i="6"/>
  <c r="L237" i="6"/>
  <c r="AL235" i="4"/>
  <c r="AH235" i="4"/>
  <c r="AO235" i="4"/>
  <c r="AK235" i="4"/>
  <c r="AG235" i="4"/>
  <c r="AM235" i="4"/>
  <c r="AI235" i="4"/>
  <c r="AE235" i="4"/>
  <c r="AF235" i="4"/>
  <c r="AJ235" i="4"/>
  <c r="AN235" i="4"/>
  <c r="G242" i="4"/>
  <c r="Y240" i="8"/>
  <c r="U240" i="8"/>
  <c r="AA240" i="8"/>
  <c r="W240" i="8"/>
  <c r="S240" i="8"/>
  <c r="K240" i="8"/>
  <c r="Z240" i="8"/>
  <c r="V240" i="8"/>
  <c r="AB240" i="8"/>
  <c r="T240" i="8"/>
  <c r="X240" i="8"/>
  <c r="AC239" i="8"/>
  <c r="L239" i="8"/>
  <c r="R238" i="8"/>
  <c r="AQ239" i="6"/>
  <c r="H239" i="6"/>
  <c r="O239" i="6" s="1"/>
  <c r="F240" i="6"/>
  <c r="AQ239" i="4"/>
  <c r="H239" i="4"/>
  <c r="O239" i="4" s="1"/>
  <c r="F240" i="4"/>
  <c r="G244" i="6"/>
  <c r="AQ240" i="6" l="1"/>
  <c r="H240" i="6"/>
  <c r="O240" i="6" s="1"/>
  <c r="F241" i="6"/>
  <c r="H240" i="4"/>
  <c r="O240" i="4" s="1"/>
  <c r="AQ240" i="4"/>
  <c r="F241" i="4"/>
  <c r="Y239" i="6"/>
  <c r="U239" i="6"/>
  <c r="AA239" i="6"/>
  <c r="W239" i="6"/>
  <c r="S239" i="6"/>
  <c r="K239" i="6"/>
  <c r="Z239" i="6"/>
  <c r="V239" i="6"/>
  <c r="X239" i="6"/>
  <c r="AB239" i="6"/>
  <c r="T239" i="6"/>
  <c r="G243" i="4"/>
  <c r="AA241" i="8"/>
  <c r="W241" i="8"/>
  <c r="S241" i="8"/>
  <c r="K241" i="8"/>
  <c r="Y241" i="8"/>
  <c r="U241" i="8"/>
  <c r="AB241" i="8"/>
  <c r="X241" i="8"/>
  <c r="T241" i="8"/>
  <c r="V241" i="8"/>
  <c r="Z241" i="8"/>
  <c r="G245" i="6"/>
  <c r="Y239" i="4"/>
  <c r="U239" i="4"/>
  <c r="AB239" i="4"/>
  <c r="X239" i="4"/>
  <c r="T239" i="4"/>
  <c r="Z239" i="4"/>
  <c r="V239" i="4"/>
  <c r="W239" i="4"/>
  <c r="S239" i="4"/>
  <c r="AA239" i="4"/>
  <c r="K239" i="4"/>
  <c r="AQ242" i="8"/>
  <c r="H242" i="8"/>
  <c r="O242" i="8" s="1"/>
  <c r="L238" i="4"/>
  <c r="R237" i="4"/>
  <c r="AC238" i="4"/>
  <c r="AC238" i="6"/>
  <c r="L238" i="6"/>
  <c r="R237" i="6"/>
  <c r="AL238" i="8"/>
  <c r="AH238" i="8"/>
  <c r="AN238" i="8"/>
  <c r="AJ238" i="8"/>
  <c r="AF238" i="8"/>
  <c r="AM238" i="8"/>
  <c r="AI238" i="8"/>
  <c r="AE238" i="8"/>
  <c r="AO238" i="8"/>
  <c r="AG238" i="8"/>
  <c r="AK238" i="8"/>
  <c r="AC240" i="8"/>
  <c r="R239" i="8"/>
  <c r="L240" i="8"/>
  <c r="AN236" i="6"/>
  <c r="AJ236" i="6"/>
  <c r="AF236" i="6"/>
  <c r="AL236" i="6"/>
  <c r="AH236" i="6"/>
  <c r="AO236" i="6"/>
  <c r="AK236" i="6"/>
  <c r="AG236" i="6"/>
  <c r="AI236" i="6"/>
  <c r="AM236" i="6"/>
  <c r="AE236" i="6"/>
  <c r="AN236" i="4"/>
  <c r="AJ236" i="4"/>
  <c r="AF236" i="4"/>
  <c r="AM236" i="4"/>
  <c r="AI236" i="4"/>
  <c r="AE236" i="4"/>
  <c r="AO236" i="4"/>
  <c r="AK236" i="4"/>
  <c r="AG236" i="4"/>
  <c r="AH236" i="4"/>
  <c r="AL236" i="4"/>
  <c r="G243" i="8"/>
  <c r="F243" i="8"/>
  <c r="G244" i="8" l="1"/>
  <c r="F244" i="8"/>
  <c r="AL237" i="6"/>
  <c r="AH237" i="6"/>
  <c r="AN237" i="6"/>
  <c r="AJ237" i="6"/>
  <c r="AF237" i="6"/>
  <c r="AM237" i="6"/>
  <c r="AI237" i="6"/>
  <c r="AE237" i="6"/>
  <c r="AK237" i="6"/>
  <c r="AO237" i="6"/>
  <c r="AG237" i="6"/>
  <c r="AL237" i="4"/>
  <c r="AH237" i="4"/>
  <c r="AO237" i="4"/>
  <c r="AK237" i="4"/>
  <c r="AG237" i="4"/>
  <c r="AM237" i="4"/>
  <c r="AI237" i="4"/>
  <c r="AE237" i="4"/>
  <c r="AJ237" i="4"/>
  <c r="AF237" i="4"/>
  <c r="AN237" i="4"/>
  <c r="AC239" i="4"/>
  <c r="L239" i="4"/>
  <c r="R238" i="4"/>
  <c r="G246" i="6"/>
  <c r="AC241" i="8"/>
  <c r="L241" i="8"/>
  <c r="R240" i="8"/>
  <c r="AQ241" i="6"/>
  <c r="H241" i="6"/>
  <c r="O241" i="6" s="1"/>
  <c r="F242" i="6"/>
  <c r="AA240" i="4"/>
  <c r="W240" i="4"/>
  <c r="S240" i="4"/>
  <c r="K240" i="4"/>
  <c r="Z240" i="4"/>
  <c r="V240" i="4"/>
  <c r="AB240" i="4"/>
  <c r="X240" i="4"/>
  <c r="T240" i="4"/>
  <c r="Y240" i="4"/>
  <c r="U240" i="4"/>
  <c r="G244" i="4"/>
  <c r="AQ241" i="4"/>
  <c r="H241" i="4"/>
  <c r="O241" i="4" s="1"/>
  <c r="F242" i="4"/>
  <c r="AA240" i="6"/>
  <c r="W240" i="6"/>
  <c r="S240" i="6"/>
  <c r="K240" i="6"/>
  <c r="Y240" i="6"/>
  <c r="U240" i="6"/>
  <c r="AB240" i="6"/>
  <c r="X240" i="6"/>
  <c r="T240" i="6"/>
  <c r="Z240" i="6"/>
  <c r="V240" i="6"/>
  <c r="AN239" i="8"/>
  <c r="AJ239" i="8"/>
  <c r="AF239" i="8"/>
  <c r="AL239" i="8"/>
  <c r="AH239" i="8"/>
  <c r="AO239" i="8"/>
  <c r="AK239" i="8"/>
  <c r="AG239" i="8"/>
  <c r="AI239" i="8"/>
  <c r="AE239" i="8"/>
  <c r="AM239" i="8"/>
  <c r="AC239" i="6"/>
  <c r="L239" i="6"/>
  <c r="R238" i="6"/>
  <c r="AQ243" i="8"/>
  <c r="H243" i="8"/>
  <c r="O243" i="8" s="1"/>
  <c r="AA242" i="8"/>
  <c r="W242" i="8"/>
  <c r="S242" i="8"/>
  <c r="K242" i="8"/>
  <c r="Y242" i="8"/>
  <c r="U242" i="8"/>
  <c r="AB242" i="8"/>
  <c r="X242" i="8"/>
  <c r="T242" i="8"/>
  <c r="V242" i="8"/>
  <c r="Z242" i="8"/>
  <c r="AN238" i="6" l="1"/>
  <c r="AJ238" i="6"/>
  <c r="AF238" i="6"/>
  <c r="AL238" i="6"/>
  <c r="AH238" i="6"/>
  <c r="AO238" i="6"/>
  <c r="AK238" i="6"/>
  <c r="AG238" i="6"/>
  <c r="AM238" i="6"/>
  <c r="AE238" i="6"/>
  <c r="AI238" i="6"/>
  <c r="G245" i="4"/>
  <c r="G247" i="6"/>
  <c r="AC240" i="6"/>
  <c r="L240" i="6"/>
  <c r="R239" i="6"/>
  <c r="AQ242" i="4"/>
  <c r="H242" i="4"/>
  <c r="O242" i="4" s="1"/>
  <c r="F243" i="4"/>
  <c r="L240" i="4"/>
  <c r="R239" i="4"/>
  <c r="AC240" i="4"/>
  <c r="AQ242" i="6"/>
  <c r="H242" i="6"/>
  <c r="O242" i="6" s="1"/>
  <c r="F243" i="6"/>
  <c r="AN238" i="4"/>
  <c r="AJ238" i="4"/>
  <c r="AF238" i="4"/>
  <c r="AM238" i="4"/>
  <c r="AI238" i="4"/>
  <c r="AE238" i="4"/>
  <c r="AO238" i="4"/>
  <c r="AK238" i="4"/>
  <c r="AG238" i="4"/>
  <c r="AL238" i="4"/>
  <c r="AH238" i="4"/>
  <c r="AL240" i="8"/>
  <c r="AH240" i="8"/>
  <c r="AN240" i="8"/>
  <c r="AJ240" i="8"/>
  <c r="AF240" i="8"/>
  <c r="AM240" i="8"/>
  <c r="AI240" i="8"/>
  <c r="AE240" i="8"/>
  <c r="AK240" i="8"/>
  <c r="AG240" i="8"/>
  <c r="AO240" i="8"/>
  <c r="Y243" i="8"/>
  <c r="U243" i="8"/>
  <c r="AA243" i="8"/>
  <c r="W243" i="8"/>
  <c r="S243" i="8"/>
  <c r="K243" i="8"/>
  <c r="Z243" i="8"/>
  <c r="V243" i="8"/>
  <c r="X243" i="8"/>
  <c r="T243" i="8"/>
  <c r="AB243" i="8"/>
  <c r="Y241" i="4"/>
  <c r="U241" i="4"/>
  <c r="AB241" i="4"/>
  <c r="X241" i="4"/>
  <c r="T241" i="4"/>
  <c r="Z241" i="4"/>
  <c r="V241" i="4"/>
  <c r="AA241" i="4"/>
  <c r="W241" i="4"/>
  <c r="K241" i="4"/>
  <c r="S241" i="4"/>
  <c r="Y241" i="6"/>
  <c r="U241" i="6"/>
  <c r="AA241" i="6"/>
  <c r="W241" i="6"/>
  <c r="S241" i="6"/>
  <c r="K241" i="6"/>
  <c r="Z241" i="6"/>
  <c r="V241" i="6"/>
  <c r="AB241" i="6"/>
  <c r="T241" i="6"/>
  <c r="X241" i="6"/>
  <c r="AQ244" i="8"/>
  <c r="H244" i="8"/>
  <c r="O244" i="8" s="1"/>
  <c r="AC242" i="8"/>
  <c r="L242" i="8"/>
  <c r="R241" i="8"/>
  <c r="G245" i="8"/>
  <c r="F245" i="8"/>
  <c r="G246" i="8" l="1"/>
  <c r="F246" i="8"/>
  <c r="G246" i="4"/>
  <c r="AN241" i="8"/>
  <c r="AM241" i="8"/>
  <c r="AJ241" i="8"/>
  <c r="AF241" i="8"/>
  <c r="AL241" i="8"/>
  <c r="AH241" i="8"/>
  <c r="AK241" i="8"/>
  <c r="AG241" i="8"/>
  <c r="AE241" i="8"/>
  <c r="AO241" i="8"/>
  <c r="AI241" i="8"/>
  <c r="AC243" i="8"/>
  <c r="L243" i="8"/>
  <c r="R242" i="8"/>
  <c r="AQ243" i="6"/>
  <c r="H243" i="6"/>
  <c r="O243" i="6" s="1"/>
  <c r="F244" i="6"/>
  <c r="AL239" i="4"/>
  <c r="AH239" i="4"/>
  <c r="AO239" i="4"/>
  <c r="AK239" i="4"/>
  <c r="AG239" i="4"/>
  <c r="AM239" i="4"/>
  <c r="AI239" i="4"/>
  <c r="AE239" i="4"/>
  <c r="AN239" i="4"/>
  <c r="AJ239" i="4"/>
  <c r="AF239" i="4"/>
  <c r="AA244" i="8"/>
  <c r="W244" i="8"/>
  <c r="S244" i="8"/>
  <c r="K244" i="8"/>
  <c r="Y244" i="8"/>
  <c r="U244" i="8"/>
  <c r="AB244" i="8"/>
  <c r="X244" i="8"/>
  <c r="T244" i="8"/>
  <c r="Z244" i="8"/>
  <c r="V244" i="8"/>
  <c r="AC241" i="4"/>
  <c r="L241" i="4"/>
  <c r="R240" i="4"/>
  <c r="AA242" i="6"/>
  <c r="W242" i="6"/>
  <c r="S242" i="6"/>
  <c r="K242" i="6"/>
  <c r="Y242" i="6"/>
  <c r="U242" i="6"/>
  <c r="AB242" i="6"/>
  <c r="X242" i="6"/>
  <c r="T242" i="6"/>
  <c r="V242" i="6"/>
  <c r="Z242" i="6"/>
  <c r="AL239" i="6"/>
  <c r="AH239" i="6"/>
  <c r="AN239" i="6"/>
  <c r="AJ239" i="6"/>
  <c r="AF239" i="6"/>
  <c r="AM239" i="6"/>
  <c r="AI239" i="6"/>
  <c r="AE239" i="6"/>
  <c r="AO239" i="6"/>
  <c r="AG239" i="6"/>
  <c r="AK239" i="6"/>
  <c r="G248" i="6"/>
  <c r="AB242" i="4"/>
  <c r="AA242" i="4"/>
  <c r="W242" i="4"/>
  <c r="S242" i="4"/>
  <c r="K242" i="4"/>
  <c r="Z242" i="4"/>
  <c r="V242" i="4"/>
  <c r="X242" i="4"/>
  <c r="T242" i="4"/>
  <c r="Y242" i="4"/>
  <c r="U242" i="4"/>
  <c r="AQ245" i="8"/>
  <c r="H245" i="8"/>
  <c r="O245" i="8" s="1"/>
  <c r="AC241" i="6"/>
  <c r="R240" i="6"/>
  <c r="L241" i="6"/>
  <c r="H243" i="4"/>
  <c r="O243" i="4" s="1"/>
  <c r="AQ243" i="4"/>
  <c r="F244" i="4"/>
  <c r="AC244" i="8" l="1"/>
  <c r="L244" i="8"/>
  <c r="R243" i="8"/>
  <c r="Y245" i="8"/>
  <c r="U245" i="8"/>
  <c r="AA245" i="8"/>
  <c r="W245" i="8"/>
  <c r="S245" i="8"/>
  <c r="K245" i="8"/>
  <c r="Z245" i="8"/>
  <c r="V245" i="8"/>
  <c r="T245" i="8"/>
  <c r="AB245" i="8"/>
  <c r="X245" i="8"/>
  <c r="AC242" i="4"/>
  <c r="L242" i="4"/>
  <c r="R241" i="4"/>
  <c r="Z243" i="4"/>
  <c r="V243" i="4"/>
  <c r="Y243" i="4"/>
  <c r="U243" i="4"/>
  <c r="AA243" i="4"/>
  <c r="W243" i="4"/>
  <c r="S243" i="4"/>
  <c r="K243" i="4"/>
  <c r="X243" i="4"/>
  <c r="T243" i="4"/>
  <c r="AB243" i="4"/>
  <c r="AC242" i="6"/>
  <c r="L242" i="6"/>
  <c r="R241" i="6"/>
  <c r="AN240" i="4"/>
  <c r="AJ240" i="4"/>
  <c r="AF240" i="4"/>
  <c r="AM240" i="4"/>
  <c r="AI240" i="4"/>
  <c r="AE240" i="4"/>
  <c r="AO240" i="4"/>
  <c r="AK240" i="4"/>
  <c r="AG240" i="4"/>
  <c r="AL240" i="4"/>
  <c r="AH240" i="4"/>
  <c r="AN242" i="8"/>
  <c r="AJ242" i="8"/>
  <c r="AF242" i="8"/>
  <c r="AL242" i="8"/>
  <c r="AH242" i="8"/>
  <c r="AO242" i="8"/>
  <c r="AK242" i="8"/>
  <c r="AG242" i="8"/>
  <c r="AE242" i="8"/>
  <c r="AM242" i="8"/>
  <c r="AI242" i="8"/>
  <c r="AQ246" i="8"/>
  <c r="H246" i="8"/>
  <c r="O246" i="8" s="1"/>
  <c r="Y243" i="6"/>
  <c r="U243" i="6"/>
  <c r="AA243" i="6"/>
  <c r="W243" i="6"/>
  <c r="S243" i="6"/>
  <c r="K243" i="6"/>
  <c r="Z243" i="6"/>
  <c r="V243" i="6"/>
  <c r="X243" i="6"/>
  <c r="T243" i="6"/>
  <c r="AB243" i="6"/>
  <c r="G247" i="4"/>
  <c r="AQ244" i="4"/>
  <c r="H244" i="4"/>
  <c r="O244" i="4" s="1"/>
  <c r="F245" i="4"/>
  <c r="AN240" i="6"/>
  <c r="AJ240" i="6"/>
  <c r="AF240" i="6"/>
  <c r="AL240" i="6"/>
  <c r="AH240" i="6"/>
  <c r="AO240" i="6"/>
  <c r="AK240" i="6"/>
  <c r="AG240" i="6"/>
  <c r="AI240" i="6"/>
  <c r="AE240" i="6"/>
  <c r="AM240" i="6"/>
  <c r="G249" i="6"/>
  <c r="AQ244" i="6"/>
  <c r="H244" i="6"/>
  <c r="O244" i="6" s="1"/>
  <c r="F245" i="6"/>
  <c r="G247" i="8"/>
  <c r="F247" i="8"/>
  <c r="G250" i="6" l="1"/>
  <c r="G248" i="4"/>
  <c r="AA246" i="8"/>
  <c r="W246" i="8"/>
  <c r="S246" i="8"/>
  <c r="K246" i="8"/>
  <c r="Y246" i="8"/>
  <c r="U246" i="8"/>
  <c r="AB246" i="8"/>
  <c r="X246" i="8"/>
  <c r="T246" i="8"/>
  <c r="V246" i="8"/>
  <c r="Z246" i="8"/>
  <c r="AL241" i="6"/>
  <c r="AH241" i="6"/>
  <c r="AN241" i="6"/>
  <c r="AJ241" i="6"/>
  <c r="AF241" i="6"/>
  <c r="AM241" i="6"/>
  <c r="AI241" i="6"/>
  <c r="AE241" i="6"/>
  <c r="AK241" i="6"/>
  <c r="AG241" i="6"/>
  <c r="AO241" i="6"/>
  <c r="AL243" i="8"/>
  <c r="AH243" i="8"/>
  <c r="AN243" i="8"/>
  <c r="AJ243" i="8"/>
  <c r="AF243" i="8"/>
  <c r="AM243" i="8"/>
  <c r="AI243" i="8"/>
  <c r="AE243" i="8"/>
  <c r="AG243" i="8"/>
  <c r="AO243" i="8"/>
  <c r="AK243" i="8"/>
  <c r="AA244" i="6"/>
  <c r="W244" i="6"/>
  <c r="S244" i="6"/>
  <c r="K244" i="6"/>
  <c r="Y244" i="6"/>
  <c r="U244" i="6"/>
  <c r="AB244" i="6"/>
  <c r="X244" i="6"/>
  <c r="T244" i="6"/>
  <c r="Z244" i="6"/>
  <c r="V244" i="6"/>
  <c r="AB244" i="4"/>
  <c r="X244" i="4"/>
  <c r="T244" i="4"/>
  <c r="AA244" i="4"/>
  <c r="W244" i="4"/>
  <c r="S244" i="4"/>
  <c r="K244" i="4"/>
  <c r="Y244" i="4"/>
  <c r="U244" i="4"/>
  <c r="Z244" i="4"/>
  <c r="V244" i="4"/>
  <c r="G248" i="8"/>
  <c r="F248" i="8"/>
  <c r="AQ245" i="6"/>
  <c r="H245" i="6"/>
  <c r="O245" i="6" s="1"/>
  <c r="F246" i="6"/>
  <c r="H245" i="4"/>
  <c r="O245" i="4" s="1"/>
  <c r="AQ245" i="4"/>
  <c r="F246" i="4"/>
  <c r="AQ247" i="8"/>
  <c r="H247" i="8"/>
  <c r="O247" i="8" s="1"/>
  <c r="AC243" i="6"/>
  <c r="L243" i="6"/>
  <c r="R242" i="6"/>
  <c r="AC243" i="4"/>
  <c r="R242" i="4"/>
  <c r="L243" i="4"/>
  <c r="AL241" i="4"/>
  <c r="AH241" i="4"/>
  <c r="AO241" i="4"/>
  <c r="AK241" i="4"/>
  <c r="AG241" i="4"/>
  <c r="AM241" i="4"/>
  <c r="AI241" i="4"/>
  <c r="AE241" i="4"/>
  <c r="AN241" i="4"/>
  <c r="AF241" i="4"/>
  <c r="AJ241" i="4"/>
  <c r="AC245" i="8"/>
  <c r="R244" i="8"/>
  <c r="L245" i="8"/>
  <c r="AC246" i="8" l="1"/>
  <c r="L246" i="8"/>
  <c r="R245" i="8"/>
  <c r="AQ246" i="4"/>
  <c r="H246" i="4"/>
  <c r="O246" i="4" s="1"/>
  <c r="F247" i="4"/>
  <c r="Y245" i="6"/>
  <c r="U245" i="6"/>
  <c r="AA245" i="6"/>
  <c r="W245" i="6"/>
  <c r="S245" i="6"/>
  <c r="K245" i="6"/>
  <c r="Z245" i="6"/>
  <c r="V245" i="6"/>
  <c r="T245" i="6"/>
  <c r="AB245" i="6"/>
  <c r="X245" i="6"/>
  <c r="L244" i="4"/>
  <c r="R243" i="4"/>
  <c r="AC244" i="4"/>
  <c r="AN244" i="8"/>
  <c r="AJ244" i="8"/>
  <c r="AF244" i="8"/>
  <c r="AL244" i="8"/>
  <c r="AH244" i="8"/>
  <c r="AO244" i="8"/>
  <c r="AK244" i="8"/>
  <c r="AG244" i="8"/>
  <c r="AI244" i="8"/>
  <c r="AM244" i="8"/>
  <c r="AE244" i="8"/>
  <c r="AN242" i="6"/>
  <c r="AJ242" i="6"/>
  <c r="AF242" i="6"/>
  <c r="AL242" i="6"/>
  <c r="AH242" i="6"/>
  <c r="AO242" i="6"/>
  <c r="AK242" i="6"/>
  <c r="AG242" i="6"/>
  <c r="AE242" i="6"/>
  <c r="AM242" i="6"/>
  <c r="AI242" i="6"/>
  <c r="AQ246" i="6"/>
  <c r="H246" i="6"/>
  <c r="O246" i="6" s="1"/>
  <c r="F247" i="6"/>
  <c r="G249" i="4"/>
  <c r="AO242" i="4"/>
  <c r="AK242" i="4"/>
  <c r="AG242" i="4"/>
  <c r="AN242" i="4"/>
  <c r="AJ242" i="4"/>
  <c r="AL242" i="4"/>
  <c r="AH242" i="4"/>
  <c r="AM242" i="4"/>
  <c r="AI242" i="4"/>
  <c r="AE242" i="4"/>
  <c r="AF242" i="4"/>
  <c r="G249" i="8"/>
  <c r="F249" i="8"/>
  <c r="Y247" i="8"/>
  <c r="U247" i="8"/>
  <c r="AA247" i="8"/>
  <c r="W247" i="8"/>
  <c r="S247" i="8"/>
  <c r="K247" i="8"/>
  <c r="Z247" i="8"/>
  <c r="V247" i="8"/>
  <c r="X247" i="8"/>
  <c r="AB247" i="8"/>
  <c r="T247" i="8"/>
  <c r="Z245" i="4"/>
  <c r="V245" i="4"/>
  <c r="Y245" i="4"/>
  <c r="U245" i="4"/>
  <c r="AA245" i="4"/>
  <c r="W245" i="4"/>
  <c r="S245" i="4"/>
  <c r="K245" i="4"/>
  <c r="AB245" i="4"/>
  <c r="X245" i="4"/>
  <c r="T245" i="4"/>
  <c r="AQ248" i="8"/>
  <c r="H248" i="8"/>
  <c r="O248" i="8" s="1"/>
  <c r="AC244" i="6"/>
  <c r="L244" i="6"/>
  <c r="R243" i="6"/>
  <c r="G251" i="6"/>
  <c r="G252" i="6" l="1"/>
  <c r="AC245" i="6"/>
  <c r="R244" i="6"/>
  <c r="L245" i="6"/>
  <c r="AL243" i="6"/>
  <c r="AH243" i="6"/>
  <c r="AN243" i="6"/>
  <c r="AJ243" i="6"/>
  <c r="AF243" i="6"/>
  <c r="AM243" i="6"/>
  <c r="AI243" i="6"/>
  <c r="AE243" i="6"/>
  <c r="AG243" i="6"/>
  <c r="AO243" i="6"/>
  <c r="AK243" i="6"/>
  <c r="AC245" i="4"/>
  <c r="L245" i="4"/>
  <c r="R244" i="4"/>
  <c r="G250" i="8"/>
  <c r="F250" i="8"/>
  <c r="AM243" i="4"/>
  <c r="AI243" i="4"/>
  <c r="AE243" i="4"/>
  <c r="AL243" i="4"/>
  <c r="AH243" i="4"/>
  <c r="AN243" i="4"/>
  <c r="AJ243" i="4"/>
  <c r="AF243" i="4"/>
  <c r="AO243" i="4"/>
  <c r="AK243" i="4"/>
  <c r="AG243" i="4"/>
  <c r="AL245" i="8"/>
  <c r="AH245" i="8"/>
  <c r="AN245" i="8"/>
  <c r="AJ245" i="8"/>
  <c r="AF245" i="8"/>
  <c r="AM245" i="8"/>
  <c r="AI245" i="8"/>
  <c r="AE245" i="8"/>
  <c r="AK245" i="8"/>
  <c r="AO245" i="8"/>
  <c r="AG245" i="8"/>
  <c r="AA246" i="6"/>
  <c r="W246" i="6"/>
  <c r="S246" i="6"/>
  <c r="K246" i="6"/>
  <c r="Y246" i="6"/>
  <c r="U246" i="6"/>
  <c r="AB246" i="6"/>
  <c r="X246" i="6"/>
  <c r="T246" i="6"/>
  <c r="V246" i="6"/>
  <c r="Z246" i="6"/>
  <c r="AC247" i="8"/>
  <c r="L247" i="8"/>
  <c r="R246" i="8"/>
  <c r="G250" i="4"/>
  <c r="H247" i="4"/>
  <c r="O247" i="4" s="1"/>
  <c r="AQ247" i="4"/>
  <c r="F248" i="4"/>
  <c r="AA248" i="8"/>
  <c r="W248" i="8"/>
  <c r="S248" i="8"/>
  <c r="K248" i="8"/>
  <c r="Y248" i="8"/>
  <c r="U248" i="8"/>
  <c r="AB248" i="8"/>
  <c r="X248" i="8"/>
  <c r="T248" i="8"/>
  <c r="Z248" i="8"/>
  <c r="V248" i="8"/>
  <c r="AQ249" i="8"/>
  <c r="H249" i="8"/>
  <c r="O249" i="8" s="1"/>
  <c r="AQ247" i="6"/>
  <c r="H247" i="6"/>
  <c r="O247" i="6" s="1"/>
  <c r="F248" i="6"/>
  <c r="AB246" i="4"/>
  <c r="X246" i="4"/>
  <c r="T246" i="4"/>
  <c r="AA246" i="4"/>
  <c r="W246" i="4"/>
  <c r="S246" i="4"/>
  <c r="K246" i="4"/>
  <c r="Y246" i="4"/>
  <c r="U246" i="4"/>
  <c r="Z246" i="4"/>
  <c r="V246" i="4"/>
  <c r="Z247" i="4" l="1"/>
  <c r="V247" i="4"/>
  <c r="Y247" i="4"/>
  <c r="U247" i="4"/>
  <c r="AA247" i="4"/>
  <c r="W247" i="4"/>
  <c r="S247" i="4"/>
  <c r="K247" i="4"/>
  <c r="AB247" i="4"/>
  <c r="T247" i="4"/>
  <c r="X247" i="4"/>
  <c r="Y249" i="8"/>
  <c r="U249" i="8"/>
  <c r="AA249" i="8"/>
  <c r="W249" i="8"/>
  <c r="S249" i="8"/>
  <c r="K249" i="8"/>
  <c r="Z249" i="8"/>
  <c r="V249" i="8"/>
  <c r="AB249" i="8"/>
  <c r="T249" i="8"/>
  <c r="X249" i="8"/>
  <c r="G251" i="4"/>
  <c r="AC246" i="6"/>
  <c r="L246" i="6"/>
  <c r="R245" i="6"/>
  <c r="AO244" i="4"/>
  <c r="AK244" i="4"/>
  <c r="AG244" i="4"/>
  <c r="AN244" i="4"/>
  <c r="AJ244" i="4"/>
  <c r="AF244" i="4"/>
  <c r="AL244" i="4"/>
  <c r="AH244" i="4"/>
  <c r="AM244" i="4"/>
  <c r="AE244" i="4"/>
  <c r="AI244" i="4"/>
  <c r="G251" i="8"/>
  <c r="F251" i="8"/>
  <c r="AN244" i="6"/>
  <c r="AJ244" i="6"/>
  <c r="AF244" i="6"/>
  <c r="AL244" i="6"/>
  <c r="AH244" i="6"/>
  <c r="AO244" i="6"/>
  <c r="AK244" i="6"/>
  <c r="AG244" i="6"/>
  <c r="AI244" i="6"/>
  <c r="AM244" i="6"/>
  <c r="AE244" i="6"/>
  <c r="AQ248" i="6"/>
  <c r="H248" i="6"/>
  <c r="O248" i="6" s="1"/>
  <c r="F249" i="6"/>
  <c r="AC248" i="8"/>
  <c r="L248" i="8"/>
  <c r="R247" i="8"/>
  <c r="AQ248" i="4"/>
  <c r="H248" i="4"/>
  <c r="O248" i="4" s="1"/>
  <c r="F249" i="4"/>
  <c r="L246" i="4"/>
  <c r="R245" i="4"/>
  <c r="AC246" i="4"/>
  <c r="Y247" i="6"/>
  <c r="U247" i="6"/>
  <c r="AA247" i="6"/>
  <c r="W247" i="6"/>
  <c r="S247" i="6"/>
  <c r="K247" i="6"/>
  <c r="Z247" i="6"/>
  <c r="V247" i="6"/>
  <c r="X247" i="6"/>
  <c r="AB247" i="6"/>
  <c r="T247" i="6"/>
  <c r="AN246" i="8"/>
  <c r="AJ246" i="8"/>
  <c r="AF246" i="8"/>
  <c r="AL246" i="8"/>
  <c r="AH246" i="8"/>
  <c r="AO246" i="8"/>
  <c r="AK246" i="8"/>
  <c r="AG246" i="8"/>
  <c r="AM246" i="8"/>
  <c r="AE246" i="8"/>
  <c r="AI246" i="8"/>
  <c r="AQ250" i="8"/>
  <c r="H250" i="8"/>
  <c r="O250" i="8" s="1"/>
  <c r="G253" i="6"/>
  <c r="AQ251" i="8" l="1"/>
  <c r="H251" i="8"/>
  <c r="O251" i="8" s="1"/>
  <c r="AC247" i="4"/>
  <c r="L247" i="4"/>
  <c r="R246" i="4"/>
  <c r="AB248" i="4"/>
  <c r="X248" i="4"/>
  <c r="T248" i="4"/>
  <c r="AA248" i="4"/>
  <c r="W248" i="4"/>
  <c r="S248" i="4"/>
  <c r="K248" i="4"/>
  <c r="Y248" i="4"/>
  <c r="U248" i="4"/>
  <c r="V248" i="4"/>
  <c r="Z248" i="4"/>
  <c r="G252" i="8"/>
  <c r="F252" i="8"/>
  <c r="AL245" i="6"/>
  <c r="AH245" i="6"/>
  <c r="AN245" i="6"/>
  <c r="AJ245" i="6"/>
  <c r="AF245" i="6"/>
  <c r="AM245" i="6"/>
  <c r="AI245" i="6"/>
  <c r="AE245" i="6"/>
  <c r="AK245" i="6"/>
  <c r="AO245" i="6"/>
  <c r="AG245" i="6"/>
  <c r="G252" i="4"/>
  <c r="G254" i="6"/>
  <c r="AM245" i="4"/>
  <c r="AI245" i="4"/>
  <c r="AE245" i="4"/>
  <c r="AL245" i="4"/>
  <c r="AH245" i="4"/>
  <c r="AN245" i="4"/>
  <c r="AJ245" i="4"/>
  <c r="AF245" i="4"/>
  <c r="AO245" i="4"/>
  <c r="AG245" i="4"/>
  <c r="AK245" i="4"/>
  <c r="AQ249" i="6"/>
  <c r="H249" i="6"/>
  <c r="O249" i="6" s="1"/>
  <c r="F250" i="6"/>
  <c r="H249" i="4"/>
  <c r="O249" i="4" s="1"/>
  <c r="AQ249" i="4"/>
  <c r="F250" i="4"/>
  <c r="AA250" i="8"/>
  <c r="W250" i="8"/>
  <c r="S250" i="8"/>
  <c r="K250" i="8"/>
  <c r="Y250" i="8"/>
  <c r="U250" i="8"/>
  <c r="AB250" i="8"/>
  <c r="X250" i="8"/>
  <c r="T250" i="8"/>
  <c r="V250" i="8"/>
  <c r="Z250" i="8"/>
  <c r="AC247" i="6"/>
  <c r="L247" i="6"/>
  <c r="R246" i="6"/>
  <c r="AL247" i="8"/>
  <c r="AH247" i="8"/>
  <c r="AN247" i="8"/>
  <c r="AJ247" i="8"/>
  <c r="AF247" i="8"/>
  <c r="AM247" i="8"/>
  <c r="AI247" i="8"/>
  <c r="AE247" i="8"/>
  <c r="AO247" i="8"/>
  <c r="AG247" i="8"/>
  <c r="AK247" i="8"/>
  <c r="AA248" i="6"/>
  <c r="W248" i="6"/>
  <c r="S248" i="6"/>
  <c r="K248" i="6"/>
  <c r="Y248" i="6"/>
  <c r="U248" i="6"/>
  <c r="AB248" i="6"/>
  <c r="X248" i="6"/>
  <c r="T248" i="6"/>
  <c r="Z248" i="6"/>
  <c r="V248" i="6"/>
  <c r="AC249" i="8"/>
  <c r="R248" i="8"/>
  <c r="L249" i="8"/>
  <c r="G255" i="6" l="1"/>
  <c r="AC248" i="6"/>
  <c r="L248" i="6"/>
  <c r="R247" i="6"/>
  <c r="AQ250" i="6"/>
  <c r="H250" i="6"/>
  <c r="O250" i="6" s="1"/>
  <c r="F251" i="6"/>
  <c r="G253" i="4"/>
  <c r="AN248" i="8"/>
  <c r="AJ248" i="8"/>
  <c r="AF248" i="8"/>
  <c r="AL248" i="8"/>
  <c r="AH248" i="8"/>
  <c r="AO248" i="8"/>
  <c r="AK248" i="8"/>
  <c r="AG248" i="8"/>
  <c r="AI248" i="8"/>
  <c r="AE248" i="8"/>
  <c r="AM248" i="8"/>
  <c r="AN246" i="6"/>
  <c r="AJ246" i="6"/>
  <c r="AF246" i="6"/>
  <c r="AL246" i="6"/>
  <c r="AH246" i="6"/>
  <c r="AO246" i="6"/>
  <c r="AK246" i="6"/>
  <c r="AG246" i="6"/>
  <c r="AM246" i="6"/>
  <c r="AE246" i="6"/>
  <c r="AI246" i="6"/>
  <c r="L248" i="4"/>
  <c r="R247" i="4"/>
  <c r="AC248" i="4"/>
  <c r="AC250" i="8"/>
  <c r="L250" i="8"/>
  <c r="R249" i="8"/>
  <c r="AQ250" i="4"/>
  <c r="H250" i="4"/>
  <c r="O250" i="4" s="1"/>
  <c r="F251" i="4"/>
  <c r="Y249" i="6"/>
  <c r="U249" i="6"/>
  <c r="AA249" i="6"/>
  <c r="W249" i="6"/>
  <c r="S249" i="6"/>
  <c r="K249" i="6"/>
  <c r="Z249" i="6"/>
  <c r="V249" i="6"/>
  <c r="AB249" i="6"/>
  <c r="T249" i="6"/>
  <c r="X249" i="6"/>
  <c r="AQ252" i="8"/>
  <c r="H252" i="8"/>
  <c r="O252" i="8" s="1"/>
  <c r="Y251" i="8"/>
  <c r="U251" i="8"/>
  <c r="AA251" i="8"/>
  <c r="W251" i="8"/>
  <c r="S251" i="8"/>
  <c r="K251" i="8"/>
  <c r="Z251" i="8"/>
  <c r="V251" i="8"/>
  <c r="X251" i="8"/>
  <c r="T251" i="8"/>
  <c r="AB251" i="8"/>
  <c r="Z249" i="4"/>
  <c r="V249" i="4"/>
  <c r="Y249" i="4"/>
  <c r="U249" i="4"/>
  <c r="AA249" i="4"/>
  <c r="W249" i="4"/>
  <c r="S249" i="4"/>
  <c r="K249" i="4"/>
  <c r="T249" i="4"/>
  <c r="X249" i="4"/>
  <c r="AB249" i="4"/>
  <c r="G253" i="8"/>
  <c r="F253" i="8"/>
  <c r="AO246" i="4"/>
  <c r="AK246" i="4"/>
  <c r="AG246" i="4"/>
  <c r="AN246" i="4"/>
  <c r="AJ246" i="4"/>
  <c r="AF246" i="4"/>
  <c r="AL246" i="4"/>
  <c r="AH246" i="4"/>
  <c r="AE246" i="4"/>
  <c r="AI246" i="4"/>
  <c r="AM246" i="4"/>
  <c r="AC249" i="6" l="1"/>
  <c r="R248" i="6"/>
  <c r="L249" i="6"/>
  <c r="AA250" i="6"/>
  <c r="W250" i="6"/>
  <c r="S250" i="6"/>
  <c r="K250" i="6"/>
  <c r="Y250" i="6"/>
  <c r="U250" i="6"/>
  <c r="AB250" i="6"/>
  <c r="X250" i="6"/>
  <c r="T250" i="6"/>
  <c r="V250" i="6"/>
  <c r="Z250" i="6"/>
  <c r="AC251" i="8"/>
  <c r="L251" i="8"/>
  <c r="R250" i="8"/>
  <c r="AQ253" i="8"/>
  <c r="H253" i="8"/>
  <c r="O253" i="8" s="1"/>
  <c r="AA252" i="8"/>
  <c r="W252" i="8"/>
  <c r="S252" i="8"/>
  <c r="K252" i="8"/>
  <c r="Y252" i="8"/>
  <c r="U252" i="8"/>
  <c r="AB252" i="8"/>
  <c r="X252" i="8"/>
  <c r="T252" i="8"/>
  <c r="Z252" i="8"/>
  <c r="V252" i="8"/>
  <c r="AL249" i="8"/>
  <c r="AH249" i="8"/>
  <c r="AN249" i="8"/>
  <c r="AJ249" i="8"/>
  <c r="AF249" i="8"/>
  <c r="AM249" i="8"/>
  <c r="AI249" i="8"/>
  <c r="AE249" i="8"/>
  <c r="AK249" i="8"/>
  <c r="AG249" i="8"/>
  <c r="AO249" i="8"/>
  <c r="AM247" i="4"/>
  <c r="AI247" i="4"/>
  <c r="AE247" i="4"/>
  <c r="AL247" i="4"/>
  <c r="AH247" i="4"/>
  <c r="AN247" i="4"/>
  <c r="AJ247" i="4"/>
  <c r="AF247" i="4"/>
  <c r="AG247" i="4"/>
  <c r="AK247" i="4"/>
  <c r="AO247" i="4"/>
  <c r="AB250" i="4"/>
  <c r="X250" i="4"/>
  <c r="T250" i="4"/>
  <c r="AA250" i="4"/>
  <c r="W250" i="4"/>
  <c r="S250" i="4"/>
  <c r="K250" i="4"/>
  <c r="Y250" i="4"/>
  <c r="U250" i="4"/>
  <c r="V250" i="4"/>
  <c r="Z250" i="4"/>
  <c r="AQ251" i="6"/>
  <c r="H251" i="6"/>
  <c r="O251" i="6" s="1"/>
  <c r="F252" i="6"/>
  <c r="G254" i="8"/>
  <c r="F254" i="8"/>
  <c r="AC249" i="4"/>
  <c r="R248" i="4"/>
  <c r="L249" i="4"/>
  <c r="H251" i="4"/>
  <c r="O251" i="4" s="1"/>
  <c r="AQ251" i="4"/>
  <c r="F252" i="4"/>
  <c r="G254" i="4"/>
  <c r="AL247" i="6"/>
  <c r="AH247" i="6"/>
  <c r="AN247" i="6"/>
  <c r="AJ247" i="6"/>
  <c r="AF247" i="6"/>
  <c r="AM247" i="6"/>
  <c r="AI247" i="6"/>
  <c r="AE247" i="6"/>
  <c r="AO247" i="6"/>
  <c r="AG247" i="6"/>
  <c r="AK247" i="6"/>
  <c r="G256" i="6"/>
  <c r="Z251" i="4" l="1"/>
  <c r="V251" i="4"/>
  <c r="Y251" i="4"/>
  <c r="U251" i="4"/>
  <c r="AA251" i="4"/>
  <c r="W251" i="4"/>
  <c r="S251" i="4"/>
  <c r="K251" i="4"/>
  <c r="X251" i="4"/>
  <c r="T251" i="4"/>
  <c r="AB251" i="4"/>
  <c r="G255" i="8"/>
  <c r="F255" i="8"/>
  <c r="L250" i="4"/>
  <c r="R249" i="4"/>
  <c r="AC250" i="4"/>
  <c r="AC252" i="8"/>
  <c r="L252" i="8"/>
  <c r="R251" i="8"/>
  <c r="Y253" i="8"/>
  <c r="U253" i="8"/>
  <c r="AA253" i="8"/>
  <c r="W253" i="8"/>
  <c r="S253" i="8"/>
  <c r="K253" i="8"/>
  <c r="Z253" i="8"/>
  <c r="V253" i="8"/>
  <c r="T253" i="8"/>
  <c r="AB253" i="8"/>
  <c r="X253" i="8"/>
  <c r="AC250" i="6"/>
  <c r="L250" i="6"/>
  <c r="R249" i="6"/>
  <c r="G257" i="6"/>
  <c r="AQ252" i="4"/>
  <c r="H252" i="4"/>
  <c r="O252" i="4" s="1"/>
  <c r="F253" i="4"/>
  <c r="AO248" i="4"/>
  <c r="AK248" i="4"/>
  <c r="AG248" i="4"/>
  <c r="AN248" i="4"/>
  <c r="AJ248" i="4"/>
  <c r="AF248" i="4"/>
  <c r="AL248" i="4"/>
  <c r="AH248" i="4"/>
  <c r="AI248" i="4"/>
  <c r="AE248" i="4"/>
  <c r="AM248" i="4"/>
  <c r="AQ252" i="6"/>
  <c r="H252" i="6"/>
  <c r="O252" i="6" s="1"/>
  <c r="F253" i="6"/>
  <c r="AN248" i="6"/>
  <c r="AJ248" i="6"/>
  <c r="AF248" i="6"/>
  <c r="AL248" i="6"/>
  <c r="AH248" i="6"/>
  <c r="AO248" i="6"/>
  <c r="AK248" i="6"/>
  <c r="AG248" i="6"/>
  <c r="AI248" i="6"/>
  <c r="AE248" i="6"/>
  <c r="AM248" i="6"/>
  <c r="G255" i="4"/>
  <c r="AQ254" i="8"/>
  <c r="H254" i="8"/>
  <c r="O254" i="8" s="1"/>
  <c r="Y251" i="6"/>
  <c r="U251" i="6"/>
  <c r="AA251" i="6"/>
  <c r="W251" i="6"/>
  <c r="S251" i="6"/>
  <c r="K251" i="6"/>
  <c r="Z251" i="6"/>
  <c r="V251" i="6"/>
  <c r="X251" i="6"/>
  <c r="T251" i="6"/>
  <c r="AB251" i="6"/>
  <c r="AN250" i="8"/>
  <c r="AJ250" i="8"/>
  <c r="AF250" i="8"/>
  <c r="AL250" i="8"/>
  <c r="AH250" i="8"/>
  <c r="AO250" i="8"/>
  <c r="AK250" i="8"/>
  <c r="AG250" i="8"/>
  <c r="AE250" i="8"/>
  <c r="AM250" i="8"/>
  <c r="AI250" i="8"/>
  <c r="AB252" i="4" l="1"/>
  <c r="X252" i="4"/>
  <c r="T252" i="4"/>
  <c r="AA252" i="4"/>
  <c r="W252" i="4"/>
  <c r="S252" i="4"/>
  <c r="K252" i="4"/>
  <c r="Y252" i="4"/>
  <c r="U252" i="4"/>
  <c r="Z252" i="4"/>
  <c r="V252" i="4"/>
  <c r="G256" i="4"/>
  <c r="AQ253" i="6"/>
  <c r="H253" i="6"/>
  <c r="O253" i="6" s="1"/>
  <c r="F254" i="6"/>
  <c r="G256" i="8"/>
  <c r="F256" i="8"/>
  <c r="AC251" i="4"/>
  <c r="R250" i="4"/>
  <c r="L251" i="4"/>
  <c r="AC251" i="6"/>
  <c r="L251" i="6"/>
  <c r="R250" i="6"/>
  <c r="AC253" i="8"/>
  <c r="R252" i="8"/>
  <c r="L253" i="8"/>
  <c r="AQ255" i="8"/>
  <c r="H255" i="8"/>
  <c r="O255" i="8" s="1"/>
  <c r="AA254" i="8"/>
  <c r="W254" i="8"/>
  <c r="S254" i="8"/>
  <c r="K254" i="8"/>
  <c r="Y254" i="8"/>
  <c r="U254" i="8"/>
  <c r="AB254" i="8"/>
  <c r="X254" i="8"/>
  <c r="T254" i="8"/>
  <c r="V254" i="8"/>
  <c r="Z254" i="8"/>
  <c r="AA252" i="6"/>
  <c r="W252" i="6"/>
  <c r="S252" i="6"/>
  <c r="K252" i="6"/>
  <c r="Y252" i="6"/>
  <c r="U252" i="6"/>
  <c r="AB252" i="6"/>
  <c r="X252" i="6"/>
  <c r="T252" i="6"/>
  <c r="Z252" i="6"/>
  <c r="V252" i="6"/>
  <c r="AL251" i="8"/>
  <c r="AH251" i="8"/>
  <c r="AN251" i="8"/>
  <c r="AJ251" i="8"/>
  <c r="AF251" i="8"/>
  <c r="AM251" i="8"/>
  <c r="AI251" i="8"/>
  <c r="AE251" i="8"/>
  <c r="AG251" i="8"/>
  <c r="AO251" i="8"/>
  <c r="AK251" i="8"/>
  <c r="AM249" i="4"/>
  <c r="AI249" i="4"/>
  <c r="AE249" i="4"/>
  <c r="AL249" i="4"/>
  <c r="AH249" i="4"/>
  <c r="AN249" i="4"/>
  <c r="AJ249" i="4"/>
  <c r="AF249" i="4"/>
  <c r="AK249" i="4"/>
  <c r="AG249" i="4"/>
  <c r="AO249" i="4"/>
  <c r="AL249" i="6"/>
  <c r="AH249" i="6"/>
  <c r="AN249" i="6"/>
  <c r="AJ249" i="6"/>
  <c r="AF249" i="6"/>
  <c r="AM249" i="6"/>
  <c r="AI249" i="6"/>
  <c r="AE249" i="6"/>
  <c r="AK249" i="6"/>
  <c r="AG249" i="6"/>
  <c r="AO249" i="6"/>
  <c r="H253" i="4"/>
  <c r="O253" i="4" s="1"/>
  <c r="AQ253" i="4"/>
  <c r="F254" i="4"/>
  <c r="G258" i="6"/>
  <c r="Z253" i="4" l="1"/>
  <c r="V253" i="4"/>
  <c r="Y253" i="4"/>
  <c r="U253" i="4"/>
  <c r="AA253" i="4"/>
  <c r="W253" i="4"/>
  <c r="S253" i="4"/>
  <c r="K253" i="4"/>
  <c r="AB253" i="4"/>
  <c r="X253" i="4"/>
  <c r="T253" i="4"/>
  <c r="AC254" i="8"/>
  <c r="L254" i="8"/>
  <c r="R253" i="8"/>
  <c r="G259" i="6"/>
  <c r="AC252" i="6"/>
  <c r="L252" i="6"/>
  <c r="R251" i="6"/>
  <c r="AN250" i="6"/>
  <c r="AJ250" i="6"/>
  <c r="AF250" i="6"/>
  <c r="AL250" i="6"/>
  <c r="AH250" i="6"/>
  <c r="AO250" i="6"/>
  <c r="AK250" i="6"/>
  <c r="AG250" i="6"/>
  <c r="AE250" i="6"/>
  <c r="AM250" i="6"/>
  <c r="AI250" i="6"/>
  <c r="AO250" i="4"/>
  <c r="AK250" i="4"/>
  <c r="AG250" i="4"/>
  <c r="AN250" i="4"/>
  <c r="AJ250" i="4"/>
  <c r="AF250" i="4"/>
  <c r="AL250" i="4"/>
  <c r="AH250" i="4"/>
  <c r="AM250" i="4"/>
  <c r="AI250" i="4"/>
  <c r="AE250" i="4"/>
  <c r="AQ254" i="6"/>
  <c r="H254" i="6"/>
  <c r="O254" i="6" s="1"/>
  <c r="F255" i="6"/>
  <c r="AQ254" i="4"/>
  <c r="H254" i="4"/>
  <c r="O254" i="4" s="1"/>
  <c r="F255" i="4"/>
  <c r="Y253" i="6"/>
  <c r="U253" i="6"/>
  <c r="AA253" i="6"/>
  <c r="W253" i="6"/>
  <c r="S253" i="6"/>
  <c r="K253" i="6"/>
  <c r="Z253" i="6"/>
  <c r="V253" i="6"/>
  <c r="T253" i="6"/>
  <c r="AB253" i="6"/>
  <c r="X253" i="6"/>
  <c r="L252" i="4"/>
  <c r="R251" i="4"/>
  <c r="AC252" i="4"/>
  <c r="AN252" i="8"/>
  <c r="AJ252" i="8"/>
  <c r="AF252" i="8"/>
  <c r="AL252" i="8"/>
  <c r="AH252" i="8"/>
  <c r="AO252" i="8"/>
  <c r="AK252" i="8"/>
  <c r="AG252" i="8"/>
  <c r="AI252" i="8"/>
  <c r="AM252" i="8"/>
  <c r="AE252" i="8"/>
  <c r="AQ256" i="8"/>
  <c r="H256" i="8"/>
  <c r="O256" i="8" s="1"/>
  <c r="Y255" i="8"/>
  <c r="U255" i="8"/>
  <c r="AA255" i="8"/>
  <c r="W255" i="8"/>
  <c r="S255" i="8"/>
  <c r="K255" i="8"/>
  <c r="Z255" i="8"/>
  <c r="V255" i="8"/>
  <c r="X255" i="8"/>
  <c r="AB255" i="8"/>
  <c r="T255" i="8"/>
  <c r="G257" i="8"/>
  <c r="F257" i="8"/>
  <c r="G257" i="4"/>
  <c r="AC255" i="8" l="1"/>
  <c r="L255" i="8"/>
  <c r="R254" i="8"/>
  <c r="AQ257" i="8"/>
  <c r="H257" i="8"/>
  <c r="O257" i="8" s="1"/>
  <c r="H255" i="4"/>
  <c r="O255" i="4" s="1"/>
  <c r="AQ255" i="4"/>
  <c r="F256" i="4"/>
  <c r="AA254" i="6"/>
  <c r="W254" i="6"/>
  <c r="S254" i="6"/>
  <c r="K254" i="6"/>
  <c r="Y254" i="6"/>
  <c r="U254" i="6"/>
  <c r="AB254" i="6"/>
  <c r="X254" i="6"/>
  <c r="T254" i="6"/>
  <c r="V254" i="6"/>
  <c r="Z254" i="6"/>
  <c r="AL251" i="6"/>
  <c r="AH251" i="6"/>
  <c r="AN251" i="6"/>
  <c r="AJ251" i="6"/>
  <c r="AF251" i="6"/>
  <c r="AM251" i="6"/>
  <c r="AI251" i="6"/>
  <c r="AE251" i="6"/>
  <c r="AG251" i="6"/>
  <c r="AO251" i="6"/>
  <c r="AK251" i="6"/>
  <c r="G260" i="6"/>
  <c r="AM251" i="4"/>
  <c r="AI251" i="4"/>
  <c r="AE251" i="4"/>
  <c r="AL251" i="4"/>
  <c r="AH251" i="4"/>
  <c r="AN251" i="4"/>
  <c r="AJ251" i="4"/>
  <c r="AF251" i="4"/>
  <c r="AO251" i="4"/>
  <c r="AK251" i="4"/>
  <c r="AG251" i="4"/>
  <c r="AC253" i="4"/>
  <c r="L253" i="4"/>
  <c r="R252" i="4"/>
  <c r="G258" i="8"/>
  <c r="F258" i="8"/>
  <c r="AA256" i="8"/>
  <c r="W256" i="8"/>
  <c r="S256" i="8"/>
  <c r="K256" i="8"/>
  <c r="Y256" i="8"/>
  <c r="U256" i="8"/>
  <c r="AB256" i="8"/>
  <c r="X256" i="8"/>
  <c r="T256" i="8"/>
  <c r="Z256" i="8"/>
  <c r="V256" i="8"/>
  <c r="AB254" i="4"/>
  <c r="X254" i="4"/>
  <c r="T254" i="4"/>
  <c r="AA254" i="4"/>
  <c r="W254" i="4"/>
  <c r="S254" i="4"/>
  <c r="K254" i="4"/>
  <c r="Y254" i="4"/>
  <c r="U254" i="4"/>
  <c r="Z254" i="4"/>
  <c r="V254" i="4"/>
  <c r="AL253" i="8"/>
  <c r="AH253" i="8"/>
  <c r="AN253" i="8"/>
  <c r="AJ253" i="8"/>
  <c r="AF253" i="8"/>
  <c r="AM253" i="8"/>
  <c r="AI253" i="8"/>
  <c r="AE253" i="8"/>
  <c r="AK253" i="8"/>
  <c r="AO253" i="8"/>
  <c r="AG253" i="8"/>
  <c r="G258" i="4"/>
  <c r="AQ255" i="6"/>
  <c r="H255" i="6"/>
  <c r="O255" i="6" s="1"/>
  <c r="F256" i="6"/>
  <c r="AC253" i="6"/>
  <c r="R252" i="6"/>
  <c r="L253" i="6"/>
  <c r="AQ258" i="8" l="1"/>
  <c r="H258" i="8"/>
  <c r="O258" i="8" s="1"/>
  <c r="AC254" i="6"/>
  <c r="L254" i="6"/>
  <c r="R253" i="6"/>
  <c r="AQ256" i="4"/>
  <c r="H256" i="4"/>
  <c r="O256" i="4" s="1"/>
  <c r="F257" i="4"/>
  <c r="G259" i="4"/>
  <c r="G259" i="8"/>
  <c r="F259" i="8"/>
  <c r="G261" i="6"/>
  <c r="AN254" i="8"/>
  <c r="AJ254" i="8"/>
  <c r="AF254" i="8"/>
  <c r="AL254" i="8"/>
  <c r="AH254" i="8"/>
  <c r="AO254" i="8"/>
  <c r="AK254" i="8"/>
  <c r="AG254" i="8"/>
  <c r="AM254" i="8"/>
  <c r="AE254" i="8"/>
  <c r="AI254" i="8"/>
  <c r="AN252" i="6"/>
  <c r="AJ252" i="6"/>
  <c r="AF252" i="6"/>
  <c r="AL252" i="6"/>
  <c r="AH252" i="6"/>
  <c r="AO252" i="6"/>
  <c r="AK252" i="6"/>
  <c r="AG252" i="6"/>
  <c r="AI252" i="6"/>
  <c r="AM252" i="6"/>
  <c r="AE252" i="6"/>
  <c r="AC256" i="8"/>
  <c r="L256" i="8"/>
  <c r="R255" i="8"/>
  <c r="AQ256" i="6"/>
  <c r="H256" i="6"/>
  <c r="O256" i="6" s="1"/>
  <c r="F257" i="6"/>
  <c r="L254" i="4"/>
  <c r="R253" i="4"/>
  <c r="AC254" i="4"/>
  <c r="AO252" i="4"/>
  <c r="AK252" i="4"/>
  <c r="AG252" i="4"/>
  <c r="AN252" i="4"/>
  <c r="AJ252" i="4"/>
  <c r="AF252" i="4"/>
  <c r="AL252" i="4"/>
  <c r="AH252" i="4"/>
  <c r="AM252" i="4"/>
  <c r="AE252" i="4"/>
  <c r="AI252" i="4"/>
  <c r="Z255" i="4"/>
  <c r="V255" i="4"/>
  <c r="Y255" i="4"/>
  <c r="U255" i="4"/>
  <c r="AA255" i="4"/>
  <c r="W255" i="4"/>
  <c r="S255" i="4"/>
  <c r="K255" i="4"/>
  <c r="AB255" i="4"/>
  <c r="T255" i="4"/>
  <c r="X255" i="4"/>
  <c r="Y255" i="6"/>
  <c r="U255" i="6"/>
  <c r="AA255" i="6"/>
  <c r="W255" i="6"/>
  <c r="S255" i="6"/>
  <c r="K255" i="6"/>
  <c r="Z255" i="6"/>
  <c r="V255" i="6"/>
  <c r="X255" i="6"/>
  <c r="AB255" i="6"/>
  <c r="T255" i="6"/>
  <c r="Y257" i="8"/>
  <c r="U257" i="8"/>
  <c r="AA257" i="8"/>
  <c r="W257" i="8"/>
  <c r="S257" i="8"/>
  <c r="K257" i="8"/>
  <c r="Z257" i="8"/>
  <c r="V257" i="8"/>
  <c r="AB257" i="8"/>
  <c r="T257" i="8"/>
  <c r="X257" i="8"/>
  <c r="G260" i="8" l="1"/>
  <c r="F260" i="8"/>
  <c r="AC257" i="8"/>
  <c r="R256" i="8"/>
  <c r="L257" i="8"/>
  <c r="AC255" i="4"/>
  <c r="L255" i="4"/>
  <c r="R254" i="4"/>
  <c r="AM253" i="4"/>
  <c r="AI253" i="4"/>
  <c r="AE253" i="4"/>
  <c r="AL253" i="4"/>
  <c r="AH253" i="4"/>
  <c r="AN253" i="4"/>
  <c r="AJ253" i="4"/>
  <c r="AF253" i="4"/>
  <c r="AO253" i="4"/>
  <c r="AG253" i="4"/>
  <c r="AK253" i="4"/>
  <c r="AQ259" i="8"/>
  <c r="H259" i="8"/>
  <c r="O259" i="8" s="1"/>
  <c r="H257" i="4"/>
  <c r="O257" i="4" s="1"/>
  <c r="AQ257" i="4"/>
  <c r="F258" i="4"/>
  <c r="AL255" i="8"/>
  <c r="AH255" i="8"/>
  <c r="AN255" i="8"/>
  <c r="AJ255" i="8"/>
  <c r="AF255" i="8"/>
  <c r="AM255" i="8"/>
  <c r="AI255" i="8"/>
  <c r="AE255" i="8"/>
  <c r="AO255" i="8"/>
  <c r="AG255" i="8"/>
  <c r="AK255" i="8"/>
  <c r="AQ257" i="6"/>
  <c r="H257" i="6"/>
  <c r="O257" i="6" s="1"/>
  <c r="F258" i="6"/>
  <c r="AA258" i="8"/>
  <c r="W258" i="8"/>
  <c r="S258" i="8"/>
  <c r="K258" i="8"/>
  <c r="Y258" i="8"/>
  <c r="U258" i="8"/>
  <c r="AB258" i="8"/>
  <c r="X258" i="8"/>
  <c r="T258" i="8"/>
  <c r="V258" i="8"/>
  <c r="Z258" i="8"/>
  <c r="AB256" i="4"/>
  <c r="X256" i="4"/>
  <c r="T256" i="4"/>
  <c r="AA256" i="4"/>
  <c r="W256" i="4"/>
  <c r="S256" i="4"/>
  <c r="K256" i="4"/>
  <c r="Y256" i="4"/>
  <c r="U256" i="4"/>
  <c r="V256" i="4"/>
  <c r="Z256" i="4"/>
  <c r="AC255" i="6"/>
  <c r="L255" i="6"/>
  <c r="R254" i="6"/>
  <c r="AA256" i="6"/>
  <c r="W256" i="6"/>
  <c r="S256" i="6"/>
  <c r="K256" i="6"/>
  <c r="Y256" i="6"/>
  <c r="U256" i="6"/>
  <c r="AB256" i="6"/>
  <c r="X256" i="6"/>
  <c r="T256" i="6"/>
  <c r="Z256" i="6"/>
  <c r="V256" i="6"/>
  <c r="G262" i="6"/>
  <c r="G260" i="4"/>
  <c r="AL253" i="6"/>
  <c r="AH253" i="6"/>
  <c r="AN253" i="6"/>
  <c r="AJ253" i="6"/>
  <c r="AF253" i="6"/>
  <c r="AM253" i="6"/>
  <c r="AI253" i="6"/>
  <c r="AE253" i="6"/>
  <c r="AK253" i="6"/>
  <c r="AO253" i="6"/>
  <c r="AG253" i="6"/>
  <c r="AC256" i="6" l="1"/>
  <c r="L256" i="6"/>
  <c r="R255" i="6"/>
  <c r="L256" i="4"/>
  <c r="R255" i="4"/>
  <c r="AC256" i="4"/>
  <c r="AQ258" i="4"/>
  <c r="H258" i="4"/>
  <c r="O258" i="4" s="1"/>
  <c r="F259" i="4"/>
  <c r="AO254" i="4"/>
  <c r="AK254" i="4"/>
  <c r="AG254" i="4"/>
  <c r="AN254" i="4"/>
  <c r="AJ254" i="4"/>
  <c r="AF254" i="4"/>
  <c r="AL254" i="4"/>
  <c r="AH254" i="4"/>
  <c r="AE254" i="4"/>
  <c r="AI254" i="4"/>
  <c r="AM254" i="4"/>
  <c r="AN256" i="8"/>
  <c r="AJ256" i="8"/>
  <c r="AF256" i="8"/>
  <c r="AL256" i="8"/>
  <c r="AH256" i="8"/>
  <c r="AO256" i="8"/>
  <c r="AK256" i="8"/>
  <c r="AG256" i="8"/>
  <c r="AI256" i="8"/>
  <c r="AE256" i="8"/>
  <c r="AM256" i="8"/>
  <c r="AN254" i="6"/>
  <c r="AJ254" i="6"/>
  <c r="AF254" i="6"/>
  <c r="AL254" i="6"/>
  <c r="AH254" i="6"/>
  <c r="AO254" i="6"/>
  <c r="AK254" i="6"/>
  <c r="AG254" i="6"/>
  <c r="AM254" i="6"/>
  <c r="AE254" i="6"/>
  <c r="AI254" i="6"/>
  <c r="G261" i="4"/>
  <c r="AC258" i="8"/>
  <c r="L258" i="8"/>
  <c r="R257" i="8"/>
  <c r="AQ258" i="6"/>
  <c r="H258" i="6"/>
  <c r="O258" i="6" s="1"/>
  <c r="F259" i="6"/>
  <c r="Z257" i="4"/>
  <c r="V257" i="4"/>
  <c r="Y257" i="4"/>
  <c r="U257" i="4"/>
  <c r="AA257" i="4"/>
  <c r="W257" i="4"/>
  <c r="S257" i="4"/>
  <c r="K257" i="4"/>
  <c r="T257" i="4"/>
  <c r="X257" i="4"/>
  <c r="AB257" i="4"/>
  <c r="AQ260" i="8"/>
  <c r="H260" i="8"/>
  <c r="O260" i="8" s="1"/>
  <c r="G263" i="6"/>
  <c r="Y257" i="6"/>
  <c r="U257" i="6"/>
  <c r="AA257" i="6"/>
  <c r="W257" i="6"/>
  <c r="S257" i="6"/>
  <c r="K257" i="6"/>
  <c r="Z257" i="6"/>
  <c r="V257" i="6"/>
  <c r="AB257" i="6"/>
  <c r="T257" i="6"/>
  <c r="X257" i="6"/>
  <c r="Y259" i="8"/>
  <c r="U259" i="8"/>
  <c r="AA259" i="8"/>
  <c r="W259" i="8"/>
  <c r="S259" i="8"/>
  <c r="K259" i="8"/>
  <c r="Z259" i="8"/>
  <c r="V259" i="8"/>
  <c r="X259" i="8"/>
  <c r="T259" i="8"/>
  <c r="AB259" i="8"/>
  <c r="G261" i="8"/>
  <c r="F261" i="8"/>
  <c r="G262" i="8" l="1"/>
  <c r="F262" i="8"/>
  <c r="G264" i="6"/>
  <c r="AB258" i="4"/>
  <c r="X258" i="4"/>
  <c r="T258" i="4"/>
  <c r="AA258" i="4"/>
  <c r="W258" i="4"/>
  <c r="S258" i="4"/>
  <c r="K258" i="4"/>
  <c r="Y258" i="4"/>
  <c r="U258" i="4"/>
  <c r="V258" i="4"/>
  <c r="Z258" i="4"/>
  <c r="AC257" i="6"/>
  <c r="R256" i="6"/>
  <c r="L257" i="6"/>
  <c r="AA260" i="8"/>
  <c r="W260" i="8"/>
  <c r="S260" i="8"/>
  <c r="K260" i="8"/>
  <c r="Y260" i="8"/>
  <c r="U260" i="8"/>
  <c r="AB260" i="8"/>
  <c r="X260" i="8"/>
  <c r="T260" i="8"/>
  <c r="Z260" i="8"/>
  <c r="V260" i="8"/>
  <c r="AL257" i="8"/>
  <c r="AH257" i="8"/>
  <c r="AN257" i="8"/>
  <c r="AJ257" i="8"/>
  <c r="AF257" i="8"/>
  <c r="AM257" i="8"/>
  <c r="AI257" i="8"/>
  <c r="AE257" i="8"/>
  <c r="AK257" i="8"/>
  <c r="AG257" i="8"/>
  <c r="AO257" i="8"/>
  <c r="G262" i="4"/>
  <c r="AL255" i="6"/>
  <c r="AH255" i="6"/>
  <c r="AN255" i="6"/>
  <c r="AJ255" i="6"/>
  <c r="AF255" i="6"/>
  <c r="AM255" i="6"/>
  <c r="AI255" i="6"/>
  <c r="AE255" i="6"/>
  <c r="AO255" i="6"/>
  <c r="AG255" i="6"/>
  <c r="AK255" i="6"/>
  <c r="AC259" i="8"/>
  <c r="L259" i="8"/>
  <c r="R258" i="8"/>
  <c r="AC257" i="4"/>
  <c r="R256" i="4"/>
  <c r="L257" i="4"/>
  <c r="AQ259" i="6"/>
  <c r="H259" i="6"/>
  <c r="O259" i="6" s="1"/>
  <c r="F260" i="6"/>
  <c r="AQ261" i="8"/>
  <c r="H261" i="8"/>
  <c r="O261" i="8" s="1"/>
  <c r="AA258" i="6"/>
  <c r="W258" i="6"/>
  <c r="S258" i="6"/>
  <c r="K258" i="6"/>
  <c r="Y258" i="6"/>
  <c r="U258" i="6"/>
  <c r="AB258" i="6"/>
  <c r="X258" i="6"/>
  <c r="T258" i="6"/>
  <c r="V258" i="6"/>
  <c r="Z258" i="6"/>
  <c r="H259" i="4"/>
  <c r="O259" i="4" s="1"/>
  <c r="AQ259" i="4"/>
  <c r="F260" i="4"/>
  <c r="AM255" i="4"/>
  <c r="AI255" i="4"/>
  <c r="AE255" i="4"/>
  <c r="AL255" i="4"/>
  <c r="AH255" i="4"/>
  <c r="AN255" i="4"/>
  <c r="AJ255" i="4"/>
  <c r="AF255" i="4"/>
  <c r="AG255" i="4"/>
  <c r="AK255" i="4"/>
  <c r="AO255" i="4"/>
  <c r="Z259" i="4" l="1"/>
  <c r="V259" i="4"/>
  <c r="Y259" i="4"/>
  <c r="U259" i="4"/>
  <c r="AA259" i="4"/>
  <c r="W259" i="4"/>
  <c r="S259" i="4"/>
  <c r="K259" i="4"/>
  <c r="X259" i="4"/>
  <c r="T259" i="4"/>
  <c r="AB259" i="4"/>
  <c r="AC258" i="6"/>
  <c r="L258" i="6"/>
  <c r="R257" i="6"/>
  <c r="L258" i="4"/>
  <c r="R257" i="4"/>
  <c r="AC258" i="4"/>
  <c r="G265" i="6"/>
  <c r="Y261" i="8"/>
  <c r="U261" i="8"/>
  <c r="AA261" i="8"/>
  <c r="W261" i="8"/>
  <c r="S261" i="8"/>
  <c r="K261" i="8"/>
  <c r="Z261" i="8"/>
  <c r="V261" i="8"/>
  <c r="T261" i="8"/>
  <c r="AB261" i="8"/>
  <c r="X261" i="8"/>
  <c r="AN258" i="8"/>
  <c r="AJ258" i="8"/>
  <c r="AF258" i="8"/>
  <c r="AL258" i="8"/>
  <c r="AH258" i="8"/>
  <c r="AO258" i="8"/>
  <c r="AK258" i="8"/>
  <c r="AG258" i="8"/>
  <c r="AE258" i="8"/>
  <c r="AM258" i="8"/>
  <c r="AI258" i="8"/>
  <c r="AQ260" i="4"/>
  <c r="H260" i="4"/>
  <c r="O260" i="4" s="1"/>
  <c r="F261" i="4"/>
  <c r="AQ260" i="6"/>
  <c r="H260" i="6"/>
  <c r="O260" i="6" s="1"/>
  <c r="F261" i="6"/>
  <c r="AO256" i="4"/>
  <c r="AK256" i="4"/>
  <c r="AG256" i="4"/>
  <c r="AN256" i="4"/>
  <c r="AJ256" i="4"/>
  <c r="AF256" i="4"/>
  <c r="AL256" i="4"/>
  <c r="AH256" i="4"/>
  <c r="AI256" i="4"/>
  <c r="AE256" i="4"/>
  <c r="AM256" i="4"/>
  <c r="G263" i="4"/>
  <c r="AC260" i="8"/>
  <c r="L260" i="8"/>
  <c r="R259" i="8"/>
  <c r="AQ262" i="8"/>
  <c r="H262" i="8"/>
  <c r="O262" i="8" s="1"/>
  <c r="Y259" i="6"/>
  <c r="U259" i="6"/>
  <c r="AA259" i="6"/>
  <c r="W259" i="6"/>
  <c r="S259" i="6"/>
  <c r="K259" i="6"/>
  <c r="Z259" i="6"/>
  <c r="V259" i="6"/>
  <c r="X259" i="6"/>
  <c r="T259" i="6"/>
  <c r="AB259" i="6"/>
  <c r="AN256" i="6"/>
  <c r="AJ256" i="6"/>
  <c r="AF256" i="6"/>
  <c r="AL256" i="6"/>
  <c r="AH256" i="6"/>
  <c r="AO256" i="6"/>
  <c r="AK256" i="6"/>
  <c r="AG256" i="6"/>
  <c r="AI256" i="6"/>
  <c r="AE256" i="6"/>
  <c r="AM256" i="6"/>
  <c r="G263" i="8"/>
  <c r="F263" i="8"/>
  <c r="AB260" i="4" l="1"/>
  <c r="X260" i="4"/>
  <c r="T260" i="4"/>
  <c r="AA260" i="4"/>
  <c r="W260" i="4"/>
  <c r="S260" i="4"/>
  <c r="K260" i="4"/>
  <c r="Y260" i="4"/>
  <c r="U260" i="4"/>
  <c r="Z260" i="4"/>
  <c r="V260" i="4"/>
  <c r="G264" i="8"/>
  <c r="F264" i="8"/>
  <c r="H261" i="4"/>
  <c r="O261" i="4" s="1"/>
  <c r="AQ261" i="4"/>
  <c r="F262" i="4"/>
  <c r="AM257" i="4"/>
  <c r="AI257" i="4"/>
  <c r="AE257" i="4"/>
  <c r="AL257" i="4"/>
  <c r="AH257" i="4"/>
  <c r="AN257" i="4"/>
  <c r="AJ257" i="4"/>
  <c r="AF257" i="4"/>
  <c r="AK257" i="4"/>
  <c r="AG257" i="4"/>
  <c r="AO257" i="4"/>
  <c r="AC259" i="4"/>
  <c r="R258" i="4"/>
  <c r="L259" i="4"/>
  <c r="AC259" i="6"/>
  <c r="L259" i="6"/>
  <c r="R258" i="6"/>
  <c r="AL259" i="8"/>
  <c r="AH259" i="8"/>
  <c r="AN259" i="8"/>
  <c r="AJ259" i="8"/>
  <c r="AF259" i="8"/>
  <c r="AM259" i="8"/>
  <c r="AI259" i="8"/>
  <c r="AE259" i="8"/>
  <c r="AG259" i="8"/>
  <c r="AO259" i="8"/>
  <c r="AK259" i="8"/>
  <c r="AQ261" i="6"/>
  <c r="H261" i="6"/>
  <c r="O261" i="6" s="1"/>
  <c r="F262" i="6"/>
  <c r="AA260" i="6"/>
  <c r="W260" i="6"/>
  <c r="S260" i="6"/>
  <c r="K260" i="6"/>
  <c r="Y260" i="6"/>
  <c r="U260" i="6"/>
  <c r="AB260" i="6"/>
  <c r="X260" i="6"/>
  <c r="T260" i="6"/>
  <c r="Z260" i="6"/>
  <c r="V260" i="6"/>
  <c r="G266" i="6"/>
  <c r="AL257" i="6"/>
  <c r="AH257" i="6"/>
  <c r="AN257" i="6"/>
  <c r="AJ257" i="6"/>
  <c r="AF257" i="6"/>
  <c r="AM257" i="6"/>
  <c r="AI257" i="6"/>
  <c r="AE257" i="6"/>
  <c r="AK257" i="6"/>
  <c r="AG257" i="6"/>
  <c r="AO257" i="6"/>
  <c r="G264" i="4"/>
  <c r="AQ263" i="8"/>
  <c r="H263" i="8"/>
  <c r="O263" i="8" s="1"/>
  <c r="Y262" i="8"/>
  <c r="U262" i="8"/>
  <c r="AA262" i="8"/>
  <c r="W262" i="8"/>
  <c r="S262" i="8"/>
  <c r="K262" i="8"/>
  <c r="Z262" i="8"/>
  <c r="V262" i="8"/>
  <c r="X262" i="8"/>
  <c r="AB262" i="8"/>
  <c r="T262" i="8"/>
  <c r="AC261" i="8"/>
  <c r="R260" i="8"/>
  <c r="L261" i="8"/>
  <c r="AN260" i="8" l="1"/>
  <c r="AJ260" i="8"/>
  <c r="AF260" i="8"/>
  <c r="AL260" i="8"/>
  <c r="AH260" i="8"/>
  <c r="AO260" i="8"/>
  <c r="AK260" i="8"/>
  <c r="AG260" i="8"/>
  <c r="AI260" i="8"/>
  <c r="AM260" i="8"/>
  <c r="AE260" i="8"/>
  <c r="AQ262" i="4"/>
  <c r="H262" i="4"/>
  <c r="O262" i="4" s="1"/>
  <c r="F263" i="4"/>
  <c r="AA263" i="8"/>
  <c r="W263" i="8"/>
  <c r="S263" i="8"/>
  <c r="K263" i="8"/>
  <c r="Y263" i="8"/>
  <c r="U263" i="8"/>
  <c r="AB263" i="8"/>
  <c r="X263" i="8"/>
  <c r="T263" i="8"/>
  <c r="Z263" i="8"/>
  <c r="V263" i="8"/>
  <c r="G267" i="6"/>
  <c r="AC260" i="6"/>
  <c r="L260" i="6"/>
  <c r="R259" i="6"/>
  <c r="AQ262" i="6"/>
  <c r="H262" i="6"/>
  <c r="O262" i="6" s="1"/>
  <c r="F263" i="6"/>
  <c r="L260" i="4"/>
  <c r="R259" i="4"/>
  <c r="AC260" i="4"/>
  <c r="G265" i="8"/>
  <c r="F265" i="8"/>
  <c r="Y261" i="6"/>
  <c r="U261" i="6"/>
  <c r="AA261" i="6"/>
  <c r="W261" i="6"/>
  <c r="S261" i="6"/>
  <c r="K261" i="6"/>
  <c r="Z261" i="6"/>
  <c r="V261" i="6"/>
  <c r="T261" i="6"/>
  <c r="AB261" i="6"/>
  <c r="X261" i="6"/>
  <c r="Z261" i="4"/>
  <c r="V261" i="4"/>
  <c r="Y261" i="4"/>
  <c r="U261" i="4"/>
  <c r="AA261" i="4"/>
  <c r="W261" i="4"/>
  <c r="S261" i="4"/>
  <c r="K261" i="4"/>
  <c r="AB261" i="4"/>
  <c r="X261" i="4"/>
  <c r="T261" i="4"/>
  <c r="AC262" i="8"/>
  <c r="L262" i="8"/>
  <c r="R261" i="8"/>
  <c r="G265" i="4"/>
  <c r="AN258" i="6"/>
  <c r="AJ258" i="6"/>
  <c r="AF258" i="6"/>
  <c r="AL258" i="6"/>
  <c r="AH258" i="6"/>
  <c r="AO258" i="6"/>
  <c r="AK258" i="6"/>
  <c r="AG258" i="6"/>
  <c r="AE258" i="6"/>
  <c r="AM258" i="6"/>
  <c r="AI258" i="6"/>
  <c r="AO258" i="4"/>
  <c r="AK258" i="4"/>
  <c r="AG258" i="4"/>
  <c r="AN258" i="4"/>
  <c r="AJ258" i="4"/>
  <c r="AF258" i="4"/>
  <c r="AL258" i="4"/>
  <c r="AH258" i="4"/>
  <c r="AM258" i="4"/>
  <c r="AI258" i="4"/>
  <c r="AE258" i="4"/>
  <c r="AQ264" i="8"/>
  <c r="H264" i="8"/>
  <c r="O264" i="8" s="1"/>
  <c r="G266" i="4" l="1"/>
  <c r="AC261" i="6"/>
  <c r="R260" i="6"/>
  <c r="L261" i="6"/>
  <c r="AN261" i="8"/>
  <c r="AJ261" i="8"/>
  <c r="AF261" i="8"/>
  <c r="AL261" i="8"/>
  <c r="AH261" i="8"/>
  <c r="AO261" i="8"/>
  <c r="AK261" i="8"/>
  <c r="AM261" i="8"/>
  <c r="AG261" i="8"/>
  <c r="AE261" i="8"/>
  <c r="AI261" i="8"/>
  <c r="AM259" i="4"/>
  <c r="AI259" i="4"/>
  <c r="AE259" i="4"/>
  <c r="AL259" i="4"/>
  <c r="AH259" i="4"/>
  <c r="AN259" i="4"/>
  <c r="AJ259" i="4"/>
  <c r="AF259" i="4"/>
  <c r="AO259" i="4"/>
  <c r="AK259" i="4"/>
  <c r="AG259" i="4"/>
  <c r="AA262" i="6"/>
  <c r="W262" i="6"/>
  <c r="S262" i="6"/>
  <c r="K262" i="6"/>
  <c r="Y262" i="6"/>
  <c r="U262" i="6"/>
  <c r="AB262" i="6"/>
  <c r="X262" i="6"/>
  <c r="T262" i="6"/>
  <c r="V262" i="6"/>
  <c r="Z262" i="6"/>
  <c r="AQ265" i="8"/>
  <c r="H265" i="8"/>
  <c r="O265" i="8" s="1"/>
  <c r="AL259" i="6"/>
  <c r="AH259" i="6"/>
  <c r="AN259" i="6"/>
  <c r="AJ259" i="6"/>
  <c r="AF259" i="6"/>
  <c r="AM259" i="6"/>
  <c r="AI259" i="6"/>
  <c r="AE259" i="6"/>
  <c r="AG259" i="6"/>
  <c r="AO259" i="6"/>
  <c r="AK259" i="6"/>
  <c r="G268" i="6"/>
  <c r="AC263" i="8"/>
  <c r="L263" i="8"/>
  <c r="R262" i="8"/>
  <c r="H263" i="4"/>
  <c r="O263" i="4" s="1"/>
  <c r="AQ263" i="4"/>
  <c r="F264" i="4"/>
  <c r="Y264" i="8"/>
  <c r="U264" i="8"/>
  <c r="AA264" i="8"/>
  <c r="W264" i="8"/>
  <c r="S264" i="8"/>
  <c r="K264" i="8"/>
  <c r="Z264" i="8"/>
  <c r="V264" i="8"/>
  <c r="AB264" i="8"/>
  <c r="T264" i="8"/>
  <c r="X264" i="8"/>
  <c r="AC261" i="4"/>
  <c r="L261" i="4"/>
  <c r="R260" i="4"/>
  <c r="G266" i="8"/>
  <c r="F266" i="8"/>
  <c r="AQ263" i="6"/>
  <c r="H263" i="6"/>
  <c r="O263" i="6" s="1"/>
  <c r="F264" i="6"/>
  <c r="AB262" i="4"/>
  <c r="X262" i="4"/>
  <c r="T262" i="4"/>
  <c r="AA262" i="4"/>
  <c r="W262" i="4"/>
  <c r="S262" i="4"/>
  <c r="K262" i="4"/>
  <c r="Y262" i="4"/>
  <c r="U262" i="4"/>
  <c r="Z262" i="4"/>
  <c r="V262" i="4"/>
  <c r="Y263" i="6" l="1"/>
  <c r="U263" i="6"/>
  <c r="AA263" i="6"/>
  <c r="W263" i="6"/>
  <c r="S263" i="6"/>
  <c r="K263" i="6"/>
  <c r="Z263" i="6"/>
  <c r="V263" i="6"/>
  <c r="X263" i="6"/>
  <c r="AB263" i="6"/>
  <c r="T263" i="6"/>
  <c r="AA265" i="8"/>
  <c r="W265" i="8"/>
  <c r="S265" i="8"/>
  <c r="K265" i="8"/>
  <c r="Y265" i="8"/>
  <c r="U265" i="8"/>
  <c r="AB265" i="8"/>
  <c r="X265" i="8"/>
  <c r="T265" i="8"/>
  <c r="V265" i="8"/>
  <c r="Z265" i="8"/>
  <c r="AN260" i="6"/>
  <c r="AJ260" i="6"/>
  <c r="AF260" i="6"/>
  <c r="AL260" i="6"/>
  <c r="AH260" i="6"/>
  <c r="AO260" i="6"/>
  <c r="AK260" i="6"/>
  <c r="AG260" i="6"/>
  <c r="AI260" i="6"/>
  <c r="AM260" i="6"/>
  <c r="AE260" i="6"/>
  <c r="AQ266" i="8"/>
  <c r="H266" i="8"/>
  <c r="O266" i="8" s="1"/>
  <c r="AQ264" i="4"/>
  <c r="H264" i="4"/>
  <c r="O264" i="4" s="1"/>
  <c r="F265" i="4"/>
  <c r="AC262" i="6"/>
  <c r="L262" i="6"/>
  <c r="R261" i="6"/>
  <c r="L262" i="4"/>
  <c r="R261" i="4"/>
  <c r="AC262" i="4"/>
  <c r="AO260" i="4"/>
  <c r="AK260" i="4"/>
  <c r="AG260" i="4"/>
  <c r="AN260" i="4"/>
  <c r="AJ260" i="4"/>
  <c r="AF260" i="4"/>
  <c r="AL260" i="4"/>
  <c r="AH260" i="4"/>
  <c r="AM260" i="4"/>
  <c r="AE260" i="4"/>
  <c r="AI260" i="4"/>
  <c r="AC264" i="8"/>
  <c r="R263" i="8"/>
  <c r="L264" i="8"/>
  <c r="AL262" i="8"/>
  <c r="AH262" i="8"/>
  <c r="AN262" i="8"/>
  <c r="AJ262" i="8"/>
  <c r="AF262" i="8"/>
  <c r="AM262" i="8"/>
  <c r="AI262" i="8"/>
  <c r="AE262" i="8"/>
  <c r="AO262" i="8"/>
  <c r="AG262" i="8"/>
  <c r="AK262" i="8"/>
  <c r="G269" i="6"/>
  <c r="AQ264" i="6"/>
  <c r="H264" i="6"/>
  <c r="O264" i="6" s="1"/>
  <c r="F265" i="6"/>
  <c r="G267" i="8"/>
  <c r="F267" i="8"/>
  <c r="G267" i="4"/>
  <c r="Z263" i="4"/>
  <c r="V263" i="4"/>
  <c r="Y263" i="4"/>
  <c r="U263" i="4"/>
  <c r="AA263" i="4"/>
  <c r="W263" i="4"/>
  <c r="S263" i="4"/>
  <c r="K263" i="4"/>
  <c r="AB263" i="4"/>
  <c r="T263" i="4"/>
  <c r="X263" i="4"/>
  <c r="AQ267" i="8" l="1"/>
  <c r="H267" i="8"/>
  <c r="O267" i="8" s="1"/>
  <c r="Y266" i="8"/>
  <c r="U266" i="8"/>
  <c r="AA266" i="8"/>
  <c r="W266" i="8"/>
  <c r="S266" i="8"/>
  <c r="K266" i="8"/>
  <c r="Z266" i="8"/>
  <c r="V266" i="8"/>
  <c r="X266" i="8"/>
  <c r="T266" i="8"/>
  <c r="AB266" i="8"/>
  <c r="AC265" i="8"/>
  <c r="L265" i="8"/>
  <c r="R264" i="8"/>
  <c r="AC263" i="4"/>
  <c r="L263" i="4"/>
  <c r="R262" i="4"/>
  <c r="AQ265" i="6"/>
  <c r="H265" i="6"/>
  <c r="O265" i="6" s="1"/>
  <c r="F266" i="6"/>
  <c r="G270" i="6"/>
  <c r="H265" i="4"/>
  <c r="O265" i="4" s="1"/>
  <c r="AQ265" i="4"/>
  <c r="F266" i="4"/>
  <c r="AC263" i="6"/>
  <c r="L263" i="6"/>
  <c r="R262" i="6"/>
  <c r="G268" i="8"/>
  <c r="F268" i="8"/>
  <c r="AM261" i="4"/>
  <c r="AI261" i="4"/>
  <c r="AE261" i="4"/>
  <c r="AL261" i="4"/>
  <c r="AH261" i="4"/>
  <c r="AN261" i="4"/>
  <c r="AJ261" i="4"/>
  <c r="AF261" i="4"/>
  <c r="AO261" i="4"/>
  <c r="AG261" i="4"/>
  <c r="AK261" i="4"/>
  <c r="G268" i="4"/>
  <c r="AA264" i="6"/>
  <c r="W264" i="6"/>
  <c r="S264" i="6"/>
  <c r="K264" i="6"/>
  <c r="Y264" i="6"/>
  <c r="U264" i="6"/>
  <c r="AB264" i="6"/>
  <c r="X264" i="6"/>
  <c r="T264" i="6"/>
  <c r="Z264" i="6"/>
  <c r="V264" i="6"/>
  <c r="AN263" i="8"/>
  <c r="AJ263" i="8"/>
  <c r="AF263" i="8"/>
  <c r="AL263" i="8"/>
  <c r="AH263" i="8"/>
  <c r="AO263" i="8"/>
  <c r="AK263" i="8"/>
  <c r="AG263" i="8"/>
  <c r="AI263" i="8"/>
  <c r="AE263" i="8"/>
  <c r="AM263" i="8"/>
  <c r="AL261" i="6"/>
  <c r="AH261" i="6"/>
  <c r="AN261" i="6"/>
  <c r="AJ261" i="6"/>
  <c r="AF261" i="6"/>
  <c r="AM261" i="6"/>
  <c r="AI261" i="6"/>
  <c r="AE261" i="6"/>
  <c r="AK261" i="6"/>
  <c r="AO261" i="6"/>
  <c r="AG261" i="6"/>
  <c r="AB264" i="4"/>
  <c r="X264" i="4"/>
  <c r="T264" i="4"/>
  <c r="AA264" i="4"/>
  <c r="W264" i="4"/>
  <c r="S264" i="4"/>
  <c r="K264" i="4"/>
  <c r="Y264" i="4"/>
  <c r="U264" i="4"/>
  <c r="V264" i="4"/>
  <c r="Z264" i="4"/>
  <c r="G269" i="4" l="1"/>
  <c r="AQ268" i="8"/>
  <c r="H268" i="8"/>
  <c r="O268" i="8" s="1"/>
  <c r="AL264" i="8"/>
  <c r="AH264" i="8"/>
  <c r="AN264" i="8"/>
  <c r="AJ264" i="8"/>
  <c r="AF264" i="8"/>
  <c r="AM264" i="8"/>
  <c r="AI264" i="8"/>
  <c r="AE264" i="8"/>
  <c r="AK264" i="8"/>
  <c r="AG264" i="8"/>
  <c r="AO264" i="8"/>
  <c r="G269" i="8"/>
  <c r="F269" i="8"/>
  <c r="AQ266" i="4"/>
  <c r="H266" i="4"/>
  <c r="O266" i="4" s="1"/>
  <c r="F267" i="4"/>
  <c r="G271" i="6"/>
  <c r="AO262" i="4"/>
  <c r="AK262" i="4"/>
  <c r="AG262" i="4"/>
  <c r="AN262" i="4"/>
  <c r="AJ262" i="4"/>
  <c r="AF262" i="4"/>
  <c r="AL262" i="4"/>
  <c r="AH262" i="4"/>
  <c r="AE262" i="4"/>
  <c r="AI262" i="4"/>
  <c r="AM262" i="4"/>
  <c r="AC264" i="6"/>
  <c r="L264" i="6"/>
  <c r="R263" i="6"/>
  <c r="AC266" i="8"/>
  <c r="L266" i="8"/>
  <c r="R265" i="8"/>
  <c r="AN262" i="6"/>
  <c r="AJ262" i="6"/>
  <c r="AF262" i="6"/>
  <c r="AL262" i="6"/>
  <c r="AH262" i="6"/>
  <c r="AO262" i="6"/>
  <c r="AK262" i="6"/>
  <c r="AG262" i="6"/>
  <c r="AM262" i="6"/>
  <c r="AE262" i="6"/>
  <c r="AI262" i="6"/>
  <c r="AQ266" i="6"/>
  <c r="H266" i="6"/>
  <c r="O266" i="6" s="1"/>
  <c r="F267" i="6"/>
  <c r="AA267" i="8"/>
  <c r="W267" i="8"/>
  <c r="S267" i="8"/>
  <c r="K267" i="8"/>
  <c r="Y267" i="8"/>
  <c r="U267" i="8"/>
  <c r="AB267" i="8"/>
  <c r="X267" i="8"/>
  <c r="T267" i="8"/>
  <c r="Z267" i="8"/>
  <c r="V267" i="8"/>
  <c r="L264" i="4"/>
  <c r="R263" i="4"/>
  <c r="AC264" i="4"/>
  <c r="Z265" i="4"/>
  <c r="V265" i="4"/>
  <c r="Y265" i="4"/>
  <c r="U265" i="4"/>
  <c r="AA265" i="4"/>
  <c r="W265" i="4"/>
  <c r="S265" i="4"/>
  <c r="K265" i="4"/>
  <c r="T265" i="4"/>
  <c r="X265" i="4"/>
  <c r="AB265" i="4"/>
  <c r="Y265" i="6"/>
  <c r="U265" i="6"/>
  <c r="AA265" i="6"/>
  <c r="W265" i="6"/>
  <c r="S265" i="6"/>
  <c r="K265" i="6"/>
  <c r="Z265" i="6"/>
  <c r="V265" i="6"/>
  <c r="AB265" i="6"/>
  <c r="T265" i="6"/>
  <c r="X265" i="6"/>
  <c r="AA266" i="6" l="1"/>
  <c r="W266" i="6"/>
  <c r="S266" i="6"/>
  <c r="K266" i="6"/>
  <c r="Y266" i="6"/>
  <c r="U266" i="6"/>
  <c r="AB266" i="6"/>
  <c r="X266" i="6"/>
  <c r="T266" i="6"/>
  <c r="V266" i="6"/>
  <c r="Z266" i="6"/>
  <c r="AL263" i="6"/>
  <c r="AH263" i="6"/>
  <c r="AN263" i="6"/>
  <c r="AJ263" i="6"/>
  <c r="AF263" i="6"/>
  <c r="AM263" i="6"/>
  <c r="AI263" i="6"/>
  <c r="AE263" i="6"/>
  <c r="AO263" i="6"/>
  <c r="AG263" i="6"/>
  <c r="AK263" i="6"/>
  <c r="H267" i="4"/>
  <c r="O267" i="4" s="1"/>
  <c r="AQ267" i="4"/>
  <c r="F268" i="4"/>
  <c r="G270" i="8"/>
  <c r="F270" i="8"/>
  <c r="Y268" i="8"/>
  <c r="U268" i="8"/>
  <c r="AA268" i="8"/>
  <c r="W268" i="8"/>
  <c r="S268" i="8"/>
  <c r="K268" i="8"/>
  <c r="Z268" i="8"/>
  <c r="V268" i="8"/>
  <c r="T268" i="8"/>
  <c r="AB268" i="8"/>
  <c r="X268" i="8"/>
  <c r="AC265" i="4"/>
  <c r="R264" i="4"/>
  <c r="L265" i="4"/>
  <c r="AN265" i="8"/>
  <c r="AJ265" i="8"/>
  <c r="AF265" i="8"/>
  <c r="AL265" i="8"/>
  <c r="AH265" i="8"/>
  <c r="AO265" i="8"/>
  <c r="AK265" i="8"/>
  <c r="AG265" i="8"/>
  <c r="AE265" i="8"/>
  <c r="AM265" i="8"/>
  <c r="AI265" i="8"/>
  <c r="AB266" i="4"/>
  <c r="X266" i="4"/>
  <c r="T266" i="4"/>
  <c r="AA266" i="4"/>
  <c r="W266" i="4"/>
  <c r="S266" i="4"/>
  <c r="K266" i="4"/>
  <c r="Y266" i="4"/>
  <c r="U266" i="4"/>
  <c r="V266" i="4"/>
  <c r="Z266" i="4"/>
  <c r="AM263" i="4"/>
  <c r="AI263" i="4"/>
  <c r="AE263" i="4"/>
  <c r="AL263" i="4"/>
  <c r="AH263" i="4"/>
  <c r="AN263" i="4"/>
  <c r="AJ263" i="4"/>
  <c r="AF263" i="4"/>
  <c r="AG263" i="4"/>
  <c r="AK263" i="4"/>
  <c r="AO263" i="4"/>
  <c r="AC265" i="6"/>
  <c r="R264" i="6"/>
  <c r="L265" i="6"/>
  <c r="AC267" i="8"/>
  <c r="L267" i="8"/>
  <c r="R266" i="8"/>
  <c r="AQ267" i="6"/>
  <c r="H267" i="6"/>
  <c r="O267" i="6" s="1"/>
  <c r="F268" i="6"/>
  <c r="G272" i="6"/>
  <c r="AQ269" i="8"/>
  <c r="H269" i="8"/>
  <c r="O269" i="8" s="1"/>
  <c r="G270" i="4"/>
  <c r="G273" i="6" l="1"/>
  <c r="AL266" i="8"/>
  <c r="AH266" i="8"/>
  <c r="AN266" i="8"/>
  <c r="AJ266" i="8"/>
  <c r="AF266" i="8"/>
  <c r="AM266" i="8"/>
  <c r="AI266" i="8"/>
  <c r="AE266" i="8"/>
  <c r="AG266" i="8"/>
  <c r="AO266" i="8"/>
  <c r="AK266" i="8"/>
  <c r="AN264" i="6"/>
  <c r="AJ264" i="6"/>
  <c r="AF264" i="6"/>
  <c r="AL264" i="6"/>
  <c r="AH264" i="6"/>
  <c r="AO264" i="6"/>
  <c r="AK264" i="6"/>
  <c r="AG264" i="6"/>
  <c r="AI264" i="6"/>
  <c r="AE264" i="6"/>
  <c r="AM264" i="6"/>
  <c r="AO264" i="4"/>
  <c r="AK264" i="4"/>
  <c r="AG264" i="4"/>
  <c r="AN264" i="4"/>
  <c r="AJ264" i="4"/>
  <c r="AF264" i="4"/>
  <c r="AL264" i="4"/>
  <c r="AH264" i="4"/>
  <c r="AI264" i="4"/>
  <c r="AE264" i="4"/>
  <c r="AM264" i="4"/>
  <c r="AC266" i="6"/>
  <c r="L266" i="6"/>
  <c r="R265" i="6"/>
  <c r="AA269" i="8"/>
  <c r="W269" i="8"/>
  <c r="S269" i="8"/>
  <c r="K269" i="8"/>
  <c r="Y269" i="8"/>
  <c r="U269" i="8"/>
  <c r="AB269" i="8"/>
  <c r="X269" i="8"/>
  <c r="T269" i="8"/>
  <c r="V269" i="8"/>
  <c r="Z269" i="8"/>
  <c r="AQ268" i="6"/>
  <c r="H268" i="6"/>
  <c r="O268" i="6" s="1"/>
  <c r="F269" i="6"/>
  <c r="L266" i="4"/>
  <c r="R265" i="4"/>
  <c r="AC266" i="4"/>
  <c r="AQ270" i="8"/>
  <c r="H270" i="8"/>
  <c r="O270" i="8" s="1"/>
  <c r="Z267" i="4"/>
  <c r="V267" i="4"/>
  <c r="Y267" i="4"/>
  <c r="U267" i="4"/>
  <c r="AA267" i="4"/>
  <c r="W267" i="4"/>
  <c r="S267" i="4"/>
  <c r="K267" i="4"/>
  <c r="X267" i="4"/>
  <c r="T267" i="4"/>
  <c r="AB267" i="4"/>
  <c r="Y267" i="6"/>
  <c r="U267" i="6"/>
  <c r="AA267" i="6"/>
  <c r="W267" i="6"/>
  <c r="S267" i="6"/>
  <c r="K267" i="6"/>
  <c r="Z267" i="6"/>
  <c r="V267" i="6"/>
  <c r="X267" i="6"/>
  <c r="T267" i="6"/>
  <c r="AB267" i="6"/>
  <c r="F271" i="8"/>
  <c r="G271" i="8"/>
  <c r="G271" i="4"/>
  <c r="AC268" i="8"/>
  <c r="R267" i="8"/>
  <c r="L268" i="8"/>
  <c r="AQ268" i="4"/>
  <c r="H268" i="4"/>
  <c r="O268" i="4" s="1"/>
  <c r="F269" i="4"/>
  <c r="AB268" i="4" l="1"/>
  <c r="X268" i="4"/>
  <c r="T268" i="4"/>
  <c r="AA268" i="4"/>
  <c r="W268" i="4"/>
  <c r="S268" i="4"/>
  <c r="K268" i="4"/>
  <c r="Y268" i="4"/>
  <c r="U268" i="4"/>
  <c r="Z268" i="4"/>
  <c r="V268" i="4"/>
  <c r="AQ269" i="6"/>
  <c r="H269" i="6"/>
  <c r="O269" i="6" s="1"/>
  <c r="F270" i="6"/>
  <c r="F272" i="8"/>
  <c r="G272" i="8"/>
  <c r="AA268" i="6"/>
  <c r="W268" i="6"/>
  <c r="S268" i="6"/>
  <c r="K268" i="6"/>
  <c r="Y268" i="6"/>
  <c r="U268" i="6"/>
  <c r="AB268" i="6"/>
  <c r="X268" i="6"/>
  <c r="T268" i="6"/>
  <c r="Z268" i="6"/>
  <c r="V268" i="6"/>
  <c r="H269" i="4"/>
  <c r="O269" i="4" s="1"/>
  <c r="AQ269" i="4"/>
  <c r="F270" i="4"/>
  <c r="H271" i="8"/>
  <c r="O271" i="8" s="1"/>
  <c r="AQ271" i="8"/>
  <c r="G272" i="4"/>
  <c r="AC267" i="6"/>
  <c r="L267" i="6"/>
  <c r="R266" i="6"/>
  <c r="AM265" i="4"/>
  <c r="AI265" i="4"/>
  <c r="AE265" i="4"/>
  <c r="AL265" i="4"/>
  <c r="AH265" i="4"/>
  <c r="AN265" i="4"/>
  <c r="AJ265" i="4"/>
  <c r="AF265" i="4"/>
  <c r="AK265" i="4"/>
  <c r="AG265" i="4"/>
  <c r="AO265" i="4"/>
  <c r="AC269" i="8"/>
  <c r="L269" i="8"/>
  <c r="R268" i="8"/>
  <c r="AL265" i="6"/>
  <c r="AH265" i="6"/>
  <c r="AN265" i="6"/>
  <c r="AJ265" i="6"/>
  <c r="AF265" i="6"/>
  <c r="AM265" i="6"/>
  <c r="AI265" i="6"/>
  <c r="AE265" i="6"/>
  <c r="AK265" i="6"/>
  <c r="AG265" i="6"/>
  <c r="AO265" i="6"/>
  <c r="AN267" i="8"/>
  <c r="AJ267" i="8"/>
  <c r="AF267" i="8"/>
  <c r="AL267" i="8"/>
  <c r="AH267" i="8"/>
  <c r="AO267" i="8"/>
  <c r="AK267" i="8"/>
  <c r="AG267" i="8"/>
  <c r="AI267" i="8"/>
  <c r="AM267" i="8"/>
  <c r="AE267" i="8"/>
  <c r="AC267" i="4"/>
  <c r="R266" i="4"/>
  <c r="L267" i="4"/>
  <c r="Z270" i="8"/>
  <c r="V270" i="8"/>
  <c r="AB270" i="8"/>
  <c r="X270" i="8"/>
  <c r="AA270" i="8"/>
  <c r="W270" i="8"/>
  <c r="Y270" i="8"/>
  <c r="T270" i="8"/>
  <c r="K270" i="8"/>
  <c r="S270" i="8"/>
  <c r="U270" i="8"/>
  <c r="G274" i="6"/>
  <c r="G275" i="6" l="1"/>
  <c r="Z269" i="4"/>
  <c r="V269" i="4"/>
  <c r="Y269" i="4"/>
  <c r="U269" i="4"/>
  <c r="AA269" i="4"/>
  <c r="W269" i="4"/>
  <c r="S269" i="4"/>
  <c r="K269" i="4"/>
  <c r="AB269" i="4"/>
  <c r="X269" i="4"/>
  <c r="T269" i="4"/>
  <c r="AC268" i="6"/>
  <c r="L268" i="6"/>
  <c r="R267" i="6"/>
  <c r="F273" i="8"/>
  <c r="G273" i="8"/>
  <c r="AO266" i="4"/>
  <c r="AK266" i="4"/>
  <c r="AG266" i="4"/>
  <c r="AN266" i="4"/>
  <c r="AJ266" i="4"/>
  <c r="AF266" i="4"/>
  <c r="AL266" i="4"/>
  <c r="AH266" i="4"/>
  <c r="AM266" i="4"/>
  <c r="AI266" i="4"/>
  <c r="AE266" i="4"/>
  <c r="AB271" i="8"/>
  <c r="X271" i="8"/>
  <c r="T271" i="8"/>
  <c r="Z271" i="8"/>
  <c r="V271" i="8"/>
  <c r="Y271" i="8"/>
  <c r="U271" i="8"/>
  <c r="AA271" i="8"/>
  <c r="S271" i="8"/>
  <c r="K271" i="8"/>
  <c r="W271" i="8"/>
  <c r="H272" i="8"/>
  <c r="O272" i="8" s="1"/>
  <c r="AQ272" i="8"/>
  <c r="L268" i="4"/>
  <c r="R267" i="4"/>
  <c r="AC268" i="4"/>
  <c r="G273" i="4"/>
  <c r="AQ270" i="4"/>
  <c r="H270" i="4"/>
  <c r="O270" i="4" s="1"/>
  <c r="F271" i="4"/>
  <c r="AQ270" i="6"/>
  <c r="H270" i="6"/>
  <c r="O270" i="6" s="1"/>
  <c r="F271" i="6"/>
  <c r="AL268" i="8"/>
  <c r="AH268" i="8"/>
  <c r="AN268" i="8"/>
  <c r="AJ268" i="8"/>
  <c r="AF268" i="8"/>
  <c r="AM268" i="8"/>
  <c r="AI268" i="8"/>
  <c r="AE268" i="8"/>
  <c r="AK268" i="8"/>
  <c r="AO268" i="8"/>
  <c r="AG268" i="8"/>
  <c r="AC270" i="8"/>
  <c r="L270" i="8"/>
  <c r="R269" i="8"/>
  <c r="AN266" i="6"/>
  <c r="AJ266" i="6"/>
  <c r="AF266" i="6"/>
  <c r="AL266" i="6"/>
  <c r="AH266" i="6"/>
  <c r="AO266" i="6"/>
  <c r="AK266" i="6"/>
  <c r="AG266" i="6"/>
  <c r="AE266" i="6"/>
  <c r="AM266" i="6"/>
  <c r="AI266" i="6"/>
  <c r="Y269" i="6"/>
  <c r="U269" i="6"/>
  <c r="AA269" i="6"/>
  <c r="W269" i="6"/>
  <c r="S269" i="6"/>
  <c r="K269" i="6"/>
  <c r="Z269" i="6"/>
  <c r="V269" i="6"/>
  <c r="T269" i="6"/>
  <c r="AB269" i="6"/>
  <c r="X269" i="6"/>
  <c r="AL267" i="6" l="1"/>
  <c r="AH267" i="6"/>
  <c r="AN267" i="6"/>
  <c r="AJ267" i="6"/>
  <c r="AF267" i="6"/>
  <c r="AM267" i="6"/>
  <c r="AI267" i="6"/>
  <c r="AE267" i="6"/>
  <c r="AG267" i="6"/>
  <c r="AO267" i="6"/>
  <c r="AK267" i="6"/>
  <c r="AN269" i="8"/>
  <c r="AJ269" i="8"/>
  <c r="AF269" i="8"/>
  <c r="AL269" i="8"/>
  <c r="AH269" i="8"/>
  <c r="AO269" i="8"/>
  <c r="AK269" i="8"/>
  <c r="AG269" i="8"/>
  <c r="AM269" i="8"/>
  <c r="AE269" i="8"/>
  <c r="AI269" i="8"/>
  <c r="L271" i="8"/>
  <c r="R270" i="8"/>
  <c r="AC271" i="8"/>
  <c r="AC269" i="6"/>
  <c r="R268" i="6"/>
  <c r="L269" i="6"/>
  <c r="AA270" i="6"/>
  <c r="W270" i="6"/>
  <c r="S270" i="6"/>
  <c r="K270" i="6"/>
  <c r="Y270" i="6"/>
  <c r="U270" i="6"/>
  <c r="AB270" i="6"/>
  <c r="X270" i="6"/>
  <c r="T270" i="6"/>
  <c r="V270" i="6"/>
  <c r="Z270" i="6"/>
  <c r="AM267" i="4"/>
  <c r="AI267" i="4"/>
  <c r="AE267" i="4"/>
  <c r="AL267" i="4"/>
  <c r="AH267" i="4"/>
  <c r="AN267" i="4"/>
  <c r="AJ267" i="4"/>
  <c r="AF267" i="4"/>
  <c r="AO267" i="4"/>
  <c r="AK267" i="4"/>
  <c r="AG267" i="4"/>
  <c r="H271" i="4"/>
  <c r="O271" i="4" s="1"/>
  <c r="AQ271" i="4"/>
  <c r="F272" i="4"/>
  <c r="G274" i="4"/>
  <c r="F274" i="8"/>
  <c r="G274" i="8"/>
  <c r="AC269" i="4"/>
  <c r="L269" i="4"/>
  <c r="R268" i="4"/>
  <c r="AQ271" i="6"/>
  <c r="H271" i="6"/>
  <c r="O271" i="6" s="1"/>
  <c r="F272" i="6"/>
  <c r="AB270" i="4"/>
  <c r="X270" i="4"/>
  <c r="T270" i="4"/>
  <c r="AA270" i="4"/>
  <c r="W270" i="4"/>
  <c r="S270" i="4"/>
  <c r="K270" i="4"/>
  <c r="Y270" i="4"/>
  <c r="U270" i="4"/>
  <c r="Z270" i="4"/>
  <c r="V270" i="4"/>
  <c r="Z272" i="8"/>
  <c r="V272" i="8"/>
  <c r="AB272" i="8"/>
  <c r="X272" i="8"/>
  <c r="T272" i="8"/>
  <c r="AA272" i="8"/>
  <c r="W272" i="8"/>
  <c r="S272" i="8"/>
  <c r="K272" i="8"/>
  <c r="U272" i="8"/>
  <c r="Y272" i="8"/>
  <c r="H273" i="8"/>
  <c r="O273" i="8" s="1"/>
  <c r="AQ273" i="8"/>
  <c r="G276" i="6"/>
  <c r="Z271" i="4" l="1"/>
  <c r="V271" i="4"/>
  <c r="Y271" i="4"/>
  <c r="U271" i="4"/>
  <c r="AA271" i="4"/>
  <c r="W271" i="4"/>
  <c r="S271" i="4"/>
  <c r="K271" i="4"/>
  <c r="AB271" i="4"/>
  <c r="T271" i="4"/>
  <c r="X271" i="4"/>
  <c r="G277" i="6"/>
  <c r="AO268" i="4"/>
  <c r="AK268" i="4"/>
  <c r="AG268" i="4"/>
  <c r="AN268" i="4"/>
  <c r="AJ268" i="4"/>
  <c r="AF268" i="4"/>
  <c r="AL268" i="4"/>
  <c r="AH268" i="4"/>
  <c r="AM268" i="4"/>
  <c r="AE268" i="4"/>
  <c r="AI268" i="4"/>
  <c r="H274" i="8"/>
  <c r="O274" i="8" s="1"/>
  <c r="AQ274" i="8"/>
  <c r="AC270" i="6"/>
  <c r="L270" i="6"/>
  <c r="R269" i="6"/>
  <c r="AM270" i="8"/>
  <c r="AI270" i="8"/>
  <c r="AE270" i="8"/>
  <c r="AO270" i="8"/>
  <c r="AK270" i="8"/>
  <c r="AG270" i="8"/>
  <c r="AN270" i="8"/>
  <c r="AJ270" i="8"/>
  <c r="AF270" i="8"/>
  <c r="AH270" i="8"/>
  <c r="AL270" i="8"/>
  <c r="L272" i="8"/>
  <c r="R271" i="8"/>
  <c r="AC272" i="8"/>
  <c r="G275" i="4"/>
  <c r="AB273" i="8"/>
  <c r="X273" i="8"/>
  <c r="T273" i="8"/>
  <c r="Z273" i="8"/>
  <c r="V273" i="8"/>
  <c r="Y273" i="8"/>
  <c r="U273" i="8"/>
  <c r="K273" i="8"/>
  <c r="W273" i="8"/>
  <c r="S273" i="8"/>
  <c r="AA273" i="8"/>
  <c r="L270" i="4"/>
  <c r="R269" i="4"/>
  <c r="AC270" i="4"/>
  <c r="Y271" i="6"/>
  <c r="U271" i="6"/>
  <c r="AA271" i="6"/>
  <c r="W271" i="6"/>
  <c r="S271" i="6"/>
  <c r="K271" i="6"/>
  <c r="Z271" i="6"/>
  <c r="V271" i="6"/>
  <c r="X271" i="6"/>
  <c r="AB271" i="6"/>
  <c r="T271" i="6"/>
  <c r="AQ272" i="6"/>
  <c r="H272" i="6"/>
  <c r="O272" i="6" s="1"/>
  <c r="F273" i="6"/>
  <c r="AN268" i="6"/>
  <c r="AJ268" i="6"/>
  <c r="AF268" i="6"/>
  <c r="AL268" i="6"/>
  <c r="AH268" i="6"/>
  <c r="AO268" i="6"/>
  <c r="AK268" i="6"/>
  <c r="AG268" i="6"/>
  <c r="AI268" i="6"/>
  <c r="AM268" i="6"/>
  <c r="AE268" i="6"/>
  <c r="F275" i="8"/>
  <c r="G275" i="8"/>
  <c r="AQ272" i="4"/>
  <c r="H272" i="4"/>
  <c r="O272" i="4" s="1"/>
  <c r="F273" i="4"/>
  <c r="AB272" i="4" l="1"/>
  <c r="X272" i="4"/>
  <c r="T272" i="4"/>
  <c r="AA272" i="4"/>
  <c r="W272" i="4"/>
  <c r="S272" i="4"/>
  <c r="K272" i="4"/>
  <c r="Y272" i="4"/>
  <c r="U272" i="4"/>
  <c r="V272" i="4"/>
  <c r="Z272" i="4"/>
  <c r="G276" i="4"/>
  <c r="G278" i="6"/>
  <c r="AA272" i="6"/>
  <c r="W272" i="6"/>
  <c r="S272" i="6"/>
  <c r="K272" i="6"/>
  <c r="Y272" i="6"/>
  <c r="U272" i="6"/>
  <c r="AB272" i="6"/>
  <c r="X272" i="6"/>
  <c r="T272" i="6"/>
  <c r="Z272" i="6"/>
  <c r="V272" i="6"/>
  <c r="AC271" i="4"/>
  <c r="L271" i="4"/>
  <c r="R270" i="4"/>
  <c r="F276" i="8"/>
  <c r="G276" i="8"/>
  <c r="AM269" i="4"/>
  <c r="AI269" i="4"/>
  <c r="AE269" i="4"/>
  <c r="AL269" i="4"/>
  <c r="AH269" i="4"/>
  <c r="AN269" i="4"/>
  <c r="AJ269" i="4"/>
  <c r="AF269" i="4"/>
  <c r="AO269" i="4"/>
  <c r="AG269" i="4"/>
  <c r="AK269" i="4"/>
  <c r="AO271" i="8"/>
  <c r="AK271" i="8"/>
  <c r="AG271" i="8"/>
  <c r="AM271" i="8"/>
  <c r="AI271" i="8"/>
  <c r="AE271" i="8"/>
  <c r="AL271" i="8"/>
  <c r="AH271" i="8"/>
  <c r="AJ271" i="8"/>
  <c r="AF271" i="8"/>
  <c r="AN271" i="8"/>
  <c r="H273" i="4"/>
  <c r="O273" i="4" s="1"/>
  <c r="AQ273" i="4"/>
  <c r="F274" i="4"/>
  <c r="H275" i="8"/>
  <c r="O275" i="8" s="1"/>
  <c r="AQ275" i="8"/>
  <c r="AQ273" i="6"/>
  <c r="H273" i="6"/>
  <c r="O273" i="6" s="1"/>
  <c r="F274" i="6"/>
  <c r="AC271" i="6"/>
  <c r="L271" i="6"/>
  <c r="R270" i="6"/>
  <c r="L273" i="8"/>
  <c r="R272" i="8"/>
  <c r="AC273" i="8"/>
  <c r="AL269" i="6"/>
  <c r="AH269" i="6"/>
  <c r="AN269" i="6"/>
  <c r="AJ269" i="6"/>
  <c r="AF269" i="6"/>
  <c r="AM269" i="6"/>
  <c r="AI269" i="6"/>
  <c r="AE269" i="6"/>
  <c r="AK269" i="6"/>
  <c r="AO269" i="6"/>
  <c r="AG269" i="6"/>
  <c r="Z274" i="8"/>
  <c r="V274" i="8"/>
  <c r="AB274" i="8"/>
  <c r="X274" i="8"/>
  <c r="T274" i="8"/>
  <c r="AA274" i="8"/>
  <c r="W274" i="8"/>
  <c r="S274" i="8"/>
  <c r="K274" i="8"/>
  <c r="Y274" i="8"/>
  <c r="U274" i="8"/>
  <c r="AN270" i="6" l="1"/>
  <c r="AJ270" i="6"/>
  <c r="AF270" i="6"/>
  <c r="AL270" i="6"/>
  <c r="AH270" i="6"/>
  <c r="AO270" i="6"/>
  <c r="AK270" i="6"/>
  <c r="AG270" i="6"/>
  <c r="AM270" i="6"/>
  <c r="AE270" i="6"/>
  <c r="AI270" i="6"/>
  <c r="AQ274" i="4"/>
  <c r="H274" i="4"/>
  <c r="O274" i="4" s="1"/>
  <c r="F275" i="4"/>
  <c r="L274" i="8"/>
  <c r="R273" i="8"/>
  <c r="AC274" i="8"/>
  <c r="F277" i="8"/>
  <c r="G277" i="8"/>
  <c r="AC272" i="6"/>
  <c r="L272" i="6"/>
  <c r="R271" i="6"/>
  <c r="L272" i="4"/>
  <c r="R271" i="4"/>
  <c r="AC272" i="4"/>
  <c r="Y273" i="6"/>
  <c r="U273" i="6"/>
  <c r="AA273" i="6"/>
  <c r="W273" i="6"/>
  <c r="S273" i="6"/>
  <c r="K273" i="6"/>
  <c r="Z273" i="6"/>
  <c r="V273" i="6"/>
  <c r="AB273" i="6"/>
  <c r="X273" i="6"/>
  <c r="T273" i="6"/>
  <c r="AM272" i="8"/>
  <c r="AI272" i="8"/>
  <c r="AE272" i="8"/>
  <c r="AO272" i="8"/>
  <c r="AK272" i="8"/>
  <c r="AG272" i="8"/>
  <c r="AN272" i="8"/>
  <c r="AJ272" i="8"/>
  <c r="AF272" i="8"/>
  <c r="AL272" i="8"/>
  <c r="AH272" i="8"/>
  <c r="Z273" i="4"/>
  <c r="V273" i="4"/>
  <c r="Y273" i="4"/>
  <c r="U273" i="4"/>
  <c r="AA273" i="4"/>
  <c r="W273" i="4"/>
  <c r="S273" i="4"/>
  <c r="K273" i="4"/>
  <c r="T273" i="4"/>
  <c r="X273" i="4"/>
  <c r="AB273" i="4"/>
  <c r="H276" i="8"/>
  <c r="O276" i="8" s="1"/>
  <c r="AQ276" i="8"/>
  <c r="G279" i="6"/>
  <c r="AQ274" i="6"/>
  <c r="H274" i="6"/>
  <c r="O274" i="6" s="1"/>
  <c r="F275" i="6"/>
  <c r="AB275" i="8"/>
  <c r="X275" i="8"/>
  <c r="T275" i="8"/>
  <c r="Z275" i="8"/>
  <c r="V275" i="8"/>
  <c r="Y275" i="8"/>
  <c r="U275" i="8"/>
  <c r="S275" i="8"/>
  <c r="AA275" i="8"/>
  <c r="W275" i="8"/>
  <c r="K275" i="8"/>
  <c r="AO270" i="4"/>
  <c r="AK270" i="4"/>
  <c r="AG270" i="4"/>
  <c r="AN270" i="4"/>
  <c r="AJ270" i="4"/>
  <c r="AF270" i="4"/>
  <c r="AL270" i="4"/>
  <c r="AH270" i="4"/>
  <c r="AE270" i="4"/>
  <c r="AI270" i="4"/>
  <c r="AM270" i="4"/>
  <c r="G277" i="4"/>
  <c r="G278" i="4" l="1"/>
  <c r="L275" i="8"/>
  <c r="R274" i="8"/>
  <c r="AC275" i="8"/>
  <c r="AA274" i="6"/>
  <c r="W274" i="6"/>
  <c r="S274" i="6"/>
  <c r="K274" i="6"/>
  <c r="Y274" i="6"/>
  <c r="U274" i="6"/>
  <c r="AB274" i="6"/>
  <c r="X274" i="6"/>
  <c r="T274" i="6"/>
  <c r="Z274" i="6"/>
  <c r="V274" i="6"/>
  <c r="AM271" i="4"/>
  <c r="AI271" i="4"/>
  <c r="AE271" i="4"/>
  <c r="AL271" i="4"/>
  <c r="AH271" i="4"/>
  <c r="AN271" i="4"/>
  <c r="AJ271" i="4"/>
  <c r="AF271" i="4"/>
  <c r="AG271" i="4"/>
  <c r="AK271" i="4"/>
  <c r="AO271" i="4"/>
  <c r="AO273" i="8"/>
  <c r="AK273" i="8"/>
  <c r="AG273" i="8"/>
  <c r="AM273" i="8"/>
  <c r="AI273" i="8"/>
  <c r="AE273" i="8"/>
  <c r="AL273" i="8"/>
  <c r="AH273" i="8"/>
  <c r="AF273" i="8"/>
  <c r="AN273" i="8"/>
  <c r="AJ273" i="8"/>
  <c r="Z276" i="8"/>
  <c r="V276" i="8"/>
  <c r="AB276" i="8"/>
  <c r="X276" i="8"/>
  <c r="T276" i="8"/>
  <c r="AA276" i="8"/>
  <c r="W276" i="8"/>
  <c r="S276" i="8"/>
  <c r="K276" i="8"/>
  <c r="U276" i="8"/>
  <c r="Y276" i="8"/>
  <c r="AC273" i="6"/>
  <c r="R272" i="6"/>
  <c r="L273" i="6"/>
  <c r="F278" i="8"/>
  <c r="G278" i="8"/>
  <c r="AL271" i="6"/>
  <c r="AH271" i="6"/>
  <c r="AN271" i="6"/>
  <c r="AJ271" i="6"/>
  <c r="AF271" i="6"/>
  <c r="AM271" i="6"/>
  <c r="AI271" i="6"/>
  <c r="AE271" i="6"/>
  <c r="AO271" i="6"/>
  <c r="AG271" i="6"/>
  <c r="AK271" i="6"/>
  <c r="H277" i="8"/>
  <c r="O277" i="8" s="1"/>
  <c r="AQ277" i="8"/>
  <c r="H275" i="4"/>
  <c r="O275" i="4" s="1"/>
  <c r="AQ275" i="4"/>
  <c r="F276" i="4"/>
  <c r="AC273" i="4"/>
  <c r="R272" i="4"/>
  <c r="L273" i="4"/>
  <c r="AQ275" i="6"/>
  <c r="H275" i="6"/>
  <c r="O275" i="6" s="1"/>
  <c r="F276" i="6"/>
  <c r="G280" i="6"/>
  <c r="AB274" i="4"/>
  <c r="X274" i="4"/>
  <c r="T274" i="4"/>
  <c r="AA274" i="4"/>
  <c r="W274" i="4"/>
  <c r="S274" i="4"/>
  <c r="K274" i="4"/>
  <c r="Y274" i="4"/>
  <c r="U274" i="4"/>
  <c r="V274" i="4"/>
  <c r="Z274" i="4"/>
  <c r="Z275" i="4" l="1"/>
  <c r="V275" i="4"/>
  <c r="Y275" i="4"/>
  <c r="U275" i="4"/>
  <c r="AA275" i="4"/>
  <c r="W275" i="4"/>
  <c r="S275" i="4"/>
  <c r="K275" i="4"/>
  <c r="X275" i="4"/>
  <c r="T275" i="4"/>
  <c r="AB275" i="4"/>
  <c r="AM274" i="8"/>
  <c r="AI274" i="8"/>
  <c r="AE274" i="8"/>
  <c r="AO274" i="8"/>
  <c r="AK274" i="8"/>
  <c r="AG274" i="8"/>
  <c r="AN274" i="8"/>
  <c r="AJ274" i="8"/>
  <c r="AF274" i="8"/>
  <c r="AH274" i="8"/>
  <c r="AL274" i="8"/>
  <c r="Y275" i="6"/>
  <c r="U275" i="6"/>
  <c r="AA275" i="6"/>
  <c r="W275" i="6"/>
  <c r="S275" i="6"/>
  <c r="K275" i="6"/>
  <c r="Z275" i="6"/>
  <c r="V275" i="6"/>
  <c r="AB275" i="6"/>
  <c r="X275" i="6"/>
  <c r="T275" i="6"/>
  <c r="AN272" i="6"/>
  <c r="AJ272" i="6"/>
  <c r="AF272" i="6"/>
  <c r="AL272" i="6"/>
  <c r="AH272" i="6"/>
  <c r="AO272" i="6"/>
  <c r="AK272" i="6"/>
  <c r="AG272" i="6"/>
  <c r="AM272" i="6"/>
  <c r="AI272" i="6"/>
  <c r="AE272" i="6"/>
  <c r="L276" i="8"/>
  <c r="R275" i="8"/>
  <c r="AC276" i="8"/>
  <c r="AO272" i="4"/>
  <c r="AK272" i="4"/>
  <c r="AG272" i="4"/>
  <c r="AN272" i="4"/>
  <c r="AJ272" i="4"/>
  <c r="AF272" i="4"/>
  <c r="AL272" i="4"/>
  <c r="AH272" i="4"/>
  <c r="AI272" i="4"/>
  <c r="AE272" i="4"/>
  <c r="AM272" i="4"/>
  <c r="AQ276" i="4"/>
  <c r="H276" i="4"/>
  <c r="O276" i="4" s="1"/>
  <c r="F277" i="4"/>
  <c r="AB277" i="8"/>
  <c r="X277" i="8"/>
  <c r="T277" i="8"/>
  <c r="Z277" i="8"/>
  <c r="V277" i="8"/>
  <c r="Y277" i="8"/>
  <c r="U277" i="8"/>
  <c r="W277" i="8"/>
  <c r="K277" i="8"/>
  <c r="AA277" i="8"/>
  <c r="S277" i="8"/>
  <c r="G279" i="8"/>
  <c r="F279" i="8"/>
  <c r="G279" i="4"/>
  <c r="AQ276" i="6"/>
  <c r="H276" i="6"/>
  <c r="O276" i="6" s="1"/>
  <c r="F277" i="6"/>
  <c r="L274" i="4"/>
  <c r="R273" i="4"/>
  <c r="AC274" i="4"/>
  <c r="G281" i="6"/>
  <c r="AQ278" i="8"/>
  <c r="H278" i="8"/>
  <c r="O278" i="8" s="1"/>
  <c r="AC274" i="6"/>
  <c r="L274" i="6"/>
  <c r="R273" i="6"/>
  <c r="G282" i="6" l="1"/>
  <c r="AQ277" i="6"/>
  <c r="H277" i="6"/>
  <c r="O277" i="6" s="1"/>
  <c r="F278" i="6"/>
  <c r="G280" i="4"/>
  <c r="AB276" i="4"/>
  <c r="X276" i="4"/>
  <c r="T276" i="4"/>
  <c r="AA276" i="4"/>
  <c r="W276" i="4"/>
  <c r="S276" i="4"/>
  <c r="K276" i="4"/>
  <c r="Y276" i="4"/>
  <c r="U276" i="4"/>
  <c r="Z276" i="4"/>
  <c r="V276" i="4"/>
  <c r="AC275" i="6"/>
  <c r="L275" i="6"/>
  <c r="R274" i="6"/>
  <c r="AC275" i="4"/>
  <c r="R274" i="4"/>
  <c r="L275" i="4"/>
  <c r="Z278" i="8"/>
  <c r="V278" i="8"/>
  <c r="AB278" i="8"/>
  <c r="X278" i="8"/>
  <c r="T278" i="8"/>
  <c r="AA278" i="8"/>
  <c r="W278" i="8"/>
  <c r="S278" i="8"/>
  <c r="K278" i="8"/>
  <c r="Y278" i="8"/>
  <c r="U278" i="8"/>
  <c r="AA276" i="6"/>
  <c r="W276" i="6"/>
  <c r="S276" i="6"/>
  <c r="K276" i="6"/>
  <c r="Y276" i="6"/>
  <c r="U276" i="6"/>
  <c r="AB276" i="6"/>
  <c r="X276" i="6"/>
  <c r="T276" i="6"/>
  <c r="Z276" i="6"/>
  <c r="V276" i="6"/>
  <c r="AQ279" i="8"/>
  <c r="H279" i="8"/>
  <c r="O279" i="8" s="1"/>
  <c r="L277" i="8"/>
  <c r="R276" i="8"/>
  <c r="AC277" i="8"/>
  <c r="AO275" i="8"/>
  <c r="AK275" i="8"/>
  <c r="AG275" i="8"/>
  <c r="AM275" i="8"/>
  <c r="AI275" i="8"/>
  <c r="AE275" i="8"/>
  <c r="AL275" i="8"/>
  <c r="AH275" i="8"/>
  <c r="AJ275" i="8"/>
  <c r="AN275" i="8"/>
  <c r="AF275" i="8"/>
  <c r="AL273" i="6"/>
  <c r="AH273" i="6"/>
  <c r="AN273" i="6"/>
  <c r="AJ273" i="6"/>
  <c r="AF273" i="6"/>
  <c r="AM273" i="6"/>
  <c r="AI273" i="6"/>
  <c r="AE273" i="6"/>
  <c r="AO273" i="6"/>
  <c r="AK273" i="6"/>
  <c r="AG273" i="6"/>
  <c r="AM273" i="4"/>
  <c r="AI273" i="4"/>
  <c r="AE273" i="4"/>
  <c r="AL273" i="4"/>
  <c r="AH273" i="4"/>
  <c r="AN273" i="4"/>
  <c r="AJ273" i="4"/>
  <c r="AF273" i="4"/>
  <c r="AK273" i="4"/>
  <c r="AG273" i="4"/>
  <c r="AO273" i="4"/>
  <c r="G280" i="8"/>
  <c r="F280" i="8"/>
  <c r="H277" i="4"/>
  <c r="O277" i="4" s="1"/>
  <c r="AQ277" i="4"/>
  <c r="F278" i="4"/>
  <c r="AA279" i="8" l="1"/>
  <c r="W279" i="8"/>
  <c r="S279" i="8"/>
  <c r="K279" i="8"/>
  <c r="Y279" i="8"/>
  <c r="U279" i="8"/>
  <c r="AB279" i="8"/>
  <c r="X279" i="8"/>
  <c r="T279" i="8"/>
  <c r="Z279" i="8"/>
  <c r="V279" i="8"/>
  <c r="Y277" i="6"/>
  <c r="U277" i="6"/>
  <c r="AA277" i="6"/>
  <c r="W277" i="6"/>
  <c r="S277" i="6"/>
  <c r="K277" i="6"/>
  <c r="Z277" i="6"/>
  <c r="V277" i="6"/>
  <c r="T277" i="6"/>
  <c r="AB277" i="6"/>
  <c r="X277" i="6"/>
  <c r="AC276" i="6"/>
  <c r="L276" i="6"/>
  <c r="R275" i="6"/>
  <c r="AQ280" i="8"/>
  <c r="H280" i="8"/>
  <c r="O280" i="8" s="1"/>
  <c r="AM276" i="8"/>
  <c r="AI276" i="8"/>
  <c r="AE276" i="8"/>
  <c r="AO276" i="8"/>
  <c r="AK276" i="8"/>
  <c r="AG276" i="8"/>
  <c r="AN276" i="8"/>
  <c r="AJ276" i="8"/>
  <c r="AF276" i="8"/>
  <c r="AL276" i="8"/>
  <c r="AH276" i="8"/>
  <c r="L276" i="4"/>
  <c r="R275" i="4"/>
  <c r="AC276" i="4"/>
  <c r="Z277" i="4"/>
  <c r="V277" i="4"/>
  <c r="Y277" i="4"/>
  <c r="U277" i="4"/>
  <c r="AA277" i="4"/>
  <c r="W277" i="4"/>
  <c r="S277" i="4"/>
  <c r="K277" i="4"/>
  <c r="AB277" i="4"/>
  <c r="X277" i="4"/>
  <c r="T277" i="4"/>
  <c r="AO274" i="4"/>
  <c r="AK274" i="4"/>
  <c r="AG274" i="4"/>
  <c r="AN274" i="4"/>
  <c r="AJ274" i="4"/>
  <c r="AF274" i="4"/>
  <c r="AL274" i="4"/>
  <c r="AH274" i="4"/>
  <c r="AM274" i="4"/>
  <c r="AI274" i="4"/>
  <c r="AE274" i="4"/>
  <c r="G281" i="4"/>
  <c r="AQ278" i="4"/>
  <c r="H278" i="4"/>
  <c r="O278" i="4" s="1"/>
  <c r="F279" i="4"/>
  <c r="G281" i="8"/>
  <c r="F281" i="8"/>
  <c r="L278" i="8"/>
  <c r="R277" i="8"/>
  <c r="AC278" i="8"/>
  <c r="AN274" i="6"/>
  <c r="AJ274" i="6"/>
  <c r="AF274" i="6"/>
  <c r="AL274" i="6"/>
  <c r="AH274" i="6"/>
  <c r="AO274" i="6"/>
  <c r="AK274" i="6"/>
  <c r="AG274" i="6"/>
  <c r="AE274" i="6"/>
  <c r="AM274" i="6"/>
  <c r="AI274" i="6"/>
  <c r="AQ278" i="6"/>
  <c r="H278" i="6"/>
  <c r="O278" i="6" s="1"/>
  <c r="F279" i="6"/>
  <c r="G283" i="6"/>
  <c r="AB278" i="4" l="1"/>
  <c r="X278" i="4"/>
  <c r="T278" i="4"/>
  <c r="AA278" i="4"/>
  <c r="W278" i="4"/>
  <c r="S278" i="4"/>
  <c r="K278" i="4"/>
  <c r="Y278" i="4"/>
  <c r="U278" i="4"/>
  <c r="Z278" i="4"/>
  <c r="V278" i="4"/>
  <c r="G284" i="6"/>
  <c r="AO277" i="8"/>
  <c r="AK277" i="8"/>
  <c r="AG277" i="8"/>
  <c r="AM277" i="8"/>
  <c r="AI277" i="8"/>
  <c r="AE277" i="8"/>
  <c r="AL277" i="8"/>
  <c r="AH277" i="8"/>
  <c r="AN277" i="8"/>
  <c r="AF277" i="8"/>
  <c r="AJ277" i="8"/>
  <c r="H279" i="4"/>
  <c r="O279" i="4" s="1"/>
  <c r="AQ279" i="4"/>
  <c r="F280" i="4"/>
  <c r="G282" i="4"/>
  <c r="AM275" i="4"/>
  <c r="AI275" i="4"/>
  <c r="AE275" i="4"/>
  <c r="AL275" i="4"/>
  <c r="AH275" i="4"/>
  <c r="AN275" i="4"/>
  <c r="AJ275" i="4"/>
  <c r="AF275" i="4"/>
  <c r="AO275" i="4"/>
  <c r="AK275" i="4"/>
  <c r="AG275" i="4"/>
  <c r="AC279" i="8"/>
  <c r="L279" i="8"/>
  <c r="R278" i="8"/>
  <c r="Y280" i="8"/>
  <c r="U280" i="8"/>
  <c r="AA280" i="8"/>
  <c r="W280" i="8"/>
  <c r="S280" i="8"/>
  <c r="K280" i="8"/>
  <c r="Z280" i="8"/>
  <c r="V280" i="8"/>
  <c r="AB280" i="8"/>
  <c r="T280" i="8"/>
  <c r="X280" i="8"/>
  <c r="AA278" i="6"/>
  <c r="W278" i="6"/>
  <c r="S278" i="6"/>
  <c r="K278" i="6"/>
  <c r="Y278" i="6"/>
  <c r="U278" i="6"/>
  <c r="AB278" i="6"/>
  <c r="X278" i="6"/>
  <c r="T278" i="6"/>
  <c r="V278" i="6"/>
  <c r="Z278" i="6"/>
  <c r="AQ281" i="8"/>
  <c r="H281" i="8"/>
  <c r="O281" i="8" s="1"/>
  <c r="AQ279" i="6"/>
  <c r="H279" i="6"/>
  <c r="O279" i="6" s="1"/>
  <c r="F280" i="6"/>
  <c r="G282" i="8"/>
  <c r="F282" i="8"/>
  <c r="AC277" i="4"/>
  <c r="L277" i="4"/>
  <c r="R276" i="4"/>
  <c r="AL275" i="6"/>
  <c r="AH275" i="6"/>
  <c r="AN275" i="6"/>
  <c r="AJ275" i="6"/>
  <c r="AF275" i="6"/>
  <c r="AM275" i="6"/>
  <c r="AI275" i="6"/>
  <c r="AE275" i="6"/>
  <c r="AG275" i="6"/>
  <c r="AO275" i="6"/>
  <c r="AK275" i="6"/>
  <c r="AC277" i="6"/>
  <c r="R276" i="6"/>
  <c r="L277" i="6"/>
  <c r="AN276" i="6" l="1"/>
  <c r="AJ276" i="6"/>
  <c r="AF276" i="6"/>
  <c r="AL276" i="6"/>
  <c r="AH276" i="6"/>
  <c r="AO276" i="6"/>
  <c r="AK276" i="6"/>
  <c r="AG276" i="6"/>
  <c r="AI276" i="6"/>
  <c r="AE276" i="6"/>
  <c r="AM276" i="6"/>
  <c r="AQ282" i="8"/>
  <c r="H282" i="8"/>
  <c r="O282" i="8" s="1"/>
  <c r="G285" i="6"/>
  <c r="AO276" i="4"/>
  <c r="AK276" i="4"/>
  <c r="AG276" i="4"/>
  <c r="AN276" i="4"/>
  <c r="AJ276" i="4"/>
  <c r="AF276" i="4"/>
  <c r="AL276" i="4"/>
  <c r="AH276" i="4"/>
  <c r="AM276" i="4"/>
  <c r="AE276" i="4"/>
  <c r="AI276" i="4"/>
  <c r="G283" i="8"/>
  <c r="F283" i="8"/>
  <c r="AA281" i="8"/>
  <c r="W281" i="8"/>
  <c r="S281" i="8"/>
  <c r="K281" i="8"/>
  <c r="Y281" i="8"/>
  <c r="U281" i="8"/>
  <c r="AB281" i="8"/>
  <c r="X281" i="8"/>
  <c r="T281" i="8"/>
  <c r="V281" i="8"/>
  <c r="Z281" i="8"/>
  <c r="AN278" i="8"/>
  <c r="AM278" i="8"/>
  <c r="AO278" i="8"/>
  <c r="AI278" i="8"/>
  <c r="AE278" i="8"/>
  <c r="AK278" i="8"/>
  <c r="AG278" i="8"/>
  <c r="AJ278" i="8"/>
  <c r="AF278" i="8"/>
  <c r="AH278" i="8"/>
  <c r="AL278" i="8"/>
  <c r="AQ280" i="4"/>
  <c r="H280" i="4"/>
  <c r="O280" i="4" s="1"/>
  <c r="F281" i="4"/>
  <c r="L278" i="4"/>
  <c r="R277" i="4"/>
  <c r="AC278" i="4"/>
  <c r="AQ280" i="6"/>
  <c r="H280" i="6"/>
  <c r="O280" i="6" s="1"/>
  <c r="F281" i="6"/>
  <c r="AC278" i="6"/>
  <c r="L278" i="6"/>
  <c r="R277" i="6"/>
  <c r="Y279" i="6"/>
  <c r="U279" i="6"/>
  <c r="AA279" i="6"/>
  <c r="W279" i="6"/>
  <c r="S279" i="6"/>
  <c r="K279" i="6"/>
  <c r="Z279" i="6"/>
  <c r="V279" i="6"/>
  <c r="X279" i="6"/>
  <c r="T279" i="6"/>
  <c r="AB279" i="6"/>
  <c r="AC280" i="8"/>
  <c r="R279" i="8"/>
  <c r="L280" i="8"/>
  <c r="G283" i="4"/>
  <c r="Z279" i="4"/>
  <c r="V279" i="4"/>
  <c r="Y279" i="4"/>
  <c r="U279" i="4"/>
  <c r="AA279" i="4"/>
  <c r="W279" i="4"/>
  <c r="S279" i="4"/>
  <c r="K279" i="4"/>
  <c r="AB279" i="4"/>
  <c r="T279" i="4"/>
  <c r="X279" i="4"/>
  <c r="AB280" i="4" l="1"/>
  <c r="X280" i="4"/>
  <c r="T280" i="4"/>
  <c r="AA280" i="4"/>
  <c r="W280" i="4"/>
  <c r="S280" i="4"/>
  <c r="K280" i="4"/>
  <c r="Y280" i="4"/>
  <c r="U280" i="4"/>
  <c r="V280" i="4"/>
  <c r="Z280" i="4"/>
  <c r="AC281" i="8"/>
  <c r="L281" i="8"/>
  <c r="R280" i="8"/>
  <c r="AQ283" i="8"/>
  <c r="H283" i="8"/>
  <c r="O283" i="8" s="1"/>
  <c r="AC279" i="6"/>
  <c r="R278" i="6"/>
  <c r="L279" i="6"/>
  <c r="AN279" i="8"/>
  <c r="AJ279" i="8"/>
  <c r="AF279" i="8"/>
  <c r="AL279" i="8"/>
  <c r="AH279" i="8"/>
  <c r="AO279" i="8"/>
  <c r="AK279" i="8"/>
  <c r="AG279" i="8"/>
  <c r="AI279" i="8"/>
  <c r="AE279" i="8"/>
  <c r="AM279" i="8"/>
  <c r="AQ281" i="6"/>
  <c r="H281" i="6"/>
  <c r="O281" i="6" s="1"/>
  <c r="F282" i="6"/>
  <c r="AM277" i="4"/>
  <c r="AI277" i="4"/>
  <c r="AE277" i="4"/>
  <c r="AL277" i="4"/>
  <c r="AH277" i="4"/>
  <c r="AN277" i="4"/>
  <c r="AJ277" i="4"/>
  <c r="AF277" i="4"/>
  <c r="AO277" i="4"/>
  <c r="AG277" i="4"/>
  <c r="AK277" i="4"/>
  <c r="G284" i="8"/>
  <c r="F284" i="8"/>
  <c r="AC279" i="4"/>
  <c r="L279" i="4"/>
  <c r="R278" i="4"/>
  <c r="AL277" i="6"/>
  <c r="AH277" i="6"/>
  <c r="AN277" i="6"/>
  <c r="AJ277" i="6"/>
  <c r="AF277" i="6"/>
  <c r="AM277" i="6"/>
  <c r="AI277" i="6"/>
  <c r="AE277" i="6"/>
  <c r="AK277" i="6"/>
  <c r="AG277" i="6"/>
  <c r="AO277" i="6"/>
  <c r="AA280" i="6"/>
  <c r="W280" i="6"/>
  <c r="S280" i="6"/>
  <c r="K280" i="6"/>
  <c r="Y280" i="6"/>
  <c r="U280" i="6"/>
  <c r="AB280" i="6"/>
  <c r="X280" i="6"/>
  <c r="T280" i="6"/>
  <c r="Z280" i="6"/>
  <c r="V280" i="6"/>
  <c r="G286" i="6"/>
  <c r="G284" i="4"/>
  <c r="H281" i="4"/>
  <c r="O281" i="4" s="1"/>
  <c r="AQ281" i="4"/>
  <c r="F282" i="4"/>
  <c r="Y282" i="8"/>
  <c r="U282" i="8"/>
  <c r="AA282" i="8"/>
  <c r="W282" i="8"/>
  <c r="S282" i="8"/>
  <c r="K282" i="8"/>
  <c r="Z282" i="8"/>
  <c r="V282" i="8"/>
  <c r="X282" i="8"/>
  <c r="T282" i="8"/>
  <c r="AB282" i="8"/>
  <c r="Z281" i="4" l="1"/>
  <c r="V281" i="4"/>
  <c r="Y281" i="4"/>
  <c r="U281" i="4"/>
  <c r="AA281" i="4"/>
  <c r="W281" i="4"/>
  <c r="S281" i="4"/>
  <c r="K281" i="4"/>
  <c r="T281" i="4"/>
  <c r="X281" i="4"/>
  <c r="AB281" i="4"/>
  <c r="G287" i="6"/>
  <c r="AC280" i="6"/>
  <c r="L280" i="6"/>
  <c r="R279" i="6"/>
  <c r="AA281" i="6"/>
  <c r="W281" i="6"/>
  <c r="S281" i="6"/>
  <c r="K281" i="6"/>
  <c r="Y281" i="6"/>
  <c r="U281" i="6"/>
  <c r="AB281" i="6"/>
  <c r="X281" i="6"/>
  <c r="T281" i="6"/>
  <c r="V281" i="6"/>
  <c r="Z281" i="6"/>
  <c r="AA283" i="8"/>
  <c r="W283" i="8"/>
  <c r="S283" i="8"/>
  <c r="K283" i="8"/>
  <c r="Y283" i="8"/>
  <c r="U283" i="8"/>
  <c r="AB283" i="8"/>
  <c r="X283" i="8"/>
  <c r="T283" i="8"/>
  <c r="Z283" i="8"/>
  <c r="V283" i="8"/>
  <c r="AQ282" i="4"/>
  <c r="H282" i="4"/>
  <c r="O282" i="4" s="1"/>
  <c r="F283" i="4"/>
  <c r="AQ284" i="8"/>
  <c r="H284" i="8"/>
  <c r="O284" i="8" s="1"/>
  <c r="AN278" i="6"/>
  <c r="AJ278" i="6"/>
  <c r="AF278" i="6"/>
  <c r="AL278" i="6"/>
  <c r="AH278" i="6"/>
  <c r="AO278" i="6"/>
  <c r="AK278" i="6"/>
  <c r="AG278" i="6"/>
  <c r="AM278" i="6"/>
  <c r="AI278" i="6"/>
  <c r="AE278" i="6"/>
  <c r="AL280" i="8"/>
  <c r="AH280" i="8"/>
  <c r="AN280" i="8"/>
  <c r="AJ280" i="8"/>
  <c r="AF280" i="8"/>
  <c r="AM280" i="8"/>
  <c r="AI280" i="8"/>
  <c r="AE280" i="8"/>
  <c r="AK280" i="8"/>
  <c r="AG280" i="8"/>
  <c r="AO280" i="8"/>
  <c r="AC282" i="8"/>
  <c r="L282" i="8"/>
  <c r="R281" i="8"/>
  <c r="G285" i="4"/>
  <c r="L280" i="4"/>
  <c r="R279" i="4"/>
  <c r="AC280" i="4"/>
  <c r="AO278" i="4"/>
  <c r="AK278" i="4"/>
  <c r="AG278" i="4"/>
  <c r="AN278" i="4"/>
  <c r="AJ278" i="4"/>
  <c r="AF278" i="4"/>
  <c r="AL278" i="4"/>
  <c r="AH278" i="4"/>
  <c r="AE278" i="4"/>
  <c r="AI278" i="4"/>
  <c r="AM278" i="4"/>
  <c r="G285" i="8"/>
  <c r="F285" i="8"/>
  <c r="AQ282" i="6"/>
  <c r="H282" i="6"/>
  <c r="O282" i="6" s="1"/>
  <c r="F283" i="6"/>
  <c r="AQ283" i="6" l="1"/>
  <c r="H283" i="6"/>
  <c r="O283" i="6" s="1"/>
  <c r="F284" i="6"/>
  <c r="G286" i="4"/>
  <c r="Y282" i="6"/>
  <c r="U282" i="6"/>
  <c r="AA282" i="6"/>
  <c r="W282" i="6"/>
  <c r="S282" i="6"/>
  <c r="K282" i="6"/>
  <c r="Z282" i="6"/>
  <c r="V282" i="6"/>
  <c r="X282" i="6"/>
  <c r="AB282" i="6"/>
  <c r="T282" i="6"/>
  <c r="AM279" i="4"/>
  <c r="AI279" i="4"/>
  <c r="AE279" i="4"/>
  <c r="AL279" i="4"/>
  <c r="AH279" i="4"/>
  <c r="AN279" i="4"/>
  <c r="AJ279" i="4"/>
  <c r="AF279" i="4"/>
  <c r="AG279" i="4"/>
  <c r="AK279" i="4"/>
  <c r="AO279" i="4"/>
  <c r="AN281" i="8"/>
  <c r="AJ281" i="8"/>
  <c r="AF281" i="8"/>
  <c r="AL281" i="8"/>
  <c r="AH281" i="8"/>
  <c r="AO281" i="8"/>
  <c r="AK281" i="8"/>
  <c r="AG281" i="8"/>
  <c r="AE281" i="8"/>
  <c r="AM281" i="8"/>
  <c r="AI281" i="8"/>
  <c r="G288" i="6"/>
  <c r="AC281" i="4"/>
  <c r="R280" i="4"/>
  <c r="L281" i="4"/>
  <c r="Y284" i="8"/>
  <c r="U284" i="8"/>
  <c r="AA284" i="8"/>
  <c r="W284" i="8"/>
  <c r="S284" i="8"/>
  <c r="K284" i="8"/>
  <c r="Z284" i="8"/>
  <c r="V284" i="8"/>
  <c r="T284" i="8"/>
  <c r="AB284" i="8"/>
  <c r="X284" i="8"/>
  <c r="AC283" i="8"/>
  <c r="L283" i="8"/>
  <c r="R282" i="8"/>
  <c r="G286" i="8"/>
  <c r="F286" i="8"/>
  <c r="H283" i="4"/>
  <c r="O283" i="4" s="1"/>
  <c r="AQ283" i="4"/>
  <c r="F284" i="4"/>
  <c r="AB282" i="4"/>
  <c r="X282" i="4"/>
  <c r="T282" i="4"/>
  <c r="AA282" i="4"/>
  <c r="W282" i="4"/>
  <c r="S282" i="4"/>
  <c r="K282" i="4"/>
  <c r="Y282" i="4"/>
  <c r="U282" i="4"/>
  <c r="V282" i="4"/>
  <c r="Z282" i="4"/>
  <c r="AC281" i="6"/>
  <c r="L281" i="6"/>
  <c r="R280" i="6"/>
  <c r="AL279" i="6"/>
  <c r="AH279" i="6"/>
  <c r="AN279" i="6"/>
  <c r="AJ279" i="6"/>
  <c r="AF279" i="6"/>
  <c r="AM279" i="6"/>
  <c r="AI279" i="6"/>
  <c r="AE279" i="6"/>
  <c r="AO279" i="6"/>
  <c r="AK279" i="6"/>
  <c r="AG279" i="6"/>
  <c r="AQ285" i="8"/>
  <c r="H285" i="8"/>
  <c r="O285" i="8" s="1"/>
  <c r="AL282" i="8" l="1"/>
  <c r="AH282" i="8"/>
  <c r="AN282" i="8"/>
  <c r="AJ282" i="8"/>
  <c r="AF282" i="8"/>
  <c r="AM282" i="8"/>
  <c r="AI282" i="8"/>
  <c r="AE282" i="8"/>
  <c r="AG282" i="8"/>
  <c r="AO282" i="8"/>
  <c r="AK282" i="8"/>
  <c r="AC284" i="8"/>
  <c r="R283" i="8"/>
  <c r="L284" i="8"/>
  <c r="G287" i="4"/>
  <c r="AL280" i="6"/>
  <c r="AH280" i="6"/>
  <c r="AN280" i="6"/>
  <c r="AJ280" i="6"/>
  <c r="AM280" i="6"/>
  <c r="AI280" i="6"/>
  <c r="AE280" i="6"/>
  <c r="AK280" i="6"/>
  <c r="AF280" i="6"/>
  <c r="AO280" i="6"/>
  <c r="AG280" i="6"/>
  <c r="AQ286" i="8"/>
  <c r="H286" i="8"/>
  <c r="O286" i="8" s="1"/>
  <c r="AC282" i="6"/>
  <c r="L282" i="6"/>
  <c r="R281" i="6"/>
  <c r="AQ284" i="6"/>
  <c r="H284" i="6"/>
  <c r="O284" i="6" s="1"/>
  <c r="F285" i="6"/>
  <c r="AA285" i="8"/>
  <c r="W285" i="8"/>
  <c r="S285" i="8"/>
  <c r="K285" i="8"/>
  <c r="Y285" i="8"/>
  <c r="U285" i="8"/>
  <c r="AB285" i="8"/>
  <c r="X285" i="8"/>
  <c r="T285" i="8"/>
  <c r="V285" i="8"/>
  <c r="Z285" i="8"/>
  <c r="L282" i="4"/>
  <c r="R281" i="4"/>
  <c r="AC282" i="4"/>
  <c r="Z283" i="4"/>
  <c r="V283" i="4"/>
  <c r="Y283" i="4"/>
  <c r="U283" i="4"/>
  <c r="AA283" i="4"/>
  <c r="W283" i="4"/>
  <c r="S283" i="4"/>
  <c r="K283" i="4"/>
  <c r="X283" i="4"/>
  <c r="T283" i="4"/>
  <c r="AB283" i="4"/>
  <c r="AQ284" i="4"/>
  <c r="H284" i="4"/>
  <c r="O284" i="4" s="1"/>
  <c r="F285" i="4"/>
  <c r="G287" i="8"/>
  <c r="F287" i="8"/>
  <c r="AO280" i="4"/>
  <c r="AK280" i="4"/>
  <c r="AG280" i="4"/>
  <c r="AN280" i="4"/>
  <c r="AJ280" i="4"/>
  <c r="AF280" i="4"/>
  <c r="AL280" i="4"/>
  <c r="AH280" i="4"/>
  <c r="AI280" i="4"/>
  <c r="AE280" i="4"/>
  <c r="AM280" i="4"/>
  <c r="AA283" i="6"/>
  <c r="W283" i="6"/>
  <c r="S283" i="6"/>
  <c r="K283" i="6"/>
  <c r="Y283" i="6"/>
  <c r="U283" i="6"/>
  <c r="AB283" i="6"/>
  <c r="X283" i="6"/>
  <c r="T283" i="6"/>
  <c r="Z283" i="6"/>
  <c r="V283" i="6"/>
  <c r="Y286" i="8" l="1"/>
  <c r="U286" i="8"/>
  <c r="AA286" i="8"/>
  <c r="W286" i="8"/>
  <c r="S286" i="8"/>
  <c r="K286" i="8"/>
  <c r="Z286" i="8"/>
  <c r="V286" i="8"/>
  <c r="X286" i="8"/>
  <c r="AB286" i="8"/>
  <c r="T286" i="8"/>
  <c r="AC283" i="6"/>
  <c r="L283" i="6"/>
  <c r="R282" i="6"/>
  <c r="G288" i="8"/>
  <c r="F288" i="8"/>
  <c r="AM281" i="4"/>
  <c r="AI281" i="4"/>
  <c r="AE281" i="4"/>
  <c r="AL281" i="4"/>
  <c r="AH281" i="4"/>
  <c r="AN281" i="4"/>
  <c r="AJ281" i="4"/>
  <c r="AF281" i="4"/>
  <c r="AK281" i="4"/>
  <c r="AG281" i="4"/>
  <c r="AO281" i="4"/>
  <c r="AN281" i="6"/>
  <c r="AJ281" i="6"/>
  <c r="AF281" i="6"/>
  <c r="AL281" i="6"/>
  <c r="AH281" i="6"/>
  <c r="AO281" i="6"/>
  <c r="AK281" i="6"/>
  <c r="AG281" i="6"/>
  <c r="AM281" i="6"/>
  <c r="AE281" i="6"/>
  <c r="AI281" i="6"/>
  <c r="H285" i="4"/>
  <c r="O285" i="4" s="1"/>
  <c r="AQ285" i="4"/>
  <c r="F286" i="4"/>
  <c r="AC285" i="8"/>
  <c r="L285" i="8"/>
  <c r="R284" i="8"/>
  <c r="AQ285" i="6"/>
  <c r="H285" i="6"/>
  <c r="O285" i="6" s="1"/>
  <c r="F286" i="6"/>
  <c r="G288" i="4"/>
  <c r="AB284" i="4"/>
  <c r="X284" i="4"/>
  <c r="T284" i="4"/>
  <c r="AA284" i="4"/>
  <c r="W284" i="4"/>
  <c r="S284" i="4"/>
  <c r="K284" i="4"/>
  <c r="Y284" i="4"/>
  <c r="U284" i="4"/>
  <c r="Z284" i="4"/>
  <c r="V284" i="4"/>
  <c r="Y284" i="6"/>
  <c r="U284" i="6"/>
  <c r="AA284" i="6"/>
  <c r="W284" i="6"/>
  <c r="S284" i="6"/>
  <c r="K284" i="6"/>
  <c r="Z284" i="6"/>
  <c r="V284" i="6"/>
  <c r="AB284" i="6"/>
  <c r="T284" i="6"/>
  <c r="X284" i="6"/>
  <c r="AQ287" i="8"/>
  <c r="H287" i="8"/>
  <c r="O287" i="8" s="1"/>
  <c r="AC283" i="4"/>
  <c r="R282" i="4"/>
  <c r="L283" i="4"/>
  <c r="AN283" i="8"/>
  <c r="AJ283" i="8"/>
  <c r="AF283" i="8"/>
  <c r="AL283" i="8"/>
  <c r="AH283" i="8"/>
  <c r="AO283" i="8"/>
  <c r="AK283" i="8"/>
  <c r="AG283" i="8"/>
  <c r="AI283" i="8"/>
  <c r="AM283" i="8"/>
  <c r="AE283" i="8"/>
  <c r="L284" i="4" l="1"/>
  <c r="R283" i="4"/>
  <c r="AC284" i="4"/>
  <c r="AL284" i="8"/>
  <c r="AH284" i="8"/>
  <c r="AN284" i="8"/>
  <c r="AJ284" i="8"/>
  <c r="AF284" i="8"/>
  <c r="AM284" i="8"/>
  <c r="AI284" i="8"/>
  <c r="AE284" i="8"/>
  <c r="AK284" i="8"/>
  <c r="AO284" i="8"/>
  <c r="AG284" i="8"/>
  <c r="AQ288" i="8"/>
  <c r="H288" i="8"/>
  <c r="O288" i="8" s="1"/>
  <c r="AO282" i="4"/>
  <c r="AK282" i="4"/>
  <c r="AG282" i="4"/>
  <c r="AN282" i="4"/>
  <c r="AJ282" i="4"/>
  <c r="AF282" i="4"/>
  <c r="AL282" i="4"/>
  <c r="AH282" i="4"/>
  <c r="AM282" i="4"/>
  <c r="AI282" i="4"/>
  <c r="AE282" i="4"/>
  <c r="AQ286" i="6"/>
  <c r="H286" i="6"/>
  <c r="O286" i="6" s="1"/>
  <c r="F287" i="6"/>
  <c r="Z285" i="4"/>
  <c r="V285" i="4"/>
  <c r="Y285" i="4"/>
  <c r="U285" i="4"/>
  <c r="AA285" i="4"/>
  <c r="W285" i="4"/>
  <c r="S285" i="4"/>
  <c r="K285" i="4"/>
  <c r="AB285" i="4"/>
  <c r="X285" i="4"/>
  <c r="T285" i="4"/>
  <c r="AC284" i="6"/>
  <c r="R283" i="6"/>
  <c r="L284" i="6"/>
  <c r="AA285" i="6"/>
  <c r="W285" i="6"/>
  <c r="S285" i="6"/>
  <c r="K285" i="6"/>
  <c r="Y285" i="6"/>
  <c r="U285" i="6"/>
  <c r="AB285" i="6"/>
  <c r="X285" i="6"/>
  <c r="T285" i="6"/>
  <c r="V285" i="6"/>
  <c r="Z285" i="6"/>
  <c r="AL282" i="6"/>
  <c r="AH282" i="6"/>
  <c r="AN282" i="6"/>
  <c r="AJ282" i="6"/>
  <c r="AF282" i="6"/>
  <c r="AM282" i="6"/>
  <c r="AI282" i="6"/>
  <c r="AE282" i="6"/>
  <c r="AO282" i="6"/>
  <c r="AG282" i="6"/>
  <c r="AK282" i="6"/>
  <c r="AC286" i="8"/>
  <c r="L286" i="8"/>
  <c r="R285" i="8"/>
  <c r="AA287" i="8"/>
  <c r="W287" i="8"/>
  <c r="S287" i="8"/>
  <c r="K287" i="8"/>
  <c r="Y287" i="8"/>
  <c r="U287" i="8"/>
  <c r="AB287" i="8"/>
  <c r="X287" i="8"/>
  <c r="T287" i="8"/>
  <c r="Z287" i="8"/>
  <c r="V287" i="8"/>
  <c r="AQ286" i="4"/>
  <c r="H286" i="4"/>
  <c r="O286" i="4" s="1"/>
  <c r="F287" i="4"/>
  <c r="AC285" i="6" l="1"/>
  <c r="L285" i="6"/>
  <c r="R284" i="6"/>
  <c r="Y288" i="8"/>
  <c r="U288" i="8"/>
  <c r="AA288" i="8"/>
  <c r="W288" i="8"/>
  <c r="S288" i="8"/>
  <c r="K288" i="8"/>
  <c r="Z288" i="8"/>
  <c r="V288" i="8"/>
  <c r="AB288" i="8"/>
  <c r="T288" i="8"/>
  <c r="X288" i="8"/>
  <c r="AN283" i="6"/>
  <c r="AJ283" i="6"/>
  <c r="AF283" i="6"/>
  <c r="AL283" i="6"/>
  <c r="AH283" i="6"/>
  <c r="AO283" i="6"/>
  <c r="AK283" i="6"/>
  <c r="AG283" i="6"/>
  <c r="AI283" i="6"/>
  <c r="AE283" i="6"/>
  <c r="AM283" i="6"/>
  <c r="AB286" i="4"/>
  <c r="X286" i="4"/>
  <c r="T286" i="4"/>
  <c r="AA286" i="4"/>
  <c r="W286" i="4"/>
  <c r="S286" i="4"/>
  <c r="K286" i="4"/>
  <c r="Y286" i="4"/>
  <c r="U286" i="4"/>
  <c r="Z286" i="4"/>
  <c r="V286" i="4"/>
  <c r="AC285" i="4"/>
  <c r="L285" i="4"/>
  <c r="R284" i="4"/>
  <c r="AQ287" i="6"/>
  <c r="H287" i="6"/>
  <c r="O287" i="6" s="1"/>
  <c r="F288" i="6"/>
  <c r="AM283" i="4"/>
  <c r="AI283" i="4"/>
  <c r="AE283" i="4"/>
  <c r="AL283" i="4"/>
  <c r="AH283" i="4"/>
  <c r="AN283" i="4"/>
  <c r="AJ283" i="4"/>
  <c r="AF283" i="4"/>
  <c r="AO283" i="4"/>
  <c r="AK283" i="4"/>
  <c r="AG283" i="4"/>
  <c r="H287" i="4"/>
  <c r="O287" i="4" s="1"/>
  <c r="AQ287" i="4"/>
  <c r="F288" i="4"/>
  <c r="AC287" i="8"/>
  <c r="L287" i="8"/>
  <c r="R286" i="8"/>
  <c r="AN285" i="8"/>
  <c r="AJ285" i="8"/>
  <c r="AF285" i="8"/>
  <c r="AL285" i="8"/>
  <c r="AH285" i="8"/>
  <c r="AO285" i="8"/>
  <c r="AK285" i="8"/>
  <c r="AG285" i="8"/>
  <c r="AM285" i="8"/>
  <c r="AE285" i="8"/>
  <c r="AI285" i="8"/>
  <c r="Y286" i="6"/>
  <c r="U286" i="6"/>
  <c r="AA286" i="6"/>
  <c r="W286" i="6"/>
  <c r="S286" i="6"/>
  <c r="K286" i="6"/>
  <c r="Z286" i="6"/>
  <c r="V286" i="6"/>
  <c r="X286" i="6"/>
  <c r="T286" i="6"/>
  <c r="AB286" i="6"/>
  <c r="AL286" i="8" l="1"/>
  <c r="AH286" i="8"/>
  <c r="AN286" i="8"/>
  <c r="AJ286" i="8"/>
  <c r="AF286" i="8"/>
  <c r="AM286" i="8"/>
  <c r="AI286" i="8"/>
  <c r="AE286" i="8"/>
  <c r="AO286" i="8"/>
  <c r="AG286" i="8"/>
  <c r="AK286" i="8"/>
  <c r="AO284" i="4"/>
  <c r="AK284" i="4"/>
  <c r="AG284" i="4"/>
  <c r="AN284" i="4"/>
  <c r="AJ284" i="4"/>
  <c r="AF284" i="4"/>
  <c r="AL284" i="4"/>
  <c r="AH284" i="4"/>
  <c r="AM284" i="4"/>
  <c r="AE284" i="4"/>
  <c r="AI284" i="4"/>
  <c r="Z287" i="4"/>
  <c r="V287" i="4"/>
  <c r="Y287" i="4"/>
  <c r="U287" i="4"/>
  <c r="AA287" i="4"/>
  <c r="W287" i="4"/>
  <c r="S287" i="4"/>
  <c r="K287" i="4"/>
  <c r="AB287" i="4"/>
  <c r="T287" i="4"/>
  <c r="X287" i="4"/>
  <c r="AQ288" i="6"/>
  <c r="H288" i="6"/>
  <c r="O288" i="6" s="1"/>
  <c r="AL284" i="6"/>
  <c r="AH284" i="6"/>
  <c r="AN284" i="6"/>
  <c r="AJ284" i="6"/>
  <c r="AF284" i="6"/>
  <c r="AM284" i="6"/>
  <c r="AI284" i="6"/>
  <c r="AE284" i="6"/>
  <c r="AK284" i="6"/>
  <c r="AG284" i="6"/>
  <c r="AO284" i="6"/>
  <c r="AA287" i="6"/>
  <c r="W287" i="6"/>
  <c r="S287" i="6"/>
  <c r="K287" i="6"/>
  <c r="Y287" i="6"/>
  <c r="U287" i="6"/>
  <c r="AB287" i="6"/>
  <c r="X287" i="6"/>
  <c r="T287" i="6"/>
  <c r="Z287" i="6"/>
  <c r="V287" i="6"/>
  <c r="AC286" i="6"/>
  <c r="L286" i="6"/>
  <c r="R285" i="6"/>
  <c r="AQ288" i="4"/>
  <c r="H288" i="4"/>
  <c r="O288" i="4" s="1"/>
  <c r="L286" i="4"/>
  <c r="R285" i="4"/>
  <c r="AC286" i="4"/>
  <c r="AC288" i="8"/>
  <c r="R287" i="8"/>
  <c r="R288" i="8" s="1"/>
  <c r="L288" i="8"/>
  <c r="C16" i="9" l="1"/>
  <c r="B14" i="9"/>
  <c r="AC287" i="4"/>
  <c r="L287" i="4"/>
  <c r="R286" i="4"/>
  <c r="C15" i="9"/>
  <c r="C21" i="9"/>
  <c r="AN287" i="8"/>
  <c r="AJ287" i="8"/>
  <c r="AF287" i="8"/>
  <c r="AL287" i="8"/>
  <c r="AH287" i="8"/>
  <c r="AO287" i="8"/>
  <c r="AK287" i="8"/>
  <c r="AG287" i="8"/>
  <c r="AI287" i="8"/>
  <c r="AE287" i="8"/>
  <c r="AM287" i="8"/>
  <c r="AM285" i="4"/>
  <c r="AI285" i="4"/>
  <c r="AE285" i="4"/>
  <c r="AL285" i="4"/>
  <c r="AH285" i="4"/>
  <c r="AN285" i="4"/>
  <c r="AJ285" i="4"/>
  <c r="AF285" i="4"/>
  <c r="AO285" i="4"/>
  <c r="AG285" i="4"/>
  <c r="AK285" i="4"/>
  <c r="AN285" i="6"/>
  <c r="AJ285" i="6"/>
  <c r="AF285" i="6"/>
  <c r="AL285" i="6"/>
  <c r="AH285" i="6"/>
  <c r="AO285" i="6"/>
  <c r="AK285" i="6"/>
  <c r="AG285" i="6"/>
  <c r="AE285" i="6"/>
  <c r="AM285" i="6"/>
  <c r="AI285" i="6"/>
  <c r="C17" i="9"/>
  <c r="C24" i="9"/>
  <c r="C18" i="9"/>
  <c r="AL288" i="8"/>
  <c r="AH288" i="8"/>
  <c r="AN288" i="8"/>
  <c r="AJ288" i="8"/>
  <c r="AF288" i="8"/>
  <c r="AM288" i="8"/>
  <c r="AI288" i="8"/>
  <c r="AE288" i="8"/>
  <c r="AK288" i="8"/>
  <c r="AG288" i="8"/>
  <c r="AO288" i="8"/>
  <c r="O24" i="9"/>
  <c r="C19" i="9"/>
  <c r="C22" i="9"/>
  <c r="AB288" i="4"/>
  <c r="X288" i="4"/>
  <c r="T288" i="4"/>
  <c r="AA288" i="4"/>
  <c r="W288" i="4"/>
  <c r="S288" i="4"/>
  <c r="K288" i="4"/>
  <c r="Y288" i="4"/>
  <c r="U288" i="4"/>
  <c r="V288" i="4"/>
  <c r="Z288" i="4"/>
  <c r="AC287" i="6"/>
  <c r="L287" i="6"/>
  <c r="R286" i="6"/>
  <c r="Y288" i="6"/>
  <c r="U288" i="6"/>
  <c r="AA288" i="6"/>
  <c r="W288" i="6"/>
  <c r="S288" i="6"/>
  <c r="K288" i="6"/>
  <c r="Z288" i="6"/>
  <c r="V288" i="6"/>
  <c r="T288" i="6"/>
  <c r="AB288" i="6"/>
  <c r="X288" i="6"/>
  <c r="C23" i="9"/>
  <c r="C20" i="9"/>
  <c r="AK289" i="8" l="1"/>
  <c r="AF289" i="8"/>
  <c r="AE289" i="8"/>
  <c r="AJ289" i="8"/>
  <c r="AO289" i="8"/>
  <c r="AD290" i="8" s="1"/>
  <c r="AI289" i="8"/>
  <c r="AN289" i="8"/>
  <c r="AH289" i="8"/>
  <c r="AL289" i="8"/>
  <c r="AG289" i="8"/>
  <c r="AM289" i="8"/>
  <c r="L288" i="4"/>
  <c r="R287" i="4"/>
  <c r="R288" i="4" s="1"/>
  <c r="C15" i="5" s="1"/>
  <c r="AC288" i="4"/>
  <c r="AO286" i="4"/>
  <c r="AK286" i="4"/>
  <c r="AG286" i="4"/>
  <c r="AN286" i="4"/>
  <c r="AJ286" i="4"/>
  <c r="AF286" i="4"/>
  <c r="AL286" i="4"/>
  <c r="AH286" i="4"/>
  <c r="AE286" i="4"/>
  <c r="AI286" i="4"/>
  <c r="AM286" i="4"/>
  <c r="AL286" i="6"/>
  <c r="AH286" i="6"/>
  <c r="AN286" i="6"/>
  <c r="AJ286" i="6"/>
  <c r="AF286" i="6"/>
  <c r="AM286" i="6"/>
  <c r="AI286" i="6"/>
  <c r="AE286" i="6"/>
  <c r="AG286" i="6"/>
  <c r="AO286" i="6"/>
  <c r="AK286" i="6"/>
  <c r="AC288" i="6"/>
  <c r="R287" i="6"/>
  <c r="L288" i="6"/>
  <c r="C18" i="5" l="1"/>
  <c r="C19" i="5"/>
  <c r="C23" i="5"/>
  <c r="C21" i="5"/>
  <c r="C17" i="5"/>
  <c r="C22" i="5"/>
  <c r="C24" i="5"/>
  <c r="C16" i="5"/>
  <c r="B14" i="5"/>
  <c r="C20" i="5"/>
  <c r="R288" i="6"/>
  <c r="C23" i="7" s="1"/>
  <c r="AM287" i="4"/>
  <c r="AI287" i="4"/>
  <c r="AE287" i="4"/>
  <c r="AL287" i="4"/>
  <c r="AH287" i="4"/>
  <c r="AN287" i="4"/>
  <c r="AJ287" i="4"/>
  <c r="AF287" i="4"/>
  <c r="AG287" i="4"/>
  <c r="AK287" i="4"/>
  <c r="AO287" i="4"/>
  <c r="O24" i="5"/>
  <c r="AN287" i="6"/>
  <c r="AJ287" i="6"/>
  <c r="AF287" i="6"/>
  <c r="AL287" i="6"/>
  <c r="AH287" i="6"/>
  <c r="AO287" i="6"/>
  <c r="AK287" i="6"/>
  <c r="AG287" i="6"/>
  <c r="AI287" i="6"/>
  <c r="AM287" i="6"/>
  <c r="AE287" i="6"/>
  <c r="AO288" i="4"/>
  <c r="AK288" i="4"/>
  <c r="AG288" i="4"/>
  <c r="AN288" i="4"/>
  <c r="AJ288" i="4"/>
  <c r="AF288" i="4"/>
  <c r="AL288" i="4"/>
  <c r="AH288" i="4"/>
  <c r="AI288" i="4"/>
  <c r="AE288" i="4"/>
  <c r="AM288" i="4"/>
  <c r="C19" i="7" l="1"/>
  <c r="C20" i="7"/>
  <c r="AK289" i="4"/>
  <c r="AG289" i="4"/>
  <c r="AM289" i="4"/>
  <c r="AL289" i="4"/>
  <c r="AF289" i="4"/>
  <c r="AE289" i="4"/>
  <c r="AJ289" i="4"/>
  <c r="AO289" i="4"/>
  <c r="AD290" i="4" s="1"/>
  <c r="AH289" i="4"/>
  <c r="AI289" i="4"/>
  <c r="AN289" i="4"/>
  <c r="C21" i="7"/>
  <c r="C18" i="7"/>
  <c r="B14" i="7"/>
  <c r="C22" i="7"/>
  <c r="C15" i="7"/>
  <c r="O24" i="7"/>
  <c r="C17" i="7"/>
  <c r="C16" i="7"/>
  <c r="C24" i="7"/>
  <c r="AL288" i="6"/>
  <c r="AL289" i="6" s="1"/>
  <c r="AH288" i="6"/>
  <c r="AH289" i="6" s="1"/>
  <c r="AN288" i="6"/>
  <c r="AN289" i="6" s="1"/>
  <c r="AJ288" i="6"/>
  <c r="AJ289" i="6" s="1"/>
  <c r="AF288" i="6"/>
  <c r="AF289" i="6" s="1"/>
  <c r="AM288" i="6"/>
  <c r="AM289" i="6" s="1"/>
  <c r="AI288" i="6"/>
  <c r="AI289" i="6" s="1"/>
  <c r="AE288" i="6"/>
  <c r="AE289" i="6" s="1"/>
  <c r="AK288" i="6"/>
  <c r="AK289" i="6" s="1"/>
  <c r="AO288" i="6"/>
  <c r="AO289" i="6" s="1"/>
  <c r="AD290" i="6" s="1"/>
  <c r="AG288" i="6"/>
  <c r="AG289" i="6" s="1"/>
</calcChain>
</file>

<file path=xl/sharedStrings.xml><?xml version="1.0" encoding="utf-8"?>
<sst xmlns="http://schemas.openxmlformats.org/spreadsheetml/2006/main" count="211" uniqueCount="118">
  <si>
    <t>Description</t>
  </si>
  <si>
    <t>Last</t>
  </si>
  <si>
    <t>NC</t>
  </si>
  <si>
    <t>Open</t>
  </si>
  <si>
    <t>High</t>
  </si>
  <si>
    <t>Low</t>
  </si>
  <si>
    <t>Tick Chart</t>
  </si>
  <si>
    <t>Chicago</t>
  </si>
  <si>
    <t>Symbol</t>
  </si>
  <si>
    <t>Y</t>
  </si>
  <si>
    <t>Example</t>
  </si>
  <si>
    <t>Price</t>
  </si>
  <si>
    <t>Y or N</t>
  </si>
  <si>
    <t xml:space="preserve">Number of </t>
  </si>
  <si>
    <t>digits top</t>
  </si>
  <si>
    <t>digits right</t>
  </si>
  <si>
    <t xml:space="preserve">then enter the number of decimals </t>
  </si>
  <si>
    <t>Bid</t>
  </si>
  <si>
    <t>Ask</t>
  </si>
  <si>
    <t>T or D</t>
  </si>
  <si>
    <t>Bar Chart?</t>
  </si>
  <si>
    <t>Subminute?</t>
  </si>
  <si>
    <t>If no decimals then enter 0, if yes</t>
  </si>
  <si>
    <t>digits bottom</t>
  </si>
  <si>
    <t>Enter Y for Bar</t>
  </si>
  <si>
    <t>for Subminute</t>
  </si>
  <si>
    <t>Chart, enter N</t>
  </si>
  <si>
    <t>DOM Decimal?</t>
  </si>
  <si>
    <t>DOM Decimal</t>
  </si>
  <si>
    <t xml:space="preserve"> All charts use decimal formatting</t>
  </si>
  <si>
    <t>The Best Bid/Ask on the main display can be formatted according to your choices.</t>
  </si>
  <si>
    <t xml:space="preserve">Occasionally, the DOM volume will show {} in the value. If you see this then </t>
  </si>
  <si>
    <t>change the D to a T in the top left hand corner or T to a D.</t>
  </si>
  <si>
    <t xml:space="preserve">1) Enter in the Symbol </t>
  </si>
  <si>
    <t>2) Enter Y if the price is in decimals.</t>
  </si>
  <si>
    <t>3) Enter the number of decimals.</t>
  </si>
  <si>
    <t>1) If you want to see a bar chart on the main display, then enter Y and the time frame.</t>
  </si>
  <si>
    <t>2) If you want to see a subminute chart on the main display, then enter N and</t>
  </si>
  <si>
    <t>the number of seconds.</t>
  </si>
  <si>
    <t xml:space="preserve">       The display settings on this page will set the display on the main page. </t>
  </si>
  <si>
    <t xml:space="preserve">       The Best Bid/Ask have three boxes, top, bottom and right.</t>
  </si>
  <si>
    <t xml:space="preserve">       Choose the number of digits in the price you want displayed in each box. </t>
  </si>
  <si>
    <t>Best Bid</t>
  </si>
  <si>
    <t>Best Ask</t>
  </si>
  <si>
    <t>For the Correlation display, please enter in the symbols for the X- and Y-Axis.</t>
  </si>
  <si>
    <t>Please enter in the time frame and the number of bar look back for the correlation.</t>
  </si>
  <si>
    <t>Enter 0 for "Bars Back" to see the current correlation.</t>
  </si>
  <si>
    <t>Enter a number, such as 10 for  "Bars ago" to see the correlation 10-bars ago.</t>
  </si>
  <si>
    <t>It is recommended that you</t>
  </si>
  <si>
    <t xml:space="preserve">close this Excel display each </t>
  </si>
  <si>
    <t>night to avoid memory issues.</t>
  </si>
  <si>
    <t>EP</t>
  </si>
  <si>
    <t>T</t>
  </si>
  <si>
    <t xml:space="preserve"> </t>
  </si>
  <si>
    <t>Open Hour</t>
  </si>
  <si>
    <t>Open Minutes</t>
  </si>
  <si>
    <t>Close Hour</t>
  </si>
  <si>
    <t>Close Minutes</t>
  </si>
  <si>
    <t>The volume studies use 5-minute bars.</t>
  </si>
  <si>
    <t>Checking</t>
  </si>
  <si>
    <t>for</t>
  </si>
  <si>
    <t>closing</t>
  </si>
  <si>
    <t>bar</t>
  </si>
  <si>
    <t>Enter an Open and Close time in hours and minutes. (Day Session Only)</t>
  </si>
  <si>
    <t>Close</t>
  </si>
  <si>
    <t>EP?</t>
  </si>
  <si>
    <t>ENQ?</t>
  </si>
  <si>
    <t>TFE?</t>
  </si>
  <si>
    <t>DD?</t>
  </si>
  <si>
    <t>DSX?</t>
  </si>
  <si>
    <t>QFA?</t>
  </si>
  <si>
    <t>PIL?</t>
  </si>
  <si>
    <t>SW?</t>
  </si>
  <si>
    <t>HOE?</t>
  </si>
  <si>
    <t>RBE?</t>
  </si>
  <si>
    <t>QOA?</t>
  </si>
  <si>
    <t>ZSE?</t>
  </si>
  <si>
    <t>ZME?</t>
  </si>
  <si>
    <t>ZLE?</t>
  </si>
  <si>
    <t>ZWA?</t>
  </si>
  <si>
    <t>ZCE?</t>
  </si>
  <si>
    <t>EU6?</t>
  </si>
  <si>
    <t>JY6?</t>
  </si>
  <si>
    <t>BP6?</t>
  </si>
  <si>
    <t>CA6?</t>
  </si>
  <si>
    <t>SF6?</t>
  </si>
  <si>
    <t>DA6?</t>
  </si>
  <si>
    <t>NE6?</t>
  </si>
  <si>
    <t>MX6?</t>
  </si>
  <si>
    <t>GCE?</t>
  </si>
  <si>
    <t>FVA?</t>
  </si>
  <si>
    <t>TYA?</t>
  </si>
  <si>
    <t>USA?</t>
  </si>
  <si>
    <t>ULA?</t>
  </si>
  <si>
    <t>DG?</t>
  </si>
  <si>
    <t>DL?</t>
  </si>
  <si>
    <t>DB?</t>
  </si>
  <si>
    <t>EMD?</t>
  </si>
  <si>
    <t>CB?</t>
  </si>
  <si>
    <t>Single Day Percentage Performance Comparison (Blue Line is Yesterday's Settlement)</t>
  </si>
  <si>
    <t>QGA?</t>
  </si>
  <si>
    <t>GCE</t>
  </si>
  <si>
    <t>CQG Markets Dashboard</t>
  </si>
  <si>
    <t>Single Day Percentage Performance Comparison</t>
  </si>
  <si>
    <t>Four charts display today's performance of ten symbols.</t>
  </si>
  <si>
    <t>The blue line is yesterday's settlement.</t>
  </si>
  <si>
    <t>You see the percentage net change for today above each candlestick.</t>
  </si>
  <si>
    <t>You see a candlestick chart showing individual performance realtive to yesterday's settlement.</t>
  </si>
  <si>
    <t>Let Top Chart Symbols:</t>
  </si>
  <si>
    <t>Right Top Chart Symbols:</t>
  </si>
  <si>
    <t>Left Bottom Chart Symbols:</t>
  </si>
  <si>
    <t>Right Bottom Chart Symbols:</t>
  </si>
  <si>
    <t>DXE?1</t>
  </si>
  <si>
    <t>YM?</t>
  </si>
  <si>
    <t>TUA?</t>
  </si>
  <si>
    <t>CLE?</t>
  </si>
  <si>
    <t>NGE?</t>
  </si>
  <si>
    <t>Copyright, CQG, Inc.,  © 2016     Designed by Thom Hartle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</si>
</sst>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m/d/yy\ h:mm;@"/>
    <numFmt numFmtId="166" formatCode="0.0"/>
    <numFmt numFmtId="167" formatCode="h:mm;@"/>
  </numFmts>
  <fonts count="19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sz val="12"/>
      <color theme="0"/>
      <name val="Century Gothic"/>
      <family val="2"/>
    </font>
    <font>
      <sz val="18"/>
      <color theme="0"/>
      <name val="Century Gothic"/>
      <family val="2"/>
    </font>
    <font>
      <sz val="10"/>
      <color theme="0"/>
      <name val="Century Gothic"/>
      <family val="2"/>
    </font>
    <font>
      <sz val="24"/>
      <color theme="0"/>
      <name val="Century Gothic"/>
      <family val="2"/>
    </font>
    <font>
      <sz val="9"/>
      <color theme="0"/>
      <name val="Century Gothic"/>
      <family val="2"/>
    </font>
    <font>
      <sz val="8"/>
      <color theme="0"/>
      <name val="Century Gothic"/>
      <family val="2"/>
    </font>
    <font>
      <sz val="11"/>
      <color rgb="FF00000F"/>
      <name val="Century Gothic"/>
      <family val="2"/>
    </font>
    <font>
      <sz val="16"/>
      <color theme="0"/>
      <name val="Century Gothic"/>
      <family val="2"/>
    </font>
    <font>
      <sz val="10"/>
      <color rgb="FF00B050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11"/>
      <color rgb="FF0070C0"/>
      <name val="Century Gothic"/>
      <family val="2"/>
    </font>
    <font>
      <sz val="11"/>
      <color theme="1"/>
      <name val="Century Gothic"/>
      <family val="2"/>
    </font>
    <font>
      <sz val="12"/>
      <color rgb="FF000000"/>
      <name val="Calibri"/>
      <family val="2"/>
    </font>
    <font>
      <sz val="18"/>
      <color rgb="FF00B050"/>
      <name val="Century Gothic"/>
      <family val="2"/>
    </font>
    <font>
      <sz val="9"/>
      <color theme="1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32"/>
        <bgColor indexed="64"/>
      </patternFill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1">
          <color rgb="FF00004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 degree="180">
        <stop position="0">
          <color rgb="FF000096"/>
        </stop>
        <stop position="1">
          <color rgb="FF0000C8"/>
        </stop>
      </gradientFill>
    </fill>
    <fill>
      <gradientFill degree="180">
        <stop position="0">
          <color rgb="FF000064"/>
        </stop>
        <stop position="1">
          <color rgb="FF000096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180">
        <stop position="0">
          <color theme="1"/>
        </stop>
        <stop position="1">
          <color rgb="FF000032"/>
        </stop>
      </gradientFill>
    </fill>
    <fill>
      <patternFill patternType="solid">
        <fgColor rgb="FF00000F"/>
        <bgColor auto="1"/>
      </patternFill>
    </fill>
    <fill>
      <gradientFill>
        <stop position="0">
          <color rgb="FF00000F"/>
        </stop>
        <stop position="0.5">
          <color rgb="FF000064"/>
        </stop>
        <stop position="1">
          <color rgb="FF00000F"/>
        </stop>
      </gradientFill>
    </fill>
    <fill>
      <patternFill patternType="solid">
        <fgColor rgb="FF00B0F0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theme="1" tint="0.1490218817712943"/>
        </stop>
        <stop position="1">
          <color theme="1"/>
        </stop>
      </gradientFill>
    </fill>
  </fills>
  <borders count="2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theme="4"/>
      </bottom>
      <diagonal/>
    </border>
  </borders>
  <cellStyleXfs count="2">
    <xf numFmtId="0" fontId="0" fillId="0" borderId="0"/>
    <xf numFmtId="0" fontId="15" fillId="0" borderId="0"/>
  </cellStyleXfs>
  <cellXfs count="316">
    <xf numFmtId="0" fontId="0" fillId="0" borderId="0" xfId="0"/>
    <xf numFmtId="0" fontId="1" fillId="2" borderId="0" xfId="0" applyFont="1" applyFill="1"/>
    <xf numFmtId="0" fontId="5" fillId="2" borderId="7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0" xfId="0" applyFont="1" applyFill="1" applyBorder="1"/>
    <xf numFmtId="0" fontId="1" fillId="2" borderId="13" xfId="0" applyFont="1" applyFill="1" applyBorder="1"/>
    <xf numFmtId="0" fontId="7" fillId="2" borderId="7" xfId="0" applyFont="1" applyFill="1" applyBorder="1" applyAlignment="1">
      <alignment horizontal="center" vertical="center"/>
    </xf>
    <xf numFmtId="0" fontId="1" fillId="6" borderId="0" xfId="0" applyFont="1" applyFill="1"/>
    <xf numFmtId="2" fontId="1" fillId="11" borderId="13" xfId="0" applyNumberFormat="1" applyFont="1" applyFill="1" applyBorder="1" applyAlignment="1">
      <alignment horizontal="left" vertical="top"/>
    </xf>
    <xf numFmtId="2" fontId="1" fillId="3" borderId="6" xfId="0" applyNumberFormat="1" applyFont="1" applyFill="1" applyBorder="1" applyAlignment="1">
      <alignment horizontal="center" vertical="center" shrinkToFit="1"/>
    </xf>
    <xf numFmtId="2" fontId="1" fillId="3" borderId="11" xfId="0" applyNumberFormat="1" applyFont="1" applyFill="1" applyBorder="1" applyAlignment="1">
      <alignment horizontal="center" vertical="center" shrinkToFit="1"/>
    </xf>
    <xf numFmtId="0" fontId="1" fillId="12" borderId="0" xfId="0" applyFont="1" applyFill="1" applyBorder="1"/>
    <xf numFmtId="0" fontId="1" fillId="4" borderId="14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1" fillId="6" borderId="0" xfId="0" applyFont="1" applyFill="1" applyBorder="1"/>
    <xf numFmtId="0" fontId="1" fillId="17" borderId="0" xfId="0" applyFont="1" applyFill="1" applyBorder="1" applyAlignment="1">
      <alignment horizontal="center" vertical="center" shrinkToFit="1"/>
    </xf>
    <xf numFmtId="2" fontId="8" fillId="17" borderId="0" xfId="0" applyNumberFormat="1" applyFont="1" applyFill="1" applyBorder="1" applyAlignment="1">
      <alignment horizontal="center" vertical="center" shrinkToFit="1"/>
    </xf>
    <xf numFmtId="0" fontId="7" fillId="17" borderId="0" xfId="0" applyFont="1" applyFill="1" applyBorder="1" applyAlignment="1">
      <alignment horizontal="center" vertical="center"/>
    </xf>
    <xf numFmtId="0" fontId="0" fillId="17" borderId="0" xfId="0" applyFont="1" applyFill="1" applyBorder="1" applyAlignment="1">
      <alignment horizontal="center" vertical="center"/>
    </xf>
    <xf numFmtId="0" fontId="1" fillId="17" borderId="0" xfId="0" applyFont="1" applyFill="1" applyBorder="1"/>
    <xf numFmtId="0" fontId="1" fillId="6" borderId="8" xfId="0" applyFont="1" applyFill="1" applyBorder="1"/>
    <xf numFmtId="0" fontId="1" fillId="6" borderId="13" xfId="0" applyFont="1" applyFill="1" applyBorder="1"/>
    <xf numFmtId="0" fontId="9" fillId="6" borderId="0" xfId="0" applyFont="1" applyFill="1"/>
    <xf numFmtId="0" fontId="9" fillId="5" borderId="0" xfId="0" applyFont="1" applyFill="1"/>
    <xf numFmtId="0" fontId="1" fillId="4" borderId="3" xfId="0" applyFont="1" applyFill="1" applyBorder="1" applyAlignment="1">
      <alignment horizontal="center" vertical="center" shrinkToFit="1"/>
    </xf>
    <xf numFmtId="0" fontId="9" fillId="6" borderId="0" xfId="0" applyFont="1" applyFill="1" applyAlignment="1"/>
    <xf numFmtId="2" fontId="1" fillId="6" borderId="0" xfId="0" applyNumberFormat="1" applyFont="1" applyFill="1"/>
    <xf numFmtId="10" fontId="1" fillId="6" borderId="0" xfId="0" applyNumberFormat="1" applyFont="1" applyFill="1"/>
    <xf numFmtId="0" fontId="1" fillId="6" borderId="0" xfId="0" applyFont="1" applyFill="1" applyAlignment="1"/>
    <xf numFmtId="0" fontId="1" fillId="6" borderId="4" xfId="0" applyFont="1" applyFill="1" applyBorder="1"/>
    <xf numFmtId="2" fontId="1" fillId="11" borderId="13" xfId="0" applyNumberFormat="1" applyFont="1" applyFill="1" applyBorder="1" applyAlignment="1">
      <alignment horizontal="left" vertical="top" shrinkToFit="1"/>
    </xf>
    <xf numFmtId="0" fontId="1" fillId="12" borderId="0" xfId="0" applyFont="1" applyFill="1" applyBorder="1" applyAlignment="1">
      <alignment shrinkToFi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0" fillId="19" borderId="6" xfId="0" applyFont="1" applyFill="1" applyBorder="1" applyAlignment="1">
      <alignment horizontal="center" vertical="center" shrinkToFit="1"/>
    </xf>
    <xf numFmtId="0" fontId="0" fillId="2" borderId="0" xfId="0" applyFont="1" applyFill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0" fillId="2" borderId="21" xfId="0" applyFont="1" applyFill="1" applyBorder="1"/>
    <xf numFmtId="0" fontId="1" fillId="2" borderId="16" xfId="0" applyFont="1" applyFill="1" applyBorder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shrinkToFit="1"/>
    </xf>
    <xf numFmtId="0" fontId="1" fillId="2" borderId="20" xfId="0" applyFont="1" applyFill="1" applyBorder="1" applyAlignment="1">
      <alignment horizontal="center"/>
    </xf>
    <xf numFmtId="165" fontId="9" fillId="6" borderId="0" xfId="0" applyNumberFormat="1" applyFont="1" applyFill="1"/>
    <xf numFmtId="0" fontId="0" fillId="2" borderId="19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 vertical="center" shrinkToFit="1"/>
    </xf>
    <xf numFmtId="0" fontId="10" fillId="19" borderId="1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/>
    </xf>
    <xf numFmtId="0" fontId="1" fillId="2" borderId="19" xfId="0" applyFont="1" applyFill="1" applyBorder="1" applyAlignment="1" applyProtection="1">
      <alignment horizontal="center"/>
    </xf>
    <xf numFmtId="0" fontId="0" fillId="2" borderId="22" xfId="0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0" fillId="2" borderId="21" xfId="0" applyFont="1" applyFill="1" applyBorder="1" applyProtection="1"/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1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shrinkToFit="1"/>
    </xf>
    <xf numFmtId="0" fontId="1" fillId="2" borderId="0" xfId="0" applyFont="1" applyFill="1" applyBorder="1" applyAlignment="1">
      <alignment horizontal="center" vertical="center"/>
    </xf>
    <xf numFmtId="0" fontId="1" fillId="20" borderId="1" xfId="0" applyFont="1" applyFill="1" applyBorder="1" applyAlignment="1" applyProtection="1">
      <alignment horizontal="center"/>
      <protection locked="0"/>
    </xf>
    <xf numFmtId="0" fontId="1" fillId="20" borderId="1" xfId="0" applyFont="1" applyFill="1" applyBorder="1" applyAlignment="1" applyProtection="1">
      <alignment horizontal="center" vertical="center"/>
      <protection locked="0"/>
    </xf>
    <xf numFmtId="0" fontId="1" fillId="20" borderId="3" xfId="0" applyFont="1" applyFill="1" applyBorder="1" applyAlignment="1" applyProtection="1">
      <alignment horizontal="center"/>
      <protection locked="0"/>
    </xf>
    <xf numFmtId="0" fontId="1" fillId="20" borderId="24" xfId="0" applyFont="1" applyFill="1" applyBorder="1" applyAlignment="1" applyProtection="1">
      <alignment horizontal="center"/>
      <protection locked="0"/>
    </xf>
    <xf numFmtId="0" fontId="1" fillId="20" borderId="2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/>
    </xf>
    <xf numFmtId="0" fontId="0" fillId="2" borderId="0" xfId="0" applyFont="1" applyFill="1" applyBorder="1" applyAlignment="1">
      <alignment horizontal="center"/>
    </xf>
    <xf numFmtId="0" fontId="1" fillId="20" borderId="3" xfId="0" applyFont="1" applyFill="1" applyBorder="1" applyAlignment="1" applyProtection="1">
      <alignment horizontal="center" vertical="center"/>
      <protection locked="0"/>
    </xf>
    <xf numFmtId="0" fontId="0" fillId="2" borderId="21" xfId="0" applyFont="1" applyFill="1" applyBorder="1" applyAlignment="1">
      <alignment horizontal="right"/>
    </xf>
    <xf numFmtId="0" fontId="1" fillId="20" borderId="24" xfId="0" applyFont="1" applyFill="1" applyBorder="1" applyAlignment="1" applyProtection="1">
      <alignment horizontal="center" vertical="center"/>
      <protection locked="0"/>
    </xf>
    <xf numFmtId="0" fontId="9" fillId="6" borderId="0" xfId="0" applyNumberFormat="1" applyFont="1" applyFill="1"/>
    <xf numFmtId="2" fontId="9" fillId="6" borderId="0" xfId="0" applyNumberFormat="1" applyFont="1" applyFill="1" applyAlignment="1"/>
    <xf numFmtId="2" fontId="9" fillId="6" borderId="0" xfId="0" applyNumberFormat="1" applyFont="1" applyFill="1"/>
    <xf numFmtId="164" fontId="9" fillId="6" borderId="0" xfId="0" applyNumberFormat="1" applyFont="1" applyFill="1"/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shrinkToFi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left" shrinkToFit="1"/>
    </xf>
    <xf numFmtId="0" fontId="1" fillId="2" borderId="0" xfId="0" applyFont="1" applyFill="1" applyAlignment="1" applyProtection="1">
      <alignment shrinkToFit="1"/>
    </xf>
    <xf numFmtId="0" fontId="0" fillId="17" borderId="0" xfId="0" applyFont="1" applyFill="1" applyBorder="1" applyAlignment="1">
      <alignment horizontal="center" vertical="center" shrinkToFit="1"/>
    </xf>
    <xf numFmtId="0" fontId="14" fillId="6" borderId="0" xfId="0" applyFont="1" applyFill="1"/>
    <xf numFmtId="0" fontId="14" fillId="6" borderId="3" xfId="0" applyFont="1" applyFill="1" applyBorder="1" applyAlignment="1">
      <alignment horizontal="center" vertical="center"/>
    </xf>
    <xf numFmtId="164" fontId="1" fillId="6" borderId="0" xfId="0" applyNumberFormat="1" applyFont="1" applyFill="1"/>
    <xf numFmtId="0" fontId="1" fillId="2" borderId="0" xfId="0" applyFont="1" applyFill="1" applyAlignment="1">
      <alignment horizontal="center" shrinkToFit="1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shrinkToFit="1"/>
    </xf>
    <xf numFmtId="0" fontId="1" fillId="2" borderId="13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0" fillId="6" borderId="0" xfId="0" applyNumberFormat="1" applyFont="1" applyFill="1"/>
    <xf numFmtId="0" fontId="0" fillId="6" borderId="0" xfId="0" applyFont="1" applyFill="1"/>
    <xf numFmtId="165" fontId="0" fillId="6" borderId="0" xfId="0" applyNumberFormat="1" applyFont="1" applyFill="1"/>
    <xf numFmtId="164" fontId="0" fillId="6" borderId="0" xfId="0" applyNumberFormat="1" applyFont="1" applyFill="1"/>
    <xf numFmtId="0" fontId="0" fillId="2" borderId="0" xfId="0" applyFill="1"/>
    <xf numFmtId="167" fontId="0" fillId="2" borderId="0" xfId="0" applyNumberFormat="1" applyFill="1"/>
    <xf numFmtId="14" fontId="0" fillId="2" borderId="0" xfId="0" applyNumberFormat="1" applyFill="1"/>
    <xf numFmtId="0" fontId="0" fillId="2" borderId="0" xfId="0" applyFont="1" applyFill="1"/>
    <xf numFmtId="0" fontId="16" fillId="2" borderId="0" xfId="0" applyFont="1" applyFill="1"/>
    <xf numFmtId="22" fontId="15" fillId="2" borderId="0" xfId="1" applyNumberFormat="1" applyFill="1"/>
    <xf numFmtId="0" fontId="15" fillId="2" borderId="0" xfId="1" applyFill="1"/>
    <xf numFmtId="1" fontId="15" fillId="2" borderId="0" xfId="1" applyNumberFormat="1" applyFill="1"/>
    <xf numFmtId="1" fontId="15" fillId="2" borderId="0" xfId="1" applyNumberFormat="1" applyFill="1" applyAlignment="1">
      <alignment horizontal="right"/>
    </xf>
    <xf numFmtId="167" fontId="15" fillId="2" borderId="0" xfId="1" applyNumberFormat="1" applyFill="1"/>
    <xf numFmtId="0" fontId="0" fillId="2" borderId="0" xfId="1" applyFont="1" applyFill="1"/>
    <xf numFmtId="167" fontId="0" fillId="2" borderId="0" xfId="1" applyNumberFormat="1" applyFont="1" applyFill="1"/>
    <xf numFmtId="0" fontId="15" fillId="2" borderId="0" xfId="1" quotePrefix="1" applyFill="1"/>
    <xf numFmtId="166" fontId="15" fillId="2" borderId="0" xfId="1" applyNumberFormat="1" applyFill="1"/>
    <xf numFmtId="0" fontId="15" fillId="2" borderId="0" xfId="1" applyFont="1" applyFill="1"/>
    <xf numFmtId="14" fontId="15" fillId="2" borderId="0" xfId="1" applyNumberFormat="1" applyFill="1"/>
    <xf numFmtId="0" fontId="15" fillId="2" borderId="0" xfId="1" applyFill="1" applyAlignment="1">
      <alignment horizontal="right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0" fontId="0" fillId="17" borderId="0" xfId="0" applyFont="1" applyFill="1" applyBorder="1" applyAlignment="1">
      <alignment horizontal="center" shrinkToFit="1"/>
    </xf>
    <xf numFmtId="0" fontId="1" fillId="6" borderId="9" xfId="0" applyFont="1" applyFill="1" applyBorder="1" applyProtection="1"/>
    <xf numFmtId="0" fontId="1" fillId="6" borderId="2" xfId="0" applyFont="1" applyFill="1" applyBorder="1" applyProtection="1"/>
    <xf numFmtId="0" fontId="9" fillId="6" borderId="2" xfId="0" applyFont="1" applyFill="1" applyBorder="1" applyProtection="1"/>
    <xf numFmtId="0" fontId="1" fillId="6" borderId="10" xfId="0" applyFont="1" applyFill="1" applyBorder="1" applyProtection="1"/>
    <xf numFmtId="0" fontId="1" fillId="6" borderId="0" xfId="0" applyFont="1" applyFill="1" applyProtection="1"/>
    <xf numFmtId="2" fontId="1" fillId="6" borderId="0" xfId="0" applyNumberFormat="1" applyFont="1" applyFill="1" applyProtection="1"/>
    <xf numFmtId="0" fontId="9" fillId="6" borderId="0" xfId="0" applyFont="1" applyFill="1" applyProtection="1"/>
    <xf numFmtId="10" fontId="1" fillId="6" borderId="0" xfId="0" applyNumberFormat="1" applyFont="1" applyFill="1" applyProtection="1"/>
    <xf numFmtId="0" fontId="1" fillId="6" borderId="0" xfId="0" applyFont="1" applyFill="1" applyAlignment="1" applyProtection="1"/>
    <xf numFmtId="0" fontId="9" fillId="6" borderId="0" xfId="0" applyFont="1" applyFill="1" applyAlignment="1" applyProtection="1"/>
    <xf numFmtId="2" fontId="1" fillId="6" borderId="0" xfId="0" applyNumberFormat="1" applyFont="1" applyFill="1" applyAlignment="1" applyProtection="1"/>
    <xf numFmtId="0" fontId="1" fillId="4" borderId="4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shrinkToFit="1"/>
    </xf>
    <xf numFmtId="0" fontId="0" fillId="17" borderId="0" xfId="0" applyFont="1" applyFill="1" applyBorder="1" applyAlignment="1" applyProtection="1">
      <alignment horizontal="center" shrinkToFit="1"/>
    </xf>
    <xf numFmtId="0" fontId="1" fillId="6" borderId="0" xfId="0" applyFont="1" applyFill="1" applyBorder="1" applyProtection="1"/>
    <xf numFmtId="0" fontId="13" fillId="17" borderId="0" xfId="0" applyFont="1" applyFill="1" applyBorder="1" applyAlignment="1" applyProtection="1">
      <alignment horizontal="center" vertical="center" shrinkToFit="1"/>
    </xf>
    <xf numFmtId="0" fontId="13" fillId="17" borderId="13" xfId="0" applyFont="1" applyFill="1" applyBorder="1" applyAlignment="1" applyProtection="1">
      <alignment horizontal="center" vertical="center" shrinkToFit="1"/>
    </xf>
    <xf numFmtId="2" fontId="1" fillId="11" borderId="13" xfId="0" applyNumberFormat="1" applyFont="1" applyFill="1" applyBorder="1" applyAlignment="1" applyProtection="1">
      <alignment horizontal="left" vertical="top"/>
    </xf>
    <xf numFmtId="0" fontId="1" fillId="12" borderId="0" xfId="0" applyFont="1" applyFill="1" applyBorder="1" applyProtection="1"/>
    <xf numFmtId="0" fontId="1" fillId="6" borderId="8" xfId="0" applyFont="1" applyFill="1" applyBorder="1" applyProtection="1"/>
    <xf numFmtId="0" fontId="1" fillId="6" borderId="13" xfId="0" applyFont="1" applyFill="1" applyBorder="1" applyProtection="1"/>
    <xf numFmtId="0" fontId="7" fillId="2" borderId="7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Protection="1"/>
    <xf numFmtId="0" fontId="1" fillId="2" borderId="0" xfId="0" applyFont="1" applyFill="1" applyBorder="1" applyProtection="1"/>
    <xf numFmtId="0" fontId="1" fillId="2" borderId="13" xfId="0" applyFont="1" applyFill="1" applyBorder="1" applyProtection="1"/>
    <xf numFmtId="0" fontId="1" fillId="6" borderId="12" xfId="0" applyFont="1" applyFill="1" applyBorder="1" applyProtection="1"/>
    <xf numFmtId="0" fontId="1" fillId="6" borderId="5" xfId="0" applyFont="1" applyFill="1" applyBorder="1" applyProtection="1"/>
    <xf numFmtId="0" fontId="1" fillId="6" borderId="11" xfId="0" applyFont="1" applyFill="1" applyBorder="1" applyProtection="1"/>
    <xf numFmtId="0" fontId="11" fillId="3" borderId="3" xfId="0" applyFont="1" applyFill="1" applyBorder="1" applyAlignment="1" applyProtection="1">
      <alignment horizontal="center" vertical="center"/>
    </xf>
    <xf numFmtId="0" fontId="11" fillId="4" borderId="14" xfId="0" applyFont="1" applyFill="1" applyBorder="1" applyAlignment="1" applyProtection="1">
      <alignment horizontal="center" vertical="center"/>
    </xf>
    <xf numFmtId="0" fontId="1" fillId="21" borderId="1" xfId="0" applyFont="1" applyFill="1" applyBorder="1" applyAlignment="1" applyProtection="1">
      <alignment horizontal="center"/>
      <protection locked="0"/>
    </xf>
    <xf numFmtId="2" fontId="1" fillId="21" borderId="1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shrinkToFit="1"/>
    </xf>
    <xf numFmtId="14" fontId="0" fillId="2" borderId="0" xfId="0" applyNumberFormat="1" applyFill="1" applyAlignment="1">
      <alignment shrinkToFit="1"/>
    </xf>
    <xf numFmtId="0" fontId="1" fillId="6" borderId="0" xfId="0" applyNumberFormat="1" applyFont="1" applyFill="1"/>
    <xf numFmtId="2" fontId="10" fillId="11" borderId="13" xfId="0" applyNumberFormat="1" applyFont="1" applyFill="1" applyBorder="1" applyAlignment="1">
      <alignment horizontal="left" vertical="top" shrinkToFit="1"/>
    </xf>
    <xf numFmtId="2" fontId="10" fillId="12" borderId="0" xfId="0" applyNumberFormat="1" applyFont="1" applyFill="1" applyBorder="1" applyAlignment="1">
      <alignment horizontal="left" vertical="top" shrinkToFit="1"/>
    </xf>
    <xf numFmtId="2" fontId="10" fillId="11" borderId="13" xfId="0" applyNumberFormat="1" applyFont="1" applyFill="1" applyBorder="1" applyAlignment="1" applyProtection="1">
      <alignment horizontal="left" vertical="top" shrinkToFit="1"/>
    </xf>
    <xf numFmtId="2" fontId="10" fillId="12" borderId="0" xfId="0" applyNumberFormat="1" applyFont="1" applyFill="1" applyBorder="1" applyAlignment="1" applyProtection="1">
      <alignment horizontal="left" vertical="top" shrinkToFit="1"/>
    </xf>
    <xf numFmtId="2" fontId="4" fillId="11" borderId="0" xfId="0" applyNumberFormat="1" applyFont="1" applyFill="1" applyBorder="1" applyAlignment="1">
      <alignment horizontal="right" vertical="center" shrinkToFit="1"/>
    </xf>
    <xf numFmtId="2" fontId="6" fillId="11" borderId="0" xfId="0" applyNumberFormat="1" applyFont="1" applyFill="1" applyBorder="1" applyAlignment="1">
      <alignment horizontal="right" vertical="center" shrinkToFit="1"/>
    </xf>
    <xf numFmtId="0" fontId="4" fillId="12" borderId="8" xfId="0" applyFont="1" applyFill="1" applyBorder="1" applyAlignment="1">
      <alignment horizontal="right" vertical="center" shrinkToFit="1"/>
    </xf>
    <xf numFmtId="2" fontId="6" fillId="12" borderId="8" xfId="0" applyNumberFormat="1" applyFont="1" applyFill="1" applyBorder="1" applyAlignment="1">
      <alignment horizontal="right" vertical="center" shrinkToFit="1"/>
    </xf>
    <xf numFmtId="2" fontId="4" fillId="11" borderId="0" xfId="0" applyNumberFormat="1" applyFont="1" applyFill="1" applyBorder="1" applyAlignment="1" applyProtection="1">
      <alignment horizontal="right" vertical="center" shrinkToFit="1"/>
    </xf>
    <xf numFmtId="2" fontId="6" fillId="11" borderId="0" xfId="0" applyNumberFormat="1" applyFont="1" applyFill="1" applyBorder="1" applyAlignment="1" applyProtection="1">
      <alignment horizontal="right" vertical="center" shrinkToFit="1"/>
    </xf>
    <xf numFmtId="0" fontId="4" fillId="12" borderId="8" xfId="0" applyFont="1" applyFill="1" applyBorder="1" applyAlignment="1" applyProtection="1">
      <alignment horizontal="right" vertical="center" shrinkToFit="1"/>
    </xf>
    <xf numFmtId="2" fontId="6" fillId="12" borderId="8" xfId="0" applyNumberFormat="1" applyFont="1" applyFill="1" applyBorder="1" applyAlignment="1" applyProtection="1">
      <alignment horizontal="right" vertical="center" shrinkToFit="1"/>
    </xf>
    <xf numFmtId="0" fontId="11" fillId="4" borderId="14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0" fontId="11" fillId="4" borderId="4" xfId="0" applyFont="1" applyFill="1" applyBorder="1" applyAlignment="1" applyProtection="1">
      <alignment horizontal="center" vertical="center"/>
    </xf>
    <xf numFmtId="2" fontId="7" fillId="16" borderId="13" xfId="0" applyNumberFormat="1" applyFont="1" applyFill="1" applyBorder="1" applyAlignment="1">
      <alignment horizontal="center" vertical="center" shrinkToFit="1"/>
    </xf>
    <xf numFmtId="2" fontId="7" fillId="16" borderId="10" xfId="0" applyNumberFormat="1" applyFont="1" applyFill="1" applyBorder="1" applyAlignment="1">
      <alignment horizontal="center" vertical="center" shrinkToFit="1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1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shrinkToFit="1"/>
    </xf>
    <xf numFmtId="0" fontId="1" fillId="4" borderId="11" xfId="0" applyFont="1" applyFill="1" applyBorder="1" applyAlignment="1" applyProtection="1">
      <alignment horizontal="center" vertical="center" shrinkToFit="1"/>
    </xf>
    <xf numFmtId="0" fontId="1" fillId="4" borderId="2" xfId="0" applyFont="1" applyFill="1" applyBorder="1" applyAlignment="1" applyProtection="1">
      <alignment horizontal="center" vertical="center" shrinkToFit="1"/>
    </xf>
    <xf numFmtId="0" fontId="1" fillId="4" borderId="10" xfId="0" applyFont="1" applyFill="1" applyBorder="1" applyAlignment="1" applyProtection="1">
      <alignment horizontal="center" vertical="center" shrinkToFit="1"/>
    </xf>
    <xf numFmtId="2" fontId="1" fillId="3" borderId="6" xfId="0" applyNumberFormat="1" applyFont="1" applyFill="1" applyBorder="1" applyAlignment="1" applyProtection="1">
      <alignment horizontal="center" vertical="center" shrinkToFit="1"/>
    </xf>
    <xf numFmtId="2" fontId="1" fillId="3" borderId="7" xfId="0" applyNumberFormat="1" applyFont="1" applyFill="1" applyBorder="1" applyAlignment="1" applyProtection="1">
      <alignment horizontal="center" vertical="center" shrinkToFit="1"/>
    </xf>
    <xf numFmtId="0" fontId="5" fillId="4" borderId="12" xfId="0" applyFont="1" applyFill="1" applyBorder="1" applyAlignment="1" applyProtection="1">
      <alignment horizontal="center" shrinkToFit="1"/>
    </xf>
    <xf numFmtId="0" fontId="5" fillId="4" borderId="5" xfId="0" applyFont="1" applyFill="1" applyBorder="1" applyAlignment="1" applyProtection="1">
      <alignment horizontal="center" shrinkToFit="1"/>
    </xf>
    <xf numFmtId="0" fontId="5" fillId="4" borderId="11" xfId="0" applyFont="1" applyFill="1" applyBorder="1" applyAlignment="1" applyProtection="1">
      <alignment horizontal="center" shrinkToFit="1"/>
    </xf>
    <xf numFmtId="0" fontId="5" fillId="4" borderId="9" xfId="0" applyFont="1" applyFill="1" applyBorder="1" applyAlignment="1" applyProtection="1">
      <alignment horizontal="center" shrinkToFit="1"/>
    </xf>
    <xf numFmtId="0" fontId="5" fillId="4" borderId="2" xfId="0" applyFont="1" applyFill="1" applyBorder="1" applyAlignment="1" applyProtection="1">
      <alignment horizontal="center" shrinkToFit="1"/>
    </xf>
    <xf numFmtId="0" fontId="5" fillId="4" borderId="10" xfId="0" applyFont="1" applyFill="1" applyBorder="1" applyAlignment="1" applyProtection="1">
      <alignment horizontal="center" shrinkToFit="1"/>
    </xf>
    <xf numFmtId="0" fontId="0" fillId="17" borderId="8" xfId="0" applyFont="1" applyFill="1" applyBorder="1" applyAlignment="1" applyProtection="1">
      <alignment horizontal="center" vertical="center"/>
    </xf>
    <xf numFmtId="0" fontId="0" fillId="17" borderId="0" xfId="0" applyFont="1" applyFill="1" applyBorder="1" applyAlignment="1" applyProtection="1">
      <alignment horizontal="center" vertical="center"/>
    </xf>
    <xf numFmtId="0" fontId="13" fillId="17" borderId="0" xfId="0" applyFont="1" applyFill="1" applyBorder="1" applyAlignment="1" applyProtection="1">
      <alignment horizontal="center" vertical="center" shrinkToFit="1"/>
    </xf>
    <xf numFmtId="0" fontId="13" fillId="17" borderId="13" xfId="0" applyFont="1" applyFill="1" applyBorder="1" applyAlignment="1" applyProtection="1">
      <alignment horizontal="center" vertical="center" shrinkToFit="1"/>
    </xf>
    <xf numFmtId="0" fontId="1" fillId="4" borderId="3" xfId="0" applyFont="1" applyFill="1" applyBorder="1" applyAlignment="1" applyProtection="1">
      <alignment horizontal="center" vertical="center" shrinkToFit="1"/>
    </xf>
    <xf numFmtId="0" fontId="1" fillId="4" borderId="14" xfId="0" applyFont="1" applyFill="1" applyBorder="1" applyAlignment="1" applyProtection="1">
      <alignment horizontal="center" vertical="center" shrinkToFit="1"/>
    </xf>
    <xf numFmtId="0" fontId="1" fillId="4" borderId="4" xfId="0" applyFont="1" applyFill="1" applyBorder="1" applyAlignment="1" applyProtection="1">
      <alignment horizontal="center" vertical="center" shrinkToFit="1"/>
    </xf>
    <xf numFmtId="0" fontId="2" fillId="11" borderId="9" xfId="0" applyFont="1" applyFill="1" applyBorder="1" applyAlignment="1" applyProtection="1">
      <alignment horizontal="center" vertical="center"/>
    </xf>
    <xf numFmtId="0" fontId="2" fillId="11" borderId="10" xfId="0" applyFont="1" applyFill="1" applyBorder="1" applyAlignment="1" applyProtection="1">
      <alignment horizontal="center" vertical="center"/>
    </xf>
    <xf numFmtId="0" fontId="2" fillId="12" borderId="9" xfId="0" applyFont="1" applyFill="1" applyBorder="1" applyAlignment="1" applyProtection="1">
      <alignment horizontal="center" vertical="center"/>
    </xf>
    <xf numFmtId="0" fontId="2" fillId="12" borderId="10" xfId="0" applyFont="1" applyFill="1" applyBorder="1" applyAlignment="1" applyProtection="1">
      <alignment horizontal="center" vertical="center"/>
    </xf>
    <xf numFmtId="0" fontId="0" fillId="4" borderId="14" xfId="0" applyFont="1" applyFill="1" applyBorder="1" applyAlignment="1" applyProtection="1">
      <alignment horizontal="center" vertical="center"/>
    </xf>
    <xf numFmtId="0" fontId="0" fillId="4" borderId="4" xfId="0" applyFont="1" applyFill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horizontal="center" vertical="center"/>
    </xf>
    <xf numFmtId="2" fontId="1" fillId="4" borderId="14" xfId="0" applyNumberFormat="1" applyFont="1" applyFill="1" applyBorder="1" applyAlignment="1" applyProtection="1">
      <alignment horizontal="center" vertical="center" shrinkToFit="1"/>
    </xf>
    <xf numFmtId="2" fontId="1" fillId="4" borderId="4" xfId="0" applyNumberFormat="1" applyFont="1" applyFill="1" applyBorder="1" applyAlignment="1" applyProtection="1">
      <alignment horizontal="center" vertical="center" shrinkToFit="1"/>
    </xf>
    <xf numFmtId="2" fontId="1" fillId="4" borderId="3" xfId="0" applyNumberFormat="1" applyFont="1" applyFill="1" applyBorder="1" applyAlignment="1" applyProtection="1">
      <alignment horizontal="center" vertical="center" shrinkToFit="1"/>
    </xf>
    <xf numFmtId="2" fontId="7" fillId="7" borderId="8" xfId="0" applyNumberFormat="1" applyFont="1" applyFill="1" applyBorder="1" applyAlignment="1" applyProtection="1">
      <alignment horizontal="center" vertical="center"/>
    </xf>
    <xf numFmtId="2" fontId="7" fillId="7" borderId="9" xfId="0" applyNumberFormat="1" applyFont="1" applyFill="1" applyBorder="1" applyAlignment="1" applyProtection="1">
      <alignment horizontal="center" vertical="center"/>
    </xf>
    <xf numFmtId="2" fontId="5" fillId="8" borderId="0" xfId="0" applyNumberFormat="1" applyFont="1" applyFill="1" applyBorder="1" applyAlignment="1" applyProtection="1">
      <alignment horizontal="center" vertical="center"/>
    </xf>
    <xf numFmtId="2" fontId="5" fillId="8" borderId="2" xfId="0" applyNumberFormat="1" applyFont="1" applyFill="1" applyBorder="1" applyAlignment="1" applyProtection="1">
      <alignment horizontal="center" vertical="center"/>
    </xf>
    <xf numFmtId="2" fontId="3" fillId="9" borderId="0" xfId="0" applyNumberFormat="1" applyFont="1" applyFill="1" applyBorder="1" applyAlignment="1" applyProtection="1">
      <alignment horizontal="center" vertical="center" shrinkToFit="1"/>
    </xf>
    <xf numFmtId="2" fontId="3" fillId="9" borderId="2" xfId="0" applyNumberFormat="1" applyFont="1" applyFill="1" applyBorder="1" applyAlignment="1" applyProtection="1">
      <alignment horizontal="center" vertical="center" shrinkToFit="1"/>
    </xf>
    <xf numFmtId="2" fontId="2" fillId="10" borderId="0" xfId="0" applyNumberFormat="1" applyFont="1" applyFill="1" applyBorder="1" applyAlignment="1" applyProtection="1">
      <alignment horizontal="center" vertical="center" shrinkToFit="1"/>
    </xf>
    <xf numFmtId="2" fontId="2" fillId="10" borderId="2" xfId="0" applyNumberFormat="1" applyFont="1" applyFill="1" applyBorder="1" applyAlignment="1" applyProtection="1">
      <alignment horizontal="center" vertical="center" shrinkToFit="1"/>
    </xf>
    <xf numFmtId="2" fontId="2" fillId="13" borderId="0" xfId="0" applyNumberFormat="1" applyFont="1" applyFill="1" applyBorder="1" applyAlignment="1" applyProtection="1">
      <alignment horizontal="center" vertical="center" shrinkToFit="1"/>
    </xf>
    <xf numFmtId="2" fontId="2" fillId="13" borderId="2" xfId="0" applyNumberFormat="1" applyFont="1" applyFill="1" applyBorder="1" applyAlignment="1" applyProtection="1">
      <alignment horizontal="center" vertical="center" shrinkToFit="1"/>
    </xf>
    <xf numFmtId="2" fontId="3" fillId="14" borderId="0" xfId="0" applyNumberFormat="1" applyFont="1" applyFill="1" applyBorder="1" applyAlignment="1" applyProtection="1">
      <alignment horizontal="center" vertical="center" shrinkToFit="1"/>
    </xf>
    <xf numFmtId="2" fontId="3" fillId="14" borderId="2" xfId="0" applyNumberFormat="1" applyFont="1" applyFill="1" applyBorder="1" applyAlignment="1" applyProtection="1">
      <alignment horizontal="center" vertical="center" shrinkToFit="1"/>
    </xf>
    <xf numFmtId="2" fontId="5" fillId="15" borderId="0" xfId="0" applyNumberFormat="1" applyFont="1" applyFill="1" applyBorder="1" applyAlignment="1" applyProtection="1">
      <alignment horizontal="center" vertical="center"/>
    </xf>
    <xf numFmtId="2" fontId="5" fillId="15" borderId="2" xfId="0" applyNumberFormat="1" applyFont="1" applyFill="1" applyBorder="1" applyAlignment="1" applyProtection="1">
      <alignment horizontal="center" vertical="center"/>
    </xf>
    <xf numFmtId="2" fontId="7" fillId="16" borderId="13" xfId="0" applyNumberFormat="1" applyFont="1" applyFill="1" applyBorder="1" applyAlignment="1" applyProtection="1">
      <alignment horizontal="center" vertical="center" shrinkToFit="1"/>
    </xf>
    <xf numFmtId="2" fontId="7" fillId="16" borderId="10" xfId="0" applyNumberFormat="1" applyFont="1" applyFill="1" applyBorder="1" applyAlignment="1" applyProtection="1">
      <alignment horizontal="center" vertical="center" shrinkToFit="1"/>
    </xf>
    <xf numFmtId="0" fontId="2" fillId="11" borderId="9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2" fontId="2" fillId="13" borderId="0" xfId="0" applyNumberFormat="1" applyFont="1" applyFill="1" applyBorder="1" applyAlignment="1">
      <alignment horizontal="center" vertical="center" shrinkToFit="1"/>
    </xf>
    <xf numFmtId="2" fontId="2" fillId="13" borderId="2" xfId="0" applyNumberFormat="1" applyFont="1" applyFill="1" applyBorder="1" applyAlignment="1">
      <alignment horizontal="center" vertical="center" shrinkToFit="1"/>
    </xf>
    <xf numFmtId="2" fontId="3" fillId="14" borderId="0" xfId="0" applyNumberFormat="1" applyFont="1" applyFill="1" applyBorder="1" applyAlignment="1">
      <alignment horizontal="center" vertical="center" shrinkToFit="1"/>
    </xf>
    <xf numFmtId="2" fontId="3" fillId="14" borderId="2" xfId="0" applyNumberFormat="1" applyFont="1" applyFill="1" applyBorder="1" applyAlignment="1">
      <alignment horizontal="center" vertical="center" shrinkToFit="1"/>
    </xf>
    <xf numFmtId="0" fontId="1" fillId="4" borderId="12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</xf>
    <xf numFmtId="0" fontId="1" fillId="4" borderId="11" xfId="0" applyFont="1" applyFill="1" applyBorder="1" applyAlignment="1" applyProtection="1">
      <alignment horizontal="center"/>
    </xf>
    <xf numFmtId="2" fontId="5" fillId="15" borderId="0" xfId="0" applyNumberFormat="1" applyFont="1" applyFill="1" applyBorder="1" applyAlignment="1">
      <alignment horizontal="center" vertical="center"/>
    </xf>
    <xf numFmtId="2" fontId="5" fillId="15" borderId="2" xfId="0" applyNumberFormat="1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 shrinkToFit="1"/>
    </xf>
    <xf numFmtId="0" fontId="2" fillId="12" borderId="10" xfId="0" applyFont="1" applyFill="1" applyBorder="1" applyAlignment="1">
      <alignment horizontal="center" vertical="center" shrinkToFit="1"/>
    </xf>
    <xf numFmtId="0" fontId="2" fillId="11" borderId="9" xfId="0" applyFont="1" applyFill="1" applyBorder="1" applyAlignment="1">
      <alignment horizontal="center" vertical="center" shrinkToFit="1"/>
    </xf>
    <xf numFmtId="0" fontId="2" fillId="11" borderId="10" xfId="0" applyFont="1" applyFill="1" applyBorder="1" applyAlignment="1">
      <alignment horizontal="center" vertical="center" shrinkToFit="1"/>
    </xf>
    <xf numFmtId="2" fontId="7" fillId="7" borderId="8" xfId="0" applyNumberFormat="1" applyFont="1" applyFill="1" applyBorder="1" applyAlignment="1">
      <alignment horizontal="center" vertical="center"/>
    </xf>
    <xf numFmtId="2" fontId="7" fillId="7" borderId="9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 shrinkToFit="1"/>
    </xf>
    <xf numFmtId="0" fontId="1" fillId="4" borderId="4" xfId="0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 shrinkToFit="1"/>
    </xf>
    <xf numFmtId="2" fontId="0" fillId="4" borderId="12" xfId="0" applyNumberFormat="1" applyFont="1" applyFill="1" applyBorder="1" applyAlignment="1">
      <alignment horizontal="center"/>
    </xf>
    <xf numFmtId="2" fontId="0" fillId="4" borderId="5" xfId="0" applyNumberFormat="1" applyFont="1" applyFill="1" applyBorder="1" applyAlignment="1">
      <alignment horizontal="center"/>
    </xf>
    <xf numFmtId="2" fontId="0" fillId="4" borderId="11" xfId="0" applyNumberFormat="1" applyFont="1" applyFill="1" applyBorder="1" applyAlignment="1">
      <alignment horizontal="center"/>
    </xf>
    <xf numFmtId="2" fontId="8" fillId="7" borderId="8" xfId="0" applyNumberFormat="1" applyFont="1" applyFill="1" applyBorder="1" applyAlignment="1">
      <alignment horizontal="center" vertical="center"/>
    </xf>
    <xf numFmtId="2" fontId="8" fillId="7" borderId="9" xfId="0" applyNumberFormat="1" applyFont="1" applyFill="1" applyBorder="1" applyAlignment="1">
      <alignment horizontal="center" vertical="center"/>
    </xf>
    <xf numFmtId="2" fontId="5" fillId="8" borderId="0" xfId="0" applyNumberFormat="1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2" fontId="3" fillId="9" borderId="0" xfId="0" applyNumberFormat="1" applyFont="1" applyFill="1" applyBorder="1" applyAlignment="1">
      <alignment horizontal="center" vertical="center" shrinkToFit="1"/>
    </xf>
    <xf numFmtId="2" fontId="3" fillId="9" borderId="2" xfId="0" applyNumberFormat="1" applyFont="1" applyFill="1" applyBorder="1" applyAlignment="1">
      <alignment horizontal="center" vertical="center" shrinkToFit="1"/>
    </xf>
    <xf numFmtId="2" fontId="2" fillId="10" borderId="0" xfId="0" applyNumberFormat="1" applyFont="1" applyFill="1" applyBorder="1" applyAlignment="1">
      <alignment horizontal="center" vertical="center" shrinkToFit="1"/>
    </xf>
    <xf numFmtId="2" fontId="2" fillId="10" borderId="2" xfId="0" applyNumberFormat="1" applyFont="1" applyFill="1" applyBorder="1" applyAlignment="1">
      <alignment horizontal="center" vertical="center" shrinkToFit="1"/>
    </xf>
    <xf numFmtId="0" fontId="17" fillId="18" borderId="14" xfId="0" applyFont="1" applyFill="1" applyBorder="1" applyAlignment="1">
      <alignment horizontal="center" vertical="center"/>
    </xf>
    <xf numFmtId="164" fontId="9" fillId="6" borderId="0" xfId="0" applyNumberFormat="1" applyFont="1" applyFill="1" applyAlignment="1" applyProtection="1">
      <alignment horizontal="center"/>
    </xf>
    <xf numFmtId="0" fontId="0" fillId="17" borderId="13" xfId="0" applyFont="1" applyFill="1" applyBorder="1" applyAlignment="1" applyProtection="1">
      <alignment horizontal="center" vertical="center"/>
    </xf>
    <xf numFmtId="2" fontId="1" fillId="4" borderId="14" xfId="0" applyNumberFormat="1" applyFont="1" applyFill="1" applyBorder="1" applyAlignment="1">
      <alignment horizontal="center" vertical="center" shrinkToFit="1"/>
    </xf>
    <xf numFmtId="2" fontId="1" fillId="4" borderId="4" xfId="0" applyNumberFormat="1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0" borderId="6" xfId="0" applyFont="1" applyFill="1" applyBorder="1" applyAlignment="1" applyProtection="1">
      <alignment horizontal="center" vertical="center" shrinkToFit="1"/>
      <protection locked="0"/>
    </xf>
    <xf numFmtId="0" fontId="1" fillId="20" borderId="7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ont="1" applyFill="1" applyBorder="1" applyAlignment="1" applyProtection="1">
      <alignment horizontal="center" vertical="center"/>
    </xf>
    <xf numFmtId="0" fontId="10" fillId="19" borderId="23" xfId="0" applyFont="1" applyFill="1" applyBorder="1" applyAlignment="1">
      <alignment horizontal="center" vertical="center" shrinkToFit="1"/>
    </xf>
    <xf numFmtId="0" fontId="10" fillId="19" borderId="7" xfId="0" applyFont="1" applyFill="1" applyBorder="1" applyAlignment="1">
      <alignment horizontal="center" vertical="center" shrinkToFit="1"/>
    </xf>
    <xf numFmtId="0" fontId="10" fillId="19" borderId="13" xfId="0" applyFont="1" applyFill="1" applyBorder="1" applyAlignment="1">
      <alignment horizontal="center" vertical="center" shrinkToFit="1"/>
    </xf>
    <xf numFmtId="0" fontId="10" fillId="19" borderId="10" xfId="0" applyFont="1" applyFill="1" applyBorder="1" applyAlignment="1">
      <alignment horizontal="center" vertical="center" shrinkToFit="1"/>
    </xf>
    <xf numFmtId="0" fontId="1" fillId="2" borderId="0" xfId="0" applyFont="1" applyFill="1" applyAlignment="1" applyProtection="1">
      <alignment horizontal="left" shrinkToFit="1"/>
    </xf>
    <xf numFmtId="0" fontId="1" fillId="20" borderId="26" xfId="0" applyFont="1" applyFill="1" applyBorder="1" applyAlignment="1" applyProtection="1">
      <alignment horizontal="center" vertical="center" shrinkToFit="1"/>
      <protection locked="0"/>
    </xf>
    <xf numFmtId="0" fontId="0" fillId="2" borderId="21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shrinkToFit="1"/>
    </xf>
    <xf numFmtId="0" fontId="1" fillId="2" borderId="16" xfId="0" applyFont="1" applyFill="1" applyBorder="1" applyAlignment="1">
      <alignment horizontal="center" shrinkToFit="1"/>
    </xf>
    <xf numFmtId="0" fontId="10" fillId="19" borderId="8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left" shrinkToFit="1"/>
    </xf>
    <xf numFmtId="0" fontId="1" fillId="2" borderId="15" xfId="0" applyFont="1" applyFill="1" applyBorder="1" applyAlignment="1" applyProtection="1">
      <alignment horizontal="center"/>
    </xf>
    <xf numFmtId="0" fontId="1" fillId="2" borderId="16" xfId="0" applyFont="1" applyFill="1" applyBorder="1" applyAlignment="1" applyProtection="1">
      <alignment horizontal="center"/>
    </xf>
    <xf numFmtId="0" fontId="1" fillId="2" borderId="17" xfId="0" applyFont="1" applyFill="1" applyBorder="1" applyAlignment="1" applyProtection="1">
      <alignment horizontal="center"/>
    </xf>
    <xf numFmtId="0" fontId="1" fillId="2" borderId="18" xfId="0" applyFont="1" applyFill="1" applyBorder="1" applyAlignment="1" applyProtection="1">
      <alignment horizontal="center" shrinkToFit="1"/>
    </xf>
    <xf numFmtId="0" fontId="1" fillId="2" borderId="0" xfId="0" applyFont="1" applyFill="1" applyBorder="1" applyAlignment="1" applyProtection="1">
      <alignment horizontal="center" shrinkToFit="1"/>
    </xf>
    <xf numFmtId="0" fontId="1" fillId="2" borderId="19" xfId="0" applyFont="1" applyFill="1" applyBorder="1" applyAlignment="1" applyProtection="1">
      <alignment horizontal="center" shrinkToFit="1"/>
    </xf>
    <xf numFmtId="0" fontId="1" fillId="2" borderId="20" xfId="0" applyFont="1" applyFill="1" applyBorder="1" applyAlignment="1" applyProtection="1">
      <alignment horizontal="center"/>
    </xf>
    <xf numFmtId="0" fontId="1" fillId="2" borderId="21" xfId="0" applyFont="1" applyFill="1" applyBorder="1" applyAlignment="1" applyProtection="1">
      <alignment horizontal="center"/>
    </xf>
    <xf numFmtId="0" fontId="1" fillId="2" borderId="22" xfId="0" applyFont="1" applyFill="1" applyBorder="1" applyAlignment="1" applyProtection="1">
      <alignment horizontal="center"/>
    </xf>
    <xf numFmtId="0" fontId="1" fillId="2" borderId="12" xfId="0" applyFont="1" applyFill="1" applyBorder="1" applyAlignment="1">
      <alignment horizontal="center" shrinkToFit="1"/>
    </xf>
    <xf numFmtId="0" fontId="1" fillId="2" borderId="5" xfId="0" applyFont="1" applyFill="1" applyBorder="1" applyAlignment="1">
      <alignment horizontal="center" shrinkToFit="1"/>
    </xf>
    <xf numFmtId="0" fontId="1" fillId="2" borderId="11" xfId="0" applyFont="1" applyFill="1" applyBorder="1" applyAlignment="1">
      <alignment horizontal="center" shrinkToFit="1"/>
    </xf>
    <xf numFmtId="0" fontId="1" fillId="2" borderId="9" xfId="0" applyFont="1" applyFill="1" applyBorder="1" applyAlignment="1">
      <alignment horizontal="center" shrinkToFit="1"/>
    </xf>
    <xf numFmtId="0" fontId="1" fillId="2" borderId="2" xfId="0" applyFont="1" applyFill="1" applyBorder="1" applyAlignment="1">
      <alignment horizontal="center" shrinkToFit="1"/>
    </xf>
    <xf numFmtId="0" fontId="1" fillId="2" borderId="10" xfId="0" applyFont="1" applyFill="1" applyBorder="1" applyAlignment="1">
      <alignment horizontal="center" shrinkToFit="1"/>
    </xf>
    <xf numFmtId="164" fontId="0" fillId="2" borderId="0" xfId="0" applyNumberFormat="1" applyFill="1" applyAlignment="1">
      <alignment horizontal="center"/>
    </xf>
    <xf numFmtId="10" fontId="0" fillId="2" borderId="0" xfId="0" applyNumberFormat="1" applyFont="1" applyFill="1"/>
    <xf numFmtId="10" fontId="18" fillId="2" borderId="0" xfId="0" applyNumberFormat="1" applyFont="1" applyFill="1"/>
    <xf numFmtId="2" fontId="0" fillId="2" borderId="0" xfId="0" applyNumberFormat="1" applyFont="1" applyFill="1"/>
    <xf numFmtId="2" fontId="0" fillId="2" borderId="0" xfId="0" applyNumberFormat="1" applyFont="1" applyFill="1" applyBorder="1"/>
    <xf numFmtId="2" fontId="18" fillId="2" borderId="0" xfId="0" applyNumberFormat="1" applyFont="1" applyFill="1"/>
  </cellXfs>
  <cellStyles count="2">
    <cellStyle name="Normal" xfId="0" builtinId="0"/>
    <cellStyle name="Normal 5" xfId="1"/>
  </cellStyles>
  <dxfs count="23"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color theme="0"/>
      </font>
      <fill>
        <gradientFill degree="90">
          <stop position="0">
            <color theme="1"/>
          </stop>
          <stop position="0.5">
            <color rgb="FFA50021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50021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50021"/>
          </stop>
          <stop position="1">
            <color theme="1"/>
          </stop>
        </gradientFill>
      </fill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00B050"/>
          </stop>
          <stop position="0.5">
            <color theme="1"/>
          </stop>
          <stop position="1">
            <color rgb="FF00B050"/>
          </stop>
        </gradient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gradientFill degree="90">
          <stop position="0">
            <color rgb="FFFF0000"/>
          </stop>
          <stop position="0.5">
            <color theme="1"/>
          </stop>
          <stop position="1">
            <color rgb="FFFF0000"/>
          </stop>
        </gradient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0F"/>
      <color rgb="FF00007D"/>
      <color rgb="FFA50021"/>
      <color rgb="FF000064"/>
      <color rgb="FF0000E2"/>
      <color rgb="FF000032"/>
      <color rgb="FF0000AF"/>
      <color rgb="FF000096"/>
      <color rgb="FF0000C8"/>
      <color rgb="FF000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0.26535253980288098</v>
        <stp/>
        <stp>ContractData</stp>
        <stp>MX6H6</stp>
        <stp>PerCentNetLastQuote</stp>
        <stp/>
        <stp>T</stp>
        <tr r="K43" s="2"/>
      </tp>
      <tp>
        <v>1212.4000000000001</v>
        <stp/>
        <stp>StudyData</stp>
        <stp>GCE</stp>
        <stp>Bar</stp>
        <stp/>
        <stp>Low</stp>
        <stp>5</stp>
        <stp>-8</stp>
        <stp/>
        <stp/>
        <stp/>
        <stp/>
        <stp>T</stp>
        <tr r="AV13" s="1"/>
      </tp>
      <tp>
        <v>1215.4000000000001</v>
        <stp/>
        <stp>DOMData</stp>
        <stp>GCE</stp>
        <stp>Price</stp>
        <stp>-5</stp>
        <stp>T</stp>
        <tr r="B35" s="1"/>
      </tp>
      <tp>
        <v>0.86266174907795212</v>
        <stp/>
        <stp>ContractData</stp>
        <stp>DXEH6</stp>
        <stp>PerCentNetLastQuote</stp>
        <stp/>
        <stp>T</stp>
        <tr r="K35" s="2"/>
      </tp>
      <tp>
        <v>-0.38476772477790983</v>
        <stp/>
        <stp>ContractData</stp>
        <stp>JY6H6</stp>
        <stp>PerCentNetLastQuote</stp>
        <stp/>
        <stp>T</stp>
        <tr r="K37" s="2"/>
      </tp>
      <tp>
        <v>1213.4000000000001</v>
        <stp/>
        <stp>StudyData</stp>
        <stp>GCE</stp>
        <stp>Bar</stp>
        <stp/>
        <stp>Low</stp>
        <stp>5</stp>
        <stp>-9</stp>
        <stp/>
        <stp/>
        <stp/>
        <stp/>
        <stp>T</stp>
        <tr r="AV14" s="1"/>
      </tp>
      <tp>
        <v>1215.5</v>
        <stp/>
        <stp>DOMData</stp>
        <stp>GCE</stp>
        <stp>Price</stp>
        <stp>-4</stp>
        <stp>T</stp>
        <tr r="C35" s="1"/>
      </tp>
      <tp t="s">
        <v>E-Mini S&amp;P 500, Mar 16</v>
        <stp/>
        <stp>ContractData</stp>
        <stp>EP</stp>
        <stp>LongDescription</stp>
        <stp/>
        <stp>T</stp>
        <tr r="B7" s="1"/>
      </tp>
      <tp>
        <v>-8.3452551263710067E-2</v>
        <stp/>
        <stp>ContractData</stp>
        <stp>TYAH6</stp>
        <stp>PerCentNetLastQuote</stp>
        <stp/>
        <stp>T</stp>
        <tr r="K53" s="2"/>
      </tp>
      <tp>
        <v>1215.5999999999999</v>
        <stp/>
        <stp>DOMData</stp>
        <stp>GCE</stp>
        <stp>Price</stp>
        <stp>-3</stp>
        <stp>T</stp>
        <tr r="D35" s="1"/>
      </tp>
      <tp>
        <v>1214.3</v>
        <stp/>
        <stp>StudyData</stp>
        <stp>GCE</stp>
        <stp>Bar</stp>
        <stp/>
        <stp>Open</stp>
        <stp>5</stp>
        <stp>-48</stp>
        <stp/>
        <stp/>
        <stp/>
        <stp/>
        <stp>T</stp>
        <tr r="AT53" s="1"/>
      </tp>
      <tp>
        <v>1214.4000000000001</v>
        <stp/>
        <stp>StudyData</stp>
        <stp>GCE</stp>
        <stp>Bar</stp>
        <stp/>
        <stp>Open</stp>
        <stp>5</stp>
        <stp>-58</stp>
        <stp/>
        <stp/>
        <stp/>
        <stp/>
        <stp>T</stp>
        <tr r="AT63" s="1"/>
      </tp>
      <tp>
        <v>1207.8</v>
        <stp/>
        <stp>StudyData</stp>
        <stp>GCE</stp>
        <stp>Bar</stp>
        <stp/>
        <stp>Open</stp>
        <stp>5</stp>
        <stp>-18</stp>
        <stp/>
        <stp/>
        <stp/>
        <stp/>
        <stp>T</stp>
        <tr r="AT23" s="1"/>
      </tp>
      <tp>
        <v>1215.7</v>
        <stp/>
        <stp>StudyData</stp>
        <stp>GCE</stp>
        <stp>Bar</stp>
        <stp/>
        <stp>Open</stp>
        <stp>5</stp>
        <stp>-28</stp>
        <stp/>
        <stp/>
        <stp/>
        <stp/>
        <stp>T</stp>
        <tr r="AT33" s="1"/>
      </tp>
      <tp>
        <v>1212.5</v>
        <stp/>
        <stp>StudyData</stp>
        <stp>GCE</stp>
        <stp>Bar</stp>
        <stp/>
        <stp>Open</stp>
        <stp>5</stp>
        <stp>-38</stp>
        <stp/>
        <stp/>
        <stp/>
        <stp/>
        <stp>T</stp>
        <tr r="AT43" s="1"/>
      </tp>
      <tp>
        <v>1215.7</v>
        <stp/>
        <stp>DOMData</stp>
        <stp>GCE</stp>
        <stp>Price</stp>
        <stp>-2</stp>
        <stp>T</stp>
        <tr r="E35" s="1"/>
      </tp>
      <tp>
        <v>1213.8</v>
        <stp/>
        <stp>StudyData</stp>
        <stp>GCE</stp>
        <stp>Bar</stp>
        <stp/>
        <stp>Open</stp>
        <stp>5</stp>
        <stp>-49</stp>
        <stp/>
        <stp/>
        <stp/>
        <stp/>
        <stp>T</stp>
        <tr r="AT54" s="1"/>
      </tp>
      <tp>
        <v>1213.4000000000001</v>
        <stp/>
        <stp>StudyData</stp>
        <stp>GCE</stp>
        <stp>Bar</stp>
        <stp/>
        <stp>Open</stp>
        <stp>5</stp>
        <stp>-59</stp>
        <stp/>
        <stp/>
        <stp/>
        <stp/>
        <stp>T</stp>
        <tr r="AT64" s="1"/>
      </tp>
      <tp>
        <v>1211.5999999999999</v>
        <stp/>
        <stp>StudyData</stp>
        <stp>GCE</stp>
        <stp>Bar</stp>
        <stp/>
        <stp>Open</stp>
        <stp>5</stp>
        <stp>-19</stp>
        <stp/>
        <stp/>
        <stp/>
        <stp/>
        <stp>T</stp>
        <tr r="AT24" s="1"/>
      </tp>
      <tp>
        <v>1215.0999999999999</v>
        <stp/>
        <stp>StudyData</stp>
        <stp>GCE</stp>
        <stp>Bar</stp>
        <stp/>
        <stp>Open</stp>
        <stp>5</stp>
        <stp>-29</stp>
        <stp/>
        <stp/>
        <stp/>
        <stp/>
        <stp>T</stp>
        <tr r="AT34" s="1"/>
      </tp>
      <tp>
        <v>1213.8</v>
        <stp/>
        <stp>StudyData</stp>
        <stp>GCE</stp>
        <stp>Bar</stp>
        <stp/>
        <stp>Open</stp>
        <stp>5</stp>
        <stp>-39</stp>
        <stp/>
        <stp/>
        <stp/>
        <stp/>
        <stp>T</stp>
        <tr r="AT44" s="1"/>
      </tp>
      <tp>
        <v>29.86</v>
        <stp/>
        <stp>StudyData</stp>
        <stp>CLE?</stp>
        <stp>Bar</stp>
        <stp/>
        <stp>Open</stp>
        <stp>5</stp>
        <stp>-49</stp>
        <stp/>
        <stp/>
        <stp/>
        <stp/>
        <stp>T</stp>
        <tr r="AK54" s="1"/>
      </tp>
      <tp>
        <v>29.81</v>
        <stp/>
        <stp>StudyData</stp>
        <stp>CLE?</stp>
        <stp>Bar</stp>
        <stp/>
        <stp>Open</stp>
        <stp>5</stp>
        <stp>-59</stp>
        <stp/>
        <stp/>
        <stp/>
        <stp/>
        <stp>T</stp>
        <tr r="AK64" s="1"/>
      </tp>
      <tp>
        <v>29.45</v>
        <stp/>
        <stp>StudyData</stp>
        <stp>CLE?</stp>
        <stp>Bar</stp>
        <stp/>
        <stp>Open</stp>
        <stp>5</stp>
        <stp>-19</stp>
        <stp/>
        <stp/>
        <stp/>
        <stp/>
        <stp>T</stp>
        <tr r="AK24" s="1"/>
      </tp>
      <tp>
        <v>29.37</v>
        <stp/>
        <stp>StudyData</stp>
        <stp>CLE?</stp>
        <stp>Bar</stp>
        <stp/>
        <stp>Open</stp>
        <stp>5</stp>
        <stp>-29</stp>
        <stp/>
        <stp/>
        <stp/>
        <stp/>
        <stp>T</stp>
        <tr r="AK34" s="1"/>
      </tp>
      <tp>
        <v>30</v>
        <stp/>
        <stp>StudyData</stp>
        <stp>CLE?</stp>
        <stp>Bar</stp>
        <stp/>
        <stp>Open</stp>
        <stp>5</stp>
        <stp>-39</stp>
        <stp/>
        <stp/>
        <stp/>
        <stp/>
        <stp>T</stp>
        <tr r="AK44" s="1"/>
      </tp>
      <tp>
        <v>42416.395833333336</v>
        <stp/>
        <stp>StudyData</stp>
        <stp>CLE?</stp>
        <stp>Bar</stp>
        <stp/>
        <stp>Time</stp>
        <stp>5</stp>
        <stp>-9</stp>
        <stp/>
        <stp/>
        <stp/>
        <stp/>
        <stp>T</stp>
        <tr r="AO14" s="1"/>
      </tp>
      <tp>
        <v>1215.8</v>
        <stp/>
        <stp>DOMData</stp>
        <stp>GCE</stp>
        <stp>Price</stp>
        <stp>-1</stp>
        <stp>T</stp>
        <tr r="D21" s="3"/>
        <tr r="C19" s="3"/>
      </tp>
      <tp>
        <v>29.84</v>
        <stp/>
        <stp>StudyData</stp>
        <stp>CLE?</stp>
        <stp>Bar</stp>
        <stp/>
        <stp>Open</stp>
        <stp>5</stp>
        <stp>-48</stp>
        <stp/>
        <stp/>
        <stp/>
        <stp/>
        <stp>T</stp>
        <tr r="AK53" s="1"/>
      </tp>
      <tp>
        <v>29.84</v>
        <stp/>
        <stp>StudyData</stp>
        <stp>CLE?</stp>
        <stp>Bar</stp>
        <stp/>
        <stp>Open</stp>
        <stp>5</stp>
        <stp>-58</stp>
        <stp/>
        <stp/>
        <stp/>
        <stp/>
        <stp>T</stp>
        <tr r="AK63" s="1"/>
      </tp>
      <tp>
        <v>29.46</v>
        <stp/>
        <stp>StudyData</stp>
        <stp>CLE?</stp>
        <stp>Bar</stp>
        <stp/>
        <stp>Open</stp>
        <stp>5</stp>
        <stp>-18</stp>
        <stp/>
        <stp/>
        <stp/>
        <stp/>
        <stp>T</stp>
        <tr r="AK23" s="1"/>
      </tp>
      <tp>
        <v>29.51</v>
        <stp/>
        <stp>StudyData</stp>
        <stp>CLE?</stp>
        <stp>Bar</stp>
        <stp/>
        <stp>Open</stp>
        <stp>5</stp>
        <stp>-28</stp>
        <stp/>
        <stp/>
        <stp/>
        <stp/>
        <stp>T</stp>
        <tr r="AK33" s="1"/>
      </tp>
      <tp>
        <v>29.55</v>
        <stp/>
        <stp>StudyData</stp>
        <stp>CLE?</stp>
        <stp>Bar</stp>
        <stp/>
        <stp>Open</stp>
        <stp>5</stp>
        <stp>-38</stp>
        <stp/>
        <stp/>
        <stp/>
        <stp/>
        <stp>T</stp>
        <tr r="AK43" s="1"/>
      </tp>
      <tp>
        <v>42416.399305555555</v>
        <stp/>
        <stp>StudyData</stp>
        <stp>CLE?</stp>
        <stp>Bar</stp>
        <stp/>
        <stp>Time</stp>
        <stp>5</stp>
        <stp>-8</stp>
        <stp/>
        <stp/>
        <stp/>
        <stp/>
        <stp>T</stp>
        <tr r="AO13" s="1"/>
      </tp>
      <tp>
        <v>29.87</v>
        <stp/>
        <stp>StudyData</stp>
        <stp>CLE?</stp>
        <stp>Bar</stp>
        <stp/>
        <stp>Open</stp>
        <stp>5</stp>
        <stp>-47</stp>
        <stp/>
        <stp/>
        <stp/>
        <stp/>
        <stp>T</stp>
        <tr r="AK52" s="1"/>
      </tp>
      <tp>
        <v>29.84</v>
        <stp/>
        <stp>StudyData</stp>
        <stp>CLE?</stp>
        <stp>Bar</stp>
        <stp/>
        <stp>Open</stp>
        <stp>5</stp>
        <stp>-57</stp>
        <stp/>
        <stp/>
        <stp/>
        <stp/>
        <stp>T</stp>
        <tr r="AK62" s="1"/>
      </tp>
      <tp>
        <v>29.13</v>
        <stp/>
        <stp>StudyData</stp>
        <stp>CLE?</stp>
        <stp>Bar</stp>
        <stp/>
        <stp>Open</stp>
        <stp>5</stp>
        <stp>-17</stp>
        <stp/>
        <stp/>
        <stp/>
        <stp/>
        <stp>T</stp>
        <tr r="AK22" s="1"/>
      </tp>
      <tp>
        <v>29.52</v>
        <stp/>
        <stp>StudyData</stp>
        <stp>CLE?</stp>
        <stp>Bar</stp>
        <stp/>
        <stp>Open</stp>
        <stp>5</stp>
        <stp>-27</stp>
        <stp/>
        <stp/>
        <stp/>
        <stp/>
        <stp>T</stp>
        <tr r="AK32" s="1"/>
      </tp>
      <tp>
        <v>29.46</v>
        <stp/>
        <stp>StudyData</stp>
        <stp>CLE?</stp>
        <stp>Bar</stp>
        <stp/>
        <stp>Open</stp>
        <stp>5</stp>
        <stp>-37</stp>
        <stp/>
        <stp/>
        <stp/>
        <stp/>
        <stp>T</stp>
        <tr r="AK42" s="1"/>
      </tp>
      <tp>
        <v>42416.402777777781</v>
        <stp/>
        <stp>StudyData</stp>
        <stp>CLE?</stp>
        <stp>Bar</stp>
        <stp/>
        <stp>Time</stp>
        <stp>5</stp>
        <stp>-7</stp>
        <stp/>
        <stp/>
        <stp/>
        <stp/>
        <stp>T</stp>
        <tr r="AO12" s="1"/>
      </tp>
      <tp>
        <v>247</v>
        <stp/>
        <stp>StudyData</stp>
        <stp>(Vol(GCE?2)when  (LocalYear(GCE?2)=2016 AND LocalMonth(GCE?2)=2 AND LocalDay(GCE?2)=10 AND LocalHour(GCE?2)=12 AND LocalMinute(GCE?2)=50))</stp>
        <stp>Bar</stp>
        <stp/>
        <stp>Close</stp>
        <stp>5</stp>
        <stp>0</stp>
        <stp/>
        <stp/>
        <stp/>
        <stp>FALSE</stp>
        <stp>T</stp>
        <tr r="V67" s="8"/>
      </tp>
      <tp>
        <v>1152</v>
        <stp/>
        <stp>StudyData</stp>
        <stp>(Vol(GCE?2)when  (LocalYear(GCE?2)=2016 AND LocalMonth(GCE?2)=2 AND LocalDay(GCE?2)=11 AND LocalHour(GCE?2)=13 AND LocalMinute(GCE?2)=50))</stp>
        <stp>Bar</stp>
        <stp/>
        <stp>Close</stp>
        <stp>5</stp>
        <stp>0</stp>
        <stp/>
        <stp/>
        <stp/>
        <stp>FALSE</stp>
        <stp>T</stp>
        <tr r="U79" s="8"/>
      </tp>
      <tp>
        <v>721</v>
        <stp/>
        <stp>StudyData</stp>
        <stp>(Vol(GCE?2)when  (LocalYear(GCE?2)=2016 AND LocalMonth(GCE?2)=2 AND LocalDay(GCE?2)=12 AND LocalHour(GCE?2)=10 AND LocalMinute(GCE?2)=50))</stp>
        <stp>Bar</stp>
        <stp/>
        <stp>Close</stp>
        <stp>5</stp>
        <stp>0</stp>
        <stp/>
        <stp/>
        <stp/>
        <stp>FALSE</stp>
        <stp>T</stp>
        <tr r="T43" s="8"/>
      </tp>
      <tp t="s">
        <v/>
        <stp/>
        <stp>StudyData</stp>
        <stp>(Vol(GCE?2)when  (LocalYear(GCE?2)=2016 AND LocalMonth(GCE?2)=2 AND LocalDay(GCE?2)=16 AND LocalHour(GCE?2)=14 AND LocalMinute(GCE?2)=50))</stp>
        <stp>Bar</stp>
        <stp/>
        <stp>Close</stp>
        <stp>5</stp>
        <stp>0</stp>
        <stp/>
        <stp/>
        <stp/>
        <stp>FALSE</stp>
        <stp>T</stp>
        <tr r="K91" s="8"/>
      </tp>
      <tp>
        <v>284</v>
        <stp/>
        <stp>StudyData</stp>
        <stp>(Vol(GCE?2)when  (LocalYear(GCE?2)=2016 AND LocalMonth(GCE?2)=2 AND LocalDay(GCE?2)=10 AND LocalHour(GCE?2)=12 AND LocalMinute(GCE?2)=55))</stp>
        <stp>Bar</stp>
        <stp/>
        <stp>Close</stp>
        <stp>5</stp>
        <stp>0</stp>
        <stp/>
        <stp/>
        <stp/>
        <stp>FALSE</stp>
        <stp>T</stp>
        <tr r="V68" s="8"/>
      </tp>
      <tp>
        <v>2253</v>
        <stp/>
        <stp>StudyData</stp>
        <stp>(Vol(GCE?2)when  (LocalYear(GCE?2)=2016 AND LocalMonth(GCE?2)=2 AND LocalDay(GCE?2)=11 AND LocalHour(GCE?2)=13 AND LocalMinute(GCE?2)=55))</stp>
        <stp>Bar</stp>
        <stp/>
        <stp>Close</stp>
        <stp>5</stp>
        <stp>0</stp>
        <stp/>
        <stp/>
        <stp/>
        <stp>FALSE</stp>
        <stp>T</stp>
        <tr r="U80" s="8"/>
      </tp>
      <tp>
        <v>786</v>
        <stp/>
        <stp>StudyData</stp>
        <stp>(Vol(GCE?2)when  (LocalYear(GCE?2)=2016 AND LocalMonth(GCE?2)=2 AND LocalDay(GCE?2)=12 AND LocalHour(GCE?2)=10 AND LocalMinute(GCE?2)=55))</stp>
        <stp>Bar</stp>
        <stp/>
        <stp>Close</stp>
        <stp>5</stp>
        <stp>0</stp>
        <stp/>
        <stp/>
        <stp/>
        <stp>FALSE</stp>
        <stp>T</stp>
        <tr r="T44" s="8"/>
      </tp>
      <tp t="s">
        <v/>
        <stp/>
        <stp>StudyData</stp>
        <stp>(Vol(GCE?2)when  (LocalYear(GCE?2)=2016 AND LocalMonth(GCE?2)=2 AND LocalDay(GCE?2)=16 AND LocalHour(GCE?2)=14 AND LocalMinute(GCE?2)=55))</stp>
        <stp>Bar</stp>
        <stp/>
        <stp>Close</stp>
        <stp>5</stp>
        <stp>0</stp>
        <stp/>
        <stp/>
        <stp/>
        <stp>FALSE</stp>
        <stp>T</stp>
        <tr r="K92" s="8"/>
      </tp>
      <tp>
        <v>418</v>
        <stp/>
        <stp>StudyData</stp>
        <stp>(Vol(GCE?2)when  (LocalYear(GCE?2)=2016 AND LocalMonth(GCE?2)=2 AND LocalDay(GCE?2)=10 AND LocalHour(GCE?2)=12 AND LocalMinute(GCE?2)=40))</stp>
        <stp>Bar</stp>
        <stp/>
        <stp>Close</stp>
        <stp>5</stp>
        <stp>0</stp>
        <stp/>
        <stp/>
        <stp/>
        <stp>FALSE</stp>
        <stp>T</stp>
        <tr r="V65" s="8"/>
      </tp>
      <tp>
        <v>2009</v>
        <stp/>
        <stp>StudyData</stp>
        <stp>(Vol(GCE?2)when  (LocalYear(GCE?2)=2016 AND LocalMonth(GCE?2)=2 AND LocalDay(GCE?2)=11 AND LocalHour(GCE?2)=13 AND LocalMinute(GCE?2)=40))</stp>
        <stp>Bar</stp>
        <stp/>
        <stp>Close</stp>
        <stp>5</stp>
        <stp>0</stp>
        <stp/>
        <stp/>
        <stp/>
        <stp>FALSE</stp>
        <stp>T</stp>
        <tr r="U77" s="8"/>
      </tp>
      <tp>
        <v>671</v>
        <stp/>
        <stp>StudyData</stp>
        <stp>(Vol(GCE?2)when  (LocalYear(GCE?2)=2016 AND LocalMonth(GCE?2)=2 AND LocalDay(GCE?2)=12 AND LocalHour(GCE?2)=10 AND LocalMinute(GCE?2)=40))</stp>
        <stp>Bar</stp>
        <stp/>
        <stp>Close</stp>
        <stp>5</stp>
        <stp>0</stp>
        <stp/>
        <stp/>
        <stp/>
        <stp>FALSE</stp>
        <stp>T</stp>
        <tr r="T41" s="8"/>
      </tp>
      <tp t="s">
        <v/>
        <stp/>
        <stp>StudyData</stp>
        <stp>(Vol(GCE?2)when  (LocalYear(GCE?2)=2016 AND LocalMonth(GCE?2)=2 AND LocalDay(GCE?2)=16 AND LocalHour(GCE?2)=14 AND LocalMinute(GCE?2)=40))</stp>
        <stp>Bar</stp>
        <stp/>
        <stp>Close</stp>
        <stp>5</stp>
        <stp>0</stp>
        <stp/>
        <stp/>
        <stp/>
        <stp>FALSE</stp>
        <stp>T</stp>
        <tr r="K89" s="8"/>
      </tp>
      <tp>
        <v>356</v>
        <stp/>
        <stp>StudyData</stp>
        <stp>(Vol(GCE?2)when  (LocalYear(GCE?2)=2016 AND LocalMonth(GCE?2)=2 AND LocalDay(GCE?2)=10 AND LocalHour(GCE?2)=12 AND LocalMinute(GCE?2)=45))</stp>
        <stp>Bar</stp>
        <stp/>
        <stp>Close</stp>
        <stp>5</stp>
        <stp>0</stp>
        <stp/>
        <stp/>
        <stp/>
        <stp>FALSE</stp>
        <stp>T</stp>
        <tr r="V66" s="8"/>
      </tp>
      <tp>
        <v>1656</v>
        <stp/>
        <stp>StudyData</stp>
        <stp>(Vol(GCE?2)when  (LocalYear(GCE?2)=2016 AND LocalMonth(GCE?2)=2 AND LocalDay(GCE?2)=11 AND LocalHour(GCE?2)=13 AND LocalMinute(GCE?2)=45))</stp>
        <stp>Bar</stp>
        <stp/>
        <stp>Close</stp>
        <stp>5</stp>
        <stp>0</stp>
        <stp/>
        <stp/>
        <stp/>
        <stp>FALSE</stp>
        <stp>T</stp>
        <tr r="U78" s="8"/>
      </tp>
      <tp>
        <v>866</v>
        <stp/>
        <stp>StudyData</stp>
        <stp>(Vol(GCE?2)when  (LocalYear(GCE?2)=2016 AND LocalMonth(GCE?2)=2 AND LocalDay(GCE?2)=12 AND LocalHour(GCE?2)=10 AND LocalMinute(GCE?2)=45))</stp>
        <stp>Bar</stp>
        <stp/>
        <stp>Close</stp>
        <stp>5</stp>
        <stp>0</stp>
        <stp/>
        <stp/>
        <stp/>
        <stp>FALSE</stp>
        <stp>T</stp>
        <tr r="T42" s="8"/>
      </tp>
      <tp t="s">
        <v/>
        <stp/>
        <stp>StudyData</stp>
        <stp>(Vol(GCE?2)when  (LocalYear(GCE?2)=2016 AND LocalMonth(GCE?2)=2 AND LocalDay(GCE?2)=16 AND LocalHour(GCE?2)=14 AND LocalMinute(GCE?2)=45))</stp>
        <stp>Bar</stp>
        <stp/>
        <stp>Close</stp>
        <stp>5</stp>
        <stp>0</stp>
        <stp/>
        <stp/>
        <stp/>
        <stp>FALSE</stp>
        <stp>T</stp>
        <tr r="K90" s="8"/>
      </tp>
      <tp>
        <v>604</v>
        <stp/>
        <stp>StudyData</stp>
        <stp>(Vol(GCE?2)when  (LocalYear(GCE?2)=2016 AND LocalMonth(GCE?2)=2 AND LocalDay(GCE?2)=10 AND LocalHour(GCE?2)=12 AND LocalMinute(GCE?2)=30))</stp>
        <stp>Bar</stp>
        <stp/>
        <stp>Close</stp>
        <stp>5</stp>
        <stp>0</stp>
        <stp/>
        <stp/>
        <stp/>
        <stp>FALSE</stp>
        <stp>T</stp>
        <tr r="V63" s="8"/>
      </tp>
      <tp>
        <v>962</v>
        <stp/>
        <stp>StudyData</stp>
        <stp>(Vol(GCE?2)when  (LocalYear(GCE?2)=2016 AND LocalMonth(GCE?2)=2 AND LocalDay(GCE?2)=11 AND LocalHour(GCE?2)=13 AND LocalMinute(GCE?2)=30))</stp>
        <stp>Bar</stp>
        <stp/>
        <stp>Close</stp>
        <stp>5</stp>
        <stp>0</stp>
        <stp/>
        <stp/>
        <stp/>
        <stp>FALSE</stp>
        <stp>T</stp>
        <tr r="U75" s="8"/>
      </tp>
      <tp>
        <v>817</v>
        <stp/>
        <stp>StudyData</stp>
        <stp>(Vol(GCE?2)when  (LocalYear(GCE?2)=2016 AND LocalMonth(GCE?2)=2 AND LocalDay(GCE?2)=12 AND LocalHour(GCE?2)=10 AND LocalMinute(GCE?2)=30))</stp>
        <stp>Bar</stp>
        <stp/>
        <stp>Close</stp>
        <stp>5</stp>
        <stp>0</stp>
        <stp/>
        <stp/>
        <stp/>
        <stp>FALSE</stp>
        <stp>T</stp>
        <tr r="T39" s="8"/>
      </tp>
      <tp t="s">
        <v/>
        <stp/>
        <stp>StudyData</stp>
        <stp>(Vol(GCE?2)when  (LocalYear(GCE?2)=2016 AND LocalMonth(GCE?2)=2 AND LocalDay(GCE?2)=16 AND LocalHour(GCE?2)=14 AND LocalMinute(GCE?2)=30))</stp>
        <stp>Bar</stp>
        <stp/>
        <stp>Close</stp>
        <stp>5</stp>
        <stp>0</stp>
        <stp/>
        <stp/>
        <stp/>
        <stp>FALSE</stp>
        <stp>T</stp>
        <tr r="K87" s="8"/>
      </tp>
      <tp>
        <v>475</v>
        <stp/>
        <stp>StudyData</stp>
        <stp>(Vol(GCE?2)when  (LocalYear(GCE?2)=2016 AND LocalMonth(GCE?2)=2 AND LocalDay(GCE?2)=10 AND LocalHour(GCE?2)=12 AND LocalMinute(GCE?2)=35))</stp>
        <stp>Bar</stp>
        <stp/>
        <stp>Close</stp>
        <stp>5</stp>
        <stp>0</stp>
        <stp/>
        <stp/>
        <stp/>
        <stp>FALSE</stp>
        <stp>T</stp>
        <tr r="V64" s="8"/>
      </tp>
      <tp>
        <v>1872</v>
        <stp/>
        <stp>StudyData</stp>
        <stp>(Vol(GCE?2)when  (LocalYear(GCE?2)=2016 AND LocalMonth(GCE?2)=2 AND LocalDay(GCE?2)=11 AND LocalHour(GCE?2)=13 AND LocalMinute(GCE?2)=35))</stp>
        <stp>Bar</stp>
        <stp/>
        <stp>Close</stp>
        <stp>5</stp>
        <stp>0</stp>
        <stp/>
        <stp/>
        <stp/>
        <stp>FALSE</stp>
        <stp>T</stp>
        <tr r="U76" s="8"/>
      </tp>
      <tp>
        <v>1109</v>
        <stp/>
        <stp>StudyData</stp>
        <stp>(Vol(GCE?2)when  (LocalYear(GCE?2)=2016 AND LocalMonth(GCE?2)=2 AND LocalDay(GCE?2)=12 AND LocalHour(GCE?2)=10 AND LocalMinute(GCE?2)=35))</stp>
        <stp>Bar</stp>
        <stp/>
        <stp>Close</stp>
        <stp>5</stp>
        <stp>0</stp>
        <stp/>
        <stp/>
        <stp/>
        <stp>FALSE</stp>
        <stp>T</stp>
        <tr r="T40" s="8"/>
      </tp>
      <tp t="s">
        <v/>
        <stp/>
        <stp>StudyData</stp>
        <stp>(Vol(GCE?2)when  (LocalYear(GCE?2)=2016 AND LocalMonth(GCE?2)=2 AND LocalDay(GCE?2)=16 AND LocalHour(GCE?2)=14 AND LocalMinute(GCE?2)=35))</stp>
        <stp>Bar</stp>
        <stp/>
        <stp>Close</stp>
        <stp>5</stp>
        <stp>0</stp>
        <stp/>
        <stp/>
        <stp/>
        <stp>FALSE</stp>
        <stp>T</stp>
        <tr r="K88" s="8"/>
      </tp>
      <tp>
        <v>525</v>
        <stp/>
        <stp>StudyData</stp>
        <stp>(Vol(GCE?2)when  (LocalYear(GCE?2)=2016 AND LocalMonth(GCE?2)=2 AND LocalDay(GCE?2)=10 AND LocalHour(GCE?2)=12 AND LocalMinute(GCE?2)=20))</stp>
        <stp>Bar</stp>
        <stp/>
        <stp>Close</stp>
        <stp>5</stp>
        <stp>0</stp>
        <stp/>
        <stp/>
        <stp/>
        <stp>FALSE</stp>
        <stp>T</stp>
        <tr r="V61" s="8"/>
      </tp>
      <tp>
        <v>991</v>
        <stp/>
        <stp>StudyData</stp>
        <stp>(Vol(GCE?2)when  (LocalYear(GCE?2)=2016 AND LocalMonth(GCE?2)=2 AND LocalDay(GCE?2)=11 AND LocalHour(GCE?2)=13 AND LocalMinute(GCE?2)=20))</stp>
        <stp>Bar</stp>
        <stp/>
        <stp>Close</stp>
        <stp>5</stp>
        <stp>0</stp>
        <stp/>
        <stp/>
        <stp/>
        <stp>FALSE</stp>
        <stp>T</stp>
        <tr r="U73" s="8"/>
      </tp>
      <tp>
        <v>1033</v>
        <stp/>
        <stp>StudyData</stp>
        <stp>(Vol(GCE?2)when  (LocalYear(GCE?2)=2016 AND LocalMonth(GCE?2)=2 AND LocalDay(GCE?2)=12 AND LocalHour(GCE?2)=10 AND LocalMinute(GCE?2)=20))</stp>
        <stp>Bar</stp>
        <stp/>
        <stp>Close</stp>
        <stp>5</stp>
        <stp>0</stp>
        <stp/>
        <stp/>
        <stp/>
        <stp>FALSE</stp>
        <stp>T</stp>
        <tr r="T37" s="8"/>
      </tp>
      <tp t="s">
        <v/>
        <stp/>
        <stp>StudyData</stp>
        <stp>(Vol(GCE?2)when  (LocalYear(GCE?2)=2016 AND LocalMonth(GCE?2)=2 AND LocalDay(GCE?2)=16 AND LocalHour(GCE?2)=14 AND LocalMinute(GCE?2)=20))</stp>
        <stp>Bar</stp>
        <stp/>
        <stp>Close</stp>
        <stp>5</stp>
        <stp>0</stp>
        <stp/>
        <stp/>
        <stp/>
        <stp>FALSE</stp>
        <stp>T</stp>
        <tr r="K85" s="8"/>
      </tp>
      <tp>
        <v>2010</v>
        <stp/>
        <stp>StudyData</stp>
        <stp>(Vol(GCE?2)when  (LocalYear(GCE?2)=2016 AND LocalMonth(GCE?2)=2 AND LocalDay(GCE?2)=10 AND LocalHour(GCE?2)=12 AND LocalMinute(GCE?2)=25))</stp>
        <stp>Bar</stp>
        <stp/>
        <stp>Close</stp>
        <stp>5</stp>
        <stp>0</stp>
        <stp/>
        <stp/>
        <stp/>
        <stp>FALSE</stp>
        <stp>T</stp>
        <tr r="V62" s="8"/>
      </tp>
      <tp>
        <v>745</v>
        <stp/>
        <stp>StudyData</stp>
        <stp>(Vol(GCE?2)when  (LocalYear(GCE?2)=2016 AND LocalMonth(GCE?2)=2 AND LocalDay(GCE?2)=11 AND LocalHour(GCE?2)=13 AND LocalMinute(GCE?2)=25))</stp>
        <stp>Bar</stp>
        <stp/>
        <stp>Close</stp>
        <stp>5</stp>
        <stp>0</stp>
        <stp/>
        <stp/>
        <stp/>
        <stp>FALSE</stp>
        <stp>T</stp>
        <tr r="U74" s="8"/>
      </tp>
      <tp>
        <v>831</v>
        <stp/>
        <stp>StudyData</stp>
        <stp>(Vol(GCE?2)when  (LocalYear(GCE?2)=2016 AND LocalMonth(GCE?2)=2 AND LocalDay(GCE?2)=12 AND LocalHour(GCE?2)=10 AND LocalMinute(GCE?2)=25))</stp>
        <stp>Bar</stp>
        <stp/>
        <stp>Close</stp>
        <stp>5</stp>
        <stp>0</stp>
        <stp/>
        <stp/>
        <stp/>
        <stp>FALSE</stp>
        <stp>T</stp>
        <tr r="T38" s="8"/>
      </tp>
      <tp t="s">
        <v/>
        <stp/>
        <stp>StudyData</stp>
        <stp>(Vol(GCE?2)when  (LocalYear(GCE?2)=2016 AND LocalMonth(GCE?2)=2 AND LocalDay(GCE?2)=16 AND LocalHour(GCE?2)=14 AND LocalMinute(GCE?2)=25))</stp>
        <stp>Bar</stp>
        <stp/>
        <stp>Close</stp>
        <stp>5</stp>
        <stp>0</stp>
        <stp/>
        <stp/>
        <stp/>
        <stp>FALSE</stp>
        <stp>T</stp>
        <tr r="K86" s="8"/>
      </tp>
      <tp>
        <v>370</v>
        <stp/>
        <stp>StudyData</stp>
        <stp>(Vol(GCE?2)when  (LocalYear(GCE?2)=2016 AND LocalMonth(GCE?2)=2 AND LocalDay(GCE?2)=10 AND LocalHour(GCE?2)=12 AND LocalMinute(GCE?2)=10))</stp>
        <stp>Bar</stp>
        <stp/>
        <stp>Close</stp>
        <stp>5</stp>
        <stp>0</stp>
        <stp/>
        <stp/>
        <stp/>
        <stp>FALSE</stp>
        <stp>T</stp>
        <tr r="V59" s="8"/>
      </tp>
      <tp>
        <v>353</v>
        <stp/>
        <stp>StudyData</stp>
        <stp>(Vol(GCE?2)when  (LocalYear(GCE?2)=2016 AND LocalMonth(GCE?2)=2 AND LocalDay(GCE?2)=11 AND LocalHour(GCE?2)=13 AND LocalMinute(GCE?2)=10))</stp>
        <stp>Bar</stp>
        <stp/>
        <stp>Close</stp>
        <stp>5</stp>
        <stp>0</stp>
        <stp/>
        <stp/>
        <stp/>
        <stp>FALSE</stp>
        <stp>T</stp>
        <tr r="U71" s="8"/>
      </tp>
      <tp>
        <v>1552</v>
        <stp/>
        <stp>StudyData</stp>
        <stp>(Vol(GCE?2)when  (LocalYear(GCE?2)=2016 AND LocalMonth(GCE?2)=2 AND LocalDay(GCE?2)=12 AND LocalHour(GCE?2)=10 AND LocalMinute(GCE?2)=10))</stp>
        <stp>Bar</stp>
        <stp/>
        <stp>Close</stp>
        <stp>5</stp>
        <stp>0</stp>
        <stp/>
        <stp/>
        <stp/>
        <stp>FALSE</stp>
        <stp>T</stp>
        <tr r="T35" s="8"/>
      </tp>
      <tp t="s">
        <v/>
        <stp/>
        <stp>StudyData</stp>
        <stp>(Vol(GCE?2)when  (LocalYear(GCE?2)=2016 AND LocalMonth(GCE?2)=2 AND LocalDay(GCE?2)=16 AND LocalHour(GCE?2)=14 AND LocalMinute(GCE?2)=10))</stp>
        <stp>Bar</stp>
        <stp/>
        <stp>Close</stp>
        <stp>5</stp>
        <stp>0</stp>
        <stp/>
        <stp/>
        <stp/>
        <stp>FALSE</stp>
        <stp>T</stp>
        <tr r="K83" s="8"/>
      </tp>
      <tp>
        <v>575</v>
        <stp/>
        <stp>StudyData</stp>
        <stp>(Vol(GCE?2)when  (LocalYear(GCE?2)=2016 AND LocalMonth(GCE?2)=2 AND LocalDay(GCE?2)=10 AND LocalHour(GCE?2)=12 AND LocalMinute(GCE?2)=15))</stp>
        <stp>Bar</stp>
        <stp/>
        <stp>Close</stp>
        <stp>5</stp>
        <stp>0</stp>
        <stp/>
        <stp/>
        <stp/>
        <stp>FALSE</stp>
        <stp>T</stp>
        <tr r="V60" s="8"/>
      </tp>
      <tp>
        <v>945</v>
        <stp/>
        <stp>StudyData</stp>
        <stp>(Vol(GCE?2)when  (LocalYear(GCE?2)=2016 AND LocalMonth(GCE?2)=2 AND LocalDay(GCE?2)=11 AND LocalHour(GCE?2)=13 AND LocalMinute(GCE?2)=15))</stp>
        <stp>Bar</stp>
        <stp/>
        <stp>Close</stp>
        <stp>5</stp>
        <stp>0</stp>
        <stp/>
        <stp/>
        <stp/>
        <stp>FALSE</stp>
        <stp>T</stp>
        <tr r="U72" s="8"/>
      </tp>
      <tp>
        <v>2301</v>
        <stp/>
        <stp>StudyData</stp>
        <stp>(Vol(GCE?2)when  (LocalYear(GCE?2)=2016 AND LocalMonth(GCE?2)=2 AND LocalDay(GCE?2)=12 AND LocalHour(GCE?2)=10 AND LocalMinute(GCE?2)=15))</stp>
        <stp>Bar</stp>
        <stp/>
        <stp>Close</stp>
        <stp>5</stp>
        <stp>0</stp>
        <stp/>
        <stp/>
        <stp/>
        <stp>FALSE</stp>
        <stp>T</stp>
        <tr r="T36" s="8"/>
      </tp>
      <tp t="s">
        <v/>
        <stp/>
        <stp>StudyData</stp>
        <stp>(Vol(GCE?2)when  (LocalYear(GCE?2)=2016 AND LocalMonth(GCE?2)=2 AND LocalDay(GCE?2)=16 AND LocalHour(GCE?2)=14 AND LocalMinute(GCE?2)=15))</stp>
        <stp>Bar</stp>
        <stp/>
        <stp>Close</stp>
        <stp>5</stp>
        <stp>0</stp>
        <stp/>
        <stp/>
        <stp/>
        <stp>FALSE</stp>
        <stp>T</stp>
        <tr r="K84" s="8"/>
      </tp>
      <tp>
        <v>988</v>
        <stp/>
        <stp>StudyData</stp>
        <stp>(Vol(GCE?2)when  (LocalYear(GCE?2)=2016 AND LocalMonth(GCE?2)=2 AND LocalDay(GCE?2)=10 AND LocalHour(GCE?2)=12 AND LocalMinute(GCE?2)=00))</stp>
        <stp>Bar</stp>
        <stp/>
        <stp>Close</stp>
        <stp>5</stp>
        <stp>0</stp>
        <stp/>
        <stp/>
        <stp/>
        <stp>FALSE</stp>
        <stp>T</stp>
        <tr r="V57" s="8"/>
      </tp>
      <tp>
        <v>562</v>
        <stp/>
        <stp>StudyData</stp>
        <stp>(Vol(GCE?2)when  (LocalYear(GCE?2)=2016 AND LocalMonth(GCE?2)=2 AND LocalDay(GCE?2)=11 AND LocalHour(GCE?2)=13 AND LocalMinute(GCE?2)=00))</stp>
        <stp>Bar</stp>
        <stp/>
        <stp>Close</stp>
        <stp>5</stp>
        <stp>0</stp>
        <stp/>
        <stp/>
        <stp/>
        <stp>FALSE</stp>
        <stp>T</stp>
        <tr r="U69" s="8"/>
      </tp>
      <tp>
        <v>919</v>
        <stp/>
        <stp>StudyData</stp>
        <stp>(Vol(GCE?2)when  (LocalYear(GCE?2)=2016 AND LocalMonth(GCE?2)=2 AND LocalDay(GCE?2)=12 AND LocalHour(GCE?2)=10 AND LocalMinute(GCE?2)=00))</stp>
        <stp>Bar</stp>
        <stp/>
        <stp>Close</stp>
        <stp>5</stp>
        <stp>0</stp>
        <stp/>
        <stp/>
        <stp/>
        <stp>FALSE</stp>
        <stp>T</stp>
        <tr r="T33" s="8"/>
      </tp>
      <tp t="s">
        <v/>
        <stp/>
        <stp>StudyData</stp>
        <stp>(Vol(GCE?2)when  (LocalYear(GCE?2)=2016 AND LocalMonth(GCE?2)=2 AND LocalDay(GCE?2)=16 AND LocalHour(GCE?2)=14 AND LocalMinute(GCE?2)=00))</stp>
        <stp>Bar</stp>
        <stp/>
        <stp>Close</stp>
        <stp>5</stp>
        <stp>0</stp>
        <stp/>
        <stp/>
        <stp/>
        <stp>FALSE</stp>
        <stp>T</stp>
        <tr r="K81" s="8"/>
      </tp>
      <tp>
        <v>385</v>
        <stp/>
        <stp>StudyData</stp>
        <stp>(Vol(GCE?2)when  (LocalYear(GCE?2)=2016 AND LocalMonth(GCE?2)=2 AND LocalDay(GCE?2)=10 AND LocalHour(GCE?2)=12 AND LocalMinute(GCE?2)=05))</stp>
        <stp>Bar</stp>
        <stp/>
        <stp>Close</stp>
        <stp>5</stp>
        <stp>0</stp>
        <stp/>
        <stp/>
        <stp/>
        <stp>FALSE</stp>
        <stp>T</stp>
        <tr r="V58" s="8"/>
      </tp>
      <tp>
        <v>262</v>
        <stp/>
        <stp>StudyData</stp>
        <stp>(Vol(GCE?2)when  (LocalYear(GCE?2)=2016 AND LocalMonth(GCE?2)=2 AND LocalDay(GCE?2)=11 AND LocalHour(GCE?2)=13 AND LocalMinute(GCE?2)=05))</stp>
        <stp>Bar</stp>
        <stp/>
        <stp>Close</stp>
        <stp>5</stp>
        <stp>0</stp>
        <stp/>
        <stp/>
        <stp/>
        <stp>FALSE</stp>
        <stp>T</stp>
        <tr r="U70" s="8"/>
      </tp>
      <tp>
        <v>1699</v>
        <stp/>
        <stp>StudyData</stp>
        <stp>(Vol(GCE?2)when  (LocalYear(GCE?2)=2016 AND LocalMonth(GCE?2)=2 AND LocalDay(GCE?2)=12 AND LocalHour(GCE?2)=10 AND LocalMinute(GCE?2)=05))</stp>
        <stp>Bar</stp>
        <stp/>
        <stp>Close</stp>
        <stp>5</stp>
        <stp>0</stp>
        <stp/>
        <stp/>
        <stp/>
        <stp>FALSE</stp>
        <stp>T</stp>
        <tr r="T34" s="8"/>
      </tp>
      <tp t="s">
        <v/>
        <stp/>
        <stp>StudyData</stp>
        <stp>(Vol(GCE?2)when  (LocalYear(GCE?2)=2016 AND LocalMonth(GCE?2)=2 AND LocalDay(GCE?2)=16 AND LocalHour(GCE?2)=14 AND LocalMinute(GCE?2)=05))</stp>
        <stp>Bar</stp>
        <stp/>
        <stp>Close</stp>
        <stp>5</stp>
        <stp>0</stp>
        <stp/>
        <stp/>
        <stp/>
        <stp>FALSE</stp>
        <stp>T</stp>
        <tr r="K82" s="8"/>
      </tp>
      <tp>
        <v>1214.4000000000001</v>
        <stp/>
        <stp>StudyData</stp>
        <stp>GCE</stp>
        <stp>Bar</stp>
        <stp/>
        <stp>Low</stp>
        <stp>5</stp>
        <stp>-2</stp>
        <stp/>
        <stp/>
        <stp/>
        <stp/>
        <stp>T</stp>
        <tr r="AV7" s="1"/>
      </tp>
      <tp>
        <v>1212.7</v>
        <stp/>
        <stp>StudyData</stp>
        <stp>GCE</stp>
        <stp>Bar</stp>
        <stp/>
        <stp>Open</stp>
        <stp>5</stp>
        <stp>-44</stp>
        <stp/>
        <stp/>
        <stp/>
        <stp/>
        <stp>T</stp>
        <tr r="AT49" s="1"/>
      </tp>
      <tp>
        <v>1215.8</v>
        <stp/>
        <stp>StudyData</stp>
        <stp>GCE</stp>
        <stp>Bar</stp>
        <stp/>
        <stp>Open</stp>
        <stp>5</stp>
        <stp>-54</stp>
        <stp/>
        <stp/>
        <stp/>
        <stp/>
        <stp>T</stp>
        <tr r="AT59" s="1"/>
      </tp>
      <tp>
        <v>1211.5999999999999</v>
        <stp/>
        <stp>StudyData</stp>
        <stp>GCE</stp>
        <stp>Bar</stp>
        <stp/>
        <stp>Open</stp>
        <stp>5</stp>
        <stp>-14</stp>
        <stp/>
        <stp/>
        <stp/>
        <stp/>
        <stp>T</stp>
        <tr r="AT19" s="1"/>
      </tp>
      <tp>
        <v>1213.0999999999999</v>
        <stp/>
        <stp>StudyData</stp>
        <stp>GCE</stp>
        <stp>Bar</stp>
        <stp/>
        <stp>Open</stp>
        <stp>5</stp>
        <stp>-24</stp>
        <stp/>
        <stp/>
        <stp/>
        <stp/>
        <stp>T</stp>
        <tr r="AT29" s="1"/>
      </tp>
      <tp>
        <v>1212.8</v>
        <stp/>
        <stp>StudyData</stp>
        <stp>GCE</stp>
        <stp>Bar</stp>
        <stp/>
        <stp>Open</stp>
        <stp>5</stp>
        <stp>-34</stp>
        <stp/>
        <stp/>
        <stp/>
        <stp/>
        <stp>T</stp>
        <tr r="AT39" s="1"/>
      </tp>
      <tp>
        <v>29.88</v>
        <stp/>
        <stp>StudyData</stp>
        <stp>CLE?</stp>
        <stp>Bar</stp>
        <stp/>
        <stp>Open</stp>
        <stp>5</stp>
        <stp>-46</stp>
        <stp/>
        <stp/>
        <stp/>
        <stp/>
        <stp>T</stp>
        <tr r="AK51" s="1"/>
      </tp>
      <tp>
        <v>29.67</v>
        <stp/>
        <stp>StudyData</stp>
        <stp>CLE?</stp>
        <stp>Bar</stp>
        <stp/>
        <stp>Open</stp>
        <stp>5</stp>
        <stp>-56</stp>
        <stp/>
        <stp/>
        <stp/>
        <stp/>
        <stp>T</stp>
        <tr r="AK61" s="1"/>
      </tp>
      <tp>
        <v>29.19</v>
        <stp/>
        <stp>StudyData</stp>
        <stp>CLE?</stp>
        <stp>Bar</stp>
        <stp/>
        <stp>Open</stp>
        <stp>5</stp>
        <stp>-16</stp>
        <stp/>
        <stp/>
        <stp/>
        <stp/>
        <stp>T</stp>
        <tr r="AK21" s="1"/>
      </tp>
      <tp>
        <v>29.59</v>
        <stp/>
        <stp>StudyData</stp>
        <stp>CLE?</stp>
        <stp>Bar</stp>
        <stp/>
        <stp>Open</stp>
        <stp>5</stp>
        <stp>-26</stp>
        <stp/>
        <stp/>
        <stp/>
        <stp/>
        <stp>T</stp>
        <tr r="AK31" s="1"/>
      </tp>
      <tp>
        <v>29.44</v>
        <stp/>
        <stp>StudyData</stp>
        <stp>CLE?</stp>
        <stp>Bar</stp>
        <stp/>
        <stp>Open</stp>
        <stp>5</stp>
        <stp>-36</stp>
        <stp/>
        <stp/>
        <stp/>
        <stp/>
        <stp>T</stp>
        <tr r="AK41" s="1"/>
      </tp>
      <tp>
        <v>42416.40625</v>
        <stp/>
        <stp>StudyData</stp>
        <stp>CLE?</stp>
        <stp>Bar</stp>
        <stp/>
        <stp>Time</stp>
        <stp>5</stp>
        <stp>-6</stp>
        <stp/>
        <stp/>
        <stp/>
        <stp/>
        <stp>T</stp>
        <tr r="AO11" s="1"/>
      </tp>
      <tp>
        <v>137</v>
        <stp/>
        <stp>StudyData</stp>
        <stp>(Vol(GCE?2)when  (LocalYear(GCE?2)=2016 AND LocalMonth(GCE?2)=2 AND LocalDay(GCE?2)=10 AND LocalHour(GCE?2)=13 AND LocalMinute(GCE?2)=50))</stp>
        <stp>Bar</stp>
        <stp/>
        <stp>Close</stp>
        <stp>5</stp>
        <stp>0</stp>
        <stp/>
        <stp/>
        <stp/>
        <stp>FALSE</stp>
        <stp>T</stp>
        <tr r="V79" s="8"/>
      </tp>
      <tp>
        <v>541</v>
        <stp/>
        <stp>StudyData</stp>
        <stp>(Vol(GCE?2)when  (LocalYear(GCE?2)=2016 AND LocalMonth(GCE?2)=2 AND LocalDay(GCE?2)=11 AND LocalHour(GCE?2)=12 AND LocalMinute(GCE?2)=50))</stp>
        <stp>Bar</stp>
        <stp/>
        <stp>Close</stp>
        <stp>5</stp>
        <stp>0</stp>
        <stp/>
        <stp/>
        <stp/>
        <stp>FALSE</stp>
        <stp>T</stp>
        <tr r="U67" s="8"/>
      </tp>
      <tp>
        <v>500</v>
        <stp/>
        <stp>StudyData</stp>
        <stp>(Vol(GCE?2)when  (LocalYear(GCE?2)=2016 AND LocalMonth(GCE?2)=2 AND LocalDay(GCE?2)=12 AND LocalHour(GCE?2)=11 AND LocalMinute(GCE?2)=50))</stp>
        <stp>Bar</stp>
        <stp/>
        <stp>Close</stp>
        <stp>5</stp>
        <stp>0</stp>
        <stp/>
        <stp/>
        <stp/>
        <stp>FALSE</stp>
        <stp>T</stp>
        <tr r="T55" s="8"/>
      </tp>
      <tp>
        <v>162</v>
        <stp/>
        <stp>StudyData</stp>
        <stp>(Vol(GCE?2)when  (LocalYear(GCE?2)=2016 AND LocalMonth(GCE?2)=2 AND LocalDay(GCE?2)=10 AND LocalHour(GCE?2)=13 AND LocalMinute(GCE?2)=55))</stp>
        <stp>Bar</stp>
        <stp/>
        <stp>Close</stp>
        <stp>5</stp>
        <stp>0</stp>
        <stp/>
        <stp/>
        <stp/>
        <stp>FALSE</stp>
        <stp>T</stp>
        <tr r="V80" s="8"/>
      </tp>
      <tp>
        <v>759</v>
        <stp/>
        <stp>StudyData</stp>
        <stp>(Vol(GCE?2)when  (LocalYear(GCE?2)=2016 AND LocalMonth(GCE?2)=2 AND LocalDay(GCE?2)=11 AND LocalHour(GCE?2)=12 AND LocalMinute(GCE?2)=55))</stp>
        <stp>Bar</stp>
        <stp/>
        <stp>Close</stp>
        <stp>5</stp>
        <stp>0</stp>
        <stp/>
        <stp/>
        <stp/>
        <stp>FALSE</stp>
        <stp>T</stp>
        <tr r="U68" s="8"/>
      </tp>
      <tp>
        <v>705</v>
        <stp/>
        <stp>StudyData</stp>
        <stp>(Vol(GCE?2)when  (LocalYear(GCE?2)=2016 AND LocalMonth(GCE?2)=2 AND LocalDay(GCE?2)=12 AND LocalHour(GCE?2)=11 AND LocalMinute(GCE?2)=55))</stp>
        <stp>Bar</stp>
        <stp/>
        <stp>Close</stp>
        <stp>5</stp>
        <stp>0</stp>
        <stp/>
        <stp/>
        <stp/>
        <stp>FALSE</stp>
        <stp>T</stp>
        <tr r="T56" s="8"/>
      </tp>
      <tp>
        <v>422</v>
        <stp/>
        <stp>StudyData</stp>
        <stp>(Vol(GCE?2)when  (LocalYear(GCE?2)=2016 AND LocalMonth(GCE?2)=2 AND LocalDay(GCE?2)=10 AND LocalHour(GCE?2)=13 AND LocalMinute(GCE?2)=40))</stp>
        <stp>Bar</stp>
        <stp/>
        <stp>Close</stp>
        <stp>5</stp>
        <stp>0</stp>
        <stp/>
        <stp/>
        <stp/>
        <stp>FALSE</stp>
        <stp>T</stp>
        <tr r="V77" s="8"/>
      </tp>
      <tp>
        <v>1189</v>
        <stp/>
        <stp>StudyData</stp>
        <stp>(Vol(GCE?2)when  (LocalYear(GCE?2)=2016 AND LocalMonth(GCE?2)=2 AND LocalDay(GCE?2)=11 AND LocalHour(GCE?2)=12 AND LocalMinute(GCE?2)=40))</stp>
        <stp>Bar</stp>
        <stp/>
        <stp>Close</stp>
        <stp>5</stp>
        <stp>0</stp>
        <stp/>
        <stp/>
        <stp/>
        <stp>FALSE</stp>
        <stp>T</stp>
        <tr r="U65" s="8"/>
      </tp>
      <tp>
        <v>356</v>
        <stp/>
        <stp>StudyData</stp>
        <stp>(Vol(GCE?2)when  (LocalYear(GCE?2)=2016 AND LocalMonth(GCE?2)=2 AND LocalDay(GCE?2)=12 AND LocalHour(GCE?2)=11 AND LocalMinute(GCE?2)=40))</stp>
        <stp>Bar</stp>
        <stp/>
        <stp>Close</stp>
        <stp>5</stp>
        <stp>0</stp>
        <stp/>
        <stp/>
        <stp/>
        <stp>FALSE</stp>
        <stp>T</stp>
        <tr r="T53" s="8"/>
      </tp>
      <tp>
        <v>148</v>
        <stp/>
        <stp>StudyData</stp>
        <stp>(Vol(GCE?2)when  (LocalYear(GCE?2)=2016 AND LocalMonth(GCE?2)=2 AND LocalDay(GCE?2)=10 AND LocalHour(GCE?2)=13 AND LocalMinute(GCE?2)=45))</stp>
        <stp>Bar</stp>
        <stp/>
        <stp>Close</stp>
        <stp>5</stp>
        <stp>0</stp>
        <stp/>
        <stp/>
        <stp/>
        <stp>FALSE</stp>
        <stp>T</stp>
        <tr r="V78" s="8"/>
      </tp>
      <tp>
        <v>943</v>
        <stp/>
        <stp>StudyData</stp>
        <stp>(Vol(GCE?2)when  (LocalYear(GCE?2)=2016 AND LocalMonth(GCE?2)=2 AND LocalDay(GCE?2)=11 AND LocalHour(GCE?2)=12 AND LocalMinute(GCE?2)=45))</stp>
        <stp>Bar</stp>
        <stp/>
        <stp>Close</stp>
        <stp>5</stp>
        <stp>0</stp>
        <stp/>
        <stp/>
        <stp/>
        <stp>FALSE</stp>
        <stp>T</stp>
        <tr r="U66" s="8"/>
      </tp>
      <tp>
        <v>435</v>
        <stp/>
        <stp>StudyData</stp>
        <stp>(Vol(GCE?2)when  (LocalYear(GCE?2)=2016 AND LocalMonth(GCE?2)=2 AND LocalDay(GCE?2)=12 AND LocalHour(GCE?2)=11 AND LocalMinute(GCE?2)=45))</stp>
        <stp>Bar</stp>
        <stp/>
        <stp>Close</stp>
        <stp>5</stp>
        <stp>0</stp>
        <stp/>
        <stp/>
        <stp/>
        <stp>FALSE</stp>
        <stp>T</stp>
        <tr r="T54" s="8"/>
      </tp>
      <tp>
        <v>199</v>
        <stp/>
        <stp>StudyData</stp>
        <stp>(Vol(GCE?2)when  (LocalYear(GCE?2)=2016 AND LocalMonth(GCE?2)=2 AND LocalDay(GCE?2)=10 AND LocalHour(GCE?2)=13 AND LocalMinute(GCE?2)=30))</stp>
        <stp>Bar</stp>
        <stp/>
        <stp>Close</stp>
        <stp>5</stp>
        <stp>0</stp>
        <stp/>
        <stp/>
        <stp/>
        <stp>FALSE</stp>
        <stp>T</stp>
        <tr r="V75" s="8"/>
      </tp>
      <tp>
        <v>1200</v>
        <stp/>
        <stp>StudyData</stp>
        <stp>(Vol(GCE?2)when  (LocalYear(GCE?2)=2016 AND LocalMonth(GCE?2)=2 AND LocalDay(GCE?2)=11 AND LocalHour(GCE?2)=12 AND LocalMinute(GCE?2)=30))</stp>
        <stp>Bar</stp>
        <stp/>
        <stp>Close</stp>
        <stp>5</stp>
        <stp>0</stp>
        <stp/>
        <stp/>
        <stp/>
        <stp>FALSE</stp>
        <stp>T</stp>
        <tr r="U63" s="8"/>
      </tp>
      <tp>
        <v>396</v>
        <stp/>
        <stp>StudyData</stp>
        <stp>(Vol(GCE?2)when  (LocalYear(GCE?2)=2016 AND LocalMonth(GCE?2)=2 AND LocalDay(GCE?2)=12 AND LocalHour(GCE?2)=11 AND LocalMinute(GCE?2)=30))</stp>
        <stp>Bar</stp>
        <stp/>
        <stp>Close</stp>
        <stp>5</stp>
        <stp>0</stp>
        <stp/>
        <stp/>
        <stp/>
        <stp>FALSE</stp>
        <stp>T</stp>
        <tr r="T51" s="8"/>
      </tp>
      <tp>
        <v>135</v>
        <stp/>
        <stp>StudyData</stp>
        <stp>(Vol(GCE?2)when  (LocalYear(GCE?2)=2016 AND LocalMonth(GCE?2)=2 AND LocalDay(GCE?2)=10 AND LocalHour(GCE?2)=13 AND LocalMinute(GCE?2)=35))</stp>
        <stp>Bar</stp>
        <stp/>
        <stp>Close</stp>
        <stp>5</stp>
        <stp>0</stp>
        <stp/>
        <stp/>
        <stp/>
        <stp>FALSE</stp>
        <stp>T</stp>
        <tr r="V76" s="8"/>
      </tp>
      <tp>
        <v>2016</v>
        <stp/>
        <stp>StudyData</stp>
        <stp>(Vol(GCE?2)when  (LocalYear(GCE?2)=2016 AND LocalMonth(GCE?2)=2 AND LocalDay(GCE?2)=11 AND LocalHour(GCE?2)=12 AND LocalMinute(GCE?2)=35))</stp>
        <stp>Bar</stp>
        <stp/>
        <stp>Close</stp>
        <stp>5</stp>
        <stp>0</stp>
        <stp/>
        <stp/>
        <stp/>
        <stp>FALSE</stp>
        <stp>T</stp>
        <tr r="U64" s="8"/>
      </tp>
      <tp>
        <v>379</v>
        <stp/>
        <stp>StudyData</stp>
        <stp>(Vol(GCE?2)when  (LocalYear(GCE?2)=2016 AND LocalMonth(GCE?2)=2 AND LocalDay(GCE?2)=12 AND LocalHour(GCE?2)=11 AND LocalMinute(GCE?2)=35))</stp>
        <stp>Bar</stp>
        <stp/>
        <stp>Close</stp>
        <stp>5</stp>
        <stp>0</stp>
        <stp/>
        <stp/>
        <stp/>
        <stp>FALSE</stp>
        <stp>T</stp>
        <tr r="T52" s="8"/>
      </tp>
      <tp>
        <v>168</v>
        <stp/>
        <stp>StudyData</stp>
        <stp>(Vol(GCE?2)when  (LocalYear(GCE?2)=2016 AND LocalMonth(GCE?2)=2 AND LocalDay(GCE?2)=10 AND LocalHour(GCE?2)=13 AND LocalMinute(GCE?2)=20))</stp>
        <stp>Bar</stp>
        <stp/>
        <stp>Close</stp>
        <stp>5</stp>
        <stp>0</stp>
        <stp/>
        <stp/>
        <stp/>
        <stp>FALSE</stp>
        <stp>T</stp>
        <tr r="V73" s="8"/>
      </tp>
      <tp>
        <v>1552</v>
        <stp/>
        <stp>StudyData</stp>
        <stp>(Vol(GCE?2)when  (LocalYear(GCE?2)=2016 AND LocalMonth(GCE?2)=2 AND LocalDay(GCE?2)=11 AND LocalHour(GCE?2)=12 AND LocalMinute(GCE?2)=20))</stp>
        <stp>Bar</stp>
        <stp/>
        <stp>Close</stp>
        <stp>5</stp>
        <stp>0</stp>
        <stp/>
        <stp/>
        <stp/>
        <stp>FALSE</stp>
        <stp>T</stp>
        <tr r="U61" s="8"/>
      </tp>
      <tp>
        <v>503</v>
        <stp/>
        <stp>StudyData</stp>
        <stp>(Vol(GCE?2)when  (LocalYear(GCE?2)=2016 AND LocalMonth(GCE?2)=2 AND LocalDay(GCE?2)=12 AND LocalHour(GCE?2)=11 AND LocalMinute(GCE?2)=20))</stp>
        <stp>Bar</stp>
        <stp/>
        <stp>Close</stp>
        <stp>5</stp>
        <stp>0</stp>
        <stp/>
        <stp/>
        <stp/>
        <stp>FALSE</stp>
        <stp>T</stp>
        <tr r="T49" s="8"/>
      </tp>
      <tp t="s">
        <v/>
        <stp/>
        <stp>StudyData</stp>
        <stp>(Vol(GCE?2)when  (LocalYear(GCE?2)=2016 AND LocalMonth(GCE?2)=2 AND LocalDay(GCE?2)=16 AND LocalHour(GCE?2)=15 AND LocalMinute(GCE?2)=20))</stp>
        <stp>Bar</stp>
        <stp/>
        <stp>Close</stp>
        <stp>5</stp>
        <stp>0</stp>
        <stp/>
        <stp/>
        <stp/>
        <stp>FALSE</stp>
        <stp>T</stp>
        <tr r="K97" s="8"/>
      </tp>
      <tp>
        <v>244</v>
        <stp/>
        <stp>StudyData</stp>
        <stp>(Vol(GCE?2)when  (LocalYear(GCE?2)=2016 AND LocalMonth(GCE?2)=2 AND LocalDay(GCE?2)=10 AND LocalHour(GCE?2)=13 AND LocalMinute(GCE?2)=25))</stp>
        <stp>Bar</stp>
        <stp/>
        <stp>Close</stp>
        <stp>5</stp>
        <stp>0</stp>
        <stp/>
        <stp/>
        <stp/>
        <stp>FALSE</stp>
        <stp>T</stp>
        <tr r="V74" s="8"/>
      </tp>
      <tp>
        <v>3305</v>
        <stp/>
        <stp>StudyData</stp>
        <stp>(Vol(GCE?2)when  (LocalYear(GCE?2)=2016 AND LocalMonth(GCE?2)=2 AND LocalDay(GCE?2)=11 AND LocalHour(GCE?2)=12 AND LocalMinute(GCE?2)=25))</stp>
        <stp>Bar</stp>
        <stp/>
        <stp>Close</stp>
        <stp>5</stp>
        <stp>0</stp>
        <stp/>
        <stp/>
        <stp/>
        <stp>FALSE</stp>
        <stp>T</stp>
        <tr r="U62" s="8"/>
      </tp>
      <tp>
        <v>802</v>
        <stp/>
        <stp>StudyData</stp>
        <stp>(Vol(GCE?2)when  (LocalYear(GCE?2)=2016 AND LocalMonth(GCE?2)=2 AND LocalDay(GCE?2)=12 AND LocalHour(GCE?2)=11 AND LocalMinute(GCE?2)=25))</stp>
        <stp>Bar</stp>
        <stp/>
        <stp>Close</stp>
        <stp>5</stp>
        <stp>0</stp>
        <stp/>
        <stp/>
        <stp/>
        <stp>FALSE</stp>
        <stp>T</stp>
        <tr r="T50" s="8"/>
      </tp>
      <tp t="s">
        <v/>
        <stp/>
        <stp>StudyData</stp>
        <stp>(Vol(GCE?2)when  (LocalYear(GCE?2)=2016 AND LocalMonth(GCE?2)=2 AND LocalDay(GCE?2)=16 AND LocalHour(GCE?2)=15 AND LocalMinute(GCE?2)=25))</stp>
        <stp>Bar</stp>
        <stp/>
        <stp>Close</stp>
        <stp>5</stp>
        <stp>0</stp>
        <stp/>
        <stp/>
        <stp/>
        <stp>FALSE</stp>
        <stp>T</stp>
        <tr r="K98" s="8"/>
      </tp>
      <tp>
        <v>459</v>
        <stp/>
        <stp>StudyData</stp>
        <stp>(Vol(GCE?2)when  (LocalYear(GCE?2)=2016 AND LocalMonth(GCE?2)=2 AND LocalDay(GCE?2)=10 AND LocalHour(GCE?2)=13 AND LocalMinute(GCE?2)=10))</stp>
        <stp>Bar</stp>
        <stp/>
        <stp>Close</stp>
        <stp>5</stp>
        <stp>0</stp>
        <stp/>
        <stp/>
        <stp/>
        <stp>FALSE</stp>
        <stp>T</stp>
        <tr r="V71" s="8"/>
      </tp>
      <tp>
        <v>2477</v>
        <stp/>
        <stp>StudyData</stp>
        <stp>(Vol(GCE?2)when  (LocalYear(GCE?2)=2016 AND LocalMonth(GCE?2)=2 AND LocalDay(GCE?2)=11 AND LocalHour(GCE?2)=12 AND LocalMinute(GCE?2)=10))</stp>
        <stp>Bar</stp>
        <stp/>
        <stp>Close</stp>
        <stp>5</stp>
        <stp>0</stp>
        <stp/>
        <stp/>
        <stp/>
        <stp>FALSE</stp>
        <stp>T</stp>
        <tr r="U59" s="8"/>
      </tp>
      <tp>
        <v>536</v>
        <stp/>
        <stp>StudyData</stp>
        <stp>(Vol(GCE?2)when  (LocalYear(GCE?2)=2016 AND LocalMonth(GCE?2)=2 AND LocalDay(GCE?2)=12 AND LocalHour(GCE?2)=11 AND LocalMinute(GCE?2)=10))</stp>
        <stp>Bar</stp>
        <stp/>
        <stp>Close</stp>
        <stp>5</stp>
        <stp>0</stp>
        <stp/>
        <stp/>
        <stp/>
        <stp>FALSE</stp>
        <stp>T</stp>
        <tr r="T47" s="8"/>
      </tp>
      <tp t="s">
        <v/>
        <stp/>
        <stp>StudyData</stp>
        <stp>(Vol(GCE?2)when  (LocalYear(GCE?2)=2016 AND LocalMonth(GCE?2)=2 AND LocalDay(GCE?2)=16 AND LocalHour(GCE?2)=15 AND LocalMinute(GCE?2)=10))</stp>
        <stp>Bar</stp>
        <stp/>
        <stp>Close</stp>
        <stp>5</stp>
        <stp>0</stp>
        <stp/>
        <stp/>
        <stp/>
        <stp>FALSE</stp>
        <stp>T</stp>
        <tr r="K95" s="8"/>
      </tp>
      <tp>
        <v>489</v>
        <stp/>
        <stp>StudyData</stp>
        <stp>(Vol(GCE?2)when  (LocalYear(GCE?2)=2016 AND LocalMonth(GCE?2)=2 AND LocalDay(GCE?2)=10 AND LocalHour(GCE?2)=13 AND LocalMinute(GCE?2)=15))</stp>
        <stp>Bar</stp>
        <stp/>
        <stp>Close</stp>
        <stp>5</stp>
        <stp>0</stp>
        <stp/>
        <stp/>
        <stp/>
        <stp>FALSE</stp>
        <stp>T</stp>
        <tr r="V72" s="8"/>
      </tp>
      <tp>
        <v>2965</v>
        <stp/>
        <stp>StudyData</stp>
        <stp>(Vol(GCE?2)when  (LocalYear(GCE?2)=2016 AND LocalMonth(GCE?2)=2 AND LocalDay(GCE?2)=11 AND LocalHour(GCE?2)=12 AND LocalMinute(GCE?2)=15))</stp>
        <stp>Bar</stp>
        <stp/>
        <stp>Close</stp>
        <stp>5</stp>
        <stp>0</stp>
        <stp/>
        <stp/>
        <stp/>
        <stp>FALSE</stp>
        <stp>T</stp>
        <tr r="U60" s="8"/>
      </tp>
      <tp>
        <v>415</v>
        <stp/>
        <stp>StudyData</stp>
        <stp>(Vol(GCE?2)when  (LocalYear(GCE?2)=2016 AND LocalMonth(GCE?2)=2 AND LocalDay(GCE?2)=12 AND LocalHour(GCE?2)=11 AND LocalMinute(GCE?2)=15))</stp>
        <stp>Bar</stp>
        <stp/>
        <stp>Close</stp>
        <stp>5</stp>
        <stp>0</stp>
        <stp/>
        <stp/>
        <stp/>
        <stp>FALSE</stp>
        <stp>T</stp>
        <tr r="T48" s="8"/>
      </tp>
      <tp t="s">
        <v/>
        <stp/>
        <stp>StudyData</stp>
        <stp>(Vol(GCE?2)when  (LocalYear(GCE?2)=2016 AND LocalMonth(GCE?2)=2 AND LocalDay(GCE?2)=16 AND LocalHour(GCE?2)=15 AND LocalMinute(GCE?2)=15))</stp>
        <stp>Bar</stp>
        <stp/>
        <stp>Close</stp>
        <stp>5</stp>
        <stp>0</stp>
        <stp/>
        <stp/>
        <stp/>
        <stp>FALSE</stp>
        <stp>T</stp>
        <tr r="K96" s="8"/>
      </tp>
      <tp>
        <v>390</v>
        <stp/>
        <stp>StudyData</stp>
        <stp>(Vol(GCE?2)when  (LocalYear(GCE?2)=2016 AND LocalMonth(GCE?2)=2 AND LocalDay(GCE?2)=10 AND LocalHour(GCE?2)=13 AND LocalMinute(GCE?2)=00))</stp>
        <stp>Bar</stp>
        <stp/>
        <stp>Close</stp>
        <stp>5</stp>
        <stp>0</stp>
        <stp/>
        <stp/>
        <stp/>
        <stp>FALSE</stp>
        <stp>T</stp>
        <tr r="V69" s="8"/>
      </tp>
      <tp>
        <v>2092</v>
        <stp/>
        <stp>StudyData</stp>
        <stp>(Vol(GCE?2)when  (LocalYear(GCE?2)=2016 AND LocalMonth(GCE?2)=2 AND LocalDay(GCE?2)=11 AND LocalHour(GCE?2)=12 AND LocalMinute(GCE?2)=00))</stp>
        <stp>Bar</stp>
        <stp/>
        <stp>Close</stp>
        <stp>5</stp>
        <stp>0</stp>
        <stp/>
        <stp/>
        <stp/>
        <stp>FALSE</stp>
        <stp>T</stp>
        <tr r="U57" s="8"/>
      </tp>
      <tp>
        <v>582</v>
        <stp/>
        <stp>StudyData</stp>
        <stp>(Vol(GCE?2)when  (LocalYear(GCE?2)=2016 AND LocalMonth(GCE?2)=2 AND LocalDay(GCE?2)=12 AND LocalHour(GCE?2)=11 AND LocalMinute(GCE?2)=00))</stp>
        <stp>Bar</stp>
        <stp/>
        <stp>Close</stp>
        <stp>5</stp>
        <stp>0</stp>
        <stp/>
        <stp/>
        <stp/>
        <stp>FALSE</stp>
        <stp>T</stp>
        <tr r="T45" s="8"/>
      </tp>
      <tp t="s">
        <v/>
        <stp/>
        <stp>StudyData</stp>
        <stp>(Vol(GCE?2)when  (LocalYear(GCE?2)=2016 AND LocalMonth(GCE?2)=2 AND LocalDay(GCE?2)=16 AND LocalHour(GCE?2)=15 AND LocalMinute(GCE?2)=00))</stp>
        <stp>Bar</stp>
        <stp/>
        <stp>Close</stp>
        <stp>5</stp>
        <stp>0</stp>
        <stp/>
        <stp/>
        <stp/>
        <stp>FALSE</stp>
        <stp>T</stp>
        <tr r="K93" s="8"/>
      </tp>
      <tp>
        <v>152</v>
        <stp/>
        <stp>StudyData</stp>
        <stp>(Vol(GCE?2)when  (LocalYear(GCE?2)=2016 AND LocalMonth(GCE?2)=2 AND LocalDay(GCE?2)=10 AND LocalHour(GCE?2)=13 AND LocalMinute(GCE?2)=05))</stp>
        <stp>Bar</stp>
        <stp/>
        <stp>Close</stp>
        <stp>5</stp>
        <stp>0</stp>
        <stp/>
        <stp/>
        <stp/>
        <stp>FALSE</stp>
        <stp>T</stp>
        <tr r="V70" s="8"/>
      </tp>
      <tp>
        <v>1726</v>
        <stp/>
        <stp>StudyData</stp>
        <stp>(Vol(GCE?2)when  (LocalYear(GCE?2)=2016 AND LocalMonth(GCE?2)=2 AND LocalDay(GCE?2)=11 AND LocalHour(GCE?2)=12 AND LocalMinute(GCE?2)=05))</stp>
        <stp>Bar</stp>
        <stp/>
        <stp>Close</stp>
        <stp>5</stp>
        <stp>0</stp>
        <stp/>
        <stp/>
        <stp/>
        <stp>FALSE</stp>
        <stp>T</stp>
        <tr r="U58" s="8"/>
      </tp>
      <tp>
        <v>503</v>
        <stp/>
        <stp>StudyData</stp>
        <stp>(Vol(GCE?2)when  (LocalYear(GCE?2)=2016 AND LocalMonth(GCE?2)=2 AND LocalDay(GCE?2)=12 AND LocalHour(GCE?2)=11 AND LocalMinute(GCE?2)=05))</stp>
        <stp>Bar</stp>
        <stp/>
        <stp>Close</stp>
        <stp>5</stp>
        <stp>0</stp>
        <stp/>
        <stp/>
        <stp/>
        <stp>FALSE</stp>
        <stp>T</stp>
        <tr r="T46" s="8"/>
      </tp>
      <tp t="s">
        <v/>
        <stp/>
        <stp>StudyData</stp>
        <stp>(Vol(GCE?2)when  (LocalYear(GCE?2)=2016 AND LocalMonth(GCE?2)=2 AND LocalDay(GCE?2)=16 AND LocalHour(GCE?2)=15 AND LocalMinute(GCE?2)=05))</stp>
        <stp>Bar</stp>
        <stp/>
        <stp>Close</stp>
        <stp>5</stp>
        <stp>0</stp>
        <stp/>
        <stp/>
        <stp/>
        <stp>FALSE</stp>
        <stp>T</stp>
        <tr r="K94" s="8"/>
      </tp>
      <tp>
        <v>1214</v>
        <stp/>
        <stp>StudyData</stp>
        <stp>GCE</stp>
        <stp>Bar</stp>
        <stp/>
        <stp>Low</stp>
        <stp>5</stp>
        <stp>-3</stp>
        <stp/>
        <stp/>
        <stp/>
        <stp/>
        <stp>T</stp>
        <tr r="AV8" s="1"/>
      </tp>
      <tp>
        <v>1214.7</v>
        <stp/>
        <stp>StudyData</stp>
        <stp>GCE</stp>
        <stp>Bar</stp>
        <stp/>
        <stp>Open</stp>
        <stp>5</stp>
        <stp>-45</stp>
        <stp/>
        <stp/>
        <stp/>
        <stp/>
        <stp>T</stp>
        <tr r="AT50" s="1"/>
      </tp>
      <tp>
        <v>1215.7</v>
        <stp/>
        <stp>StudyData</stp>
        <stp>GCE</stp>
        <stp>Bar</stp>
        <stp/>
        <stp>Open</stp>
        <stp>5</stp>
        <stp>-55</stp>
        <stp/>
        <stp/>
        <stp/>
        <stp/>
        <stp>T</stp>
        <tr r="AT60" s="1"/>
      </tp>
      <tp>
        <v>1211.2</v>
        <stp/>
        <stp>StudyData</stp>
        <stp>GCE</stp>
        <stp>Bar</stp>
        <stp/>
        <stp>Open</stp>
        <stp>5</stp>
        <stp>-15</stp>
        <stp/>
        <stp/>
        <stp/>
        <stp/>
        <stp>T</stp>
        <tr r="AT20" s="1"/>
      </tp>
      <tp>
        <v>1214</v>
        <stp/>
        <stp>StudyData</stp>
        <stp>GCE</stp>
        <stp>Bar</stp>
        <stp/>
        <stp>Open</stp>
        <stp>5</stp>
        <stp>-25</stp>
        <stp/>
        <stp/>
        <stp/>
        <stp/>
        <stp>T</stp>
        <tr r="AT30" s="1"/>
      </tp>
      <tp>
        <v>1210.5999999999999</v>
        <stp/>
        <stp>StudyData</stp>
        <stp>GCE</stp>
        <stp>Bar</stp>
        <stp/>
        <stp>Open</stp>
        <stp>5</stp>
        <stp>-35</stp>
        <stp/>
        <stp/>
        <stp/>
        <stp/>
        <stp>T</stp>
        <tr r="AT40" s="1"/>
      </tp>
      <tp>
        <v>-0.98765432098765427</v>
        <stp/>
        <stp>ContractData</stp>
        <stp>DSXH6</stp>
        <stp>PerCentNetLastQuote</stp>
        <stp/>
        <stp>T</stp>
        <tr r="K10" s="2"/>
      </tp>
      <tp>
        <v>-0.43176271822789564</v>
        <stp/>
        <stp>ContractData</stp>
        <stp>USAH6</stp>
        <stp>PerCentNetLastQuote</stp>
        <stp/>
        <stp>T</stp>
        <tr r="K54" s="2"/>
      </tp>
      <tp>
        <v>0.8020624462904612</v>
        <stp/>
        <stp>ContractData</stp>
        <stp>ZSEH6</stp>
        <stp>PerCentNetLastQuote</stp>
        <stp/>
        <stp>T</stp>
        <tr r="K25" s="2"/>
      </tp>
      <tp>
        <v>-1.4877057648598389</v>
        <stp/>
        <stp>ContractData</stp>
        <stp>BP6H6</stp>
        <stp>PerCentNetLastQuote</stp>
        <stp/>
        <stp>T</stp>
        <tr r="K38" s="2"/>
      </tp>
      <tp>
        <v>30.05</v>
        <stp/>
        <stp>StudyData</stp>
        <stp>CLE?</stp>
        <stp>Bar</stp>
        <stp/>
        <stp>Open</stp>
        <stp>5</stp>
        <stp>-45</stp>
        <stp/>
        <stp/>
        <stp/>
        <stp/>
        <stp>T</stp>
        <tr r="AK50" s="1"/>
      </tp>
      <tp>
        <v>29.65</v>
        <stp/>
        <stp>StudyData</stp>
        <stp>CLE?</stp>
        <stp>Bar</stp>
        <stp/>
        <stp>Open</stp>
        <stp>5</stp>
        <stp>-55</stp>
        <stp/>
        <stp/>
        <stp/>
        <stp/>
        <stp>T</stp>
        <tr r="AK60" s="1"/>
      </tp>
      <tp>
        <v>29.14</v>
        <stp/>
        <stp>StudyData</stp>
        <stp>CLE?</stp>
        <stp>Bar</stp>
        <stp/>
        <stp>Open</stp>
        <stp>5</stp>
        <stp>-15</stp>
        <stp/>
        <stp/>
        <stp/>
        <stp/>
        <stp>T</stp>
        <tr r="AK20" s="1"/>
      </tp>
      <tp>
        <v>29.6</v>
        <stp/>
        <stp>StudyData</stp>
        <stp>CLE?</stp>
        <stp>Bar</stp>
        <stp/>
        <stp>Open</stp>
        <stp>5</stp>
        <stp>-25</stp>
        <stp/>
        <stp/>
        <stp/>
        <stp/>
        <stp>T</stp>
        <tr r="AK30" s="1"/>
      </tp>
      <tp>
        <v>29.51</v>
        <stp/>
        <stp>StudyData</stp>
        <stp>CLE?</stp>
        <stp>Bar</stp>
        <stp/>
        <stp>Open</stp>
        <stp>5</stp>
        <stp>-35</stp>
        <stp/>
        <stp/>
        <stp/>
        <stp/>
        <stp>T</stp>
        <tr r="AK40" s="1"/>
      </tp>
      <tp>
        <v>42416.409722222219</v>
        <stp/>
        <stp>StudyData</stp>
        <stp>CLE?</stp>
        <stp>Bar</stp>
        <stp/>
        <stp>Time</stp>
        <stp>5</stp>
        <stp>-5</stp>
        <stp/>
        <stp/>
        <stp/>
        <stp/>
        <stp>T</stp>
        <tr r="AO10" s="1"/>
      </tp>
      <tp>
        <v>1075</v>
        <stp/>
        <stp>StudyData</stp>
        <stp>(Vol(GCE?2)when  (LocalYear(GCE?2)=2016 AND LocalMonth(GCE?2)=2 AND LocalDay(GCE?2)=10 AND LocalHour(GCE?2)=10 AND LocalMinute(GCE?2)=50))</stp>
        <stp>Bar</stp>
        <stp/>
        <stp>Close</stp>
        <stp>5</stp>
        <stp>0</stp>
        <stp/>
        <stp/>
        <stp/>
        <stp>FALSE</stp>
        <stp>T</stp>
        <tr r="V43" s="8"/>
      </tp>
      <tp>
        <v>2359</v>
        <stp/>
        <stp>StudyData</stp>
        <stp>(Vol(GCE?2)when  (LocalYear(GCE?2)=2016 AND LocalMonth(GCE?2)=2 AND LocalDay(GCE?2)=11 AND LocalHour(GCE?2)=11 AND LocalMinute(GCE?2)=50))</stp>
        <stp>Bar</stp>
        <stp/>
        <stp>Close</stp>
        <stp>5</stp>
        <stp>0</stp>
        <stp/>
        <stp/>
        <stp/>
        <stp>FALSE</stp>
        <stp>T</stp>
        <tr r="U55" s="8"/>
      </tp>
      <tp>
        <v>252</v>
        <stp/>
        <stp>StudyData</stp>
        <stp>(Vol(GCE?2)when  (LocalYear(GCE?2)=2016 AND LocalMonth(GCE?2)=2 AND LocalDay(GCE?2)=12 AND LocalHour(GCE?2)=12 AND LocalMinute(GCE?2)=50))</stp>
        <stp>Bar</stp>
        <stp/>
        <stp>Close</stp>
        <stp>5</stp>
        <stp>0</stp>
        <stp/>
        <stp/>
        <stp/>
        <stp>FALSE</stp>
        <stp>T</stp>
        <tr r="T67" s="8"/>
      </tp>
      <tp>
        <v>692</v>
        <stp/>
        <stp>StudyData</stp>
        <stp>(Vol(GCE?2)when  (LocalYear(GCE?2)=2016 AND LocalMonth(GCE?2)=2 AND LocalDay(GCE?2)=10 AND LocalHour(GCE?2)=10 AND LocalMinute(GCE?2)=55))</stp>
        <stp>Bar</stp>
        <stp/>
        <stp>Close</stp>
        <stp>5</stp>
        <stp>0</stp>
        <stp/>
        <stp/>
        <stp/>
        <stp>FALSE</stp>
        <stp>T</stp>
        <tr r="V44" s="8"/>
      </tp>
      <tp>
        <v>1386</v>
        <stp/>
        <stp>StudyData</stp>
        <stp>(Vol(GCE?2)when  (LocalYear(GCE?2)=2016 AND LocalMonth(GCE?2)=2 AND LocalDay(GCE?2)=11 AND LocalHour(GCE?2)=11 AND LocalMinute(GCE?2)=55))</stp>
        <stp>Bar</stp>
        <stp/>
        <stp>Close</stp>
        <stp>5</stp>
        <stp>0</stp>
        <stp/>
        <stp/>
        <stp/>
        <stp>FALSE</stp>
        <stp>T</stp>
        <tr r="U56" s="8"/>
      </tp>
      <tp>
        <v>406</v>
        <stp/>
        <stp>StudyData</stp>
        <stp>(Vol(GCE?2)when  (LocalYear(GCE?2)=2016 AND LocalMonth(GCE?2)=2 AND LocalDay(GCE?2)=12 AND LocalHour(GCE?2)=12 AND LocalMinute(GCE?2)=55))</stp>
        <stp>Bar</stp>
        <stp/>
        <stp>Close</stp>
        <stp>5</stp>
        <stp>0</stp>
        <stp/>
        <stp/>
        <stp/>
        <stp>FALSE</stp>
        <stp>T</stp>
        <tr r="T68" s="8"/>
      </tp>
      <tp>
        <v>1609</v>
        <stp/>
        <stp>StudyData</stp>
        <stp>(Vol(GCE?2)when  (LocalYear(GCE?2)=2016 AND LocalMonth(GCE?2)=2 AND LocalDay(GCE?2)=10 AND LocalHour(GCE?2)=10 AND LocalMinute(GCE?2)=40))</stp>
        <stp>Bar</stp>
        <stp/>
        <stp>Close</stp>
        <stp>5</stp>
        <stp>0</stp>
        <stp/>
        <stp/>
        <stp/>
        <stp>FALSE</stp>
        <stp>T</stp>
        <tr r="V41" s="8"/>
      </tp>
      <tp>
        <v>1275</v>
        <stp/>
        <stp>StudyData</stp>
        <stp>(Vol(GCE?2)when  (LocalYear(GCE?2)=2016 AND LocalMonth(GCE?2)=2 AND LocalDay(GCE?2)=11 AND LocalHour(GCE?2)=11 AND LocalMinute(GCE?2)=40))</stp>
        <stp>Bar</stp>
        <stp/>
        <stp>Close</stp>
        <stp>5</stp>
        <stp>0</stp>
        <stp/>
        <stp/>
        <stp/>
        <stp>FALSE</stp>
        <stp>T</stp>
        <tr r="U53" s="8"/>
      </tp>
      <tp>
        <v>317</v>
        <stp/>
        <stp>StudyData</stp>
        <stp>(Vol(GCE?2)when  (LocalYear(GCE?2)=2016 AND LocalMonth(GCE?2)=2 AND LocalDay(GCE?2)=12 AND LocalHour(GCE?2)=12 AND LocalMinute(GCE?2)=40))</stp>
        <stp>Bar</stp>
        <stp/>
        <stp>Close</stp>
        <stp>5</stp>
        <stp>0</stp>
        <stp/>
        <stp/>
        <stp/>
        <stp>FALSE</stp>
        <stp>T</stp>
        <tr r="T65" s="8"/>
      </tp>
      <tp>
        <v>701</v>
        <stp/>
        <stp>StudyData</stp>
        <stp>(Vol(GCE?2)when  (LocalYear(GCE?2)=2016 AND LocalMonth(GCE?2)=2 AND LocalDay(GCE?2)=10 AND LocalHour(GCE?2)=10 AND LocalMinute(GCE?2)=45))</stp>
        <stp>Bar</stp>
        <stp/>
        <stp>Close</stp>
        <stp>5</stp>
        <stp>0</stp>
        <stp/>
        <stp/>
        <stp/>
        <stp>FALSE</stp>
        <stp>T</stp>
        <tr r="V42" s="8"/>
      </tp>
      <tp>
        <v>3253</v>
        <stp/>
        <stp>StudyData</stp>
        <stp>(Vol(GCE?2)when  (LocalYear(GCE?2)=2016 AND LocalMonth(GCE?2)=2 AND LocalDay(GCE?2)=11 AND LocalHour(GCE?2)=11 AND LocalMinute(GCE?2)=45))</stp>
        <stp>Bar</stp>
        <stp/>
        <stp>Close</stp>
        <stp>5</stp>
        <stp>0</stp>
        <stp/>
        <stp/>
        <stp/>
        <stp>FALSE</stp>
        <stp>T</stp>
        <tr r="U54" s="8"/>
      </tp>
      <tp>
        <v>387</v>
        <stp/>
        <stp>StudyData</stp>
        <stp>(Vol(GCE?2)when  (LocalYear(GCE?2)=2016 AND LocalMonth(GCE?2)=2 AND LocalDay(GCE?2)=12 AND LocalHour(GCE?2)=12 AND LocalMinute(GCE?2)=45))</stp>
        <stp>Bar</stp>
        <stp/>
        <stp>Close</stp>
        <stp>5</stp>
        <stp>0</stp>
        <stp/>
        <stp/>
        <stp/>
        <stp>FALSE</stp>
        <stp>T</stp>
        <tr r="T66" s="8"/>
      </tp>
      <tp>
        <v>896</v>
        <stp/>
        <stp>StudyData</stp>
        <stp>(Vol(GCE?2)when  (LocalYear(GCE?2)=2016 AND LocalMonth(GCE?2)=2 AND LocalDay(GCE?2)=10 AND LocalHour(GCE?2)=10 AND LocalMinute(GCE?2)=30))</stp>
        <stp>Bar</stp>
        <stp/>
        <stp>Close</stp>
        <stp>5</stp>
        <stp>0</stp>
        <stp/>
        <stp/>
        <stp/>
        <stp>FALSE</stp>
        <stp>T</stp>
        <tr r="V39" s="8"/>
      </tp>
      <tp>
        <v>1079</v>
        <stp/>
        <stp>StudyData</stp>
        <stp>(Vol(GCE?2)when  (LocalYear(GCE?2)=2016 AND LocalMonth(GCE?2)=2 AND LocalDay(GCE?2)=11 AND LocalHour(GCE?2)=11 AND LocalMinute(GCE?2)=30))</stp>
        <stp>Bar</stp>
        <stp/>
        <stp>Close</stp>
        <stp>5</stp>
        <stp>0</stp>
        <stp/>
        <stp/>
        <stp/>
        <stp>FALSE</stp>
        <stp>T</stp>
        <tr r="U51" s="8"/>
      </tp>
      <tp>
        <v>909</v>
        <stp/>
        <stp>StudyData</stp>
        <stp>(Vol(GCE?2)when  (LocalYear(GCE?2)=2016 AND LocalMonth(GCE?2)=2 AND LocalDay(GCE?2)=12 AND LocalHour(GCE?2)=12 AND LocalMinute(GCE?2)=30))</stp>
        <stp>Bar</stp>
        <stp/>
        <stp>Close</stp>
        <stp>5</stp>
        <stp>0</stp>
        <stp/>
        <stp/>
        <stp/>
        <stp>FALSE</stp>
        <stp>T</stp>
        <tr r="T63" s="8"/>
      </tp>
      <tp>
        <v>1737</v>
        <stp/>
        <stp>StudyData</stp>
        <stp>(Vol(GCE?2)when  (LocalYear(GCE?2)=2016 AND LocalMonth(GCE?2)=2 AND LocalDay(GCE?2)=10 AND LocalHour(GCE?2)=10 AND LocalMinute(GCE?2)=35))</stp>
        <stp>Bar</stp>
        <stp/>
        <stp>Close</stp>
        <stp>5</stp>
        <stp>0</stp>
        <stp/>
        <stp/>
        <stp/>
        <stp>FALSE</stp>
        <stp>T</stp>
        <tr r="V40" s="8"/>
      </tp>
      <tp>
        <v>1318</v>
        <stp/>
        <stp>StudyData</stp>
        <stp>(Vol(GCE?2)when  (LocalYear(GCE?2)=2016 AND LocalMonth(GCE?2)=2 AND LocalDay(GCE?2)=11 AND LocalHour(GCE?2)=11 AND LocalMinute(GCE?2)=35))</stp>
        <stp>Bar</stp>
        <stp/>
        <stp>Close</stp>
        <stp>5</stp>
        <stp>0</stp>
        <stp/>
        <stp/>
        <stp/>
        <stp>FALSE</stp>
        <stp>T</stp>
        <tr r="U52" s="8"/>
      </tp>
      <tp>
        <v>416</v>
        <stp/>
        <stp>StudyData</stp>
        <stp>(Vol(GCE?2)when  (LocalYear(GCE?2)=2016 AND LocalMonth(GCE?2)=2 AND LocalDay(GCE?2)=12 AND LocalHour(GCE?2)=12 AND LocalMinute(GCE?2)=35))</stp>
        <stp>Bar</stp>
        <stp/>
        <stp>Close</stp>
        <stp>5</stp>
        <stp>0</stp>
        <stp/>
        <stp/>
        <stp/>
        <stp>FALSE</stp>
        <stp>T</stp>
        <tr r="T64" s="8"/>
      </tp>
      <tp>
        <v>1322</v>
        <stp/>
        <stp>StudyData</stp>
        <stp>(Vol(GCE?2)when  (LocalYear(GCE?2)=2016 AND LocalMonth(GCE?2)=2 AND LocalDay(GCE?2)=10 AND LocalHour(GCE?2)=10 AND LocalMinute(GCE?2)=20))</stp>
        <stp>Bar</stp>
        <stp/>
        <stp>Close</stp>
        <stp>5</stp>
        <stp>0</stp>
        <stp/>
        <stp/>
        <stp/>
        <stp>FALSE</stp>
        <stp>T</stp>
        <tr r="V37" s="8"/>
      </tp>
      <tp>
        <v>1363</v>
        <stp/>
        <stp>StudyData</stp>
        <stp>(Vol(GCE?2)when  (LocalYear(GCE?2)=2016 AND LocalMonth(GCE?2)=2 AND LocalDay(GCE?2)=11 AND LocalHour(GCE?2)=11 AND LocalMinute(GCE?2)=20))</stp>
        <stp>Bar</stp>
        <stp/>
        <stp>Close</stp>
        <stp>5</stp>
        <stp>0</stp>
        <stp/>
        <stp/>
        <stp/>
        <stp>FALSE</stp>
        <stp>T</stp>
        <tr r="U49" s="8"/>
      </tp>
      <tp>
        <v>914</v>
        <stp/>
        <stp>StudyData</stp>
        <stp>(Vol(GCE?2)when  (LocalYear(GCE?2)=2016 AND LocalMonth(GCE?2)=2 AND LocalDay(GCE?2)=12 AND LocalHour(GCE?2)=12 AND LocalMinute(GCE?2)=20))</stp>
        <stp>Bar</stp>
        <stp/>
        <stp>Close</stp>
        <stp>5</stp>
        <stp>0</stp>
        <stp/>
        <stp/>
        <stp/>
        <stp>FALSE</stp>
        <stp>T</stp>
        <tr r="T61" s="8"/>
      </tp>
      <tp t="s">
        <v/>
        <stp/>
        <stp>StudyData</stp>
        <stp>(Vol(GCE?2)when  (LocalYear(GCE?2)=2016 AND LocalMonth(GCE?2)=2 AND LocalDay(GCE?2)=15 AND LocalHour(GCE?2)=15 AND LocalMinute(GCE?2)=20))</stp>
        <stp>Bar</stp>
        <stp/>
        <stp>Close</stp>
        <stp>5</stp>
        <stp>0</stp>
        <stp/>
        <stp/>
        <stp/>
        <stp>FALSE</stp>
        <stp>T</stp>
        <tr r="S97" s="8"/>
      </tp>
      <tp>
        <v>1000</v>
        <stp/>
        <stp>StudyData</stp>
        <stp>(Vol(GCE?2)when  (LocalYear(GCE?2)=2016 AND LocalMonth(GCE?2)=2 AND LocalDay(GCE?2)=10 AND LocalHour(GCE?2)=10 AND LocalMinute(GCE?2)=25))</stp>
        <stp>Bar</stp>
        <stp/>
        <stp>Close</stp>
        <stp>5</stp>
        <stp>0</stp>
        <stp/>
        <stp/>
        <stp/>
        <stp>FALSE</stp>
        <stp>T</stp>
        <tr r="V38" s="8"/>
      </tp>
      <tp>
        <v>911</v>
        <stp/>
        <stp>StudyData</stp>
        <stp>(Vol(GCE?2)when  (LocalYear(GCE?2)=2016 AND LocalMonth(GCE?2)=2 AND LocalDay(GCE?2)=11 AND LocalHour(GCE?2)=11 AND LocalMinute(GCE?2)=25))</stp>
        <stp>Bar</stp>
        <stp/>
        <stp>Close</stp>
        <stp>5</stp>
        <stp>0</stp>
        <stp/>
        <stp/>
        <stp/>
        <stp>FALSE</stp>
        <stp>T</stp>
        <tr r="U50" s="8"/>
      </tp>
      <tp>
        <v>2896</v>
        <stp/>
        <stp>StudyData</stp>
        <stp>(Vol(GCE?2)when  (LocalYear(GCE?2)=2016 AND LocalMonth(GCE?2)=2 AND LocalDay(GCE?2)=12 AND LocalHour(GCE?2)=12 AND LocalMinute(GCE?2)=25))</stp>
        <stp>Bar</stp>
        <stp/>
        <stp>Close</stp>
        <stp>5</stp>
        <stp>0</stp>
        <stp/>
        <stp/>
        <stp/>
        <stp>FALSE</stp>
        <stp>T</stp>
        <tr r="T62" s="8"/>
      </tp>
      <tp t="s">
        <v/>
        <stp/>
        <stp>StudyData</stp>
        <stp>(Vol(GCE?2)when  (LocalYear(GCE?2)=2016 AND LocalMonth(GCE?2)=2 AND LocalDay(GCE?2)=15 AND LocalHour(GCE?2)=15 AND LocalMinute(GCE?2)=25))</stp>
        <stp>Bar</stp>
        <stp/>
        <stp>Close</stp>
        <stp>5</stp>
        <stp>0</stp>
        <stp/>
        <stp/>
        <stp/>
        <stp>FALSE</stp>
        <stp>T</stp>
        <tr r="S98" s="8"/>
      </tp>
      <tp>
        <v>1277</v>
        <stp/>
        <stp>StudyData</stp>
        <stp>(Vol(GCE?2)when  (LocalYear(GCE?2)=2016 AND LocalMonth(GCE?2)=2 AND LocalDay(GCE?2)=10 AND LocalHour(GCE?2)=10 AND LocalMinute(GCE?2)=10))</stp>
        <stp>Bar</stp>
        <stp/>
        <stp>Close</stp>
        <stp>5</stp>
        <stp>0</stp>
        <stp/>
        <stp/>
        <stp/>
        <stp>FALSE</stp>
        <stp>T</stp>
        <tr r="V35" s="8"/>
      </tp>
      <tp>
        <v>1588</v>
        <stp/>
        <stp>StudyData</stp>
        <stp>(Vol(GCE?2)when  (LocalYear(GCE?2)=2016 AND LocalMonth(GCE?2)=2 AND LocalDay(GCE?2)=11 AND LocalHour(GCE?2)=11 AND LocalMinute(GCE?2)=10))</stp>
        <stp>Bar</stp>
        <stp/>
        <stp>Close</stp>
        <stp>5</stp>
        <stp>0</stp>
        <stp/>
        <stp/>
        <stp/>
        <stp>FALSE</stp>
        <stp>T</stp>
        <tr r="U47" s="8"/>
      </tp>
      <tp>
        <v>502</v>
        <stp/>
        <stp>StudyData</stp>
        <stp>(Vol(GCE?2)when  (LocalYear(GCE?2)=2016 AND LocalMonth(GCE?2)=2 AND LocalDay(GCE?2)=12 AND LocalHour(GCE?2)=12 AND LocalMinute(GCE?2)=10))</stp>
        <stp>Bar</stp>
        <stp/>
        <stp>Close</stp>
        <stp>5</stp>
        <stp>0</stp>
        <stp/>
        <stp/>
        <stp/>
        <stp>FALSE</stp>
        <stp>T</stp>
        <tr r="T59" s="8"/>
      </tp>
      <tp t="s">
        <v/>
        <stp/>
        <stp>StudyData</stp>
        <stp>(Vol(GCE?2)when  (LocalYear(GCE?2)=2016 AND LocalMonth(GCE?2)=2 AND LocalDay(GCE?2)=15 AND LocalHour(GCE?2)=15 AND LocalMinute(GCE?2)=10))</stp>
        <stp>Bar</stp>
        <stp/>
        <stp>Close</stp>
        <stp>5</stp>
        <stp>0</stp>
        <stp/>
        <stp/>
        <stp/>
        <stp>FALSE</stp>
        <stp>T</stp>
        <tr r="S95" s="8"/>
      </tp>
      <tp>
        <v>1660</v>
        <stp/>
        <stp>StudyData</stp>
        <stp>(Vol(GCE?2)when  (LocalYear(GCE?2)=2016 AND LocalMonth(GCE?2)=2 AND LocalDay(GCE?2)=10 AND LocalHour(GCE?2)=10 AND LocalMinute(GCE?2)=15))</stp>
        <stp>Bar</stp>
        <stp/>
        <stp>Close</stp>
        <stp>5</stp>
        <stp>0</stp>
        <stp/>
        <stp/>
        <stp/>
        <stp>FALSE</stp>
        <stp>T</stp>
        <tr r="V36" s="8"/>
      </tp>
      <tp>
        <v>1425</v>
        <stp/>
        <stp>StudyData</stp>
        <stp>(Vol(GCE?2)when  (LocalYear(GCE?2)=2016 AND LocalMonth(GCE?2)=2 AND LocalDay(GCE?2)=11 AND LocalHour(GCE?2)=11 AND LocalMinute(GCE?2)=15))</stp>
        <stp>Bar</stp>
        <stp/>
        <stp>Close</stp>
        <stp>5</stp>
        <stp>0</stp>
        <stp/>
        <stp/>
        <stp/>
        <stp>FALSE</stp>
        <stp>T</stp>
        <tr r="U48" s="8"/>
      </tp>
      <tp>
        <v>663</v>
        <stp/>
        <stp>StudyData</stp>
        <stp>(Vol(GCE?2)when  (LocalYear(GCE?2)=2016 AND LocalMonth(GCE?2)=2 AND LocalDay(GCE?2)=12 AND LocalHour(GCE?2)=12 AND LocalMinute(GCE?2)=15))</stp>
        <stp>Bar</stp>
        <stp/>
        <stp>Close</stp>
        <stp>5</stp>
        <stp>0</stp>
        <stp/>
        <stp/>
        <stp/>
        <stp>FALSE</stp>
        <stp>T</stp>
        <tr r="T60" s="8"/>
      </tp>
      <tp t="s">
        <v/>
        <stp/>
        <stp>StudyData</stp>
        <stp>(Vol(GCE?2)when  (LocalYear(GCE?2)=2016 AND LocalMonth(GCE?2)=2 AND LocalDay(GCE?2)=15 AND LocalHour(GCE?2)=15 AND LocalMinute(GCE?2)=15))</stp>
        <stp>Bar</stp>
        <stp/>
        <stp>Close</stp>
        <stp>5</stp>
        <stp>0</stp>
        <stp/>
        <stp/>
        <stp/>
        <stp>FALSE</stp>
        <stp>T</stp>
        <tr r="S96" s="8"/>
      </tp>
      <tp>
        <v>1593</v>
        <stp/>
        <stp>StudyData</stp>
        <stp>(Vol(GCE?2)when  (LocalYear(GCE?2)=2016 AND LocalMonth(GCE?2)=2 AND LocalDay(GCE?2)=10 AND LocalHour(GCE?2)=10 AND LocalMinute(GCE?2)=00))</stp>
        <stp>Bar</stp>
        <stp/>
        <stp>Close</stp>
        <stp>5</stp>
        <stp>0</stp>
        <stp/>
        <stp/>
        <stp/>
        <stp>FALSE</stp>
        <stp>T</stp>
        <tr r="V33" s="8"/>
      </tp>
      <tp>
        <v>1565</v>
        <stp/>
        <stp>StudyData</stp>
        <stp>(Vol(GCE?2)when  (LocalYear(GCE?2)=2016 AND LocalMonth(GCE?2)=2 AND LocalDay(GCE?2)=11 AND LocalHour(GCE?2)=11 AND LocalMinute(GCE?2)=00))</stp>
        <stp>Bar</stp>
        <stp/>
        <stp>Close</stp>
        <stp>5</stp>
        <stp>0</stp>
        <stp/>
        <stp/>
        <stp/>
        <stp>FALSE</stp>
        <stp>T</stp>
        <tr r="U45" s="8"/>
      </tp>
      <tp>
        <v>861</v>
        <stp/>
        <stp>StudyData</stp>
        <stp>(Vol(GCE?2)when  (LocalYear(GCE?2)=2016 AND LocalMonth(GCE?2)=2 AND LocalDay(GCE?2)=12 AND LocalHour(GCE?2)=12 AND LocalMinute(GCE?2)=00))</stp>
        <stp>Bar</stp>
        <stp/>
        <stp>Close</stp>
        <stp>5</stp>
        <stp>0</stp>
        <stp/>
        <stp/>
        <stp/>
        <stp>FALSE</stp>
        <stp>T</stp>
        <tr r="T57" s="8"/>
      </tp>
      <tp t="s">
        <v/>
        <stp/>
        <stp>StudyData</stp>
        <stp>(Vol(GCE?2)when  (LocalYear(GCE?2)=2016 AND LocalMonth(GCE?2)=2 AND LocalDay(GCE?2)=15 AND LocalHour(GCE?2)=15 AND LocalMinute(GCE?2)=00))</stp>
        <stp>Bar</stp>
        <stp/>
        <stp>Close</stp>
        <stp>5</stp>
        <stp>0</stp>
        <stp/>
        <stp/>
        <stp/>
        <stp>FALSE</stp>
        <stp>T</stp>
        <tr r="S93" s="8"/>
      </tp>
      <tp>
        <v>2436</v>
        <stp/>
        <stp>StudyData</stp>
        <stp>(Vol(GCE?2)when  (LocalYear(GCE?2)=2016 AND LocalMonth(GCE?2)=2 AND LocalDay(GCE?2)=10 AND LocalHour(GCE?2)=10 AND LocalMinute(GCE?2)=05))</stp>
        <stp>Bar</stp>
        <stp/>
        <stp>Close</stp>
        <stp>5</stp>
        <stp>0</stp>
        <stp/>
        <stp/>
        <stp/>
        <stp>FALSE</stp>
        <stp>T</stp>
        <tr r="V34" s="8"/>
      </tp>
      <tp>
        <v>2095</v>
        <stp/>
        <stp>StudyData</stp>
        <stp>(Vol(GCE?2)when  (LocalYear(GCE?2)=2016 AND LocalMonth(GCE?2)=2 AND LocalDay(GCE?2)=11 AND LocalHour(GCE?2)=11 AND LocalMinute(GCE?2)=05))</stp>
        <stp>Bar</stp>
        <stp/>
        <stp>Close</stp>
        <stp>5</stp>
        <stp>0</stp>
        <stp/>
        <stp/>
        <stp/>
        <stp>FALSE</stp>
        <stp>T</stp>
        <tr r="U46" s="8"/>
      </tp>
      <tp>
        <v>538</v>
        <stp/>
        <stp>StudyData</stp>
        <stp>(Vol(GCE?2)when  (LocalYear(GCE?2)=2016 AND LocalMonth(GCE?2)=2 AND LocalDay(GCE?2)=12 AND LocalHour(GCE?2)=12 AND LocalMinute(GCE?2)=05))</stp>
        <stp>Bar</stp>
        <stp/>
        <stp>Close</stp>
        <stp>5</stp>
        <stp>0</stp>
        <stp/>
        <stp/>
        <stp/>
        <stp>FALSE</stp>
        <stp>T</stp>
        <tr r="T58" s="8"/>
      </tp>
      <tp t="s">
        <v/>
        <stp/>
        <stp>StudyData</stp>
        <stp>(Vol(GCE?2)when  (LocalYear(GCE?2)=2016 AND LocalMonth(GCE?2)=2 AND LocalDay(GCE?2)=15 AND LocalHour(GCE?2)=15 AND LocalMinute(GCE?2)=05))</stp>
        <stp>Bar</stp>
        <stp/>
        <stp>Close</stp>
        <stp>5</stp>
        <stp>0</stp>
        <stp/>
        <stp/>
        <stp/>
        <stp>FALSE</stp>
        <stp>T</stp>
        <tr r="S94" s="8"/>
      </tp>
      <tp>
        <v>1215</v>
        <stp/>
        <stp>StudyData</stp>
        <stp>GCE</stp>
        <stp>Bar</stp>
        <stp/>
        <stp>Open</stp>
        <stp>5</stp>
        <stp>-46</stp>
        <stp/>
        <stp/>
        <stp/>
        <stp/>
        <stp>T</stp>
        <tr r="AT51" s="1"/>
      </tp>
      <tp>
        <v>1217</v>
        <stp/>
        <stp>StudyData</stp>
        <stp>GCE</stp>
        <stp>Bar</stp>
        <stp/>
        <stp>Open</stp>
        <stp>5</stp>
        <stp>-56</stp>
        <stp/>
        <stp/>
        <stp/>
        <stp/>
        <stp>T</stp>
        <tr r="AT61" s="1"/>
      </tp>
      <tp>
        <v>1210.9000000000001</v>
        <stp/>
        <stp>StudyData</stp>
        <stp>GCE</stp>
        <stp>Bar</stp>
        <stp/>
        <stp>Open</stp>
        <stp>5</stp>
        <stp>-16</stp>
        <stp/>
        <stp/>
        <stp/>
        <stp/>
        <stp>T</stp>
        <tr r="AT21" s="1"/>
      </tp>
      <tp>
        <v>1215.4000000000001</v>
        <stp/>
        <stp>StudyData</stp>
        <stp>GCE</stp>
        <stp>Bar</stp>
        <stp/>
        <stp>Open</stp>
        <stp>5</stp>
        <stp>-26</stp>
        <stp/>
        <stp/>
        <stp/>
        <stp/>
        <stp>T</stp>
        <tr r="AT31" s="1"/>
      </tp>
      <tp>
        <v>1212</v>
        <stp/>
        <stp>StudyData</stp>
        <stp>GCE</stp>
        <stp>Bar</stp>
        <stp/>
        <stp>Open</stp>
        <stp>5</stp>
        <stp>-36</stp>
        <stp/>
        <stp/>
        <stp/>
        <stp/>
        <stp>T</stp>
        <tr r="AT41" s="1"/>
      </tp>
      <tp>
        <v>1871</v>
        <stp/>
        <stp>StudyData</stp>
        <stp>EP</stp>
        <stp>Bar</stp>
        <stp/>
        <stp>Low</stp>
        <stp>5</stp>
        <stp>0</stp>
        <stp/>
        <stp/>
        <stp/>
        <stp/>
        <stp>T</stp>
        <tr r="AD5" s="1"/>
        <tr r="AD5" s="1"/>
      </tp>
      <tp>
        <v>30.09</v>
        <stp/>
        <stp>StudyData</stp>
        <stp>CLE?</stp>
        <stp>Bar</stp>
        <stp/>
        <stp>Open</stp>
        <stp>5</stp>
        <stp>-44</stp>
        <stp/>
        <stp/>
        <stp/>
        <stp/>
        <stp>T</stp>
        <tr r="AK49" s="1"/>
      </tp>
      <tp>
        <v>29.66</v>
        <stp/>
        <stp>StudyData</stp>
        <stp>CLE?</stp>
        <stp>Bar</stp>
        <stp/>
        <stp>Open</stp>
        <stp>5</stp>
        <stp>-54</stp>
        <stp/>
        <stp/>
        <stp/>
        <stp/>
        <stp>T</stp>
        <tr r="AK59" s="1"/>
      </tp>
      <tp>
        <v>29.16</v>
        <stp/>
        <stp>StudyData</stp>
        <stp>CLE?</stp>
        <stp>Bar</stp>
        <stp/>
        <stp>Open</stp>
        <stp>5</stp>
        <stp>-14</stp>
        <stp/>
        <stp/>
        <stp/>
        <stp/>
        <stp>T</stp>
        <tr r="AK19" s="1"/>
      </tp>
      <tp>
        <v>29.71</v>
        <stp/>
        <stp>StudyData</stp>
        <stp>CLE?</stp>
        <stp>Bar</stp>
        <stp/>
        <stp>Open</stp>
        <stp>5</stp>
        <stp>-24</stp>
        <stp/>
        <stp/>
        <stp/>
        <stp/>
        <stp>T</stp>
        <tr r="AK29" s="1"/>
      </tp>
      <tp>
        <v>29.46</v>
        <stp/>
        <stp>StudyData</stp>
        <stp>CLE?</stp>
        <stp>Bar</stp>
        <stp/>
        <stp>Open</stp>
        <stp>5</stp>
        <stp>-34</stp>
        <stp/>
        <stp/>
        <stp/>
        <stp/>
        <stp>T</stp>
        <tr r="AK39" s="1"/>
      </tp>
      <tp>
        <v>42416.413194444445</v>
        <stp/>
        <stp>StudyData</stp>
        <stp>CLE?</stp>
        <stp>Bar</stp>
        <stp/>
        <stp>Time</stp>
        <stp>5</stp>
        <stp>-4</stp>
        <stp/>
        <stp/>
        <stp/>
        <stp/>
        <stp>T</stp>
        <tr r="AO9" s="1"/>
      </tp>
      <tp>
        <v>431</v>
        <stp/>
        <stp>StudyData</stp>
        <stp>(Vol(GCE?2)when  (LocalYear(GCE?2)=2016 AND LocalMonth(GCE?2)=2 AND LocalDay(GCE?2)=10 AND LocalHour(GCE?2)=11 AND LocalMinute(GCE?2)=50))</stp>
        <stp>Bar</stp>
        <stp/>
        <stp>Close</stp>
        <stp>5</stp>
        <stp>0</stp>
        <stp/>
        <stp/>
        <stp/>
        <stp>FALSE</stp>
        <stp>T</stp>
        <tr r="V55" s="8"/>
      </tp>
      <tp>
        <v>2462</v>
        <stp/>
        <stp>StudyData</stp>
        <stp>(Vol(GCE?2)when  (LocalYear(GCE?2)=2016 AND LocalMonth(GCE?2)=2 AND LocalDay(GCE?2)=11 AND LocalHour(GCE?2)=10 AND LocalMinute(GCE?2)=50))</stp>
        <stp>Bar</stp>
        <stp/>
        <stp>Close</stp>
        <stp>5</stp>
        <stp>0</stp>
        <stp/>
        <stp/>
        <stp/>
        <stp>FALSE</stp>
        <stp>T</stp>
        <tr r="U43" s="8"/>
      </tp>
      <tp>
        <v>112</v>
        <stp/>
        <stp>StudyData</stp>
        <stp>(Vol(GCE?2)when  (LocalYear(GCE?2)=2016 AND LocalMonth(GCE?2)=2 AND LocalDay(GCE?2)=12 AND LocalHour(GCE?2)=13 AND LocalMinute(GCE?2)=50))</stp>
        <stp>Bar</stp>
        <stp/>
        <stp>Close</stp>
        <stp>5</stp>
        <stp>0</stp>
        <stp/>
        <stp/>
        <stp/>
        <stp>FALSE</stp>
        <stp>T</stp>
        <tr r="T79" s="8"/>
      </tp>
      <tp t="s">
        <v/>
        <stp/>
        <stp>StudyData</stp>
        <stp>(Vol(GCE?2)when  (LocalYear(GCE?2)=2016 AND LocalMonth(GCE?2)=2 AND LocalDay(GCE?2)=15 AND LocalHour(GCE?2)=14 AND LocalMinute(GCE?2)=50))</stp>
        <stp>Bar</stp>
        <stp/>
        <stp>Close</stp>
        <stp>5</stp>
        <stp>0</stp>
        <stp/>
        <stp/>
        <stp/>
        <stp>FALSE</stp>
        <stp>T</stp>
        <tr r="S91" s="8"/>
      </tp>
      <tp>
        <v>727</v>
        <stp/>
        <stp>StudyData</stp>
        <stp>(Vol(GCE?2)when  (LocalYear(GCE?2)=2016 AND LocalMonth(GCE?2)=2 AND LocalDay(GCE?2)=10 AND LocalHour(GCE?2)=11 AND LocalMinute(GCE?2)=55))</stp>
        <stp>Bar</stp>
        <stp/>
        <stp>Close</stp>
        <stp>5</stp>
        <stp>0</stp>
        <stp/>
        <stp/>
        <stp/>
        <stp>FALSE</stp>
        <stp>T</stp>
        <tr r="V56" s="8"/>
      </tp>
      <tp>
        <v>2864</v>
        <stp/>
        <stp>StudyData</stp>
        <stp>(Vol(GCE?2)when  (LocalYear(GCE?2)=2016 AND LocalMonth(GCE?2)=2 AND LocalDay(GCE?2)=11 AND LocalHour(GCE?2)=10 AND LocalMinute(GCE?2)=55))</stp>
        <stp>Bar</stp>
        <stp/>
        <stp>Close</stp>
        <stp>5</stp>
        <stp>0</stp>
        <stp/>
        <stp/>
        <stp/>
        <stp>FALSE</stp>
        <stp>T</stp>
        <tr r="U44" s="8"/>
      </tp>
      <tp>
        <v>156</v>
        <stp/>
        <stp>StudyData</stp>
        <stp>(Vol(GCE?2)when  (LocalYear(GCE?2)=2016 AND LocalMonth(GCE?2)=2 AND LocalDay(GCE?2)=12 AND LocalHour(GCE?2)=13 AND LocalMinute(GCE?2)=55))</stp>
        <stp>Bar</stp>
        <stp/>
        <stp>Close</stp>
        <stp>5</stp>
        <stp>0</stp>
        <stp/>
        <stp/>
        <stp/>
        <stp>FALSE</stp>
        <stp>T</stp>
        <tr r="T80" s="8"/>
      </tp>
      <tp t="s">
        <v/>
        <stp/>
        <stp>StudyData</stp>
        <stp>(Vol(GCE?2)when  (LocalYear(GCE?2)=2016 AND LocalMonth(GCE?2)=2 AND LocalDay(GCE?2)=15 AND LocalHour(GCE?2)=14 AND LocalMinute(GCE?2)=55))</stp>
        <stp>Bar</stp>
        <stp/>
        <stp>Close</stp>
        <stp>5</stp>
        <stp>0</stp>
        <stp/>
        <stp/>
        <stp/>
        <stp>FALSE</stp>
        <stp>T</stp>
        <tr r="S92" s="8"/>
      </tp>
      <tp>
        <v>947</v>
        <stp/>
        <stp>StudyData</stp>
        <stp>(Vol(GCE?2)when  (LocalYear(GCE?2)=2016 AND LocalMonth(GCE?2)=2 AND LocalDay(GCE?2)=10 AND LocalHour(GCE?2)=11 AND LocalMinute(GCE?2)=40))</stp>
        <stp>Bar</stp>
        <stp/>
        <stp>Close</stp>
        <stp>5</stp>
        <stp>0</stp>
        <stp/>
        <stp/>
        <stp/>
        <stp>FALSE</stp>
        <stp>T</stp>
        <tr r="V53" s="8"/>
      </tp>
      <tp>
        <v>3932</v>
        <stp/>
        <stp>StudyData</stp>
        <stp>(Vol(GCE?2)when  (LocalYear(GCE?2)=2016 AND LocalMonth(GCE?2)=2 AND LocalDay(GCE?2)=11 AND LocalHour(GCE?2)=10 AND LocalMinute(GCE?2)=40))</stp>
        <stp>Bar</stp>
        <stp/>
        <stp>Close</stp>
        <stp>5</stp>
        <stp>0</stp>
        <stp/>
        <stp/>
        <stp/>
        <stp>FALSE</stp>
        <stp>T</stp>
        <tr r="U41" s="8"/>
      </tp>
      <tp>
        <v>182</v>
        <stp/>
        <stp>StudyData</stp>
        <stp>(Vol(GCE?2)when  (LocalYear(GCE?2)=2016 AND LocalMonth(GCE?2)=2 AND LocalDay(GCE?2)=12 AND LocalHour(GCE?2)=13 AND LocalMinute(GCE?2)=40))</stp>
        <stp>Bar</stp>
        <stp/>
        <stp>Close</stp>
        <stp>5</stp>
        <stp>0</stp>
        <stp/>
        <stp/>
        <stp/>
        <stp>FALSE</stp>
        <stp>T</stp>
        <tr r="T77" s="8"/>
      </tp>
      <tp t="s">
        <v/>
        <stp/>
        <stp>StudyData</stp>
        <stp>(Vol(GCE?2)when  (LocalYear(GCE?2)=2016 AND LocalMonth(GCE?2)=2 AND LocalDay(GCE?2)=15 AND LocalHour(GCE?2)=14 AND LocalMinute(GCE?2)=40))</stp>
        <stp>Bar</stp>
        <stp/>
        <stp>Close</stp>
        <stp>5</stp>
        <stp>0</stp>
        <stp/>
        <stp/>
        <stp/>
        <stp>FALSE</stp>
        <stp>T</stp>
        <tr r="S89" s="8"/>
      </tp>
      <tp>
        <v>489</v>
        <stp/>
        <stp>StudyData</stp>
        <stp>(Vol(GCE?2)when  (LocalYear(GCE?2)=2016 AND LocalMonth(GCE?2)=2 AND LocalDay(GCE?2)=10 AND LocalHour(GCE?2)=11 AND LocalMinute(GCE?2)=45))</stp>
        <stp>Bar</stp>
        <stp/>
        <stp>Close</stp>
        <stp>5</stp>
        <stp>0</stp>
        <stp/>
        <stp/>
        <stp/>
        <stp>FALSE</stp>
        <stp>T</stp>
        <tr r="V54" s="8"/>
      </tp>
      <tp>
        <v>2939</v>
        <stp/>
        <stp>StudyData</stp>
        <stp>(Vol(GCE?2)when  (LocalYear(GCE?2)=2016 AND LocalMonth(GCE?2)=2 AND LocalDay(GCE?2)=11 AND LocalHour(GCE?2)=10 AND LocalMinute(GCE?2)=45))</stp>
        <stp>Bar</stp>
        <stp/>
        <stp>Close</stp>
        <stp>5</stp>
        <stp>0</stp>
        <stp/>
        <stp/>
        <stp/>
        <stp>FALSE</stp>
        <stp>T</stp>
        <tr r="U42" s="8"/>
      </tp>
      <tp>
        <v>257</v>
        <stp/>
        <stp>StudyData</stp>
        <stp>(Vol(GCE?2)when  (LocalYear(GCE?2)=2016 AND LocalMonth(GCE?2)=2 AND LocalDay(GCE?2)=12 AND LocalHour(GCE?2)=13 AND LocalMinute(GCE?2)=45))</stp>
        <stp>Bar</stp>
        <stp/>
        <stp>Close</stp>
        <stp>5</stp>
        <stp>0</stp>
        <stp/>
        <stp/>
        <stp/>
        <stp>FALSE</stp>
        <stp>T</stp>
        <tr r="T78" s="8"/>
      </tp>
      <tp t="s">
        <v/>
        <stp/>
        <stp>StudyData</stp>
        <stp>(Vol(GCE?2)when  (LocalYear(GCE?2)=2016 AND LocalMonth(GCE?2)=2 AND LocalDay(GCE?2)=15 AND LocalHour(GCE?2)=14 AND LocalMinute(GCE?2)=45))</stp>
        <stp>Bar</stp>
        <stp/>
        <stp>Close</stp>
        <stp>5</stp>
        <stp>0</stp>
        <stp/>
        <stp/>
        <stp/>
        <stp>FALSE</stp>
        <stp>T</stp>
        <tr r="S90" s="8"/>
      </tp>
      <tp>
        <v>536</v>
        <stp/>
        <stp>StudyData</stp>
        <stp>(Vol(GCE?2)when  (LocalYear(GCE?2)=2016 AND LocalMonth(GCE?2)=2 AND LocalDay(GCE?2)=10 AND LocalHour(GCE?2)=11 AND LocalMinute(GCE?2)=30))</stp>
        <stp>Bar</stp>
        <stp/>
        <stp>Close</stp>
        <stp>5</stp>
        <stp>0</stp>
        <stp/>
        <stp/>
        <stp/>
        <stp>FALSE</stp>
        <stp>T</stp>
        <tr r="V51" s="8"/>
      </tp>
      <tp>
        <v>9264</v>
        <stp/>
        <stp>StudyData</stp>
        <stp>(Vol(GCE?2)when  (LocalYear(GCE?2)=2016 AND LocalMonth(GCE?2)=2 AND LocalDay(GCE?2)=11 AND LocalHour(GCE?2)=10 AND LocalMinute(GCE?2)=30))</stp>
        <stp>Bar</stp>
        <stp/>
        <stp>Close</stp>
        <stp>5</stp>
        <stp>0</stp>
        <stp/>
        <stp/>
        <stp/>
        <stp>FALSE</stp>
        <stp>T</stp>
        <tr r="U39" s="8"/>
      </tp>
      <tp>
        <v>201</v>
        <stp/>
        <stp>StudyData</stp>
        <stp>(Vol(GCE?2)when  (LocalYear(GCE?2)=2016 AND LocalMonth(GCE?2)=2 AND LocalDay(GCE?2)=12 AND LocalHour(GCE?2)=13 AND LocalMinute(GCE?2)=30))</stp>
        <stp>Bar</stp>
        <stp/>
        <stp>Close</stp>
        <stp>5</stp>
        <stp>0</stp>
        <stp/>
        <stp/>
        <stp/>
        <stp>FALSE</stp>
        <stp>T</stp>
        <tr r="T75" s="8"/>
      </tp>
      <tp t="s">
        <v/>
        <stp/>
        <stp>StudyData</stp>
        <stp>(Vol(GCE?2)when  (LocalYear(GCE?2)=2016 AND LocalMonth(GCE?2)=2 AND LocalDay(GCE?2)=15 AND LocalHour(GCE?2)=14 AND LocalMinute(GCE?2)=30))</stp>
        <stp>Bar</stp>
        <stp/>
        <stp>Close</stp>
        <stp>5</stp>
        <stp>0</stp>
        <stp/>
        <stp/>
        <stp/>
        <stp>FALSE</stp>
        <stp>T</stp>
        <tr r="S87" s="8"/>
      </tp>
      <tp>
        <v>839</v>
        <stp/>
        <stp>StudyData</stp>
        <stp>(Vol(GCE?2)when  (LocalYear(GCE?2)=2016 AND LocalMonth(GCE?2)=2 AND LocalDay(GCE?2)=10 AND LocalHour(GCE?2)=11 AND LocalMinute(GCE?2)=35))</stp>
        <stp>Bar</stp>
        <stp/>
        <stp>Close</stp>
        <stp>5</stp>
        <stp>0</stp>
        <stp/>
        <stp/>
        <stp/>
        <stp>FALSE</stp>
        <stp>T</stp>
        <tr r="V52" s="8"/>
      </tp>
      <tp>
        <v>3979</v>
        <stp/>
        <stp>StudyData</stp>
        <stp>(Vol(GCE?2)when  (LocalYear(GCE?2)=2016 AND LocalMonth(GCE?2)=2 AND LocalDay(GCE?2)=11 AND LocalHour(GCE?2)=10 AND LocalMinute(GCE?2)=35))</stp>
        <stp>Bar</stp>
        <stp/>
        <stp>Close</stp>
        <stp>5</stp>
        <stp>0</stp>
        <stp/>
        <stp/>
        <stp/>
        <stp>FALSE</stp>
        <stp>T</stp>
        <tr r="U40" s="8"/>
      </tp>
      <tp>
        <v>166</v>
        <stp/>
        <stp>StudyData</stp>
        <stp>(Vol(GCE?2)when  (LocalYear(GCE?2)=2016 AND LocalMonth(GCE?2)=2 AND LocalDay(GCE?2)=12 AND LocalHour(GCE?2)=13 AND LocalMinute(GCE?2)=35))</stp>
        <stp>Bar</stp>
        <stp/>
        <stp>Close</stp>
        <stp>5</stp>
        <stp>0</stp>
        <stp/>
        <stp/>
        <stp/>
        <stp>FALSE</stp>
        <stp>T</stp>
        <tr r="T76" s="8"/>
      </tp>
      <tp t="s">
        <v/>
        <stp/>
        <stp>StudyData</stp>
        <stp>(Vol(GCE?2)when  (LocalYear(GCE?2)=2016 AND LocalMonth(GCE?2)=2 AND LocalDay(GCE?2)=15 AND LocalHour(GCE?2)=14 AND LocalMinute(GCE?2)=35))</stp>
        <stp>Bar</stp>
        <stp/>
        <stp>Close</stp>
        <stp>5</stp>
        <stp>0</stp>
        <stp/>
        <stp/>
        <stp/>
        <stp>FALSE</stp>
        <stp>T</stp>
        <tr r="S88" s="8"/>
      </tp>
      <tp>
        <v>778</v>
        <stp/>
        <stp>StudyData</stp>
        <stp>(Vol(GCE?2)when  (LocalYear(GCE?2)=2016 AND LocalMonth(GCE?2)=2 AND LocalDay(GCE?2)=10 AND LocalHour(GCE?2)=11 AND LocalMinute(GCE?2)=20))</stp>
        <stp>Bar</stp>
        <stp/>
        <stp>Close</stp>
        <stp>5</stp>
        <stp>0</stp>
        <stp/>
        <stp/>
        <stp/>
        <stp>FALSE</stp>
        <stp>T</stp>
        <tr r="V49" s="8"/>
      </tp>
      <tp>
        <v>2882</v>
        <stp/>
        <stp>StudyData</stp>
        <stp>(Vol(GCE?2)when  (LocalYear(GCE?2)=2016 AND LocalMonth(GCE?2)=2 AND LocalDay(GCE?2)=11 AND LocalHour(GCE?2)=10 AND LocalMinute(GCE?2)=20))</stp>
        <stp>Bar</stp>
        <stp/>
        <stp>Close</stp>
        <stp>5</stp>
        <stp>0</stp>
        <stp/>
        <stp/>
        <stp/>
        <stp>FALSE</stp>
        <stp>T</stp>
        <tr r="U37" s="8"/>
      </tp>
      <tp>
        <v>241</v>
        <stp/>
        <stp>StudyData</stp>
        <stp>(Vol(GCE?2)when  (LocalYear(GCE?2)=2016 AND LocalMonth(GCE?2)=2 AND LocalDay(GCE?2)=12 AND LocalHour(GCE?2)=13 AND LocalMinute(GCE?2)=20))</stp>
        <stp>Bar</stp>
        <stp/>
        <stp>Close</stp>
        <stp>5</stp>
        <stp>0</stp>
        <stp/>
        <stp/>
        <stp/>
        <stp>FALSE</stp>
        <stp>T</stp>
        <tr r="T73" s="8"/>
      </tp>
      <tp t="s">
        <v/>
        <stp/>
        <stp>StudyData</stp>
        <stp>(Vol(GCE?2)when  (LocalYear(GCE?2)=2016 AND LocalMonth(GCE?2)=2 AND LocalDay(GCE?2)=15 AND LocalHour(GCE?2)=14 AND LocalMinute(GCE?2)=20))</stp>
        <stp>Bar</stp>
        <stp/>
        <stp>Close</stp>
        <stp>5</stp>
        <stp>0</stp>
        <stp/>
        <stp/>
        <stp/>
        <stp>FALSE</stp>
        <stp>T</stp>
        <tr r="S85" s="8"/>
      </tp>
      <tp>
        <v>359</v>
        <stp/>
        <stp>StudyData</stp>
        <stp>(Vol(GCE?2)when  (LocalYear(GCE?2)=2016 AND LocalMonth(GCE?2)=2 AND LocalDay(GCE?2)=10 AND LocalHour(GCE?2)=11 AND LocalMinute(GCE?2)=25))</stp>
        <stp>Bar</stp>
        <stp/>
        <stp>Close</stp>
        <stp>5</stp>
        <stp>0</stp>
        <stp/>
        <stp/>
        <stp/>
        <stp>FALSE</stp>
        <stp>T</stp>
        <tr r="V50" s="8"/>
      </tp>
      <tp>
        <v>2947</v>
        <stp/>
        <stp>StudyData</stp>
        <stp>(Vol(GCE?2)when  (LocalYear(GCE?2)=2016 AND LocalMonth(GCE?2)=2 AND LocalDay(GCE?2)=11 AND LocalHour(GCE?2)=10 AND LocalMinute(GCE?2)=25))</stp>
        <stp>Bar</stp>
        <stp/>
        <stp>Close</stp>
        <stp>5</stp>
        <stp>0</stp>
        <stp/>
        <stp/>
        <stp/>
        <stp>FALSE</stp>
        <stp>T</stp>
        <tr r="U38" s="8"/>
      </tp>
      <tp>
        <v>402</v>
        <stp/>
        <stp>StudyData</stp>
        <stp>(Vol(GCE?2)when  (LocalYear(GCE?2)=2016 AND LocalMonth(GCE?2)=2 AND LocalDay(GCE?2)=12 AND LocalHour(GCE?2)=13 AND LocalMinute(GCE?2)=25))</stp>
        <stp>Bar</stp>
        <stp/>
        <stp>Close</stp>
        <stp>5</stp>
        <stp>0</stp>
        <stp/>
        <stp/>
        <stp/>
        <stp>FALSE</stp>
        <stp>T</stp>
        <tr r="T74" s="8"/>
      </tp>
      <tp t="s">
        <v/>
        <stp/>
        <stp>StudyData</stp>
        <stp>(Vol(GCE?2)when  (LocalYear(GCE?2)=2016 AND LocalMonth(GCE?2)=2 AND LocalDay(GCE?2)=15 AND LocalHour(GCE?2)=14 AND LocalMinute(GCE?2)=25))</stp>
        <stp>Bar</stp>
        <stp/>
        <stp>Close</stp>
        <stp>5</stp>
        <stp>0</stp>
        <stp/>
        <stp/>
        <stp/>
        <stp>FALSE</stp>
        <stp>T</stp>
        <tr r="S86" s="8"/>
      </tp>
      <tp>
        <v>850</v>
        <stp/>
        <stp>StudyData</stp>
        <stp>(Vol(GCE?2)when  (LocalYear(GCE?2)=2016 AND LocalMonth(GCE?2)=2 AND LocalDay(GCE?2)=10 AND LocalHour(GCE?2)=11 AND LocalMinute(GCE?2)=10))</stp>
        <stp>Bar</stp>
        <stp/>
        <stp>Close</stp>
        <stp>5</stp>
        <stp>0</stp>
        <stp/>
        <stp/>
        <stp/>
        <stp>FALSE</stp>
        <stp>T</stp>
        <tr r="V47" s="8"/>
      </tp>
      <tp>
        <v>1760</v>
        <stp/>
        <stp>StudyData</stp>
        <stp>(Vol(GCE?2)when  (LocalYear(GCE?2)=2016 AND LocalMonth(GCE?2)=2 AND LocalDay(GCE?2)=11 AND LocalHour(GCE?2)=10 AND LocalMinute(GCE?2)=10))</stp>
        <stp>Bar</stp>
        <stp/>
        <stp>Close</stp>
        <stp>5</stp>
        <stp>0</stp>
        <stp/>
        <stp/>
        <stp/>
        <stp>FALSE</stp>
        <stp>T</stp>
        <tr r="U35" s="8"/>
      </tp>
      <tp>
        <v>648</v>
        <stp/>
        <stp>StudyData</stp>
        <stp>(Vol(GCE?2)when  (LocalYear(GCE?2)=2016 AND LocalMonth(GCE?2)=2 AND LocalDay(GCE?2)=12 AND LocalHour(GCE?2)=13 AND LocalMinute(GCE?2)=10))</stp>
        <stp>Bar</stp>
        <stp/>
        <stp>Close</stp>
        <stp>5</stp>
        <stp>0</stp>
        <stp/>
        <stp/>
        <stp/>
        <stp>FALSE</stp>
        <stp>T</stp>
        <tr r="T71" s="8"/>
      </tp>
      <tp t="s">
        <v/>
        <stp/>
        <stp>StudyData</stp>
        <stp>(Vol(GCE?2)when  (LocalYear(GCE?2)=2016 AND LocalMonth(GCE?2)=2 AND LocalDay(GCE?2)=15 AND LocalHour(GCE?2)=14 AND LocalMinute(GCE?2)=10))</stp>
        <stp>Bar</stp>
        <stp/>
        <stp>Close</stp>
        <stp>5</stp>
        <stp>0</stp>
        <stp/>
        <stp/>
        <stp/>
        <stp>FALSE</stp>
        <stp>T</stp>
        <tr r="S83" s="8"/>
      </tp>
      <tp>
        <v>1079</v>
        <stp/>
        <stp>StudyData</stp>
        <stp>(Vol(GCE?2)when  (LocalYear(GCE?2)=2016 AND LocalMonth(GCE?2)=2 AND LocalDay(GCE?2)=10 AND LocalHour(GCE?2)=11 AND LocalMinute(GCE?2)=15))</stp>
        <stp>Bar</stp>
        <stp/>
        <stp>Close</stp>
        <stp>5</stp>
        <stp>0</stp>
        <stp/>
        <stp/>
        <stp/>
        <stp>FALSE</stp>
        <stp>T</stp>
        <tr r="V48" s="8"/>
      </tp>
      <tp>
        <v>4149</v>
        <stp/>
        <stp>StudyData</stp>
        <stp>(Vol(GCE?2)when  (LocalYear(GCE?2)=2016 AND LocalMonth(GCE?2)=2 AND LocalDay(GCE?2)=11 AND LocalHour(GCE?2)=10 AND LocalMinute(GCE?2)=15))</stp>
        <stp>Bar</stp>
        <stp/>
        <stp>Close</stp>
        <stp>5</stp>
        <stp>0</stp>
        <stp/>
        <stp/>
        <stp/>
        <stp>FALSE</stp>
        <stp>T</stp>
        <tr r="U36" s="8"/>
      </tp>
      <tp>
        <v>324</v>
        <stp/>
        <stp>StudyData</stp>
        <stp>(Vol(GCE?2)when  (LocalYear(GCE?2)=2016 AND LocalMonth(GCE?2)=2 AND LocalDay(GCE?2)=12 AND LocalHour(GCE?2)=13 AND LocalMinute(GCE?2)=15))</stp>
        <stp>Bar</stp>
        <stp/>
        <stp>Close</stp>
        <stp>5</stp>
        <stp>0</stp>
        <stp/>
        <stp/>
        <stp/>
        <stp>FALSE</stp>
        <stp>T</stp>
        <tr r="T72" s="8"/>
      </tp>
      <tp t="s">
        <v/>
        <stp/>
        <stp>StudyData</stp>
        <stp>(Vol(GCE?2)when  (LocalYear(GCE?2)=2016 AND LocalMonth(GCE?2)=2 AND LocalDay(GCE?2)=15 AND LocalHour(GCE?2)=14 AND LocalMinute(GCE?2)=15))</stp>
        <stp>Bar</stp>
        <stp/>
        <stp>Close</stp>
        <stp>5</stp>
        <stp>0</stp>
        <stp/>
        <stp/>
        <stp/>
        <stp>FALSE</stp>
        <stp>T</stp>
        <tr r="S84" s="8"/>
      </tp>
      <tp>
        <v>1446</v>
        <stp/>
        <stp>StudyData</stp>
        <stp>(Vol(GCE?2)when  (LocalYear(GCE?2)=2016 AND LocalMonth(GCE?2)=2 AND LocalDay(GCE?2)=10 AND LocalHour(GCE?2)=11 AND LocalMinute(GCE?2)=00))</stp>
        <stp>Bar</stp>
        <stp/>
        <stp>Close</stp>
        <stp>5</stp>
        <stp>0</stp>
        <stp/>
        <stp/>
        <stp/>
        <stp>FALSE</stp>
        <stp>T</stp>
        <tr r="V45" s="8"/>
      </tp>
      <tp>
        <v>2936</v>
        <stp/>
        <stp>StudyData</stp>
        <stp>(Vol(GCE?2)when  (LocalYear(GCE?2)=2016 AND LocalMonth(GCE?2)=2 AND LocalDay(GCE?2)=11 AND LocalHour(GCE?2)=10 AND LocalMinute(GCE?2)=00))</stp>
        <stp>Bar</stp>
        <stp/>
        <stp>Close</stp>
        <stp>5</stp>
        <stp>0</stp>
        <stp/>
        <stp/>
        <stp/>
        <stp>FALSE</stp>
        <stp>T</stp>
        <tr r="U33" s="8"/>
      </tp>
      <tp>
        <v>352</v>
        <stp/>
        <stp>StudyData</stp>
        <stp>(Vol(GCE?2)when  (LocalYear(GCE?2)=2016 AND LocalMonth(GCE?2)=2 AND LocalDay(GCE?2)=12 AND LocalHour(GCE?2)=13 AND LocalMinute(GCE?2)=00))</stp>
        <stp>Bar</stp>
        <stp/>
        <stp>Close</stp>
        <stp>5</stp>
        <stp>0</stp>
        <stp/>
        <stp/>
        <stp/>
        <stp>FALSE</stp>
        <stp>T</stp>
        <tr r="T69" s="8"/>
      </tp>
      <tp t="s">
        <v/>
        <stp/>
        <stp>StudyData</stp>
        <stp>(Vol(GCE?2)when  (LocalYear(GCE?2)=2016 AND LocalMonth(GCE?2)=2 AND LocalDay(GCE?2)=15 AND LocalHour(GCE?2)=14 AND LocalMinute(GCE?2)=00))</stp>
        <stp>Bar</stp>
        <stp/>
        <stp>Close</stp>
        <stp>5</stp>
        <stp>0</stp>
        <stp/>
        <stp/>
        <stp/>
        <stp>FALSE</stp>
        <stp>T</stp>
        <tr r="S81" s="8"/>
      </tp>
      <tp>
        <v>1215</v>
        <stp/>
        <stp>StudyData</stp>
        <stp>(Vol(GCE?2)when  (LocalYear(GCE?2)=2016 AND LocalMonth(GCE?2)=2 AND LocalDay(GCE?2)=10 AND LocalHour(GCE?2)=11 AND LocalMinute(GCE?2)=05))</stp>
        <stp>Bar</stp>
        <stp/>
        <stp>Close</stp>
        <stp>5</stp>
        <stp>0</stp>
        <stp/>
        <stp/>
        <stp/>
        <stp>FALSE</stp>
        <stp>T</stp>
        <tr r="V46" s="8"/>
      </tp>
      <tp>
        <v>2039</v>
        <stp/>
        <stp>StudyData</stp>
        <stp>(Vol(GCE?2)when  (LocalYear(GCE?2)=2016 AND LocalMonth(GCE?2)=2 AND LocalDay(GCE?2)=11 AND LocalHour(GCE?2)=10 AND LocalMinute(GCE?2)=05))</stp>
        <stp>Bar</stp>
        <stp/>
        <stp>Close</stp>
        <stp>5</stp>
        <stp>0</stp>
        <stp/>
        <stp/>
        <stp/>
        <stp>FALSE</stp>
        <stp>T</stp>
        <tr r="U34" s="8"/>
      </tp>
      <tp>
        <v>459</v>
        <stp/>
        <stp>StudyData</stp>
        <stp>(Vol(GCE?2)when  (LocalYear(GCE?2)=2016 AND LocalMonth(GCE?2)=2 AND LocalDay(GCE?2)=12 AND LocalHour(GCE?2)=13 AND LocalMinute(GCE?2)=05))</stp>
        <stp>Bar</stp>
        <stp/>
        <stp>Close</stp>
        <stp>5</stp>
        <stp>0</stp>
        <stp/>
        <stp/>
        <stp/>
        <stp>FALSE</stp>
        <stp>T</stp>
        <tr r="T70" s="8"/>
      </tp>
      <tp t="s">
        <v/>
        <stp/>
        <stp>StudyData</stp>
        <stp>(Vol(GCE?2)when  (LocalYear(GCE?2)=2016 AND LocalMonth(GCE?2)=2 AND LocalDay(GCE?2)=15 AND LocalHour(GCE?2)=14 AND LocalMinute(GCE?2)=05))</stp>
        <stp>Bar</stp>
        <stp/>
        <stp>Close</stp>
        <stp>5</stp>
        <stp>0</stp>
        <stp/>
        <stp/>
        <stp/>
        <stp>FALSE</stp>
        <stp>T</stp>
        <tr r="S82" s="8"/>
      </tp>
      <tp>
        <v>1215.0999999999999</v>
        <stp/>
        <stp>StudyData</stp>
        <stp>GCE</stp>
        <stp>Bar</stp>
        <stp/>
        <stp>Low</stp>
        <stp>5</stp>
        <stp>-1</stp>
        <stp/>
        <stp/>
        <stp/>
        <stp/>
        <stp>T</stp>
        <tr r="AV6" s="1"/>
      </tp>
      <tp>
        <v>1214.3</v>
        <stp/>
        <stp>StudyData</stp>
        <stp>GCE</stp>
        <stp>Bar</stp>
        <stp/>
        <stp>Open</stp>
        <stp>5</stp>
        <stp>-47</stp>
        <stp/>
        <stp/>
        <stp/>
        <stp/>
        <stp>T</stp>
        <tr r="AT52" s="1"/>
      </tp>
      <tp>
        <v>1216.2</v>
        <stp/>
        <stp>StudyData</stp>
        <stp>GCE</stp>
        <stp>Bar</stp>
        <stp/>
        <stp>Open</stp>
        <stp>5</stp>
        <stp>-57</stp>
        <stp/>
        <stp/>
        <stp/>
        <stp/>
        <stp>T</stp>
        <tr r="AT62" s="1"/>
      </tp>
      <tp>
        <v>1208.4000000000001</v>
        <stp/>
        <stp>StudyData</stp>
        <stp>GCE</stp>
        <stp>Bar</stp>
        <stp/>
        <stp>Open</stp>
        <stp>5</stp>
        <stp>-17</stp>
        <stp/>
        <stp/>
        <stp/>
        <stp/>
        <stp>T</stp>
        <tr r="AT22" s="1"/>
      </tp>
      <tp>
        <v>1215.3</v>
        <stp/>
        <stp>StudyData</stp>
        <stp>GCE</stp>
        <stp>Bar</stp>
        <stp/>
        <stp>Open</stp>
        <stp>5</stp>
        <stp>-27</stp>
        <stp/>
        <stp/>
        <stp/>
        <stp/>
        <stp>T</stp>
        <tr r="AT32" s="1"/>
      </tp>
      <tp>
        <v>1213.8</v>
        <stp/>
        <stp>StudyData</stp>
        <stp>GCE</stp>
        <stp>Bar</stp>
        <stp/>
        <stp>Open</stp>
        <stp>5</stp>
        <stp>-37</stp>
        <stp/>
        <stp/>
        <stp/>
        <stp/>
        <stp>T</stp>
        <tr r="AT42" s="1"/>
      </tp>
      <tp>
        <v>96.4</v>
        <stp/>
        <stp>ContractData</stp>
        <stp>DXE?1</stp>
        <stp>Low</stp>
        <stp/>
        <stp>T</stp>
        <tr r="I35" s="2"/>
      </tp>
      <tp>
        <v>30.12</v>
        <stp/>
        <stp>StudyData</stp>
        <stp>CLE?</stp>
        <stp>Bar</stp>
        <stp/>
        <stp>Open</stp>
        <stp>5</stp>
        <stp>-43</stp>
        <stp/>
        <stp/>
        <stp/>
        <stp/>
        <stp>T</stp>
        <tr r="AK48" s="1"/>
      </tp>
      <tp>
        <v>29.8</v>
        <stp/>
        <stp>StudyData</stp>
        <stp>CLE?</stp>
        <stp>Bar</stp>
        <stp/>
        <stp>Open</stp>
        <stp>5</stp>
        <stp>-53</stp>
        <stp/>
        <stp/>
        <stp/>
        <stp/>
        <stp>T</stp>
        <tr r="AK58" s="1"/>
      </tp>
      <tp>
        <v>28.88</v>
        <stp/>
        <stp>StudyData</stp>
        <stp>CLE?</stp>
        <stp>Bar</stp>
        <stp/>
        <stp>Open</stp>
        <stp>5</stp>
        <stp>-13</stp>
        <stp/>
        <stp/>
        <stp/>
        <stp/>
        <stp>T</stp>
        <tr r="AK18" s="1"/>
      </tp>
      <tp>
        <v>29.58</v>
        <stp/>
        <stp>StudyData</stp>
        <stp>CLE?</stp>
        <stp>Bar</stp>
        <stp/>
        <stp>Open</stp>
        <stp>5</stp>
        <stp>-23</stp>
        <stp/>
        <stp/>
        <stp/>
        <stp/>
        <stp>T</stp>
        <tr r="AK28" s="1"/>
      </tp>
      <tp>
        <v>29.36</v>
        <stp/>
        <stp>StudyData</stp>
        <stp>CLE?</stp>
        <stp>Bar</stp>
        <stp/>
        <stp>Open</stp>
        <stp>5</stp>
        <stp>-33</stp>
        <stp/>
        <stp/>
        <stp/>
        <stp/>
        <stp>T</stp>
        <tr r="AK38" s="1"/>
      </tp>
      <tp>
        <v>42416.416666666664</v>
        <stp/>
        <stp>StudyData</stp>
        <stp>CLE?</stp>
        <stp>Bar</stp>
        <stp/>
        <stp>Time</stp>
        <stp>5</stp>
        <stp>-3</stp>
        <stp/>
        <stp/>
        <stp/>
        <stp/>
        <stp>T</stp>
        <tr r="AO8" s="1"/>
      </tp>
      <tp>
        <v>321</v>
        <stp/>
        <stp>StudyData</stp>
        <stp>(Vol(GCE?2)when  (LocalYear(GCE?2)=2016 AND LocalMonth(GCE?2)=2 AND LocalDay(GCE?2)=12 AND LocalHour(GCE?2)=14 AND LocalMinute(GCE?2)=50))</stp>
        <stp>Bar</stp>
        <stp/>
        <stp>Close</stp>
        <stp>5</stp>
        <stp>0</stp>
        <stp/>
        <stp/>
        <stp/>
        <stp>FALSE</stp>
        <stp>T</stp>
        <tr r="T91" s="8"/>
      </tp>
      <tp t="s">
        <v/>
        <stp/>
        <stp>StudyData</stp>
        <stp>(Vol(GCE?2)when  (LocalYear(GCE?2)=2016 AND LocalMonth(GCE?2)=2 AND LocalDay(GCE?2)=15 AND LocalHour(GCE?2)=13 AND LocalMinute(GCE?2)=50))</stp>
        <stp>Bar</stp>
        <stp/>
        <stp>Close</stp>
        <stp>5</stp>
        <stp>0</stp>
        <stp/>
        <stp/>
        <stp/>
        <stp>FALSE</stp>
        <stp>T</stp>
        <tr r="S79" s="8"/>
      </tp>
      <tp t="s">
        <v/>
        <stp/>
        <stp>StudyData</stp>
        <stp>(Vol(GCE?2)when  (LocalYear(GCE?2)=2016 AND LocalMonth(GCE?2)=2 AND LocalDay(GCE?2)=16 AND LocalHour(GCE?2)=10 AND LocalMinute(GCE?2)=50))</stp>
        <stp>Bar</stp>
        <stp/>
        <stp>Close</stp>
        <stp>5</stp>
        <stp>0</stp>
        <stp/>
        <stp/>
        <stp/>
        <stp>FALSE</stp>
        <stp>T</stp>
        <tr r="K43" s="8"/>
      </tp>
      <tp>
        <v>528</v>
        <stp/>
        <stp>StudyData</stp>
        <stp>(Vol(GCE?2)when  (LocalYear(GCE?2)=2016 AND LocalMonth(GCE?2)=2 AND LocalDay(GCE?2)=12 AND LocalHour(GCE?2)=14 AND LocalMinute(GCE?2)=55))</stp>
        <stp>Bar</stp>
        <stp/>
        <stp>Close</stp>
        <stp>5</stp>
        <stp>0</stp>
        <stp/>
        <stp/>
        <stp/>
        <stp>FALSE</stp>
        <stp>T</stp>
        <tr r="T92" s="8"/>
      </tp>
      <tp t="s">
        <v/>
        <stp/>
        <stp>StudyData</stp>
        <stp>(Vol(GCE?2)when  (LocalYear(GCE?2)=2016 AND LocalMonth(GCE?2)=2 AND LocalDay(GCE?2)=15 AND LocalHour(GCE?2)=13 AND LocalMinute(GCE?2)=55))</stp>
        <stp>Bar</stp>
        <stp/>
        <stp>Close</stp>
        <stp>5</stp>
        <stp>0</stp>
        <stp/>
        <stp/>
        <stp/>
        <stp>FALSE</stp>
        <stp>T</stp>
        <tr r="S80" s="8"/>
      </tp>
      <tp t="s">
        <v/>
        <stp/>
        <stp>StudyData</stp>
        <stp>(Vol(GCE?2)when  (LocalYear(GCE?2)=2016 AND LocalMonth(GCE?2)=2 AND LocalDay(GCE?2)=16 AND LocalHour(GCE?2)=10 AND LocalMinute(GCE?2)=55))</stp>
        <stp>Bar</stp>
        <stp/>
        <stp>Close</stp>
        <stp>5</stp>
        <stp>0</stp>
        <stp/>
        <stp/>
        <stp/>
        <stp>FALSE</stp>
        <stp>T</stp>
        <tr r="K44" s="8"/>
      </tp>
      <tp>
        <v>158</v>
        <stp/>
        <stp>StudyData</stp>
        <stp>(Vol(GCE?2)when  (LocalYear(GCE?2)=2016 AND LocalMonth(GCE?2)=2 AND LocalDay(GCE?2)=12 AND LocalHour(GCE?2)=14 AND LocalMinute(GCE?2)=40))</stp>
        <stp>Bar</stp>
        <stp/>
        <stp>Close</stp>
        <stp>5</stp>
        <stp>0</stp>
        <stp/>
        <stp/>
        <stp/>
        <stp>FALSE</stp>
        <stp>T</stp>
        <tr r="T89" s="8"/>
      </tp>
      <tp t="s">
        <v/>
        <stp/>
        <stp>StudyData</stp>
        <stp>(Vol(GCE?2)when  (LocalYear(GCE?2)=2016 AND LocalMonth(GCE?2)=2 AND LocalDay(GCE?2)=15 AND LocalHour(GCE?2)=13 AND LocalMinute(GCE?2)=40))</stp>
        <stp>Bar</stp>
        <stp/>
        <stp>Close</stp>
        <stp>5</stp>
        <stp>0</stp>
        <stp/>
        <stp/>
        <stp/>
        <stp>FALSE</stp>
        <stp>T</stp>
        <tr r="S77" s="8"/>
      </tp>
      <tp t="s">
        <v/>
        <stp/>
        <stp>StudyData</stp>
        <stp>(Vol(GCE?2)when  (LocalYear(GCE?2)=2016 AND LocalMonth(GCE?2)=2 AND LocalDay(GCE?2)=16 AND LocalHour(GCE?2)=10 AND LocalMinute(GCE?2)=40))</stp>
        <stp>Bar</stp>
        <stp/>
        <stp>Close</stp>
        <stp>5</stp>
        <stp>0</stp>
        <stp/>
        <stp/>
        <stp/>
        <stp>FALSE</stp>
        <stp>T</stp>
        <tr r="K41" s="8"/>
      </tp>
      <tp>
        <v>589</v>
        <stp/>
        <stp>StudyData</stp>
        <stp>(Vol(GCE?2)when  (LocalYear(GCE?2)=2016 AND LocalMonth(GCE?2)=2 AND LocalDay(GCE?2)=12 AND LocalHour(GCE?2)=14 AND LocalMinute(GCE?2)=45))</stp>
        <stp>Bar</stp>
        <stp/>
        <stp>Close</stp>
        <stp>5</stp>
        <stp>0</stp>
        <stp/>
        <stp/>
        <stp/>
        <stp>FALSE</stp>
        <stp>T</stp>
        <tr r="T90" s="8"/>
      </tp>
      <tp t="s">
        <v/>
        <stp/>
        <stp>StudyData</stp>
        <stp>(Vol(GCE?2)when  (LocalYear(GCE?2)=2016 AND LocalMonth(GCE?2)=2 AND LocalDay(GCE?2)=15 AND LocalHour(GCE?2)=13 AND LocalMinute(GCE?2)=45))</stp>
        <stp>Bar</stp>
        <stp/>
        <stp>Close</stp>
        <stp>5</stp>
        <stp>0</stp>
        <stp/>
        <stp/>
        <stp/>
        <stp>FALSE</stp>
        <stp>T</stp>
        <tr r="S78" s="8"/>
      </tp>
      <tp t="s">
        <v/>
        <stp/>
        <stp>StudyData</stp>
        <stp>(Vol(GCE?2)when  (LocalYear(GCE?2)=2016 AND LocalMonth(GCE?2)=2 AND LocalDay(GCE?2)=16 AND LocalHour(GCE?2)=10 AND LocalMinute(GCE?2)=45))</stp>
        <stp>Bar</stp>
        <stp/>
        <stp>Close</stp>
        <stp>5</stp>
        <stp>0</stp>
        <stp/>
        <stp/>
        <stp/>
        <stp>FALSE</stp>
        <stp>T</stp>
        <tr r="K42" s="8"/>
      </tp>
      <tp>
        <v>298</v>
        <stp/>
        <stp>StudyData</stp>
        <stp>(Vol(GCE?2)when  (LocalYear(GCE?2)=2016 AND LocalMonth(GCE?2)=2 AND LocalDay(GCE?2)=12 AND LocalHour(GCE?2)=14 AND LocalMinute(GCE?2)=30))</stp>
        <stp>Bar</stp>
        <stp/>
        <stp>Close</stp>
        <stp>5</stp>
        <stp>0</stp>
        <stp/>
        <stp/>
        <stp/>
        <stp>FALSE</stp>
        <stp>T</stp>
        <tr r="T87" s="8"/>
      </tp>
      <tp t="s">
        <v/>
        <stp/>
        <stp>StudyData</stp>
        <stp>(Vol(GCE?2)when  (LocalYear(GCE?2)=2016 AND LocalMonth(GCE?2)=2 AND LocalDay(GCE?2)=15 AND LocalHour(GCE?2)=13 AND LocalMinute(GCE?2)=30))</stp>
        <stp>Bar</stp>
        <stp/>
        <stp>Close</stp>
        <stp>5</stp>
        <stp>0</stp>
        <stp/>
        <stp/>
        <stp/>
        <stp>FALSE</stp>
        <stp>T</stp>
        <tr r="S75" s="8"/>
      </tp>
      <tp t="s">
        <v/>
        <stp/>
        <stp>StudyData</stp>
        <stp>(Vol(GCE?2)when  (LocalYear(GCE?2)=2016 AND LocalMonth(GCE?2)=2 AND LocalDay(GCE?2)=16 AND LocalHour(GCE?2)=10 AND LocalMinute(GCE?2)=30))</stp>
        <stp>Bar</stp>
        <stp/>
        <stp>Close</stp>
        <stp>5</stp>
        <stp>0</stp>
        <stp/>
        <stp/>
        <stp/>
        <stp>FALSE</stp>
        <stp>T</stp>
        <tr r="K39" s="8"/>
      </tp>
      <tp>
        <v>548</v>
        <stp/>
        <stp>StudyData</stp>
        <stp>(Vol(GCE?2)when  (LocalYear(GCE?2)=2016 AND LocalMonth(GCE?2)=2 AND LocalDay(GCE?2)=12 AND LocalHour(GCE?2)=14 AND LocalMinute(GCE?2)=35))</stp>
        <stp>Bar</stp>
        <stp/>
        <stp>Close</stp>
        <stp>5</stp>
        <stp>0</stp>
        <stp/>
        <stp/>
        <stp/>
        <stp>FALSE</stp>
        <stp>T</stp>
        <tr r="T88" s="8"/>
      </tp>
      <tp t="s">
        <v/>
        <stp/>
        <stp>StudyData</stp>
        <stp>(Vol(GCE?2)when  (LocalYear(GCE?2)=2016 AND LocalMonth(GCE?2)=2 AND LocalDay(GCE?2)=15 AND LocalHour(GCE?2)=13 AND LocalMinute(GCE?2)=35))</stp>
        <stp>Bar</stp>
        <stp/>
        <stp>Close</stp>
        <stp>5</stp>
        <stp>0</stp>
        <stp/>
        <stp/>
        <stp/>
        <stp>FALSE</stp>
        <stp>T</stp>
        <tr r="S76" s="8"/>
      </tp>
      <tp t="s">
        <v/>
        <stp/>
        <stp>StudyData</stp>
        <stp>(Vol(GCE?2)when  (LocalYear(GCE?2)=2016 AND LocalMonth(GCE?2)=2 AND LocalDay(GCE?2)=16 AND LocalHour(GCE?2)=10 AND LocalMinute(GCE?2)=35))</stp>
        <stp>Bar</stp>
        <stp/>
        <stp>Close</stp>
        <stp>5</stp>
        <stp>0</stp>
        <stp/>
        <stp/>
        <stp/>
        <stp>FALSE</stp>
        <stp>T</stp>
        <tr r="K40" s="8"/>
      </tp>
      <tp>
        <v>134</v>
        <stp/>
        <stp>StudyData</stp>
        <stp>(Vol(GCE?2)when  (LocalYear(GCE?2)=2016 AND LocalMonth(GCE?2)=2 AND LocalDay(GCE?2)=12 AND LocalHour(GCE?2)=14 AND LocalMinute(GCE?2)=20))</stp>
        <stp>Bar</stp>
        <stp/>
        <stp>Close</stp>
        <stp>5</stp>
        <stp>0</stp>
        <stp/>
        <stp/>
        <stp/>
        <stp>FALSE</stp>
        <stp>T</stp>
        <tr r="T85" s="8"/>
      </tp>
      <tp t="s">
        <v/>
        <stp/>
        <stp>StudyData</stp>
        <stp>(Vol(GCE?2)when  (LocalYear(GCE?2)=2016 AND LocalMonth(GCE?2)=2 AND LocalDay(GCE?2)=15 AND LocalHour(GCE?2)=13 AND LocalMinute(GCE?2)=20))</stp>
        <stp>Bar</stp>
        <stp/>
        <stp>Close</stp>
        <stp>5</stp>
        <stp>0</stp>
        <stp/>
        <stp/>
        <stp/>
        <stp>FALSE</stp>
        <stp>T</stp>
        <tr r="S73" s="8"/>
      </tp>
      <tp t="s">
        <v/>
        <stp/>
        <stp>StudyData</stp>
        <stp>(Vol(GCE?2)when  (LocalYear(GCE?2)=2016 AND LocalMonth(GCE?2)=2 AND LocalDay(GCE?2)=16 AND LocalHour(GCE?2)=10 AND LocalMinute(GCE?2)=20))</stp>
        <stp>Bar</stp>
        <stp/>
        <stp>Close</stp>
        <stp>5</stp>
        <stp>0</stp>
        <stp/>
        <stp/>
        <stp/>
        <stp>FALSE</stp>
        <stp>T</stp>
        <tr r="K37" s="8"/>
      </tp>
      <tp>
        <v>197</v>
        <stp/>
        <stp>StudyData</stp>
        <stp>(Vol(GCE?2)when  (LocalYear(GCE?2)=2016 AND LocalMonth(GCE?2)=2 AND LocalDay(GCE?2)=12 AND LocalHour(GCE?2)=14 AND LocalMinute(GCE?2)=25))</stp>
        <stp>Bar</stp>
        <stp/>
        <stp>Close</stp>
        <stp>5</stp>
        <stp>0</stp>
        <stp/>
        <stp/>
        <stp/>
        <stp>FALSE</stp>
        <stp>T</stp>
        <tr r="T86" s="8"/>
      </tp>
      <tp t="s">
        <v/>
        <stp/>
        <stp>StudyData</stp>
        <stp>(Vol(GCE?2)when  (LocalYear(GCE?2)=2016 AND LocalMonth(GCE?2)=2 AND LocalDay(GCE?2)=15 AND LocalHour(GCE?2)=13 AND LocalMinute(GCE?2)=25))</stp>
        <stp>Bar</stp>
        <stp/>
        <stp>Close</stp>
        <stp>5</stp>
        <stp>0</stp>
        <stp/>
        <stp/>
        <stp/>
        <stp>FALSE</stp>
        <stp>T</stp>
        <tr r="S74" s="8"/>
      </tp>
      <tp t="s">
        <v/>
        <stp/>
        <stp>StudyData</stp>
        <stp>(Vol(GCE?2)when  (LocalYear(GCE?2)=2016 AND LocalMonth(GCE?2)=2 AND LocalDay(GCE?2)=16 AND LocalHour(GCE?2)=10 AND LocalMinute(GCE?2)=25))</stp>
        <stp>Bar</stp>
        <stp/>
        <stp>Close</stp>
        <stp>5</stp>
        <stp>0</stp>
        <stp/>
        <stp/>
        <stp/>
        <stp>FALSE</stp>
        <stp>T</stp>
        <tr r="K38" s="8"/>
      </tp>
      <tp>
        <v>210</v>
        <stp/>
        <stp>StudyData</stp>
        <stp>(Vol(GCE?2)when  (LocalYear(GCE?2)=2016 AND LocalMonth(GCE?2)=2 AND LocalDay(GCE?2)=12 AND LocalHour(GCE?2)=14 AND LocalMinute(GCE?2)=10))</stp>
        <stp>Bar</stp>
        <stp/>
        <stp>Close</stp>
        <stp>5</stp>
        <stp>0</stp>
        <stp/>
        <stp/>
        <stp/>
        <stp>FALSE</stp>
        <stp>T</stp>
        <tr r="T83" s="8"/>
      </tp>
      <tp t="s">
        <v/>
        <stp/>
        <stp>StudyData</stp>
        <stp>(Vol(GCE?2)when  (LocalYear(GCE?2)=2016 AND LocalMonth(GCE?2)=2 AND LocalDay(GCE?2)=15 AND LocalHour(GCE?2)=13 AND LocalMinute(GCE?2)=10))</stp>
        <stp>Bar</stp>
        <stp/>
        <stp>Close</stp>
        <stp>5</stp>
        <stp>0</stp>
        <stp/>
        <stp/>
        <stp/>
        <stp>FALSE</stp>
        <stp>T</stp>
        <tr r="S71" s="8"/>
      </tp>
      <tp>
        <v>744</v>
        <stp/>
        <stp>StudyData</stp>
        <stp>(Vol(GCE?2)when  (LocalYear(GCE?2)=2016 AND LocalMonth(GCE?2)=2 AND LocalDay(GCE?2)=16 AND LocalHour(GCE?2)=10 AND LocalMinute(GCE?2)=10))</stp>
        <stp>Bar</stp>
        <stp/>
        <stp>Close</stp>
        <stp>5</stp>
        <stp>0</stp>
        <stp/>
        <stp/>
        <stp/>
        <stp>FALSE</stp>
        <stp>T</stp>
        <tr r="L35" s="8"/>
        <tr r="K35" s="8"/>
      </tp>
      <tp>
        <v>363</v>
        <stp/>
        <stp>StudyData</stp>
        <stp>(Vol(GCE?2)when  (LocalYear(GCE?2)=2016 AND LocalMonth(GCE?2)=2 AND LocalDay(GCE?2)=12 AND LocalHour(GCE?2)=14 AND LocalMinute(GCE?2)=15))</stp>
        <stp>Bar</stp>
        <stp/>
        <stp>Close</stp>
        <stp>5</stp>
        <stp>0</stp>
        <stp/>
        <stp/>
        <stp/>
        <stp>FALSE</stp>
        <stp>T</stp>
        <tr r="T84" s="8"/>
      </tp>
      <tp t="s">
        <v/>
        <stp/>
        <stp>StudyData</stp>
        <stp>(Vol(GCE?2)when  (LocalYear(GCE?2)=2016 AND LocalMonth(GCE?2)=2 AND LocalDay(GCE?2)=15 AND LocalHour(GCE?2)=13 AND LocalMinute(GCE?2)=15))</stp>
        <stp>Bar</stp>
        <stp/>
        <stp>Close</stp>
        <stp>5</stp>
        <stp>0</stp>
        <stp/>
        <stp/>
        <stp/>
        <stp>FALSE</stp>
        <stp>T</stp>
        <tr r="S72" s="8"/>
      </tp>
      <tp>
        <v>875</v>
        <stp/>
        <stp>StudyData</stp>
        <stp>(Vol(GCE?2)when  (LocalYear(GCE?2)=2016 AND LocalMonth(GCE?2)=2 AND LocalDay(GCE?2)=16 AND LocalHour(GCE?2)=10 AND LocalMinute(GCE?2)=15))</stp>
        <stp>Bar</stp>
        <stp/>
        <stp>Close</stp>
        <stp>5</stp>
        <stp>0</stp>
        <stp/>
        <stp/>
        <stp/>
        <stp>FALSE</stp>
        <stp>T</stp>
        <tr r="L36" s="8"/>
        <tr r="K36" s="8"/>
      </tp>
      <tp>
        <v>394</v>
        <stp/>
        <stp>StudyData</stp>
        <stp>(Vol(GCE?2)when  (LocalYear(GCE?2)=2016 AND LocalMonth(GCE?2)=2 AND LocalDay(GCE?2)=12 AND LocalHour(GCE?2)=14 AND LocalMinute(GCE?2)=00))</stp>
        <stp>Bar</stp>
        <stp/>
        <stp>Close</stp>
        <stp>5</stp>
        <stp>0</stp>
        <stp/>
        <stp/>
        <stp/>
        <stp>FALSE</stp>
        <stp>T</stp>
        <tr r="T81" s="8"/>
      </tp>
      <tp t="s">
        <v/>
        <stp/>
        <stp>StudyData</stp>
        <stp>(Vol(GCE?2)when  (LocalYear(GCE?2)=2016 AND LocalMonth(GCE?2)=2 AND LocalDay(GCE?2)=15 AND LocalHour(GCE?2)=13 AND LocalMinute(GCE?2)=00))</stp>
        <stp>Bar</stp>
        <stp/>
        <stp>Close</stp>
        <stp>5</stp>
        <stp>0</stp>
        <stp/>
        <stp/>
        <stp/>
        <stp>FALSE</stp>
        <stp>T</stp>
        <tr r="S69" s="8"/>
      </tp>
      <tp>
        <v>1649</v>
        <stp/>
        <stp>StudyData</stp>
        <stp>(Vol(GCE?2)when  (LocalYear(GCE?2)=2016 AND LocalMonth(GCE?2)=2 AND LocalDay(GCE?2)=16 AND LocalHour(GCE?2)=10 AND LocalMinute(GCE?2)=00))</stp>
        <stp>Bar</stp>
        <stp/>
        <stp>Close</stp>
        <stp>5</stp>
        <stp>0</stp>
        <stp/>
        <stp/>
        <stp/>
        <stp>FALSE</stp>
        <stp>T</stp>
        <tr r="L33" s="8"/>
        <tr r="K33" s="8"/>
      </tp>
      <tp>
        <v>100</v>
        <stp/>
        <stp>StudyData</stp>
        <stp>(Vol(GCE?2)when  (LocalYear(GCE?2)=2016 AND LocalMonth(GCE?2)=2 AND LocalDay(GCE?2)=12 AND LocalHour(GCE?2)=14 AND LocalMinute(GCE?2)=05))</stp>
        <stp>Bar</stp>
        <stp/>
        <stp>Close</stp>
        <stp>5</stp>
        <stp>0</stp>
        <stp/>
        <stp/>
        <stp/>
        <stp>FALSE</stp>
        <stp>T</stp>
        <tr r="T82" s="8"/>
      </tp>
      <tp t="s">
        <v/>
        <stp/>
        <stp>StudyData</stp>
        <stp>(Vol(GCE?2)when  (LocalYear(GCE?2)=2016 AND LocalMonth(GCE?2)=2 AND LocalDay(GCE?2)=15 AND LocalHour(GCE?2)=13 AND LocalMinute(GCE?2)=05))</stp>
        <stp>Bar</stp>
        <stp/>
        <stp>Close</stp>
        <stp>5</stp>
        <stp>0</stp>
        <stp/>
        <stp/>
        <stp/>
        <stp>FALSE</stp>
        <stp>T</stp>
        <tr r="S70" s="8"/>
      </tp>
      <tp>
        <v>1383</v>
        <stp/>
        <stp>StudyData</stp>
        <stp>(Vol(GCE?2)when  (LocalYear(GCE?2)=2016 AND LocalMonth(GCE?2)=2 AND LocalDay(GCE?2)=16 AND LocalHour(GCE?2)=10 AND LocalMinute(GCE?2)=05))</stp>
        <stp>Bar</stp>
        <stp/>
        <stp>Close</stp>
        <stp>5</stp>
        <stp>0</stp>
        <stp/>
        <stp/>
        <stp/>
        <stp>FALSE</stp>
        <stp>T</stp>
        <tr r="L34" s="8"/>
        <tr r="K34" s="8"/>
      </tp>
      <tp t="s">
        <v>Gold (Globex), Apr 16</v>
        <stp/>
        <stp>ContractData</stp>
        <stp>GCE</stp>
        <stp>LongDescription</stp>
        <stp/>
        <stp>T</stp>
        <tr r="B32" s="1"/>
      </tp>
      <tp>
        <v>1213</v>
        <stp/>
        <stp>StudyData</stp>
        <stp>GCE</stp>
        <stp>Bar</stp>
        <stp/>
        <stp>Low</stp>
        <stp>5</stp>
        <stp>-6</stp>
        <stp/>
        <stp/>
        <stp/>
        <stp/>
        <stp>T</stp>
        <tr r="AV11" s="1"/>
      </tp>
      <tp>
        <v>1214</v>
        <stp/>
        <stp>StudyData</stp>
        <stp>GCE</stp>
        <stp>Bar</stp>
        <stp/>
        <stp>Open</stp>
        <stp>5</stp>
        <stp>-40</stp>
        <stp/>
        <stp/>
        <stp/>
        <stp/>
        <stp>T</stp>
        <tr r="AT45" s="1"/>
      </tp>
      <tp>
        <v>1215.3</v>
        <stp/>
        <stp>StudyData</stp>
        <stp>GCE</stp>
        <stp>Bar</stp>
        <stp/>
        <stp>Open</stp>
        <stp>5</stp>
        <stp>-50</stp>
        <stp/>
        <stp/>
        <stp/>
        <stp/>
        <stp>T</stp>
        <tr r="AT55" s="1"/>
      </tp>
      <tp>
        <v>1213.5</v>
        <stp/>
        <stp>StudyData</stp>
        <stp>GCE</stp>
        <stp>Bar</stp>
        <stp/>
        <stp>Open</stp>
        <stp>5</stp>
        <stp>-60</stp>
        <stp/>
        <stp/>
        <stp/>
        <stp/>
        <stp>T</stp>
        <tr r="AT65" s="1"/>
      </tp>
      <tp>
        <v>1212.8</v>
        <stp/>
        <stp>StudyData</stp>
        <stp>GCE</stp>
        <stp>Bar</stp>
        <stp/>
        <stp>Open</stp>
        <stp>5</stp>
        <stp>-10</stp>
        <stp/>
        <stp/>
        <stp/>
        <stp/>
        <stp>T</stp>
        <tr r="AT15" s="1"/>
      </tp>
      <tp>
        <v>1213.7</v>
        <stp/>
        <stp>StudyData</stp>
        <stp>GCE</stp>
        <stp>Bar</stp>
        <stp/>
        <stp>Open</stp>
        <stp>5</stp>
        <stp>-20</stp>
        <stp/>
        <stp/>
        <stp/>
        <stp/>
        <stp>T</stp>
        <tr r="AT25" s="1"/>
      </tp>
      <tp>
        <v>1215.8</v>
        <stp/>
        <stp>StudyData</stp>
        <stp>GCE</stp>
        <stp>Bar</stp>
        <stp/>
        <stp>Open</stp>
        <stp>5</stp>
        <stp>-30</stp>
        <stp/>
        <stp/>
        <stp/>
        <stp/>
        <stp>T</stp>
        <tr r="AT35" s="1"/>
      </tp>
      <tp>
        <v>-2.575991756826378E-2</v>
        <stp/>
        <stp>ContractData</stp>
        <stp>FVAH6</stp>
        <stp>PerCentNetLastQuote</stp>
        <stp/>
        <stp>T</stp>
        <tr r="K52" s="2"/>
      </tp>
      <tp>
        <v>30.06</v>
        <stp/>
        <stp>StudyData</stp>
        <stp>CLE?</stp>
        <stp>Bar</stp>
        <stp/>
        <stp>Open</stp>
        <stp>5</stp>
        <stp>-42</stp>
        <stp/>
        <stp/>
        <stp/>
        <stp/>
        <stp>T</stp>
        <tr r="AK47" s="1"/>
      </tp>
      <tp>
        <v>29.74</v>
        <stp/>
        <stp>StudyData</stp>
        <stp>CLE?</stp>
        <stp>Bar</stp>
        <stp/>
        <stp>Open</stp>
        <stp>5</stp>
        <stp>-52</stp>
        <stp/>
        <stp/>
        <stp/>
        <stp/>
        <stp>T</stp>
        <tr r="AK57" s="1"/>
      </tp>
      <tp>
        <v>28.98</v>
        <stp/>
        <stp>StudyData</stp>
        <stp>CLE?</stp>
        <stp>Bar</stp>
        <stp/>
        <stp>Open</stp>
        <stp>5</stp>
        <stp>-12</stp>
        <stp/>
        <stp/>
        <stp/>
        <stp/>
        <stp>T</stp>
        <tr r="AK17" s="1"/>
      </tp>
      <tp>
        <v>29.6</v>
        <stp/>
        <stp>StudyData</stp>
        <stp>CLE?</stp>
        <stp>Bar</stp>
        <stp/>
        <stp>Open</stp>
        <stp>5</stp>
        <stp>-22</stp>
        <stp/>
        <stp/>
        <stp/>
        <stp/>
        <stp>T</stp>
        <tr r="AK27" s="1"/>
      </tp>
      <tp>
        <v>29.57</v>
        <stp/>
        <stp>StudyData</stp>
        <stp>CLE?</stp>
        <stp>Bar</stp>
        <stp/>
        <stp>Open</stp>
        <stp>5</stp>
        <stp>-32</stp>
        <stp/>
        <stp/>
        <stp/>
        <stp/>
        <stp>T</stp>
        <tr r="AK37" s="1"/>
      </tp>
      <tp>
        <v>42416.420138888891</v>
        <stp/>
        <stp>StudyData</stp>
        <stp>CLE?</stp>
        <stp>Bar</stp>
        <stp/>
        <stp>Time</stp>
        <stp>5</stp>
        <stp>-2</stp>
        <stp/>
        <stp/>
        <stp/>
        <stp/>
        <stp>T</stp>
        <tr r="AO7" s="1"/>
      </tp>
      <tp t="s">
        <v/>
        <stp/>
        <stp>StudyData</stp>
        <stp>(Vol(GCE?2)when  (LocalYear(GCE?2)=2016 AND LocalMonth(GCE?2)=2 AND LocalDay(GCE?2)=15 AND LocalHour(GCE?2)=12 AND LocalMinute(GCE?2)=50))</stp>
        <stp>Bar</stp>
        <stp/>
        <stp>Close</stp>
        <stp>5</stp>
        <stp>0</stp>
        <stp/>
        <stp/>
        <stp/>
        <stp>FALSE</stp>
        <stp>T</stp>
        <tr r="S67" s="8"/>
      </tp>
      <tp t="s">
        <v/>
        <stp/>
        <stp>StudyData</stp>
        <stp>(Vol(GCE?2)when  (LocalYear(GCE?2)=2016 AND LocalMonth(GCE?2)=2 AND LocalDay(GCE?2)=16 AND LocalHour(GCE?2)=11 AND LocalMinute(GCE?2)=50))</stp>
        <stp>Bar</stp>
        <stp/>
        <stp>Close</stp>
        <stp>5</stp>
        <stp>0</stp>
        <stp/>
        <stp/>
        <stp/>
        <stp>FALSE</stp>
        <stp>T</stp>
        <tr r="K55" s="8"/>
      </tp>
      <tp t="s">
        <v/>
        <stp/>
        <stp>StudyData</stp>
        <stp>(Vol(GCE?2)when  (LocalYear(GCE?2)=2016 AND LocalMonth(GCE?2)=2 AND LocalDay(GCE?2)=15 AND LocalHour(GCE?2)=12 AND LocalMinute(GCE?2)=55))</stp>
        <stp>Bar</stp>
        <stp/>
        <stp>Close</stp>
        <stp>5</stp>
        <stp>0</stp>
        <stp/>
        <stp/>
        <stp/>
        <stp>FALSE</stp>
        <stp>T</stp>
        <tr r="S68" s="8"/>
      </tp>
      <tp t="s">
        <v/>
        <stp/>
        <stp>StudyData</stp>
        <stp>(Vol(GCE?2)when  (LocalYear(GCE?2)=2016 AND LocalMonth(GCE?2)=2 AND LocalDay(GCE?2)=16 AND LocalHour(GCE?2)=11 AND LocalMinute(GCE?2)=55))</stp>
        <stp>Bar</stp>
        <stp/>
        <stp>Close</stp>
        <stp>5</stp>
        <stp>0</stp>
        <stp/>
        <stp/>
        <stp/>
        <stp>FALSE</stp>
        <stp>T</stp>
        <tr r="K56" s="8"/>
      </tp>
      <tp t="s">
        <v/>
        <stp/>
        <stp>StudyData</stp>
        <stp>(Vol(GCE?2)when  (LocalYear(GCE?2)=2016 AND LocalMonth(GCE?2)=2 AND LocalDay(GCE?2)=15 AND LocalHour(GCE?2)=12 AND LocalMinute(GCE?2)=40))</stp>
        <stp>Bar</stp>
        <stp/>
        <stp>Close</stp>
        <stp>5</stp>
        <stp>0</stp>
        <stp/>
        <stp/>
        <stp/>
        <stp>FALSE</stp>
        <stp>T</stp>
        <tr r="S65" s="8"/>
      </tp>
      <tp t="s">
        <v/>
        <stp/>
        <stp>StudyData</stp>
        <stp>(Vol(GCE?2)when  (LocalYear(GCE?2)=2016 AND LocalMonth(GCE?2)=2 AND LocalDay(GCE?2)=16 AND LocalHour(GCE?2)=11 AND LocalMinute(GCE?2)=40))</stp>
        <stp>Bar</stp>
        <stp/>
        <stp>Close</stp>
        <stp>5</stp>
        <stp>0</stp>
        <stp/>
        <stp/>
        <stp/>
        <stp>FALSE</stp>
        <stp>T</stp>
        <tr r="K53" s="8"/>
      </tp>
      <tp t="s">
        <v/>
        <stp/>
        <stp>StudyData</stp>
        <stp>(Vol(GCE?2)when  (LocalYear(GCE?2)=2016 AND LocalMonth(GCE?2)=2 AND LocalDay(GCE?2)=15 AND LocalHour(GCE?2)=12 AND LocalMinute(GCE?2)=45))</stp>
        <stp>Bar</stp>
        <stp/>
        <stp>Close</stp>
        <stp>5</stp>
        <stp>0</stp>
        <stp/>
        <stp/>
        <stp/>
        <stp>FALSE</stp>
        <stp>T</stp>
        <tr r="S66" s="8"/>
      </tp>
      <tp t="s">
        <v/>
        <stp/>
        <stp>StudyData</stp>
        <stp>(Vol(GCE?2)when  (LocalYear(GCE?2)=2016 AND LocalMonth(GCE?2)=2 AND LocalDay(GCE?2)=16 AND LocalHour(GCE?2)=11 AND LocalMinute(GCE?2)=45))</stp>
        <stp>Bar</stp>
        <stp/>
        <stp>Close</stp>
        <stp>5</stp>
        <stp>0</stp>
        <stp/>
        <stp/>
        <stp/>
        <stp>FALSE</stp>
        <stp>T</stp>
        <tr r="K54" s="8"/>
      </tp>
      <tp t="s">
        <v/>
        <stp/>
        <stp>StudyData</stp>
        <stp>(Vol(GCE?2)when  (LocalYear(GCE?2)=2016 AND LocalMonth(GCE?2)=2 AND LocalDay(GCE?2)=15 AND LocalHour(GCE?2)=12 AND LocalMinute(GCE?2)=30))</stp>
        <stp>Bar</stp>
        <stp/>
        <stp>Close</stp>
        <stp>5</stp>
        <stp>0</stp>
        <stp/>
        <stp/>
        <stp/>
        <stp>FALSE</stp>
        <stp>T</stp>
        <tr r="S63" s="8"/>
      </tp>
      <tp t="s">
        <v/>
        <stp/>
        <stp>StudyData</stp>
        <stp>(Vol(GCE?2)when  (LocalYear(GCE?2)=2016 AND LocalMonth(GCE?2)=2 AND LocalDay(GCE?2)=16 AND LocalHour(GCE?2)=11 AND LocalMinute(GCE?2)=30))</stp>
        <stp>Bar</stp>
        <stp/>
        <stp>Close</stp>
        <stp>5</stp>
        <stp>0</stp>
        <stp/>
        <stp/>
        <stp/>
        <stp>FALSE</stp>
        <stp>T</stp>
        <tr r="K51" s="8"/>
      </tp>
      <tp t="s">
        <v/>
        <stp/>
        <stp>StudyData</stp>
        <stp>(Vol(GCE?2)when  (LocalYear(GCE?2)=2016 AND LocalMonth(GCE?2)=2 AND LocalDay(GCE?2)=15 AND LocalHour(GCE?2)=12 AND LocalMinute(GCE?2)=35))</stp>
        <stp>Bar</stp>
        <stp/>
        <stp>Close</stp>
        <stp>5</stp>
        <stp>0</stp>
        <stp/>
        <stp/>
        <stp/>
        <stp>FALSE</stp>
        <stp>T</stp>
        <tr r="S64" s="8"/>
      </tp>
      <tp t="s">
        <v/>
        <stp/>
        <stp>StudyData</stp>
        <stp>(Vol(GCE?2)when  (LocalYear(GCE?2)=2016 AND LocalMonth(GCE?2)=2 AND LocalDay(GCE?2)=16 AND LocalHour(GCE?2)=11 AND LocalMinute(GCE?2)=35))</stp>
        <stp>Bar</stp>
        <stp/>
        <stp>Close</stp>
        <stp>5</stp>
        <stp>0</stp>
        <stp/>
        <stp/>
        <stp/>
        <stp>FALSE</stp>
        <stp>T</stp>
        <tr r="K52" s="8"/>
      </tp>
      <tp>
        <v>52</v>
        <stp/>
        <stp>StudyData</stp>
        <stp>(Vol(GCE?2)when  (LocalYear(GCE?2)=2016 AND LocalMonth(GCE?2)=2 AND LocalDay(GCE?2)=12 AND LocalHour(GCE?2)=15 AND LocalMinute(GCE?2)=20))</stp>
        <stp>Bar</stp>
        <stp/>
        <stp>Close</stp>
        <stp>5</stp>
        <stp>0</stp>
        <stp/>
        <stp/>
        <stp/>
        <stp>FALSE</stp>
        <stp>T</stp>
        <tr r="T97" s="8"/>
      </tp>
      <tp t="s">
        <v/>
        <stp/>
        <stp>StudyData</stp>
        <stp>(Vol(GCE?2)when  (LocalYear(GCE?2)=2016 AND LocalMonth(GCE?2)=2 AND LocalDay(GCE?2)=15 AND LocalHour(GCE?2)=12 AND LocalMinute(GCE?2)=20))</stp>
        <stp>Bar</stp>
        <stp/>
        <stp>Close</stp>
        <stp>5</stp>
        <stp>0</stp>
        <stp/>
        <stp/>
        <stp/>
        <stp>FALSE</stp>
        <stp>T</stp>
        <tr r="S61" s="8"/>
      </tp>
      <tp t="s">
        <v/>
        <stp/>
        <stp>StudyData</stp>
        <stp>(Vol(GCE?2)when  (LocalYear(GCE?2)=2016 AND LocalMonth(GCE?2)=2 AND LocalDay(GCE?2)=16 AND LocalHour(GCE?2)=11 AND LocalMinute(GCE?2)=20))</stp>
        <stp>Bar</stp>
        <stp/>
        <stp>Close</stp>
        <stp>5</stp>
        <stp>0</stp>
        <stp/>
        <stp/>
        <stp/>
        <stp>FALSE</stp>
        <stp>T</stp>
        <tr r="K49" s="8"/>
      </tp>
      <tp>
        <v>25</v>
        <stp/>
        <stp>StudyData</stp>
        <stp>(Vol(GCE?2)when  (LocalYear(GCE?2)=2016 AND LocalMonth(GCE?2)=2 AND LocalDay(GCE?2)=12 AND LocalHour(GCE?2)=15 AND LocalMinute(GCE?2)=25))</stp>
        <stp>Bar</stp>
        <stp/>
        <stp>Close</stp>
        <stp>5</stp>
        <stp>0</stp>
        <stp/>
        <stp/>
        <stp/>
        <stp>FALSE</stp>
        <stp>T</stp>
        <tr r="T98" s="8"/>
      </tp>
      <tp t="s">
        <v/>
        <stp/>
        <stp>StudyData</stp>
        <stp>(Vol(GCE?2)when  (LocalYear(GCE?2)=2016 AND LocalMonth(GCE?2)=2 AND LocalDay(GCE?2)=15 AND LocalHour(GCE?2)=12 AND LocalMinute(GCE?2)=25))</stp>
        <stp>Bar</stp>
        <stp/>
        <stp>Close</stp>
        <stp>5</stp>
        <stp>0</stp>
        <stp/>
        <stp/>
        <stp/>
        <stp>FALSE</stp>
        <stp>T</stp>
        <tr r="S62" s="8"/>
      </tp>
      <tp t="s">
        <v/>
        <stp/>
        <stp>StudyData</stp>
        <stp>(Vol(GCE?2)when  (LocalYear(GCE?2)=2016 AND LocalMonth(GCE?2)=2 AND LocalDay(GCE?2)=16 AND LocalHour(GCE?2)=11 AND LocalMinute(GCE?2)=25))</stp>
        <stp>Bar</stp>
        <stp/>
        <stp>Close</stp>
        <stp>5</stp>
        <stp>0</stp>
        <stp/>
        <stp/>
        <stp/>
        <stp>FALSE</stp>
        <stp>T</stp>
        <tr r="K50" s="8"/>
      </tp>
      <tp>
        <v>229</v>
        <stp/>
        <stp>StudyData</stp>
        <stp>(Vol(GCE?2)when  (LocalYear(GCE?2)=2016 AND LocalMonth(GCE?2)=2 AND LocalDay(GCE?2)=12 AND LocalHour(GCE?2)=15 AND LocalMinute(GCE?2)=10))</stp>
        <stp>Bar</stp>
        <stp/>
        <stp>Close</stp>
        <stp>5</stp>
        <stp>0</stp>
        <stp/>
        <stp/>
        <stp/>
        <stp>FALSE</stp>
        <stp>T</stp>
        <tr r="T95" s="8"/>
      </tp>
      <tp t="s">
        <v/>
        <stp/>
        <stp>StudyData</stp>
        <stp>(Vol(GCE?2)when  (LocalYear(GCE?2)=2016 AND LocalMonth(GCE?2)=2 AND LocalDay(GCE?2)=15 AND LocalHour(GCE?2)=12 AND LocalMinute(GCE?2)=10))</stp>
        <stp>Bar</stp>
        <stp/>
        <stp>Close</stp>
        <stp>5</stp>
        <stp>0</stp>
        <stp/>
        <stp/>
        <stp/>
        <stp>FALSE</stp>
        <stp>T</stp>
        <tr r="S59" s="8"/>
      </tp>
      <tp t="s">
        <v/>
        <stp/>
        <stp>StudyData</stp>
        <stp>(Vol(GCE?2)when  (LocalYear(GCE?2)=2016 AND LocalMonth(GCE?2)=2 AND LocalDay(GCE?2)=16 AND LocalHour(GCE?2)=11 AND LocalMinute(GCE?2)=10))</stp>
        <stp>Bar</stp>
        <stp/>
        <stp>Close</stp>
        <stp>5</stp>
        <stp>0</stp>
        <stp/>
        <stp/>
        <stp/>
        <stp>FALSE</stp>
        <stp>T</stp>
        <tr r="K47" s="8"/>
      </tp>
      <tp>
        <v>141</v>
        <stp/>
        <stp>StudyData</stp>
        <stp>(Vol(GCE?2)when  (LocalYear(GCE?2)=2016 AND LocalMonth(GCE?2)=2 AND LocalDay(GCE?2)=12 AND LocalHour(GCE?2)=15 AND LocalMinute(GCE?2)=15))</stp>
        <stp>Bar</stp>
        <stp/>
        <stp>Close</stp>
        <stp>5</stp>
        <stp>0</stp>
        <stp/>
        <stp/>
        <stp/>
        <stp>FALSE</stp>
        <stp>T</stp>
        <tr r="T96" s="8"/>
      </tp>
      <tp t="s">
        <v/>
        <stp/>
        <stp>StudyData</stp>
        <stp>(Vol(GCE?2)when  (LocalYear(GCE?2)=2016 AND LocalMonth(GCE?2)=2 AND LocalDay(GCE?2)=15 AND LocalHour(GCE?2)=12 AND LocalMinute(GCE?2)=15))</stp>
        <stp>Bar</stp>
        <stp/>
        <stp>Close</stp>
        <stp>5</stp>
        <stp>0</stp>
        <stp/>
        <stp/>
        <stp/>
        <stp>FALSE</stp>
        <stp>T</stp>
        <tr r="S60" s="8"/>
      </tp>
      <tp t="s">
        <v/>
        <stp/>
        <stp>StudyData</stp>
        <stp>(Vol(GCE?2)when  (LocalYear(GCE?2)=2016 AND LocalMonth(GCE?2)=2 AND LocalDay(GCE?2)=16 AND LocalHour(GCE?2)=11 AND LocalMinute(GCE?2)=15))</stp>
        <stp>Bar</stp>
        <stp/>
        <stp>Close</stp>
        <stp>5</stp>
        <stp>0</stp>
        <stp/>
        <stp/>
        <stp/>
        <stp>FALSE</stp>
        <stp>T</stp>
        <tr r="K48" s="8"/>
      </tp>
      <tp>
        <v>92</v>
        <stp/>
        <stp>StudyData</stp>
        <stp>(Vol(GCE?2)when  (LocalYear(GCE?2)=2016 AND LocalMonth(GCE?2)=2 AND LocalDay(GCE?2)=12 AND LocalHour(GCE?2)=15 AND LocalMinute(GCE?2)=00))</stp>
        <stp>Bar</stp>
        <stp/>
        <stp>Close</stp>
        <stp>5</stp>
        <stp>0</stp>
        <stp/>
        <stp/>
        <stp/>
        <stp>FALSE</stp>
        <stp>T</stp>
        <tr r="T93" s="8"/>
      </tp>
      <tp t="s">
        <v/>
        <stp/>
        <stp>StudyData</stp>
        <stp>(Vol(GCE?2)when  (LocalYear(GCE?2)=2016 AND LocalMonth(GCE?2)=2 AND LocalDay(GCE?2)=15 AND LocalHour(GCE?2)=12 AND LocalMinute(GCE?2)=00))</stp>
        <stp>Bar</stp>
        <stp/>
        <stp>Close</stp>
        <stp>5</stp>
        <stp>0</stp>
        <stp/>
        <stp/>
        <stp/>
        <stp>FALSE</stp>
        <stp>T</stp>
        <tr r="S57" s="8"/>
      </tp>
      <tp t="s">
        <v/>
        <stp/>
        <stp>StudyData</stp>
        <stp>(Vol(GCE?2)when  (LocalYear(GCE?2)=2016 AND LocalMonth(GCE?2)=2 AND LocalDay(GCE?2)=16 AND LocalHour(GCE?2)=11 AND LocalMinute(GCE?2)=00))</stp>
        <stp>Bar</stp>
        <stp/>
        <stp>Close</stp>
        <stp>5</stp>
        <stp>0</stp>
        <stp/>
        <stp/>
        <stp/>
        <stp>FALSE</stp>
        <stp>T</stp>
        <tr r="K45" s="8"/>
      </tp>
      <tp>
        <v>196</v>
        <stp/>
        <stp>StudyData</stp>
        <stp>(Vol(GCE?2)when  (LocalYear(GCE?2)=2016 AND LocalMonth(GCE?2)=2 AND LocalDay(GCE?2)=12 AND LocalHour(GCE?2)=15 AND LocalMinute(GCE?2)=05))</stp>
        <stp>Bar</stp>
        <stp/>
        <stp>Close</stp>
        <stp>5</stp>
        <stp>0</stp>
        <stp/>
        <stp/>
        <stp/>
        <stp>FALSE</stp>
        <stp>T</stp>
        <tr r="T94" s="8"/>
      </tp>
      <tp t="s">
        <v/>
        <stp/>
        <stp>StudyData</stp>
        <stp>(Vol(GCE?2)when  (LocalYear(GCE?2)=2016 AND LocalMonth(GCE?2)=2 AND LocalDay(GCE?2)=15 AND LocalHour(GCE?2)=12 AND LocalMinute(GCE?2)=05))</stp>
        <stp>Bar</stp>
        <stp/>
        <stp>Close</stp>
        <stp>5</stp>
        <stp>0</stp>
        <stp/>
        <stp/>
        <stp/>
        <stp>FALSE</stp>
        <stp>T</stp>
        <tr r="S58" s="8"/>
      </tp>
      <tp t="s">
        <v/>
        <stp/>
        <stp>StudyData</stp>
        <stp>(Vol(GCE?2)when  (LocalYear(GCE?2)=2016 AND LocalMonth(GCE?2)=2 AND LocalDay(GCE?2)=16 AND LocalHour(GCE?2)=11 AND LocalMinute(GCE?2)=05))</stp>
        <stp>Bar</stp>
        <stp/>
        <stp>Close</stp>
        <stp>5</stp>
        <stp>0</stp>
        <stp/>
        <stp/>
        <stp/>
        <stp>FALSE</stp>
        <stp>T</stp>
        <tr r="K46" s="8"/>
      </tp>
      <tp>
        <v>1212.0999999999999</v>
        <stp/>
        <stp>StudyData</stp>
        <stp>GCE</stp>
        <stp>Bar</stp>
        <stp/>
        <stp>Low</stp>
        <stp>5</stp>
        <stp>-7</stp>
        <stp/>
        <stp/>
        <stp/>
        <stp/>
        <stp>T</stp>
        <tr r="AV12" s="1"/>
      </tp>
      <tp>
        <v>1215.5</v>
        <stp/>
        <stp>StudyData</stp>
        <stp>GCE</stp>
        <stp>Bar</stp>
        <stp/>
        <stp>Open</stp>
        <stp>5</stp>
        <stp>-41</stp>
        <stp/>
        <stp/>
        <stp/>
        <stp/>
        <stp>T</stp>
        <tr r="AT46" s="1"/>
      </tp>
      <tp>
        <v>1215.5</v>
        <stp/>
        <stp>StudyData</stp>
        <stp>GCE</stp>
        <stp>Bar</stp>
        <stp/>
        <stp>Open</stp>
        <stp>5</stp>
        <stp>-51</stp>
        <stp/>
        <stp/>
        <stp/>
        <stp/>
        <stp>T</stp>
        <tr r="AT56" s="1"/>
      </tp>
      <tp>
        <v>1212.5999999999999</v>
        <stp/>
        <stp>StudyData</stp>
        <stp>GCE</stp>
        <stp>Bar</stp>
        <stp/>
        <stp>Open</stp>
        <stp>5</stp>
        <stp>-11</stp>
        <stp/>
        <stp/>
        <stp/>
        <stp/>
        <stp>T</stp>
        <tr r="AT16" s="1"/>
      </tp>
      <tp>
        <v>1213.7</v>
        <stp/>
        <stp>StudyData</stp>
        <stp>GCE</stp>
        <stp>Bar</stp>
        <stp/>
        <stp>Open</stp>
        <stp>5</stp>
        <stp>-21</stp>
        <stp/>
        <stp/>
        <stp/>
        <stp/>
        <stp>T</stp>
        <tr r="AT26" s="1"/>
      </tp>
      <tp>
        <v>1215.2</v>
        <stp/>
        <stp>StudyData</stp>
        <stp>GCE</stp>
        <stp>Bar</stp>
        <stp/>
        <stp>Open</stp>
        <stp>5</stp>
        <stp>-31</stp>
        <stp/>
        <stp/>
        <stp/>
        <stp/>
        <stp>T</stp>
        <tr r="AT36" s="1"/>
      </tp>
      <tp>
        <v>0.76502732240437155</v>
        <stp/>
        <stp>ContractData</stp>
        <stp>ZWAH6</stp>
        <stp>PerCentNetLastQuote</stp>
        <stp/>
        <stp>T</stp>
        <tr r="K28" s="2"/>
      </tp>
      <tp>
        <v>30.09</v>
        <stp/>
        <stp>StudyData</stp>
        <stp>CLE?</stp>
        <stp>Bar</stp>
        <stp/>
        <stp>Open</stp>
        <stp>5</stp>
        <stp>-41</stp>
        <stp/>
        <stp/>
        <stp/>
        <stp/>
        <stp>T</stp>
        <tr r="AK46" s="1"/>
      </tp>
      <tp>
        <v>29.91</v>
        <stp/>
        <stp>StudyData</stp>
        <stp>CLE?</stp>
        <stp>Bar</stp>
        <stp/>
        <stp>Open</stp>
        <stp>5</stp>
        <stp>-51</stp>
        <stp/>
        <stp/>
        <stp/>
        <stp/>
        <stp>T</stp>
        <tr r="AK56" s="1"/>
      </tp>
      <tp>
        <v>29</v>
        <stp/>
        <stp>StudyData</stp>
        <stp>CLE?</stp>
        <stp>Bar</stp>
        <stp/>
        <stp>Open</stp>
        <stp>5</stp>
        <stp>-11</stp>
        <stp/>
        <stp/>
        <stp/>
        <stp/>
        <stp>T</stp>
        <tr r="AK16" s="1"/>
      </tp>
      <tp>
        <v>29.56</v>
        <stp/>
        <stp>StudyData</stp>
        <stp>CLE?</stp>
        <stp>Bar</stp>
        <stp/>
        <stp>Open</stp>
        <stp>5</stp>
        <stp>-21</stp>
        <stp/>
        <stp/>
        <stp/>
        <stp/>
        <stp>T</stp>
        <tr r="AK26" s="1"/>
      </tp>
      <tp>
        <v>29.39</v>
        <stp/>
        <stp>StudyData</stp>
        <stp>CLE?</stp>
        <stp>Bar</stp>
        <stp/>
        <stp>Open</stp>
        <stp>5</stp>
        <stp>-31</stp>
        <stp/>
        <stp/>
        <stp/>
        <stp/>
        <stp>T</stp>
        <tr r="AK36" s="1"/>
      </tp>
      <tp>
        <v>42416.423611111109</v>
        <stp/>
        <stp>StudyData</stp>
        <stp>CLE?</stp>
        <stp>Bar</stp>
        <stp/>
        <stp>Time</stp>
        <stp>5</stp>
        <stp>-1</stp>
        <stp/>
        <stp/>
        <stp/>
        <stp/>
        <stp>T</stp>
        <tr r="AO6" s="1"/>
      </tp>
      <tp>
        <v>583</v>
        <stp/>
        <stp>StudyData</stp>
        <stp>(Vol(GCE?2)when  (LocalYear(GCE?2)=2016 AND LocalMonth(GCE?2)=2 AND LocalDay(GCE?2)=10 AND LocalHour(GCE?2)=14 AND LocalMinute(GCE?2)=50))</stp>
        <stp>Bar</stp>
        <stp/>
        <stp>Close</stp>
        <stp>5</stp>
        <stp>0</stp>
        <stp/>
        <stp/>
        <stp/>
        <stp>FALSE</stp>
        <stp>T</stp>
        <tr r="V91" s="8"/>
      </tp>
      <tp>
        <v>523</v>
        <stp/>
        <stp>StudyData</stp>
        <stp>(Vol(GCE?2)when  (LocalYear(GCE?2)=2016 AND LocalMonth(GCE?2)=2 AND LocalDay(GCE?2)=15 AND LocalHour(GCE?2)=11 AND LocalMinute(GCE?2)=50))</stp>
        <stp>Bar</stp>
        <stp/>
        <stp>Close</stp>
        <stp>5</stp>
        <stp>0</stp>
        <stp/>
        <stp/>
        <stp/>
        <stp>FALSE</stp>
        <stp>T</stp>
        <tr r="S55" s="8"/>
      </tp>
      <tp t="s">
        <v/>
        <stp/>
        <stp>StudyData</stp>
        <stp>(Vol(GCE?2)when  (LocalYear(GCE?2)=2016 AND LocalMonth(GCE?2)=2 AND LocalDay(GCE?2)=16 AND LocalHour(GCE?2)=12 AND LocalMinute(GCE?2)=50))</stp>
        <stp>Bar</stp>
        <stp/>
        <stp>Close</stp>
        <stp>5</stp>
        <stp>0</stp>
        <stp/>
        <stp/>
        <stp/>
        <stp>FALSE</stp>
        <stp>T</stp>
        <tr r="K67" s="8"/>
      </tp>
      <tp>
        <v>742</v>
        <stp/>
        <stp>StudyData</stp>
        <stp>(Vol(GCE?2)when  (LocalYear(GCE?2)=2016 AND LocalMonth(GCE?2)=2 AND LocalDay(GCE?2)=10 AND LocalHour(GCE?2)=14 AND LocalMinute(GCE?2)=55))</stp>
        <stp>Bar</stp>
        <stp/>
        <stp>Close</stp>
        <stp>5</stp>
        <stp>0</stp>
        <stp/>
        <stp/>
        <stp/>
        <stp>FALSE</stp>
        <stp>T</stp>
        <tr r="V92" s="8"/>
      </tp>
      <tp>
        <v>186</v>
        <stp/>
        <stp>StudyData</stp>
        <stp>(Vol(GCE?2)when  (LocalYear(GCE?2)=2016 AND LocalMonth(GCE?2)=2 AND LocalDay(GCE?2)=15 AND LocalHour(GCE?2)=11 AND LocalMinute(GCE?2)=55))</stp>
        <stp>Bar</stp>
        <stp/>
        <stp>Close</stp>
        <stp>5</stp>
        <stp>0</stp>
        <stp/>
        <stp/>
        <stp/>
        <stp>FALSE</stp>
        <stp>T</stp>
        <tr r="S56" s="8"/>
      </tp>
      <tp t="s">
        <v/>
        <stp/>
        <stp>StudyData</stp>
        <stp>(Vol(GCE?2)when  (LocalYear(GCE?2)=2016 AND LocalMonth(GCE?2)=2 AND LocalDay(GCE?2)=16 AND LocalHour(GCE?2)=12 AND LocalMinute(GCE?2)=55))</stp>
        <stp>Bar</stp>
        <stp/>
        <stp>Close</stp>
        <stp>5</stp>
        <stp>0</stp>
        <stp/>
        <stp/>
        <stp/>
        <stp>FALSE</stp>
        <stp>T</stp>
        <tr r="K68" s="8"/>
      </tp>
      <tp>
        <v>1225</v>
        <stp/>
        <stp>StudyData</stp>
        <stp>(Vol(GCE?2)when  (LocalYear(GCE?2)=2016 AND LocalMonth(GCE?2)=2 AND LocalDay(GCE?2)=10 AND LocalHour(GCE?2)=14 AND LocalMinute(GCE?2)=40))</stp>
        <stp>Bar</stp>
        <stp/>
        <stp>Close</stp>
        <stp>5</stp>
        <stp>0</stp>
        <stp/>
        <stp/>
        <stp/>
        <stp>FALSE</stp>
        <stp>T</stp>
        <tr r="V89" s="8"/>
      </tp>
      <tp>
        <v>109</v>
        <stp/>
        <stp>StudyData</stp>
        <stp>(Vol(GCE?2)when  (LocalYear(GCE?2)=2016 AND LocalMonth(GCE?2)=2 AND LocalDay(GCE?2)=15 AND LocalHour(GCE?2)=11 AND LocalMinute(GCE?2)=40))</stp>
        <stp>Bar</stp>
        <stp/>
        <stp>Close</stp>
        <stp>5</stp>
        <stp>0</stp>
        <stp/>
        <stp/>
        <stp/>
        <stp>FALSE</stp>
        <stp>T</stp>
        <tr r="S53" s="8"/>
      </tp>
      <tp t="s">
        <v/>
        <stp/>
        <stp>StudyData</stp>
        <stp>(Vol(GCE?2)when  (LocalYear(GCE?2)=2016 AND LocalMonth(GCE?2)=2 AND LocalDay(GCE?2)=16 AND LocalHour(GCE?2)=12 AND LocalMinute(GCE?2)=40))</stp>
        <stp>Bar</stp>
        <stp/>
        <stp>Close</stp>
        <stp>5</stp>
        <stp>0</stp>
        <stp/>
        <stp/>
        <stp/>
        <stp>FALSE</stp>
        <stp>T</stp>
        <tr r="K65" s="8"/>
      </tp>
      <tp>
        <v>501</v>
        <stp/>
        <stp>StudyData</stp>
        <stp>(Vol(GCE?2)when  (LocalYear(GCE?2)=2016 AND LocalMonth(GCE?2)=2 AND LocalDay(GCE?2)=10 AND LocalHour(GCE?2)=14 AND LocalMinute(GCE?2)=45))</stp>
        <stp>Bar</stp>
        <stp/>
        <stp>Close</stp>
        <stp>5</stp>
        <stp>0</stp>
        <stp/>
        <stp/>
        <stp/>
        <stp>FALSE</stp>
        <stp>T</stp>
        <tr r="V90" s="8"/>
      </tp>
      <tp>
        <v>492</v>
        <stp/>
        <stp>StudyData</stp>
        <stp>(Vol(GCE?2)when  (LocalYear(GCE?2)=2016 AND LocalMonth(GCE?2)=2 AND LocalDay(GCE?2)=15 AND LocalHour(GCE?2)=11 AND LocalMinute(GCE?2)=45))</stp>
        <stp>Bar</stp>
        <stp/>
        <stp>Close</stp>
        <stp>5</stp>
        <stp>0</stp>
        <stp/>
        <stp/>
        <stp/>
        <stp>FALSE</stp>
        <stp>T</stp>
        <tr r="S54" s="8"/>
      </tp>
      <tp t="s">
        <v/>
        <stp/>
        <stp>StudyData</stp>
        <stp>(Vol(GCE?2)when  (LocalYear(GCE?2)=2016 AND LocalMonth(GCE?2)=2 AND LocalDay(GCE?2)=16 AND LocalHour(GCE?2)=12 AND LocalMinute(GCE?2)=45))</stp>
        <stp>Bar</stp>
        <stp/>
        <stp>Close</stp>
        <stp>5</stp>
        <stp>0</stp>
        <stp/>
        <stp/>
        <stp/>
        <stp>FALSE</stp>
        <stp>T</stp>
        <tr r="K66" s="8"/>
      </tp>
      <tp>
        <v>184</v>
        <stp/>
        <stp>StudyData</stp>
        <stp>(Vol(GCE?2)when  (LocalYear(GCE?2)=2016 AND LocalMonth(GCE?2)=2 AND LocalDay(GCE?2)=10 AND LocalHour(GCE?2)=14 AND LocalMinute(GCE?2)=30))</stp>
        <stp>Bar</stp>
        <stp/>
        <stp>Close</stp>
        <stp>5</stp>
        <stp>0</stp>
        <stp/>
        <stp/>
        <stp/>
        <stp>FALSE</stp>
        <stp>T</stp>
        <tr r="V87" s="8"/>
      </tp>
      <tp>
        <v>302</v>
        <stp/>
        <stp>StudyData</stp>
        <stp>(Vol(GCE?2)when  (LocalYear(GCE?2)=2016 AND LocalMonth(GCE?2)=2 AND LocalDay(GCE?2)=15 AND LocalHour(GCE?2)=11 AND LocalMinute(GCE?2)=30))</stp>
        <stp>Bar</stp>
        <stp/>
        <stp>Close</stp>
        <stp>5</stp>
        <stp>0</stp>
        <stp/>
        <stp/>
        <stp/>
        <stp>FALSE</stp>
        <stp>T</stp>
        <tr r="S51" s="8"/>
      </tp>
      <tp t="s">
        <v/>
        <stp/>
        <stp>StudyData</stp>
        <stp>(Vol(GCE?2)when  (LocalYear(GCE?2)=2016 AND LocalMonth(GCE?2)=2 AND LocalDay(GCE?2)=16 AND LocalHour(GCE?2)=12 AND LocalMinute(GCE?2)=30))</stp>
        <stp>Bar</stp>
        <stp/>
        <stp>Close</stp>
        <stp>5</stp>
        <stp>0</stp>
        <stp/>
        <stp/>
        <stp/>
        <stp>FALSE</stp>
        <stp>T</stp>
        <tr r="K63" s="8"/>
      </tp>
      <tp>
        <v>370</v>
        <stp/>
        <stp>StudyData</stp>
        <stp>(Vol(GCE?2)when  (LocalYear(GCE?2)=2016 AND LocalMonth(GCE?2)=2 AND LocalDay(GCE?2)=10 AND LocalHour(GCE?2)=14 AND LocalMinute(GCE?2)=35))</stp>
        <stp>Bar</stp>
        <stp/>
        <stp>Close</stp>
        <stp>5</stp>
        <stp>0</stp>
        <stp/>
        <stp/>
        <stp/>
        <stp>FALSE</stp>
        <stp>T</stp>
        <tr r="V88" s="8"/>
      </tp>
      <tp>
        <v>199</v>
        <stp/>
        <stp>StudyData</stp>
        <stp>(Vol(GCE?2)when  (LocalYear(GCE?2)=2016 AND LocalMonth(GCE?2)=2 AND LocalDay(GCE?2)=15 AND LocalHour(GCE?2)=11 AND LocalMinute(GCE?2)=35))</stp>
        <stp>Bar</stp>
        <stp/>
        <stp>Close</stp>
        <stp>5</stp>
        <stp>0</stp>
        <stp/>
        <stp/>
        <stp/>
        <stp>FALSE</stp>
        <stp>T</stp>
        <tr r="S52" s="8"/>
      </tp>
      <tp t="s">
        <v/>
        <stp/>
        <stp>StudyData</stp>
        <stp>(Vol(GCE?2)when  (LocalYear(GCE?2)=2016 AND LocalMonth(GCE?2)=2 AND LocalDay(GCE?2)=16 AND LocalHour(GCE?2)=12 AND LocalMinute(GCE?2)=35))</stp>
        <stp>Bar</stp>
        <stp/>
        <stp>Close</stp>
        <stp>5</stp>
        <stp>0</stp>
        <stp/>
        <stp/>
        <stp/>
        <stp>FALSE</stp>
        <stp>T</stp>
        <tr r="K64" s="8"/>
      </tp>
      <tp>
        <v>219</v>
        <stp/>
        <stp>StudyData</stp>
        <stp>(Vol(GCE?2)when  (LocalYear(GCE?2)=2016 AND LocalMonth(GCE?2)=2 AND LocalDay(GCE?2)=10 AND LocalHour(GCE?2)=14 AND LocalMinute(GCE?2)=20))</stp>
        <stp>Bar</stp>
        <stp/>
        <stp>Close</stp>
        <stp>5</stp>
        <stp>0</stp>
        <stp/>
        <stp/>
        <stp/>
        <stp>FALSE</stp>
        <stp>T</stp>
        <tr r="V85" s="8"/>
      </tp>
      <tp>
        <v>147</v>
        <stp/>
        <stp>StudyData</stp>
        <stp>(Vol(GCE?2)when  (LocalYear(GCE?2)=2016 AND LocalMonth(GCE?2)=2 AND LocalDay(GCE?2)=11 AND LocalHour(GCE?2)=15 AND LocalMinute(GCE?2)=20))</stp>
        <stp>Bar</stp>
        <stp/>
        <stp>Close</stp>
        <stp>5</stp>
        <stp>0</stp>
        <stp/>
        <stp/>
        <stp/>
        <stp>FALSE</stp>
        <stp>T</stp>
        <tr r="U97" s="8"/>
      </tp>
      <tp>
        <v>106</v>
        <stp/>
        <stp>StudyData</stp>
        <stp>(Vol(GCE?2)when  (LocalYear(GCE?2)=2016 AND LocalMonth(GCE?2)=2 AND LocalDay(GCE?2)=15 AND LocalHour(GCE?2)=11 AND LocalMinute(GCE?2)=20))</stp>
        <stp>Bar</stp>
        <stp/>
        <stp>Close</stp>
        <stp>5</stp>
        <stp>0</stp>
        <stp/>
        <stp/>
        <stp/>
        <stp>FALSE</stp>
        <stp>T</stp>
        <tr r="S49" s="8"/>
      </tp>
      <tp t="s">
        <v/>
        <stp/>
        <stp>StudyData</stp>
        <stp>(Vol(GCE?2)when  (LocalYear(GCE?2)=2016 AND LocalMonth(GCE?2)=2 AND LocalDay(GCE?2)=16 AND LocalHour(GCE?2)=12 AND LocalMinute(GCE?2)=20))</stp>
        <stp>Bar</stp>
        <stp/>
        <stp>Close</stp>
        <stp>5</stp>
        <stp>0</stp>
        <stp/>
        <stp/>
        <stp/>
        <stp>FALSE</stp>
        <stp>T</stp>
        <tr r="K61" s="8"/>
      </tp>
      <tp>
        <v>146</v>
        <stp/>
        <stp>StudyData</stp>
        <stp>(Vol(GCE?2)when  (LocalYear(GCE?2)=2016 AND LocalMonth(GCE?2)=2 AND LocalDay(GCE?2)=10 AND LocalHour(GCE?2)=14 AND LocalMinute(GCE?2)=25))</stp>
        <stp>Bar</stp>
        <stp/>
        <stp>Close</stp>
        <stp>5</stp>
        <stp>0</stp>
        <stp/>
        <stp/>
        <stp/>
        <stp>FALSE</stp>
        <stp>T</stp>
        <tr r="V86" s="8"/>
      </tp>
      <tp>
        <v>73</v>
        <stp/>
        <stp>StudyData</stp>
        <stp>(Vol(GCE?2)when  (LocalYear(GCE?2)=2016 AND LocalMonth(GCE?2)=2 AND LocalDay(GCE?2)=11 AND LocalHour(GCE?2)=15 AND LocalMinute(GCE?2)=25))</stp>
        <stp>Bar</stp>
        <stp/>
        <stp>Close</stp>
        <stp>5</stp>
        <stp>0</stp>
        <stp/>
        <stp/>
        <stp/>
        <stp>FALSE</stp>
        <stp>T</stp>
        <tr r="U98" s="8"/>
      </tp>
      <tp>
        <v>192</v>
        <stp/>
        <stp>StudyData</stp>
        <stp>(Vol(GCE?2)when  (LocalYear(GCE?2)=2016 AND LocalMonth(GCE?2)=2 AND LocalDay(GCE?2)=15 AND LocalHour(GCE?2)=11 AND LocalMinute(GCE?2)=25))</stp>
        <stp>Bar</stp>
        <stp/>
        <stp>Close</stp>
        <stp>5</stp>
        <stp>0</stp>
        <stp/>
        <stp/>
        <stp/>
        <stp>FALSE</stp>
        <stp>T</stp>
        <tr r="S50" s="8"/>
      </tp>
      <tp t="s">
        <v/>
        <stp/>
        <stp>StudyData</stp>
        <stp>(Vol(GCE?2)when  (LocalYear(GCE?2)=2016 AND LocalMonth(GCE?2)=2 AND LocalDay(GCE?2)=16 AND LocalHour(GCE?2)=12 AND LocalMinute(GCE?2)=25))</stp>
        <stp>Bar</stp>
        <stp/>
        <stp>Close</stp>
        <stp>5</stp>
        <stp>0</stp>
        <stp/>
        <stp/>
        <stp/>
        <stp>FALSE</stp>
        <stp>T</stp>
        <tr r="K62" s="8"/>
      </tp>
      <tp>
        <v>197</v>
        <stp/>
        <stp>StudyData</stp>
        <stp>(Vol(GCE?2)when  (LocalYear(GCE?2)=2016 AND LocalMonth(GCE?2)=2 AND LocalDay(GCE?2)=10 AND LocalHour(GCE?2)=14 AND LocalMinute(GCE?2)=10))</stp>
        <stp>Bar</stp>
        <stp/>
        <stp>Close</stp>
        <stp>5</stp>
        <stp>0</stp>
        <stp/>
        <stp/>
        <stp/>
        <stp>FALSE</stp>
        <stp>T</stp>
        <tr r="V83" s="8"/>
      </tp>
      <tp>
        <v>160</v>
        <stp/>
        <stp>StudyData</stp>
        <stp>(Vol(GCE?2)when  (LocalYear(GCE?2)=2016 AND LocalMonth(GCE?2)=2 AND LocalDay(GCE?2)=11 AND LocalHour(GCE?2)=15 AND LocalMinute(GCE?2)=10))</stp>
        <stp>Bar</stp>
        <stp/>
        <stp>Close</stp>
        <stp>5</stp>
        <stp>0</stp>
        <stp/>
        <stp/>
        <stp/>
        <stp>FALSE</stp>
        <stp>T</stp>
        <tr r="U95" s="8"/>
      </tp>
      <tp>
        <v>263</v>
        <stp/>
        <stp>StudyData</stp>
        <stp>(Vol(GCE?2)when  (LocalYear(GCE?2)=2016 AND LocalMonth(GCE?2)=2 AND LocalDay(GCE?2)=15 AND LocalHour(GCE?2)=11 AND LocalMinute(GCE?2)=10))</stp>
        <stp>Bar</stp>
        <stp/>
        <stp>Close</stp>
        <stp>5</stp>
        <stp>0</stp>
        <stp/>
        <stp/>
        <stp/>
        <stp>FALSE</stp>
        <stp>T</stp>
        <tr r="S47" s="8"/>
      </tp>
      <tp t="s">
        <v/>
        <stp/>
        <stp>StudyData</stp>
        <stp>(Vol(GCE?2)when  (LocalYear(GCE?2)=2016 AND LocalMonth(GCE?2)=2 AND LocalDay(GCE?2)=16 AND LocalHour(GCE?2)=12 AND LocalMinute(GCE?2)=10))</stp>
        <stp>Bar</stp>
        <stp/>
        <stp>Close</stp>
        <stp>5</stp>
        <stp>0</stp>
        <stp/>
        <stp/>
        <stp/>
        <stp>FALSE</stp>
        <stp>T</stp>
        <tr r="K59" s="8"/>
      </tp>
      <tp>
        <v>531</v>
        <stp/>
        <stp>StudyData</stp>
        <stp>(Vol(GCE?2)when  (LocalYear(GCE?2)=2016 AND LocalMonth(GCE?2)=2 AND LocalDay(GCE?2)=10 AND LocalHour(GCE?2)=14 AND LocalMinute(GCE?2)=15))</stp>
        <stp>Bar</stp>
        <stp/>
        <stp>Close</stp>
        <stp>5</stp>
        <stp>0</stp>
        <stp/>
        <stp/>
        <stp/>
        <stp>FALSE</stp>
        <stp>T</stp>
        <tr r="V84" s="8"/>
      </tp>
      <tp>
        <v>240</v>
        <stp/>
        <stp>StudyData</stp>
        <stp>(Vol(GCE?2)when  (LocalYear(GCE?2)=2016 AND LocalMonth(GCE?2)=2 AND LocalDay(GCE?2)=11 AND LocalHour(GCE?2)=15 AND LocalMinute(GCE?2)=15))</stp>
        <stp>Bar</stp>
        <stp/>
        <stp>Close</stp>
        <stp>5</stp>
        <stp>0</stp>
        <stp/>
        <stp/>
        <stp/>
        <stp>FALSE</stp>
        <stp>T</stp>
        <tr r="U96" s="8"/>
      </tp>
      <tp>
        <v>313</v>
        <stp/>
        <stp>StudyData</stp>
        <stp>(Vol(GCE?2)when  (LocalYear(GCE?2)=2016 AND LocalMonth(GCE?2)=2 AND LocalDay(GCE?2)=15 AND LocalHour(GCE?2)=11 AND LocalMinute(GCE?2)=15))</stp>
        <stp>Bar</stp>
        <stp/>
        <stp>Close</stp>
        <stp>5</stp>
        <stp>0</stp>
        <stp/>
        <stp/>
        <stp/>
        <stp>FALSE</stp>
        <stp>T</stp>
        <tr r="S48" s="8"/>
      </tp>
      <tp t="s">
        <v/>
        <stp/>
        <stp>StudyData</stp>
        <stp>(Vol(GCE?2)when  (LocalYear(GCE?2)=2016 AND LocalMonth(GCE?2)=2 AND LocalDay(GCE?2)=16 AND LocalHour(GCE?2)=12 AND LocalMinute(GCE?2)=15))</stp>
        <stp>Bar</stp>
        <stp/>
        <stp>Close</stp>
        <stp>5</stp>
        <stp>0</stp>
        <stp/>
        <stp/>
        <stp/>
        <stp>FALSE</stp>
        <stp>T</stp>
        <tr r="K60" s="8"/>
      </tp>
      <tp>
        <v>466</v>
        <stp/>
        <stp>StudyData</stp>
        <stp>(Vol(GCE?2)when  (LocalYear(GCE?2)=2016 AND LocalMonth(GCE?2)=2 AND LocalDay(GCE?2)=10 AND LocalHour(GCE?2)=14 AND LocalMinute(GCE?2)=00))</stp>
        <stp>Bar</stp>
        <stp/>
        <stp>Close</stp>
        <stp>5</stp>
        <stp>0</stp>
        <stp/>
        <stp/>
        <stp/>
        <stp>FALSE</stp>
        <stp>T</stp>
        <tr r="V81" s="8"/>
      </tp>
      <tp>
        <v>501</v>
        <stp/>
        <stp>StudyData</stp>
        <stp>(Vol(GCE?2)when  (LocalYear(GCE?2)=2016 AND LocalMonth(GCE?2)=2 AND LocalDay(GCE?2)=11 AND LocalHour(GCE?2)=15 AND LocalMinute(GCE?2)=00))</stp>
        <stp>Bar</stp>
        <stp/>
        <stp>Close</stp>
        <stp>5</stp>
        <stp>0</stp>
        <stp/>
        <stp/>
        <stp/>
        <stp>FALSE</stp>
        <stp>T</stp>
        <tr r="U93" s="8"/>
      </tp>
      <tp>
        <v>190</v>
        <stp/>
        <stp>StudyData</stp>
        <stp>(Vol(GCE?2)when  (LocalYear(GCE?2)=2016 AND LocalMonth(GCE?2)=2 AND LocalDay(GCE?2)=15 AND LocalHour(GCE?2)=11 AND LocalMinute(GCE?2)=00))</stp>
        <stp>Bar</stp>
        <stp/>
        <stp>Close</stp>
        <stp>5</stp>
        <stp>0</stp>
        <stp/>
        <stp/>
        <stp/>
        <stp>FALSE</stp>
        <stp>T</stp>
        <tr r="S45" s="8"/>
      </tp>
      <tp t="s">
        <v/>
        <stp/>
        <stp>StudyData</stp>
        <stp>(Vol(GCE?2)when  (LocalYear(GCE?2)=2016 AND LocalMonth(GCE?2)=2 AND LocalDay(GCE?2)=16 AND LocalHour(GCE?2)=12 AND LocalMinute(GCE?2)=00))</stp>
        <stp>Bar</stp>
        <stp/>
        <stp>Close</stp>
        <stp>5</stp>
        <stp>0</stp>
        <stp/>
        <stp/>
        <stp/>
        <stp>FALSE</stp>
        <stp>T</stp>
        <tr r="K57" s="8"/>
      </tp>
      <tp>
        <v>258</v>
        <stp/>
        <stp>StudyData</stp>
        <stp>(Vol(GCE?2)when  (LocalYear(GCE?2)=2016 AND LocalMonth(GCE?2)=2 AND LocalDay(GCE?2)=10 AND LocalHour(GCE?2)=14 AND LocalMinute(GCE?2)=05))</stp>
        <stp>Bar</stp>
        <stp/>
        <stp>Close</stp>
        <stp>5</stp>
        <stp>0</stp>
        <stp/>
        <stp/>
        <stp/>
        <stp>FALSE</stp>
        <stp>T</stp>
        <tr r="V82" s="8"/>
      </tp>
      <tp>
        <v>594</v>
        <stp/>
        <stp>StudyData</stp>
        <stp>(Vol(GCE?2)when  (LocalYear(GCE?2)=2016 AND LocalMonth(GCE?2)=2 AND LocalDay(GCE?2)=11 AND LocalHour(GCE?2)=15 AND LocalMinute(GCE?2)=05))</stp>
        <stp>Bar</stp>
        <stp/>
        <stp>Close</stp>
        <stp>5</stp>
        <stp>0</stp>
        <stp/>
        <stp/>
        <stp/>
        <stp>FALSE</stp>
        <stp>T</stp>
        <tr r="U94" s="8"/>
      </tp>
      <tp>
        <v>241</v>
        <stp/>
        <stp>StudyData</stp>
        <stp>(Vol(GCE?2)when  (LocalYear(GCE?2)=2016 AND LocalMonth(GCE?2)=2 AND LocalDay(GCE?2)=15 AND LocalHour(GCE?2)=11 AND LocalMinute(GCE?2)=05))</stp>
        <stp>Bar</stp>
        <stp/>
        <stp>Close</stp>
        <stp>5</stp>
        <stp>0</stp>
        <stp/>
        <stp/>
        <stp/>
        <stp>FALSE</stp>
        <stp>T</stp>
        <tr r="S46" s="8"/>
      </tp>
      <tp t="s">
        <v/>
        <stp/>
        <stp>StudyData</stp>
        <stp>(Vol(GCE?2)when  (LocalYear(GCE?2)=2016 AND LocalMonth(GCE?2)=2 AND LocalDay(GCE?2)=16 AND LocalHour(GCE?2)=12 AND LocalMinute(GCE?2)=05))</stp>
        <stp>Bar</stp>
        <stp/>
        <stp>Close</stp>
        <stp>5</stp>
        <stp>0</stp>
        <stp/>
        <stp/>
        <stp/>
        <stp>FALSE</stp>
        <stp>T</stp>
        <tr r="K58" s="8"/>
      </tp>
      <tp>
        <v>1214.7</v>
        <stp/>
        <stp>StudyData</stp>
        <stp>GCE</stp>
        <stp>Bar</stp>
        <stp/>
        <stp>Low</stp>
        <stp>5</stp>
        <stp>-4</stp>
        <stp/>
        <stp/>
        <stp/>
        <stp/>
        <stp>T</stp>
        <tr r="AV9" s="1"/>
      </tp>
      <tp>
        <v>1214.9000000000001</v>
        <stp/>
        <stp>StudyData</stp>
        <stp>GCE</stp>
        <stp>Bar</stp>
        <stp/>
        <stp>Open</stp>
        <stp>5</stp>
        <stp>-42</stp>
        <stp/>
        <stp/>
        <stp/>
        <stp/>
        <stp>T</stp>
        <tr r="AT47" s="1"/>
      </tp>
      <tp>
        <v>1216.7</v>
        <stp/>
        <stp>StudyData</stp>
        <stp>GCE</stp>
        <stp>Bar</stp>
        <stp/>
        <stp>Open</stp>
        <stp>5</stp>
        <stp>-52</stp>
        <stp/>
        <stp/>
        <stp/>
        <stp/>
        <stp>T</stp>
        <tr r="AT57" s="1"/>
      </tp>
      <tp>
        <v>1212.7</v>
        <stp/>
        <stp>StudyData</stp>
        <stp>GCE</stp>
        <stp>Bar</stp>
        <stp/>
        <stp>Open</stp>
        <stp>5</stp>
        <stp>-12</stp>
        <stp/>
        <stp/>
        <stp/>
        <stp/>
        <stp>T</stp>
        <tr r="AT17" s="1"/>
      </tp>
      <tp>
        <v>1212.8</v>
        <stp/>
        <stp>StudyData</stp>
        <stp>GCE</stp>
        <stp>Bar</stp>
        <stp/>
        <stp>Open</stp>
        <stp>5</stp>
        <stp>-22</stp>
        <stp/>
        <stp/>
        <stp/>
        <stp/>
        <stp>T</stp>
        <tr r="AT27" s="1"/>
      </tp>
      <tp>
        <v>1213.3</v>
        <stp/>
        <stp>StudyData</stp>
        <stp>GCE</stp>
        <stp>Bar</stp>
        <stp/>
        <stp>Open</stp>
        <stp>5</stp>
        <stp>-32</stp>
        <stp/>
        <stp/>
        <stp/>
        <stp/>
        <stp>T</stp>
        <tr r="AT37" s="1"/>
      </tp>
      <tp>
        <v>-0.92329545454545459</v>
        <stp/>
        <stp>ContractData</stp>
        <stp>EU6H6</stp>
        <stp>PerCentNetLastQuote</stp>
        <stp/>
        <stp>T</stp>
        <tr r="K36" s="2"/>
      </tp>
      <tp>
        <v>29.97</v>
        <stp/>
        <stp>StudyData</stp>
        <stp>CLE?</stp>
        <stp>Bar</stp>
        <stp/>
        <stp>Open</stp>
        <stp>5</stp>
        <stp>-40</stp>
        <stp/>
        <stp/>
        <stp/>
        <stp/>
        <stp>T</stp>
        <tr r="AK45" s="1"/>
      </tp>
      <tp>
        <v>29.82</v>
        <stp/>
        <stp>StudyData</stp>
        <stp>CLE?</stp>
        <stp>Bar</stp>
        <stp/>
        <stp>Open</stp>
        <stp>5</stp>
        <stp>-50</stp>
        <stp/>
        <stp/>
        <stp/>
        <stp/>
        <stp>T</stp>
        <tr r="AK55" s="1"/>
      </tp>
      <tp>
        <v>29.79</v>
        <stp/>
        <stp>StudyData</stp>
        <stp>CLE?</stp>
        <stp>Bar</stp>
        <stp/>
        <stp>Open</stp>
        <stp>5</stp>
        <stp>-60</stp>
        <stp/>
        <stp/>
        <stp/>
        <stp/>
        <stp>T</stp>
        <tr r="AK65" s="1"/>
      </tp>
      <tp>
        <v>29.18</v>
        <stp/>
        <stp>StudyData</stp>
        <stp>CLE?</stp>
        <stp>Bar</stp>
        <stp/>
        <stp>Open</stp>
        <stp>5</stp>
        <stp>-10</stp>
        <stp/>
        <stp/>
        <stp/>
        <stp/>
        <stp>T</stp>
        <tr r="AK15" s="1"/>
      </tp>
      <tp>
        <v>29.54</v>
        <stp/>
        <stp>StudyData</stp>
        <stp>CLE?</stp>
        <stp>Bar</stp>
        <stp/>
        <stp>Open</stp>
        <stp>5</stp>
        <stp>-20</stp>
        <stp/>
        <stp/>
        <stp/>
        <stp/>
        <stp>T</stp>
        <tr r="AK25" s="1"/>
      </tp>
      <tp>
        <v>29.5</v>
        <stp/>
        <stp>StudyData</stp>
        <stp>CLE?</stp>
        <stp>Bar</stp>
        <stp/>
        <stp>Open</stp>
        <stp>5</stp>
        <stp>-30</stp>
        <stp/>
        <stp/>
        <stp/>
        <stp/>
        <stp>T</stp>
        <tr r="AK35" s="1"/>
      </tp>
      <tp>
        <v>807</v>
        <stp/>
        <stp>StudyData</stp>
        <stp>(Vol(GCE?2)when  (LocalYear(GCE?2)=2016 AND LocalMonth(GCE?2)=2 AND LocalDay(GCE?2)=11 AND LocalHour(GCE?2)=14 AND LocalMinute(GCE?2)=50))</stp>
        <stp>Bar</stp>
        <stp/>
        <stp>Close</stp>
        <stp>5</stp>
        <stp>0</stp>
        <stp/>
        <stp/>
        <stp/>
        <stp>FALSE</stp>
        <stp>T</stp>
        <tr r="U91" s="8"/>
      </tp>
      <tp>
        <v>240</v>
        <stp/>
        <stp>StudyData</stp>
        <stp>(Vol(GCE?2)when  (LocalYear(GCE?2)=2016 AND LocalMonth(GCE?2)=2 AND LocalDay(GCE?2)=15 AND LocalHour(GCE?2)=10 AND LocalMinute(GCE?2)=50))</stp>
        <stp>Bar</stp>
        <stp/>
        <stp>Close</stp>
        <stp>5</stp>
        <stp>0</stp>
        <stp/>
        <stp/>
        <stp/>
        <stp>FALSE</stp>
        <stp>T</stp>
        <tr r="S43" s="8"/>
      </tp>
      <tp t="s">
        <v/>
        <stp/>
        <stp>StudyData</stp>
        <stp>(Vol(GCE?2)when  (LocalYear(GCE?2)=2016 AND LocalMonth(GCE?2)=2 AND LocalDay(GCE?2)=16 AND LocalHour(GCE?2)=13 AND LocalMinute(GCE?2)=50))</stp>
        <stp>Bar</stp>
        <stp/>
        <stp>Close</stp>
        <stp>5</stp>
        <stp>0</stp>
        <stp/>
        <stp/>
        <stp/>
        <stp>FALSE</stp>
        <stp>T</stp>
        <tr r="K79" s="8"/>
      </tp>
      <tp>
        <v>1165</v>
        <stp/>
        <stp>StudyData</stp>
        <stp>(Vol(GCE?2)when  (LocalYear(GCE?2)=2016 AND LocalMonth(GCE?2)=2 AND LocalDay(GCE?2)=11 AND LocalHour(GCE?2)=14 AND LocalMinute(GCE?2)=55))</stp>
        <stp>Bar</stp>
        <stp/>
        <stp>Close</stp>
        <stp>5</stp>
        <stp>0</stp>
        <stp/>
        <stp/>
        <stp/>
        <stp>FALSE</stp>
        <stp>T</stp>
        <tr r="U92" s="8"/>
      </tp>
      <tp>
        <v>558</v>
        <stp/>
        <stp>StudyData</stp>
        <stp>(Vol(GCE?2)when  (LocalYear(GCE?2)=2016 AND LocalMonth(GCE?2)=2 AND LocalDay(GCE?2)=15 AND LocalHour(GCE?2)=10 AND LocalMinute(GCE?2)=55))</stp>
        <stp>Bar</stp>
        <stp/>
        <stp>Close</stp>
        <stp>5</stp>
        <stp>0</stp>
        <stp/>
        <stp/>
        <stp/>
        <stp>FALSE</stp>
        <stp>T</stp>
        <tr r="S44" s="8"/>
      </tp>
      <tp t="s">
        <v/>
        <stp/>
        <stp>StudyData</stp>
        <stp>(Vol(GCE?2)when  (LocalYear(GCE?2)=2016 AND LocalMonth(GCE?2)=2 AND LocalDay(GCE?2)=16 AND LocalHour(GCE?2)=13 AND LocalMinute(GCE?2)=55))</stp>
        <stp>Bar</stp>
        <stp/>
        <stp>Close</stp>
        <stp>5</stp>
        <stp>0</stp>
        <stp/>
        <stp/>
        <stp/>
        <stp>FALSE</stp>
        <stp>T</stp>
        <tr r="K80" s="8"/>
      </tp>
      <tp>
        <v>852</v>
        <stp/>
        <stp>StudyData</stp>
        <stp>(Vol(GCE?2)when  (LocalYear(GCE?2)=2016 AND LocalMonth(GCE?2)=2 AND LocalDay(GCE?2)=11 AND LocalHour(GCE?2)=14 AND LocalMinute(GCE?2)=40))</stp>
        <stp>Bar</stp>
        <stp/>
        <stp>Close</stp>
        <stp>5</stp>
        <stp>0</stp>
        <stp/>
        <stp/>
        <stp/>
        <stp>FALSE</stp>
        <stp>T</stp>
        <tr r="U89" s="8"/>
      </tp>
      <tp>
        <v>667</v>
        <stp/>
        <stp>StudyData</stp>
        <stp>(Vol(GCE?2)when  (LocalYear(GCE?2)=2016 AND LocalMonth(GCE?2)=2 AND LocalDay(GCE?2)=15 AND LocalHour(GCE?2)=10 AND LocalMinute(GCE?2)=40))</stp>
        <stp>Bar</stp>
        <stp/>
        <stp>Close</stp>
        <stp>5</stp>
        <stp>0</stp>
        <stp/>
        <stp/>
        <stp/>
        <stp>FALSE</stp>
        <stp>T</stp>
        <tr r="S41" s="8"/>
      </tp>
      <tp t="s">
        <v/>
        <stp/>
        <stp>StudyData</stp>
        <stp>(Vol(GCE?2)when  (LocalYear(GCE?2)=2016 AND LocalMonth(GCE?2)=2 AND LocalDay(GCE?2)=16 AND LocalHour(GCE?2)=13 AND LocalMinute(GCE?2)=40))</stp>
        <stp>Bar</stp>
        <stp/>
        <stp>Close</stp>
        <stp>5</stp>
        <stp>0</stp>
        <stp/>
        <stp/>
        <stp/>
        <stp>FALSE</stp>
        <stp>T</stp>
        <tr r="K77" s="8"/>
      </tp>
      <tp>
        <v>1449</v>
        <stp/>
        <stp>StudyData</stp>
        <stp>(Vol(GCE?2)when  (LocalYear(GCE?2)=2016 AND LocalMonth(GCE?2)=2 AND LocalDay(GCE?2)=11 AND LocalHour(GCE?2)=14 AND LocalMinute(GCE?2)=45))</stp>
        <stp>Bar</stp>
        <stp/>
        <stp>Close</stp>
        <stp>5</stp>
        <stp>0</stp>
        <stp/>
        <stp/>
        <stp/>
        <stp>FALSE</stp>
        <stp>T</stp>
        <tr r="U90" s="8"/>
      </tp>
      <tp>
        <v>543</v>
        <stp/>
        <stp>StudyData</stp>
        <stp>(Vol(GCE?2)when  (LocalYear(GCE?2)=2016 AND LocalMonth(GCE?2)=2 AND LocalDay(GCE?2)=15 AND LocalHour(GCE?2)=10 AND LocalMinute(GCE?2)=45))</stp>
        <stp>Bar</stp>
        <stp/>
        <stp>Close</stp>
        <stp>5</stp>
        <stp>0</stp>
        <stp/>
        <stp/>
        <stp/>
        <stp>FALSE</stp>
        <stp>T</stp>
        <tr r="S42" s="8"/>
      </tp>
      <tp t="s">
        <v/>
        <stp/>
        <stp>StudyData</stp>
        <stp>(Vol(GCE?2)when  (LocalYear(GCE?2)=2016 AND LocalMonth(GCE?2)=2 AND LocalDay(GCE?2)=16 AND LocalHour(GCE?2)=13 AND LocalMinute(GCE?2)=45))</stp>
        <stp>Bar</stp>
        <stp/>
        <stp>Close</stp>
        <stp>5</stp>
        <stp>0</stp>
        <stp/>
        <stp/>
        <stp/>
        <stp>FALSE</stp>
        <stp>T</stp>
        <tr r="K78" s="8"/>
      </tp>
      <tp>
        <v>583</v>
        <stp/>
        <stp>StudyData</stp>
        <stp>(Vol(GCE?2)when  (LocalYear(GCE?2)=2016 AND LocalMonth(GCE?2)=2 AND LocalDay(GCE?2)=11 AND LocalHour(GCE?2)=14 AND LocalMinute(GCE?2)=30))</stp>
        <stp>Bar</stp>
        <stp/>
        <stp>Close</stp>
        <stp>5</stp>
        <stp>0</stp>
        <stp/>
        <stp/>
        <stp/>
        <stp>FALSE</stp>
        <stp>T</stp>
        <tr r="U87" s="8"/>
      </tp>
      <tp>
        <v>273</v>
        <stp/>
        <stp>StudyData</stp>
        <stp>(Vol(GCE?2)when  (LocalYear(GCE?2)=2016 AND LocalMonth(GCE?2)=2 AND LocalDay(GCE?2)=15 AND LocalHour(GCE?2)=10 AND LocalMinute(GCE?2)=30))</stp>
        <stp>Bar</stp>
        <stp/>
        <stp>Close</stp>
        <stp>5</stp>
        <stp>0</stp>
        <stp/>
        <stp/>
        <stp/>
        <stp>FALSE</stp>
        <stp>T</stp>
        <tr r="S39" s="8"/>
      </tp>
      <tp t="s">
        <v/>
        <stp/>
        <stp>StudyData</stp>
        <stp>(Vol(GCE?2)when  (LocalYear(GCE?2)=2016 AND LocalMonth(GCE?2)=2 AND LocalDay(GCE?2)=16 AND LocalHour(GCE?2)=13 AND LocalMinute(GCE?2)=30))</stp>
        <stp>Bar</stp>
        <stp/>
        <stp>Close</stp>
        <stp>5</stp>
        <stp>0</stp>
        <stp/>
        <stp/>
        <stp/>
        <stp>FALSE</stp>
        <stp>T</stp>
        <tr r="K75" s="8"/>
      </tp>
      <tp>
        <v>1048</v>
        <stp/>
        <stp>StudyData</stp>
        <stp>(Vol(GCE?2)when  (LocalYear(GCE?2)=2016 AND LocalMonth(GCE?2)=2 AND LocalDay(GCE?2)=11 AND LocalHour(GCE?2)=14 AND LocalMinute(GCE?2)=35))</stp>
        <stp>Bar</stp>
        <stp/>
        <stp>Close</stp>
        <stp>5</stp>
        <stp>0</stp>
        <stp/>
        <stp/>
        <stp/>
        <stp>FALSE</stp>
        <stp>T</stp>
        <tr r="U88" s="8"/>
      </tp>
      <tp>
        <v>618</v>
        <stp/>
        <stp>StudyData</stp>
        <stp>(Vol(GCE?2)when  (LocalYear(GCE?2)=2016 AND LocalMonth(GCE?2)=2 AND LocalDay(GCE?2)=15 AND LocalHour(GCE?2)=10 AND LocalMinute(GCE?2)=35))</stp>
        <stp>Bar</stp>
        <stp/>
        <stp>Close</stp>
        <stp>5</stp>
        <stp>0</stp>
        <stp/>
        <stp/>
        <stp/>
        <stp>FALSE</stp>
        <stp>T</stp>
        <tr r="S40" s="8"/>
      </tp>
      <tp t="s">
        <v/>
        <stp/>
        <stp>StudyData</stp>
        <stp>(Vol(GCE?2)when  (LocalYear(GCE?2)=2016 AND LocalMonth(GCE?2)=2 AND LocalDay(GCE?2)=16 AND LocalHour(GCE?2)=13 AND LocalMinute(GCE?2)=35))</stp>
        <stp>Bar</stp>
        <stp/>
        <stp>Close</stp>
        <stp>5</stp>
        <stp>0</stp>
        <stp/>
        <stp/>
        <stp/>
        <stp>FALSE</stp>
        <stp>T</stp>
        <tr r="K76" s="8"/>
      </tp>
      <tp>
        <v>177</v>
        <stp/>
        <stp>StudyData</stp>
        <stp>(Vol(GCE?2)when  (LocalYear(GCE?2)=2016 AND LocalMonth(GCE?2)=2 AND LocalDay(GCE?2)=10 AND LocalHour(GCE?2)=15 AND LocalMinute(GCE?2)=20))</stp>
        <stp>Bar</stp>
        <stp/>
        <stp>Close</stp>
        <stp>5</stp>
        <stp>0</stp>
        <stp/>
        <stp/>
        <stp/>
        <stp>FALSE</stp>
        <stp>T</stp>
        <tr r="V97" s="8"/>
      </tp>
      <tp>
        <v>481</v>
        <stp/>
        <stp>StudyData</stp>
        <stp>(Vol(GCE?2)when  (LocalYear(GCE?2)=2016 AND LocalMonth(GCE?2)=2 AND LocalDay(GCE?2)=11 AND LocalHour(GCE?2)=14 AND LocalMinute(GCE?2)=20))</stp>
        <stp>Bar</stp>
        <stp/>
        <stp>Close</stp>
        <stp>5</stp>
        <stp>0</stp>
        <stp/>
        <stp/>
        <stp/>
        <stp>FALSE</stp>
        <stp>T</stp>
        <tr r="U85" s="8"/>
      </tp>
      <tp>
        <v>347</v>
        <stp/>
        <stp>StudyData</stp>
        <stp>(Vol(GCE?2)when  (LocalYear(GCE?2)=2016 AND LocalMonth(GCE?2)=2 AND LocalDay(GCE?2)=15 AND LocalHour(GCE?2)=10 AND LocalMinute(GCE?2)=20))</stp>
        <stp>Bar</stp>
        <stp/>
        <stp>Close</stp>
        <stp>5</stp>
        <stp>0</stp>
        <stp/>
        <stp/>
        <stp/>
        <stp>FALSE</stp>
        <stp>T</stp>
        <tr r="S37" s="8"/>
      </tp>
      <tp t="s">
        <v/>
        <stp/>
        <stp>StudyData</stp>
        <stp>(Vol(GCE?2)when  (LocalYear(GCE?2)=2016 AND LocalMonth(GCE?2)=2 AND LocalDay(GCE?2)=16 AND LocalHour(GCE?2)=13 AND LocalMinute(GCE?2)=20))</stp>
        <stp>Bar</stp>
        <stp/>
        <stp>Close</stp>
        <stp>5</stp>
        <stp>0</stp>
        <stp/>
        <stp/>
        <stp/>
        <stp>FALSE</stp>
        <stp>T</stp>
        <tr r="K73" s="8"/>
      </tp>
      <tp>
        <v>107</v>
        <stp/>
        <stp>StudyData</stp>
        <stp>(Vol(GCE?2)when  (LocalYear(GCE?2)=2016 AND LocalMonth(GCE?2)=2 AND LocalDay(GCE?2)=10 AND LocalHour(GCE?2)=15 AND LocalMinute(GCE?2)=25))</stp>
        <stp>Bar</stp>
        <stp/>
        <stp>Close</stp>
        <stp>5</stp>
        <stp>0</stp>
        <stp/>
        <stp/>
        <stp/>
        <stp>FALSE</stp>
        <stp>T</stp>
        <tr r="V98" s="8"/>
      </tp>
      <tp>
        <v>739</v>
        <stp/>
        <stp>StudyData</stp>
        <stp>(Vol(GCE?2)when  (LocalYear(GCE?2)=2016 AND LocalMonth(GCE?2)=2 AND LocalDay(GCE?2)=11 AND LocalHour(GCE?2)=14 AND LocalMinute(GCE?2)=25))</stp>
        <stp>Bar</stp>
        <stp/>
        <stp>Close</stp>
        <stp>5</stp>
        <stp>0</stp>
        <stp/>
        <stp/>
        <stp/>
        <stp>FALSE</stp>
        <stp>T</stp>
        <tr r="U86" s="8"/>
      </tp>
      <tp>
        <v>447</v>
        <stp/>
        <stp>StudyData</stp>
        <stp>(Vol(GCE?2)when  (LocalYear(GCE?2)=2016 AND LocalMonth(GCE?2)=2 AND LocalDay(GCE?2)=15 AND LocalHour(GCE?2)=10 AND LocalMinute(GCE?2)=25))</stp>
        <stp>Bar</stp>
        <stp/>
        <stp>Close</stp>
        <stp>5</stp>
        <stp>0</stp>
        <stp/>
        <stp/>
        <stp/>
        <stp>FALSE</stp>
        <stp>T</stp>
        <tr r="S38" s="8"/>
      </tp>
      <tp t="s">
        <v/>
        <stp/>
        <stp>StudyData</stp>
        <stp>(Vol(GCE?2)when  (LocalYear(GCE?2)=2016 AND LocalMonth(GCE?2)=2 AND LocalDay(GCE?2)=16 AND LocalHour(GCE?2)=13 AND LocalMinute(GCE?2)=25))</stp>
        <stp>Bar</stp>
        <stp/>
        <stp>Close</stp>
        <stp>5</stp>
        <stp>0</stp>
        <stp/>
        <stp/>
        <stp/>
        <stp>FALSE</stp>
        <stp>T</stp>
        <tr r="K74" s="8"/>
      </tp>
      <tp>
        <v>149</v>
        <stp/>
        <stp>StudyData</stp>
        <stp>(Vol(GCE?2)when  (LocalYear(GCE?2)=2016 AND LocalMonth(GCE?2)=2 AND LocalDay(GCE?2)=10 AND LocalHour(GCE?2)=15 AND LocalMinute(GCE?2)=10))</stp>
        <stp>Bar</stp>
        <stp/>
        <stp>Close</stp>
        <stp>5</stp>
        <stp>0</stp>
        <stp/>
        <stp/>
        <stp/>
        <stp>FALSE</stp>
        <stp>T</stp>
        <tr r="V95" s="8"/>
      </tp>
      <tp>
        <v>1253</v>
        <stp/>
        <stp>StudyData</stp>
        <stp>(Vol(GCE?2)when  (LocalYear(GCE?2)=2016 AND LocalMonth(GCE?2)=2 AND LocalDay(GCE?2)=11 AND LocalHour(GCE?2)=14 AND LocalMinute(GCE?2)=10))</stp>
        <stp>Bar</stp>
        <stp/>
        <stp>Close</stp>
        <stp>5</stp>
        <stp>0</stp>
        <stp/>
        <stp/>
        <stp/>
        <stp>FALSE</stp>
        <stp>T</stp>
        <tr r="U83" s="8"/>
      </tp>
      <tp>
        <v>589</v>
        <stp/>
        <stp>StudyData</stp>
        <stp>(Vol(GCE?2)when  (LocalYear(GCE?2)=2016 AND LocalMonth(GCE?2)=2 AND LocalDay(GCE?2)=15 AND LocalHour(GCE?2)=10 AND LocalMinute(GCE?2)=10))</stp>
        <stp>Bar</stp>
        <stp/>
        <stp>Close</stp>
        <stp>5</stp>
        <stp>0</stp>
        <stp/>
        <stp/>
        <stp/>
        <stp>FALSE</stp>
        <stp>T</stp>
        <tr r="S35" s="8"/>
      </tp>
      <tp t="s">
        <v/>
        <stp/>
        <stp>StudyData</stp>
        <stp>(Vol(GCE?2)when  (LocalYear(GCE?2)=2016 AND LocalMonth(GCE?2)=2 AND LocalDay(GCE?2)=16 AND LocalHour(GCE?2)=13 AND LocalMinute(GCE?2)=10))</stp>
        <stp>Bar</stp>
        <stp/>
        <stp>Close</stp>
        <stp>5</stp>
        <stp>0</stp>
        <stp/>
        <stp/>
        <stp/>
        <stp>FALSE</stp>
        <stp>T</stp>
        <tr r="K71" s="8"/>
      </tp>
      <tp>
        <v>181</v>
        <stp/>
        <stp>StudyData</stp>
        <stp>(Vol(GCE?2)when  (LocalYear(GCE?2)=2016 AND LocalMonth(GCE?2)=2 AND LocalDay(GCE?2)=10 AND LocalHour(GCE?2)=15 AND LocalMinute(GCE?2)=15))</stp>
        <stp>Bar</stp>
        <stp/>
        <stp>Close</stp>
        <stp>5</stp>
        <stp>0</stp>
        <stp/>
        <stp/>
        <stp/>
        <stp>FALSE</stp>
        <stp>T</stp>
        <tr r="V96" s="8"/>
      </tp>
      <tp>
        <v>542</v>
        <stp/>
        <stp>StudyData</stp>
        <stp>(Vol(GCE?2)when  (LocalYear(GCE?2)=2016 AND LocalMonth(GCE?2)=2 AND LocalDay(GCE?2)=11 AND LocalHour(GCE?2)=14 AND LocalMinute(GCE?2)=15))</stp>
        <stp>Bar</stp>
        <stp/>
        <stp>Close</stp>
        <stp>5</stp>
        <stp>0</stp>
        <stp/>
        <stp/>
        <stp/>
        <stp>FALSE</stp>
        <stp>T</stp>
        <tr r="U84" s="8"/>
      </tp>
      <tp>
        <v>598</v>
        <stp/>
        <stp>StudyData</stp>
        <stp>(Vol(GCE?2)when  (LocalYear(GCE?2)=2016 AND LocalMonth(GCE?2)=2 AND LocalDay(GCE?2)=15 AND LocalHour(GCE?2)=10 AND LocalMinute(GCE?2)=15))</stp>
        <stp>Bar</stp>
        <stp/>
        <stp>Close</stp>
        <stp>5</stp>
        <stp>0</stp>
        <stp/>
        <stp/>
        <stp/>
        <stp>FALSE</stp>
        <stp>T</stp>
        <tr r="S36" s="8"/>
      </tp>
      <tp t="s">
        <v/>
        <stp/>
        <stp>StudyData</stp>
        <stp>(Vol(GCE?2)when  (LocalYear(GCE?2)=2016 AND LocalMonth(GCE?2)=2 AND LocalDay(GCE?2)=16 AND LocalHour(GCE?2)=13 AND LocalMinute(GCE?2)=15))</stp>
        <stp>Bar</stp>
        <stp/>
        <stp>Close</stp>
        <stp>5</stp>
        <stp>0</stp>
        <stp/>
        <stp/>
        <stp/>
        <stp>FALSE</stp>
        <stp>T</stp>
        <tr r="K72" s="8"/>
      </tp>
      <tp>
        <v>431</v>
        <stp/>
        <stp>StudyData</stp>
        <stp>(Vol(GCE?2)when  (LocalYear(GCE?2)=2016 AND LocalMonth(GCE?2)=2 AND LocalDay(GCE?2)=10 AND LocalHour(GCE?2)=15 AND LocalMinute(GCE?2)=00))</stp>
        <stp>Bar</stp>
        <stp/>
        <stp>Close</stp>
        <stp>5</stp>
        <stp>0</stp>
        <stp/>
        <stp/>
        <stp/>
        <stp>FALSE</stp>
        <stp>T</stp>
        <tr r="V93" s="8"/>
      </tp>
      <tp>
        <v>1428</v>
        <stp/>
        <stp>StudyData</stp>
        <stp>(Vol(GCE?2)when  (LocalYear(GCE?2)=2016 AND LocalMonth(GCE?2)=2 AND LocalDay(GCE?2)=11 AND LocalHour(GCE?2)=14 AND LocalMinute(GCE?2)=00))</stp>
        <stp>Bar</stp>
        <stp/>
        <stp>Close</stp>
        <stp>5</stp>
        <stp>0</stp>
        <stp/>
        <stp/>
        <stp/>
        <stp>FALSE</stp>
        <stp>T</stp>
        <tr r="U81" s="8"/>
      </tp>
      <tp>
        <v>823</v>
        <stp/>
        <stp>StudyData</stp>
        <stp>(Vol(GCE?2)when  (LocalYear(GCE?2)=2016 AND LocalMonth(GCE?2)=2 AND LocalDay(GCE?2)=15 AND LocalHour(GCE?2)=10 AND LocalMinute(GCE?2)=00))</stp>
        <stp>Bar</stp>
        <stp/>
        <stp>Close</stp>
        <stp>5</stp>
        <stp>0</stp>
        <stp/>
        <stp/>
        <stp/>
        <stp>FALSE</stp>
        <stp>T</stp>
        <tr r="S33" s="8"/>
      </tp>
      <tp t="s">
        <v/>
        <stp/>
        <stp>StudyData</stp>
        <stp>(Vol(GCE?2)when  (LocalYear(GCE?2)=2016 AND LocalMonth(GCE?2)=2 AND LocalDay(GCE?2)=16 AND LocalHour(GCE?2)=13 AND LocalMinute(GCE?2)=00))</stp>
        <stp>Bar</stp>
        <stp/>
        <stp>Close</stp>
        <stp>5</stp>
        <stp>0</stp>
        <stp/>
        <stp/>
        <stp/>
        <stp>FALSE</stp>
        <stp>T</stp>
        <tr r="K69" s="8"/>
      </tp>
      <tp>
        <v>163</v>
        <stp/>
        <stp>StudyData</stp>
        <stp>(Vol(GCE?2)when  (LocalYear(GCE?2)=2016 AND LocalMonth(GCE?2)=2 AND LocalDay(GCE?2)=10 AND LocalHour(GCE?2)=15 AND LocalMinute(GCE?2)=05))</stp>
        <stp>Bar</stp>
        <stp/>
        <stp>Close</stp>
        <stp>5</stp>
        <stp>0</stp>
        <stp/>
        <stp/>
        <stp/>
        <stp>FALSE</stp>
        <stp>T</stp>
        <tr r="V94" s="8"/>
      </tp>
      <tp>
        <v>1201</v>
        <stp/>
        <stp>StudyData</stp>
        <stp>(Vol(GCE?2)when  (LocalYear(GCE?2)=2016 AND LocalMonth(GCE?2)=2 AND LocalDay(GCE?2)=11 AND LocalHour(GCE?2)=14 AND LocalMinute(GCE?2)=05))</stp>
        <stp>Bar</stp>
        <stp/>
        <stp>Close</stp>
        <stp>5</stp>
        <stp>0</stp>
        <stp/>
        <stp/>
        <stp/>
        <stp>FALSE</stp>
        <stp>T</stp>
        <tr r="U82" s="8"/>
      </tp>
      <tp>
        <v>645</v>
        <stp/>
        <stp>StudyData</stp>
        <stp>(Vol(GCE?2)when  (LocalYear(GCE?2)=2016 AND LocalMonth(GCE?2)=2 AND LocalDay(GCE?2)=15 AND LocalHour(GCE?2)=10 AND LocalMinute(GCE?2)=05))</stp>
        <stp>Bar</stp>
        <stp/>
        <stp>Close</stp>
        <stp>5</stp>
        <stp>0</stp>
        <stp/>
        <stp/>
        <stp/>
        <stp>FALSE</stp>
        <stp>T</stp>
        <tr r="S34" s="8"/>
      </tp>
      <tp t="s">
        <v/>
        <stp/>
        <stp>StudyData</stp>
        <stp>(Vol(GCE?2)when  (LocalYear(GCE?2)=2016 AND LocalMonth(GCE?2)=2 AND LocalDay(GCE?2)=16 AND LocalHour(GCE?2)=13 AND LocalMinute(GCE?2)=05))</stp>
        <stp>Bar</stp>
        <stp/>
        <stp>Close</stp>
        <stp>5</stp>
        <stp>0</stp>
        <stp/>
        <stp/>
        <stp/>
        <stp>FALSE</stp>
        <stp>T</stp>
        <tr r="K70" s="8"/>
      </tp>
      <tp>
        <v>1872.75</v>
        <stp/>
        <stp>StudyData</stp>
        <stp>EP</stp>
        <stp>Bar</stp>
        <stp/>
        <stp>Close</stp>
        <stp>5</stp>
        <stp>0</stp>
        <stp/>
        <stp/>
        <stp/>
        <stp/>
        <stp>T</stp>
        <tr r="AE5" s="1"/>
        <tr r="AE5" s="1"/>
      </tp>
      <tp>
        <v>1213.9000000000001</v>
        <stp/>
        <stp>StudyData</stp>
        <stp>GCE</stp>
        <stp>Bar</stp>
        <stp/>
        <stp>Low</stp>
        <stp>5</stp>
        <stp>-5</stp>
        <stp/>
        <stp/>
        <stp/>
        <stp/>
        <stp>T</stp>
        <tr r="AV10" s="1"/>
      </tp>
      <tp>
        <v>1213.7</v>
        <stp/>
        <stp>StudyData</stp>
        <stp>GCE</stp>
        <stp>Bar</stp>
        <stp/>
        <stp>Open</stp>
        <stp>5</stp>
        <stp>-43</stp>
        <stp/>
        <stp/>
        <stp/>
        <stp/>
        <stp>T</stp>
        <tr r="AT48" s="1"/>
      </tp>
      <tp>
        <v>1215.5999999999999</v>
        <stp/>
        <stp>StudyData</stp>
        <stp>GCE</stp>
        <stp>Bar</stp>
        <stp/>
        <stp>Open</stp>
        <stp>5</stp>
        <stp>-53</stp>
        <stp/>
        <stp/>
        <stp/>
        <stp/>
        <stp>T</stp>
        <tr r="AT58" s="1"/>
      </tp>
      <tp>
        <v>1212.8</v>
        <stp/>
        <stp>StudyData</stp>
        <stp>GCE</stp>
        <stp>Bar</stp>
        <stp/>
        <stp>Open</stp>
        <stp>5</stp>
        <stp>-13</stp>
        <stp/>
        <stp/>
        <stp/>
        <stp/>
        <stp>T</stp>
        <tr r="AT18" s="1"/>
      </tp>
      <tp>
        <v>1214.0999999999999</v>
        <stp/>
        <stp>StudyData</stp>
        <stp>GCE</stp>
        <stp>Bar</stp>
        <stp/>
        <stp>Open</stp>
        <stp>5</stp>
        <stp>-23</stp>
        <stp/>
        <stp/>
        <stp/>
        <stp/>
        <stp>T</stp>
        <tr r="AT28" s="1"/>
      </tp>
      <tp>
        <v>1213.2</v>
        <stp/>
        <stp>StudyData</stp>
        <stp>GCE</stp>
        <stp>Bar</stp>
        <stp/>
        <stp>Open</stp>
        <stp>5</stp>
        <stp>-33</stp>
        <stp/>
        <stp/>
        <stp/>
        <stp/>
        <stp>T</stp>
        <tr r="AT38" s="1"/>
      </tp>
      <tp>
        <v>-7.1352122725651087E-3</v>
        <stp/>
        <stp>ContractData</stp>
        <stp>TUAH6</stp>
        <stp>PerCentNetLastQuote</stp>
        <stp/>
        <stp>T</stp>
        <tr r="K51" s="2"/>
      </tp>
      <tp>
        <v>42416.232638888891</v>
        <stp/>
        <stp>StudyData</stp>
        <stp>CLE?</stp>
        <stp>Bar</stp>
        <stp/>
        <stp>Time</stp>
        <stp>5</stp>
        <stp>-56</stp>
        <stp/>
        <stp/>
        <stp/>
        <stp/>
        <stp>T</stp>
        <tr r="AO61" s="1"/>
      </tp>
      <tp>
        <v>42416.267361111109</v>
        <stp/>
        <stp>StudyData</stp>
        <stp>CLE?</stp>
        <stp>Bar</stp>
        <stp/>
        <stp>Time</stp>
        <stp>5</stp>
        <stp>-46</stp>
        <stp/>
        <stp/>
        <stp/>
        <stp/>
        <stp>T</stp>
        <tr r="AO51" s="1"/>
      </tp>
      <tp>
        <v>42416.302083333336</v>
        <stp/>
        <stp>StudyData</stp>
        <stp>CLE?</stp>
        <stp>Bar</stp>
        <stp/>
        <stp>Time</stp>
        <stp>5</stp>
        <stp>-36</stp>
        <stp/>
        <stp/>
        <stp/>
        <stp/>
        <stp>T</stp>
        <tr r="AO41" s="1"/>
      </tp>
      <tp>
        <v>42416.336805555555</v>
        <stp/>
        <stp>StudyData</stp>
        <stp>CLE?</stp>
        <stp>Bar</stp>
        <stp/>
        <stp>Time</stp>
        <stp>5</stp>
        <stp>-26</stp>
        <stp/>
        <stp/>
        <stp/>
        <stp/>
        <stp>T</stp>
        <tr r="AO31" s="1"/>
      </tp>
      <tp>
        <v>42416.371527777781</v>
        <stp/>
        <stp>StudyData</stp>
        <stp>CLE?</stp>
        <stp>Bar</stp>
        <stp/>
        <stp>Time</stp>
        <stp>5</stp>
        <stp>-16</stp>
        <stp/>
        <stp/>
        <stp/>
        <stp/>
        <stp>T</stp>
        <tr r="AO21" s="1"/>
      </tp>
      <tp>
        <v>29.57</v>
        <stp/>
        <stp>StudyData</stp>
        <stp>CLE?</stp>
        <stp>Bar</stp>
        <stp/>
        <stp>High</stp>
        <stp>5</stp>
        <stp>-36</stp>
        <stp/>
        <stp/>
        <stp/>
        <stp/>
        <stp>T</stp>
        <tr r="AL41" s="1"/>
      </tp>
      <tp>
        <v>29.69</v>
        <stp/>
        <stp>StudyData</stp>
        <stp>CLE?</stp>
        <stp>Bar</stp>
        <stp/>
        <stp>High</stp>
        <stp>5</stp>
        <stp>-26</stp>
        <stp/>
        <stp/>
        <stp/>
        <stp/>
        <stp>T</stp>
        <tr r="AL31" s="1"/>
      </tp>
      <tp>
        <v>29.24</v>
        <stp/>
        <stp>StudyData</stp>
        <stp>CLE?</stp>
        <stp>Bar</stp>
        <stp/>
        <stp>High</stp>
        <stp>5</stp>
        <stp>-16</stp>
        <stp/>
        <stp/>
        <stp/>
        <stp/>
        <stp>T</stp>
        <tr r="AL21" s="1"/>
      </tp>
      <tp>
        <v>29.72</v>
        <stp/>
        <stp>StudyData</stp>
        <stp>CLE?</stp>
        <stp>Bar</stp>
        <stp/>
        <stp>High</stp>
        <stp>5</stp>
        <stp>-56</stp>
        <stp/>
        <stp/>
        <stp/>
        <stp/>
        <stp>T</stp>
        <tr r="AL61" s="1"/>
      </tp>
      <tp>
        <v>30.08</v>
        <stp/>
        <stp>StudyData</stp>
        <stp>CLE?</stp>
        <stp>Bar</stp>
        <stp/>
        <stp>High</stp>
        <stp>5</stp>
        <stp>-46</stp>
        <stp/>
        <stp/>
        <stp/>
        <stp/>
        <stp>T</stp>
        <tr r="AL51" s="1"/>
      </tp>
      <tp>
        <v>29.12</v>
        <stp/>
        <stp>StudyData</stp>
        <stp>CLE?</stp>
        <stp>Bar</stp>
        <stp/>
        <stp>High</stp>
        <stp>5</stp>
        <stp>-3</stp>
        <stp/>
        <stp/>
        <stp/>
        <stp/>
        <stp>T</stp>
        <tr r="AL8" s="1"/>
      </tp>
      <tp>
        <v>28.9</v>
        <stp/>
        <stp>StudyData</stp>
        <stp>CLE?</stp>
        <stp>Bar</stp>
        <stp/>
        <stp>Open</stp>
        <stp>5</stp>
        <stp>-4</stp>
        <stp/>
        <stp/>
        <stp/>
        <stp/>
        <stp>T</stp>
        <tr r="AK9" s="1"/>
      </tp>
      <tp>
        <v>1214.0999999999999</v>
        <stp/>
        <stp>StudyData</stp>
        <stp>GCE</stp>
        <stp>Bar</stp>
        <stp/>
        <stp>High</stp>
        <stp>5</stp>
        <stp>-35</stp>
        <stp/>
        <stp/>
        <stp/>
        <stp/>
        <stp>T</stp>
        <tr r="AU40" s="1"/>
      </tp>
      <tp>
        <v>1214.4000000000001</v>
        <stp/>
        <stp>StudyData</stp>
        <stp>GCE</stp>
        <stp>Bar</stp>
        <stp/>
        <stp>High</stp>
        <stp>5</stp>
        <stp>-25</stp>
        <stp/>
        <stp/>
        <stp/>
        <stp/>
        <stp>T</stp>
        <tr r="AU30" s="1"/>
      </tp>
      <tp>
        <v>1211.8</v>
        <stp/>
        <stp>StudyData</stp>
        <stp>GCE</stp>
        <stp>Bar</stp>
        <stp/>
        <stp>High</stp>
        <stp>5</stp>
        <stp>-15</stp>
        <stp/>
        <stp/>
        <stp/>
        <stp/>
        <stp>T</stp>
        <tr r="AU20" s="1"/>
      </tp>
      <tp>
        <v>1216.8</v>
        <stp/>
        <stp>StudyData</stp>
        <stp>GCE</stp>
        <stp>Bar</stp>
        <stp/>
        <stp>High</stp>
        <stp>5</stp>
        <stp>-55</stp>
        <stp/>
        <stp/>
        <stp/>
        <stp/>
        <stp>T</stp>
        <tr r="AU60" s="1"/>
      </tp>
      <tp>
        <v>1214.7</v>
        <stp/>
        <stp>StudyData</stp>
        <stp>GCE</stp>
        <stp>Bar</stp>
        <stp/>
        <stp>High</stp>
        <stp>5</stp>
        <stp>-45</stp>
        <stp/>
        <stp/>
        <stp/>
        <stp/>
        <stp>T</stp>
        <tr r="AU50" s="1"/>
      </tp>
      <tp>
        <v>42416.236111111109</v>
        <stp/>
        <stp>StudyData</stp>
        <stp>GCE</stp>
        <stp>Bar</stp>
        <stp/>
        <stp>Time</stp>
        <stp>5</stp>
        <stp>-55</stp>
        <stp/>
        <stp/>
        <stp/>
        <stp/>
        <stp>T</stp>
        <tr r="AX60" s="1"/>
      </tp>
      <tp>
        <v>42416.270833333336</v>
        <stp/>
        <stp>StudyData</stp>
        <stp>GCE</stp>
        <stp>Bar</stp>
        <stp/>
        <stp>Time</stp>
        <stp>5</stp>
        <stp>-45</stp>
        <stp/>
        <stp/>
        <stp/>
        <stp/>
        <stp>T</stp>
        <tr r="AX50" s="1"/>
      </tp>
      <tp>
        <v>42416.305555555555</v>
        <stp/>
        <stp>StudyData</stp>
        <stp>GCE</stp>
        <stp>Bar</stp>
        <stp/>
        <stp>Time</stp>
        <stp>5</stp>
        <stp>-35</stp>
        <stp/>
        <stp/>
        <stp/>
        <stp/>
        <stp>T</stp>
        <tr r="AX40" s="1"/>
      </tp>
      <tp>
        <v>42416.340277777781</v>
        <stp/>
        <stp>StudyData</stp>
        <stp>GCE</stp>
        <stp>Bar</stp>
        <stp/>
        <stp>Time</stp>
        <stp>5</stp>
        <stp>-25</stp>
        <stp/>
        <stp/>
        <stp/>
        <stp/>
        <stp>T</stp>
        <tr r="AX30" s="1"/>
      </tp>
      <tp>
        <v>42416.375</v>
        <stp/>
        <stp>StudyData</stp>
        <stp>GCE</stp>
        <stp>Bar</stp>
        <stp/>
        <stp>Time</stp>
        <stp>5</stp>
        <stp>-15</stp>
        <stp/>
        <stp/>
        <stp/>
        <stp/>
        <stp>T</stp>
        <tr r="AX20" s="1"/>
      </tp>
      <tp>
        <v>15</v>
        <stp/>
        <stp>DOMData</stp>
        <stp>GCE</stp>
        <stp>Volume</stp>
        <stp>2</stp>
        <stp>T</stp>
        <tr r="J37" s="1"/>
      </tp>
      <tp>
        <v>1614</v>
        <stp/>
        <stp>StudyData</stp>
        <stp>(Vol(GCE?2)when  (LocalYear(GCE?2)=2016 AND LocalMonth(GCE?2)=2 AND LocalDay(GCE?2)=10 AND LocalHour(GCE?2)=9 AND LocalMinute(GCE?2)=50))</stp>
        <stp>Bar</stp>
        <stp/>
        <stp>Close</stp>
        <stp>5</stp>
        <stp>0</stp>
        <stp/>
        <stp/>
        <stp/>
        <stp>FALSE</stp>
        <stp>T</stp>
        <tr r="V31" s="8"/>
      </tp>
      <tp>
        <v>4524</v>
        <stp/>
        <stp>StudyData</stp>
        <stp>(Vol(GCE?2)when  (LocalYear(GCE?2)=2016 AND LocalMonth(GCE?2)=2 AND LocalDay(GCE?2)=11 AND LocalHour(GCE?2)=9 AND LocalMinute(GCE?2)=40))</stp>
        <stp>Bar</stp>
        <stp/>
        <stp>Close</stp>
        <stp>5</stp>
        <stp>0</stp>
        <stp/>
        <stp/>
        <stp/>
        <stp>FALSE</stp>
        <stp>T</stp>
        <tr r="U29" s="8"/>
      </tp>
      <tp>
        <v>3031</v>
        <stp/>
        <stp>StudyData</stp>
        <stp>(Vol(GCE?2)when  (LocalYear(GCE?2)=2016 AND LocalMonth(GCE?2)=2 AND LocalDay(GCE?2)=15 AND LocalHour(GCE?2)=9 AND LocalMinute(GCE?2)=00))</stp>
        <stp>Bar</stp>
        <stp/>
        <stp>Close</stp>
        <stp>5</stp>
        <stp>0</stp>
        <stp/>
        <stp/>
        <stp/>
        <stp>FALSE</stp>
        <stp>T</stp>
        <tr r="S21" s="8"/>
      </tp>
      <tp>
        <v>1332</v>
        <stp/>
        <stp>StudyData</stp>
        <stp>(Vol(GCE?2)when  (LocalYear(GCE?2)=2016 AND LocalMonth(GCE?2)=2 AND LocalDay(GCE?2)=16 AND LocalHour(GCE?2)=9 AND LocalMinute(GCE?2)=30))</stp>
        <stp>Bar</stp>
        <stp/>
        <stp>Close</stp>
        <stp>5</stp>
        <stp>0</stp>
        <stp/>
        <stp/>
        <stp/>
        <stp>FALSE</stp>
        <stp>T</stp>
        <tr r="L27" s="8"/>
        <tr r="K27" s="8"/>
      </tp>
      <tp>
        <v>1905</v>
        <stp/>
        <stp>StudyData</stp>
        <stp>(Vol(GCE?2)when  (LocalYear(GCE?2)=2016 AND LocalMonth(GCE?2)=2 AND LocalDay(GCE?2)=10 AND LocalHour(GCE?2)=9 AND LocalMinute(GCE?2)=55))</stp>
        <stp>Bar</stp>
        <stp/>
        <stp>Close</stp>
        <stp>5</stp>
        <stp>0</stp>
        <stp/>
        <stp/>
        <stp/>
        <stp>FALSE</stp>
        <stp>T</stp>
        <tr r="V32" s="8"/>
      </tp>
      <tp>
        <v>2755</v>
        <stp/>
        <stp>StudyData</stp>
        <stp>(Vol(GCE?2)when  (LocalYear(GCE?2)=2016 AND LocalMonth(GCE?2)=2 AND LocalDay(GCE?2)=11 AND LocalHour(GCE?2)=9 AND LocalMinute(GCE?2)=45))</stp>
        <stp>Bar</stp>
        <stp/>
        <stp>Close</stp>
        <stp>5</stp>
        <stp>0</stp>
        <stp/>
        <stp/>
        <stp/>
        <stp>FALSE</stp>
        <stp>T</stp>
        <tr r="U30" s="8"/>
      </tp>
      <tp>
        <v>874</v>
        <stp/>
        <stp>StudyData</stp>
        <stp>(Vol(GCE?2)when  (LocalYear(GCE?2)=2016 AND LocalMonth(GCE?2)=2 AND LocalDay(GCE?2)=15 AND LocalHour(GCE?2)=9 AND LocalMinute(GCE?2)=05))</stp>
        <stp>Bar</stp>
        <stp/>
        <stp>Close</stp>
        <stp>5</stp>
        <stp>0</stp>
        <stp/>
        <stp/>
        <stp/>
        <stp>FALSE</stp>
        <stp>T</stp>
        <tr r="S22" s="8"/>
      </tp>
      <tp>
        <v>1185</v>
        <stp/>
        <stp>StudyData</stp>
        <stp>(Vol(GCE?2)when  (LocalYear(GCE?2)=2016 AND LocalMonth(GCE?2)=2 AND LocalDay(GCE?2)=16 AND LocalHour(GCE?2)=9 AND LocalMinute(GCE?2)=35))</stp>
        <stp>Bar</stp>
        <stp/>
        <stp>Close</stp>
        <stp>5</stp>
        <stp>0</stp>
        <stp/>
        <stp/>
        <stp/>
        <stp>FALSE</stp>
        <stp>T</stp>
        <tr r="L28" s="8"/>
        <tr r="K28" s="8"/>
      </tp>
      <tp>
        <v>1897</v>
        <stp/>
        <stp>StudyData</stp>
        <stp>(Vol(GCE?2)when  (LocalYear(GCE?2)=2016 AND LocalMonth(GCE?2)=2 AND LocalDay(GCE?2)=10 AND LocalHour(GCE?2)=9 AND LocalMinute(GCE?2)=40))</stp>
        <stp>Bar</stp>
        <stp/>
        <stp>Close</stp>
        <stp>5</stp>
        <stp>0</stp>
        <stp/>
        <stp/>
        <stp/>
        <stp>FALSE</stp>
        <stp>T</stp>
        <tr r="V29" s="8"/>
      </tp>
      <tp>
        <v>3574</v>
        <stp/>
        <stp>StudyData</stp>
        <stp>(Vol(GCE?2)when  (LocalYear(GCE?2)=2016 AND LocalMonth(GCE?2)=2 AND LocalDay(GCE?2)=11 AND LocalHour(GCE?2)=9 AND LocalMinute(GCE?2)=50))</stp>
        <stp>Bar</stp>
        <stp/>
        <stp>Close</stp>
        <stp>5</stp>
        <stp>0</stp>
        <stp/>
        <stp/>
        <stp/>
        <stp>FALSE</stp>
        <stp>T</stp>
        <tr r="U31" s="8"/>
      </tp>
      <tp>
        <v>1535</v>
        <stp/>
        <stp>StudyData</stp>
        <stp>(Vol(GCE?2)when  (LocalYear(GCE?2)=2016 AND LocalMonth(GCE?2)=2 AND LocalDay(GCE?2)=15 AND LocalHour(GCE?2)=9 AND LocalMinute(GCE?2)=10))</stp>
        <stp>Bar</stp>
        <stp/>
        <stp>Close</stp>
        <stp>5</stp>
        <stp>0</stp>
        <stp/>
        <stp/>
        <stp/>
        <stp>FALSE</stp>
        <stp>T</stp>
        <tr r="S23" s="8"/>
      </tp>
      <tp>
        <v>1232</v>
        <stp/>
        <stp>StudyData</stp>
        <stp>(Vol(GCE?2)when  (LocalYear(GCE?2)=2016 AND LocalMonth(GCE?2)=2 AND LocalDay(GCE?2)=16 AND LocalHour(GCE?2)=9 AND LocalMinute(GCE?2)=20))</stp>
        <stp>Bar</stp>
        <stp/>
        <stp>Close</stp>
        <stp>5</stp>
        <stp>0</stp>
        <stp/>
        <stp/>
        <stp/>
        <stp>FALSE</stp>
        <stp>T</stp>
        <tr r="L25" s="8"/>
        <tr r="K25" s="8"/>
      </tp>
      <tp>
        <v>1546</v>
        <stp/>
        <stp>StudyData</stp>
        <stp>(Vol(GCE?2)when  (LocalYear(GCE?2)=2016 AND LocalMonth(GCE?2)=2 AND LocalDay(GCE?2)=10 AND LocalHour(GCE?2)=9 AND LocalMinute(GCE?2)=45))</stp>
        <stp>Bar</stp>
        <stp/>
        <stp>Close</stp>
        <stp>5</stp>
        <stp>0</stp>
        <stp/>
        <stp/>
        <stp/>
        <stp>FALSE</stp>
        <stp>T</stp>
        <tr r="V30" s="8"/>
      </tp>
      <tp>
        <v>2006</v>
        <stp/>
        <stp>StudyData</stp>
        <stp>(Vol(GCE?2)when  (LocalYear(GCE?2)=2016 AND LocalMonth(GCE?2)=2 AND LocalDay(GCE?2)=11 AND LocalHour(GCE?2)=9 AND LocalMinute(GCE?2)=55))</stp>
        <stp>Bar</stp>
        <stp/>
        <stp>Close</stp>
        <stp>5</stp>
        <stp>0</stp>
        <stp/>
        <stp/>
        <stp/>
        <stp>FALSE</stp>
        <stp>T</stp>
        <tr r="U32" s="8"/>
      </tp>
      <tp>
        <v>4264</v>
        <stp/>
        <stp>StudyData</stp>
        <stp>(Vol(GCE?2)when  (LocalYear(GCE?2)=2016 AND LocalMonth(GCE?2)=2 AND LocalDay(GCE?2)=15 AND LocalHour(GCE?2)=9 AND LocalMinute(GCE?2)=15))</stp>
        <stp>Bar</stp>
        <stp/>
        <stp>Close</stp>
        <stp>5</stp>
        <stp>0</stp>
        <stp/>
        <stp/>
        <stp/>
        <stp>FALSE</stp>
        <stp>T</stp>
        <tr r="S24" s="8"/>
      </tp>
      <tp>
        <v>1657</v>
        <stp/>
        <stp>StudyData</stp>
        <stp>(Vol(GCE?2)when  (LocalYear(GCE?2)=2016 AND LocalMonth(GCE?2)=2 AND LocalDay(GCE?2)=16 AND LocalHour(GCE?2)=9 AND LocalMinute(GCE?2)=25))</stp>
        <stp>Bar</stp>
        <stp/>
        <stp>Close</stp>
        <stp>5</stp>
        <stp>0</stp>
        <stp/>
        <stp/>
        <stp/>
        <stp>FALSE</stp>
        <stp>T</stp>
        <tr r="L26" s="8"/>
        <tr r="K26" s="8"/>
      </tp>
      <tp>
        <v>1361</v>
        <stp/>
        <stp>StudyData</stp>
        <stp>(Vol(GCE?2)when  (LocalYear(GCE?2)=2016 AND LocalMonth(GCE?2)=2 AND LocalDay(GCE?2)=12 AND LocalHour(GCE?2)=9 AND LocalMinute(GCE?2)=50))</stp>
        <stp>Bar</stp>
        <stp/>
        <stp>Close</stp>
        <stp>5</stp>
        <stp>0</stp>
        <stp/>
        <stp/>
        <stp/>
        <stp>FALSE</stp>
        <stp>T</stp>
        <tr r="T31" s="8"/>
      </tp>
      <tp>
        <v>1583</v>
        <stp/>
        <stp>StudyData</stp>
        <stp>(Vol(GCE?2)when  (LocalYear(GCE?2)=2016 AND LocalMonth(GCE?2)=2 AND LocalDay(GCE?2)=15 AND LocalHour(GCE?2)=9 AND LocalMinute(GCE?2)=20))</stp>
        <stp>Bar</stp>
        <stp/>
        <stp>Close</stp>
        <stp>5</stp>
        <stp>0</stp>
        <stp/>
        <stp/>
        <stp/>
        <stp>FALSE</stp>
        <stp>T</stp>
        <tr r="S25" s="8"/>
      </tp>
      <tp>
        <v>1368</v>
        <stp/>
        <stp>StudyData</stp>
        <stp>(Vol(GCE?2)when  (LocalYear(GCE?2)=2016 AND LocalMonth(GCE?2)=2 AND LocalDay(GCE?2)=16 AND LocalHour(GCE?2)=9 AND LocalMinute(GCE?2)=10))</stp>
        <stp>Bar</stp>
        <stp/>
        <stp>Close</stp>
        <stp>5</stp>
        <stp>0</stp>
        <stp/>
        <stp/>
        <stp/>
        <stp>FALSE</stp>
        <stp>T</stp>
        <tr r="L23" s="8"/>
        <tr r="K23" s="8"/>
      </tp>
      <tp>
        <v>1260</v>
        <stp/>
        <stp>StudyData</stp>
        <stp>(Vol(GCE?2)when  (LocalYear(GCE?2)=2016 AND LocalMonth(GCE?2)=2 AND LocalDay(GCE?2)=12 AND LocalHour(GCE?2)=9 AND LocalMinute(GCE?2)=55))</stp>
        <stp>Bar</stp>
        <stp/>
        <stp>Close</stp>
        <stp>5</stp>
        <stp>0</stp>
        <stp/>
        <stp/>
        <stp/>
        <stp>FALSE</stp>
        <stp>T</stp>
        <tr r="T32" s="8"/>
      </tp>
      <tp>
        <v>1531</v>
        <stp/>
        <stp>StudyData</stp>
        <stp>(Vol(GCE?2)when  (LocalYear(GCE?2)=2016 AND LocalMonth(GCE?2)=2 AND LocalDay(GCE?2)=15 AND LocalHour(GCE?2)=9 AND LocalMinute(GCE?2)=25))</stp>
        <stp>Bar</stp>
        <stp/>
        <stp>Close</stp>
        <stp>5</stp>
        <stp>0</stp>
        <stp/>
        <stp/>
        <stp/>
        <stp>FALSE</stp>
        <stp>T</stp>
        <tr r="S26" s="8"/>
      </tp>
      <tp>
        <v>924</v>
        <stp/>
        <stp>StudyData</stp>
        <stp>(Vol(GCE?2)when  (LocalYear(GCE?2)=2016 AND LocalMonth(GCE?2)=2 AND LocalDay(GCE?2)=16 AND LocalHour(GCE?2)=9 AND LocalMinute(GCE?2)=15))</stp>
        <stp>Bar</stp>
        <stp/>
        <stp>Close</stp>
        <stp>5</stp>
        <stp>0</stp>
        <stp/>
        <stp/>
        <stp/>
        <stp>FALSE</stp>
        <stp>T</stp>
        <tr r="L24" s="8"/>
        <tr r="K24" s="8"/>
      </tp>
      <tp>
        <v>1918</v>
        <stp/>
        <stp>StudyData</stp>
        <stp>(Vol(GCE?2)when  (LocalYear(GCE?2)=2016 AND LocalMonth(GCE?2)=2 AND LocalDay(GCE?2)=12 AND LocalHour(GCE?2)=9 AND LocalMinute(GCE?2)=40))</stp>
        <stp>Bar</stp>
        <stp/>
        <stp>Close</stp>
        <stp>5</stp>
        <stp>0</stp>
        <stp/>
        <stp/>
        <stp/>
        <stp>FALSE</stp>
        <stp>T</stp>
        <tr r="T29" s="8"/>
      </tp>
      <tp>
        <v>1999</v>
        <stp/>
        <stp>StudyData</stp>
        <stp>(Vol(GCE?2)when  (LocalYear(GCE?2)=2016 AND LocalMonth(GCE?2)=2 AND LocalDay(GCE?2)=15 AND LocalHour(GCE?2)=9 AND LocalMinute(GCE?2)=30))</stp>
        <stp>Bar</stp>
        <stp/>
        <stp>Close</stp>
        <stp>5</stp>
        <stp>0</stp>
        <stp/>
        <stp/>
        <stp/>
        <stp>FALSE</stp>
        <stp>T</stp>
        <tr r="S27" s="8"/>
      </tp>
      <tp>
        <v>2683</v>
        <stp/>
        <stp>StudyData</stp>
        <stp>(Vol(GCE?2)when  (LocalYear(GCE?2)=2016 AND LocalMonth(GCE?2)=2 AND LocalDay(GCE?2)=16 AND LocalHour(GCE?2)=9 AND LocalMinute(GCE?2)=00))</stp>
        <stp>Bar</stp>
        <stp/>
        <stp>Close</stp>
        <stp>5</stp>
        <stp>0</stp>
        <stp/>
        <stp/>
        <stp/>
        <stp>FALSE</stp>
        <stp>T</stp>
        <tr r="L21" s="8"/>
        <tr r="K21" s="8"/>
      </tp>
      <tp>
        <v>1014</v>
        <stp/>
        <stp>StudyData</stp>
        <stp>(Vol(GCE?2)when  (LocalYear(GCE?2)=2016 AND LocalMonth(GCE?2)=2 AND LocalDay(GCE?2)=12 AND LocalHour(GCE?2)=9 AND LocalMinute(GCE?2)=45))</stp>
        <stp>Bar</stp>
        <stp/>
        <stp>Close</stp>
        <stp>5</stp>
        <stp>0</stp>
        <stp/>
        <stp/>
        <stp/>
        <stp>FALSE</stp>
        <stp>T</stp>
        <tr r="T30" s="8"/>
      </tp>
      <tp>
        <v>1020</v>
        <stp/>
        <stp>StudyData</stp>
        <stp>(Vol(GCE?2)when  (LocalYear(GCE?2)=2016 AND LocalMonth(GCE?2)=2 AND LocalDay(GCE?2)=15 AND LocalHour(GCE?2)=9 AND LocalMinute(GCE?2)=35))</stp>
        <stp>Bar</stp>
        <stp/>
        <stp>Close</stp>
        <stp>5</stp>
        <stp>0</stp>
        <stp/>
        <stp/>
        <stp/>
        <stp>FALSE</stp>
        <stp>T</stp>
        <tr r="S28" s="8"/>
      </tp>
      <tp>
        <v>1929</v>
        <stp/>
        <stp>StudyData</stp>
        <stp>(Vol(GCE?2)when  (LocalYear(GCE?2)=2016 AND LocalMonth(GCE?2)=2 AND LocalDay(GCE?2)=16 AND LocalHour(GCE?2)=9 AND LocalMinute(GCE?2)=05))</stp>
        <stp>Bar</stp>
        <stp/>
        <stp>Close</stp>
        <stp>5</stp>
        <stp>0</stp>
        <stp/>
        <stp/>
        <stp/>
        <stp>FALSE</stp>
        <stp>T</stp>
        <tr r="L22" s="8"/>
        <tr r="K22" s="8"/>
      </tp>
      <tp>
        <v>1102</v>
        <stp/>
        <stp>StudyData</stp>
        <stp>(Vol(GCE?2)when  (LocalYear(GCE?2)=2016 AND LocalMonth(GCE?2)=2 AND LocalDay(GCE?2)=10 AND LocalHour(GCE?2)=9 AND LocalMinute(GCE?2)=10))</stp>
        <stp>Bar</stp>
        <stp/>
        <stp>Close</stp>
        <stp>5</stp>
        <stp>0</stp>
        <stp/>
        <stp/>
        <stp/>
        <stp>FALSE</stp>
        <stp>T</stp>
        <tr r="V23" s="8"/>
      </tp>
      <tp>
        <v>4471</v>
        <stp/>
        <stp>StudyData</stp>
        <stp>(Vol(GCE?2)when  (LocalYear(GCE?2)=2016 AND LocalMonth(GCE?2)=2 AND LocalDay(GCE?2)=11 AND LocalHour(GCE?2)=9 AND LocalMinute(GCE?2)=00))</stp>
        <stp>Bar</stp>
        <stp/>
        <stp>Close</stp>
        <stp>5</stp>
        <stp>0</stp>
        <stp/>
        <stp/>
        <stp/>
        <stp>FALSE</stp>
        <stp>T</stp>
        <tr r="U21" s="8"/>
      </tp>
      <tp>
        <v>3133</v>
        <stp/>
        <stp>StudyData</stp>
        <stp>(Vol(GCE?2)when  (LocalYear(GCE?2)=2016 AND LocalMonth(GCE?2)=2 AND LocalDay(GCE?2)=12 AND LocalHour(GCE?2)=9 AND LocalMinute(GCE?2)=30))</stp>
        <stp>Bar</stp>
        <stp/>
        <stp>Close</stp>
        <stp>5</stp>
        <stp>0</stp>
        <stp/>
        <stp/>
        <stp/>
        <stp>FALSE</stp>
        <stp>T</stp>
        <tr r="T27" s="8"/>
      </tp>
      <tp>
        <v>787</v>
        <stp/>
        <stp>StudyData</stp>
        <stp>(Vol(GCE?2)when  (LocalYear(GCE?2)=2016 AND LocalMonth(GCE?2)=2 AND LocalDay(GCE?2)=15 AND LocalHour(GCE?2)=9 AND LocalMinute(GCE?2)=40))</stp>
        <stp>Bar</stp>
        <stp/>
        <stp>Close</stp>
        <stp>5</stp>
        <stp>0</stp>
        <stp/>
        <stp/>
        <stp/>
        <stp>FALSE</stp>
        <stp>T</stp>
        <tr r="S29" s="8"/>
      </tp>
      <tp>
        <v>2687</v>
        <stp/>
        <stp>StudyData</stp>
        <stp>(Vol(GCE?2)when  (LocalYear(GCE?2)=2016 AND LocalMonth(GCE?2)=2 AND LocalDay(GCE?2)=10 AND LocalHour(GCE?2)=9 AND LocalMinute(GCE?2)=15))</stp>
        <stp>Bar</stp>
        <stp/>
        <stp>Close</stp>
        <stp>5</stp>
        <stp>0</stp>
        <stp/>
        <stp/>
        <stp/>
        <stp>FALSE</stp>
        <stp>T</stp>
        <tr r="V24" s="8"/>
      </tp>
      <tp>
        <v>2912</v>
        <stp/>
        <stp>StudyData</stp>
        <stp>(Vol(GCE?2)when  (LocalYear(GCE?2)=2016 AND LocalMonth(GCE?2)=2 AND LocalDay(GCE?2)=11 AND LocalHour(GCE?2)=9 AND LocalMinute(GCE?2)=05))</stp>
        <stp>Bar</stp>
        <stp/>
        <stp>Close</stp>
        <stp>5</stp>
        <stp>0</stp>
        <stp/>
        <stp/>
        <stp/>
        <stp>FALSE</stp>
        <stp>T</stp>
        <tr r="U22" s="8"/>
      </tp>
      <tp>
        <v>1135</v>
        <stp/>
        <stp>StudyData</stp>
        <stp>(Vol(GCE?2)when  (LocalYear(GCE?2)=2016 AND LocalMonth(GCE?2)=2 AND LocalDay(GCE?2)=12 AND LocalHour(GCE?2)=9 AND LocalMinute(GCE?2)=35))</stp>
        <stp>Bar</stp>
        <stp/>
        <stp>Close</stp>
        <stp>5</stp>
        <stp>0</stp>
        <stp/>
        <stp/>
        <stp/>
        <stp>FALSE</stp>
        <stp>T</stp>
        <tr r="T28" s="8"/>
      </tp>
      <tp>
        <v>590</v>
        <stp/>
        <stp>StudyData</stp>
        <stp>(Vol(GCE?2)when  (LocalYear(GCE?2)=2016 AND LocalMonth(GCE?2)=2 AND LocalDay(GCE?2)=15 AND LocalHour(GCE?2)=9 AND LocalMinute(GCE?2)=45))</stp>
        <stp>Bar</stp>
        <stp/>
        <stp>Close</stp>
        <stp>5</stp>
        <stp>0</stp>
        <stp/>
        <stp/>
        <stp/>
        <stp>FALSE</stp>
        <stp>T</stp>
        <tr r="S30" s="8"/>
      </tp>
      <tp>
        <v>2056</v>
        <stp/>
        <stp>StudyData</stp>
        <stp>(Vol(GCE?2)when  (LocalYear(GCE?2)=2016 AND LocalMonth(GCE?2)=2 AND LocalDay(GCE?2)=10 AND LocalHour(GCE?2)=9 AND LocalMinute(GCE?2)=00))</stp>
        <stp>Bar</stp>
        <stp/>
        <stp>Close</stp>
        <stp>5</stp>
        <stp>0</stp>
        <stp/>
        <stp/>
        <stp/>
        <stp>FALSE</stp>
        <stp>T</stp>
        <tr r="V21" s="8"/>
      </tp>
      <tp>
        <v>2574</v>
        <stp/>
        <stp>StudyData</stp>
        <stp>(Vol(GCE?2)when  (LocalYear(GCE?2)=2016 AND LocalMonth(GCE?2)=2 AND LocalDay(GCE?2)=11 AND LocalHour(GCE?2)=9 AND LocalMinute(GCE?2)=10))</stp>
        <stp>Bar</stp>
        <stp/>
        <stp>Close</stp>
        <stp>5</stp>
        <stp>0</stp>
        <stp/>
        <stp/>
        <stp/>
        <stp>FALSE</stp>
        <stp>T</stp>
        <tr r="U23" s="8"/>
      </tp>
      <tp>
        <v>1392</v>
        <stp/>
        <stp>StudyData</stp>
        <stp>(Vol(GCE?2)when  (LocalYear(GCE?2)=2016 AND LocalMonth(GCE?2)=2 AND LocalDay(GCE?2)=12 AND LocalHour(GCE?2)=9 AND LocalMinute(GCE?2)=20))</stp>
        <stp>Bar</stp>
        <stp/>
        <stp>Close</stp>
        <stp>5</stp>
        <stp>0</stp>
        <stp/>
        <stp/>
        <stp/>
        <stp>FALSE</stp>
        <stp>T</stp>
        <tr r="T25" s="8"/>
      </tp>
      <tp>
        <v>678</v>
        <stp/>
        <stp>StudyData</stp>
        <stp>(Vol(GCE?2)when  (LocalYear(GCE?2)=2016 AND LocalMonth(GCE?2)=2 AND LocalDay(GCE?2)=15 AND LocalHour(GCE?2)=9 AND LocalMinute(GCE?2)=50))</stp>
        <stp>Bar</stp>
        <stp/>
        <stp>Close</stp>
        <stp>5</stp>
        <stp>0</stp>
        <stp/>
        <stp/>
        <stp/>
        <stp>FALSE</stp>
        <stp>T</stp>
        <tr r="S31" s="8"/>
      </tp>
      <tp>
        <v>1129</v>
        <stp/>
        <stp>StudyData</stp>
        <stp>(Vol(GCE?2)when  (LocalYear(GCE?2)=2016 AND LocalMonth(GCE?2)=2 AND LocalDay(GCE?2)=10 AND LocalHour(GCE?2)=9 AND LocalMinute(GCE?2)=05))</stp>
        <stp>Bar</stp>
        <stp/>
        <stp>Close</stp>
        <stp>5</stp>
        <stp>0</stp>
        <stp/>
        <stp/>
        <stp/>
        <stp>FALSE</stp>
        <stp>T</stp>
        <tr r="V22" s="8"/>
      </tp>
      <tp>
        <v>1698</v>
        <stp/>
        <stp>StudyData</stp>
        <stp>(Vol(GCE?2)when  (LocalYear(GCE?2)=2016 AND LocalMonth(GCE?2)=2 AND LocalDay(GCE?2)=11 AND LocalHour(GCE?2)=9 AND LocalMinute(GCE?2)=15))</stp>
        <stp>Bar</stp>
        <stp/>
        <stp>Close</stp>
        <stp>5</stp>
        <stp>0</stp>
        <stp/>
        <stp/>
        <stp/>
        <stp>FALSE</stp>
        <stp>T</stp>
        <tr r="U24" s="8"/>
      </tp>
      <tp>
        <v>1258</v>
        <stp/>
        <stp>StudyData</stp>
        <stp>(Vol(GCE?2)when  (LocalYear(GCE?2)=2016 AND LocalMonth(GCE?2)=2 AND LocalDay(GCE?2)=12 AND LocalHour(GCE?2)=9 AND LocalMinute(GCE?2)=25))</stp>
        <stp>Bar</stp>
        <stp/>
        <stp>Close</stp>
        <stp>5</stp>
        <stp>0</stp>
        <stp/>
        <stp/>
        <stp/>
        <stp>FALSE</stp>
        <stp>T</stp>
        <tr r="T26" s="8"/>
      </tp>
      <tp>
        <v>477</v>
        <stp/>
        <stp>StudyData</stp>
        <stp>(Vol(GCE?2)when  (LocalYear(GCE?2)=2016 AND LocalMonth(GCE?2)=2 AND LocalDay(GCE?2)=15 AND LocalHour(GCE?2)=9 AND LocalMinute(GCE?2)=55))</stp>
        <stp>Bar</stp>
        <stp/>
        <stp>Close</stp>
        <stp>5</stp>
        <stp>0</stp>
        <stp/>
        <stp/>
        <stp/>
        <stp>FALSE</stp>
        <stp>T</stp>
        <tr r="S32" s="8"/>
      </tp>
      <tp>
        <v>3901</v>
        <stp/>
        <stp>StudyData</stp>
        <stp>(Vol(GCE?2)when  (LocalYear(GCE?2)=2016 AND LocalMonth(GCE?2)=2 AND LocalDay(GCE?2)=10 AND LocalHour(GCE?2)=9 AND LocalMinute(GCE?2)=30))</stp>
        <stp>Bar</stp>
        <stp/>
        <stp>Close</stp>
        <stp>5</stp>
        <stp>0</stp>
        <stp/>
        <stp/>
        <stp/>
        <stp>FALSE</stp>
        <stp>T</stp>
        <tr r="V27" s="8"/>
      </tp>
      <tp>
        <v>3945</v>
        <stp/>
        <stp>StudyData</stp>
        <stp>(Vol(GCE?2)when  (LocalYear(GCE?2)=2016 AND LocalMonth(GCE?2)=2 AND LocalDay(GCE?2)=11 AND LocalHour(GCE?2)=9 AND LocalMinute(GCE?2)=20))</stp>
        <stp>Bar</stp>
        <stp/>
        <stp>Close</stp>
        <stp>5</stp>
        <stp>0</stp>
        <stp/>
        <stp/>
        <stp/>
        <stp>FALSE</stp>
        <stp>T</stp>
        <tr r="U25" s="8"/>
      </tp>
      <tp>
        <v>1861</v>
        <stp/>
        <stp>StudyData</stp>
        <stp>(Vol(GCE?2)when  (LocalYear(GCE?2)=2016 AND LocalMonth(GCE?2)=2 AND LocalDay(GCE?2)=12 AND LocalHour(GCE?2)=9 AND LocalMinute(GCE?2)=10))</stp>
        <stp>Bar</stp>
        <stp/>
        <stp>Close</stp>
        <stp>5</stp>
        <stp>0</stp>
        <stp/>
        <stp/>
        <stp/>
        <stp>FALSE</stp>
        <stp>T</stp>
        <tr r="T23" s="8"/>
      </tp>
      <tp>
        <v>1192</v>
        <stp/>
        <stp>StudyData</stp>
        <stp>(Vol(GCE?2)when  (LocalYear(GCE?2)=2016 AND LocalMonth(GCE?2)=2 AND LocalDay(GCE?2)=16 AND LocalHour(GCE?2)=9 AND LocalMinute(GCE?2)=50))</stp>
        <stp>Bar</stp>
        <stp/>
        <stp>Close</stp>
        <stp>5</stp>
        <stp>0</stp>
        <stp/>
        <stp/>
        <stp/>
        <stp>FALSE</stp>
        <stp>T</stp>
        <tr r="L31" s="8"/>
        <tr r="K31" s="8"/>
      </tp>
      <tp>
        <v>2238</v>
        <stp/>
        <stp>StudyData</stp>
        <stp>(Vol(GCE?2)when  (LocalYear(GCE?2)=2016 AND LocalMonth(GCE?2)=2 AND LocalDay(GCE?2)=10 AND LocalHour(GCE?2)=9 AND LocalMinute(GCE?2)=35))</stp>
        <stp>Bar</stp>
        <stp/>
        <stp>Close</stp>
        <stp>5</stp>
        <stp>0</stp>
        <stp/>
        <stp/>
        <stp/>
        <stp>FALSE</stp>
        <stp>T</stp>
        <tr r="V28" s="8"/>
      </tp>
      <tp>
        <v>2603</v>
        <stp/>
        <stp>StudyData</stp>
        <stp>(Vol(GCE?2)when  (LocalYear(GCE?2)=2016 AND LocalMonth(GCE?2)=2 AND LocalDay(GCE?2)=11 AND LocalHour(GCE?2)=9 AND LocalMinute(GCE?2)=25))</stp>
        <stp>Bar</stp>
        <stp/>
        <stp>Close</stp>
        <stp>5</stp>
        <stp>0</stp>
        <stp/>
        <stp/>
        <stp/>
        <stp>FALSE</stp>
        <stp>T</stp>
        <tr r="U26" s="8"/>
      </tp>
      <tp>
        <v>2285</v>
        <stp/>
        <stp>StudyData</stp>
        <stp>(Vol(GCE?2)when  (LocalYear(GCE?2)=2016 AND LocalMonth(GCE?2)=2 AND LocalDay(GCE?2)=12 AND LocalHour(GCE?2)=9 AND LocalMinute(GCE?2)=15))</stp>
        <stp>Bar</stp>
        <stp/>
        <stp>Close</stp>
        <stp>5</stp>
        <stp>0</stp>
        <stp/>
        <stp/>
        <stp/>
        <stp>FALSE</stp>
        <stp>T</stp>
        <tr r="T24" s="8"/>
      </tp>
      <tp>
        <v>1289</v>
        <stp/>
        <stp>StudyData</stp>
        <stp>(Vol(GCE?2)when  (LocalYear(GCE?2)=2016 AND LocalMonth(GCE?2)=2 AND LocalDay(GCE?2)=16 AND LocalHour(GCE?2)=9 AND LocalMinute(GCE?2)=55))</stp>
        <stp>Bar</stp>
        <stp/>
        <stp>Close</stp>
        <stp>5</stp>
        <stp>0</stp>
        <stp/>
        <stp/>
        <stp/>
        <stp>FALSE</stp>
        <stp>T</stp>
        <tr r="L32" s="8"/>
        <tr r="K32" s="8"/>
      </tp>
      <tp>
        <v>1011</v>
        <stp/>
        <stp>StudyData</stp>
        <stp>(Vol(GCE?2)when  (LocalYear(GCE?2)=2016 AND LocalMonth(GCE?2)=2 AND LocalDay(GCE?2)=10 AND LocalHour(GCE?2)=9 AND LocalMinute(GCE?2)=20))</stp>
        <stp>Bar</stp>
        <stp/>
        <stp>Close</stp>
        <stp>5</stp>
        <stp>0</stp>
        <stp/>
        <stp/>
        <stp/>
        <stp>FALSE</stp>
        <stp>T</stp>
        <tr r="V25" s="8"/>
      </tp>
      <tp>
        <v>1535</v>
        <stp/>
        <stp>StudyData</stp>
        <stp>(Vol(GCE?2)when  (LocalYear(GCE?2)=2016 AND LocalMonth(GCE?2)=2 AND LocalDay(GCE?2)=11 AND LocalHour(GCE?2)=9 AND LocalMinute(GCE?2)=30))</stp>
        <stp>Bar</stp>
        <stp/>
        <stp>Close</stp>
        <stp>5</stp>
        <stp>0</stp>
        <stp/>
        <stp/>
        <stp/>
        <stp>FALSE</stp>
        <stp>T</stp>
        <tr r="U27" s="8"/>
      </tp>
      <tp>
        <v>3618</v>
        <stp/>
        <stp>StudyData</stp>
        <stp>(Vol(GCE?2)when  (LocalYear(GCE?2)=2016 AND LocalMonth(GCE?2)=2 AND LocalDay(GCE?2)=12 AND LocalHour(GCE?2)=9 AND LocalMinute(GCE?2)=00))</stp>
        <stp>Bar</stp>
        <stp/>
        <stp>Close</stp>
        <stp>5</stp>
        <stp>0</stp>
        <stp/>
        <stp/>
        <stp/>
        <stp>FALSE</stp>
        <stp>T</stp>
        <tr r="T21" s="8"/>
      </tp>
      <tp>
        <v>1152</v>
        <stp/>
        <stp>StudyData</stp>
        <stp>(Vol(GCE?2)when  (LocalYear(GCE?2)=2016 AND LocalMonth(GCE?2)=2 AND LocalDay(GCE?2)=16 AND LocalHour(GCE?2)=9 AND LocalMinute(GCE?2)=40))</stp>
        <stp>Bar</stp>
        <stp/>
        <stp>Close</stp>
        <stp>5</stp>
        <stp>0</stp>
        <stp/>
        <stp/>
        <stp/>
        <stp>FALSE</stp>
        <stp>T</stp>
        <tr r="L29" s="8"/>
        <tr r="K29" s="8"/>
      </tp>
      <tp>
        <v>1094</v>
        <stp/>
        <stp>StudyData</stp>
        <stp>(Vol(GCE?2)when  (LocalYear(GCE?2)=2016 AND LocalMonth(GCE?2)=2 AND LocalDay(GCE?2)=10 AND LocalHour(GCE?2)=9 AND LocalMinute(GCE?2)=25))</stp>
        <stp>Bar</stp>
        <stp/>
        <stp>Close</stp>
        <stp>5</stp>
        <stp>0</stp>
        <stp/>
        <stp/>
        <stp/>
        <stp>FALSE</stp>
        <stp>T</stp>
        <tr r="V26" s="8"/>
      </tp>
      <tp>
        <v>2917</v>
        <stp/>
        <stp>StudyData</stp>
        <stp>(Vol(GCE?2)when  (LocalYear(GCE?2)=2016 AND LocalMonth(GCE?2)=2 AND LocalDay(GCE?2)=11 AND LocalHour(GCE?2)=9 AND LocalMinute(GCE?2)=35))</stp>
        <stp>Bar</stp>
        <stp/>
        <stp>Close</stp>
        <stp>5</stp>
        <stp>0</stp>
        <stp/>
        <stp/>
        <stp/>
        <stp>FALSE</stp>
        <stp>T</stp>
        <tr r="U28" s="8"/>
      </tp>
      <tp>
        <v>1933</v>
        <stp/>
        <stp>StudyData</stp>
        <stp>(Vol(GCE?2)when  (LocalYear(GCE?2)=2016 AND LocalMonth(GCE?2)=2 AND LocalDay(GCE?2)=12 AND LocalHour(GCE?2)=9 AND LocalMinute(GCE?2)=05))</stp>
        <stp>Bar</stp>
        <stp/>
        <stp>Close</stp>
        <stp>5</stp>
        <stp>0</stp>
        <stp/>
        <stp/>
        <stp/>
        <stp>FALSE</stp>
        <stp>T</stp>
        <tr r="T22" s="8"/>
      </tp>
      <tp>
        <v>499</v>
        <stp/>
        <stp>StudyData</stp>
        <stp>(Vol(GCE?2)when  (LocalYear(GCE?2)=2016 AND LocalMonth(GCE?2)=2 AND LocalDay(GCE?2)=16 AND LocalHour(GCE?2)=9 AND LocalMinute(GCE?2)=45))</stp>
        <stp>Bar</stp>
        <stp/>
        <stp>Close</stp>
        <stp>5</stp>
        <stp>0</stp>
        <stp/>
        <stp/>
        <stp/>
        <stp>FALSE</stp>
        <stp>T</stp>
        <tr r="L30" s="8"/>
        <tr r="K30" s="8"/>
      </tp>
      <tp>
        <v>29.66</v>
        <stp/>
        <stp>StudyData</stp>
        <stp>CLE?</stp>
        <stp>Bar</stp>
        <stp/>
        <stp>Close</stp>
        <stp>5</stp>
        <stp>-57</stp>
        <stp/>
        <stp/>
        <stp/>
        <stp/>
        <stp>T</stp>
        <tr r="AN62" s="1"/>
      </tp>
      <tp>
        <v>29.88</v>
        <stp/>
        <stp>StudyData</stp>
        <stp>CLE?</stp>
        <stp>Bar</stp>
        <stp/>
        <stp>Close</stp>
        <stp>5</stp>
        <stp>-47</stp>
        <stp/>
        <stp/>
        <stp/>
        <stp/>
        <stp>T</stp>
        <tr r="AN52" s="1"/>
      </tp>
      <tp>
        <v>29.44</v>
        <stp/>
        <stp>StudyData</stp>
        <stp>CLE?</stp>
        <stp>Bar</stp>
        <stp/>
        <stp>Close</stp>
        <stp>5</stp>
        <stp>-37</stp>
        <stp/>
        <stp/>
        <stp/>
        <stp/>
        <stp>T</stp>
        <tr r="AN42" s="1"/>
      </tp>
      <tp>
        <v>29.59</v>
        <stp/>
        <stp>StudyData</stp>
        <stp>CLE?</stp>
        <stp>Bar</stp>
        <stp/>
        <stp>Close</stp>
        <stp>5</stp>
        <stp>-27</stp>
        <stp/>
        <stp/>
        <stp/>
        <stp/>
        <stp>T</stp>
        <tr r="AN32" s="1"/>
      </tp>
      <tp>
        <v>29.18</v>
        <stp/>
        <stp>StudyData</stp>
        <stp>CLE?</stp>
        <stp>Bar</stp>
        <stp/>
        <stp>Close</stp>
        <stp>5</stp>
        <stp>-17</stp>
        <stp/>
        <stp/>
        <stp/>
        <stp/>
        <stp>T</stp>
        <tr r="AN22" s="1"/>
      </tp>
      <tp>
        <v>42416.229166666664</v>
        <stp/>
        <stp>StudyData</stp>
        <stp>CLE?</stp>
        <stp>Bar</stp>
        <stp/>
        <stp>Time</stp>
        <stp>5</stp>
        <stp>-57</stp>
        <stp/>
        <stp/>
        <stp/>
        <stp/>
        <stp>T</stp>
        <tr r="AO62" s="1"/>
      </tp>
      <tp>
        <v>42416.263888888891</v>
        <stp/>
        <stp>StudyData</stp>
        <stp>CLE?</stp>
        <stp>Bar</stp>
        <stp/>
        <stp>Time</stp>
        <stp>5</stp>
        <stp>-47</stp>
        <stp/>
        <stp/>
        <stp/>
        <stp/>
        <stp>T</stp>
        <tr r="AO52" s="1"/>
      </tp>
      <tp>
        <v>42416.298611111109</v>
        <stp/>
        <stp>StudyData</stp>
        <stp>CLE?</stp>
        <stp>Bar</stp>
        <stp/>
        <stp>Time</stp>
        <stp>5</stp>
        <stp>-37</stp>
        <stp/>
        <stp/>
        <stp/>
        <stp/>
        <stp>T</stp>
        <tr r="AO42" s="1"/>
      </tp>
      <tp>
        <v>42416.333333333336</v>
        <stp/>
        <stp>StudyData</stp>
        <stp>CLE?</stp>
        <stp>Bar</stp>
        <stp/>
        <stp>Time</stp>
        <stp>5</stp>
        <stp>-27</stp>
        <stp/>
        <stp/>
        <stp/>
        <stp/>
        <stp>T</stp>
        <tr r="AO32" s="1"/>
      </tp>
      <tp>
        <v>42416.368055555555</v>
        <stp/>
        <stp>StudyData</stp>
        <stp>CLE?</stp>
        <stp>Bar</stp>
        <stp/>
        <stp>Time</stp>
        <stp>5</stp>
        <stp>-17</stp>
        <stp/>
        <stp/>
        <stp/>
        <stp/>
        <stp>T</stp>
        <tr r="AO22" s="1"/>
      </tp>
      <tp>
        <v>29.48</v>
        <stp/>
        <stp>StudyData</stp>
        <stp>CLE?</stp>
        <stp>Bar</stp>
        <stp/>
        <stp>High</stp>
        <stp>5</stp>
        <stp>-37</stp>
        <stp/>
        <stp/>
        <stp/>
        <stp/>
        <stp>T</stp>
        <tr r="AL42" s="1"/>
      </tp>
      <tp>
        <v>29.74</v>
        <stp/>
        <stp>StudyData</stp>
        <stp>CLE?</stp>
        <stp>Bar</stp>
        <stp/>
        <stp>High</stp>
        <stp>5</stp>
        <stp>-27</stp>
        <stp/>
        <stp/>
        <stp/>
        <stp/>
        <stp>T</stp>
        <tr r="AL32" s="1"/>
      </tp>
      <tp>
        <v>29.23</v>
        <stp/>
        <stp>StudyData</stp>
        <stp>CLE?</stp>
        <stp>Bar</stp>
        <stp/>
        <stp>High</stp>
        <stp>5</stp>
        <stp>-17</stp>
        <stp/>
        <stp/>
        <stp/>
        <stp/>
        <stp>T</stp>
        <tr r="AL22" s="1"/>
      </tp>
      <tp>
        <v>29.88</v>
        <stp/>
        <stp>StudyData</stp>
        <stp>CLE?</stp>
        <stp>Bar</stp>
        <stp/>
        <stp>High</stp>
        <stp>5</stp>
        <stp>-57</stp>
        <stp/>
        <stp/>
        <stp/>
        <stp/>
        <stp>T</stp>
        <tr r="AL62" s="1"/>
      </tp>
      <tp>
        <v>29.91</v>
        <stp/>
        <stp>StudyData</stp>
        <stp>CLE?</stp>
        <stp>Bar</stp>
        <stp/>
        <stp>High</stp>
        <stp>5</stp>
        <stp>-47</stp>
        <stp/>
        <stp/>
        <stp/>
        <stp/>
        <stp>T</stp>
        <tr r="AL52" s="1"/>
      </tp>
      <tp>
        <v>29.01</v>
        <stp/>
        <stp>StudyData</stp>
        <stp>CLE?</stp>
        <stp>Bar</stp>
        <stp/>
        <stp>High</stp>
        <stp>5</stp>
        <stp>-2</stp>
        <stp/>
        <stp/>
        <stp/>
        <stp/>
        <stp>T</stp>
        <tr r="AL7" s="1"/>
      </tp>
      <tp>
        <v>29.01</v>
        <stp/>
        <stp>StudyData</stp>
        <stp>CLE?</stp>
        <stp>Bar</stp>
        <stp/>
        <stp>Open</stp>
        <stp>5</stp>
        <stp>-5</stp>
        <stp/>
        <stp/>
        <stp/>
        <stp/>
        <stp>T</stp>
        <tr r="AK10" s="1"/>
      </tp>
      <tp>
        <v>1213.5</v>
        <stp/>
        <stp>StudyData</stp>
        <stp>GCE</stp>
        <stp>Bar</stp>
        <stp/>
        <stp>High</stp>
        <stp>5</stp>
        <stp>-34</stp>
        <stp/>
        <stp/>
        <stp/>
        <stp/>
        <stp>T</stp>
        <tr r="AU39" s="1"/>
      </tp>
      <tp>
        <v>1214.3</v>
        <stp/>
        <stp>StudyData</stp>
        <stp>GCE</stp>
        <stp>Bar</stp>
        <stp/>
        <stp>High</stp>
        <stp>5</stp>
        <stp>-24</stp>
        <stp/>
        <stp/>
        <stp/>
        <stp/>
        <stp>T</stp>
        <tr r="AU29" s="1"/>
      </tp>
      <tp>
        <v>1213</v>
        <stp/>
        <stp>StudyData</stp>
        <stp>GCE</stp>
        <stp>Bar</stp>
        <stp/>
        <stp>High</stp>
        <stp>5</stp>
        <stp>-14</stp>
        <stp/>
        <stp/>
        <stp/>
        <stp/>
        <stp>T</stp>
        <tr r="AU19" s="1"/>
      </tp>
      <tp>
        <v>1216.5999999999999</v>
        <stp/>
        <stp>StudyData</stp>
        <stp>GCE</stp>
        <stp>Bar</stp>
        <stp/>
        <stp>High</stp>
        <stp>5</stp>
        <stp>-54</stp>
        <stp/>
        <stp/>
        <stp/>
        <stp/>
        <stp>T</stp>
        <tr r="AU59" s="1"/>
      </tp>
      <tp>
        <v>1213.8</v>
        <stp/>
        <stp>StudyData</stp>
        <stp>GCE</stp>
        <stp>Bar</stp>
        <stp/>
        <stp>High</stp>
        <stp>5</stp>
        <stp>-44</stp>
        <stp/>
        <stp/>
        <stp/>
        <stp/>
        <stp>T</stp>
        <tr r="AU49" s="1"/>
      </tp>
      <tp>
        <v>42416.239583333336</v>
        <stp/>
        <stp>StudyData</stp>
        <stp>GCE</stp>
        <stp>Bar</stp>
        <stp/>
        <stp>Time</stp>
        <stp>5</stp>
        <stp>-54</stp>
        <stp/>
        <stp/>
        <stp/>
        <stp/>
        <stp>T</stp>
        <tr r="AX59" s="1"/>
      </tp>
      <tp>
        <v>42416.274305555555</v>
        <stp/>
        <stp>StudyData</stp>
        <stp>GCE</stp>
        <stp>Bar</stp>
        <stp/>
        <stp>Time</stp>
        <stp>5</stp>
        <stp>-44</stp>
        <stp/>
        <stp/>
        <stp/>
        <stp/>
        <stp>T</stp>
        <tr r="AX49" s="1"/>
      </tp>
      <tp>
        <v>42416.309027777781</v>
        <stp/>
        <stp>StudyData</stp>
        <stp>GCE</stp>
        <stp>Bar</stp>
        <stp/>
        <stp>Time</stp>
        <stp>5</stp>
        <stp>-34</stp>
        <stp/>
        <stp/>
        <stp/>
        <stp/>
        <stp>T</stp>
        <tr r="AX39" s="1"/>
      </tp>
      <tp>
        <v>42416.34375</v>
        <stp/>
        <stp>StudyData</stp>
        <stp>GCE</stp>
        <stp>Bar</stp>
        <stp/>
        <stp>Time</stp>
        <stp>5</stp>
        <stp>-24</stp>
        <stp/>
        <stp/>
        <stp/>
        <stp/>
        <stp>T</stp>
        <tr r="AX29" s="1"/>
      </tp>
      <tp>
        <v>42416.378472222219</v>
        <stp/>
        <stp>StudyData</stp>
        <stp>GCE</stp>
        <stp>Bar</stp>
        <stp/>
        <stp>Time</stp>
        <stp>5</stp>
        <stp>-14</stp>
        <stp/>
        <stp/>
        <stp/>
        <stp/>
        <stp>T</stp>
        <tr r="AX19" s="1"/>
      </tp>
      <tp>
        <v>14</v>
        <stp/>
        <stp>DOMData</stp>
        <stp>GCE</stp>
        <stp>Volume</stp>
        <stp>3</stp>
        <stp>T</stp>
        <tr r="K37" s="1"/>
      </tp>
      <tp>
        <v>1396</v>
        <stp/>
        <stp>StudyData</stp>
        <stp>(Vol(GCE?2)when  (LocalYear(GCE?2)=2016 AND LocalMonth(GCE?2)=2 AND LocalDay(GCE?2)=10 AND LocalHour(GCE?2)=8 AND LocalMinute(GCE?2)=50))</stp>
        <stp>Bar</stp>
        <stp/>
        <stp>Close</stp>
        <stp>5</stp>
        <stp>0</stp>
        <stp/>
        <stp/>
        <stp/>
        <stp>FALSE</stp>
        <stp>T</stp>
        <tr r="V19" s="8"/>
      </tp>
      <tp>
        <v>3879</v>
        <stp/>
        <stp>StudyData</stp>
        <stp>(Vol(GCE?2)when  (LocalYear(GCE?2)=2016 AND LocalMonth(GCE?2)=2 AND LocalDay(GCE?2)=11 AND LocalHour(GCE?2)=8 AND LocalMinute(GCE?2)=40))</stp>
        <stp>Bar</stp>
        <stp/>
        <stp>Close</stp>
        <stp>5</stp>
        <stp>0</stp>
        <stp/>
        <stp/>
        <stp/>
        <stp>FALSE</stp>
        <stp>T</stp>
        <tr r="U17" s="8"/>
      </tp>
      <tp>
        <v>546</v>
        <stp/>
        <stp>StudyData</stp>
        <stp>(Vol(GCE?2)when  (LocalYear(GCE?2)=2016 AND LocalMonth(GCE?2)=2 AND LocalDay(GCE?2)=15 AND LocalHour(GCE?2)=8 AND LocalMinute(GCE?2)=00))</stp>
        <stp>Bar</stp>
        <stp/>
        <stp>Close</stp>
        <stp>5</stp>
        <stp>0</stp>
        <stp/>
        <stp/>
        <stp/>
        <stp>FALSE</stp>
        <stp>T</stp>
        <tr r="S9" s="8"/>
      </tp>
      <tp>
        <v>1406</v>
        <stp/>
        <stp>StudyData</stp>
        <stp>(Vol(GCE?2)when  (LocalYear(GCE?2)=2016 AND LocalMonth(GCE?2)=2 AND LocalDay(GCE?2)=16 AND LocalHour(GCE?2)=8 AND LocalMinute(GCE?2)=30))</stp>
        <stp>Bar</stp>
        <stp/>
        <stp>Close</stp>
        <stp>5</stp>
        <stp>0</stp>
        <stp/>
        <stp/>
        <stp/>
        <stp>FALSE</stp>
        <stp>T</stp>
        <tr r="L15" s="8"/>
        <tr r="K15" s="8"/>
      </tp>
      <tp>
        <v>1725</v>
        <stp/>
        <stp>StudyData</stp>
        <stp>(Vol(GCE?2)when  (LocalYear(GCE?2)=2016 AND LocalMonth(GCE?2)=2 AND LocalDay(GCE?2)=10 AND LocalHour(GCE?2)=8 AND LocalMinute(GCE?2)=55))</stp>
        <stp>Bar</stp>
        <stp/>
        <stp>Close</stp>
        <stp>5</stp>
        <stp>0</stp>
        <stp/>
        <stp/>
        <stp/>
        <stp>FALSE</stp>
        <stp>T</stp>
        <tr r="V20" s="8"/>
      </tp>
      <tp>
        <v>2799</v>
        <stp/>
        <stp>StudyData</stp>
        <stp>(Vol(GCE?2)when  (LocalYear(GCE?2)=2016 AND LocalMonth(GCE?2)=2 AND LocalDay(GCE?2)=11 AND LocalHour(GCE?2)=8 AND LocalMinute(GCE?2)=45))</stp>
        <stp>Bar</stp>
        <stp/>
        <stp>Close</stp>
        <stp>5</stp>
        <stp>0</stp>
        <stp/>
        <stp/>
        <stp/>
        <stp>FALSE</stp>
        <stp>T</stp>
        <tr r="U18" s="8"/>
      </tp>
      <tp>
        <v>713</v>
        <stp/>
        <stp>StudyData</stp>
        <stp>(Vol(GCE?2)when  (LocalYear(GCE?2)=2016 AND LocalMonth(GCE?2)=2 AND LocalDay(GCE?2)=15 AND LocalHour(GCE?2)=8 AND LocalMinute(GCE?2)=05))</stp>
        <stp>Bar</stp>
        <stp/>
        <stp>Close</stp>
        <stp>5</stp>
        <stp>0</stp>
        <stp/>
        <stp/>
        <stp/>
        <stp>FALSE</stp>
        <stp>T</stp>
        <tr r="S10" s="8"/>
      </tp>
      <tp>
        <v>1962</v>
        <stp/>
        <stp>StudyData</stp>
        <stp>(Vol(GCE?2)when  (LocalYear(GCE?2)=2016 AND LocalMonth(GCE?2)=2 AND LocalDay(GCE?2)=16 AND LocalHour(GCE?2)=8 AND LocalMinute(GCE?2)=35))</stp>
        <stp>Bar</stp>
        <stp/>
        <stp>Close</stp>
        <stp>5</stp>
        <stp>0</stp>
        <stp/>
        <stp/>
        <stp/>
        <stp>FALSE</stp>
        <stp>T</stp>
        <tr r="L16" s="8"/>
        <tr r="K16" s="8"/>
      </tp>
      <tp>
        <v>2238</v>
        <stp/>
        <stp>StudyData</stp>
        <stp>(Vol(GCE?2)when  (LocalYear(GCE?2)=2016 AND LocalMonth(GCE?2)=2 AND LocalDay(GCE?2)=10 AND LocalHour(GCE?2)=8 AND LocalMinute(GCE?2)=40))</stp>
        <stp>Bar</stp>
        <stp/>
        <stp>Close</stp>
        <stp>5</stp>
        <stp>0</stp>
        <stp/>
        <stp/>
        <stp/>
        <stp>FALSE</stp>
        <stp>T</stp>
        <tr r="V17" s="8"/>
      </tp>
      <tp>
        <v>2532</v>
        <stp/>
        <stp>StudyData</stp>
        <stp>(Vol(GCE?2)when  (LocalYear(GCE?2)=2016 AND LocalMonth(GCE?2)=2 AND LocalDay(GCE?2)=11 AND LocalHour(GCE?2)=8 AND LocalMinute(GCE?2)=50))</stp>
        <stp>Bar</stp>
        <stp/>
        <stp>Close</stp>
        <stp>5</stp>
        <stp>0</stp>
        <stp/>
        <stp/>
        <stp/>
        <stp>FALSE</stp>
        <stp>T</stp>
        <tr r="U19" s="8"/>
      </tp>
      <tp>
        <v>475</v>
        <stp/>
        <stp>StudyData</stp>
        <stp>(Vol(GCE?2)when  (LocalYear(GCE?2)=2016 AND LocalMonth(GCE?2)=2 AND LocalDay(GCE?2)=15 AND LocalHour(GCE?2)=8 AND LocalMinute(GCE?2)=10))</stp>
        <stp>Bar</stp>
        <stp/>
        <stp>Close</stp>
        <stp>5</stp>
        <stp>0</stp>
        <stp/>
        <stp/>
        <stp/>
        <stp>FALSE</stp>
        <stp>T</stp>
        <tr r="S11" s="8"/>
      </tp>
      <tp>
        <v>852</v>
        <stp/>
        <stp>StudyData</stp>
        <stp>(Vol(GCE?2)when  (LocalYear(GCE?2)=2016 AND LocalMonth(GCE?2)=2 AND LocalDay(GCE?2)=16 AND LocalHour(GCE?2)=8 AND LocalMinute(GCE?2)=20))</stp>
        <stp>Bar</stp>
        <stp/>
        <stp>Close</stp>
        <stp>5</stp>
        <stp>0</stp>
        <stp/>
        <stp/>
        <stp/>
        <stp>FALSE</stp>
        <stp>T</stp>
        <tr r="L13" s="8"/>
        <tr r="K13" s="8"/>
      </tp>
      <tp>
        <v>2228</v>
        <stp/>
        <stp>StudyData</stp>
        <stp>(Vol(GCE?2)when  (LocalYear(GCE?2)=2016 AND LocalMonth(GCE?2)=2 AND LocalDay(GCE?2)=10 AND LocalHour(GCE?2)=8 AND LocalMinute(GCE?2)=45))</stp>
        <stp>Bar</stp>
        <stp/>
        <stp>Close</stp>
        <stp>5</stp>
        <stp>0</stp>
        <stp/>
        <stp/>
        <stp/>
        <stp>FALSE</stp>
        <stp>T</stp>
        <tr r="V18" s="8"/>
      </tp>
      <tp>
        <v>2565</v>
        <stp/>
        <stp>StudyData</stp>
        <stp>(Vol(GCE?2)when  (LocalYear(GCE?2)=2016 AND LocalMonth(GCE?2)=2 AND LocalDay(GCE?2)=11 AND LocalHour(GCE?2)=8 AND LocalMinute(GCE?2)=55))</stp>
        <stp>Bar</stp>
        <stp/>
        <stp>Close</stp>
        <stp>5</stp>
        <stp>0</stp>
        <stp/>
        <stp/>
        <stp/>
        <stp>FALSE</stp>
        <stp>T</stp>
        <tr r="U20" s="8"/>
      </tp>
      <tp>
        <v>937</v>
        <stp/>
        <stp>StudyData</stp>
        <stp>(Vol(GCE?2)when  (LocalYear(GCE?2)=2016 AND LocalMonth(GCE?2)=2 AND LocalDay(GCE?2)=15 AND LocalHour(GCE?2)=8 AND LocalMinute(GCE?2)=15))</stp>
        <stp>Bar</stp>
        <stp/>
        <stp>Close</stp>
        <stp>5</stp>
        <stp>0</stp>
        <stp/>
        <stp/>
        <stp/>
        <stp>FALSE</stp>
        <stp>T</stp>
        <tr r="S12" s="8"/>
      </tp>
      <tp>
        <v>576</v>
        <stp/>
        <stp>StudyData</stp>
        <stp>(Vol(GCE?2)when  (LocalYear(GCE?2)=2016 AND LocalMonth(GCE?2)=2 AND LocalDay(GCE?2)=16 AND LocalHour(GCE?2)=8 AND LocalMinute(GCE?2)=25))</stp>
        <stp>Bar</stp>
        <stp/>
        <stp>Close</stp>
        <stp>5</stp>
        <stp>0</stp>
        <stp/>
        <stp/>
        <stp/>
        <stp>FALSE</stp>
        <stp>T</stp>
        <tr r="L14" s="8"/>
        <tr r="K14" s="8"/>
      </tp>
      <tp>
        <v>2449</v>
        <stp/>
        <stp>StudyData</stp>
        <stp>(Vol(GCE?2)when  (LocalYear(GCE?2)=2016 AND LocalMonth(GCE?2)=2 AND LocalDay(GCE?2)=12 AND LocalHour(GCE?2)=8 AND LocalMinute(GCE?2)=50))</stp>
        <stp>Bar</stp>
        <stp/>
        <stp>Close</stp>
        <stp>5</stp>
        <stp>0</stp>
        <stp/>
        <stp/>
        <stp/>
        <stp>FALSE</stp>
        <stp>T</stp>
        <tr r="T19" s="8"/>
      </tp>
      <tp>
        <v>438</v>
        <stp/>
        <stp>StudyData</stp>
        <stp>(Vol(GCE?2)when  (LocalYear(GCE?2)=2016 AND LocalMonth(GCE?2)=2 AND LocalDay(GCE?2)=15 AND LocalHour(GCE?2)=8 AND LocalMinute(GCE?2)=20))</stp>
        <stp>Bar</stp>
        <stp/>
        <stp>Close</stp>
        <stp>5</stp>
        <stp>0</stp>
        <stp/>
        <stp/>
        <stp/>
        <stp>FALSE</stp>
        <stp>T</stp>
        <tr r="S13" s="8"/>
      </tp>
      <tp>
        <v>1069</v>
        <stp/>
        <stp>StudyData</stp>
        <stp>(Vol(GCE?2)when  (LocalYear(GCE?2)=2016 AND LocalMonth(GCE?2)=2 AND LocalDay(GCE?2)=16 AND LocalHour(GCE?2)=8 AND LocalMinute(GCE?2)=10))</stp>
        <stp>Bar</stp>
        <stp/>
        <stp>Close</stp>
        <stp>5</stp>
        <stp>0</stp>
        <stp/>
        <stp/>
        <stp/>
        <stp>FALSE</stp>
        <stp>T</stp>
        <tr r="L11" s="8"/>
        <tr r="K11" s="8"/>
      </tp>
      <tp>
        <v>1110</v>
        <stp/>
        <stp>StudyData</stp>
        <stp>(Vol(GCE?2)when  (LocalYear(GCE?2)=2016 AND LocalMonth(GCE?2)=2 AND LocalDay(GCE?2)=12 AND LocalHour(GCE?2)=8 AND LocalMinute(GCE?2)=55))</stp>
        <stp>Bar</stp>
        <stp/>
        <stp>Close</stp>
        <stp>5</stp>
        <stp>0</stp>
        <stp/>
        <stp/>
        <stp/>
        <stp>FALSE</stp>
        <stp>T</stp>
        <tr r="T20" s="8"/>
      </tp>
      <tp>
        <v>564</v>
        <stp/>
        <stp>StudyData</stp>
        <stp>(Vol(GCE?2)when  (LocalYear(GCE?2)=2016 AND LocalMonth(GCE?2)=2 AND LocalDay(GCE?2)=15 AND LocalHour(GCE?2)=8 AND LocalMinute(GCE?2)=25))</stp>
        <stp>Bar</stp>
        <stp/>
        <stp>Close</stp>
        <stp>5</stp>
        <stp>0</stp>
        <stp/>
        <stp/>
        <stp/>
        <stp>FALSE</stp>
        <stp>T</stp>
        <tr r="S14" s="8"/>
      </tp>
      <tp>
        <v>904</v>
        <stp/>
        <stp>StudyData</stp>
        <stp>(Vol(GCE?2)when  (LocalYear(GCE?2)=2016 AND LocalMonth(GCE?2)=2 AND LocalDay(GCE?2)=16 AND LocalHour(GCE?2)=8 AND LocalMinute(GCE?2)=15))</stp>
        <stp>Bar</stp>
        <stp/>
        <stp>Close</stp>
        <stp>5</stp>
        <stp>0</stp>
        <stp/>
        <stp/>
        <stp/>
        <stp>FALSE</stp>
        <stp>T</stp>
        <tr r="L12" s="8"/>
        <tr r="K12" s="8"/>
      </tp>
      <tp>
        <v>1935</v>
        <stp/>
        <stp>StudyData</stp>
        <stp>(Vol(GCE?2)when  (LocalYear(GCE?2)=2016 AND LocalMonth(GCE?2)=2 AND LocalDay(GCE?2)=12 AND LocalHour(GCE?2)=8 AND LocalMinute(GCE?2)=40))</stp>
        <stp>Bar</stp>
        <stp/>
        <stp>Close</stp>
        <stp>5</stp>
        <stp>0</stp>
        <stp/>
        <stp/>
        <stp/>
        <stp>FALSE</stp>
        <stp>T</stp>
        <tr r="T17" s="8"/>
      </tp>
      <tp>
        <v>536</v>
        <stp/>
        <stp>StudyData</stp>
        <stp>(Vol(GCE?2)when  (LocalYear(GCE?2)=2016 AND LocalMonth(GCE?2)=2 AND LocalDay(GCE?2)=15 AND LocalHour(GCE?2)=8 AND LocalMinute(GCE?2)=30))</stp>
        <stp>Bar</stp>
        <stp/>
        <stp>Close</stp>
        <stp>5</stp>
        <stp>0</stp>
        <stp/>
        <stp/>
        <stp/>
        <stp>FALSE</stp>
        <stp>T</stp>
        <tr r="S15" s="8"/>
      </tp>
      <tp>
        <v>855</v>
        <stp/>
        <stp>StudyData</stp>
        <stp>(Vol(GCE?2)when  (LocalYear(GCE?2)=2016 AND LocalMonth(GCE?2)=2 AND LocalDay(GCE?2)=16 AND LocalHour(GCE?2)=8 AND LocalMinute(GCE?2)=00))</stp>
        <stp>Bar</stp>
        <stp/>
        <stp>Close</stp>
        <stp>5</stp>
        <stp>0</stp>
        <stp/>
        <stp/>
        <stp/>
        <stp>FALSE</stp>
        <stp>T</stp>
        <tr r="L9" s="8"/>
        <tr r="K9" s="8"/>
      </tp>
      <tp>
        <v>1453</v>
        <stp/>
        <stp>StudyData</stp>
        <stp>(Vol(GCE?2)when  (LocalYear(GCE?2)=2016 AND LocalMonth(GCE?2)=2 AND LocalDay(GCE?2)=12 AND LocalHour(GCE?2)=8 AND LocalMinute(GCE?2)=45))</stp>
        <stp>Bar</stp>
        <stp/>
        <stp>Close</stp>
        <stp>5</stp>
        <stp>0</stp>
        <stp/>
        <stp/>
        <stp/>
        <stp>FALSE</stp>
        <stp>T</stp>
        <tr r="T18" s="8"/>
      </tp>
      <tp>
        <v>595</v>
        <stp/>
        <stp>StudyData</stp>
        <stp>(Vol(GCE?2)when  (LocalYear(GCE?2)=2016 AND LocalMonth(GCE?2)=2 AND LocalDay(GCE?2)=15 AND LocalHour(GCE?2)=8 AND LocalMinute(GCE?2)=35))</stp>
        <stp>Bar</stp>
        <stp/>
        <stp>Close</stp>
        <stp>5</stp>
        <stp>0</stp>
        <stp/>
        <stp/>
        <stp/>
        <stp>FALSE</stp>
        <stp>T</stp>
        <tr r="S16" s="8"/>
      </tp>
      <tp>
        <v>805</v>
        <stp/>
        <stp>StudyData</stp>
        <stp>(Vol(GCE?2)when  (LocalYear(GCE?2)=2016 AND LocalMonth(GCE?2)=2 AND LocalDay(GCE?2)=16 AND LocalHour(GCE?2)=8 AND LocalMinute(GCE?2)=05))</stp>
        <stp>Bar</stp>
        <stp/>
        <stp>Close</stp>
        <stp>5</stp>
        <stp>0</stp>
        <stp/>
        <stp/>
        <stp/>
        <stp>FALSE</stp>
        <stp>T</stp>
        <tr r="L10" s="8"/>
        <tr r="K10" s="8"/>
      </tp>
      <tp>
        <v>1509</v>
        <stp/>
        <stp>StudyData</stp>
        <stp>(Vol(GCE?2)when  (LocalYear(GCE?2)=2016 AND LocalMonth(GCE?2)=2 AND LocalDay(GCE?2)=10 AND LocalHour(GCE?2)=8 AND LocalMinute(GCE?2)=10))</stp>
        <stp>Bar</stp>
        <stp/>
        <stp>Close</stp>
        <stp>5</stp>
        <stp>0</stp>
        <stp/>
        <stp/>
        <stp/>
        <stp>FALSE</stp>
        <stp>T</stp>
        <tr r="V11" s="8"/>
      </tp>
      <tp>
        <v>2569</v>
        <stp/>
        <stp>StudyData</stp>
        <stp>(Vol(GCE?2)when  (LocalYear(GCE?2)=2016 AND LocalMonth(GCE?2)=2 AND LocalDay(GCE?2)=11 AND LocalHour(GCE?2)=8 AND LocalMinute(GCE?2)=00))</stp>
        <stp>Bar</stp>
        <stp/>
        <stp>Close</stp>
        <stp>5</stp>
        <stp>0</stp>
        <stp/>
        <stp/>
        <stp/>
        <stp>FALSE</stp>
        <stp>T</stp>
        <tr r="U9" s="8"/>
      </tp>
      <tp>
        <v>2918</v>
        <stp/>
        <stp>StudyData</stp>
        <stp>(Vol(GCE?2)when  (LocalYear(GCE?2)=2016 AND LocalMonth(GCE?2)=2 AND LocalDay(GCE?2)=12 AND LocalHour(GCE?2)=8 AND LocalMinute(GCE?2)=30))</stp>
        <stp>Bar</stp>
        <stp/>
        <stp>Close</stp>
        <stp>5</stp>
        <stp>0</stp>
        <stp/>
        <stp/>
        <stp/>
        <stp>FALSE</stp>
        <stp>T</stp>
        <tr r="T15" s="8"/>
      </tp>
      <tp>
        <v>427</v>
        <stp/>
        <stp>StudyData</stp>
        <stp>(Vol(GCE?2)when  (LocalYear(GCE?2)=2016 AND LocalMonth(GCE?2)=2 AND LocalDay(GCE?2)=15 AND LocalHour(GCE?2)=8 AND LocalMinute(GCE?2)=40))</stp>
        <stp>Bar</stp>
        <stp/>
        <stp>Close</stp>
        <stp>5</stp>
        <stp>0</stp>
        <stp/>
        <stp/>
        <stp/>
        <stp>FALSE</stp>
        <stp>T</stp>
        <tr r="S17" s="8"/>
      </tp>
      <tp>
        <v>825</v>
        <stp/>
        <stp>StudyData</stp>
        <stp>(Vol(GCE?2)when  (LocalYear(GCE?2)=2016 AND LocalMonth(GCE?2)=2 AND LocalDay(GCE?2)=10 AND LocalHour(GCE?2)=8 AND LocalMinute(GCE?2)=15))</stp>
        <stp>Bar</stp>
        <stp/>
        <stp>Close</stp>
        <stp>5</stp>
        <stp>0</stp>
        <stp/>
        <stp/>
        <stp/>
        <stp>FALSE</stp>
        <stp>T</stp>
        <tr r="V12" s="8"/>
      </tp>
      <tp>
        <v>2043</v>
        <stp/>
        <stp>StudyData</stp>
        <stp>(Vol(GCE?2)when  (LocalYear(GCE?2)=2016 AND LocalMonth(GCE?2)=2 AND LocalDay(GCE?2)=11 AND LocalHour(GCE?2)=8 AND LocalMinute(GCE?2)=05))</stp>
        <stp>Bar</stp>
        <stp/>
        <stp>Close</stp>
        <stp>5</stp>
        <stp>0</stp>
        <stp/>
        <stp/>
        <stp/>
        <stp>FALSE</stp>
        <stp>T</stp>
        <tr r="U10" s="8"/>
      </tp>
      <tp>
        <v>2471</v>
        <stp/>
        <stp>StudyData</stp>
        <stp>(Vol(GCE?2)when  (LocalYear(GCE?2)=2016 AND LocalMonth(GCE?2)=2 AND LocalDay(GCE?2)=12 AND LocalHour(GCE?2)=8 AND LocalMinute(GCE?2)=35))</stp>
        <stp>Bar</stp>
        <stp/>
        <stp>Close</stp>
        <stp>5</stp>
        <stp>0</stp>
        <stp/>
        <stp/>
        <stp/>
        <stp>FALSE</stp>
        <stp>T</stp>
        <tr r="T16" s="8"/>
      </tp>
      <tp>
        <v>726</v>
        <stp/>
        <stp>StudyData</stp>
        <stp>(Vol(GCE?2)when  (LocalYear(GCE?2)=2016 AND LocalMonth(GCE?2)=2 AND LocalDay(GCE?2)=15 AND LocalHour(GCE?2)=8 AND LocalMinute(GCE?2)=45))</stp>
        <stp>Bar</stp>
        <stp/>
        <stp>Close</stp>
        <stp>5</stp>
        <stp>0</stp>
        <stp/>
        <stp/>
        <stp/>
        <stp>FALSE</stp>
        <stp>T</stp>
        <tr r="S18" s="8"/>
      </tp>
      <tp>
        <v>1609</v>
        <stp/>
        <stp>StudyData</stp>
        <stp>(Vol(GCE?2)when  (LocalYear(GCE?2)=2016 AND LocalMonth(GCE?2)=2 AND LocalDay(GCE?2)=10 AND LocalHour(GCE?2)=8 AND LocalMinute(GCE?2)=00))</stp>
        <stp>Bar</stp>
        <stp/>
        <stp>Close</stp>
        <stp>5</stp>
        <stp>0</stp>
        <stp/>
        <stp/>
        <stp/>
        <stp>FALSE</stp>
        <stp>T</stp>
        <tr r="V9" s="8"/>
      </tp>
      <tp>
        <v>2779</v>
        <stp/>
        <stp>StudyData</stp>
        <stp>(Vol(GCE?2)when  (LocalYear(GCE?2)=2016 AND LocalMonth(GCE?2)=2 AND LocalDay(GCE?2)=11 AND LocalHour(GCE?2)=8 AND LocalMinute(GCE?2)=10))</stp>
        <stp>Bar</stp>
        <stp/>
        <stp>Close</stp>
        <stp>5</stp>
        <stp>0</stp>
        <stp/>
        <stp/>
        <stp/>
        <stp>FALSE</stp>
        <stp>T</stp>
        <tr r="U11" s="8"/>
      </tp>
      <tp>
        <v>961</v>
        <stp/>
        <stp>StudyData</stp>
        <stp>(Vol(GCE?2)when  (LocalYear(GCE?2)=2016 AND LocalMonth(GCE?2)=2 AND LocalDay(GCE?2)=12 AND LocalHour(GCE?2)=8 AND LocalMinute(GCE?2)=20))</stp>
        <stp>Bar</stp>
        <stp/>
        <stp>Close</stp>
        <stp>5</stp>
        <stp>0</stp>
        <stp/>
        <stp/>
        <stp/>
        <stp>FALSE</stp>
        <stp>T</stp>
        <tr r="T13" s="8"/>
      </tp>
      <tp>
        <v>368</v>
        <stp/>
        <stp>StudyData</stp>
        <stp>(Vol(GCE?2)when  (LocalYear(GCE?2)=2016 AND LocalMonth(GCE?2)=2 AND LocalDay(GCE?2)=15 AND LocalHour(GCE?2)=8 AND LocalMinute(GCE?2)=50))</stp>
        <stp>Bar</stp>
        <stp/>
        <stp>Close</stp>
        <stp>5</stp>
        <stp>0</stp>
        <stp/>
        <stp/>
        <stp/>
        <stp>FALSE</stp>
        <stp>T</stp>
        <tr r="S19" s="8"/>
      </tp>
      <tp>
        <v>1246</v>
        <stp/>
        <stp>StudyData</stp>
        <stp>(Vol(GCE?2)when  (LocalYear(GCE?2)=2016 AND LocalMonth(GCE?2)=2 AND LocalDay(GCE?2)=10 AND LocalHour(GCE?2)=8 AND LocalMinute(GCE?2)=05))</stp>
        <stp>Bar</stp>
        <stp/>
        <stp>Close</stp>
        <stp>5</stp>
        <stp>0</stp>
        <stp/>
        <stp/>
        <stp/>
        <stp>FALSE</stp>
        <stp>T</stp>
        <tr r="V10" s="8"/>
      </tp>
      <tp>
        <v>2491</v>
        <stp/>
        <stp>StudyData</stp>
        <stp>(Vol(GCE?2)when  (LocalYear(GCE?2)=2016 AND LocalMonth(GCE?2)=2 AND LocalDay(GCE?2)=11 AND LocalHour(GCE?2)=8 AND LocalMinute(GCE?2)=15))</stp>
        <stp>Bar</stp>
        <stp/>
        <stp>Close</stp>
        <stp>5</stp>
        <stp>0</stp>
        <stp/>
        <stp/>
        <stp/>
        <stp>FALSE</stp>
        <stp>T</stp>
        <tr r="U12" s="8"/>
      </tp>
      <tp>
        <v>973</v>
        <stp/>
        <stp>StudyData</stp>
        <stp>(Vol(GCE?2)when  (LocalYear(GCE?2)=2016 AND LocalMonth(GCE?2)=2 AND LocalDay(GCE?2)=12 AND LocalHour(GCE?2)=8 AND LocalMinute(GCE?2)=25))</stp>
        <stp>Bar</stp>
        <stp/>
        <stp>Close</stp>
        <stp>5</stp>
        <stp>0</stp>
        <stp/>
        <stp/>
        <stp/>
        <stp>FALSE</stp>
        <stp>T</stp>
        <tr r="T14" s="8"/>
      </tp>
      <tp>
        <v>229</v>
        <stp/>
        <stp>StudyData</stp>
        <stp>(Vol(GCE?2)when  (LocalYear(GCE?2)=2016 AND LocalMonth(GCE?2)=2 AND LocalDay(GCE?2)=15 AND LocalHour(GCE?2)=8 AND LocalMinute(GCE?2)=55))</stp>
        <stp>Bar</stp>
        <stp/>
        <stp>Close</stp>
        <stp>5</stp>
        <stp>0</stp>
        <stp/>
        <stp/>
        <stp/>
        <stp>FALSE</stp>
        <stp>T</stp>
        <tr r="S20" s="8"/>
      </tp>
      <tp>
        <v>2321</v>
        <stp/>
        <stp>StudyData</stp>
        <stp>(Vol(GCE?2)when  (LocalYear(GCE?2)=2016 AND LocalMonth(GCE?2)=2 AND LocalDay(GCE?2)=10 AND LocalHour(GCE?2)=8 AND LocalMinute(GCE?2)=30))</stp>
        <stp>Bar</stp>
        <stp/>
        <stp>Close</stp>
        <stp>5</stp>
        <stp>0</stp>
        <stp/>
        <stp/>
        <stp/>
        <stp>FALSE</stp>
        <stp>T</stp>
        <tr r="V15" s="8"/>
      </tp>
      <tp>
        <v>3986</v>
        <stp/>
        <stp>StudyData</stp>
        <stp>(Vol(GCE?2)when  (LocalYear(GCE?2)=2016 AND LocalMonth(GCE?2)=2 AND LocalDay(GCE?2)=11 AND LocalHour(GCE?2)=8 AND LocalMinute(GCE?2)=20))</stp>
        <stp>Bar</stp>
        <stp/>
        <stp>Close</stp>
        <stp>5</stp>
        <stp>0</stp>
        <stp/>
        <stp/>
        <stp/>
        <stp>FALSE</stp>
        <stp>T</stp>
        <tr r="U13" s="8"/>
      </tp>
      <tp>
        <v>1158</v>
        <stp/>
        <stp>StudyData</stp>
        <stp>(Vol(GCE?2)when  (LocalYear(GCE?2)=2016 AND LocalMonth(GCE?2)=2 AND LocalDay(GCE?2)=12 AND LocalHour(GCE?2)=8 AND LocalMinute(GCE?2)=10))</stp>
        <stp>Bar</stp>
        <stp/>
        <stp>Close</stp>
        <stp>5</stp>
        <stp>0</stp>
        <stp/>
        <stp/>
        <stp/>
        <stp>FALSE</stp>
        <stp>T</stp>
        <tr r="T11" s="8"/>
      </tp>
      <tp>
        <v>3078</v>
        <stp/>
        <stp>StudyData</stp>
        <stp>(Vol(GCE?2)when  (LocalYear(GCE?2)=2016 AND LocalMonth(GCE?2)=2 AND LocalDay(GCE?2)=16 AND LocalHour(GCE?2)=8 AND LocalMinute(GCE?2)=50))</stp>
        <stp>Bar</stp>
        <stp/>
        <stp>Close</stp>
        <stp>5</stp>
        <stp>0</stp>
        <stp/>
        <stp/>
        <stp/>
        <stp>FALSE</stp>
        <stp>T</stp>
        <tr r="L19" s="8"/>
        <tr r="K19" s="8"/>
      </tp>
      <tp>
        <v>1912</v>
        <stp/>
        <stp>StudyData</stp>
        <stp>(Vol(GCE?2)when  (LocalYear(GCE?2)=2016 AND LocalMonth(GCE?2)=2 AND LocalDay(GCE?2)=10 AND LocalHour(GCE?2)=8 AND LocalMinute(GCE?2)=35))</stp>
        <stp>Bar</stp>
        <stp/>
        <stp>Close</stp>
        <stp>5</stp>
        <stp>0</stp>
        <stp/>
        <stp/>
        <stp/>
        <stp>FALSE</stp>
        <stp>T</stp>
        <tr r="V16" s="8"/>
      </tp>
      <tp>
        <v>2980</v>
        <stp/>
        <stp>StudyData</stp>
        <stp>(Vol(GCE?2)when  (LocalYear(GCE?2)=2016 AND LocalMonth(GCE?2)=2 AND LocalDay(GCE?2)=11 AND LocalHour(GCE?2)=8 AND LocalMinute(GCE?2)=25))</stp>
        <stp>Bar</stp>
        <stp/>
        <stp>Close</stp>
        <stp>5</stp>
        <stp>0</stp>
        <stp/>
        <stp/>
        <stp/>
        <stp>FALSE</stp>
        <stp>T</stp>
        <tr r="U14" s="8"/>
      </tp>
      <tp>
        <v>1373</v>
        <stp/>
        <stp>StudyData</stp>
        <stp>(Vol(GCE?2)when  (LocalYear(GCE?2)=2016 AND LocalMonth(GCE?2)=2 AND LocalDay(GCE?2)=12 AND LocalHour(GCE?2)=8 AND LocalMinute(GCE?2)=15))</stp>
        <stp>Bar</stp>
        <stp/>
        <stp>Close</stp>
        <stp>5</stp>
        <stp>0</stp>
        <stp/>
        <stp/>
        <stp/>
        <stp>FALSE</stp>
        <stp>T</stp>
        <tr r="T12" s="8"/>
      </tp>
      <tp>
        <v>1215</v>
        <stp/>
        <stp>StudyData</stp>
        <stp>(Vol(GCE?2)when  (LocalYear(GCE?2)=2016 AND LocalMonth(GCE?2)=2 AND LocalDay(GCE?2)=16 AND LocalHour(GCE?2)=8 AND LocalMinute(GCE?2)=55))</stp>
        <stp>Bar</stp>
        <stp/>
        <stp>Close</stp>
        <stp>5</stp>
        <stp>0</stp>
        <stp/>
        <stp/>
        <stp/>
        <stp>FALSE</stp>
        <stp>T</stp>
        <tr r="L20" s="8"/>
        <tr r="K20" s="8"/>
      </tp>
      <tp>
        <v>1158</v>
        <stp/>
        <stp>StudyData</stp>
        <stp>(Vol(GCE?2)when  (LocalYear(GCE?2)=2016 AND LocalMonth(GCE?2)=2 AND LocalDay(GCE?2)=10 AND LocalHour(GCE?2)=8 AND LocalMinute(GCE?2)=20))</stp>
        <stp>Bar</stp>
        <stp/>
        <stp>Close</stp>
        <stp>5</stp>
        <stp>0</stp>
        <stp/>
        <stp/>
        <stp/>
        <stp>FALSE</stp>
        <stp>T</stp>
        <tr r="V13" s="8"/>
      </tp>
      <tp>
        <v>3571</v>
        <stp/>
        <stp>StudyData</stp>
        <stp>(Vol(GCE?2)when  (LocalYear(GCE?2)=2016 AND LocalMonth(GCE?2)=2 AND LocalDay(GCE?2)=11 AND LocalHour(GCE?2)=8 AND LocalMinute(GCE?2)=30))</stp>
        <stp>Bar</stp>
        <stp/>
        <stp>Close</stp>
        <stp>5</stp>
        <stp>0</stp>
        <stp/>
        <stp/>
        <stp/>
        <stp>FALSE</stp>
        <stp>T</stp>
        <tr r="U15" s="8"/>
      </tp>
      <tp>
        <v>2138</v>
        <stp/>
        <stp>StudyData</stp>
        <stp>(Vol(GCE?2)when  (LocalYear(GCE?2)=2016 AND LocalMonth(GCE?2)=2 AND LocalDay(GCE?2)=12 AND LocalHour(GCE?2)=8 AND LocalMinute(GCE?2)=00))</stp>
        <stp>Bar</stp>
        <stp/>
        <stp>Close</stp>
        <stp>5</stp>
        <stp>0</stp>
        <stp/>
        <stp/>
        <stp/>
        <stp>FALSE</stp>
        <stp>T</stp>
        <tr r="T9" s="8"/>
      </tp>
      <tp>
        <v>4349</v>
        <stp/>
        <stp>StudyData</stp>
        <stp>(Vol(GCE?2)when  (LocalYear(GCE?2)=2016 AND LocalMonth(GCE?2)=2 AND LocalDay(GCE?2)=16 AND LocalHour(GCE?2)=8 AND LocalMinute(GCE?2)=40))</stp>
        <stp>Bar</stp>
        <stp/>
        <stp>Close</stp>
        <stp>5</stp>
        <stp>0</stp>
        <stp/>
        <stp/>
        <stp/>
        <stp>FALSE</stp>
        <stp>T</stp>
        <tr r="L17" s="8"/>
        <tr r="K17" s="8"/>
      </tp>
      <tp>
        <v>2859</v>
        <stp/>
        <stp>StudyData</stp>
        <stp>(Vol(GCE?2)when  (LocalYear(GCE?2)=2016 AND LocalMonth(GCE?2)=2 AND LocalDay(GCE?2)=10 AND LocalHour(GCE?2)=8 AND LocalMinute(GCE?2)=25))</stp>
        <stp>Bar</stp>
        <stp/>
        <stp>Close</stp>
        <stp>5</stp>
        <stp>0</stp>
        <stp/>
        <stp/>
        <stp/>
        <stp>FALSE</stp>
        <stp>T</stp>
        <tr r="V14" s="8"/>
      </tp>
      <tp>
        <v>4413</v>
        <stp/>
        <stp>StudyData</stp>
        <stp>(Vol(GCE?2)when  (LocalYear(GCE?2)=2016 AND LocalMonth(GCE?2)=2 AND LocalDay(GCE?2)=11 AND LocalHour(GCE?2)=8 AND LocalMinute(GCE?2)=35))</stp>
        <stp>Bar</stp>
        <stp/>
        <stp>Close</stp>
        <stp>5</stp>
        <stp>0</stp>
        <stp/>
        <stp/>
        <stp/>
        <stp>FALSE</stp>
        <stp>T</stp>
        <tr r="U16" s="8"/>
      </tp>
      <tp>
        <v>798</v>
        <stp/>
        <stp>StudyData</stp>
        <stp>(Vol(GCE?2)when  (LocalYear(GCE?2)=2016 AND LocalMonth(GCE?2)=2 AND LocalDay(GCE?2)=12 AND LocalHour(GCE?2)=8 AND LocalMinute(GCE?2)=05))</stp>
        <stp>Bar</stp>
        <stp/>
        <stp>Close</stp>
        <stp>5</stp>
        <stp>0</stp>
        <stp/>
        <stp/>
        <stp/>
        <stp>FALSE</stp>
        <stp>T</stp>
        <tr r="T10" s="8"/>
      </tp>
      <tp>
        <v>3838</v>
        <stp/>
        <stp>StudyData</stp>
        <stp>(Vol(GCE?2)when  (LocalYear(GCE?2)=2016 AND LocalMonth(GCE?2)=2 AND LocalDay(GCE?2)=16 AND LocalHour(GCE?2)=8 AND LocalMinute(GCE?2)=45))</stp>
        <stp>Bar</stp>
        <stp/>
        <stp>Close</stp>
        <stp>5</stp>
        <stp>0</stp>
        <stp/>
        <stp/>
        <stp/>
        <stp>FALSE</stp>
        <stp>T</stp>
        <tr r="L18" s="8"/>
        <tr r="K18" s="8"/>
      </tp>
      <tp>
        <v>29.65</v>
        <stp/>
        <stp>StudyData</stp>
        <stp>CLE?</stp>
        <stp>Bar</stp>
        <stp/>
        <stp>Close</stp>
        <stp>5</stp>
        <stp>-56</stp>
        <stp/>
        <stp/>
        <stp/>
        <stp/>
        <stp>T</stp>
        <tr r="AN61" s="1"/>
      </tp>
      <tp>
        <v>30.04</v>
        <stp/>
        <stp>StudyData</stp>
        <stp>CLE?</stp>
        <stp>Bar</stp>
        <stp/>
        <stp>Close</stp>
        <stp>5</stp>
        <stp>-46</stp>
        <stp/>
        <stp/>
        <stp/>
        <stp/>
        <stp>T</stp>
        <tr r="AN51" s="1"/>
      </tp>
      <tp>
        <v>29.51</v>
        <stp/>
        <stp>StudyData</stp>
        <stp>CLE?</stp>
        <stp>Bar</stp>
        <stp/>
        <stp>Close</stp>
        <stp>5</stp>
        <stp>-36</stp>
        <stp/>
        <stp/>
        <stp/>
        <stp/>
        <stp>T</stp>
        <tr r="AN41" s="1"/>
      </tp>
      <tp>
        <v>29.6</v>
        <stp/>
        <stp>StudyData</stp>
        <stp>CLE?</stp>
        <stp>Bar</stp>
        <stp/>
        <stp>Close</stp>
        <stp>5</stp>
        <stp>-26</stp>
        <stp/>
        <stp/>
        <stp/>
        <stp/>
        <stp>T</stp>
        <tr r="AN31" s="1"/>
      </tp>
      <tp>
        <v>29.13</v>
        <stp/>
        <stp>StudyData</stp>
        <stp>CLE?</stp>
        <stp>Bar</stp>
        <stp/>
        <stp>Close</stp>
        <stp>5</stp>
        <stp>-16</stp>
        <stp/>
        <stp/>
        <stp/>
        <stp/>
        <stp>T</stp>
        <tr r="AN21" s="1"/>
      </tp>
      <tp>
        <v>42416.239583333336</v>
        <stp/>
        <stp>StudyData</stp>
        <stp>CLE?</stp>
        <stp>Bar</stp>
        <stp/>
        <stp>Time</stp>
        <stp>5</stp>
        <stp>-54</stp>
        <stp/>
        <stp/>
        <stp/>
        <stp/>
        <stp>T</stp>
        <tr r="AO59" s="1"/>
      </tp>
      <tp>
        <v>42416.274305555555</v>
        <stp/>
        <stp>StudyData</stp>
        <stp>CLE?</stp>
        <stp>Bar</stp>
        <stp/>
        <stp>Time</stp>
        <stp>5</stp>
        <stp>-44</stp>
        <stp/>
        <stp/>
        <stp/>
        <stp/>
        <stp>T</stp>
        <tr r="AO49" s="1"/>
      </tp>
      <tp>
        <v>42416.309027777781</v>
        <stp/>
        <stp>StudyData</stp>
        <stp>CLE?</stp>
        <stp>Bar</stp>
        <stp/>
        <stp>Time</stp>
        <stp>5</stp>
        <stp>-34</stp>
        <stp/>
        <stp/>
        <stp/>
        <stp/>
        <stp>T</stp>
        <tr r="AO39" s="1"/>
      </tp>
      <tp>
        <v>42416.34375</v>
        <stp/>
        <stp>StudyData</stp>
        <stp>CLE?</stp>
        <stp>Bar</stp>
        <stp/>
        <stp>Time</stp>
        <stp>5</stp>
        <stp>-24</stp>
        <stp/>
        <stp/>
        <stp/>
        <stp/>
        <stp>T</stp>
        <tr r="AO29" s="1"/>
      </tp>
      <tp>
        <v>42416.378472222219</v>
        <stp/>
        <stp>StudyData</stp>
        <stp>CLE?</stp>
        <stp>Bar</stp>
        <stp/>
        <stp>Time</stp>
        <stp>5</stp>
        <stp>-14</stp>
        <stp/>
        <stp/>
        <stp/>
        <stp/>
        <stp>T</stp>
        <tr r="AO19" s="1"/>
      </tp>
      <tp>
        <v>29.5</v>
        <stp/>
        <stp>StudyData</stp>
        <stp>CLE?</stp>
        <stp>Bar</stp>
        <stp/>
        <stp>High</stp>
        <stp>5</stp>
        <stp>-34</stp>
        <stp/>
        <stp/>
        <stp/>
        <stp/>
        <stp>T</stp>
        <tr r="AL39" s="1"/>
      </tp>
      <tp>
        <v>29.72</v>
        <stp/>
        <stp>StudyData</stp>
        <stp>CLE?</stp>
        <stp>Bar</stp>
        <stp/>
        <stp>High</stp>
        <stp>5</stp>
        <stp>-24</stp>
        <stp/>
        <stp/>
        <stp/>
        <stp/>
        <stp>T</stp>
        <tr r="AL29" s="1"/>
      </tp>
      <tp>
        <v>29.16</v>
        <stp/>
        <stp>StudyData</stp>
        <stp>CLE?</stp>
        <stp>Bar</stp>
        <stp/>
        <stp>High</stp>
        <stp>5</stp>
        <stp>-14</stp>
        <stp/>
        <stp/>
        <stp/>
        <stp/>
        <stp>T</stp>
        <tr r="AL19" s="1"/>
      </tp>
      <tp>
        <v>29.83</v>
        <stp/>
        <stp>StudyData</stp>
        <stp>CLE?</stp>
        <stp>Bar</stp>
        <stp/>
        <stp>High</stp>
        <stp>5</stp>
        <stp>-54</stp>
        <stp/>
        <stp/>
        <stp/>
        <stp/>
        <stp>T</stp>
        <tr r="AL59" s="1"/>
      </tp>
      <tp>
        <v>30.25</v>
        <stp/>
        <stp>StudyData</stp>
        <stp>CLE?</stp>
        <stp>Bar</stp>
        <stp/>
        <stp>High</stp>
        <stp>5</stp>
        <stp>-44</stp>
        <stp/>
        <stp/>
        <stp/>
        <stp/>
        <stp>T</stp>
        <tr r="AL49" s="1"/>
      </tp>
      <tp>
        <v>28.88</v>
        <stp/>
        <stp>StudyData</stp>
        <stp>CLE?</stp>
        <stp>Bar</stp>
        <stp/>
        <stp>High</stp>
        <stp>5</stp>
        <stp>-1</stp>
        <stp/>
        <stp/>
        <stp/>
        <stp/>
        <stp>T</stp>
        <tr r="AL6" s="1"/>
      </tp>
      <tp>
        <v>28.97</v>
        <stp/>
        <stp>StudyData</stp>
        <stp>CLE?</stp>
        <stp>Bar</stp>
        <stp/>
        <stp>Open</stp>
        <stp>5</stp>
        <stp>-6</stp>
        <stp/>
        <stp/>
        <stp/>
        <stp/>
        <stp>T</stp>
        <tr r="AK11" s="1"/>
      </tp>
      <tp>
        <v>1213.9000000000001</v>
        <stp/>
        <stp>StudyData</stp>
        <stp>GCE</stp>
        <stp>Bar</stp>
        <stp/>
        <stp>High</stp>
        <stp>5</stp>
        <stp>-37</stp>
        <stp/>
        <stp/>
        <stp/>
        <stp/>
        <stp>T</stp>
        <tr r="AU42" s="1"/>
      </tp>
      <tp>
        <v>1215.7</v>
        <stp/>
        <stp>StudyData</stp>
        <stp>GCE</stp>
        <stp>Bar</stp>
        <stp/>
        <stp>High</stp>
        <stp>5</stp>
        <stp>-27</stp>
        <stp/>
        <stp/>
        <stp/>
        <stp/>
        <stp>T</stp>
        <tr r="AU32" s="1"/>
      </tp>
      <tp>
        <v>1211.9000000000001</v>
        <stp/>
        <stp>StudyData</stp>
        <stp>GCE</stp>
        <stp>Bar</stp>
        <stp/>
        <stp>High</stp>
        <stp>5</stp>
        <stp>-17</stp>
        <stp/>
        <stp/>
        <stp/>
        <stp/>
        <stp>T</stp>
        <tr r="AU22" s="1"/>
      </tp>
      <tp>
        <v>1217.0999999999999</v>
        <stp/>
        <stp>StudyData</stp>
        <stp>GCE</stp>
        <stp>Bar</stp>
        <stp/>
        <stp>High</stp>
        <stp>5</stp>
        <stp>-57</stp>
        <stp/>
        <stp/>
        <stp/>
        <stp/>
        <stp>T</stp>
        <tr r="AU62" s="1"/>
      </tp>
      <tp>
        <v>1215.7</v>
        <stp/>
        <stp>StudyData</stp>
        <stp>GCE</stp>
        <stp>Bar</stp>
        <stp/>
        <stp>High</stp>
        <stp>5</stp>
        <stp>-47</stp>
        <stp/>
        <stp/>
        <stp/>
        <stp/>
        <stp>T</stp>
        <tr r="AU52" s="1"/>
      </tp>
      <tp>
        <v>42416.229166666664</v>
        <stp/>
        <stp>StudyData</stp>
        <stp>GCE</stp>
        <stp>Bar</stp>
        <stp/>
        <stp>Time</stp>
        <stp>5</stp>
        <stp>-57</stp>
        <stp/>
        <stp/>
        <stp/>
        <stp/>
        <stp>T</stp>
        <tr r="AX62" s="1"/>
      </tp>
      <tp>
        <v>42416.263888888891</v>
        <stp/>
        <stp>StudyData</stp>
        <stp>GCE</stp>
        <stp>Bar</stp>
        <stp/>
        <stp>Time</stp>
        <stp>5</stp>
        <stp>-47</stp>
        <stp/>
        <stp/>
        <stp/>
        <stp/>
        <stp>T</stp>
        <tr r="AX52" s="1"/>
      </tp>
      <tp>
        <v>42416.298611111109</v>
        <stp/>
        <stp>StudyData</stp>
        <stp>GCE</stp>
        <stp>Bar</stp>
        <stp/>
        <stp>Time</stp>
        <stp>5</stp>
        <stp>-37</stp>
        <stp/>
        <stp/>
        <stp/>
        <stp/>
        <stp>T</stp>
        <tr r="AX42" s="1"/>
      </tp>
      <tp>
        <v>42416.333333333336</v>
        <stp/>
        <stp>StudyData</stp>
        <stp>GCE</stp>
        <stp>Bar</stp>
        <stp/>
        <stp>Time</stp>
        <stp>5</stp>
        <stp>-27</stp>
        <stp/>
        <stp/>
        <stp/>
        <stp/>
        <stp>T</stp>
        <tr r="AX32" s="1"/>
      </tp>
      <tp>
        <v>42416.368055555555</v>
        <stp/>
        <stp>StudyData</stp>
        <stp>GCE</stp>
        <stp>Bar</stp>
        <stp/>
        <stp>Time</stp>
        <stp>5</stp>
        <stp>-17</stp>
        <stp/>
        <stp/>
        <stp/>
        <stp/>
        <stp>T</stp>
        <tr r="AX22" s="1"/>
      </tp>
      <tp>
        <v>29.67</v>
        <stp/>
        <stp>StudyData</stp>
        <stp>CLE?</stp>
        <stp>Bar</stp>
        <stp/>
        <stp>Close</stp>
        <stp>5</stp>
        <stp>-55</stp>
        <stp/>
        <stp/>
        <stp/>
        <stp/>
        <stp>T</stp>
        <tr r="AN60" s="1"/>
      </tp>
      <tp>
        <v>30.09</v>
        <stp/>
        <stp>StudyData</stp>
        <stp>CLE?</stp>
        <stp>Bar</stp>
        <stp/>
        <stp>Close</stp>
        <stp>5</stp>
        <stp>-45</stp>
        <stp/>
        <stp/>
        <stp/>
        <stp/>
        <stp>T</stp>
        <tr r="AN50" s="1"/>
      </tp>
      <tp>
        <v>29.46</v>
        <stp/>
        <stp>StudyData</stp>
        <stp>CLE?</stp>
        <stp>Bar</stp>
        <stp/>
        <stp>Close</stp>
        <stp>5</stp>
        <stp>-35</stp>
        <stp/>
        <stp/>
        <stp/>
        <stp/>
        <stp>T</stp>
        <tr r="AN40" s="1"/>
      </tp>
      <tp>
        <v>29.71</v>
        <stp/>
        <stp>StudyData</stp>
        <stp>CLE?</stp>
        <stp>Bar</stp>
        <stp/>
        <stp>Close</stp>
        <stp>5</stp>
        <stp>-25</stp>
        <stp/>
        <stp/>
        <stp/>
        <stp/>
        <stp>T</stp>
        <tr r="AN30" s="1"/>
      </tp>
      <tp>
        <v>29.16</v>
        <stp/>
        <stp>StudyData</stp>
        <stp>CLE?</stp>
        <stp>Bar</stp>
        <stp/>
        <stp>Close</stp>
        <stp>5</stp>
        <stp>-15</stp>
        <stp/>
        <stp/>
        <stp/>
        <stp/>
        <stp>T</stp>
        <tr r="AN20" s="1"/>
      </tp>
      <tp>
        <v>42416.236111111109</v>
        <stp/>
        <stp>StudyData</stp>
        <stp>CLE?</stp>
        <stp>Bar</stp>
        <stp/>
        <stp>Time</stp>
        <stp>5</stp>
        <stp>-55</stp>
        <stp/>
        <stp/>
        <stp/>
        <stp/>
        <stp>T</stp>
        <tr r="AO60" s="1"/>
      </tp>
      <tp>
        <v>42416.270833333336</v>
        <stp/>
        <stp>StudyData</stp>
        <stp>CLE?</stp>
        <stp>Bar</stp>
        <stp/>
        <stp>Time</stp>
        <stp>5</stp>
        <stp>-45</stp>
        <stp/>
        <stp/>
        <stp/>
        <stp/>
        <stp>T</stp>
        <tr r="AO50" s="1"/>
      </tp>
      <tp>
        <v>42416.305555555555</v>
        <stp/>
        <stp>StudyData</stp>
        <stp>CLE?</stp>
        <stp>Bar</stp>
        <stp/>
        <stp>Time</stp>
        <stp>5</stp>
        <stp>-35</stp>
        <stp/>
        <stp/>
        <stp/>
        <stp/>
        <stp>T</stp>
        <tr r="AO40" s="1"/>
      </tp>
      <tp>
        <v>42416.340277777781</v>
        <stp/>
        <stp>StudyData</stp>
        <stp>CLE?</stp>
        <stp>Bar</stp>
        <stp/>
        <stp>Time</stp>
        <stp>5</stp>
        <stp>-25</stp>
        <stp/>
        <stp/>
        <stp/>
        <stp/>
        <stp>T</stp>
        <tr r="AO30" s="1"/>
      </tp>
      <tp>
        <v>42416.375</v>
        <stp/>
        <stp>StudyData</stp>
        <stp>CLE?</stp>
        <stp>Bar</stp>
        <stp/>
        <stp>Time</stp>
        <stp>5</stp>
        <stp>-15</stp>
        <stp/>
        <stp/>
        <stp/>
        <stp/>
        <stp>T</stp>
        <tr r="AO20" s="1"/>
      </tp>
      <tp>
        <v>29.54</v>
        <stp/>
        <stp>StudyData</stp>
        <stp>CLE?</stp>
        <stp>Bar</stp>
        <stp/>
        <stp>High</stp>
        <stp>5</stp>
        <stp>-35</stp>
        <stp/>
        <stp/>
        <stp/>
        <stp/>
        <stp>T</stp>
        <tr r="AL40" s="1"/>
      </tp>
      <tp>
        <v>29.73</v>
        <stp/>
        <stp>StudyData</stp>
        <stp>CLE?</stp>
        <stp>Bar</stp>
        <stp/>
        <stp>High</stp>
        <stp>5</stp>
        <stp>-25</stp>
        <stp/>
        <stp/>
        <stp/>
        <stp/>
        <stp>T</stp>
        <tr r="AL30" s="1"/>
      </tp>
      <tp>
        <v>29.28</v>
        <stp/>
        <stp>StudyData</stp>
        <stp>CLE?</stp>
        <stp>Bar</stp>
        <stp/>
        <stp>High</stp>
        <stp>5</stp>
        <stp>-15</stp>
        <stp/>
        <stp/>
        <stp/>
        <stp/>
        <stp>T</stp>
        <tr r="AL20" s="1"/>
      </tp>
      <tp>
        <v>29.7</v>
        <stp/>
        <stp>StudyData</stp>
        <stp>CLE?</stp>
        <stp>Bar</stp>
        <stp/>
        <stp>High</stp>
        <stp>5</stp>
        <stp>-55</stp>
        <stp/>
        <stp/>
        <stp/>
        <stp/>
        <stp>T</stp>
        <tr r="AL60" s="1"/>
      </tp>
      <tp>
        <v>30.15</v>
        <stp/>
        <stp>StudyData</stp>
        <stp>CLE?</stp>
        <stp>Bar</stp>
        <stp/>
        <stp>High</stp>
        <stp>5</stp>
        <stp>-45</stp>
        <stp/>
        <stp/>
        <stp/>
        <stp/>
        <stp>T</stp>
        <tr r="AL50" s="1"/>
      </tp>
      <tp>
        <v>28.94</v>
        <stp/>
        <stp>StudyData</stp>
        <stp>CLE?</stp>
        <stp>Bar</stp>
        <stp/>
        <stp>Open</stp>
        <stp>5</stp>
        <stp>-7</stp>
        <stp/>
        <stp/>
        <stp/>
        <stp/>
        <stp>T</stp>
        <tr r="AK12" s="1"/>
      </tp>
      <tp>
        <v>1212.4000000000001</v>
        <stp/>
        <stp>StudyData</stp>
        <stp>GCE</stp>
        <stp>Bar</stp>
        <stp/>
        <stp>High</stp>
        <stp>5</stp>
        <stp>-36</stp>
        <stp/>
        <stp/>
        <stp/>
        <stp/>
        <stp>T</stp>
        <tr r="AU41" s="1"/>
      </tp>
      <tp>
        <v>1215.4000000000001</v>
        <stp/>
        <stp>StudyData</stp>
        <stp>GCE</stp>
        <stp>Bar</stp>
        <stp/>
        <stp>High</stp>
        <stp>5</stp>
        <stp>-26</stp>
        <stp/>
        <stp/>
        <stp/>
        <stp/>
        <stp>T</stp>
        <tr r="AU31" s="1"/>
      </tp>
      <tp>
        <v>1212</v>
        <stp/>
        <stp>StudyData</stp>
        <stp>GCE</stp>
        <stp>Bar</stp>
        <stp/>
        <stp>High</stp>
        <stp>5</stp>
        <stp>-16</stp>
        <stp/>
        <stp/>
        <stp/>
        <stp/>
        <stp>T</stp>
        <tr r="AU21" s="1"/>
      </tp>
      <tp>
        <v>1217.0999999999999</v>
        <stp/>
        <stp>StudyData</stp>
        <stp>GCE</stp>
        <stp>Bar</stp>
        <stp/>
        <stp>High</stp>
        <stp>5</stp>
        <stp>-56</stp>
        <stp/>
        <stp/>
        <stp/>
        <stp/>
        <stp>T</stp>
        <tr r="AU61" s="1"/>
      </tp>
      <tp>
        <v>1215.5</v>
        <stp/>
        <stp>StudyData</stp>
        <stp>GCE</stp>
        <stp>Bar</stp>
        <stp/>
        <stp>High</stp>
        <stp>5</stp>
        <stp>-46</stp>
        <stp/>
        <stp/>
        <stp/>
        <stp/>
        <stp>T</stp>
        <tr r="AU51" s="1"/>
      </tp>
      <tp>
        <v>42416.232638888891</v>
        <stp/>
        <stp>StudyData</stp>
        <stp>GCE</stp>
        <stp>Bar</stp>
        <stp/>
        <stp>Time</stp>
        <stp>5</stp>
        <stp>-56</stp>
        <stp/>
        <stp/>
        <stp/>
        <stp/>
        <stp>T</stp>
        <tr r="AX61" s="1"/>
      </tp>
      <tp>
        <v>42416.267361111109</v>
        <stp/>
        <stp>StudyData</stp>
        <stp>GCE</stp>
        <stp>Bar</stp>
        <stp/>
        <stp>Time</stp>
        <stp>5</stp>
        <stp>-46</stp>
        <stp/>
        <stp/>
        <stp/>
        <stp/>
        <stp>T</stp>
        <tr r="AX51" s="1"/>
      </tp>
      <tp>
        <v>42416.302083333336</v>
        <stp/>
        <stp>StudyData</stp>
        <stp>GCE</stp>
        <stp>Bar</stp>
        <stp/>
        <stp>Time</stp>
        <stp>5</stp>
        <stp>-36</stp>
        <stp/>
        <stp/>
        <stp/>
        <stp/>
        <stp>T</stp>
        <tr r="AX41" s="1"/>
      </tp>
      <tp>
        <v>42416.336805555555</v>
        <stp/>
        <stp>StudyData</stp>
        <stp>GCE</stp>
        <stp>Bar</stp>
        <stp/>
        <stp>Time</stp>
        <stp>5</stp>
        <stp>-26</stp>
        <stp/>
        <stp/>
        <stp/>
        <stp/>
        <stp>T</stp>
        <tr r="AX31" s="1"/>
      </tp>
      <tp>
        <v>42416.371527777781</v>
        <stp/>
        <stp>StudyData</stp>
        <stp>GCE</stp>
        <stp>Bar</stp>
        <stp/>
        <stp>Time</stp>
        <stp>5</stp>
        <stp>-16</stp>
        <stp/>
        <stp/>
        <stp/>
        <stp/>
        <stp>T</stp>
        <tr r="AX21" s="1"/>
      </tp>
      <tp>
        <v>7</v>
        <stp/>
        <stp>DOMData</stp>
        <stp>GCE</stp>
        <stp>Volume</stp>
        <stp>1</stp>
        <stp>T</stp>
        <tr r="H37" s="1"/>
      </tp>
      <tp>
        <v>1873</v>
        <stp/>
        <stp>StudyData</stp>
        <stp>EP</stp>
        <stp>Tick</stp>
        <stp>FlatTicks=0</stp>
        <stp>Tick</stp>
        <stp>D</stp>
        <stp>-9</stp>
        <stp>all</stp>
        <tr r="AA26" s="1"/>
      </tp>
      <tp>
        <v>1872.75</v>
        <stp/>
        <stp>StudyData</stp>
        <stp>EP</stp>
        <stp>Tick</stp>
        <stp>FlatTicks=0</stp>
        <stp>Tick</stp>
        <stp>D</stp>
        <stp>-8</stp>
        <stp>all</stp>
        <tr r="AA27" s="1"/>
      </tp>
      <tp>
        <v>1872.5</v>
        <stp/>
        <stp>StudyData</stp>
        <stp>EP</stp>
        <stp>Tick</stp>
        <stp>FlatTicks=0</stp>
        <stp>Tick</stp>
        <stp>D</stp>
        <stp>-1</stp>
        <stp>all</stp>
        <tr r="AA34" s="1"/>
      </tp>
      <tp>
        <v>1872.5</v>
        <stp/>
        <stp>StudyData</stp>
        <stp>EP</stp>
        <stp>Tick</stp>
        <stp>FlatTicks=0</stp>
        <stp>Tick</stp>
        <stp>D</stp>
        <stp>-3</stp>
        <stp>all</stp>
        <tr r="AA32" s="1"/>
      </tp>
      <tp>
        <v>1872.75</v>
        <stp/>
        <stp>StudyData</stp>
        <stp>EP</stp>
        <stp>Tick</stp>
        <stp>FlatTicks=0</stp>
        <stp>Tick</stp>
        <stp>D</stp>
        <stp>-2</stp>
        <stp>all</stp>
        <tr r="AA33" s="1"/>
      </tp>
      <tp>
        <v>1872.5</v>
        <stp/>
        <stp>StudyData</stp>
        <stp>EP</stp>
        <stp>Tick</stp>
        <stp>FlatTicks=0</stp>
        <stp>Tick</stp>
        <stp>D</stp>
        <stp>-5</stp>
        <stp>all</stp>
        <tr r="AA30" s="1"/>
      </tp>
      <tp>
        <v>1872.25</v>
        <stp/>
        <stp>StudyData</stp>
        <stp>EP</stp>
        <stp>Tick</stp>
        <stp>FlatTicks=0</stp>
        <stp>Tick</stp>
        <stp>D</stp>
        <stp>-4</stp>
        <stp>all</stp>
        <tr r="AA31" s="1"/>
      </tp>
      <tp>
        <v>1872.5</v>
        <stp/>
        <stp>StudyData</stp>
        <stp>EP</stp>
        <stp>Tick</stp>
        <stp>FlatTicks=0</stp>
        <stp>Tick</stp>
        <stp>D</stp>
        <stp>-7</stp>
        <stp>all</stp>
        <tr r="AA28" s="1"/>
      </tp>
      <tp>
        <v>1872.25</v>
        <stp/>
        <stp>StudyData</stp>
        <stp>EP</stp>
        <stp>Tick</stp>
        <stp>FlatTicks=0</stp>
        <stp>Tick</stp>
        <stp>D</stp>
        <stp>-6</stp>
        <stp>all</stp>
        <tr r="AA29" s="1"/>
      </tp>
      <tp>
        <v>29.81</v>
        <stp/>
        <stp>StudyData</stp>
        <stp>CLE?</stp>
        <stp>Bar</stp>
        <stp/>
        <stp>Close</stp>
        <stp>5</stp>
        <stp>-54</stp>
        <stp/>
        <stp/>
        <stp/>
        <stp/>
        <stp>T</stp>
        <tr r="AN59" s="1"/>
      </tp>
      <tp>
        <v>30.11</v>
        <stp/>
        <stp>StudyData</stp>
        <stp>CLE?</stp>
        <stp>Bar</stp>
        <stp/>
        <stp>Close</stp>
        <stp>5</stp>
        <stp>-44</stp>
        <stp/>
        <stp/>
        <stp/>
        <stp/>
        <stp>T</stp>
        <tr r="AN49" s="1"/>
      </tp>
      <tp>
        <v>29.36</v>
        <stp/>
        <stp>StudyData</stp>
        <stp>CLE?</stp>
        <stp>Bar</stp>
        <stp/>
        <stp>Close</stp>
        <stp>5</stp>
        <stp>-34</stp>
        <stp/>
        <stp/>
        <stp/>
        <stp/>
        <stp>T</stp>
        <tr r="AN39" s="1"/>
      </tp>
      <tp>
        <v>29.58</v>
        <stp/>
        <stp>StudyData</stp>
        <stp>CLE?</stp>
        <stp>Bar</stp>
        <stp/>
        <stp>Close</stp>
        <stp>5</stp>
        <stp>-24</stp>
        <stp/>
        <stp/>
        <stp/>
        <stp/>
        <stp>T</stp>
        <tr r="AN29" s="1"/>
      </tp>
      <tp>
        <v>28.88</v>
        <stp/>
        <stp>StudyData</stp>
        <stp>CLE?</stp>
        <stp>Bar</stp>
        <stp/>
        <stp>Close</stp>
        <stp>5</stp>
        <stp>-14</stp>
        <stp/>
        <stp/>
        <stp/>
        <stp/>
        <stp>T</stp>
        <tr r="AN19" s="1"/>
      </tp>
      <tp>
        <v>-0.41387705416920267</v>
        <stp/>
        <stp>ContractData</stp>
        <stp>PILG6</stp>
        <stp>PerCentNetLastQuote</stp>
        <stp/>
        <stp>T</stp>
        <tr r="K12" s="2"/>
      </tp>
      <tp>
        <v>42416.246527777781</v>
        <stp/>
        <stp>StudyData</stp>
        <stp>CLE?</stp>
        <stp>Bar</stp>
        <stp/>
        <stp>Time</stp>
        <stp>5</stp>
        <stp>-52</stp>
        <stp/>
        <stp/>
        <stp/>
        <stp/>
        <stp>T</stp>
        <tr r="AO57" s="1"/>
      </tp>
      <tp>
        <v>42416.28125</v>
        <stp/>
        <stp>StudyData</stp>
        <stp>CLE?</stp>
        <stp>Bar</stp>
        <stp/>
        <stp>Time</stp>
        <stp>5</stp>
        <stp>-42</stp>
        <stp/>
        <stp/>
        <stp/>
        <stp/>
        <stp>T</stp>
        <tr r="AO47" s="1"/>
      </tp>
      <tp>
        <v>42416.315972222219</v>
        <stp/>
        <stp>StudyData</stp>
        <stp>CLE?</stp>
        <stp>Bar</stp>
        <stp/>
        <stp>Time</stp>
        <stp>5</stp>
        <stp>-32</stp>
        <stp/>
        <stp/>
        <stp/>
        <stp/>
        <stp>T</stp>
        <tr r="AO37" s="1"/>
      </tp>
      <tp>
        <v>42416.350694444445</v>
        <stp/>
        <stp>StudyData</stp>
        <stp>CLE?</stp>
        <stp>Bar</stp>
        <stp/>
        <stp>Time</stp>
        <stp>5</stp>
        <stp>-22</stp>
        <stp/>
        <stp/>
        <stp/>
        <stp/>
        <stp>T</stp>
        <tr r="AO27" s="1"/>
      </tp>
      <tp>
        <v>42416.385416666664</v>
        <stp/>
        <stp>StudyData</stp>
        <stp>CLE?</stp>
        <stp>Bar</stp>
        <stp/>
        <stp>Time</stp>
        <stp>5</stp>
        <stp>-12</stp>
        <stp/>
        <stp/>
        <stp/>
        <stp/>
        <stp>T</stp>
        <tr r="AO17" s="1"/>
      </tp>
      <tp>
        <v>29.57</v>
        <stp/>
        <stp>StudyData</stp>
        <stp>CLE?</stp>
        <stp>Bar</stp>
        <stp/>
        <stp>High</stp>
        <stp>5</stp>
        <stp>-32</stp>
        <stp/>
        <stp/>
        <stp/>
        <stp/>
        <stp>T</stp>
        <tr r="AL37" s="1"/>
      </tp>
      <tp>
        <v>29.68</v>
        <stp/>
        <stp>StudyData</stp>
        <stp>CLE?</stp>
        <stp>Bar</stp>
        <stp/>
        <stp>High</stp>
        <stp>5</stp>
        <stp>-22</stp>
        <stp/>
        <stp/>
        <stp/>
        <stp/>
        <stp>T</stp>
        <tr r="AL27" s="1"/>
      </tp>
      <tp>
        <v>29.08</v>
        <stp/>
        <stp>StudyData</stp>
        <stp>CLE?</stp>
        <stp>Bar</stp>
        <stp/>
        <stp>High</stp>
        <stp>5</stp>
        <stp>-12</stp>
        <stp/>
        <stp/>
        <stp/>
        <stp/>
        <stp>T</stp>
        <tr r="AL17" s="1"/>
      </tp>
      <tp>
        <v>29.93</v>
        <stp/>
        <stp>StudyData</stp>
        <stp>CLE?</stp>
        <stp>Bar</stp>
        <stp/>
        <stp>High</stp>
        <stp>5</stp>
        <stp>-52</stp>
        <stp/>
        <stp/>
        <stp/>
        <stp/>
        <stp>T</stp>
        <tr r="AL57" s="1"/>
      </tp>
      <tp>
        <v>30.18</v>
        <stp/>
        <stp>StudyData</stp>
        <stp>CLE?</stp>
        <stp>Bar</stp>
        <stp/>
        <stp>High</stp>
        <stp>5</stp>
        <stp>-42</stp>
        <stp/>
        <stp/>
        <stp/>
        <stp/>
        <stp>T</stp>
        <tr r="AL47" s="1"/>
      </tp>
      <tp>
        <v>29.05</v>
        <stp/>
        <stp>StudyData</stp>
        <stp>CLE?</stp>
        <stp>Bar</stp>
        <stp/>
        <stp>High</stp>
        <stp>5</stp>
        <stp>-7</stp>
        <stp/>
        <stp/>
        <stp/>
        <stp/>
        <stp>T</stp>
        <tr r="AL12" s="1"/>
      </tp>
      <tp>
        <v>1216.5</v>
        <stp/>
        <stp>StudyData</stp>
        <stp>GCE</stp>
        <stp>Bar</stp>
        <stp/>
        <stp>High</stp>
        <stp>5</stp>
        <stp>-31</stp>
        <stp/>
        <stp/>
        <stp/>
        <stp/>
        <stp>T</stp>
        <tr r="AU36" s="1"/>
      </tp>
      <tp>
        <v>1213.8</v>
        <stp/>
        <stp>StudyData</stp>
        <stp>GCE</stp>
        <stp>Bar</stp>
        <stp/>
        <stp>High</stp>
        <stp>5</stp>
        <stp>-21</stp>
        <stp/>
        <stp/>
        <stp/>
        <stp/>
        <stp>T</stp>
        <tr r="AU26" s="1"/>
      </tp>
      <tp>
        <v>1213.0999999999999</v>
        <stp/>
        <stp>StudyData</stp>
        <stp>GCE</stp>
        <stp>Bar</stp>
        <stp/>
        <stp>High</stp>
        <stp>5</stp>
        <stp>-11</stp>
        <stp/>
        <stp/>
        <stp/>
        <stp/>
        <stp>T</stp>
        <tr r="AU16" s="1"/>
      </tp>
      <tp>
        <v>1216.0999999999999</v>
        <stp/>
        <stp>StudyData</stp>
        <stp>GCE</stp>
        <stp>Bar</stp>
        <stp/>
        <stp>High</stp>
        <stp>5</stp>
        <stp>-51</stp>
        <stp/>
        <stp/>
        <stp/>
        <stp/>
        <stp>T</stp>
        <tr r="AU56" s="1"/>
      </tp>
      <tp>
        <v>1215.7</v>
        <stp/>
        <stp>StudyData</stp>
        <stp>GCE</stp>
        <stp>Bar</stp>
        <stp/>
        <stp>High</stp>
        <stp>5</stp>
        <stp>-41</stp>
        <stp/>
        <stp/>
        <stp/>
        <stp/>
        <stp>T</stp>
        <tr r="AU46" s="1"/>
      </tp>
      <tp>
        <v>42416.25</v>
        <stp/>
        <stp>StudyData</stp>
        <stp>GCE</stp>
        <stp>Bar</stp>
        <stp/>
        <stp>Time</stp>
        <stp>5</stp>
        <stp>-51</stp>
        <stp/>
        <stp/>
        <stp/>
        <stp/>
        <stp>T</stp>
        <tr r="AX56" s="1"/>
      </tp>
      <tp>
        <v>42416.284722222219</v>
        <stp/>
        <stp>StudyData</stp>
        <stp>GCE</stp>
        <stp>Bar</stp>
        <stp/>
        <stp>Time</stp>
        <stp>5</stp>
        <stp>-41</stp>
        <stp/>
        <stp/>
        <stp/>
        <stp/>
        <stp>T</stp>
        <tr r="AX46" s="1"/>
      </tp>
      <tp>
        <v>42416.319444444445</v>
        <stp/>
        <stp>StudyData</stp>
        <stp>GCE</stp>
        <stp>Bar</stp>
        <stp/>
        <stp>Time</stp>
        <stp>5</stp>
        <stp>-31</stp>
        <stp/>
        <stp/>
        <stp/>
        <stp/>
        <stp>T</stp>
        <tr r="AX36" s="1"/>
      </tp>
      <tp>
        <v>42416.354166666664</v>
        <stp/>
        <stp>StudyData</stp>
        <stp>GCE</stp>
        <stp>Bar</stp>
        <stp/>
        <stp>Time</stp>
        <stp>5</stp>
        <stp>-21</stp>
        <stp/>
        <stp/>
        <stp/>
        <stp/>
        <stp>T</stp>
        <tr r="AX26" s="1"/>
      </tp>
      <tp>
        <v>42416.388888888891</v>
        <stp/>
        <stp>StudyData</stp>
        <stp>GCE</stp>
        <stp>Bar</stp>
        <stp/>
        <stp>Time</stp>
        <stp>5</stp>
        <stp>-11</stp>
        <stp/>
        <stp/>
        <stp/>
        <stp/>
        <stp>T</stp>
        <tr r="AX16" s="1"/>
      </tp>
      <tp>
        <v>1.1482059282371295</v>
        <stp/>
        <stp>ContractData</stp>
        <stp>ENQH6</stp>
        <stp>PerCentNetLastQuote</stp>
        <stp/>
        <stp>T</stp>
        <tr r="K5" s="2"/>
      </tp>
      <tp>
        <v>29.73</v>
        <stp/>
        <stp>StudyData</stp>
        <stp>CLE?</stp>
        <stp>Bar</stp>
        <stp/>
        <stp>Close</stp>
        <stp>5</stp>
        <stp>-53</stp>
        <stp/>
        <stp/>
        <stp/>
        <stp/>
        <stp>T</stp>
        <tr r="AN58" s="1"/>
      </tp>
      <tp>
        <v>30.06</v>
        <stp/>
        <stp>StudyData</stp>
        <stp>CLE?</stp>
        <stp>Bar</stp>
        <stp/>
        <stp>Close</stp>
        <stp>5</stp>
        <stp>-43</stp>
        <stp/>
        <stp/>
        <stp/>
        <stp/>
        <stp>T</stp>
        <tr r="AN48" s="1"/>
      </tp>
      <tp>
        <v>29.57</v>
        <stp/>
        <stp>StudyData</stp>
        <stp>CLE?</stp>
        <stp>Bar</stp>
        <stp/>
        <stp>Close</stp>
        <stp>5</stp>
        <stp>-33</stp>
        <stp/>
        <stp/>
        <stp/>
        <stp/>
        <stp>T</stp>
        <tr r="AN38" s="1"/>
      </tp>
      <tp>
        <v>29.6</v>
        <stp/>
        <stp>StudyData</stp>
        <stp>CLE?</stp>
        <stp>Bar</stp>
        <stp/>
        <stp>Close</stp>
        <stp>5</stp>
        <stp>-23</stp>
        <stp/>
        <stp/>
        <stp/>
        <stp/>
        <stp>T</stp>
        <tr r="AN28" s="1"/>
      </tp>
      <tp>
        <v>28.98</v>
        <stp/>
        <stp>StudyData</stp>
        <stp>CLE?</stp>
        <stp>Bar</stp>
        <stp/>
        <stp>Close</stp>
        <stp>5</stp>
        <stp>-13</stp>
        <stp/>
        <stp/>
        <stp/>
        <stp/>
        <stp>T</stp>
        <tr r="AN18" s="1"/>
      </tp>
      <tp>
        <v>42416.243055555555</v>
        <stp/>
        <stp>StudyData</stp>
        <stp>CLE?</stp>
        <stp>Bar</stp>
        <stp/>
        <stp>Time</stp>
        <stp>5</stp>
        <stp>-53</stp>
        <stp/>
        <stp/>
        <stp/>
        <stp/>
        <stp>T</stp>
        <tr r="AO58" s="1"/>
      </tp>
      <tp>
        <v>42416.277777777781</v>
        <stp/>
        <stp>StudyData</stp>
        <stp>CLE?</stp>
        <stp>Bar</stp>
        <stp/>
        <stp>Time</stp>
        <stp>5</stp>
        <stp>-43</stp>
        <stp/>
        <stp/>
        <stp/>
        <stp/>
        <stp>T</stp>
        <tr r="AO48" s="1"/>
      </tp>
      <tp>
        <v>42416.3125</v>
        <stp/>
        <stp>StudyData</stp>
        <stp>CLE?</stp>
        <stp>Bar</stp>
        <stp/>
        <stp>Time</stp>
        <stp>5</stp>
        <stp>-33</stp>
        <stp/>
        <stp/>
        <stp/>
        <stp/>
        <stp>T</stp>
        <tr r="AO38" s="1"/>
      </tp>
      <tp>
        <v>42416.347222222219</v>
        <stp/>
        <stp>StudyData</stp>
        <stp>CLE?</stp>
        <stp>Bar</stp>
        <stp/>
        <stp>Time</stp>
        <stp>5</stp>
        <stp>-23</stp>
        <stp/>
        <stp/>
        <stp/>
        <stp/>
        <stp>T</stp>
        <tr r="AO28" s="1"/>
      </tp>
      <tp>
        <v>42416.381944444445</v>
        <stp/>
        <stp>StudyData</stp>
        <stp>CLE?</stp>
        <stp>Bar</stp>
        <stp/>
        <stp>Time</stp>
        <stp>5</stp>
        <stp>-13</stp>
        <stp/>
        <stp/>
        <stp/>
        <stp/>
        <stp>T</stp>
        <tr r="AO18" s="1"/>
      </tp>
      <tp>
        <v>29.66</v>
        <stp/>
        <stp>StudyData</stp>
        <stp>CLE?</stp>
        <stp>Bar</stp>
        <stp/>
        <stp>High</stp>
        <stp>5</stp>
        <stp>-33</stp>
        <stp/>
        <stp/>
        <stp/>
        <stp/>
        <stp>T</stp>
        <tr r="AL38" s="1"/>
      </tp>
      <tp>
        <v>29.74</v>
        <stp/>
        <stp>StudyData</stp>
        <stp>CLE?</stp>
        <stp>Bar</stp>
        <stp/>
        <stp>High</stp>
        <stp>5</stp>
        <stp>-23</stp>
        <stp/>
        <stp/>
        <stp/>
        <stp/>
        <stp>T</stp>
        <tr r="AL28" s="1"/>
      </tp>
      <tp>
        <v>29.08</v>
        <stp/>
        <stp>StudyData</stp>
        <stp>CLE?</stp>
        <stp>Bar</stp>
        <stp/>
        <stp>High</stp>
        <stp>5</stp>
        <stp>-13</stp>
        <stp/>
        <stp/>
        <stp/>
        <stp/>
        <stp>T</stp>
        <tr r="AL18" s="1"/>
      </tp>
      <tp>
        <v>29.83</v>
        <stp/>
        <stp>StudyData</stp>
        <stp>CLE?</stp>
        <stp>Bar</stp>
        <stp/>
        <stp>High</stp>
        <stp>5</stp>
        <stp>-53</stp>
        <stp/>
        <stp/>
        <stp/>
        <stp/>
        <stp>T</stp>
        <tr r="AL58" s="1"/>
      </tp>
      <tp>
        <v>30.15</v>
        <stp/>
        <stp>StudyData</stp>
        <stp>CLE?</stp>
        <stp>Bar</stp>
        <stp/>
        <stp>High</stp>
        <stp>5</stp>
        <stp>-43</stp>
        <stp/>
        <stp/>
        <stp/>
        <stp/>
        <stp>T</stp>
        <tr r="AL48" s="1"/>
      </tp>
      <tp>
        <v>29.09</v>
        <stp/>
        <stp>StudyData</stp>
        <stp>CLE?</stp>
        <stp>Bar</stp>
        <stp/>
        <stp>High</stp>
        <stp>5</stp>
        <stp>-6</stp>
        <stp/>
        <stp/>
        <stp/>
        <stp/>
        <stp>T</stp>
        <tr r="AL11" s="1"/>
      </tp>
      <tp>
        <v>28.88</v>
        <stp/>
        <stp>StudyData</stp>
        <stp>CLE?</stp>
        <stp>Bar</stp>
        <stp/>
        <stp>Open</stp>
        <stp>5</stp>
        <stp>-1</stp>
        <stp/>
        <stp/>
        <stp/>
        <stp/>
        <stp>T</stp>
        <tr r="AK6" s="1"/>
      </tp>
      <tp>
        <v>1216.3</v>
        <stp/>
        <stp>StudyData</stp>
        <stp>GCE</stp>
        <stp>Bar</stp>
        <stp/>
        <stp>High</stp>
        <stp>5</stp>
        <stp>-30</stp>
        <stp/>
        <stp/>
        <stp/>
        <stp/>
        <stp>T</stp>
        <tr r="AU35" s="1"/>
      </tp>
      <tp>
        <v>1213.7</v>
        <stp/>
        <stp>StudyData</stp>
        <stp>GCE</stp>
        <stp>Bar</stp>
        <stp/>
        <stp>High</stp>
        <stp>5</stp>
        <stp>-20</stp>
        <stp/>
        <stp/>
        <stp/>
        <stp/>
        <stp>T</stp>
        <tr r="AU25" s="1"/>
      </tp>
      <tp>
        <v>1214.5999999999999</v>
        <stp/>
        <stp>StudyData</stp>
        <stp>GCE</stp>
        <stp>Bar</stp>
        <stp/>
        <stp>High</stp>
        <stp>5</stp>
        <stp>-10</stp>
        <stp/>
        <stp/>
        <stp/>
        <stp/>
        <stp>T</stp>
        <tr r="AU15" s="1"/>
      </tp>
      <tp>
        <v>1213.5</v>
        <stp/>
        <stp>StudyData</stp>
        <stp>GCE</stp>
        <stp>Bar</stp>
        <stp/>
        <stp>High</stp>
        <stp>5</stp>
        <stp>-60</stp>
        <stp/>
        <stp/>
        <stp/>
        <stp/>
        <stp>T</stp>
        <tr r="AU65" s="1"/>
      </tp>
      <tp>
        <v>1215.5</v>
        <stp/>
        <stp>StudyData</stp>
        <stp>GCE</stp>
        <stp>Bar</stp>
        <stp/>
        <stp>High</stp>
        <stp>5</stp>
        <stp>-50</stp>
        <stp/>
        <stp/>
        <stp/>
        <stp/>
        <stp>T</stp>
        <tr r="AU55" s="1"/>
      </tp>
      <tp>
        <v>1214.2</v>
        <stp/>
        <stp>StudyData</stp>
        <stp>GCE</stp>
        <stp>Bar</stp>
        <stp/>
        <stp>High</stp>
        <stp>5</stp>
        <stp>-40</stp>
        <stp/>
        <stp/>
        <stp/>
        <stp/>
        <stp>T</stp>
        <tr r="AU45" s="1"/>
      </tp>
      <tp>
        <v>42416.21875</v>
        <stp/>
        <stp>StudyData</stp>
        <stp>GCE</stp>
        <stp>Bar</stp>
        <stp/>
        <stp>Time</stp>
        <stp>5</stp>
        <stp>-60</stp>
        <stp/>
        <stp/>
        <stp/>
        <stp/>
        <stp>T</stp>
        <tr r="AX65" s="1"/>
      </tp>
      <tp>
        <v>42416.253472222219</v>
        <stp/>
        <stp>StudyData</stp>
        <stp>GCE</stp>
        <stp>Bar</stp>
        <stp/>
        <stp>Time</stp>
        <stp>5</stp>
        <stp>-50</stp>
        <stp/>
        <stp/>
        <stp/>
        <stp/>
        <stp>T</stp>
        <tr r="AX55" s="1"/>
      </tp>
      <tp>
        <v>42416.288194444445</v>
        <stp/>
        <stp>StudyData</stp>
        <stp>GCE</stp>
        <stp>Bar</stp>
        <stp/>
        <stp>Time</stp>
        <stp>5</stp>
        <stp>-40</stp>
        <stp/>
        <stp/>
        <stp/>
        <stp/>
        <stp>T</stp>
        <tr r="AX45" s="1"/>
      </tp>
      <tp>
        <v>42416.322916666664</v>
        <stp/>
        <stp>StudyData</stp>
        <stp>GCE</stp>
        <stp>Bar</stp>
        <stp/>
        <stp>Time</stp>
        <stp>5</stp>
        <stp>-30</stp>
        <stp/>
        <stp/>
        <stp/>
        <stp/>
        <stp>T</stp>
        <tr r="AX35" s="1"/>
      </tp>
      <tp>
        <v>42416.357638888891</v>
        <stp/>
        <stp>StudyData</stp>
        <stp>GCE</stp>
        <stp>Bar</stp>
        <stp/>
        <stp>Time</stp>
        <stp>5</stp>
        <stp>-20</stp>
        <stp/>
        <stp/>
        <stp/>
        <stp/>
        <stp>T</stp>
        <tr r="AX25" s="1"/>
      </tp>
      <tp>
        <v>42416.392361111109</v>
        <stp/>
        <stp>StudyData</stp>
        <stp>GCE</stp>
        <stp>Bar</stp>
        <stp/>
        <stp>Time</stp>
        <stp>5</stp>
        <stp>-10</stp>
        <stp/>
        <stp/>
        <stp/>
        <stp/>
        <stp>T</stp>
        <tr r="AX15" s="1"/>
      </tp>
      <tp>
        <v>-3.4141958670260557</v>
        <stp/>
        <stp>ContractData</stp>
        <stp>QOAJ6</stp>
        <stp>PerCentNetLastQuote</stp>
        <stp/>
        <stp>T</stp>
        <tr r="K24" s="2"/>
      </tp>
      <tp>
        <v>29.9</v>
        <stp/>
        <stp>StudyData</stp>
        <stp>CLE?</stp>
        <stp>Bar</stp>
        <stp/>
        <stp>Close</stp>
        <stp>5</stp>
        <stp>-52</stp>
        <stp/>
        <stp/>
        <stp/>
        <stp/>
        <stp>T</stp>
        <tr r="AN57" s="1"/>
      </tp>
      <tp>
        <v>30.1</v>
        <stp/>
        <stp>StudyData</stp>
        <stp>CLE?</stp>
        <stp>Bar</stp>
        <stp/>
        <stp>Close</stp>
        <stp>5</stp>
        <stp>-42</stp>
        <stp/>
        <stp/>
        <stp/>
        <stp/>
        <stp>T</stp>
        <tr r="AN47" s="1"/>
      </tp>
      <tp>
        <v>29.39</v>
        <stp/>
        <stp>StudyData</stp>
        <stp>CLE?</stp>
        <stp>Bar</stp>
        <stp/>
        <stp>Close</stp>
        <stp>5</stp>
        <stp>-32</stp>
        <stp/>
        <stp/>
        <stp/>
        <stp/>
        <stp>T</stp>
        <tr r="AN37" s="1"/>
      </tp>
      <tp>
        <v>29.57</v>
        <stp/>
        <stp>StudyData</stp>
        <stp>CLE?</stp>
        <stp>Bar</stp>
        <stp/>
        <stp>Close</stp>
        <stp>5</stp>
        <stp>-22</stp>
        <stp/>
        <stp/>
        <stp/>
        <stp/>
        <stp>T</stp>
        <tr r="AN27" s="1"/>
      </tp>
      <tp>
        <v>29</v>
        <stp/>
        <stp>StudyData</stp>
        <stp>CLE?</stp>
        <stp>Bar</stp>
        <stp/>
        <stp>Close</stp>
        <stp>5</stp>
        <stp>-12</stp>
        <stp/>
        <stp/>
        <stp/>
        <stp/>
        <stp>T</stp>
        <tr r="AN17" s="1"/>
      </tp>
      <tp>
        <v>-3.1890021509398672</v>
        <stp/>
        <stp>ContractData</stp>
        <stp>HOEH6</stp>
        <stp>PerCentNetLastQuote</stp>
        <stp/>
        <stp>T</stp>
        <tr r="K21" s="2"/>
      </tp>
      <tp>
        <v>7754</v>
        <stp/>
        <stp>StudyData</stp>
        <stp>(Vol(EP?1)when  (LocalYear(EP?1)=2016 AND LocalMonth(EP?1)=2 AND LocalDay(EP?1)=3 AND LocalHour(EP?1)=12 AND LocalMinute(EP?1)=50))</stp>
        <stp>Bar</stp>
        <stp/>
        <stp>Close</stp>
        <stp>5</stp>
        <stp>0</stp>
        <stp/>
        <stp/>
        <stp/>
        <stp>FALSE</stp>
        <stp>T</stp>
        <tr r="AA53" s="4"/>
      </tp>
      <tp>
        <v>35101</v>
        <stp/>
        <stp>StudyData</stp>
        <stp>(Vol(EP?1)when  (LocalYear(EP?1)=2016 AND LocalMonth(EP?1)=2 AND LocalDay(EP?1)=3 AND LocalHour(EP?1)=13 AND LocalMinute(EP?1)=40))</stp>
        <stp>Bar</stp>
        <stp/>
        <stp>Close</stp>
        <stp>5</stp>
        <stp>0</stp>
        <stp/>
        <stp/>
        <stp/>
        <stp>FALSE</stp>
        <stp>T</stp>
        <tr r="AA63" s="4"/>
      </tp>
      <tp>
        <v>18066</v>
        <stp/>
        <stp>StudyData</stp>
        <stp>(Vol(EP?1)when  (LocalYear(EP?1)=2016 AND LocalMonth(EP?1)=2 AND LocalDay(EP?1)=3 AND LocalHour(EP?1)=14 AND LocalMinute(EP?1)=30))</stp>
        <stp>Bar</stp>
        <stp/>
        <stp>Close</stp>
        <stp>5</stp>
        <stp>0</stp>
        <stp/>
        <stp/>
        <stp/>
        <stp>FALSE</stp>
        <stp>T</stp>
        <tr r="AA73" s="4"/>
      </tp>
      <tp>
        <v>25268</v>
        <stp/>
        <stp>StudyData</stp>
        <stp>(Vol(EP?1)when  (LocalYear(EP?1)=2016 AND LocalMonth(EP?1)=2 AND LocalDay(EP?1)=2 AND LocalHour(EP?1)=12 AND LocalMinute(EP?1)=50))</stp>
        <stp>Bar</stp>
        <stp/>
        <stp>Close</stp>
        <stp>5</stp>
        <stp>0</stp>
        <stp/>
        <stp/>
        <stp/>
        <stp>FALSE</stp>
        <stp>T</stp>
        <tr r="AB53" s="4"/>
      </tp>
      <tp>
        <v>13948</v>
        <stp/>
        <stp>StudyData</stp>
        <stp>(Vol(EP?1)when  (LocalYear(EP?1)=2016 AND LocalMonth(EP?1)=2 AND LocalDay(EP?1)=2 AND LocalHour(EP?1)=13 AND LocalMinute(EP?1)=40))</stp>
        <stp>Bar</stp>
        <stp/>
        <stp>Close</stp>
        <stp>5</stp>
        <stp>0</stp>
        <stp/>
        <stp/>
        <stp/>
        <stp>FALSE</stp>
        <stp>T</stp>
        <tr r="AB63" s="4"/>
      </tp>
      <tp>
        <v>22425</v>
        <stp/>
        <stp>StudyData</stp>
        <stp>(Vol(EP?1)when  (LocalYear(EP?1)=2016 AND LocalMonth(EP?1)=2 AND LocalDay(EP?1)=2 AND LocalHour(EP?1)=14 AND LocalMinute(EP?1)=30))</stp>
        <stp>Bar</stp>
        <stp/>
        <stp>Close</stp>
        <stp>5</stp>
        <stp>0</stp>
        <stp/>
        <stp/>
        <stp/>
        <stp>FALSE</stp>
        <stp>T</stp>
        <tr r="AB73" s="4"/>
      </tp>
      <tp>
        <v>9663</v>
        <stp/>
        <stp>StudyData</stp>
        <stp>(Vol(EP?1)when  (LocalYear(EP?1)=2016 AND LocalMonth(EP?1)=2 AND LocalDay(EP?1)=4 AND LocalHour(EP?1)=12 AND LocalMinute(EP?1)=55))</stp>
        <stp>Bar</stp>
        <stp/>
        <stp>Close</stp>
        <stp>5</stp>
        <stp>0</stp>
        <stp/>
        <stp/>
        <stp/>
        <stp>FALSE</stp>
        <stp>T</stp>
        <tr r="Z54" s="4"/>
      </tp>
      <tp>
        <v>8208</v>
        <stp/>
        <stp>StudyData</stp>
        <stp>(Vol(EP?1)when  (LocalYear(EP?1)=2016 AND LocalMonth(EP?1)=2 AND LocalDay(EP?1)=4 AND LocalHour(EP?1)=13 AND LocalMinute(EP?1)=45))</stp>
        <stp>Bar</stp>
        <stp/>
        <stp>Close</stp>
        <stp>5</stp>
        <stp>0</stp>
        <stp/>
        <stp/>
        <stp/>
        <stp>FALSE</stp>
        <stp>T</stp>
        <tr r="Z64" s="4"/>
      </tp>
      <tp>
        <v>11576</v>
        <stp/>
        <stp>StudyData</stp>
        <stp>(Vol(EP?1)when  (LocalYear(EP?1)=2016 AND LocalMonth(EP?1)=2 AND LocalDay(EP?1)=4 AND LocalHour(EP?1)=14 AND LocalMinute(EP?1)=35))</stp>
        <stp>Bar</stp>
        <stp/>
        <stp>Close</stp>
        <stp>5</stp>
        <stp>0</stp>
        <stp/>
        <stp/>
        <stp/>
        <stp>FALSE</stp>
        <stp>T</stp>
        <tr r="Z74" s="4"/>
      </tp>
      <tp>
        <v>18363</v>
        <stp/>
        <stp>StudyData</stp>
        <stp>(Vol(EP?1)when  (LocalYear(EP?1)=2016 AND LocalMonth(EP?1)=2 AND LocalDay(EP?1)=5 AND LocalHour(EP?1)=12 AND LocalMinute(EP?1)=55))</stp>
        <stp>Bar</stp>
        <stp/>
        <stp>Close</stp>
        <stp>5</stp>
        <stp>0</stp>
        <stp/>
        <stp/>
        <stp/>
        <stp>FALSE</stp>
        <stp>T</stp>
        <tr r="Y54" s="4"/>
      </tp>
      <tp>
        <v>16021</v>
        <stp/>
        <stp>StudyData</stp>
        <stp>(Vol(EP?1)when  (LocalYear(EP?1)=2016 AND LocalMonth(EP?1)=2 AND LocalDay(EP?1)=5 AND LocalHour(EP?1)=13 AND LocalMinute(EP?1)=45))</stp>
        <stp>Bar</stp>
        <stp/>
        <stp>Close</stp>
        <stp>5</stp>
        <stp>0</stp>
        <stp/>
        <stp/>
        <stp/>
        <stp>FALSE</stp>
        <stp>T</stp>
        <tr r="Y64" s="4"/>
      </tp>
      <tp>
        <v>27101</v>
        <stp/>
        <stp>StudyData</stp>
        <stp>(Vol(EP?1)when  (LocalYear(EP?1)=2016 AND LocalMonth(EP?1)=2 AND LocalDay(EP?1)=5 AND LocalHour(EP?1)=14 AND LocalMinute(EP?1)=35))</stp>
        <stp>Bar</stp>
        <stp/>
        <stp>Close</stp>
        <stp>5</stp>
        <stp>0</stp>
        <stp/>
        <stp/>
        <stp/>
        <stp>FALSE</stp>
        <stp>T</stp>
        <tr r="Y74" s="4"/>
      </tp>
      <tp>
        <v>14798</v>
        <stp/>
        <stp>StudyData</stp>
        <stp>(Vol(EP?1)when  (LocalYear(EP?1)=2016 AND LocalMonth(EP?1)=2 AND LocalDay(EP?1)=2 AND LocalHour(EP?1)=12 AND LocalMinute(EP?1)=55))</stp>
        <stp>Bar</stp>
        <stp/>
        <stp>Close</stp>
        <stp>5</stp>
        <stp>0</stp>
        <stp/>
        <stp/>
        <stp/>
        <stp>FALSE</stp>
        <stp>T</stp>
        <tr r="AB54" s="4"/>
      </tp>
      <tp>
        <v>11413</v>
        <stp/>
        <stp>StudyData</stp>
        <stp>(Vol(EP?1)when  (LocalYear(EP?1)=2016 AND LocalMonth(EP?1)=2 AND LocalDay(EP?1)=2 AND LocalHour(EP?1)=13 AND LocalMinute(EP?1)=45))</stp>
        <stp>Bar</stp>
        <stp/>
        <stp>Close</stp>
        <stp>5</stp>
        <stp>0</stp>
        <stp/>
        <stp/>
        <stp/>
        <stp>FALSE</stp>
        <stp>T</stp>
        <tr r="AB64" s="4"/>
      </tp>
      <tp>
        <v>26167</v>
        <stp/>
        <stp>StudyData</stp>
        <stp>(Vol(EP?1)when  (LocalYear(EP?1)=2016 AND LocalMonth(EP?1)=2 AND LocalDay(EP?1)=2 AND LocalHour(EP?1)=14 AND LocalMinute(EP?1)=35))</stp>
        <stp>Bar</stp>
        <stp/>
        <stp>Close</stp>
        <stp>5</stp>
        <stp>0</stp>
        <stp/>
        <stp/>
        <stp/>
        <stp>FALSE</stp>
        <stp>T</stp>
        <tr r="AB74" s="4"/>
      </tp>
      <tp>
        <v>14959</v>
        <stp/>
        <stp>StudyData</stp>
        <stp>(Vol(EP?1)when  (LocalYear(EP?1)=2016 AND LocalMonth(EP?1)=2 AND LocalDay(EP?1)=3 AND LocalHour(EP?1)=12 AND LocalMinute(EP?1)=55))</stp>
        <stp>Bar</stp>
        <stp/>
        <stp>Close</stp>
        <stp>5</stp>
        <stp>0</stp>
        <stp/>
        <stp/>
        <stp/>
        <stp>FALSE</stp>
        <stp>T</stp>
        <tr r="AA54" s="4"/>
      </tp>
      <tp>
        <v>44827</v>
        <stp/>
        <stp>StudyData</stp>
        <stp>(Vol(EP?1)when  (LocalYear(EP?1)=2016 AND LocalMonth(EP?1)=2 AND LocalDay(EP?1)=3 AND LocalHour(EP?1)=13 AND LocalMinute(EP?1)=45))</stp>
        <stp>Bar</stp>
        <stp/>
        <stp>Close</stp>
        <stp>5</stp>
        <stp>0</stp>
        <stp/>
        <stp/>
        <stp/>
        <stp>FALSE</stp>
        <stp>T</stp>
        <tr r="AA64" s="4"/>
      </tp>
      <tp>
        <v>24056</v>
        <stp/>
        <stp>StudyData</stp>
        <stp>(Vol(EP?1)when  (LocalYear(EP?1)=2016 AND LocalMonth(EP?1)=2 AND LocalDay(EP?1)=3 AND LocalHour(EP?1)=14 AND LocalMinute(EP?1)=35))</stp>
        <stp>Bar</stp>
        <stp/>
        <stp>Close</stp>
        <stp>5</stp>
        <stp>0</stp>
        <stp/>
        <stp/>
        <stp/>
        <stp>FALSE</stp>
        <stp>T</stp>
        <tr r="AA74" s="4"/>
      </tp>
      <tp>
        <v>15513</v>
        <stp/>
        <stp>StudyData</stp>
        <stp>(Vol(EP?1)when  (LocalYear(EP?1)=2016 AND LocalMonth(EP?1)=2 AND LocalDay(EP?1)=5 AND LocalHour(EP?1)=12 AND LocalMinute(EP?1)=50))</stp>
        <stp>Bar</stp>
        <stp/>
        <stp>Close</stp>
        <stp>5</stp>
        <stp>0</stp>
        <stp/>
        <stp/>
        <stp/>
        <stp>FALSE</stp>
        <stp>T</stp>
        <tr r="Y53" s="4"/>
      </tp>
      <tp>
        <v>18293</v>
        <stp/>
        <stp>StudyData</stp>
        <stp>(Vol(EP?1)when  (LocalYear(EP?1)=2016 AND LocalMonth(EP?1)=2 AND LocalDay(EP?1)=5 AND LocalHour(EP?1)=13 AND LocalMinute(EP?1)=40))</stp>
        <stp>Bar</stp>
        <stp/>
        <stp>Close</stp>
        <stp>5</stp>
        <stp>0</stp>
        <stp/>
        <stp/>
        <stp/>
        <stp>FALSE</stp>
        <stp>T</stp>
        <tr r="Y63" s="4"/>
      </tp>
      <tp>
        <v>24768</v>
        <stp/>
        <stp>StudyData</stp>
        <stp>(Vol(EP?1)when  (LocalYear(EP?1)=2016 AND LocalMonth(EP?1)=2 AND LocalDay(EP?1)=5 AND LocalHour(EP?1)=14 AND LocalMinute(EP?1)=30))</stp>
        <stp>Bar</stp>
        <stp/>
        <stp>Close</stp>
        <stp>5</stp>
        <stp>0</stp>
        <stp/>
        <stp/>
        <stp/>
        <stp>FALSE</stp>
        <stp>T</stp>
        <tr r="Y73" s="4"/>
      </tp>
      <tp>
        <v>11612</v>
        <stp/>
        <stp>StudyData</stp>
        <stp>(Vol(EP?1)when  (LocalYear(EP?1)=2016 AND LocalMonth(EP?1)=2 AND LocalDay(EP?1)=4 AND LocalHour(EP?1)=12 AND LocalMinute(EP?1)=50))</stp>
        <stp>Bar</stp>
        <stp/>
        <stp>Close</stp>
        <stp>5</stp>
        <stp>0</stp>
        <stp/>
        <stp/>
        <stp/>
        <stp>FALSE</stp>
        <stp>T</stp>
        <tr r="Z53" s="4"/>
      </tp>
      <tp>
        <v>10554</v>
        <stp/>
        <stp>StudyData</stp>
        <stp>(Vol(EP?1)when  (LocalYear(EP?1)=2016 AND LocalMonth(EP?1)=2 AND LocalDay(EP?1)=4 AND LocalHour(EP?1)=13 AND LocalMinute(EP?1)=40))</stp>
        <stp>Bar</stp>
        <stp/>
        <stp>Close</stp>
        <stp>5</stp>
        <stp>0</stp>
        <stp/>
        <stp/>
        <stp/>
        <stp>FALSE</stp>
        <stp>T</stp>
        <tr r="Z63" s="4"/>
      </tp>
      <tp>
        <v>15405</v>
        <stp/>
        <stp>StudyData</stp>
        <stp>(Vol(EP?1)when  (LocalYear(EP?1)=2016 AND LocalMonth(EP?1)=2 AND LocalDay(EP?1)=4 AND LocalHour(EP?1)=14 AND LocalMinute(EP?1)=30))</stp>
        <stp>Bar</stp>
        <stp/>
        <stp>Close</stp>
        <stp>5</stp>
        <stp>0</stp>
        <stp/>
        <stp/>
        <stp/>
        <stp>FALSE</stp>
        <stp>T</stp>
        <tr r="Z73" s="4"/>
      </tp>
      <tp>
        <v>10194</v>
        <stp/>
        <stp>StudyData</stp>
        <stp>(Vol(EP?1)when  (LocalYear(EP?1)=2016 AND LocalMonth(EP?1)=2 AND LocalDay(EP?1)=9 AND LocalHour(EP?1)=12 AND LocalMinute(EP?1)=50))</stp>
        <stp>Bar</stp>
        <stp/>
        <stp>Close</stp>
        <stp>5</stp>
        <stp>0</stp>
        <stp/>
        <stp/>
        <stp/>
        <stp>FALSE</stp>
        <stp>T</stp>
        <tr r="W53" s="4"/>
      </tp>
      <tp>
        <v>31365</v>
        <stp/>
        <stp>StudyData</stp>
        <stp>(Vol(EP?1)when  (LocalYear(EP?1)=2016 AND LocalMonth(EP?1)=2 AND LocalDay(EP?1)=9 AND LocalHour(EP?1)=13 AND LocalMinute(EP?1)=40))</stp>
        <stp>Bar</stp>
        <stp/>
        <stp>Close</stp>
        <stp>5</stp>
        <stp>0</stp>
        <stp/>
        <stp/>
        <stp/>
        <stp>FALSE</stp>
        <stp>T</stp>
        <tr r="W63" s="4"/>
      </tp>
      <tp>
        <v>21417</v>
        <stp/>
        <stp>StudyData</stp>
        <stp>(Vol(EP?1)when  (LocalYear(EP?1)=2016 AND LocalMonth(EP?1)=2 AND LocalDay(EP?1)=9 AND LocalHour(EP?1)=14 AND LocalMinute(EP?1)=30))</stp>
        <stp>Bar</stp>
        <stp/>
        <stp>Close</stp>
        <stp>5</stp>
        <stp>0</stp>
        <stp/>
        <stp/>
        <stp/>
        <stp>FALSE</stp>
        <stp>T</stp>
        <tr r="W73" s="4"/>
      </tp>
      <tp>
        <v>20805</v>
        <stp/>
        <stp>StudyData</stp>
        <stp>(Vol(EP?1)when  (LocalYear(EP?1)=2016 AND LocalMonth(EP?1)=2 AND LocalDay(EP?1)=8 AND LocalHour(EP?1)=12 AND LocalMinute(EP?1)=50))</stp>
        <stp>Bar</stp>
        <stp/>
        <stp>Close</stp>
        <stp>5</stp>
        <stp>0</stp>
        <stp/>
        <stp/>
        <stp/>
        <stp>FALSE</stp>
        <stp>T</stp>
        <tr r="X53" s="4"/>
      </tp>
      <tp>
        <v>23355</v>
        <stp/>
        <stp>StudyData</stp>
        <stp>(Vol(EP?1)when  (LocalYear(EP?1)=2016 AND LocalMonth(EP?1)=2 AND LocalDay(EP?1)=8 AND LocalHour(EP?1)=13 AND LocalMinute(EP?1)=40))</stp>
        <stp>Bar</stp>
        <stp/>
        <stp>Close</stp>
        <stp>5</stp>
        <stp>0</stp>
        <stp/>
        <stp/>
        <stp/>
        <stp>FALSE</stp>
        <stp>T</stp>
        <tr r="X63" s="4"/>
      </tp>
      <tp>
        <v>43794</v>
        <stp/>
        <stp>StudyData</stp>
        <stp>(Vol(EP?1)when  (LocalYear(EP?1)=2016 AND LocalMonth(EP?1)=2 AND LocalDay(EP?1)=8 AND LocalHour(EP?1)=14 AND LocalMinute(EP?1)=30))</stp>
        <stp>Bar</stp>
        <stp/>
        <stp>Close</stp>
        <stp>5</stp>
        <stp>0</stp>
        <stp/>
        <stp/>
        <stp/>
        <stp>FALSE</stp>
        <stp>T</stp>
        <tr r="X73" s="4"/>
      </tp>
      <tp>
        <v>16701</v>
        <stp/>
        <stp>StudyData</stp>
        <stp>(Vol(EP?1)when  (LocalYear(EP?1)=2016 AND LocalMonth(EP?1)=2 AND LocalDay(EP?1)=8 AND LocalHour(EP?1)=12 AND LocalMinute(EP?1)=55))</stp>
        <stp>Bar</stp>
        <stp/>
        <stp>Close</stp>
        <stp>5</stp>
        <stp>0</stp>
        <stp/>
        <stp/>
        <stp/>
        <stp>FALSE</stp>
        <stp>T</stp>
        <tr r="X54" s="4"/>
      </tp>
      <tp>
        <v>22866</v>
        <stp/>
        <stp>StudyData</stp>
        <stp>(Vol(EP?1)when  (LocalYear(EP?1)=2016 AND LocalMonth(EP?1)=2 AND LocalDay(EP?1)=8 AND LocalHour(EP?1)=13 AND LocalMinute(EP?1)=45))</stp>
        <stp>Bar</stp>
        <stp/>
        <stp>Close</stp>
        <stp>5</stp>
        <stp>0</stp>
        <stp/>
        <stp/>
        <stp/>
        <stp>FALSE</stp>
        <stp>T</stp>
        <tr r="X64" s="4"/>
      </tp>
      <tp>
        <v>28458</v>
        <stp/>
        <stp>StudyData</stp>
        <stp>(Vol(EP?1)when  (LocalYear(EP?1)=2016 AND LocalMonth(EP?1)=2 AND LocalDay(EP?1)=8 AND LocalHour(EP?1)=14 AND LocalMinute(EP?1)=35))</stp>
        <stp>Bar</stp>
        <stp/>
        <stp>Close</stp>
        <stp>5</stp>
        <stp>0</stp>
        <stp/>
        <stp/>
        <stp/>
        <stp>FALSE</stp>
        <stp>T</stp>
        <tr r="X74" s="4"/>
      </tp>
      <tp>
        <v>14861</v>
        <stp/>
        <stp>StudyData</stp>
        <stp>(Vol(EP?1)when  (LocalYear(EP?1)=2016 AND LocalMonth(EP?1)=2 AND LocalDay(EP?1)=9 AND LocalHour(EP?1)=12 AND LocalMinute(EP?1)=55))</stp>
        <stp>Bar</stp>
        <stp/>
        <stp>Close</stp>
        <stp>5</stp>
        <stp>0</stp>
        <stp/>
        <stp/>
        <stp/>
        <stp>FALSE</stp>
        <stp>T</stp>
        <tr r="W54" s="4"/>
      </tp>
      <tp>
        <v>23860</v>
        <stp/>
        <stp>StudyData</stp>
        <stp>(Vol(EP?1)when  (LocalYear(EP?1)=2016 AND LocalMonth(EP?1)=2 AND LocalDay(EP?1)=9 AND LocalHour(EP?1)=13 AND LocalMinute(EP?1)=45))</stp>
        <stp>Bar</stp>
        <stp/>
        <stp>Close</stp>
        <stp>5</stp>
        <stp>0</stp>
        <stp/>
        <stp/>
        <stp/>
        <stp>FALSE</stp>
        <stp>T</stp>
        <tr r="W64" s="4"/>
      </tp>
      <tp>
        <v>25780</v>
        <stp/>
        <stp>StudyData</stp>
        <stp>(Vol(EP?1)when  (LocalYear(EP?1)=2016 AND LocalMonth(EP?1)=2 AND LocalDay(EP?1)=9 AND LocalHour(EP?1)=14 AND LocalMinute(EP?1)=35))</stp>
        <stp>Bar</stp>
        <stp/>
        <stp>Close</stp>
        <stp>5</stp>
        <stp>0</stp>
        <stp/>
        <stp/>
        <stp/>
        <stp>FALSE</stp>
        <stp>T</stp>
        <tr r="W74" s="4"/>
      </tp>
      <tp>
        <v>15970</v>
        <stp/>
        <stp>StudyData</stp>
        <stp>(Vol(EP?1)when  (LocalYear(EP?1)=2016 AND LocalMonth(EP?1)=2 AND LocalDay(EP?1)=3 AND LocalHour(EP?1)=12 AND LocalMinute(EP?1)=40))</stp>
        <stp>Bar</stp>
        <stp/>
        <stp>Close</stp>
        <stp>5</stp>
        <stp>0</stp>
        <stp/>
        <stp/>
        <stp/>
        <stp>FALSE</stp>
        <stp>T</stp>
        <tr r="AA51" s="4"/>
      </tp>
      <tp>
        <v>30422</v>
        <stp/>
        <stp>StudyData</stp>
        <stp>(Vol(EP?1)when  (LocalYear(EP?1)=2016 AND LocalMonth(EP?1)=2 AND LocalDay(EP?1)=3 AND LocalHour(EP?1)=13 AND LocalMinute(EP?1)=50))</stp>
        <stp>Bar</stp>
        <stp/>
        <stp>Close</stp>
        <stp>5</stp>
        <stp>0</stp>
        <stp/>
        <stp/>
        <stp/>
        <stp>FALSE</stp>
        <stp>T</stp>
        <tr r="AA65" s="4"/>
      </tp>
      <tp>
        <v>14820</v>
        <stp/>
        <stp>StudyData</stp>
        <stp>(Vol(EP?1)when  (LocalYear(EP?1)=2016 AND LocalMonth(EP?1)=2 AND LocalDay(EP?1)=3 AND LocalHour(EP?1)=14 AND LocalMinute(EP?1)=20))</stp>
        <stp>Bar</stp>
        <stp/>
        <stp>Close</stp>
        <stp>5</stp>
        <stp>0</stp>
        <stp/>
        <stp/>
        <stp/>
        <stp>FALSE</stp>
        <stp>T</stp>
        <tr r="AA71" s="4"/>
      </tp>
      <tp>
        <v>11024</v>
        <stp/>
        <stp>StudyData</stp>
        <stp>(Vol(EP?1)when  (LocalYear(EP?1)=2016 AND LocalMonth(EP?1)=2 AND LocalDay(EP?1)=2 AND LocalHour(EP?1)=12 AND LocalMinute(EP?1)=40))</stp>
        <stp>Bar</stp>
        <stp/>
        <stp>Close</stp>
        <stp>5</stp>
        <stp>0</stp>
        <stp/>
        <stp/>
        <stp/>
        <stp>FALSE</stp>
        <stp>T</stp>
        <tr r="AB51" s="4"/>
      </tp>
      <tp>
        <v>17449</v>
        <stp/>
        <stp>StudyData</stp>
        <stp>(Vol(EP?1)when  (LocalYear(EP?1)=2016 AND LocalMonth(EP?1)=2 AND LocalDay(EP?1)=2 AND LocalHour(EP?1)=13 AND LocalMinute(EP?1)=50))</stp>
        <stp>Bar</stp>
        <stp/>
        <stp>Close</stp>
        <stp>5</stp>
        <stp>0</stp>
        <stp/>
        <stp/>
        <stp/>
        <stp>FALSE</stp>
        <stp>T</stp>
        <tr r="AB65" s="4"/>
      </tp>
      <tp>
        <v>19183</v>
        <stp/>
        <stp>StudyData</stp>
        <stp>(Vol(EP?1)when  (LocalYear(EP?1)=2016 AND LocalMonth(EP?1)=2 AND LocalDay(EP?1)=2 AND LocalHour(EP?1)=14 AND LocalMinute(EP?1)=20))</stp>
        <stp>Bar</stp>
        <stp/>
        <stp>Close</stp>
        <stp>5</stp>
        <stp>0</stp>
        <stp/>
        <stp/>
        <stp/>
        <stp>FALSE</stp>
        <stp>T</stp>
        <tr r="AB71" s="4"/>
      </tp>
      <tp>
        <v>17104</v>
        <stp/>
        <stp>StudyData</stp>
        <stp>(Vol(EP?1)when  (LocalYear(EP?1)=2016 AND LocalMonth(EP?1)=2 AND LocalDay(EP?1)=4 AND LocalHour(EP?1)=12 AND LocalMinute(EP?1)=45))</stp>
        <stp>Bar</stp>
        <stp/>
        <stp>Close</stp>
        <stp>5</stp>
        <stp>0</stp>
        <stp/>
        <stp/>
        <stp/>
        <stp>FALSE</stp>
        <stp>T</stp>
        <tr r="Z52" s="4"/>
      </tp>
      <tp>
        <v>19995</v>
        <stp/>
        <stp>StudyData</stp>
        <stp>(Vol(EP?1)when  (LocalYear(EP?1)=2016 AND LocalMonth(EP?1)=2 AND LocalDay(EP?1)=4 AND LocalHour(EP?1)=13 AND LocalMinute(EP?1)=55))</stp>
        <stp>Bar</stp>
        <stp/>
        <stp>Close</stp>
        <stp>5</stp>
        <stp>0</stp>
        <stp/>
        <stp/>
        <stp/>
        <stp>FALSE</stp>
        <stp>T</stp>
        <tr r="Z66" s="4"/>
      </tp>
      <tp>
        <v>13675</v>
        <stp/>
        <stp>StudyData</stp>
        <stp>(Vol(EP?1)when  (LocalYear(EP?1)=2016 AND LocalMonth(EP?1)=2 AND LocalDay(EP?1)=4 AND LocalHour(EP?1)=14 AND LocalMinute(EP?1)=25))</stp>
        <stp>Bar</stp>
        <stp/>
        <stp>Close</stp>
        <stp>5</stp>
        <stp>0</stp>
        <stp/>
        <stp/>
        <stp/>
        <stp>FALSE</stp>
        <stp>T</stp>
        <tr r="Z72" s="4"/>
      </tp>
      <tp>
        <v>20699</v>
        <stp/>
        <stp>StudyData</stp>
        <stp>(Vol(EP?1)when  (LocalYear(EP?1)=2016 AND LocalMonth(EP?1)=2 AND LocalDay(EP?1)=5 AND LocalHour(EP?1)=12 AND LocalMinute(EP?1)=45))</stp>
        <stp>Bar</stp>
        <stp/>
        <stp>Close</stp>
        <stp>5</stp>
        <stp>0</stp>
        <stp/>
        <stp/>
        <stp/>
        <stp>FALSE</stp>
        <stp>T</stp>
        <tr r="Y52" s="4"/>
      </tp>
      <tp>
        <v>13329</v>
        <stp/>
        <stp>StudyData</stp>
        <stp>(Vol(EP?1)when  (LocalYear(EP?1)=2016 AND LocalMonth(EP?1)=2 AND LocalDay(EP?1)=5 AND LocalHour(EP?1)=13 AND LocalMinute(EP?1)=55))</stp>
        <stp>Bar</stp>
        <stp/>
        <stp>Close</stp>
        <stp>5</stp>
        <stp>0</stp>
        <stp/>
        <stp/>
        <stp/>
        <stp>FALSE</stp>
        <stp>T</stp>
        <tr r="Y66" s="4"/>
      </tp>
      <tp>
        <v>17903</v>
        <stp/>
        <stp>StudyData</stp>
        <stp>(Vol(EP?1)when  (LocalYear(EP?1)=2016 AND LocalMonth(EP?1)=2 AND LocalDay(EP?1)=5 AND LocalHour(EP?1)=14 AND LocalMinute(EP?1)=25))</stp>
        <stp>Bar</stp>
        <stp/>
        <stp>Close</stp>
        <stp>5</stp>
        <stp>0</stp>
        <stp/>
        <stp/>
        <stp/>
        <stp>FALSE</stp>
        <stp>T</stp>
        <tr r="Y72" s="4"/>
      </tp>
      <tp>
        <v>10765</v>
        <stp/>
        <stp>StudyData</stp>
        <stp>(Vol(EP?1)when  (LocalYear(EP?1)=2016 AND LocalMonth(EP?1)=2 AND LocalDay(EP?1)=2 AND LocalHour(EP?1)=12 AND LocalMinute(EP?1)=45))</stp>
        <stp>Bar</stp>
        <stp/>
        <stp>Close</stp>
        <stp>5</stp>
        <stp>0</stp>
        <stp/>
        <stp/>
        <stp/>
        <stp>FALSE</stp>
        <stp>T</stp>
        <tr r="AB52" s="4"/>
      </tp>
      <tp>
        <v>14132</v>
        <stp/>
        <stp>StudyData</stp>
        <stp>(Vol(EP?1)when  (LocalYear(EP?1)=2016 AND LocalMonth(EP?1)=2 AND LocalDay(EP?1)=2 AND LocalHour(EP?1)=13 AND LocalMinute(EP?1)=55))</stp>
        <stp>Bar</stp>
        <stp/>
        <stp>Close</stp>
        <stp>5</stp>
        <stp>0</stp>
        <stp/>
        <stp/>
        <stp/>
        <stp>FALSE</stp>
        <stp>T</stp>
        <tr r="AB66" s="4"/>
      </tp>
      <tp>
        <v>19381</v>
        <stp/>
        <stp>StudyData</stp>
        <stp>(Vol(EP?1)when  (LocalYear(EP?1)=2016 AND LocalMonth(EP?1)=2 AND LocalDay(EP?1)=2 AND LocalHour(EP?1)=14 AND LocalMinute(EP?1)=25))</stp>
        <stp>Bar</stp>
        <stp/>
        <stp>Close</stp>
        <stp>5</stp>
        <stp>0</stp>
        <stp/>
        <stp/>
        <stp/>
        <stp>FALSE</stp>
        <stp>T</stp>
        <tr r="AB72" s="4"/>
      </tp>
      <tp>
        <v>11438</v>
        <stp/>
        <stp>StudyData</stp>
        <stp>(Vol(EP?1)when  (LocalYear(EP?1)=2016 AND LocalMonth(EP?1)=2 AND LocalDay(EP?1)=3 AND LocalHour(EP?1)=12 AND LocalMinute(EP?1)=45))</stp>
        <stp>Bar</stp>
        <stp/>
        <stp>Close</stp>
        <stp>5</stp>
        <stp>0</stp>
        <stp/>
        <stp/>
        <stp/>
        <stp>FALSE</stp>
        <stp>T</stp>
        <tr r="AA52" s="4"/>
      </tp>
      <tp>
        <v>27014</v>
        <stp/>
        <stp>StudyData</stp>
        <stp>(Vol(EP?1)when  (LocalYear(EP?1)=2016 AND LocalMonth(EP?1)=2 AND LocalDay(EP?1)=3 AND LocalHour(EP?1)=13 AND LocalMinute(EP?1)=55))</stp>
        <stp>Bar</stp>
        <stp/>
        <stp>Close</stp>
        <stp>5</stp>
        <stp>0</stp>
        <stp/>
        <stp/>
        <stp/>
        <stp>FALSE</stp>
        <stp>T</stp>
        <tr r="AA66" s="4"/>
      </tp>
      <tp>
        <v>19842</v>
        <stp/>
        <stp>StudyData</stp>
        <stp>(Vol(EP?1)when  (LocalYear(EP?1)=2016 AND LocalMonth(EP?1)=2 AND LocalDay(EP?1)=3 AND LocalHour(EP?1)=14 AND LocalMinute(EP?1)=25))</stp>
        <stp>Bar</stp>
        <stp/>
        <stp>Close</stp>
        <stp>5</stp>
        <stp>0</stp>
        <stp/>
        <stp/>
        <stp/>
        <stp>FALSE</stp>
        <stp>T</stp>
        <tr r="AA72" s="4"/>
      </tp>
      <tp>
        <v>18208</v>
        <stp/>
        <stp>StudyData</stp>
        <stp>(Vol(EP?1)when  (LocalYear(EP?1)=2016 AND LocalMonth(EP?1)=2 AND LocalDay(EP?1)=5 AND LocalHour(EP?1)=12 AND LocalMinute(EP?1)=40))</stp>
        <stp>Bar</stp>
        <stp/>
        <stp>Close</stp>
        <stp>5</stp>
        <stp>0</stp>
        <stp/>
        <stp/>
        <stp/>
        <stp>FALSE</stp>
        <stp>T</stp>
        <tr r="Y51" s="4"/>
      </tp>
      <tp>
        <v>10849</v>
        <stp/>
        <stp>StudyData</stp>
        <stp>(Vol(EP?1)when  (LocalYear(EP?1)=2016 AND LocalMonth(EP?1)=2 AND LocalDay(EP?1)=5 AND LocalHour(EP?1)=13 AND LocalMinute(EP?1)=50))</stp>
        <stp>Bar</stp>
        <stp/>
        <stp>Close</stp>
        <stp>5</stp>
        <stp>0</stp>
        <stp/>
        <stp/>
        <stp/>
        <stp>FALSE</stp>
        <stp>T</stp>
        <tr r="Y65" s="4"/>
      </tp>
      <tp>
        <v>12939</v>
        <stp/>
        <stp>StudyData</stp>
        <stp>(Vol(EP?1)when  (LocalYear(EP?1)=2016 AND LocalMonth(EP?1)=2 AND LocalDay(EP?1)=5 AND LocalHour(EP?1)=14 AND LocalMinute(EP?1)=20))</stp>
        <stp>Bar</stp>
        <stp/>
        <stp>Close</stp>
        <stp>5</stp>
        <stp>0</stp>
        <stp/>
        <stp/>
        <stp/>
        <stp>FALSE</stp>
        <stp>T</stp>
        <tr r="Y71" s="4"/>
      </tp>
      <tp>
        <v>13458</v>
        <stp/>
        <stp>StudyData</stp>
        <stp>(Vol(EP?1)when  (LocalYear(EP?1)=2016 AND LocalMonth(EP?1)=2 AND LocalDay(EP?1)=4 AND LocalHour(EP?1)=12 AND LocalMinute(EP?1)=40))</stp>
        <stp>Bar</stp>
        <stp/>
        <stp>Close</stp>
        <stp>5</stp>
        <stp>0</stp>
        <stp/>
        <stp/>
        <stp/>
        <stp>FALSE</stp>
        <stp>T</stp>
        <tr r="Z51" s="4"/>
      </tp>
      <tp>
        <v>11055</v>
        <stp/>
        <stp>StudyData</stp>
        <stp>(Vol(EP?1)when  (LocalYear(EP?1)=2016 AND LocalMonth(EP?1)=2 AND LocalDay(EP?1)=4 AND LocalHour(EP?1)=13 AND LocalMinute(EP?1)=50))</stp>
        <stp>Bar</stp>
        <stp/>
        <stp>Close</stp>
        <stp>5</stp>
        <stp>0</stp>
        <stp/>
        <stp/>
        <stp/>
        <stp>FALSE</stp>
        <stp>T</stp>
        <tr r="Z65" s="4"/>
      </tp>
      <tp>
        <v>15462</v>
        <stp/>
        <stp>StudyData</stp>
        <stp>(Vol(EP?1)when  (LocalYear(EP?1)=2016 AND LocalMonth(EP?1)=2 AND LocalDay(EP?1)=4 AND LocalHour(EP?1)=14 AND LocalMinute(EP?1)=20))</stp>
        <stp>Bar</stp>
        <stp/>
        <stp>Close</stp>
        <stp>5</stp>
        <stp>0</stp>
        <stp/>
        <stp/>
        <stp/>
        <stp>FALSE</stp>
        <stp>T</stp>
        <tr r="Z71" s="4"/>
      </tp>
      <tp>
        <v>17599</v>
        <stp/>
        <stp>StudyData</stp>
        <stp>(Vol(EP?1)when  (LocalYear(EP?1)=2016 AND LocalMonth(EP?1)=2 AND LocalDay(EP?1)=9 AND LocalHour(EP?1)=12 AND LocalMinute(EP?1)=40))</stp>
        <stp>Bar</stp>
        <stp/>
        <stp>Close</stp>
        <stp>5</stp>
        <stp>0</stp>
        <stp/>
        <stp/>
        <stp/>
        <stp>FALSE</stp>
        <stp>T</stp>
        <tr r="W51" s="4"/>
      </tp>
      <tp>
        <v>13447</v>
        <stp/>
        <stp>StudyData</stp>
        <stp>(Vol(EP?1)when  (LocalYear(EP?1)=2016 AND LocalMonth(EP?1)=2 AND LocalDay(EP?1)=9 AND LocalHour(EP?1)=13 AND LocalMinute(EP?1)=50))</stp>
        <stp>Bar</stp>
        <stp/>
        <stp>Close</stp>
        <stp>5</stp>
        <stp>0</stp>
        <stp/>
        <stp/>
        <stp/>
        <stp>FALSE</stp>
        <stp>T</stp>
        <tr r="W65" s="4"/>
      </tp>
      <tp>
        <v>30818</v>
        <stp/>
        <stp>StudyData</stp>
        <stp>(Vol(EP?1)when  (LocalYear(EP?1)=2016 AND LocalMonth(EP?1)=2 AND LocalDay(EP?1)=9 AND LocalHour(EP?1)=14 AND LocalMinute(EP?1)=20))</stp>
        <stp>Bar</stp>
        <stp/>
        <stp>Close</stp>
        <stp>5</stp>
        <stp>0</stp>
        <stp/>
        <stp/>
        <stp/>
        <stp>FALSE</stp>
        <stp>T</stp>
        <tr r="W71" s="4"/>
      </tp>
      <tp>
        <v>16678</v>
        <stp/>
        <stp>StudyData</stp>
        <stp>(Vol(EP?1)when  (LocalYear(EP?1)=2016 AND LocalMonth(EP?1)=2 AND LocalDay(EP?1)=8 AND LocalHour(EP?1)=12 AND LocalMinute(EP?1)=40))</stp>
        <stp>Bar</stp>
        <stp/>
        <stp>Close</stp>
        <stp>5</stp>
        <stp>0</stp>
        <stp/>
        <stp/>
        <stp/>
        <stp>FALSE</stp>
        <stp>T</stp>
        <tr r="X51" s="4"/>
      </tp>
      <tp>
        <v>16107</v>
        <stp/>
        <stp>StudyData</stp>
        <stp>(Vol(EP?1)when  (LocalYear(EP?1)=2016 AND LocalMonth(EP?1)=2 AND LocalDay(EP?1)=8 AND LocalHour(EP?1)=13 AND LocalMinute(EP?1)=50))</stp>
        <stp>Bar</stp>
        <stp/>
        <stp>Close</stp>
        <stp>5</stp>
        <stp>0</stp>
        <stp/>
        <stp/>
        <stp/>
        <stp>FALSE</stp>
        <stp>T</stp>
        <tr r="X65" s="4"/>
      </tp>
      <tp>
        <v>31639</v>
        <stp/>
        <stp>StudyData</stp>
        <stp>(Vol(EP?1)when  (LocalYear(EP?1)=2016 AND LocalMonth(EP?1)=2 AND LocalDay(EP?1)=8 AND LocalHour(EP?1)=14 AND LocalMinute(EP?1)=20))</stp>
        <stp>Bar</stp>
        <stp/>
        <stp>Close</stp>
        <stp>5</stp>
        <stp>0</stp>
        <stp/>
        <stp/>
        <stp/>
        <stp>FALSE</stp>
        <stp>T</stp>
        <tr r="X71" s="4"/>
      </tp>
      <tp>
        <v>22232</v>
        <stp/>
        <stp>StudyData</stp>
        <stp>(Vol(EP?1)when  (LocalYear(EP?1)=2016 AND LocalMonth(EP?1)=2 AND LocalDay(EP?1)=8 AND LocalHour(EP?1)=12 AND LocalMinute(EP?1)=45))</stp>
        <stp>Bar</stp>
        <stp/>
        <stp>Close</stp>
        <stp>5</stp>
        <stp>0</stp>
        <stp/>
        <stp/>
        <stp/>
        <stp>FALSE</stp>
        <stp>T</stp>
        <tr r="X52" s="4"/>
      </tp>
      <tp>
        <v>11641</v>
        <stp/>
        <stp>StudyData</stp>
        <stp>(Vol(EP?1)when  (LocalYear(EP?1)=2016 AND LocalMonth(EP?1)=2 AND LocalDay(EP?1)=8 AND LocalHour(EP?1)=13 AND LocalMinute(EP?1)=55))</stp>
        <stp>Bar</stp>
        <stp/>
        <stp>Close</stp>
        <stp>5</stp>
        <stp>0</stp>
        <stp/>
        <stp/>
        <stp/>
        <stp>FALSE</stp>
        <stp>T</stp>
        <tr r="X66" s="4"/>
      </tp>
      <tp>
        <v>20318</v>
        <stp/>
        <stp>StudyData</stp>
        <stp>(Vol(EP?1)when  (LocalYear(EP?1)=2016 AND LocalMonth(EP?1)=2 AND LocalDay(EP?1)=8 AND LocalHour(EP?1)=14 AND LocalMinute(EP?1)=25))</stp>
        <stp>Bar</stp>
        <stp/>
        <stp>Close</stp>
        <stp>5</stp>
        <stp>0</stp>
        <stp/>
        <stp/>
        <stp/>
        <stp>FALSE</stp>
        <stp>T</stp>
        <tr r="X72" s="4"/>
      </tp>
      <tp>
        <v>15893</v>
        <stp/>
        <stp>StudyData</stp>
        <stp>(Vol(EP?1)when  (LocalYear(EP?1)=2016 AND LocalMonth(EP?1)=2 AND LocalDay(EP?1)=9 AND LocalHour(EP?1)=12 AND LocalMinute(EP?1)=45))</stp>
        <stp>Bar</stp>
        <stp/>
        <stp>Close</stp>
        <stp>5</stp>
        <stp>0</stp>
        <stp/>
        <stp/>
        <stp/>
        <stp>FALSE</stp>
        <stp>T</stp>
        <tr r="W52" s="4"/>
      </tp>
      <tp>
        <v>21571</v>
        <stp/>
        <stp>StudyData</stp>
        <stp>(Vol(EP?1)when  (LocalYear(EP?1)=2016 AND LocalMonth(EP?1)=2 AND LocalDay(EP?1)=9 AND LocalHour(EP?1)=13 AND LocalMinute(EP?1)=55))</stp>
        <stp>Bar</stp>
        <stp/>
        <stp>Close</stp>
        <stp>5</stp>
        <stp>0</stp>
        <stp/>
        <stp/>
        <stp/>
        <stp>FALSE</stp>
        <stp>T</stp>
        <tr r="W66" s="4"/>
      </tp>
      <tp>
        <v>24278</v>
        <stp/>
        <stp>StudyData</stp>
        <stp>(Vol(EP?1)when  (LocalYear(EP?1)=2016 AND LocalMonth(EP?1)=2 AND LocalDay(EP?1)=9 AND LocalHour(EP?1)=14 AND LocalMinute(EP?1)=25))</stp>
        <stp>Bar</stp>
        <stp/>
        <stp>Close</stp>
        <stp>5</stp>
        <stp>0</stp>
        <stp/>
        <stp/>
        <stp/>
        <stp>FALSE</stp>
        <stp>T</stp>
        <tr r="W72" s="4"/>
      </tp>
      <tp>
        <v>27788</v>
        <stp/>
        <stp>StudyData</stp>
        <stp>(Vol(EP?1)when  (LocalYear(EP?1)=2016 AND LocalMonth(EP?1)=2 AND LocalDay(EP?1)=3 AND LocalHour(EP?1)=10 AND LocalMinute(EP?1)=50))</stp>
        <stp>Bar</stp>
        <stp/>
        <stp>Close</stp>
        <stp>5</stp>
        <stp>0</stp>
        <stp/>
        <stp/>
        <stp/>
        <stp>FALSE</stp>
        <stp>T</stp>
        <tr r="AA29" s="4"/>
      </tp>
      <tp>
        <v>15057</v>
        <stp/>
        <stp>StudyData</stp>
        <stp>(Vol(EP?1)when  (LocalYear(EP?1)=2016 AND LocalMonth(EP?1)=2 AND LocalDay(EP?1)=3 AND LocalHour(EP?1)=11 AND LocalMinute(EP?1)=40))</stp>
        <stp>Bar</stp>
        <stp/>
        <stp>Close</stp>
        <stp>5</stp>
        <stp>0</stp>
        <stp/>
        <stp/>
        <stp/>
        <stp>FALSE</stp>
        <stp>T</stp>
        <tr r="AA39" s="4"/>
      </tp>
      <tp>
        <v>34173</v>
        <stp/>
        <stp>StudyData</stp>
        <stp>(Vol(EP?1)when  (LocalYear(EP?1)=2016 AND LocalMonth(EP?1)=2 AND LocalDay(EP?1)=3 AND LocalHour(EP?1)=14 AND LocalMinute(EP?1)=10))</stp>
        <stp>Bar</stp>
        <stp/>
        <stp>Close</stp>
        <stp>5</stp>
        <stp>0</stp>
        <stp/>
        <stp/>
        <stp/>
        <stp>FALSE</stp>
        <stp>T</stp>
        <tr r="AA69" s="4"/>
      </tp>
      <tp>
        <v>37249</v>
        <stp/>
        <stp>StudyData</stp>
        <stp>(Vol(EP?1)when  (LocalYear(EP?1)=2016 AND LocalMonth(EP?1)=2 AND LocalDay(EP?1)=3 AND LocalHour(EP?1)=15 AND LocalMinute(EP?1)=00))</stp>
        <stp>Bar</stp>
        <stp/>
        <stp>Close</stp>
        <stp>5</stp>
        <stp>0</stp>
        <stp/>
        <stp/>
        <stp/>
        <stp>FALSE</stp>
        <stp>T</stp>
        <tr r="AA79" s="4"/>
      </tp>
      <tp>
        <v>11724</v>
        <stp/>
        <stp>StudyData</stp>
        <stp>(Vol(EP?1)when  (LocalYear(EP?1)=2016 AND LocalMonth(EP?1)=2 AND LocalDay(EP?1)=2 AND LocalHour(EP?1)=10 AND LocalMinute(EP?1)=50))</stp>
        <stp>Bar</stp>
        <stp/>
        <stp>Close</stp>
        <stp>5</stp>
        <stp>0</stp>
        <stp/>
        <stp/>
        <stp/>
        <stp>FALSE</stp>
        <stp>T</stp>
        <tr r="AB29" s="4"/>
      </tp>
      <tp>
        <v>11263</v>
        <stp/>
        <stp>StudyData</stp>
        <stp>(Vol(EP?1)when  (LocalYear(EP?1)=2016 AND LocalMonth(EP?1)=2 AND LocalDay(EP?1)=2 AND LocalHour(EP?1)=11 AND LocalMinute(EP?1)=40))</stp>
        <stp>Bar</stp>
        <stp/>
        <stp>Close</stp>
        <stp>5</stp>
        <stp>0</stp>
        <stp/>
        <stp/>
        <stp/>
        <stp>FALSE</stp>
        <stp>T</stp>
        <tr r="AB39" s="4"/>
      </tp>
      <tp>
        <v>26043</v>
        <stp/>
        <stp>StudyData</stp>
        <stp>(Vol(EP?1)when  (LocalYear(EP?1)=2016 AND LocalMonth(EP?1)=2 AND LocalDay(EP?1)=2 AND LocalHour(EP?1)=14 AND LocalMinute(EP?1)=10))</stp>
        <stp>Bar</stp>
        <stp/>
        <stp>Close</stp>
        <stp>5</stp>
        <stp>0</stp>
        <stp/>
        <stp/>
        <stp/>
        <stp>FALSE</stp>
        <stp>T</stp>
        <tr r="AB69" s="4"/>
      </tp>
      <tp>
        <v>54925</v>
        <stp/>
        <stp>StudyData</stp>
        <stp>(Vol(EP?1)when  (LocalYear(EP?1)=2016 AND LocalMonth(EP?1)=2 AND LocalDay(EP?1)=2 AND LocalHour(EP?1)=15 AND LocalMinute(EP?1)=00))</stp>
        <stp>Bar</stp>
        <stp/>
        <stp>Close</stp>
        <stp>5</stp>
        <stp>0</stp>
        <stp/>
        <stp/>
        <stp/>
        <stp>FALSE</stp>
        <stp>T</stp>
        <tr r="AB79" s="4"/>
      </tp>
      <tp>
        <v>23436</v>
        <stp/>
        <stp>StudyData</stp>
        <stp>(Vol(EP?1)when  (LocalYear(EP?1)=2016 AND LocalMonth(EP?1)=2 AND LocalDay(EP?1)=4 AND LocalHour(EP?1)=10 AND LocalMinute(EP?1)=55))</stp>
        <stp>Bar</stp>
        <stp/>
        <stp>Close</stp>
        <stp>5</stp>
        <stp>0</stp>
        <stp/>
        <stp/>
        <stp/>
        <stp>FALSE</stp>
        <stp>T</stp>
        <tr r="Z30" s="4"/>
      </tp>
      <tp>
        <v>8857</v>
        <stp/>
        <stp>StudyData</stp>
        <stp>(Vol(EP?1)when  (LocalYear(EP?1)=2016 AND LocalMonth(EP?1)=2 AND LocalDay(EP?1)=4 AND LocalHour(EP?1)=11 AND LocalMinute(EP?1)=45))</stp>
        <stp>Bar</stp>
        <stp/>
        <stp>Close</stp>
        <stp>5</stp>
        <stp>0</stp>
        <stp/>
        <stp/>
        <stp/>
        <stp>FALSE</stp>
        <stp>T</stp>
        <tr r="Z40" s="4"/>
      </tp>
      <tp>
        <v>21843</v>
        <stp/>
        <stp>StudyData</stp>
        <stp>(Vol(EP?1)when  (LocalYear(EP?1)=2016 AND LocalMonth(EP?1)=2 AND LocalDay(EP?1)=4 AND LocalHour(EP?1)=14 AND LocalMinute(EP?1)=15))</stp>
        <stp>Bar</stp>
        <stp/>
        <stp>Close</stp>
        <stp>5</stp>
        <stp>0</stp>
        <stp/>
        <stp/>
        <stp/>
        <stp>FALSE</stp>
        <stp>T</stp>
        <tr r="Z70" s="4"/>
      </tp>
      <tp>
        <v>6313</v>
        <stp/>
        <stp>StudyData</stp>
        <stp>(Vol(EP?1)when  (LocalYear(EP?1)=2016 AND LocalMonth(EP?1)=2 AND LocalDay(EP?1)=4 AND LocalHour(EP?1)=15 AND LocalMinute(EP?1)=05))</stp>
        <stp>Bar</stp>
        <stp/>
        <stp>Close</stp>
        <stp>5</stp>
        <stp>0</stp>
        <stp/>
        <stp/>
        <stp/>
        <stp>FALSE</stp>
        <stp>T</stp>
        <tr r="Z80" s="4"/>
      </tp>
      <tp>
        <v>17193</v>
        <stp/>
        <stp>StudyData</stp>
        <stp>(Vol(EP?1)when  (LocalYear(EP?1)=2016 AND LocalMonth(EP?1)=2 AND LocalDay(EP?1)=5 AND LocalHour(EP?1)=10 AND LocalMinute(EP?1)=55))</stp>
        <stp>Bar</stp>
        <stp/>
        <stp>Close</stp>
        <stp>5</stp>
        <stp>0</stp>
        <stp/>
        <stp/>
        <stp/>
        <stp>FALSE</stp>
        <stp>T</stp>
        <tr r="Y30" s="4"/>
      </tp>
      <tp>
        <v>6850</v>
        <stp/>
        <stp>StudyData</stp>
        <stp>(Vol(EP?1)when  (LocalYear(EP?1)=2016 AND LocalMonth(EP?1)=2 AND LocalDay(EP?1)=5 AND LocalHour(EP?1)=11 AND LocalMinute(EP?1)=45))</stp>
        <stp>Bar</stp>
        <stp/>
        <stp>Close</stp>
        <stp>5</stp>
        <stp>0</stp>
        <stp/>
        <stp/>
        <stp/>
        <stp>FALSE</stp>
        <stp>T</stp>
        <tr r="Y40" s="4"/>
      </tp>
      <tp>
        <v>31045</v>
        <stp/>
        <stp>StudyData</stp>
        <stp>(Vol(EP?1)when  (LocalYear(EP?1)=2016 AND LocalMonth(EP?1)=2 AND LocalDay(EP?1)=5 AND LocalHour(EP?1)=14 AND LocalMinute(EP?1)=15))</stp>
        <stp>Bar</stp>
        <stp/>
        <stp>Close</stp>
        <stp>5</stp>
        <stp>0</stp>
        <stp/>
        <stp/>
        <stp/>
        <stp>FALSE</stp>
        <stp>T</stp>
        <tr r="Y70" s="4"/>
      </tp>
      <tp>
        <v>17787</v>
        <stp/>
        <stp>StudyData</stp>
        <stp>(Vol(EP?1)when  (LocalYear(EP?1)=2016 AND LocalMonth(EP?1)=2 AND LocalDay(EP?1)=5 AND LocalHour(EP?1)=15 AND LocalMinute(EP?1)=05))</stp>
        <stp>Bar</stp>
        <stp/>
        <stp>Close</stp>
        <stp>5</stp>
        <stp>0</stp>
        <stp/>
        <stp/>
        <stp/>
        <stp>FALSE</stp>
        <stp>T</stp>
        <tr r="Y80" s="4"/>
      </tp>
      <tp>
        <v>11404</v>
        <stp/>
        <stp>StudyData</stp>
        <stp>(Vol(EP?1)when  (LocalYear(EP?1)=2016 AND LocalMonth(EP?1)=2 AND LocalDay(EP?1)=2 AND LocalHour(EP?1)=10 AND LocalMinute(EP?1)=55))</stp>
        <stp>Bar</stp>
        <stp/>
        <stp>Close</stp>
        <stp>5</stp>
        <stp>0</stp>
        <stp/>
        <stp/>
        <stp/>
        <stp>FALSE</stp>
        <stp>T</stp>
        <tr r="AB30" s="4"/>
      </tp>
      <tp>
        <v>12475</v>
        <stp/>
        <stp>StudyData</stp>
        <stp>(Vol(EP?1)when  (LocalYear(EP?1)=2016 AND LocalMonth(EP?1)=2 AND LocalDay(EP?1)=2 AND LocalHour(EP?1)=11 AND LocalMinute(EP?1)=45))</stp>
        <stp>Bar</stp>
        <stp/>
        <stp>Close</stp>
        <stp>5</stp>
        <stp>0</stp>
        <stp/>
        <stp/>
        <stp/>
        <stp>FALSE</stp>
        <stp>T</stp>
        <tr r="AB40" s="4"/>
      </tp>
      <tp>
        <v>27698</v>
        <stp/>
        <stp>StudyData</stp>
        <stp>(Vol(EP?1)when  (LocalYear(EP?1)=2016 AND LocalMonth(EP?1)=2 AND LocalDay(EP?1)=2 AND LocalHour(EP?1)=14 AND LocalMinute(EP?1)=15))</stp>
        <stp>Bar</stp>
        <stp/>
        <stp>Close</stp>
        <stp>5</stp>
        <stp>0</stp>
        <stp/>
        <stp/>
        <stp/>
        <stp>FALSE</stp>
        <stp>T</stp>
        <tr r="AB70" s="4"/>
      </tp>
      <tp>
        <v>9558</v>
        <stp/>
        <stp>StudyData</stp>
        <stp>(Vol(EP?1)when  (LocalYear(EP?1)=2016 AND LocalMonth(EP?1)=2 AND LocalDay(EP?1)=2 AND LocalHour(EP?1)=15 AND LocalMinute(EP?1)=05))</stp>
        <stp>Bar</stp>
        <stp/>
        <stp>Close</stp>
        <stp>5</stp>
        <stp>0</stp>
        <stp/>
        <stp/>
        <stp/>
        <stp>FALSE</stp>
        <stp>T</stp>
        <tr r="AB80" s="4"/>
      </tp>
      <tp>
        <v>17843</v>
        <stp/>
        <stp>StudyData</stp>
        <stp>(Vol(EP?1)when  (LocalYear(EP?1)=2016 AND LocalMonth(EP?1)=2 AND LocalDay(EP?1)=3 AND LocalHour(EP?1)=10 AND LocalMinute(EP?1)=55))</stp>
        <stp>Bar</stp>
        <stp/>
        <stp>Close</stp>
        <stp>5</stp>
        <stp>0</stp>
        <stp/>
        <stp/>
        <stp/>
        <stp>FALSE</stp>
        <stp>T</stp>
        <tr r="AA30" s="4"/>
      </tp>
      <tp>
        <v>10133</v>
        <stp/>
        <stp>StudyData</stp>
        <stp>(Vol(EP?1)when  (LocalYear(EP?1)=2016 AND LocalMonth(EP?1)=2 AND LocalDay(EP?1)=3 AND LocalHour(EP?1)=11 AND LocalMinute(EP?1)=45))</stp>
        <stp>Bar</stp>
        <stp/>
        <stp>Close</stp>
        <stp>5</stp>
        <stp>0</stp>
        <stp/>
        <stp/>
        <stp/>
        <stp>FALSE</stp>
        <stp>T</stp>
        <tr r="AA40" s="4"/>
      </tp>
      <tp>
        <v>23227</v>
        <stp/>
        <stp>StudyData</stp>
        <stp>(Vol(EP?1)when  (LocalYear(EP?1)=2016 AND LocalMonth(EP?1)=2 AND LocalDay(EP?1)=3 AND LocalHour(EP?1)=14 AND LocalMinute(EP?1)=15))</stp>
        <stp>Bar</stp>
        <stp/>
        <stp>Close</stp>
        <stp>5</stp>
        <stp>0</stp>
        <stp/>
        <stp/>
        <stp/>
        <stp>FALSE</stp>
        <stp>T</stp>
        <tr r="AA70" s="4"/>
      </tp>
      <tp>
        <v>7134</v>
        <stp/>
        <stp>StudyData</stp>
        <stp>(Vol(EP?1)when  (LocalYear(EP?1)=2016 AND LocalMonth(EP?1)=2 AND LocalDay(EP?1)=3 AND LocalHour(EP?1)=15 AND LocalMinute(EP?1)=05))</stp>
        <stp>Bar</stp>
        <stp/>
        <stp>Close</stp>
        <stp>5</stp>
        <stp>0</stp>
        <stp/>
        <stp/>
        <stp/>
        <stp>FALSE</stp>
        <stp>T</stp>
        <tr r="AA80" s="4"/>
      </tp>
      <tp>
        <v>19367</v>
        <stp/>
        <stp>StudyData</stp>
        <stp>(Vol(EP?1)when  (LocalYear(EP?1)=2016 AND LocalMonth(EP?1)=2 AND LocalDay(EP?1)=5 AND LocalHour(EP?1)=10 AND LocalMinute(EP?1)=50))</stp>
        <stp>Bar</stp>
        <stp/>
        <stp>Close</stp>
        <stp>5</stp>
        <stp>0</stp>
        <stp/>
        <stp/>
        <stp/>
        <stp>FALSE</stp>
        <stp>T</stp>
        <tr r="Y29" s="4"/>
      </tp>
      <tp>
        <v>10552</v>
        <stp/>
        <stp>StudyData</stp>
        <stp>(Vol(EP?1)when  (LocalYear(EP?1)=2016 AND LocalMonth(EP?1)=2 AND LocalDay(EP?1)=5 AND LocalHour(EP?1)=11 AND LocalMinute(EP?1)=40))</stp>
        <stp>Bar</stp>
        <stp/>
        <stp>Close</stp>
        <stp>5</stp>
        <stp>0</stp>
        <stp/>
        <stp/>
        <stp/>
        <stp>FALSE</stp>
        <stp>T</stp>
        <tr r="Y39" s="4"/>
      </tp>
      <tp>
        <v>14739</v>
        <stp/>
        <stp>StudyData</stp>
        <stp>(Vol(EP?1)when  (LocalYear(EP?1)=2016 AND LocalMonth(EP?1)=2 AND LocalDay(EP?1)=5 AND LocalHour(EP?1)=14 AND LocalMinute(EP?1)=10))</stp>
        <stp>Bar</stp>
        <stp/>
        <stp>Close</stp>
        <stp>5</stp>
        <stp>0</stp>
        <stp/>
        <stp/>
        <stp/>
        <stp>FALSE</stp>
        <stp>T</stp>
        <tr r="Y69" s="4"/>
      </tp>
      <tp>
        <v>62732</v>
        <stp/>
        <stp>StudyData</stp>
        <stp>(Vol(EP?1)when  (LocalYear(EP?1)=2016 AND LocalMonth(EP?1)=2 AND LocalDay(EP?1)=5 AND LocalHour(EP?1)=15 AND LocalMinute(EP?1)=00))</stp>
        <stp>Bar</stp>
        <stp/>
        <stp>Close</stp>
        <stp>5</stp>
        <stp>0</stp>
        <stp/>
        <stp/>
        <stp/>
        <stp>FALSE</stp>
        <stp>T</stp>
        <tr r="Y79" s="4"/>
      </tp>
      <tp>
        <v>21838</v>
        <stp/>
        <stp>StudyData</stp>
        <stp>(Vol(EP?1)when  (LocalYear(EP?1)=2016 AND LocalMonth(EP?1)=2 AND LocalDay(EP?1)=4 AND LocalHour(EP?1)=10 AND LocalMinute(EP?1)=50))</stp>
        <stp>Bar</stp>
        <stp/>
        <stp>Close</stp>
        <stp>5</stp>
        <stp>0</stp>
        <stp/>
        <stp/>
        <stp/>
        <stp>FALSE</stp>
        <stp>T</stp>
        <tr r="Z29" s="4"/>
      </tp>
      <tp>
        <v>19241</v>
        <stp/>
        <stp>StudyData</stp>
        <stp>(Vol(EP?1)when  (LocalYear(EP?1)=2016 AND LocalMonth(EP?1)=2 AND LocalDay(EP?1)=4 AND LocalHour(EP?1)=11 AND LocalMinute(EP?1)=40))</stp>
        <stp>Bar</stp>
        <stp/>
        <stp>Close</stp>
        <stp>5</stp>
        <stp>0</stp>
        <stp/>
        <stp/>
        <stp/>
        <stp>FALSE</stp>
        <stp>T</stp>
        <tr r="Z39" s="4"/>
      </tp>
      <tp>
        <v>15785</v>
        <stp/>
        <stp>StudyData</stp>
        <stp>(Vol(EP?1)when  (LocalYear(EP?1)=2016 AND LocalMonth(EP?1)=2 AND LocalDay(EP?1)=4 AND LocalHour(EP?1)=14 AND LocalMinute(EP?1)=10))</stp>
        <stp>Bar</stp>
        <stp/>
        <stp>Close</stp>
        <stp>5</stp>
        <stp>0</stp>
        <stp/>
        <stp/>
        <stp/>
        <stp>FALSE</stp>
        <stp>T</stp>
        <tr r="Z69" s="4"/>
      </tp>
      <tp>
        <v>28742</v>
        <stp/>
        <stp>StudyData</stp>
        <stp>(Vol(EP?1)when  (LocalYear(EP?1)=2016 AND LocalMonth(EP?1)=2 AND LocalDay(EP?1)=4 AND LocalHour(EP?1)=15 AND LocalMinute(EP?1)=00))</stp>
        <stp>Bar</stp>
        <stp/>
        <stp>Close</stp>
        <stp>5</stp>
        <stp>0</stp>
        <stp/>
        <stp/>
        <stp/>
        <stp>FALSE</stp>
        <stp>T</stp>
        <tr r="Z79" s="4"/>
      </tp>
      <tp>
        <v>15655</v>
        <stp/>
        <stp>StudyData</stp>
        <stp>(Vol(EP?1)when  (LocalYear(EP?1)=2016 AND LocalMonth(EP?1)=2 AND LocalDay(EP?1)=9 AND LocalHour(EP?1)=10 AND LocalMinute(EP?1)=50))</stp>
        <stp>Bar</stp>
        <stp/>
        <stp>Close</stp>
        <stp>5</stp>
        <stp>0</stp>
        <stp/>
        <stp/>
        <stp/>
        <stp>FALSE</stp>
        <stp>T</stp>
        <tr r="W29" s="4"/>
      </tp>
      <tp>
        <v>17973</v>
        <stp/>
        <stp>StudyData</stp>
        <stp>(Vol(EP?1)when  (LocalYear(EP?1)=2016 AND LocalMonth(EP?1)=2 AND LocalDay(EP?1)=9 AND LocalHour(EP?1)=11 AND LocalMinute(EP?1)=40))</stp>
        <stp>Bar</stp>
        <stp/>
        <stp>Close</stp>
        <stp>5</stp>
        <stp>0</stp>
        <stp/>
        <stp/>
        <stp/>
        <stp>FALSE</stp>
        <stp>T</stp>
        <tr r="W39" s="4"/>
      </tp>
      <tp>
        <v>28667</v>
        <stp/>
        <stp>StudyData</stp>
        <stp>(Vol(EP?1)when  (LocalYear(EP?1)=2016 AND LocalMonth(EP?1)=2 AND LocalDay(EP?1)=9 AND LocalHour(EP?1)=14 AND LocalMinute(EP?1)=10))</stp>
        <stp>Bar</stp>
        <stp/>
        <stp>Close</stp>
        <stp>5</stp>
        <stp>0</stp>
        <stp/>
        <stp/>
        <stp/>
        <stp>FALSE</stp>
        <stp>T</stp>
        <tr r="W69" s="4"/>
      </tp>
      <tp>
        <v>28403</v>
        <stp/>
        <stp>StudyData</stp>
        <stp>(Vol(EP?1)when  (LocalYear(EP?1)=2016 AND LocalMonth(EP?1)=2 AND LocalDay(EP?1)=9 AND LocalHour(EP?1)=15 AND LocalMinute(EP?1)=00))</stp>
        <stp>Bar</stp>
        <stp/>
        <stp>Close</stp>
        <stp>5</stp>
        <stp>0</stp>
        <stp/>
        <stp/>
        <stp/>
        <stp>FALSE</stp>
        <stp>T</stp>
        <tr r="W79" s="4"/>
      </tp>
      <tp>
        <v>17262</v>
        <stp/>
        <stp>StudyData</stp>
        <stp>(Vol(EP?1)when  (LocalYear(EP?1)=2016 AND LocalMonth(EP?1)=2 AND LocalDay(EP?1)=8 AND LocalHour(EP?1)=10 AND LocalMinute(EP?1)=50))</stp>
        <stp>Bar</stp>
        <stp/>
        <stp>Close</stp>
        <stp>5</stp>
        <stp>0</stp>
        <stp/>
        <stp/>
        <stp/>
        <stp>FALSE</stp>
        <stp>T</stp>
        <tr r="X29" s="4"/>
      </tp>
      <tp>
        <v>12461</v>
        <stp/>
        <stp>StudyData</stp>
        <stp>(Vol(EP?1)when  (LocalYear(EP?1)=2016 AND LocalMonth(EP?1)=2 AND LocalDay(EP?1)=8 AND LocalHour(EP?1)=11 AND LocalMinute(EP?1)=40))</stp>
        <stp>Bar</stp>
        <stp/>
        <stp>Close</stp>
        <stp>5</stp>
        <stp>0</stp>
        <stp/>
        <stp/>
        <stp/>
        <stp>FALSE</stp>
        <stp>T</stp>
        <tr r="X39" s="4"/>
      </tp>
      <tp>
        <v>33340</v>
        <stp/>
        <stp>StudyData</stp>
        <stp>(Vol(EP?1)when  (LocalYear(EP?1)=2016 AND LocalMonth(EP?1)=2 AND LocalDay(EP?1)=8 AND LocalHour(EP?1)=14 AND LocalMinute(EP?1)=10))</stp>
        <stp>Bar</stp>
        <stp/>
        <stp>Close</stp>
        <stp>5</stp>
        <stp>0</stp>
        <stp/>
        <stp/>
        <stp/>
        <stp>FALSE</stp>
        <stp>T</stp>
        <tr r="X69" s="4"/>
      </tp>
      <tp>
        <v>47317</v>
        <stp/>
        <stp>StudyData</stp>
        <stp>(Vol(EP?1)when  (LocalYear(EP?1)=2016 AND LocalMonth(EP?1)=2 AND LocalDay(EP?1)=8 AND LocalHour(EP?1)=15 AND LocalMinute(EP?1)=00))</stp>
        <stp>Bar</stp>
        <stp/>
        <stp>Close</stp>
        <stp>5</stp>
        <stp>0</stp>
        <stp/>
        <stp/>
        <stp/>
        <stp>FALSE</stp>
        <stp>T</stp>
        <tr r="X79" s="4"/>
      </tp>
      <tp>
        <v>22416</v>
        <stp/>
        <stp>StudyData</stp>
        <stp>(Vol(EP?1)when  (LocalYear(EP?1)=2016 AND LocalMonth(EP?1)=2 AND LocalDay(EP?1)=8 AND LocalHour(EP?1)=10 AND LocalMinute(EP?1)=55))</stp>
        <stp>Bar</stp>
        <stp/>
        <stp>Close</stp>
        <stp>5</stp>
        <stp>0</stp>
        <stp/>
        <stp/>
        <stp/>
        <stp>FALSE</stp>
        <stp>T</stp>
        <tr r="X30" s="4"/>
      </tp>
      <tp>
        <v>14067</v>
        <stp/>
        <stp>StudyData</stp>
        <stp>(Vol(EP?1)when  (LocalYear(EP?1)=2016 AND LocalMonth(EP?1)=2 AND LocalDay(EP?1)=8 AND LocalHour(EP?1)=11 AND LocalMinute(EP?1)=45))</stp>
        <stp>Bar</stp>
        <stp/>
        <stp>Close</stp>
        <stp>5</stp>
        <stp>0</stp>
        <stp/>
        <stp/>
        <stp/>
        <stp>FALSE</stp>
        <stp>T</stp>
        <tr r="X40" s="4"/>
      </tp>
      <tp>
        <v>48077</v>
        <stp/>
        <stp>StudyData</stp>
        <stp>(Vol(EP?1)when  (LocalYear(EP?1)=2016 AND LocalMonth(EP?1)=2 AND LocalDay(EP?1)=8 AND LocalHour(EP?1)=14 AND LocalMinute(EP?1)=15))</stp>
        <stp>Bar</stp>
        <stp/>
        <stp>Close</stp>
        <stp>5</stp>
        <stp>0</stp>
        <stp/>
        <stp/>
        <stp/>
        <stp>FALSE</stp>
        <stp>T</stp>
        <tr r="X70" s="4"/>
      </tp>
      <tp>
        <v>18030</v>
        <stp/>
        <stp>StudyData</stp>
        <stp>(Vol(EP?1)when  (LocalYear(EP?1)=2016 AND LocalMonth(EP?1)=2 AND LocalDay(EP?1)=8 AND LocalHour(EP?1)=15 AND LocalMinute(EP?1)=05))</stp>
        <stp>Bar</stp>
        <stp/>
        <stp>Close</stp>
        <stp>5</stp>
        <stp>0</stp>
        <stp/>
        <stp/>
        <stp/>
        <stp>FALSE</stp>
        <stp>T</stp>
        <tr r="X80" s="4"/>
      </tp>
      <tp>
        <v>20051</v>
        <stp/>
        <stp>StudyData</stp>
        <stp>(Vol(EP?1)when  (LocalYear(EP?1)=2016 AND LocalMonth(EP?1)=2 AND LocalDay(EP?1)=9 AND LocalHour(EP?1)=10 AND LocalMinute(EP?1)=55))</stp>
        <stp>Bar</stp>
        <stp/>
        <stp>Close</stp>
        <stp>5</stp>
        <stp>0</stp>
        <stp/>
        <stp/>
        <stp/>
        <stp>FALSE</stp>
        <stp>T</stp>
        <tr r="W30" s="4"/>
      </tp>
      <tp>
        <v>13871</v>
        <stp/>
        <stp>StudyData</stp>
        <stp>(Vol(EP?1)when  (LocalYear(EP?1)=2016 AND LocalMonth(EP?1)=2 AND LocalDay(EP?1)=9 AND LocalHour(EP?1)=11 AND LocalMinute(EP?1)=45))</stp>
        <stp>Bar</stp>
        <stp/>
        <stp>Close</stp>
        <stp>5</stp>
        <stp>0</stp>
        <stp/>
        <stp/>
        <stp/>
        <stp>FALSE</stp>
        <stp>T</stp>
        <tr r="W40" s="4"/>
      </tp>
      <tp>
        <v>29725</v>
        <stp/>
        <stp>StudyData</stp>
        <stp>(Vol(EP?1)when  (LocalYear(EP?1)=2016 AND LocalMonth(EP?1)=2 AND LocalDay(EP?1)=9 AND LocalHour(EP?1)=14 AND LocalMinute(EP?1)=15))</stp>
        <stp>Bar</stp>
        <stp/>
        <stp>Close</stp>
        <stp>5</stp>
        <stp>0</stp>
        <stp/>
        <stp/>
        <stp/>
        <stp>FALSE</stp>
        <stp>T</stp>
        <tr r="W70" s="4"/>
      </tp>
      <tp>
        <v>9903</v>
        <stp/>
        <stp>StudyData</stp>
        <stp>(Vol(EP?1)when  (LocalYear(EP?1)=2016 AND LocalMonth(EP?1)=2 AND LocalDay(EP?1)=9 AND LocalHour(EP?1)=15 AND LocalMinute(EP?1)=05))</stp>
        <stp>Bar</stp>
        <stp/>
        <stp>Close</stp>
        <stp>5</stp>
        <stp>0</stp>
        <stp/>
        <stp/>
        <stp/>
        <stp>FALSE</stp>
        <stp>T</stp>
        <tr r="W80" s="4"/>
      </tp>
      <tp>
        <v>37712</v>
        <stp/>
        <stp>StudyData</stp>
        <stp>(Vol(EP?1)when  (LocalYear(EP?1)=2016 AND LocalMonth(EP?1)=2 AND LocalDay(EP?1)=3 AND LocalHour(EP?1)=10 AND LocalMinute(EP?1)=40))</stp>
        <stp>Bar</stp>
        <stp/>
        <stp>Close</stp>
        <stp>5</stp>
        <stp>0</stp>
        <stp/>
        <stp/>
        <stp/>
        <stp>FALSE</stp>
        <stp>T</stp>
        <tr r="AA27" s="4"/>
      </tp>
      <tp>
        <v>9529</v>
        <stp/>
        <stp>StudyData</stp>
        <stp>(Vol(EP?1)when  (LocalYear(EP?1)=2016 AND LocalMonth(EP?1)=2 AND LocalDay(EP?1)=3 AND LocalHour(EP?1)=11 AND LocalMinute(EP?1)=50))</stp>
        <stp>Bar</stp>
        <stp/>
        <stp>Close</stp>
        <stp>5</stp>
        <stp>0</stp>
        <stp/>
        <stp/>
        <stp/>
        <stp>FALSE</stp>
        <stp>T</stp>
        <tr r="AA41" s="4"/>
      </tp>
      <tp>
        <v>23311</v>
        <stp/>
        <stp>StudyData</stp>
        <stp>(Vol(EP?1)when  (LocalYear(EP?1)=2016 AND LocalMonth(EP?1)=2 AND LocalDay(EP?1)=3 AND LocalHour(EP?1)=14 AND LocalMinute(EP?1)=00))</stp>
        <stp>Bar</stp>
        <stp/>
        <stp>Close</stp>
        <stp>5</stp>
        <stp>0</stp>
        <stp/>
        <stp/>
        <stp/>
        <stp>FALSE</stp>
        <stp>T</stp>
        <tr r="AA67" s="4"/>
      </tp>
      <tp>
        <v>12817</v>
        <stp/>
        <stp>StudyData</stp>
        <stp>(Vol(EP?1)when  (LocalYear(EP?1)=2016 AND LocalMonth(EP?1)=2 AND LocalDay(EP?1)=3 AND LocalHour(EP?1)=15 AND LocalMinute(EP?1)=10))</stp>
        <stp>Bar</stp>
        <stp/>
        <stp>Close</stp>
        <stp>5</stp>
        <stp>0</stp>
        <stp/>
        <stp/>
        <stp/>
        <stp>FALSE</stp>
        <stp>T</stp>
        <tr r="AA81" s="4"/>
      </tp>
      <tp>
        <v>15968</v>
        <stp/>
        <stp>StudyData</stp>
        <stp>(Vol(EP?1)when  (LocalYear(EP?1)=2016 AND LocalMonth(EP?1)=2 AND LocalDay(EP?1)=2 AND LocalHour(EP?1)=10 AND LocalMinute(EP?1)=40))</stp>
        <stp>Bar</stp>
        <stp/>
        <stp>Close</stp>
        <stp>5</stp>
        <stp>0</stp>
        <stp/>
        <stp/>
        <stp/>
        <stp>FALSE</stp>
        <stp>T</stp>
        <tr r="AB27" s="4"/>
      </tp>
      <tp>
        <v>10176</v>
        <stp/>
        <stp>StudyData</stp>
        <stp>(Vol(EP?1)when  (LocalYear(EP?1)=2016 AND LocalMonth(EP?1)=2 AND LocalDay(EP?1)=2 AND LocalHour(EP?1)=11 AND LocalMinute(EP?1)=50))</stp>
        <stp>Bar</stp>
        <stp/>
        <stp>Close</stp>
        <stp>5</stp>
        <stp>0</stp>
        <stp/>
        <stp/>
        <stp/>
        <stp>FALSE</stp>
        <stp>T</stp>
        <tr r="AB41" s="4"/>
      </tp>
      <tp>
        <v>18755</v>
        <stp/>
        <stp>StudyData</stp>
        <stp>(Vol(EP?1)when  (LocalYear(EP?1)=2016 AND LocalMonth(EP?1)=2 AND LocalDay(EP?1)=2 AND LocalHour(EP?1)=14 AND LocalMinute(EP?1)=00))</stp>
        <stp>Bar</stp>
        <stp/>
        <stp>Close</stp>
        <stp>5</stp>
        <stp>0</stp>
        <stp/>
        <stp/>
        <stp/>
        <stp>FALSE</stp>
        <stp>T</stp>
        <tr r="AB67" s="4"/>
      </tp>
      <tp>
        <v>19731</v>
        <stp/>
        <stp>StudyData</stp>
        <stp>(Vol(EP?1)when  (LocalYear(EP?1)=2016 AND LocalMonth(EP?1)=2 AND LocalDay(EP?1)=2 AND LocalHour(EP?1)=15 AND LocalMinute(EP?1)=10))</stp>
        <stp>Bar</stp>
        <stp/>
        <stp>Close</stp>
        <stp>5</stp>
        <stp>0</stp>
        <stp/>
        <stp/>
        <stp/>
        <stp>FALSE</stp>
        <stp>T</stp>
        <tr r="AB81" s="4"/>
      </tp>
      <tp>
        <v>36689</v>
        <stp/>
        <stp>StudyData</stp>
        <stp>(Vol(EP?1)when  (LocalYear(EP?1)=2016 AND LocalMonth(EP?1)=2 AND LocalDay(EP?1)=4 AND LocalHour(EP?1)=10 AND LocalMinute(EP?1)=45))</stp>
        <stp>Bar</stp>
        <stp/>
        <stp>Close</stp>
        <stp>5</stp>
        <stp>0</stp>
        <stp/>
        <stp/>
        <stp/>
        <stp>FALSE</stp>
        <stp>T</stp>
        <tr r="Z28" s="4"/>
      </tp>
      <tp>
        <v>9798</v>
        <stp/>
        <stp>StudyData</stp>
        <stp>(Vol(EP?1)when  (LocalYear(EP?1)=2016 AND LocalMonth(EP?1)=2 AND LocalDay(EP?1)=4 AND LocalHour(EP?1)=11 AND LocalMinute(EP?1)=55))</stp>
        <stp>Bar</stp>
        <stp/>
        <stp>Close</stp>
        <stp>5</stp>
        <stp>0</stp>
        <stp/>
        <stp/>
        <stp/>
        <stp>FALSE</stp>
        <stp>T</stp>
        <tr r="Z42" s="4"/>
      </tp>
      <tp>
        <v>16574</v>
        <stp/>
        <stp>StudyData</stp>
        <stp>(Vol(EP?1)when  (LocalYear(EP?1)=2016 AND LocalMonth(EP?1)=2 AND LocalDay(EP?1)=4 AND LocalHour(EP?1)=14 AND LocalMinute(EP?1)=05))</stp>
        <stp>Bar</stp>
        <stp/>
        <stp>Close</stp>
        <stp>5</stp>
        <stp>0</stp>
        <stp/>
        <stp/>
        <stp/>
        <stp>FALSE</stp>
        <stp>T</stp>
        <tr r="Z68" s="4"/>
      </tp>
      <tp>
        <v>17074</v>
        <stp/>
        <stp>StudyData</stp>
        <stp>(Vol(EP?1)when  (LocalYear(EP?1)=2016 AND LocalMonth(EP?1)=2 AND LocalDay(EP?1)=5 AND LocalHour(EP?1)=10 AND LocalMinute(EP?1)=45))</stp>
        <stp>Bar</stp>
        <stp/>
        <stp>Close</stp>
        <stp>5</stp>
        <stp>0</stp>
        <stp/>
        <stp/>
        <stp/>
        <stp>FALSE</stp>
        <stp>T</stp>
        <tr r="Y28" s="4"/>
      </tp>
      <tp>
        <v>21804</v>
        <stp/>
        <stp>StudyData</stp>
        <stp>(Vol(EP?1)when  (LocalYear(EP?1)=2016 AND LocalMonth(EP?1)=2 AND LocalDay(EP?1)=5 AND LocalHour(EP?1)=11 AND LocalMinute(EP?1)=55))</stp>
        <stp>Bar</stp>
        <stp/>
        <stp>Close</stp>
        <stp>5</stp>
        <stp>0</stp>
        <stp/>
        <stp/>
        <stp/>
        <stp>FALSE</stp>
        <stp>T</stp>
        <tr r="Y42" s="4"/>
      </tp>
      <tp>
        <v>14120</v>
        <stp/>
        <stp>StudyData</stp>
        <stp>(Vol(EP?1)when  (LocalYear(EP?1)=2016 AND LocalMonth(EP?1)=2 AND LocalDay(EP?1)=5 AND LocalHour(EP?1)=14 AND LocalMinute(EP?1)=05))</stp>
        <stp>Bar</stp>
        <stp/>
        <stp>Close</stp>
        <stp>5</stp>
        <stp>0</stp>
        <stp/>
        <stp/>
        <stp/>
        <stp>FALSE</stp>
        <stp>T</stp>
        <tr r="Y68" s="4"/>
      </tp>
      <tp>
        <v>13259</v>
        <stp/>
        <stp>StudyData</stp>
        <stp>(Vol(EP?1)when  (LocalYear(EP?1)=2016 AND LocalMonth(EP?1)=2 AND LocalDay(EP?1)=2 AND LocalHour(EP?1)=10 AND LocalMinute(EP?1)=45))</stp>
        <stp>Bar</stp>
        <stp/>
        <stp>Close</stp>
        <stp>5</stp>
        <stp>0</stp>
        <stp/>
        <stp/>
        <stp/>
        <stp>FALSE</stp>
        <stp>T</stp>
        <tr r="AB28" s="4"/>
      </tp>
      <tp>
        <v>15339</v>
        <stp/>
        <stp>StudyData</stp>
        <stp>(Vol(EP?1)when  (LocalYear(EP?1)=2016 AND LocalMonth(EP?1)=2 AND LocalDay(EP?1)=2 AND LocalHour(EP?1)=11 AND LocalMinute(EP?1)=55))</stp>
        <stp>Bar</stp>
        <stp/>
        <stp>Close</stp>
        <stp>5</stp>
        <stp>0</stp>
        <stp/>
        <stp/>
        <stp/>
        <stp>FALSE</stp>
        <stp>T</stp>
        <tr r="AB42" s="4"/>
      </tp>
      <tp>
        <v>25540</v>
        <stp/>
        <stp>StudyData</stp>
        <stp>(Vol(EP?1)when  (LocalYear(EP?1)=2016 AND LocalMonth(EP?1)=2 AND LocalDay(EP?1)=2 AND LocalHour(EP?1)=14 AND LocalMinute(EP?1)=05))</stp>
        <stp>Bar</stp>
        <stp/>
        <stp>Close</stp>
        <stp>5</stp>
        <stp>0</stp>
        <stp/>
        <stp/>
        <stp/>
        <stp>FALSE</stp>
        <stp>T</stp>
        <tr r="AB68" s="4"/>
      </tp>
      <tp>
        <v>18237</v>
        <stp/>
        <stp>StudyData</stp>
        <stp>(Vol(EP?1)when  (LocalYear(EP?1)=2016 AND LocalMonth(EP?1)=2 AND LocalDay(EP?1)=3 AND LocalHour(EP?1)=10 AND LocalMinute(EP?1)=45))</stp>
        <stp>Bar</stp>
        <stp/>
        <stp>Close</stp>
        <stp>5</stp>
        <stp>0</stp>
        <stp/>
        <stp/>
        <stp/>
        <stp>FALSE</stp>
        <stp>T</stp>
        <tr r="AA28" s="4"/>
      </tp>
      <tp>
        <v>11894</v>
        <stp/>
        <stp>StudyData</stp>
        <stp>(Vol(EP?1)when  (LocalYear(EP?1)=2016 AND LocalMonth(EP?1)=2 AND LocalDay(EP?1)=3 AND LocalHour(EP?1)=11 AND LocalMinute(EP?1)=55))</stp>
        <stp>Bar</stp>
        <stp/>
        <stp>Close</stp>
        <stp>5</stp>
        <stp>0</stp>
        <stp/>
        <stp/>
        <stp/>
        <stp>FALSE</stp>
        <stp>T</stp>
        <tr r="AA42" s="4"/>
      </tp>
      <tp>
        <v>25283</v>
        <stp/>
        <stp>StudyData</stp>
        <stp>(Vol(EP?1)when  (LocalYear(EP?1)=2016 AND LocalMonth(EP?1)=2 AND LocalDay(EP?1)=3 AND LocalHour(EP?1)=14 AND LocalMinute(EP?1)=05))</stp>
        <stp>Bar</stp>
        <stp/>
        <stp>Close</stp>
        <stp>5</stp>
        <stp>0</stp>
        <stp/>
        <stp/>
        <stp/>
        <stp>FALSE</stp>
        <stp>T</stp>
        <tr r="AA68" s="4"/>
      </tp>
      <tp>
        <v>22996</v>
        <stp/>
        <stp>StudyData</stp>
        <stp>(Vol(EP?1)when  (LocalYear(EP?1)=2016 AND LocalMonth(EP?1)=2 AND LocalDay(EP?1)=5 AND LocalHour(EP?1)=10 AND LocalMinute(EP?1)=40))</stp>
        <stp>Bar</stp>
        <stp/>
        <stp>Close</stp>
        <stp>5</stp>
        <stp>0</stp>
        <stp/>
        <stp/>
        <stp/>
        <stp>FALSE</stp>
        <stp>T</stp>
        <tr r="Y27" s="4"/>
      </tp>
      <tp>
        <v>12242</v>
        <stp/>
        <stp>StudyData</stp>
        <stp>(Vol(EP?1)when  (LocalYear(EP?1)=2016 AND LocalMonth(EP?1)=2 AND LocalDay(EP?1)=5 AND LocalHour(EP?1)=11 AND LocalMinute(EP?1)=50))</stp>
        <stp>Bar</stp>
        <stp/>
        <stp>Close</stp>
        <stp>5</stp>
        <stp>0</stp>
        <stp/>
        <stp/>
        <stp/>
        <stp>FALSE</stp>
        <stp>T</stp>
        <tr r="Y41" s="4"/>
      </tp>
      <tp>
        <v>27357</v>
        <stp/>
        <stp>StudyData</stp>
        <stp>(Vol(EP?1)when  (LocalYear(EP?1)=2016 AND LocalMonth(EP?1)=2 AND LocalDay(EP?1)=5 AND LocalHour(EP?1)=14 AND LocalMinute(EP?1)=00))</stp>
        <stp>Bar</stp>
        <stp/>
        <stp>Close</stp>
        <stp>5</stp>
        <stp>0</stp>
        <stp/>
        <stp/>
        <stp/>
        <stp>FALSE</stp>
        <stp>T</stp>
        <tr r="Y67" s="4"/>
      </tp>
      <tp>
        <v>20256</v>
        <stp/>
        <stp>StudyData</stp>
        <stp>(Vol(EP?1)when  (LocalYear(EP?1)=2016 AND LocalMonth(EP?1)=2 AND LocalDay(EP?1)=5 AND LocalHour(EP?1)=15 AND LocalMinute(EP?1)=10))</stp>
        <stp>Bar</stp>
        <stp/>
        <stp>Close</stp>
        <stp>5</stp>
        <stp>0</stp>
        <stp/>
        <stp/>
        <stp/>
        <stp>FALSE</stp>
        <stp>T</stp>
        <tr r="Y81" s="4"/>
      </tp>
      <tp>
        <v>17527</v>
        <stp/>
        <stp>StudyData</stp>
        <stp>(Vol(EP?1)when  (LocalYear(EP?1)=2016 AND LocalMonth(EP?1)=2 AND LocalDay(EP?1)=4 AND LocalHour(EP?1)=10 AND LocalMinute(EP?1)=40))</stp>
        <stp>Bar</stp>
        <stp/>
        <stp>Close</stp>
        <stp>5</stp>
        <stp>0</stp>
        <stp/>
        <stp/>
        <stp/>
        <stp>FALSE</stp>
        <stp>T</stp>
        <tr r="Z27" s="4"/>
      </tp>
      <tp>
        <v>9231</v>
        <stp/>
        <stp>StudyData</stp>
        <stp>(Vol(EP?1)when  (LocalYear(EP?1)=2016 AND LocalMonth(EP?1)=2 AND LocalDay(EP?1)=4 AND LocalHour(EP?1)=11 AND LocalMinute(EP?1)=50))</stp>
        <stp>Bar</stp>
        <stp/>
        <stp>Close</stp>
        <stp>5</stp>
        <stp>0</stp>
        <stp/>
        <stp/>
        <stp/>
        <stp>FALSE</stp>
        <stp>T</stp>
        <tr r="Z41" s="4"/>
      </tp>
      <tp>
        <v>9375</v>
        <stp/>
        <stp>StudyData</stp>
        <stp>(Vol(EP?1)when  (LocalYear(EP?1)=2016 AND LocalMonth(EP?1)=2 AND LocalDay(EP?1)=4 AND LocalHour(EP?1)=14 AND LocalMinute(EP?1)=00))</stp>
        <stp>Bar</stp>
        <stp/>
        <stp>Close</stp>
        <stp>5</stp>
        <stp>0</stp>
        <stp/>
        <stp/>
        <stp/>
        <stp>FALSE</stp>
        <stp>T</stp>
        <tr r="Z67" s="4"/>
      </tp>
      <tp>
        <v>11681</v>
        <stp/>
        <stp>StudyData</stp>
        <stp>(Vol(EP?1)when  (LocalYear(EP?1)=2016 AND LocalMonth(EP?1)=2 AND LocalDay(EP?1)=4 AND LocalHour(EP?1)=15 AND LocalMinute(EP?1)=10))</stp>
        <stp>Bar</stp>
        <stp/>
        <stp>Close</stp>
        <stp>5</stp>
        <stp>0</stp>
        <stp/>
        <stp/>
        <stp/>
        <stp>FALSE</stp>
        <stp>T</stp>
        <tr r="Z81" s="4"/>
      </tp>
      <tp>
        <v>18226</v>
        <stp/>
        <stp>StudyData</stp>
        <stp>(Vol(EP?1)when  (LocalYear(EP?1)=2016 AND LocalMonth(EP?1)=2 AND LocalDay(EP?1)=9 AND LocalHour(EP?1)=10 AND LocalMinute(EP?1)=40))</stp>
        <stp>Bar</stp>
        <stp/>
        <stp>Close</stp>
        <stp>5</stp>
        <stp>0</stp>
        <stp/>
        <stp/>
        <stp/>
        <stp>FALSE</stp>
        <stp>T</stp>
        <tr r="W27" s="4"/>
      </tp>
      <tp>
        <v>10922</v>
        <stp/>
        <stp>StudyData</stp>
        <stp>(Vol(EP?1)when  (LocalYear(EP?1)=2016 AND LocalMonth(EP?1)=2 AND LocalDay(EP?1)=9 AND LocalHour(EP?1)=11 AND LocalMinute(EP?1)=50))</stp>
        <stp>Bar</stp>
        <stp/>
        <stp>Close</stp>
        <stp>5</stp>
        <stp>0</stp>
        <stp/>
        <stp/>
        <stp/>
        <stp>FALSE</stp>
        <stp>T</stp>
        <tr r="W41" s="4"/>
      </tp>
      <tp>
        <v>32138</v>
        <stp/>
        <stp>StudyData</stp>
        <stp>(Vol(EP?1)when  (LocalYear(EP?1)=2016 AND LocalMonth(EP?1)=2 AND LocalDay(EP?1)=9 AND LocalHour(EP?1)=14 AND LocalMinute(EP?1)=00))</stp>
        <stp>Bar</stp>
        <stp/>
        <stp>Close</stp>
        <stp>5</stp>
        <stp>0</stp>
        <stp/>
        <stp/>
        <stp/>
        <stp>FALSE</stp>
        <stp>T</stp>
        <tr r="W67" s="4"/>
      </tp>
      <tp>
        <v>11164</v>
        <stp/>
        <stp>StudyData</stp>
        <stp>(Vol(EP?1)when  (LocalYear(EP?1)=2016 AND LocalMonth(EP?1)=2 AND LocalDay(EP?1)=9 AND LocalHour(EP?1)=15 AND LocalMinute(EP?1)=10))</stp>
        <stp>Bar</stp>
        <stp/>
        <stp>Close</stp>
        <stp>5</stp>
        <stp>0</stp>
        <stp/>
        <stp/>
        <stp/>
        <stp>FALSE</stp>
        <stp>T</stp>
        <tr r="W81" s="4"/>
      </tp>
      <tp>
        <v>19814</v>
        <stp/>
        <stp>StudyData</stp>
        <stp>(Vol(EP?1)when  (LocalYear(EP?1)=2016 AND LocalMonth(EP?1)=2 AND LocalDay(EP?1)=8 AND LocalHour(EP?1)=10 AND LocalMinute(EP?1)=40))</stp>
        <stp>Bar</stp>
        <stp/>
        <stp>Close</stp>
        <stp>5</stp>
        <stp>0</stp>
        <stp/>
        <stp/>
        <stp/>
        <stp>FALSE</stp>
        <stp>T</stp>
        <tr r="X27" s="4"/>
      </tp>
      <tp>
        <v>11775</v>
        <stp/>
        <stp>StudyData</stp>
        <stp>(Vol(EP?1)when  (LocalYear(EP?1)=2016 AND LocalMonth(EP?1)=2 AND LocalDay(EP?1)=8 AND LocalHour(EP?1)=11 AND LocalMinute(EP?1)=50))</stp>
        <stp>Bar</stp>
        <stp/>
        <stp>Close</stp>
        <stp>5</stp>
        <stp>0</stp>
        <stp/>
        <stp/>
        <stp/>
        <stp>FALSE</stp>
        <stp>T</stp>
        <tr r="X41" s="4"/>
      </tp>
      <tp>
        <v>14381</v>
        <stp/>
        <stp>StudyData</stp>
        <stp>(Vol(EP?1)when  (LocalYear(EP?1)=2016 AND LocalMonth(EP?1)=2 AND LocalDay(EP?1)=8 AND LocalHour(EP?1)=14 AND LocalMinute(EP?1)=00))</stp>
        <stp>Bar</stp>
        <stp/>
        <stp>Close</stp>
        <stp>5</stp>
        <stp>0</stp>
        <stp/>
        <stp/>
        <stp/>
        <stp>FALSE</stp>
        <stp>T</stp>
        <tr r="X67" s="4"/>
      </tp>
      <tp>
        <v>23643</v>
        <stp/>
        <stp>StudyData</stp>
        <stp>(Vol(EP?1)when  (LocalYear(EP?1)=2016 AND LocalMonth(EP?1)=2 AND LocalDay(EP?1)=8 AND LocalHour(EP?1)=15 AND LocalMinute(EP?1)=10))</stp>
        <stp>Bar</stp>
        <stp/>
        <stp>Close</stp>
        <stp>5</stp>
        <stp>0</stp>
        <stp/>
        <stp/>
        <stp/>
        <stp>FALSE</stp>
        <stp>T</stp>
        <tr r="X81" s="4"/>
      </tp>
      <tp>
        <v>24335</v>
        <stp/>
        <stp>StudyData</stp>
        <stp>(Vol(EP?1)when  (LocalYear(EP?1)=2016 AND LocalMonth(EP?1)=2 AND LocalDay(EP?1)=8 AND LocalHour(EP?1)=10 AND LocalMinute(EP?1)=45))</stp>
        <stp>Bar</stp>
        <stp/>
        <stp>Close</stp>
        <stp>5</stp>
        <stp>0</stp>
        <stp/>
        <stp/>
        <stp/>
        <stp>FALSE</stp>
        <stp>T</stp>
        <tr r="X28" s="4"/>
      </tp>
      <tp>
        <v>13653</v>
        <stp/>
        <stp>StudyData</stp>
        <stp>(Vol(EP?1)when  (LocalYear(EP?1)=2016 AND LocalMonth(EP?1)=2 AND LocalDay(EP?1)=8 AND LocalHour(EP?1)=11 AND LocalMinute(EP?1)=55))</stp>
        <stp>Bar</stp>
        <stp/>
        <stp>Close</stp>
        <stp>5</stp>
        <stp>0</stp>
        <stp/>
        <stp/>
        <stp/>
        <stp>FALSE</stp>
        <stp>T</stp>
        <tr r="X42" s="4"/>
      </tp>
      <tp>
        <v>21851</v>
        <stp/>
        <stp>StudyData</stp>
        <stp>(Vol(EP?1)when  (LocalYear(EP?1)=2016 AND LocalMonth(EP?1)=2 AND LocalDay(EP?1)=8 AND LocalHour(EP?1)=14 AND LocalMinute(EP?1)=05))</stp>
        <stp>Bar</stp>
        <stp/>
        <stp>Close</stp>
        <stp>5</stp>
        <stp>0</stp>
        <stp/>
        <stp/>
        <stp/>
        <stp>FALSE</stp>
        <stp>T</stp>
        <tr r="X68" s="4"/>
      </tp>
      <tp>
        <v>13921</v>
        <stp/>
        <stp>StudyData</stp>
        <stp>(Vol(EP?1)when  (LocalYear(EP?1)=2016 AND LocalMonth(EP?1)=2 AND LocalDay(EP?1)=9 AND LocalHour(EP?1)=10 AND LocalMinute(EP?1)=45))</stp>
        <stp>Bar</stp>
        <stp/>
        <stp>Close</stp>
        <stp>5</stp>
        <stp>0</stp>
        <stp/>
        <stp/>
        <stp/>
        <stp>FALSE</stp>
        <stp>T</stp>
        <tr r="W28" s="4"/>
      </tp>
      <tp>
        <v>9752</v>
        <stp/>
        <stp>StudyData</stp>
        <stp>(Vol(EP?1)when  (LocalYear(EP?1)=2016 AND LocalMonth(EP?1)=2 AND LocalDay(EP?1)=9 AND LocalHour(EP?1)=11 AND LocalMinute(EP?1)=55))</stp>
        <stp>Bar</stp>
        <stp/>
        <stp>Close</stp>
        <stp>5</stp>
        <stp>0</stp>
        <stp/>
        <stp/>
        <stp/>
        <stp>FALSE</stp>
        <stp>T</stp>
        <tr r="W42" s="4"/>
      </tp>
      <tp>
        <v>59743</v>
        <stp/>
        <stp>StudyData</stp>
        <stp>(Vol(EP?1)when  (LocalYear(EP?1)=2016 AND LocalMonth(EP?1)=2 AND LocalDay(EP?1)=9 AND LocalHour(EP?1)=14 AND LocalMinute(EP?1)=05))</stp>
        <stp>Bar</stp>
        <stp/>
        <stp>Close</stp>
        <stp>5</stp>
        <stp>0</stp>
        <stp/>
        <stp/>
        <stp/>
        <stp>FALSE</stp>
        <stp>T</stp>
        <tr r="W68" s="4"/>
      </tp>
      <tp>
        <v>44808</v>
        <stp/>
        <stp>StudyData</stp>
        <stp>(Vol(EP?1)when  (LocalYear(EP?1)=2016 AND LocalMonth(EP?1)=2 AND LocalDay(EP?1)=3 AND LocalHour(EP?1)=10 AND LocalMinute(EP?1)=30))</stp>
        <stp>Bar</stp>
        <stp/>
        <stp>Close</stp>
        <stp>5</stp>
        <stp>0</stp>
        <stp/>
        <stp/>
        <stp/>
        <stp>FALSE</stp>
        <stp>T</stp>
        <tr r="AA25" s="4"/>
      </tp>
      <tp>
        <v>16347</v>
        <stp/>
        <stp>StudyData</stp>
        <stp>(Vol(EP?1)when  (LocalYear(EP?1)=2016 AND LocalMonth(EP?1)=2 AND LocalDay(EP?1)=3 AND LocalHour(EP?1)=11 AND LocalMinute(EP?1)=20))</stp>
        <stp>Bar</stp>
        <stp/>
        <stp>Close</stp>
        <stp>5</stp>
        <stp>0</stp>
        <stp/>
        <stp/>
        <stp/>
        <stp>FALSE</stp>
        <stp>T</stp>
        <tr r="AA35" s="4"/>
      </tp>
      <tp>
        <v>10625</v>
        <stp/>
        <stp>StudyData</stp>
        <stp>(Vol(EP?1)when  (LocalYear(EP?1)=2016 AND LocalMonth(EP?1)=2 AND LocalDay(EP?1)=3 AND LocalHour(EP?1)=12 AND LocalMinute(EP?1)=10))</stp>
        <stp>Bar</stp>
        <stp/>
        <stp>Close</stp>
        <stp>5</stp>
        <stp>0</stp>
        <stp/>
        <stp/>
        <stp/>
        <stp>FALSE</stp>
        <stp>T</stp>
        <tr r="AA45" s="4"/>
      </tp>
      <tp>
        <v>15299</v>
        <stp/>
        <stp>StudyData</stp>
        <stp>(Vol(EP?1)when  (LocalYear(EP?1)=2016 AND LocalMonth(EP?1)=2 AND LocalDay(EP?1)=3 AND LocalHour(EP?1)=13 AND LocalMinute(EP?1)=00))</stp>
        <stp>Bar</stp>
        <stp/>
        <stp>Close</stp>
        <stp>5</stp>
        <stp>0</stp>
        <stp/>
        <stp/>
        <stp/>
        <stp>FALSE</stp>
        <stp>T</stp>
        <tr r="AA55" s="4"/>
      </tp>
      <tp>
        <v>18055</v>
        <stp/>
        <stp>StudyData</stp>
        <stp>(Vol(EP?1)when  (LocalYear(EP?1)=2016 AND LocalMonth(EP?1)=2 AND LocalDay(EP?1)=2 AND LocalHour(EP?1)=10 AND LocalMinute(EP?1)=30))</stp>
        <stp>Bar</stp>
        <stp/>
        <stp>Close</stp>
        <stp>5</stp>
        <stp>0</stp>
        <stp/>
        <stp/>
        <stp/>
        <stp>FALSE</stp>
        <stp>T</stp>
        <tr r="AB25" s="4"/>
      </tp>
      <tp>
        <v>11339</v>
        <stp/>
        <stp>StudyData</stp>
        <stp>(Vol(EP?1)when  (LocalYear(EP?1)=2016 AND LocalMonth(EP?1)=2 AND LocalDay(EP?1)=2 AND LocalHour(EP?1)=11 AND LocalMinute(EP?1)=20))</stp>
        <stp>Bar</stp>
        <stp/>
        <stp>Close</stp>
        <stp>5</stp>
        <stp>0</stp>
        <stp/>
        <stp/>
        <stp/>
        <stp>FALSE</stp>
        <stp>T</stp>
        <tr r="AB35" s="4"/>
      </tp>
      <tp>
        <v>12663</v>
        <stp/>
        <stp>StudyData</stp>
        <stp>(Vol(EP?1)when  (LocalYear(EP?1)=2016 AND LocalMonth(EP?1)=2 AND LocalDay(EP?1)=2 AND LocalHour(EP?1)=12 AND LocalMinute(EP?1)=10))</stp>
        <stp>Bar</stp>
        <stp/>
        <stp>Close</stp>
        <stp>5</stp>
        <stp>0</stp>
        <stp/>
        <stp/>
        <stp/>
        <stp>FALSE</stp>
        <stp>T</stp>
        <tr r="AB45" s="4"/>
      </tp>
      <tp>
        <v>27009</v>
        <stp/>
        <stp>StudyData</stp>
        <stp>(Vol(EP?1)when  (LocalYear(EP?1)=2016 AND LocalMonth(EP?1)=2 AND LocalDay(EP?1)=2 AND LocalHour(EP?1)=13 AND LocalMinute(EP?1)=00))</stp>
        <stp>Bar</stp>
        <stp/>
        <stp>Close</stp>
        <stp>5</stp>
        <stp>0</stp>
        <stp/>
        <stp/>
        <stp/>
        <stp>FALSE</stp>
        <stp>T</stp>
        <tr r="AB55" s="4"/>
      </tp>
      <tp>
        <v>16348</v>
        <stp/>
        <stp>StudyData</stp>
        <stp>(Vol(EP?1)when  (LocalYear(EP?1)=2016 AND LocalMonth(EP?1)=2 AND LocalDay(EP?1)=4 AND LocalHour(EP?1)=10 AND LocalMinute(EP?1)=35))</stp>
        <stp>Bar</stp>
        <stp/>
        <stp>Close</stp>
        <stp>5</stp>
        <stp>0</stp>
        <stp/>
        <stp/>
        <stp/>
        <stp>FALSE</stp>
        <stp>T</stp>
        <tr r="Z26" s="4"/>
      </tp>
      <tp>
        <v>17235</v>
        <stp/>
        <stp>StudyData</stp>
        <stp>(Vol(EP?1)when  (LocalYear(EP?1)=2016 AND LocalMonth(EP?1)=2 AND LocalDay(EP?1)=4 AND LocalHour(EP?1)=11 AND LocalMinute(EP?1)=25))</stp>
        <stp>Bar</stp>
        <stp/>
        <stp>Close</stp>
        <stp>5</stp>
        <stp>0</stp>
        <stp/>
        <stp/>
        <stp/>
        <stp>FALSE</stp>
        <stp>T</stp>
        <tr r="Z36" s="4"/>
      </tp>
      <tp>
        <v>10426</v>
        <stp/>
        <stp>StudyData</stp>
        <stp>(Vol(EP?1)when  (LocalYear(EP?1)=2016 AND LocalMonth(EP?1)=2 AND LocalDay(EP?1)=4 AND LocalHour(EP?1)=12 AND LocalMinute(EP?1)=15))</stp>
        <stp>Bar</stp>
        <stp/>
        <stp>Close</stp>
        <stp>5</stp>
        <stp>0</stp>
        <stp/>
        <stp/>
        <stp/>
        <stp>FALSE</stp>
        <stp>T</stp>
        <tr r="Z46" s="4"/>
      </tp>
      <tp>
        <v>18421</v>
        <stp/>
        <stp>StudyData</stp>
        <stp>(Vol(EP?1)when  (LocalYear(EP?1)=2016 AND LocalMonth(EP?1)=2 AND LocalDay(EP?1)=4 AND LocalHour(EP?1)=13 AND LocalMinute(EP?1)=05))</stp>
        <stp>Bar</stp>
        <stp/>
        <stp>Close</stp>
        <stp>5</stp>
        <stp>0</stp>
        <stp/>
        <stp/>
        <stp/>
        <stp>FALSE</stp>
        <stp>T</stp>
        <tr r="Z56" s="4"/>
      </tp>
      <tp>
        <v>22039</v>
        <stp/>
        <stp>StudyData</stp>
        <stp>(Vol(EP?1)when  (LocalYear(EP?1)=2016 AND LocalMonth(EP?1)=2 AND LocalDay(EP?1)=5 AND LocalHour(EP?1)=10 AND LocalMinute(EP?1)=35))</stp>
        <stp>Bar</stp>
        <stp/>
        <stp>Close</stp>
        <stp>5</stp>
        <stp>0</stp>
        <stp/>
        <stp/>
        <stp/>
        <stp>FALSE</stp>
        <stp>T</stp>
        <tr r="Y26" s="4"/>
      </tp>
      <tp>
        <v>15234</v>
        <stp/>
        <stp>StudyData</stp>
        <stp>(Vol(EP?1)when  (LocalYear(EP?1)=2016 AND LocalMonth(EP?1)=2 AND LocalDay(EP?1)=5 AND LocalHour(EP?1)=11 AND LocalMinute(EP?1)=25))</stp>
        <stp>Bar</stp>
        <stp/>
        <stp>Close</stp>
        <stp>5</stp>
        <stp>0</stp>
        <stp/>
        <stp/>
        <stp/>
        <stp>FALSE</stp>
        <stp>T</stp>
        <tr r="Y36" s="4"/>
      </tp>
      <tp>
        <v>14104</v>
        <stp/>
        <stp>StudyData</stp>
        <stp>(Vol(EP?1)when  (LocalYear(EP?1)=2016 AND LocalMonth(EP?1)=2 AND LocalDay(EP?1)=5 AND LocalHour(EP?1)=12 AND LocalMinute(EP?1)=15))</stp>
        <stp>Bar</stp>
        <stp/>
        <stp>Close</stp>
        <stp>5</stp>
        <stp>0</stp>
        <stp/>
        <stp/>
        <stp/>
        <stp>FALSE</stp>
        <stp>T</stp>
        <tr r="Y46" s="4"/>
      </tp>
      <tp>
        <v>11346</v>
        <stp/>
        <stp>StudyData</stp>
        <stp>(Vol(EP?1)when  (LocalYear(EP?1)=2016 AND LocalMonth(EP?1)=2 AND LocalDay(EP?1)=5 AND LocalHour(EP?1)=13 AND LocalMinute(EP?1)=05))</stp>
        <stp>Bar</stp>
        <stp/>
        <stp>Close</stp>
        <stp>5</stp>
        <stp>0</stp>
        <stp/>
        <stp/>
        <stp/>
        <stp>FALSE</stp>
        <stp>T</stp>
        <tr r="Y56" s="4"/>
      </tp>
      <tp>
        <v>17539</v>
        <stp/>
        <stp>StudyData</stp>
        <stp>(Vol(EP?1)when  (LocalYear(EP?1)=2016 AND LocalMonth(EP?1)=2 AND LocalDay(EP?1)=2 AND LocalHour(EP?1)=10 AND LocalMinute(EP?1)=35))</stp>
        <stp>Bar</stp>
        <stp/>
        <stp>Close</stp>
        <stp>5</stp>
        <stp>0</stp>
        <stp/>
        <stp/>
        <stp/>
        <stp>FALSE</stp>
        <stp>T</stp>
        <tr r="AB26" s="4"/>
      </tp>
      <tp>
        <v>11266</v>
        <stp/>
        <stp>StudyData</stp>
        <stp>(Vol(EP?1)when  (LocalYear(EP?1)=2016 AND LocalMonth(EP?1)=2 AND LocalDay(EP?1)=2 AND LocalHour(EP?1)=11 AND LocalMinute(EP?1)=25))</stp>
        <stp>Bar</stp>
        <stp/>
        <stp>Close</stp>
        <stp>5</stp>
        <stp>0</stp>
        <stp/>
        <stp/>
        <stp/>
        <stp>FALSE</stp>
        <stp>T</stp>
        <tr r="AB36" s="4"/>
      </tp>
      <tp>
        <v>9238</v>
        <stp/>
        <stp>StudyData</stp>
        <stp>(Vol(EP?1)when  (LocalYear(EP?1)=2016 AND LocalMonth(EP?1)=2 AND LocalDay(EP?1)=2 AND LocalHour(EP?1)=12 AND LocalMinute(EP?1)=15))</stp>
        <stp>Bar</stp>
        <stp/>
        <stp>Close</stp>
        <stp>5</stp>
        <stp>0</stp>
        <stp/>
        <stp/>
        <stp/>
        <stp>FALSE</stp>
        <stp>T</stp>
        <tr r="AB46" s="4"/>
      </tp>
      <tp>
        <v>13774</v>
        <stp/>
        <stp>StudyData</stp>
        <stp>(Vol(EP?1)when  (LocalYear(EP?1)=2016 AND LocalMonth(EP?1)=2 AND LocalDay(EP?1)=2 AND LocalHour(EP?1)=13 AND LocalMinute(EP?1)=05))</stp>
        <stp>Bar</stp>
        <stp/>
        <stp>Close</stp>
        <stp>5</stp>
        <stp>0</stp>
        <stp/>
        <stp/>
        <stp/>
        <stp>FALSE</stp>
        <stp>T</stp>
        <tr r="AB56" s="4"/>
      </tp>
      <tp>
        <v>32193</v>
        <stp/>
        <stp>StudyData</stp>
        <stp>(Vol(EP?1)when  (LocalYear(EP?1)=2016 AND LocalMonth(EP?1)=2 AND LocalDay(EP?1)=3 AND LocalHour(EP?1)=10 AND LocalMinute(EP?1)=35))</stp>
        <stp>Bar</stp>
        <stp/>
        <stp>Close</stp>
        <stp>5</stp>
        <stp>0</stp>
        <stp/>
        <stp/>
        <stp/>
        <stp>FALSE</stp>
        <stp>T</stp>
        <tr r="AA26" s="4"/>
      </tp>
      <tp>
        <v>14489</v>
        <stp/>
        <stp>StudyData</stp>
        <stp>(Vol(EP?1)when  (LocalYear(EP?1)=2016 AND LocalMonth(EP?1)=2 AND LocalDay(EP?1)=3 AND LocalHour(EP?1)=11 AND LocalMinute(EP?1)=25))</stp>
        <stp>Bar</stp>
        <stp/>
        <stp>Close</stp>
        <stp>5</stp>
        <stp>0</stp>
        <stp/>
        <stp/>
        <stp/>
        <stp>FALSE</stp>
        <stp>T</stp>
        <tr r="AA36" s="4"/>
      </tp>
      <tp>
        <v>9218</v>
        <stp/>
        <stp>StudyData</stp>
        <stp>(Vol(EP?1)when  (LocalYear(EP?1)=2016 AND LocalMonth(EP?1)=2 AND LocalDay(EP?1)=3 AND LocalHour(EP?1)=12 AND LocalMinute(EP?1)=15))</stp>
        <stp>Bar</stp>
        <stp/>
        <stp>Close</stp>
        <stp>5</stp>
        <stp>0</stp>
        <stp/>
        <stp/>
        <stp/>
        <stp>FALSE</stp>
        <stp>T</stp>
        <tr r="AA46" s="4"/>
      </tp>
      <tp>
        <v>19793</v>
        <stp/>
        <stp>StudyData</stp>
        <stp>(Vol(EP?1)when  (LocalYear(EP?1)=2016 AND LocalMonth(EP?1)=2 AND LocalDay(EP?1)=3 AND LocalHour(EP?1)=13 AND LocalMinute(EP?1)=05))</stp>
        <stp>Bar</stp>
        <stp/>
        <stp>Close</stp>
        <stp>5</stp>
        <stp>0</stp>
        <stp/>
        <stp/>
        <stp/>
        <stp>FALSE</stp>
        <stp>T</stp>
        <tr r="AA56" s="4"/>
      </tp>
      <tp>
        <v>28545</v>
        <stp/>
        <stp>StudyData</stp>
        <stp>(Vol(EP?1)when  (LocalYear(EP?1)=2016 AND LocalMonth(EP?1)=2 AND LocalDay(EP?1)=5 AND LocalHour(EP?1)=10 AND LocalMinute(EP?1)=30))</stp>
        <stp>Bar</stp>
        <stp/>
        <stp>Close</stp>
        <stp>5</stp>
        <stp>0</stp>
        <stp/>
        <stp/>
        <stp/>
        <stp>FALSE</stp>
        <stp>T</stp>
        <tr r="Y25" s="4"/>
      </tp>
      <tp>
        <v>14995</v>
        <stp/>
        <stp>StudyData</stp>
        <stp>(Vol(EP?1)when  (LocalYear(EP?1)=2016 AND LocalMonth(EP?1)=2 AND LocalDay(EP?1)=5 AND LocalHour(EP?1)=11 AND LocalMinute(EP?1)=20))</stp>
        <stp>Bar</stp>
        <stp/>
        <stp>Close</stp>
        <stp>5</stp>
        <stp>0</stp>
        <stp/>
        <stp/>
        <stp/>
        <stp>FALSE</stp>
        <stp>T</stp>
        <tr r="Y35" s="4"/>
      </tp>
      <tp>
        <v>16287</v>
        <stp/>
        <stp>StudyData</stp>
        <stp>(Vol(EP?1)when  (LocalYear(EP?1)=2016 AND LocalMonth(EP?1)=2 AND LocalDay(EP?1)=5 AND LocalHour(EP?1)=12 AND LocalMinute(EP?1)=10))</stp>
        <stp>Bar</stp>
        <stp/>
        <stp>Close</stp>
        <stp>5</stp>
        <stp>0</stp>
        <stp/>
        <stp/>
        <stp/>
        <stp>FALSE</stp>
        <stp>T</stp>
        <tr r="Y45" s="4"/>
      </tp>
      <tp>
        <v>12385</v>
        <stp/>
        <stp>StudyData</stp>
        <stp>(Vol(EP?1)when  (LocalYear(EP?1)=2016 AND LocalMonth(EP?1)=2 AND LocalDay(EP?1)=5 AND LocalHour(EP?1)=13 AND LocalMinute(EP?1)=00))</stp>
        <stp>Bar</stp>
        <stp/>
        <stp>Close</stp>
        <stp>5</stp>
        <stp>0</stp>
        <stp/>
        <stp/>
        <stp/>
        <stp>FALSE</stp>
        <stp>T</stp>
        <tr r="Y55" s="4"/>
      </tp>
      <tp>
        <v>28629</v>
        <stp/>
        <stp>StudyData</stp>
        <stp>(Vol(EP?1)when  (LocalYear(EP?1)=2016 AND LocalMonth(EP?1)=2 AND LocalDay(EP?1)=4 AND LocalHour(EP?1)=10 AND LocalMinute(EP?1)=30))</stp>
        <stp>Bar</stp>
        <stp/>
        <stp>Close</stp>
        <stp>5</stp>
        <stp>0</stp>
        <stp/>
        <stp/>
        <stp/>
        <stp>FALSE</stp>
        <stp>T</stp>
        <tr r="Z25" s="4"/>
      </tp>
      <tp>
        <v>14096</v>
        <stp/>
        <stp>StudyData</stp>
        <stp>(Vol(EP?1)when  (LocalYear(EP?1)=2016 AND LocalMonth(EP?1)=2 AND LocalDay(EP?1)=4 AND LocalHour(EP?1)=11 AND LocalMinute(EP?1)=20))</stp>
        <stp>Bar</stp>
        <stp/>
        <stp>Close</stp>
        <stp>5</stp>
        <stp>0</stp>
        <stp/>
        <stp/>
        <stp/>
        <stp>FALSE</stp>
        <stp>T</stp>
        <tr r="Z35" s="4"/>
      </tp>
      <tp>
        <v>13820</v>
        <stp/>
        <stp>StudyData</stp>
        <stp>(Vol(EP?1)when  (LocalYear(EP?1)=2016 AND LocalMonth(EP?1)=2 AND LocalDay(EP?1)=4 AND LocalHour(EP?1)=12 AND LocalMinute(EP?1)=10))</stp>
        <stp>Bar</stp>
        <stp/>
        <stp>Close</stp>
        <stp>5</stp>
        <stp>0</stp>
        <stp/>
        <stp/>
        <stp/>
        <stp>FALSE</stp>
        <stp>T</stp>
        <tr r="Z45" s="4"/>
      </tp>
      <tp>
        <v>19264</v>
        <stp/>
        <stp>StudyData</stp>
        <stp>(Vol(EP?1)when  (LocalYear(EP?1)=2016 AND LocalMonth(EP?1)=2 AND LocalDay(EP?1)=4 AND LocalHour(EP?1)=13 AND LocalMinute(EP?1)=00))</stp>
        <stp>Bar</stp>
        <stp/>
        <stp>Close</stp>
        <stp>5</stp>
        <stp>0</stp>
        <stp/>
        <stp/>
        <stp/>
        <stp>FALSE</stp>
        <stp>T</stp>
        <tr r="Z55" s="4"/>
      </tp>
      <tp>
        <v>19827</v>
        <stp/>
        <stp>StudyData</stp>
        <stp>(Vol(EP?1)when  (LocalYear(EP?1)=2016 AND LocalMonth(EP?1)=2 AND LocalDay(EP?1)=9 AND LocalHour(EP?1)=10 AND LocalMinute(EP?1)=30))</stp>
        <stp>Bar</stp>
        <stp/>
        <stp>Close</stp>
        <stp>5</stp>
        <stp>0</stp>
        <stp/>
        <stp/>
        <stp/>
        <stp>FALSE</stp>
        <stp>T</stp>
        <tr r="W25" s="4"/>
      </tp>
      <tp>
        <v>15849</v>
        <stp/>
        <stp>StudyData</stp>
        <stp>(Vol(EP?1)when  (LocalYear(EP?1)=2016 AND LocalMonth(EP?1)=2 AND LocalDay(EP?1)=9 AND LocalHour(EP?1)=11 AND LocalMinute(EP?1)=20))</stp>
        <stp>Bar</stp>
        <stp/>
        <stp>Close</stp>
        <stp>5</stp>
        <stp>0</stp>
        <stp/>
        <stp/>
        <stp/>
        <stp>FALSE</stp>
        <stp>T</stp>
        <tr r="W35" s="4"/>
      </tp>
      <tp>
        <v>26730</v>
        <stp/>
        <stp>StudyData</stp>
        <stp>(Vol(EP?1)when  (LocalYear(EP?1)=2016 AND LocalMonth(EP?1)=2 AND LocalDay(EP?1)=9 AND LocalHour(EP?1)=12 AND LocalMinute(EP?1)=10))</stp>
        <stp>Bar</stp>
        <stp/>
        <stp>Close</stp>
        <stp>5</stp>
        <stp>0</stp>
        <stp/>
        <stp/>
        <stp/>
        <stp>FALSE</stp>
        <stp>T</stp>
        <tr r="W45" s="4"/>
      </tp>
      <tp>
        <v>11801</v>
        <stp/>
        <stp>StudyData</stp>
        <stp>(Vol(EP?1)when  (LocalYear(EP?1)=2016 AND LocalMonth(EP?1)=2 AND LocalDay(EP?1)=9 AND LocalHour(EP?1)=13 AND LocalMinute(EP?1)=00))</stp>
        <stp>Bar</stp>
        <stp/>
        <stp>Close</stp>
        <stp>5</stp>
        <stp>0</stp>
        <stp/>
        <stp/>
        <stp/>
        <stp>FALSE</stp>
        <stp>T</stp>
        <tr r="W55" s="4"/>
      </tp>
      <tp>
        <v>22371</v>
        <stp/>
        <stp>StudyData</stp>
        <stp>(Vol(EP?1)when  (LocalYear(EP?1)=2016 AND LocalMonth(EP?1)=2 AND LocalDay(EP?1)=8 AND LocalHour(EP?1)=10 AND LocalMinute(EP?1)=30))</stp>
        <stp>Bar</stp>
        <stp/>
        <stp>Close</stp>
        <stp>5</stp>
        <stp>0</stp>
        <stp/>
        <stp/>
        <stp/>
        <stp>FALSE</stp>
        <stp>T</stp>
        <tr r="X25" s="4"/>
      </tp>
      <tp>
        <v>17665</v>
        <stp/>
        <stp>StudyData</stp>
        <stp>(Vol(EP?1)when  (LocalYear(EP?1)=2016 AND LocalMonth(EP?1)=2 AND LocalDay(EP?1)=8 AND LocalHour(EP?1)=11 AND LocalMinute(EP?1)=20))</stp>
        <stp>Bar</stp>
        <stp/>
        <stp>Close</stp>
        <stp>5</stp>
        <stp>0</stp>
        <stp/>
        <stp/>
        <stp/>
        <stp>FALSE</stp>
        <stp>T</stp>
        <tr r="X35" s="4"/>
      </tp>
      <tp>
        <v>5558</v>
        <stp/>
        <stp>StudyData</stp>
        <stp>(Vol(EP?1)when  (LocalYear(EP?1)=2016 AND LocalMonth(EP?1)=2 AND LocalDay(EP?1)=8 AND LocalHour(EP?1)=12 AND LocalMinute(EP?1)=10))</stp>
        <stp>Bar</stp>
        <stp/>
        <stp>Close</stp>
        <stp>5</stp>
        <stp>0</stp>
        <stp/>
        <stp/>
        <stp/>
        <stp>FALSE</stp>
        <stp>T</stp>
        <tr r="X45" s="4"/>
      </tp>
      <tp>
        <v>23445</v>
        <stp/>
        <stp>StudyData</stp>
        <stp>(Vol(EP?1)when  (LocalYear(EP?1)=2016 AND LocalMonth(EP?1)=2 AND LocalDay(EP?1)=8 AND LocalHour(EP?1)=13 AND LocalMinute(EP?1)=00))</stp>
        <stp>Bar</stp>
        <stp/>
        <stp>Close</stp>
        <stp>5</stp>
        <stp>0</stp>
        <stp/>
        <stp/>
        <stp/>
        <stp>FALSE</stp>
        <stp>T</stp>
        <tr r="X55" s="4"/>
      </tp>
      <tp>
        <v>16719</v>
        <stp/>
        <stp>StudyData</stp>
        <stp>(Vol(EP?1)when  (LocalYear(EP?1)=2016 AND LocalMonth(EP?1)=2 AND LocalDay(EP?1)=8 AND LocalHour(EP?1)=10 AND LocalMinute(EP?1)=35))</stp>
        <stp>Bar</stp>
        <stp/>
        <stp>Close</stp>
        <stp>5</stp>
        <stp>0</stp>
        <stp/>
        <stp/>
        <stp/>
        <stp>FALSE</stp>
        <stp>T</stp>
        <tr r="X26" s="4"/>
      </tp>
      <tp>
        <v>14908</v>
        <stp/>
        <stp>StudyData</stp>
        <stp>(Vol(EP?1)when  (LocalYear(EP?1)=2016 AND LocalMonth(EP?1)=2 AND LocalDay(EP?1)=8 AND LocalHour(EP?1)=11 AND LocalMinute(EP?1)=25))</stp>
        <stp>Bar</stp>
        <stp/>
        <stp>Close</stp>
        <stp>5</stp>
        <stp>0</stp>
        <stp/>
        <stp/>
        <stp/>
        <stp>FALSE</stp>
        <stp>T</stp>
        <tr r="X36" s="4"/>
      </tp>
      <tp>
        <v>10771</v>
        <stp/>
        <stp>StudyData</stp>
        <stp>(Vol(EP?1)when  (LocalYear(EP?1)=2016 AND LocalMonth(EP?1)=2 AND LocalDay(EP?1)=8 AND LocalHour(EP?1)=12 AND LocalMinute(EP?1)=15))</stp>
        <stp>Bar</stp>
        <stp/>
        <stp>Close</stp>
        <stp>5</stp>
        <stp>0</stp>
        <stp/>
        <stp/>
        <stp/>
        <stp>FALSE</stp>
        <stp>T</stp>
        <tr r="X46" s="4"/>
      </tp>
      <tp>
        <v>11972</v>
        <stp/>
        <stp>StudyData</stp>
        <stp>(Vol(EP?1)when  (LocalYear(EP?1)=2016 AND LocalMonth(EP?1)=2 AND LocalDay(EP?1)=8 AND LocalHour(EP?1)=13 AND LocalMinute(EP?1)=05))</stp>
        <stp>Bar</stp>
        <stp/>
        <stp>Close</stp>
        <stp>5</stp>
        <stp>0</stp>
        <stp/>
        <stp/>
        <stp/>
        <stp>FALSE</stp>
        <stp>T</stp>
        <tr r="X56" s="4"/>
      </tp>
      <tp>
        <v>22950</v>
        <stp/>
        <stp>StudyData</stp>
        <stp>(Vol(EP?1)when  (LocalYear(EP?1)=2016 AND LocalMonth(EP?1)=2 AND LocalDay(EP?1)=9 AND LocalHour(EP?1)=10 AND LocalMinute(EP?1)=35))</stp>
        <stp>Bar</stp>
        <stp/>
        <stp>Close</stp>
        <stp>5</stp>
        <stp>0</stp>
        <stp/>
        <stp/>
        <stp/>
        <stp>FALSE</stp>
        <stp>T</stp>
        <tr r="W26" s="4"/>
      </tp>
      <tp>
        <v>17329</v>
        <stp/>
        <stp>StudyData</stp>
        <stp>(Vol(EP?1)when  (LocalYear(EP?1)=2016 AND LocalMonth(EP?1)=2 AND LocalDay(EP?1)=9 AND LocalHour(EP?1)=11 AND LocalMinute(EP?1)=25))</stp>
        <stp>Bar</stp>
        <stp/>
        <stp>Close</stp>
        <stp>5</stp>
        <stp>0</stp>
        <stp/>
        <stp/>
        <stp/>
        <stp>FALSE</stp>
        <stp>T</stp>
        <tr r="W36" s="4"/>
      </tp>
      <tp>
        <v>16688</v>
        <stp/>
        <stp>StudyData</stp>
        <stp>(Vol(EP?1)when  (LocalYear(EP?1)=2016 AND LocalMonth(EP?1)=2 AND LocalDay(EP?1)=9 AND LocalHour(EP?1)=12 AND LocalMinute(EP?1)=15))</stp>
        <stp>Bar</stp>
        <stp/>
        <stp>Close</stp>
        <stp>5</stp>
        <stp>0</stp>
        <stp/>
        <stp/>
        <stp/>
        <stp>FALSE</stp>
        <stp>T</stp>
        <tr r="W46" s="4"/>
      </tp>
      <tp>
        <v>41209</v>
        <stp/>
        <stp>StudyData</stp>
        <stp>(Vol(EP?1)when  (LocalYear(EP?1)=2016 AND LocalMonth(EP?1)=2 AND LocalDay(EP?1)=9 AND LocalHour(EP?1)=13 AND LocalMinute(EP?1)=05))</stp>
        <stp>Bar</stp>
        <stp/>
        <stp>Close</stp>
        <stp>5</stp>
        <stp>0</stp>
        <stp/>
        <stp/>
        <stp/>
        <stp>FALSE</stp>
        <stp>T</stp>
        <tr r="W56" s="4"/>
      </tp>
      <tp>
        <v>47903</v>
        <stp/>
        <stp>StudyData</stp>
        <stp>(Vol(EP?1)when  (LocalYear(EP?1)=2016 AND LocalMonth(EP?1)=2 AND LocalDay(EP?1)=3 AND LocalHour(EP?1)=10 AND LocalMinute(EP?1)=20))</stp>
        <stp>Bar</stp>
        <stp/>
        <stp>Close</stp>
        <stp>5</stp>
        <stp>0</stp>
        <stp/>
        <stp/>
        <stp/>
        <stp>FALSE</stp>
        <stp>T</stp>
        <tr r="AA23" s="4"/>
      </tp>
      <tp>
        <v>25912</v>
        <stp/>
        <stp>StudyData</stp>
        <stp>(Vol(EP?1)when  (LocalYear(EP?1)=2016 AND LocalMonth(EP?1)=2 AND LocalDay(EP?1)=3 AND LocalHour(EP?1)=11 AND LocalMinute(EP?1)=30))</stp>
        <stp>Bar</stp>
        <stp/>
        <stp>Close</stp>
        <stp>5</stp>
        <stp>0</stp>
        <stp/>
        <stp/>
        <stp/>
        <stp>FALSE</stp>
        <stp>T</stp>
        <tr r="AA37" s="4"/>
      </tp>
      <tp>
        <v>21344</v>
        <stp/>
        <stp>StudyData</stp>
        <stp>(Vol(EP?1)when  (LocalYear(EP?1)=2016 AND LocalMonth(EP?1)=2 AND LocalDay(EP?1)=3 AND LocalHour(EP?1)=12 AND LocalMinute(EP?1)=00))</stp>
        <stp>Bar</stp>
        <stp/>
        <stp>Close</stp>
        <stp>5</stp>
        <stp>0</stp>
        <stp/>
        <stp/>
        <stp/>
        <stp>FALSE</stp>
        <stp>T</stp>
        <tr r="AA43" s="4"/>
      </tp>
      <tp>
        <v>20994</v>
        <stp/>
        <stp>StudyData</stp>
        <stp>(Vol(EP?1)when  (LocalYear(EP?1)=2016 AND LocalMonth(EP?1)=2 AND LocalDay(EP?1)=3 AND LocalHour(EP?1)=13 AND LocalMinute(EP?1)=10))</stp>
        <stp>Bar</stp>
        <stp/>
        <stp>Close</stp>
        <stp>5</stp>
        <stp>0</stp>
        <stp/>
        <stp/>
        <stp/>
        <stp>FALSE</stp>
        <stp>T</stp>
        <tr r="AA57" s="4"/>
      </tp>
      <tp>
        <v>13686</v>
        <stp/>
        <stp>StudyData</stp>
        <stp>(Vol(EP?1)when  (LocalYear(EP?1)=2016 AND LocalMonth(EP?1)=2 AND LocalDay(EP?1)=2 AND LocalHour(EP?1)=10 AND LocalMinute(EP?1)=20))</stp>
        <stp>Bar</stp>
        <stp/>
        <stp>Close</stp>
        <stp>5</stp>
        <stp>0</stp>
        <stp/>
        <stp/>
        <stp/>
        <stp>FALSE</stp>
        <stp>T</stp>
        <tr r="AB23" s="4"/>
      </tp>
      <tp>
        <v>9359</v>
        <stp/>
        <stp>StudyData</stp>
        <stp>(Vol(EP?1)when  (LocalYear(EP?1)=2016 AND LocalMonth(EP?1)=2 AND LocalDay(EP?1)=2 AND LocalHour(EP?1)=11 AND LocalMinute(EP?1)=30))</stp>
        <stp>Bar</stp>
        <stp/>
        <stp>Close</stp>
        <stp>5</stp>
        <stp>0</stp>
        <stp/>
        <stp/>
        <stp/>
        <stp>FALSE</stp>
        <stp>T</stp>
        <tr r="AB37" s="4"/>
      </tp>
      <tp>
        <v>11220</v>
        <stp/>
        <stp>StudyData</stp>
        <stp>(Vol(EP?1)when  (LocalYear(EP?1)=2016 AND LocalMonth(EP?1)=2 AND LocalDay(EP?1)=2 AND LocalHour(EP?1)=12 AND LocalMinute(EP?1)=00))</stp>
        <stp>Bar</stp>
        <stp/>
        <stp>Close</stp>
        <stp>5</stp>
        <stp>0</stp>
        <stp/>
        <stp/>
        <stp/>
        <stp>FALSE</stp>
        <stp>T</stp>
        <tr r="AB43" s="4"/>
      </tp>
      <tp>
        <v>26271</v>
        <stp/>
        <stp>StudyData</stp>
        <stp>(Vol(EP?1)when  (LocalYear(EP?1)=2016 AND LocalMonth(EP?1)=2 AND LocalDay(EP?1)=2 AND LocalHour(EP?1)=13 AND LocalMinute(EP?1)=10))</stp>
        <stp>Bar</stp>
        <stp/>
        <stp>Close</stp>
        <stp>5</stp>
        <stp>0</stp>
        <stp/>
        <stp/>
        <stp/>
        <stp>FALSE</stp>
        <stp>T</stp>
        <tr r="AB57" s="4"/>
      </tp>
      <tp>
        <v>19081</v>
        <stp/>
        <stp>StudyData</stp>
        <stp>(Vol(EP?1)when  (LocalYear(EP?1)=2016 AND LocalMonth(EP?1)=2 AND LocalDay(EP?1)=4 AND LocalHour(EP?1)=10 AND LocalMinute(EP?1)=25))</stp>
        <stp>Bar</stp>
        <stp/>
        <stp>Close</stp>
        <stp>5</stp>
        <stp>0</stp>
        <stp/>
        <stp/>
        <stp/>
        <stp>FALSE</stp>
        <stp>T</stp>
        <tr r="Z24" s="4"/>
      </tp>
      <tp>
        <v>13175</v>
        <stp/>
        <stp>StudyData</stp>
        <stp>(Vol(EP?1)when  (LocalYear(EP?1)=2016 AND LocalMonth(EP?1)=2 AND LocalDay(EP?1)=4 AND LocalHour(EP?1)=11 AND LocalMinute(EP?1)=35))</stp>
        <stp>Bar</stp>
        <stp/>
        <stp>Close</stp>
        <stp>5</stp>
        <stp>0</stp>
        <stp/>
        <stp/>
        <stp/>
        <stp>FALSE</stp>
        <stp>T</stp>
        <tr r="Z38" s="4"/>
      </tp>
      <tp>
        <v>12178</v>
        <stp/>
        <stp>StudyData</stp>
        <stp>(Vol(EP?1)when  (LocalYear(EP?1)=2016 AND LocalMonth(EP?1)=2 AND LocalDay(EP?1)=4 AND LocalHour(EP?1)=12 AND LocalMinute(EP?1)=05))</stp>
        <stp>Bar</stp>
        <stp/>
        <stp>Close</stp>
        <stp>5</stp>
        <stp>0</stp>
        <stp/>
        <stp/>
        <stp/>
        <stp>FALSE</stp>
        <stp>T</stp>
        <tr r="Z44" s="4"/>
      </tp>
      <tp>
        <v>13749</v>
        <stp/>
        <stp>StudyData</stp>
        <stp>(Vol(EP?1)when  (LocalYear(EP?1)=2016 AND LocalMonth(EP?1)=2 AND LocalDay(EP?1)=4 AND LocalHour(EP?1)=13 AND LocalMinute(EP?1)=15))</stp>
        <stp>Bar</stp>
        <stp/>
        <stp>Close</stp>
        <stp>5</stp>
        <stp>0</stp>
        <stp/>
        <stp/>
        <stp/>
        <stp>FALSE</stp>
        <stp>T</stp>
        <tr r="Z58" s="4"/>
      </tp>
      <tp>
        <v>41932</v>
        <stp/>
        <stp>StudyData</stp>
        <stp>(Vol(EP?1)when  (LocalYear(EP?1)=2016 AND LocalMonth(EP?1)=2 AND LocalDay(EP?1)=5 AND LocalHour(EP?1)=10 AND LocalMinute(EP?1)=25))</stp>
        <stp>Bar</stp>
        <stp/>
        <stp>Close</stp>
        <stp>5</stp>
        <stp>0</stp>
        <stp/>
        <stp/>
        <stp/>
        <stp>FALSE</stp>
        <stp>T</stp>
        <tr r="Y24" s="4"/>
      </tp>
      <tp>
        <v>12658</v>
        <stp/>
        <stp>StudyData</stp>
        <stp>(Vol(EP?1)when  (LocalYear(EP?1)=2016 AND LocalMonth(EP?1)=2 AND LocalDay(EP?1)=5 AND LocalHour(EP?1)=11 AND LocalMinute(EP?1)=35))</stp>
        <stp>Bar</stp>
        <stp/>
        <stp>Close</stp>
        <stp>5</stp>
        <stp>0</stp>
        <stp/>
        <stp/>
        <stp/>
        <stp>FALSE</stp>
        <stp>T</stp>
        <tr r="Y38" s="4"/>
      </tp>
      <tp>
        <v>12499</v>
        <stp/>
        <stp>StudyData</stp>
        <stp>(Vol(EP?1)when  (LocalYear(EP?1)=2016 AND LocalMonth(EP?1)=2 AND LocalDay(EP?1)=5 AND LocalHour(EP?1)=12 AND LocalMinute(EP?1)=05))</stp>
        <stp>Bar</stp>
        <stp/>
        <stp>Close</stp>
        <stp>5</stp>
        <stp>0</stp>
        <stp/>
        <stp/>
        <stp/>
        <stp>FALSE</stp>
        <stp>T</stp>
        <tr r="Y44" s="4"/>
      </tp>
      <tp>
        <v>24923</v>
        <stp/>
        <stp>StudyData</stp>
        <stp>(Vol(EP?1)when  (LocalYear(EP?1)=2016 AND LocalMonth(EP?1)=2 AND LocalDay(EP?1)=5 AND LocalHour(EP?1)=13 AND LocalMinute(EP?1)=15))</stp>
        <stp>Bar</stp>
        <stp/>
        <stp>Close</stp>
        <stp>5</stp>
        <stp>0</stp>
        <stp/>
        <stp/>
        <stp/>
        <stp>FALSE</stp>
        <stp>T</stp>
        <tr r="Y58" s="4"/>
      </tp>
      <tp>
        <v>20448</v>
        <stp/>
        <stp>StudyData</stp>
        <stp>(Vol(EP?1)when  (LocalYear(EP?1)=2016 AND LocalMonth(EP?1)=2 AND LocalDay(EP?1)=2 AND LocalHour(EP?1)=10 AND LocalMinute(EP?1)=25))</stp>
        <stp>Bar</stp>
        <stp/>
        <stp>Close</stp>
        <stp>5</stp>
        <stp>0</stp>
        <stp/>
        <stp/>
        <stp/>
        <stp>FALSE</stp>
        <stp>T</stp>
        <tr r="AB24" s="4"/>
      </tp>
      <tp>
        <v>10537</v>
        <stp/>
        <stp>StudyData</stp>
        <stp>(Vol(EP?1)when  (LocalYear(EP?1)=2016 AND LocalMonth(EP?1)=2 AND LocalDay(EP?1)=2 AND LocalHour(EP?1)=11 AND LocalMinute(EP?1)=35))</stp>
        <stp>Bar</stp>
        <stp/>
        <stp>Close</stp>
        <stp>5</stp>
        <stp>0</stp>
        <stp/>
        <stp/>
        <stp/>
        <stp>FALSE</stp>
        <stp>T</stp>
        <tr r="AB38" s="4"/>
      </tp>
      <tp>
        <v>14186</v>
        <stp/>
        <stp>StudyData</stp>
        <stp>(Vol(EP?1)when  (LocalYear(EP?1)=2016 AND LocalMonth(EP?1)=2 AND LocalDay(EP?1)=2 AND LocalHour(EP?1)=12 AND LocalMinute(EP?1)=05))</stp>
        <stp>Bar</stp>
        <stp/>
        <stp>Close</stp>
        <stp>5</stp>
        <stp>0</stp>
        <stp/>
        <stp/>
        <stp/>
        <stp>FALSE</stp>
        <stp>T</stp>
        <tr r="AB44" s="4"/>
      </tp>
      <tp>
        <v>14742</v>
        <stp/>
        <stp>StudyData</stp>
        <stp>(Vol(EP?1)when  (LocalYear(EP?1)=2016 AND LocalMonth(EP?1)=2 AND LocalDay(EP?1)=2 AND LocalHour(EP?1)=13 AND LocalMinute(EP?1)=15))</stp>
        <stp>Bar</stp>
        <stp/>
        <stp>Close</stp>
        <stp>5</stp>
        <stp>0</stp>
        <stp/>
        <stp/>
        <stp/>
        <stp>FALSE</stp>
        <stp>T</stp>
        <tr r="AB58" s="4"/>
      </tp>
      <tp>
        <v>39936</v>
        <stp/>
        <stp>StudyData</stp>
        <stp>(Vol(EP?1)when  (LocalYear(EP?1)=2016 AND LocalMonth(EP?1)=2 AND LocalDay(EP?1)=3 AND LocalHour(EP?1)=10 AND LocalMinute(EP?1)=25))</stp>
        <stp>Bar</stp>
        <stp/>
        <stp>Close</stp>
        <stp>5</stp>
        <stp>0</stp>
        <stp/>
        <stp/>
        <stp/>
        <stp>FALSE</stp>
        <stp>T</stp>
        <tr r="AA24" s="4"/>
      </tp>
      <tp>
        <v>16499</v>
        <stp/>
        <stp>StudyData</stp>
        <stp>(Vol(EP?1)when  (LocalYear(EP?1)=2016 AND LocalMonth(EP?1)=2 AND LocalDay(EP?1)=3 AND LocalHour(EP?1)=11 AND LocalMinute(EP?1)=35))</stp>
        <stp>Bar</stp>
        <stp/>
        <stp>Close</stp>
        <stp>5</stp>
        <stp>0</stp>
        <stp/>
        <stp/>
        <stp/>
        <stp>FALSE</stp>
        <stp>T</stp>
        <tr r="AA38" s="4"/>
      </tp>
      <tp>
        <v>11617</v>
        <stp/>
        <stp>StudyData</stp>
        <stp>(Vol(EP?1)when  (LocalYear(EP?1)=2016 AND LocalMonth(EP?1)=2 AND LocalDay(EP?1)=3 AND LocalHour(EP?1)=12 AND LocalMinute(EP?1)=05))</stp>
        <stp>Bar</stp>
        <stp/>
        <stp>Close</stp>
        <stp>5</stp>
        <stp>0</stp>
        <stp/>
        <stp/>
        <stp/>
        <stp>FALSE</stp>
        <stp>T</stp>
        <tr r="AA44" s="4"/>
      </tp>
      <tp>
        <v>15807</v>
        <stp/>
        <stp>StudyData</stp>
        <stp>(Vol(EP?1)when  (LocalYear(EP?1)=2016 AND LocalMonth(EP?1)=2 AND LocalDay(EP?1)=3 AND LocalHour(EP?1)=13 AND LocalMinute(EP?1)=15))</stp>
        <stp>Bar</stp>
        <stp/>
        <stp>Close</stp>
        <stp>5</stp>
        <stp>0</stp>
        <stp/>
        <stp/>
        <stp/>
        <stp>FALSE</stp>
        <stp>T</stp>
        <tr r="AA58" s="4"/>
      </tp>
      <tp>
        <v>26974</v>
        <stp/>
        <stp>StudyData</stp>
        <stp>(Vol(EP?1)when  (LocalYear(EP?1)=2016 AND LocalMonth(EP?1)=2 AND LocalDay(EP?1)=5 AND LocalHour(EP?1)=10 AND LocalMinute(EP?1)=20))</stp>
        <stp>Bar</stp>
        <stp/>
        <stp>Close</stp>
        <stp>5</stp>
        <stp>0</stp>
        <stp/>
        <stp/>
        <stp/>
        <stp>FALSE</stp>
        <stp>T</stp>
        <tr r="Y23" s="4"/>
      </tp>
      <tp>
        <v>11840</v>
        <stp/>
        <stp>StudyData</stp>
        <stp>(Vol(EP?1)when  (LocalYear(EP?1)=2016 AND LocalMonth(EP?1)=2 AND LocalDay(EP?1)=5 AND LocalHour(EP?1)=11 AND LocalMinute(EP?1)=30))</stp>
        <stp>Bar</stp>
        <stp/>
        <stp>Close</stp>
        <stp>5</stp>
        <stp>0</stp>
        <stp/>
        <stp/>
        <stp/>
        <stp>FALSE</stp>
        <stp>T</stp>
        <tr r="Y37" s="4"/>
      </tp>
      <tp>
        <v>15739</v>
        <stp/>
        <stp>StudyData</stp>
        <stp>(Vol(EP?1)when  (LocalYear(EP?1)=2016 AND LocalMonth(EP?1)=2 AND LocalDay(EP?1)=5 AND LocalHour(EP?1)=12 AND LocalMinute(EP?1)=00))</stp>
        <stp>Bar</stp>
        <stp/>
        <stp>Close</stp>
        <stp>5</stp>
        <stp>0</stp>
        <stp/>
        <stp/>
        <stp/>
        <stp>FALSE</stp>
        <stp>T</stp>
        <tr r="Y43" s="4"/>
      </tp>
      <tp>
        <v>22064</v>
        <stp/>
        <stp>StudyData</stp>
        <stp>(Vol(EP?1)when  (LocalYear(EP?1)=2016 AND LocalMonth(EP?1)=2 AND LocalDay(EP?1)=5 AND LocalHour(EP?1)=13 AND LocalMinute(EP?1)=10))</stp>
        <stp>Bar</stp>
        <stp/>
        <stp>Close</stp>
        <stp>5</stp>
        <stp>0</stp>
        <stp/>
        <stp/>
        <stp/>
        <stp>FALSE</stp>
        <stp>T</stp>
        <tr r="Y57" s="4"/>
      </tp>
      <tp>
        <v>33382</v>
        <stp/>
        <stp>StudyData</stp>
        <stp>(Vol(EP?1)when  (LocalYear(EP?1)=2016 AND LocalMonth(EP?1)=2 AND LocalDay(EP?1)=4 AND LocalHour(EP?1)=10 AND LocalMinute(EP?1)=20))</stp>
        <stp>Bar</stp>
        <stp/>
        <stp>Close</stp>
        <stp>5</stp>
        <stp>0</stp>
        <stp/>
        <stp/>
        <stp/>
        <stp>FALSE</stp>
        <stp>T</stp>
        <tr r="Z23" s="4"/>
      </tp>
      <tp>
        <v>12339</v>
        <stp/>
        <stp>StudyData</stp>
        <stp>(Vol(EP?1)when  (LocalYear(EP?1)=2016 AND LocalMonth(EP?1)=2 AND LocalDay(EP?1)=4 AND LocalHour(EP?1)=11 AND LocalMinute(EP?1)=30))</stp>
        <stp>Bar</stp>
        <stp/>
        <stp>Close</stp>
        <stp>5</stp>
        <stp>0</stp>
        <stp/>
        <stp/>
        <stp/>
        <stp>FALSE</stp>
        <stp>T</stp>
        <tr r="Z37" s="4"/>
      </tp>
      <tp>
        <v>14695</v>
        <stp/>
        <stp>StudyData</stp>
        <stp>(Vol(EP?1)when  (LocalYear(EP?1)=2016 AND LocalMonth(EP?1)=2 AND LocalDay(EP?1)=4 AND LocalHour(EP?1)=12 AND LocalMinute(EP?1)=00))</stp>
        <stp>Bar</stp>
        <stp/>
        <stp>Close</stp>
        <stp>5</stp>
        <stp>0</stp>
        <stp/>
        <stp/>
        <stp/>
        <stp>FALSE</stp>
        <stp>T</stp>
        <tr r="Z43" s="4"/>
      </tp>
      <tp>
        <v>13437</v>
        <stp/>
        <stp>StudyData</stp>
        <stp>(Vol(EP?1)when  (LocalYear(EP?1)=2016 AND LocalMonth(EP?1)=2 AND LocalDay(EP?1)=4 AND LocalHour(EP?1)=13 AND LocalMinute(EP?1)=10))</stp>
        <stp>Bar</stp>
        <stp/>
        <stp>Close</stp>
        <stp>5</stp>
        <stp>0</stp>
        <stp/>
        <stp/>
        <stp/>
        <stp>FALSE</stp>
        <stp>T</stp>
        <tr r="Z57" s="4"/>
      </tp>
      <tp>
        <v>28778</v>
        <stp/>
        <stp>StudyData</stp>
        <stp>(Vol(EP?1)when  (LocalYear(EP?1)=2016 AND LocalMonth(EP?1)=2 AND LocalDay(EP?1)=9 AND LocalHour(EP?1)=10 AND LocalMinute(EP?1)=20))</stp>
        <stp>Bar</stp>
        <stp/>
        <stp>Close</stp>
        <stp>5</stp>
        <stp>0</stp>
        <stp/>
        <stp/>
        <stp/>
        <stp>FALSE</stp>
        <stp>T</stp>
        <tr r="W23" s="4"/>
      </tp>
      <tp>
        <v>12951</v>
        <stp/>
        <stp>StudyData</stp>
        <stp>(Vol(EP?1)when  (LocalYear(EP?1)=2016 AND LocalMonth(EP?1)=2 AND LocalDay(EP?1)=9 AND LocalHour(EP?1)=11 AND LocalMinute(EP?1)=30))</stp>
        <stp>Bar</stp>
        <stp/>
        <stp>Close</stp>
        <stp>5</stp>
        <stp>0</stp>
        <stp/>
        <stp/>
        <stp/>
        <stp>FALSE</stp>
        <stp>T</stp>
        <tr r="W37" s="4"/>
      </tp>
      <tp>
        <v>12775</v>
        <stp/>
        <stp>StudyData</stp>
        <stp>(Vol(EP?1)when  (LocalYear(EP?1)=2016 AND LocalMonth(EP?1)=2 AND LocalDay(EP?1)=9 AND LocalHour(EP?1)=12 AND LocalMinute(EP?1)=00))</stp>
        <stp>Bar</stp>
        <stp/>
        <stp>Close</stp>
        <stp>5</stp>
        <stp>0</stp>
        <stp/>
        <stp/>
        <stp/>
        <stp>FALSE</stp>
        <stp>T</stp>
        <tr r="W43" s="4"/>
      </tp>
      <tp>
        <v>27893</v>
        <stp/>
        <stp>StudyData</stp>
        <stp>(Vol(EP?1)when  (LocalYear(EP?1)=2016 AND LocalMonth(EP?1)=2 AND LocalDay(EP?1)=9 AND LocalHour(EP?1)=13 AND LocalMinute(EP?1)=10))</stp>
        <stp>Bar</stp>
        <stp/>
        <stp>Close</stp>
        <stp>5</stp>
        <stp>0</stp>
        <stp/>
        <stp/>
        <stp/>
        <stp>FALSE</stp>
        <stp>T</stp>
        <tr r="W57" s="4"/>
      </tp>
      <tp>
        <v>29220</v>
        <stp/>
        <stp>StudyData</stp>
        <stp>(Vol(EP?1)when  (LocalYear(EP?1)=2016 AND LocalMonth(EP?1)=2 AND LocalDay(EP?1)=8 AND LocalHour(EP?1)=10 AND LocalMinute(EP?1)=20))</stp>
        <stp>Bar</stp>
        <stp/>
        <stp>Close</stp>
        <stp>5</stp>
        <stp>0</stp>
        <stp/>
        <stp/>
        <stp/>
        <stp>FALSE</stp>
        <stp>T</stp>
        <tr r="X23" s="4"/>
      </tp>
      <tp>
        <v>21617</v>
        <stp/>
        <stp>StudyData</stp>
        <stp>(Vol(EP?1)when  (LocalYear(EP?1)=2016 AND LocalMonth(EP?1)=2 AND LocalDay(EP?1)=8 AND LocalHour(EP?1)=11 AND LocalMinute(EP?1)=30))</stp>
        <stp>Bar</stp>
        <stp/>
        <stp>Close</stp>
        <stp>5</stp>
        <stp>0</stp>
        <stp/>
        <stp/>
        <stp/>
        <stp>FALSE</stp>
        <stp>T</stp>
        <tr r="X37" s="4"/>
      </tp>
      <tp>
        <v>12730</v>
        <stp/>
        <stp>StudyData</stp>
        <stp>(Vol(EP?1)when  (LocalYear(EP?1)=2016 AND LocalMonth(EP?1)=2 AND LocalDay(EP?1)=8 AND LocalHour(EP?1)=12 AND LocalMinute(EP?1)=00))</stp>
        <stp>Bar</stp>
        <stp/>
        <stp>Close</stp>
        <stp>5</stp>
        <stp>0</stp>
        <stp/>
        <stp/>
        <stp/>
        <stp>FALSE</stp>
        <stp>T</stp>
        <tr r="X43" s="4"/>
      </tp>
      <tp>
        <v>17892</v>
        <stp/>
        <stp>StudyData</stp>
        <stp>(Vol(EP?1)when  (LocalYear(EP?1)=2016 AND LocalMonth(EP?1)=2 AND LocalDay(EP?1)=8 AND LocalHour(EP?1)=13 AND LocalMinute(EP?1)=10))</stp>
        <stp>Bar</stp>
        <stp/>
        <stp>Close</stp>
        <stp>5</stp>
        <stp>0</stp>
        <stp/>
        <stp/>
        <stp/>
        <stp>FALSE</stp>
        <stp>T</stp>
        <tr r="X57" s="4"/>
      </tp>
      <tp>
        <v>24263</v>
        <stp/>
        <stp>StudyData</stp>
        <stp>(Vol(EP?1)when  (LocalYear(EP?1)=2016 AND LocalMonth(EP?1)=2 AND LocalDay(EP?1)=8 AND LocalHour(EP?1)=10 AND LocalMinute(EP?1)=25))</stp>
        <stp>Bar</stp>
        <stp/>
        <stp>Close</stp>
        <stp>5</stp>
        <stp>0</stp>
        <stp/>
        <stp/>
        <stp/>
        <stp>FALSE</stp>
        <stp>T</stp>
        <tr r="X24" s="4"/>
      </tp>
      <tp>
        <v>15577</v>
        <stp/>
        <stp>StudyData</stp>
        <stp>(Vol(EP?1)when  (LocalYear(EP?1)=2016 AND LocalMonth(EP?1)=2 AND LocalDay(EP?1)=8 AND LocalHour(EP?1)=11 AND LocalMinute(EP?1)=35))</stp>
        <stp>Bar</stp>
        <stp/>
        <stp>Close</stp>
        <stp>5</stp>
        <stp>0</stp>
        <stp/>
        <stp/>
        <stp/>
        <stp>FALSE</stp>
        <stp>T</stp>
        <tr r="X38" s="4"/>
      </tp>
      <tp>
        <v>11872</v>
        <stp/>
        <stp>StudyData</stp>
        <stp>(Vol(EP?1)when  (LocalYear(EP?1)=2016 AND LocalMonth(EP?1)=2 AND LocalDay(EP?1)=8 AND LocalHour(EP?1)=12 AND LocalMinute(EP?1)=05))</stp>
        <stp>Bar</stp>
        <stp/>
        <stp>Close</stp>
        <stp>5</stp>
        <stp>0</stp>
        <stp/>
        <stp/>
        <stp/>
        <stp>FALSE</stp>
        <stp>T</stp>
        <tr r="X44" s="4"/>
      </tp>
      <tp>
        <v>18385</v>
        <stp/>
        <stp>StudyData</stp>
        <stp>(Vol(EP?1)when  (LocalYear(EP?1)=2016 AND LocalMonth(EP?1)=2 AND LocalDay(EP?1)=8 AND LocalHour(EP?1)=13 AND LocalMinute(EP?1)=15))</stp>
        <stp>Bar</stp>
        <stp/>
        <stp>Close</stp>
        <stp>5</stp>
        <stp>0</stp>
        <stp/>
        <stp/>
        <stp/>
        <stp>FALSE</stp>
        <stp>T</stp>
        <tr r="X58" s="4"/>
      </tp>
      <tp>
        <v>18735</v>
        <stp/>
        <stp>StudyData</stp>
        <stp>(Vol(EP?1)when  (LocalYear(EP?1)=2016 AND LocalMonth(EP?1)=2 AND LocalDay(EP?1)=9 AND LocalHour(EP?1)=10 AND LocalMinute(EP?1)=25))</stp>
        <stp>Bar</stp>
        <stp/>
        <stp>Close</stp>
        <stp>5</stp>
        <stp>0</stp>
        <stp/>
        <stp/>
        <stp/>
        <stp>FALSE</stp>
        <stp>T</stp>
        <tr r="W24" s="4"/>
      </tp>
      <tp>
        <v>15196</v>
        <stp/>
        <stp>StudyData</stp>
        <stp>(Vol(EP?1)when  (LocalYear(EP?1)=2016 AND LocalMonth(EP?1)=2 AND LocalDay(EP?1)=9 AND LocalHour(EP?1)=11 AND LocalMinute(EP?1)=35))</stp>
        <stp>Bar</stp>
        <stp/>
        <stp>Close</stp>
        <stp>5</stp>
        <stp>0</stp>
        <stp/>
        <stp/>
        <stp/>
        <stp>FALSE</stp>
        <stp>T</stp>
        <tr r="W38" s="4"/>
      </tp>
      <tp>
        <v>14104</v>
        <stp/>
        <stp>StudyData</stp>
        <stp>(Vol(EP?1)when  (LocalYear(EP?1)=2016 AND LocalMonth(EP?1)=2 AND LocalDay(EP?1)=9 AND LocalHour(EP?1)=12 AND LocalMinute(EP?1)=05))</stp>
        <stp>Bar</stp>
        <stp/>
        <stp>Close</stp>
        <stp>5</stp>
        <stp>0</stp>
        <stp/>
        <stp/>
        <stp/>
        <stp>FALSE</stp>
        <stp>T</stp>
        <tr r="W44" s="4"/>
      </tp>
      <tp>
        <v>19073</v>
        <stp/>
        <stp>StudyData</stp>
        <stp>(Vol(EP?1)when  (LocalYear(EP?1)=2016 AND LocalMonth(EP?1)=2 AND LocalDay(EP?1)=9 AND LocalHour(EP?1)=13 AND LocalMinute(EP?1)=15))</stp>
        <stp>Bar</stp>
        <stp/>
        <stp>Close</stp>
        <stp>5</stp>
        <stp>0</stp>
        <stp/>
        <stp/>
        <stp/>
        <stp>FALSE</stp>
        <stp>T</stp>
        <tr r="W58" s="4"/>
      </tp>
      <tp>
        <v>38933</v>
        <stp/>
        <stp>StudyData</stp>
        <stp>(Vol(EP?1)when  (LocalYear(EP?1)=2016 AND LocalMonth(EP?1)=2 AND LocalDay(EP?1)=3 AND LocalHour(EP?1)=10 AND LocalMinute(EP?1)=10))</stp>
        <stp>Bar</stp>
        <stp/>
        <stp>Close</stp>
        <stp>5</stp>
        <stp>0</stp>
        <stp/>
        <stp/>
        <stp/>
        <stp>FALSE</stp>
        <stp>T</stp>
        <tr r="AA21" s="4"/>
      </tp>
      <tp>
        <v>19453</v>
        <stp/>
        <stp>StudyData</stp>
        <stp>(Vol(EP?1)when  (LocalYear(EP?1)=2016 AND LocalMonth(EP?1)=2 AND LocalDay(EP?1)=3 AND LocalHour(EP?1)=11 AND LocalMinute(EP?1)=00))</stp>
        <stp>Bar</stp>
        <stp/>
        <stp>Close</stp>
        <stp>5</stp>
        <stp>0</stp>
        <stp/>
        <stp/>
        <stp/>
        <stp>FALSE</stp>
        <stp>T</stp>
        <tr r="AA31" s="4"/>
      </tp>
      <tp>
        <v>10800</v>
        <stp/>
        <stp>StudyData</stp>
        <stp>(Vol(EP?1)when  (LocalYear(EP?1)=2016 AND LocalMonth(EP?1)=2 AND LocalDay(EP?1)=3 AND LocalHour(EP?1)=12 AND LocalMinute(EP?1)=30))</stp>
        <stp>Bar</stp>
        <stp/>
        <stp>Close</stp>
        <stp>5</stp>
        <stp>0</stp>
        <stp/>
        <stp/>
        <stp/>
        <stp>FALSE</stp>
        <stp>T</stp>
        <tr r="AA49" s="4"/>
      </tp>
      <tp>
        <v>44755</v>
        <stp/>
        <stp>StudyData</stp>
        <stp>(Vol(EP?1)when  (LocalYear(EP?1)=2016 AND LocalMonth(EP?1)=2 AND LocalDay(EP?1)=3 AND LocalHour(EP?1)=13 AND LocalMinute(EP?1)=20))</stp>
        <stp>Bar</stp>
        <stp/>
        <stp>Close</stp>
        <stp>5</stp>
        <stp>0</stp>
        <stp/>
        <stp/>
        <stp/>
        <stp>FALSE</stp>
        <stp>T</stp>
        <tr r="AA59" s="4"/>
      </tp>
      <tp>
        <v>26241</v>
        <stp/>
        <stp>StudyData</stp>
        <stp>(Vol(EP?1)when  (LocalYear(EP?1)=2016 AND LocalMonth(EP?1)=2 AND LocalDay(EP?1)=3 AND LocalHour(EP?1)=14 AND LocalMinute(EP?1)=50))</stp>
        <stp>Bar</stp>
        <stp/>
        <stp>Close</stp>
        <stp>5</stp>
        <stp>0</stp>
        <stp/>
        <stp/>
        <stp/>
        <stp>FALSE</stp>
        <stp>T</stp>
        <tr r="AA77" s="4"/>
      </tp>
      <tp>
        <v>20588</v>
        <stp/>
        <stp>StudyData</stp>
        <stp>(Vol(EP?1)when  (LocalYear(EP?1)=2016 AND LocalMonth(EP?1)=2 AND LocalDay(EP?1)=2 AND LocalHour(EP?1)=10 AND LocalMinute(EP?1)=10))</stp>
        <stp>Bar</stp>
        <stp/>
        <stp>Close</stp>
        <stp>5</stp>
        <stp>0</stp>
        <stp/>
        <stp/>
        <stp/>
        <stp>FALSE</stp>
        <stp>T</stp>
        <tr r="AB21" s="4"/>
      </tp>
      <tp>
        <v>23517</v>
        <stp/>
        <stp>StudyData</stp>
        <stp>(Vol(EP?1)when  (LocalYear(EP?1)=2016 AND LocalMonth(EP?1)=2 AND LocalDay(EP?1)=2 AND LocalHour(EP?1)=11 AND LocalMinute(EP?1)=00))</stp>
        <stp>Bar</stp>
        <stp/>
        <stp>Close</stp>
        <stp>5</stp>
        <stp>0</stp>
        <stp/>
        <stp/>
        <stp/>
        <stp>FALSE</stp>
        <stp>T</stp>
        <tr r="AB31" s="4"/>
      </tp>
      <tp>
        <v>8268</v>
        <stp/>
        <stp>StudyData</stp>
        <stp>(Vol(EP?1)when  (LocalYear(EP?1)=2016 AND LocalMonth(EP?1)=2 AND LocalDay(EP?1)=2 AND LocalHour(EP?1)=12 AND LocalMinute(EP?1)=30))</stp>
        <stp>Bar</stp>
        <stp/>
        <stp>Close</stp>
        <stp>5</stp>
        <stp>0</stp>
        <stp/>
        <stp/>
        <stp/>
        <stp>FALSE</stp>
        <stp>T</stp>
        <tr r="AB49" s="4"/>
      </tp>
      <tp>
        <v>18255</v>
        <stp/>
        <stp>StudyData</stp>
        <stp>(Vol(EP?1)when  (LocalYear(EP?1)=2016 AND LocalMonth(EP?1)=2 AND LocalDay(EP?1)=2 AND LocalHour(EP?1)=13 AND LocalMinute(EP?1)=20))</stp>
        <stp>Bar</stp>
        <stp/>
        <stp>Close</stp>
        <stp>5</stp>
        <stp>0</stp>
        <stp/>
        <stp/>
        <stp/>
        <stp>FALSE</stp>
        <stp>T</stp>
        <tr r="AB59" s="4"/>
      </tp>
      <tp>
        <v>24084</v>
        <stp/>
        <stp>StudyData</stp>
        <stp>(Vol(EP?1)when  (LocalYear(EP?1)=2016 AND LocalMonth(EP?1)=2 AND LocalDay(EP?1)=2 AND LocalHour(EP?1)=14 AND LocalMinute(EP?1)=50))</stp>
        <stp>Bar</stp>
        <stp/>
        <stp>Close</stp>
        <stp>5</stp>
        <stp>0</stp>
        <stp/>
        <stp/>
        <stp/>
        <stp>FALSE</stp>
        <stp>T</stp>
        <tr r="AB77" s="4"/>
      </tp>
      <tp>
        <v>33341</v>
        <stp/>
        <stp>StudyData</stp>
        <stp>(Vol(EP?1)when  (LocalYear(EP?1)=2016 AND LocalMonth(EP?1)=2 AND LocalDay(EP?1)=4 AND LocalHour(EP?1)=10 AND LocalMinute(EP?1)=15))</stp>
        <stp>Bar</stp>
        <stp/>
        <stp>Close</stp>
        <stp>5</stp>
        <stp>0</stp>
        <stp/>
        <stp/>
        <stp/>
        <stp>FALSE</stp>
        <stp>T</stp>
        <tr r="Z22" s="4"/>
      </tp>
      <tp>
        <v>21998</v>
        <stp/>
        <stp>StudyData</stp>
        <stp>(Vol(EP?1)when  (LocalYear(EP?1)=2016 AND LocalMonth(EP?1)=2 AND LocalDay(EP?1)=4 AND LocalHour(EP?1)=11 AND LocalMinute(EP?1)=05))</stp>
        <stp>Bar</stp>
        <stp/>
        <stp>Close</stp>
        <stp>5</stp>
        <stp>0</stp>
        <stp/>
        <stp/>
        <stp/>
        <stp>FALSE</stp>
        <stp>T</stp>
        <tr r="Z32" s="4"/>
      </tp>
      <tp>
        <v>11748</v>
        <stp/>
        <stp>StudyData</stp>
        <stp>(Vol(EP?1)when  (LocalYear(EP?1)=2016 AND LocalMonth(EP?1)=2 AND LocalDay(EP?1)=4 AND LocalHour(EP?1)=12 AND LocalMinute(EP?1)=35))</stp>
        <stp>Bar</stp>
        <stp/>
        <stp>Close</stp>
        <stp>5</stp>
        <stp>0</stp>
        <stp/>
        <stp/>
        <stp/>
        <stp>FALSE</stp>
        <stp>T</stp>
        <tr r="Z50" s="4"/>
      </tp>
      <tp>
        <v>15524</v>
        <stp/>
        <stp>StudyData</stp>
        <stp>(Vol(EP?1)when  (LocalYear(EP?1)=2016 AND LocalMonth(EP?1)=2 AND LocalDay(EP?1)=4 AND LocalHour(EP?1)=13 AND LocalMinute(EP?1)=25))</stp>
        <stp>Bar</stp>
        <stp/>
        <stp>Close</stp>
        <stp>5</stp>
        <stp>0</stp>
        <stp/>
        <stp/>
        <stp/>
        <stp>FALSE</stp>
        <stp>T</stp>
        <tr r="Z60" s="4"/>
      </tp>
      <tp>
        <v>46986</v>
        <stp/>
        <stp>StudyData</stp>
        <stp>(Vol(EP?1)when  (LocalYear(EP?1)=2016 AND LocalMonth(EP?1)=2 AND LocalDay(EP?1)=4 AND LocalHour(EP?1)=14 AND LocalMinute(EP?1)=55))</stp>
        <stp>Bar</stp>
        <stp/>
        <stp>Close</stp>
        <stp>5</stp>
        <stp>0</stp>
        <stp/>
        <stp/>
        <stp/>
        <stp>FALSE</stp>
        <stp>T</stp>
        <tr r="Z78" s="4"/>
      </tp>
      <tp>
        <v>24068</v>
        <stp/>
        <stp>StudyData</stp>
        <stp>(Vol(EP?1)when  (LocalYear(EP?1)=2016 AND LocalMonth(EP?1)=2 AND LocalDay(EP?1)=5 AND LocalHour(EP?1)=10 AND LocalMinute(EP?1)=15))</stp>
        <stp>Bar</stp>
        <stp/>
        <stp>Close</stp>
        <stp>5</stp>
        <stp>0</stp>
        <stp/>
        <stp/>
        <stp/>
        <stp>FALSE</stp>
        <stp>T</stp>
        <tr r="Y22" s="4"/>
      </tp>
      <tp>
        <v>13871</v>
        <stp/>
        <stp>StudyData</stp>
        <stp>(Vol(EP?1)when  (LocalYear(EP?1)=2016 AND LocalMonth(EP?1)=2 AND LocalDay(EP?1)=5 AND LocalHour(EP?1)=11 AND LocalMinute(EP?1)=05))</stp>
        <stp>Bar</stp>
        <stp/>
        <stp>Close</stp>
        <stp>5</stp>
        <stp>0</stp>
        <stp/>
        <stp/>
        <stp/>
        <stp>FALSE</stp>
        <stp>T</stp>
        <tr r="Y32" s="4"/>
      </tp>
      <tp>
        <v>17277</v>
        <stp/>
        <stp>StudyData</stp>
        <stp>(Vol(EP?1)when  (LocalYear(EP?1)=2016 AND LocalMonth(EP?1)=2 AND LocalDay(EP?1)=5 AND LocalHour(EP?1)=12 AND LocalMinute(EP?1)=35))</stp>
        <stp>Bar</stp>
        <stp/>
        <stp>Close</stp>
        <stp>5</stp>
        <stp>0</stp>
        <stp/>
        <stp/>
        <stp/>
        <stp>FALSE</stp>
        <stp>T</stp>
        <tr r="Y50" s="4"/>
      </tp>
      <tp>
        <v>13652</v>
        <stp/>
        <stp>StudyData</stp>
        <stp>(Vol(EP?1)when  (LocalYear(EP?1)=2016 AND LocalMonth(EP?1)=2 AND LocalDay(EP?1)=5 AND LocalHour(EP?1)=13 AND LocalMinute(EP?1)=25))</stp>
        <stp>Bar</stp>
        <stp/>
        <stp>Close</stp>
        <stp>5</stp>
        <stp>0</stp>
        <stp/>
        <stp/>
        <stp/>
        <stp>FALSE</stp>
        <stp>T</stp>
        <tr r="Y60" s="4"/>
      </tp>
      <tp>
        <v>75100</v>
        <stp/>
        <stp>StudyData</stp>
        <stp>(Vol(EP?1)when  (LocalYear(EP?1)=2016 AND LocalMonth(EP?1)=2 AND LocalDay(EP?1)=5 AND LocalHour(EP?1)=14 AND LocalMinute(EP?1)=55))</stp>
        <stp>Bar</stp>
        <stp/>
        <stp>Close</stp>
        <stp>5</stp>
        <stp>0</stp>
        <stp/>
        <stp/>
        <stp/>
        <stp>FALSE</stp>
        <stp>T</stp>
        <tr r="Y78" s="4"/>
      </tp>
      <tp>
        <v>26248</v>
        <stp/>
        <stp>StudyData</stp>
        <stp>(Vol(EP?1)when  (LocalYear(EP?1)=2016 AND LocalMonth(EP?1)=2 AND LocalDay(EP?1)=2 AND LocalHour(EP?1)=10 AND LocalMinute(EP?1)=15))</stp>
        <stp>Bar</stp>
        <stp/>
        <stp>Close</stp>
        <stp>5</stp>
        <stp>0</stp>
        <stp/>
        <stp/>
        <stp/>
        <stp>FALSE</stp>
        <stp>T</stp>
        <tr r="AB22" s="4"/>
      </tp>
      <tp>
        <v>20807</v>
        <stp/>
        <stp>StudyData</stp>
        <stp>(Vol(EP?1)when  (LocalYear(EP?1)=2016 AND LocalMonth(EP?1)=2 AND LocalDay(EP?1)=2 AND LocalHour(EP?1)=11 AND LocalMinute(EP?1)=05))</stp>
        <stp>Bar</stp>
        <stp/>
        <stp>Close</stp>
        <stp>5</stp>
        <stp>0</stp>
        <stp/>
        <stp/>
        <stp/>
        <stp>FALSE</stp>
        <stp>T</stp>
        <tr r="AB32" s="4"/>
      </tp>
      <tp>
        <v>10649</v>
        <stp/>
        <stp>StudyData</stp>
        <stp>(Vol(EP?1)when  (LocalYear(EP?1)=2016 AND LocalMonth(EP?1)=2 AND LocalDay(EP?1)=2 AND LocalHour(EP?1)=12 AND LocalMinute(EP?1)=35))</stp>
        <stp>Bar</stp>
        <stp/>
        <stp>Close</stp>
        <stp>5</stp>
        <stp>0</stp>
        <stp/>
        <stp/>
        <stp/>
        <stp>FALSE</stp>
        <stp>T</stp>
        <tr r="AB50" s="4"/>
      </tp>
      <tp>
        <v>17980</v>
        <stp/>
        <stp>StudyData</stp>
        <stp>(Vol(EP?1)when  (LocalYear(EP?1)=2016 AND LocalMonth(EP?1)=2 AND LocalDay(EP?1)=2 AND LocalHour(EP?1)=13 AND LocalMinute(EP?1)=25))</stp>
        <stp>Bar</stp>
        <stp/>
        <stp>Close</stp>
        <stp>5</stp>
        <stp>0</stp>
        <stp/>
        <stp/>
        <stp/>
        <stp>FALSE</stp>
        <stp>T</stp>
        <tr r="AB60" s="4"/>
      </tp>
      <tp>
        <v>64628</v>
        <stp/>
        <stp>StudyData</stp>
        <stp>(Vol(EP?1)when  (LocalYear(EP?1)=2016 AND LocalMonth(EP?1)=2 AND LocalDay(EP?1)=2 AND LocalHour(EP?1)=14 AND LocalMinute(EP?1)=55))</stp>
        <stp>Bar</stp>
        <stp/>
        <stp>Close</stp>
        <stp>5</stp>
        <stp>0</stp>
        <stp/>
        <stp/>
        <stp/>
        <stp>FALSE</stp>
        <stp>T</stp>
        <tr r="AB78" s="4"/>
      </tp>
      <tp>
        <v>38353</v>
        <stp/>
        <stp>StudyData</stp>
        <stp>(Vol(EP?1)when  (LocalYear(EP?1)=2016 AND LocalMonth(EP?1)=2 AND LocalDay(EP?1)=3 AND LocalHour(EP?1)=10 AND LocalMinute(EP?1)=15))</stp>
        <stp>Bar</stp>
        <stp/>
        <stp>Close</stp>
        <stp>5</stp>
        <stp>0</stp>
        <stp/>
        <stp/>
        <stp/>
        <stp>FALSE</stp>
        <stp>T</stp>
        <tr r="AA22" s="4"/>
      </tp>
      <tp>
        <v>22189</v>
        <stp/>
        <stp>StudyData</stp>
        <stp>(Vol(EP?1)when  (LocalYear(EP?1)=2016 AND LocalMonth(EP?1)=2 AND LocalDay(EP?1)=3 AND LocalHour(EP?1)=11 AND LocalMinute(EP?1)=05))</stp>
        <stp>Bar</stp>
        <stp/>
        <stp>Close</stp>
        <stp>5</stp>
        <stp>0</stp>
        <stp/>
        <stp/>
        <stp/>
        <stp>FALSE</stp>
        <stp>T</stp>
        <tr r="AA32" s="4"/>
      </tp>
      <tp>
        <v>24098</v>
        <stp/>
        <stp>StudyData</stp>
        <stp>(Vol(EP?1)when  (LocalYear(EP?1)=2016 AND LocalMonth(EP?1)=2 AND LocalDay(EP?1)=3 AND LocalHour(EP?1)=12 AND LocalMinute(EP?1)=35))</stp>
        <stp>Bar</stp>
        <stp/>
        <stp>Close</stp>
        <stp>5</stp>
        <stp>0</stp>
        <stp/>
        <stp/>
        <stp/>
        <stp>FALSE</stp>
        <stp>T</stp>
        <tr r="AA50" s="4"/>
      </tp>
      <tp>
        <v>69154</v>
        <stp/>
        <stp>StudyData</stp>
        <stp>(Vol(EP?1)when  (LocalYear(EP?1)=2016 AND LocalMonth(EP?1)=2 AND LocalDay(EP?1)=3 AND LocalHour(EP?1)=13 AND LocalMinute(EP?1)=25))</stp>
        <stp>Bar</stp>
        <stp/>
        <stp>Close</stp>
        <stp>5</stp>
        <stp>0</stp>
        <stp/>
        <stp/>
        <stp/>
        <stp>FALSE</stp>
        <stp>T</stp>
        <tr r="AA60" s="4"/>
      </tp>
      <tp>
        <v>59235</v>
        <stp/>
        <stp>StudyData</stp>
        <stp>(Vol(EP?1)when  (LocalYear(EP?1)=2016 AND LocalMonth(EP?1)=2 AND LocalDay(EP?1)=3 AND LocalHour(EP?1)=14 AND LocalMinute(EP?1)=55))</stp>
        <stp>Bar</stp>
        <stp/>
        <stp>Close</stp>
        <stp>5</stp>
        <stp>0</stp>
        <stp/>
        <stp/>
        <stp/>
        <stp>FALSE</stp>
        <stp>T</stp>
        <tr r="AA78" s="4"/>
      </tp>
      <tp>
        <v>26000</v>
        <stp/>
        <stp>StudyData</stp>
        <stp>(Vol(EP?1)when  (LocalYear(EP?1)=2016 AND LocalMonth(EP?1)=2 AND LocalDay(EP?1)=5 AND LocalHour(EP?1)=10 AND LocalMinute(EP?1)=10))</stp>
        <stp>Bar</stp>
        <stp/>
        <stp>Close</stp>
        <stp>5</stp>
        <stp>0</stp>
        <stp/>
        <stp/>
        <stp/>
        <stp>FALSE</stp>
        <stp>T</stp>
        <tr r="Y21" s="4"/>
      </tp>
      <tp>
        <v>17222</v>
        <stp/>
        <stp>StudyData</stp>
        <stp>(Vol(EP?1)when  (LocalYear(EP?1)=2016 AND LocalMonth(EP?1)=2 AND LocalDay(EP?1)=5 AND LocalHour(EP?1)=11 AND LocalMinute(EP?1)=00))</stp>
        <stp>Bar</stp>
        <stp/>
        <stp>Close</stp>
        <stp>5</stp>
        <stp>0</stp>
        <stp/>
        <stp/>
        <stp/>
        <stp>FALSE</stp>
        <stp>T</stp>
        <tr r="Y31" s="4"/>
      </tp>
      <tp>
        <v>10945</v>
        <stp/>
        <stp>StudyData</stp>
        <stp>(Vol(EP?1)when  (LocalYear(EP?1)=2016 AND LocalMonth(EP?1)=2 AND LocalDay(EP?1)=5 AND LocalHour(EP?1)=12 AND LocalMinute(EP?1)=30))</stp>
        <stp>Bar</stp>
        <stp/>
        <stp>Close</stp>
        <stp>5</stp>
        <stp>0</stp>
        <stp/>
        <stp/>
        <stp/>
        <stp>FALSE</stp>
        <stp>T</stp>
        <tr r="Y49" s="4"/>
      </tp>
      <tp>
        <v>16348</v>
        <stp/>
        <stp>StudyData</stp>
        <stp>(Vol(EP?1)when  (LocalYear(EP?1)=2016 AND LocalMonth(EP?1)=2 AND LocalDay(EP?1)=5 AND LocalHour(EP?1)=13 AND LocalMinute(EP?1)=20))</stp>
        <stp>Bar</stp>
        <stp/>
        <stp>Close</stp>
        <stp>5</stp>
        <stp>0</stp>
        <stp/>
        <stp/>
        <stp/>
        <stp>FALSE</stp>
        <stp>T</stp>
        <tr r="Y59" s="4"/>
      </tp>
      <tp>
        <v>23673</v>
        <stp/>
        <stp>StudyData</stp>
        <stp>(Vol(EP?1)when  (LocalYear(EP?1)=2016 AND LocalMonth(EP?1)=2 AND LocalDay(EP?1)=5 AND LocalHour(EP?1)=14 AND LocalMinute(EP?1)=50))</stp>
        <stp>Bar</stp>
        <stp/>
        <stp>Close</stp>
        <stp>5</stp>
        <stp>0</stp>
        <stp/>
        <stp/>
        <stp/>
        <stp>FALSE</stp>
        <stp>T</stp>
        <tr r="Y77" s="4"/>
      </tp>
      <tp>
        <v>29407</v>
        <stp/>
        <stp>StudyData</stp>
        <stp>(Vol(EP?1)when  (LocalYear(EP?1)=2016 AND LocalMonth(EP?1)=2 AND LocalDay(EP?1)=4 AND LocalHour(EP?1)=10 AND LocalMinute(EP?1)=10))</stp>
        <stp>Bar</stp>
        <stp/>
        <stp>Close</stp>
        <stp>5</stp>
        <stp>0</stp>
        <stp/>
        <stp/>
        <stp/>
        <stp>FALSE</stp>
        <stp>T</stp>
        <tr r="Z21" s="4"/>
      </tp>
      <tp>
        <v>27235</v>
        <stp/>
        <stp>StudyData</stp>
        <stp>(Vol(EP?1)when  (LocalYear(EP?1)=2016 AND LocalMonth(EP?1)=2 AND LocalDay(EP?1)=4 AND LocalHour(EP?1)=11 AND LocalMinute(EP?1)=00))</stp>
        <stp>Bar</stp>
        <stp/>
        <stp>Close</stp>
        <stp>5</stp>
        <stp>0</stp>
        <stp/>
        <stp/>
        <stp/>
        <stp>FALSE</stp>
        <stp>T</stp>
        <tr r="Z31" s="4"/>
      </tp>
      <tp>
        <v>8167</v>
        <stp/>
        <stp>StudyData</stp>
        <stp>(Vol(EP?1)when  (LocalYear(EP?1)=2016 AND LocalMonth(EP?1)=2 AND LocalDay(EP?1)=4 AND LocalHour(EP?1)=12 AND LocalMinute(EP?1)=30))</stp>
        <stp>Bar</stp>
        <stp/>
        <stp>Close</stp>
        <stp>5</stp>
        <stp>0</stp>
        <stp/>
        <stp/>
        <stp/>
        <stp>FALSE</stp>
        <stp>T</stp>
        <tr r="Z49" s="4"/>
      </tp>
      <tp>
        <v>13604</v>
        <stp/>
        <stp>StudyData</stp>
        <stp>(Vol(EP?1)when  (LocalYear(EP?1)=2016 AND LocalMonth(EP?1)=2 AND LocalDay(EP?1)=4 AND LocalHour(EP?1)=13 AND LocalMinute(EP?1)=20))</stp>
        <stp>Bar</stp>
        <stp/>
        <stp>Close</stp>
        <stp>5</stp>
        <stp>0</stp>
        <stp/>
        <stp/>
        <stp/>
        <stp>FALSE</stp>
        <stp>T</stp>
        <tr r="Z59" s="4"/>
      </tp>
      <tp>
        <v>13037</v>
        <stp/>
        <stp>StudyData</stp>
        <stp>(Vol(EP?1)when  (LocalYear(EP?1)=2016 AND LocalMonth(EP?1)=2 AND LocalDay(EP?1)=4 AND LocalHour(EP?1)=14 AND LocalMinute(EP?1)=50))</stp>
        <stp>Bar</stp>
        <stp/>
        <stp>Close</stp>
        <stp>5</stp>
        <stp>0</stp>
        <stp/>
        <stp/>
        <stp/>
        <stp>FALSE</stp>
        <stp>T</stp>
        <tr r="Z77" s="4"/>
      </tp>
      <tp>
        <v>49684</v>
        <stp/>
        <stp>StudyData</stp>
        <stp>(Vol(EP?1)when  (LocalYear(EP?1)=2016 AND LocalMonth(EP?1)=2 AND LocalDay(EP?1)=9 AND LocalHour(EP?1)=10 AND LocalMinute(EP?1)=10))</stp>
        <stp>Bar</stp>
        <stp/>
        <stp>Close</stp>
        <stp>5</stp>
        <stp>0</stp>
        <stp/>
        <stp/>
        <stp/>
        <stp>FALSE</stp>
        <stp>T</stp>
        <tr r="W21" s="4"/>
      </tp>
      <tp>
        <v>18547</v>
        <stp/>
        <stp>StudyData</stp>
        <stp>(Vol(EP?1)when  (LocalYear(EP?1)=2016 AND LocalMonth(EP?1)=2 AND LocalDay(EP?1)=9 AND LocalHour(EP?1)=11 AND LocalMinute(EP?1)=00))</stp>
        <stp>Bar</stp>
        <stp/>
        <stp>Close</stp>
        <stp>5</stp>
        <stp>0</stp>
        <stp/>
        <stp/>
        <stp/>
        <stp>FALSE</stp>
        <stp>T</stp>
        <tr r="W31" s="4"/>
      </tp>
      <tp>
        <v>20150</v>
        <stp/>
        <stp>StudyData</stp>
        <stp>(Vol(EP?1)when  (LocalYear(EP?1)=2016 AND LocalMonth(EP?1)=2 AND LocalDay(EP?1)=9 AND LocalHour(EP?1)=12 AND LocalMinute(EP?1)=30))</stp>
        <stp>Bar</stp>
        <stp/>
        <stp>Close</stp>
        <stp>5</stp>
        <stp>0</stp>
        <stp/>
        <stp/>
        <stp/>
        <stp>FALSE</stp>
        <stp>T</stp>
        <tr r="W49" s="4"/>
      </tp>
      <tp>
        <v>18013</v>
        <stp/>
        <stp>StudyData</stp>
        <stp>(Vol(EP?1)when  (LocalYear(EP?1)=2016 AND LocalMonth(EP?1)=2 AND LocalDay(EP?1)=9 AND LocalHour(EP?1)=13 AND LocalMinute(EP?1)=20))</stp>
        <stp>Bar</stp>
        <stp/>
        <stp>Close</stp>
        <stp>5</stp>
        <stp>0</stp>
        <stp/>
        <stp/>
        <stp/>
        <stp>FALSE</stp>
        <stp>T</stp>
        <tr r="W59" s="4"/>
      </tp>
      <tp>
        <v>25873</v>
        <stp/>
        <stp>StudyData</stp>
        <stp>(Vol(EP?1)when  (LocalYear(EP?1)=2016 AND LocalMonth(EP?1)=2 AND LocalDay(EP?1)=9 AND LocalHour(EP?1)=14 AND LocalMinute(EP?1)=50))</stp>
        <stp>Bar</stp>
        <stp/>
        <stp>Close</stp>
        <stp>5</stp>
        <stp>0</stp>
        <stp/>
        <stp/>
        <stp/>
        <stp>FALSE</stp>
        <stp>T</stp>
        <tr r="W77" s="4"/>
      </tp>
      <tp>
        <v>41034</v>
        <stp/>
        <stp>StudyData</stp>
        <stp>(Vol(EP?1)when  (LocalYear(EP?1)=2016 AND LocalMonth(EP?1)=2 AND LocalDay(EP?1)=8 AND LocalHour(EP?1)=10 AND LocalMinute(EP?1)=10))</stp>
        <stp>Bar</stp>
        <stp/>
        <stp>Close</stp>
        <stp>5</stp>
        <stp>0</stp>
        <stp/>
        <stp/>
        <stp/>
        <stp>FALSE</stp>
        <stp>T</stp>
        <tr r="X21" s="4"/>
      </tp>
      <tp>
        <v>22326</v>
        <stp/>
        <stp>StudyData</stp>
        <stp>(Vol(EP?1)when  (LocalYear(EP?1)=2016 AND LocalMonth(EP?1)=2 AND LocalDay(EP?1)=8 AND LocalHour(EP?1)=11 AND LocalMinute(EP?1)=00))</stp>
        <stp>Bar</stp>
        <stp/>
        <stp>Close</stp>
        <stp>5</stp>
        <stp>0</stp>
        <stp/>
        <stp/>
        <stp/>
        <stp>FALSE</stp>
        <stp>T</stp>
        <tr r="X31" s="4"/>
      </tp>
      <tp>
        <v>13229</v>
        <stp/>
        <stp>StudyData</stp>
        <stp>(Vol(EP?1)when  (LocalYear(EP?1)=2016 AND LocalMonth(EP?1)=2 AND LocalDay(EP?1)=8 AND LocalHour(EP?1)=12 AND LocalMinute(EP?1)=30))</stp>
        <stp>Bar</stp>
        <stp/>
        <stp>Close</stp>
        <stp>5</stp>
        <stp>0</stp>
        <stp/>
        <stp/>
        <stp/>
        <stp>FALSE</stp>
        <stp>T</stp>
        <tr r="X49" s="4"/>
      </tp>
      <tp>
        <v>16585</v>
        <stp/>
        <stp>StudyData</stp>
        <stp>(Vol(EP?1)when  (LocalYear(EP?1)=2016 AND LocalMonth(EP?1)=2 AND LocalDay(EP?1)=8 AND LocalHour(EP?1)=13 AND LocalMinute(EP?1)=20))</stp>
        <stp>Bar</stp>
        <stp/>
        <stp>Close</stp>
        <stp>5</stp>
        <stp>0</stp>
        <stp/>
        <stp/>
        <stp/>
        <stp>FALSE</stp>
        <stp>T</stp>
        <tr r="X59" s="4"/>
      </tp>
      <tp>
        <v>48022</v>
        <stp/>
        <stp>StudyData</stp>
        <stp>(Vol(EP?1)when  (LocalYear(EP?1)=2016 AND LocalMonth(EP?1)=2 AND LocalDay(EP?1)=8 AND LocalHour(EP?1)=14 AND LocalMinute(EP?1)=50))</stp>
        <stp>Bar</stp>
        <stp/>
        <stp>Close</stp>
        <stp>5</stp>
        <stp>0</stp>
        <stp/>
        <stp/>
        <stp/>
        <stp>FALSE</stp>
        <stp>T</stp>
        <tr r="X77" s="4"/>
      </tp>
      <tp>
        <v>31514</v>
        <stp/>
        <stp>StudyData</stp>
        <stp>(Vol(EP?1)when  (LocalYear(EP?1)=2016 AND LocalMonth(EP?1)=2 AND LocalDay(EP?1)=8 AND LocalHour(EP?1)=10 AND LocalMinute(EP?1)=15))</stp>
        <stp>Bar</stp>
        <stp/>
        <stp>Close</stp>
        <stp>5</stp>
        <stp>0</stp>
        <stp/>
        <stp/>
        <stp/>
        <stp>FALSE</stp>
        <stp>T</stp>
        <tr r="X22" s="4"/>
      </tp>
      <tp>
        <v>11823</v>
        <stp/>
        <stp>StudyData</stp>
        <stp>(Vol(EP?1)when  (LocalYear(EP?1)=2016 AND LocalMonth(EP?1)=2 AND LocalDay(EP?1)=8 AND LocalHour(EP?1)=11 AND LocalMinute(EP?1)=05))</stp>
        <stp>Bar</stp>
        <stp/>
        <stp>Close</stp>
        <stp>5</stp>
        <stp>0</stp>
        <stp/>
        <stp/>
        <stp/>
        <stp>FALSE</stp>
        <stp>T</stp>
        <tr r="X32" s="4"/>
      </tp>
      <tp>
        <v>8446</v>
        <stp/>
        <stp>StudyData</stp>
        <stp>(Vol(EP?1)when  (LocalYear(EP?1)=2016 AND LocalMonth(EP?1)=2 AND LocalDay(EP?1)=8 AND LocalHour(EP?1)=12 AND LocalMinute(EP?1)=35))</stp>
        <stp>Bar</stp>
        <stp/>
        <stp>Close</stp>
        <stp>5</stp>
        <stp>0</stp>
        <stp/>
        <stp/>
        <stp/>
        <stp>FALSE</stp>
        <stp>T</stp>
        <tr r="X50" s="4"/>
      </tp>
      <tp>
        <v>16955</v>
        <stp/>
        <stp>StudyData</stp>
        <stp>(Vol(EP?1)when  (LocalYear(EP?1)=2016 AND LocalMonth(EP?1)=2 AND LocalDay(EP?1)=8 AND LocalHour(EP?1)=13 AND LocalMinute(EP?1)=25))</stp>
        <stp>Bar</stp>
        <stp/>
        <stp>Close</stp>
        <stp>5</stp>
        <stp>0</stp>
        <stp/>
        <stp/>
        <stp/>
        <stp>FALSE</stp>
        <stp>T</stp>
        <tr r="X60" s="4"/>
      </tp>
      <tp>
        <v>75409</v>
        <stp/>
        <stp>StudyData</stp>
        <stp>(Vol(EP?1)when  (LocalYear(EP?1)=2016 AND LocalMonth(EP?1)=2 AND LocalDay(EP?1)=8 AND LocalHour(EP?1)=14 AND LocalMinute(EP?1)=55))</stp>
        <stp>Bar</stp>
        <stp/>
        <stp>Close</stp>
        <stp>5</stp>
        <stp>0</stp>
        <stp/>
        <stp/>
        <stp/>
        <stp>FALSE</stp>
        <stp>T</stp>
        <tr r="X78" s="4"/>
      </tp>
      <tp>
        <v>27111</v>
        <stp/>
        <stp>StudyData</stp>
        <stp>(Vol(EP?1)when  (LocalYear(EP?1)=2016 AND LocalMonth(EP?1)=2 AND LocalDay(EP?1)=9 AND LocalHour(EP?1)=10 AND LocalMinute(EP?1)=15))</stp>
        <stp>Bar</stp>
        <stp/>
        <stp>Close</stp>
        <stp>5</stp>
        <stp>0</stp>
        <stp/>
        <stp/>
        <stp/>
        <stp>FALSE</stp>
        <stp>T</stp>
        <tr r="W22" s="4"/>
      </tp>
      <tp>
        <v>26718</v>
        <stp/>
        <stp>StudyData</stp>
        <stp>(Vol(EP?1)when  (LocalYear(EP?1)=2016 AND LocalMonth(EP?1)=2 AND LocalDay(EP?1)=9 AND LocalHour(EP?1)=11 AND LocalMinute(EP?1)=05))</stp>
        <stp>Bar</stp>
        <stp/>
        <stp>Close</stp>
        <stp>5</stp>
        <stp>0</stp>
        <stp/>
        <stp/>
        <stp/>
        <stp>FALSE</stp>
        <stp>T</stp>
        <tr r="W32" s="4"/>
      </tp>
      <tp>
        <v>15427</v>
        <stp/>
        <stp>StudyData</stp>
        <stp>(Vol(EP?1)when  (LocalYear(EP?1)=2016 AND LocalMonth(EP?1)=2 AND LocalDay(EP?1)=9 AND LocalHour(EP?1)=12 AND LocalMinute(EP?1)=35))</stp>
        <stp>Bar</stp>
        <stp/>
        <stp>Close</stp>
        <stp>5</stp>
        <stp>0</stp>
        <stp/>
        <stp/>
        <stp/>
        <stp>FALSE</stp>
        <stp>T</stp>
        <tr r="W50" s="4"/>
      </tp>
      <tp>
        <v>19752</v>
        <stp/>
        <stp>StudyData</stp>
        <stp>(Vol(EP?1)when  (LocalYear(EP?1)=2016 AND LocalMonth(EP?1)=2 AND LocalDay(EP?1)=9 AND LocalHour(EP?1)=13 AND LocalMinute(EP?1)=25))</stp>
        <stp>Bar</stp>
        <stp/>
        <stp>Close</stp>
        <stp>5</stp>
        <stp>0</stp>
        <stp/>
        <stp/>
        <stp/>
        <stp>FALSE</stp>
        <stp>T</stp>
        <tr r="W60" s="4"/>
      </tp>
      <tp>
        <v>59266</v>
        <stp/>
        <stp>StudyData</stp>
        <stp>(Vol(EP?1)when  (LocalYear(EP?1)=2016 AND LocalMonth(EP?1)=2 AND LocalDay(EP?1)=9 AND LocalHour(EP?1)=14 AND LocalMinute(EP?1)=55))</stp>
        <stp>Bar</stp>
        <stp/>
        <stp>Close</stp>
        <stp>5</stp>
        <stp>0</stp>
        <stp/>
        <stp/>
        <stp/>
        <stp>FALSE</stp>
        <stp>T</stp>
        <tr r="W78" s="4"/>
      </tp>
      <tp>
        <v>46706</v>
        <stp/>
        <stp>StudyData</stp>
        <stp>(Vol(EP?1)when  (LocalYear(EP?1)=2016 AND LocalMonth(EP?1)=2 AND LocalDay(EP?1)=3 AND LocalHour(EP?1)=10 AND LocalMinute(EP?1)=00))</stp>
        <stp>Bar</stp>
        <stp/>
        <stp>Close</stp>
        <stp>5</stp>
        <stp>0</stp>
        <stp/>
        <stp/>
        <stp/>
        <stp>FALSE</stp>
        <stp>T</stp>
        <tr r="AA19" s="4"/>
      </tp>
      <tp>
        <v>23033</v>
        <stp/>
        <stp>StudyData</stp>
        <stp>(Vol(EP?1)when  (LocalYear(EP?1)=2016 AND LocalMonth(EP?1)=2 AND LocalDay(EP?1)=3 AND LocalHour(EP?1)=11 AND LocalMinute(EP?1)=10))</stp>
        <stp>Bar</stp>
        <stp/>
        <stp>Close</stp>
        <stp>5</stp>
        <stp>0</stp>
        <stp/>
        <stp/>
        <stp/>
        <stp>FALSE</stp>
        <stp>T</stp>
        <tr r="AA33" s="4"/>
      </tp>
      <tp>
        <v>10448</v>
        <stp/>
        <stp>StudyData</stp>
        <stp>(Vol(EP?1)when  (LocalYear(EP?1)=2016 AND LocalMonth(EP?1)=2 AND LocalDay(EP?1)=3 AND LocalHour(EP?1)=12 AND LocalMinute(EP?1)=20))</stp>
        <stp>Bar</stp>
        <stp/>
        <stp>Close</stp>
        <stp>5</stp>
        <stp>0</stp>
        <stp/>
        <stp/>
        <stp/>
        <stp>FALSE</stp>
        <stp>T</stp>
        <tr r="AA47" s="4"/>
      </tp>
      <tp>
        <v>35562</v>
        <stp/>
        <stp>StudyData</stp>
        <stp>(Vol(EP?1)when  (LocalYear(EP?1)=2016 AND LocalMonth(EP?1)=2 AND LocalDay(EP?1)=3 AND LocalHour(EP?1)=13 AND LocalMinute(EP?1)=30))</stp>
        <stp>Bar</stp>
        <stp/>
        <stp>Close</stp>
        <stp>5</stp>
        <stp>0</stp>
        <stp/>
        <stp/>
        <stp/>
        <stp>FALSE</stp>
        <stp>T</stp>
        <tr r="AA61" s="4"/>
      </tp>
      <tp>
        <v>20275</v>
        <stp/>
        <stp>StudyData</stp>
        <stp>(Vol(EP?1)when  (LocalYear(EP?1)=2016 AND LocalMonth(EP?1)=2 AND LocalDay(EP?1)=3 AND LocalHour(EP?1)=14 AND LocalMinute(EP?1)=40))</stp>
        <stp>Bar</stp>
        <stp/>
        <stp>Close</stp>
        <stp>5</stp>
        <stp>0</stp>
        <stp/>
        <stp/>
        <stp/>
        <stp>FALSE</stp>
        <stp>T</stp>
        <tr r="AA75" s="4"/>
      </tp>
      <tp>
        <v>20203</v>
        <stp/>
        <stp>StudyData</stp>
        <stp>(Vol(EP?1)when  (LocalYear(EP?1)=2016 AND LocalMonth(EP?1)=2 AND LocalDay(EP?1)=2 AND LocalHour(EP?1)=10 AND LocalMinute(EP?1)=00))</stp>
        <stp>Bar</stp>
        <stp/>
        <stp>Close</stp>
        <stp>5</stp>
        <stp>0</stp>
        <stp/>
        <stp/>
        <stp/>
        <stp>FALSE</stp>
        <stp>T</stp>
        <tr r="AB19" s="4"/>
      </tp>
      <tp>
        <v>20395</v>
        <stp/>
        <stp>StudyData</stp>
        <stp>(Vol(EP?1)when  (LocalYear(EP?1)=2016 AND LocalMonth(EP?1)=2 AND LocalDay(EP?1)=2 AND LocalHour(EP?1)=11 AND LocalMinute(EP?1)=10))</stp>
        <stp>Bar</stp>
        <stp/>
        <stp>Close</stp>
        <stp>5</stp>
        <stp>0</stp>
        <stp/>
        <stp/>
        <stp/>
        <stp>FALSE</stp>
        <stp>T</stp>
        <tr r="AB33" s="4"/>
      </tp>
      <tp>
        <v>12802</v>
        <stp/>
        <stp>StudyData</stp>
        <stp>(Vol(EP?1)when  (LocalYear(EP?1)=2016 AND LocalMonth(EP?1)=2 AND LocalDay(EP?1)=2 AND LocalHour(EP?1)=12 AND LocalMinute(EP?1)=20))</stp>
        <stp>Bar</stp>
        <stp/>
        <stp>Close</stp>
        <stp>5</stp>
        <stp>0</stp>
        <stp/>
        <stp/>
        <stp/>
        <stp>FALSE</stp>
        <stp>T</stp>
        <tr r="AB47" s="4"/>
      </tp>
      <tp>
        <v>12248</v>
        <stp/>
        <stp>StudyData</stp>
        <stp>(Vol(EP?1)when  (LocalYear(EP?1)=2016 AND LocalMonth(EP?1)=2 AND LocalDay(EP?1)=2 AND LocalHour(EP?1)=13 AND LocalMinute(EP?1)=30))</stp>
        <stp>Bar</stp>
        <stp/>
        <stp>Close</stp>
        <stp>5</stp>
        <stp>0</stp>
        <stp/>
        <stp/>
        <stp/>
        <stp>FALSE</stp>
        <stp>T</stp>
        <tr r="AB61" s="4"/>
      </tp>
      <tp>
        <v>22715</v>
        <stp/>
        <stp>StudyData</stp>
        <stp>(Vol(EP?1)when  (LocalYear(EP?1)=2016 AND LocalMonth(EP?1)=2 AND LocalDay(EP?1)=2 AND LocalHour(EP?1)=14 AND LocalMinute(EP?1)=40))</stp>
        <stp>Bar</stp>
        <stp/>
        <stp>Close</stp>
        <stp>5</stp>
        <stp>0</stp>
        <stp/>
        <stp/>
        <stp/>
        <stp>FALSE</stp>
        <stp>T</stp>
        <tr r="AB75" s="4"/>
      </tp>
      <tp>
        <v>27070</v>
        <stp/>
        <stp>StudyData</stp>
        <stp>(Vol(EP?1)when  (LocalYear(EP?1)=2016 AND LocalMonth(EP?1)=2 AND LocalDay(EP?1)=4 AND LocalHour(EP?1)=10 AND LocalMinute(EP?1)=05))</stp>
        <stp>Bar</stp>
        <stp/>
        <stp>Close</stp>
        <stp>5</stp>
        <stp>0</stp>
        <stp/>
        <stp/>
        <stp/>
        <stp>FALSE</stp>
        <stp>T</stp>
        <tr r="Z20" s="4"/>
      </tp>
      <tp>
        <v>11394</v>
        <stp/>
        <stp>StudyData</stp>
        <stp>(Vol(EP?1)when  (LocalYear(EP?1)=2016 AND LocalMonth(EP?1)=2 AND LocalDay(EP?1)=4 AND LocalHour(EP?1)=11 AND LocalMinute(EP?1)=15))</stp>
        <stp>Bar</stp>
        <stp/>
        <stp>Close</stp>
        <stp>5</stp>
        <stp>0</stp>
        <stp/>
        <stp/>
        <stp/>
        <stp>FALSE</stp>
        <stp>T</stp>
        <tr r="Z34" s="4"/>
      </tp>
      <tp>
        <v>7607</v>
        <stp/>
        <stp>StudyData</stp>
        <stp>(Vol(EP?1)when  (LocalYear(EP?1)=2016 AND LocalMonth(EP?1)=2 AND LocalDay(EP?1)=4 AND LocalHour(EP?1)=12 AND LocalMinute(EP?1)=25))</stp>
        <stp>Bar</stp>
        <stp/>
        <stp>Close</stp>
        <stp>5</stp>
        <stp>0</stp>
        <stp/>
        <stp/>
        <stp/>
        <stp>FALSE</stp>
        <stp>T</stp>
        <tr r="Z48" s="4"/>
      </tp>
      <tp>
        <v>12939</v>
        <stp/>
        <stp>StudyData</stp>
        <stp>(Vol(EP?1)when  (LocalYear(EP?1)=2016 AND LocalMonth(EP?1)=2 AND LocalDay(EP?1)=4 AND LocalHour(EP?1)=13 AND LocalMinute(EP?1)=35))</stp>
        <stp>Bar</stp>
        <stp/>
        <stp>Close</stp>
        <stp>5</stp>
        <stp>0</stp>
        <stp/>
        <stp/>
        <stp/>
        <stp>FALSE</stp>
        <stp>T</stp>
        <tr r="Z62" s="4"/>
      </tp>
      <tp>
        <v>16173</v>
        <stp/>
        <stp>StudyData</stp>
        <stp>(Vol(EP?1)when  (LocalYear(EP?1)=2016 AND LocalMonth(EP?1)=2 AND LocalDay(EP?1)=4 AND LocalHour(EP?1)=14 AND LocalMinute(EP?1)=45))</stp>
        <stp>Bar</stp>
        <stp/>
        <stp>Close</stp>
        <stp>5</stp>
        <stp>0</stp>
        <stp/>
        <stp/>
        <stp/>
        <stp>FALSE</stp>
        <stp>T</stp>
        <tr r="Z76" s="4"/>
      </tp>
      <tp>
        <v>30913</v>
        <stp/>
        <stp>StudyData</stp>
        <stp>(Vol(EP?1)when  (LocalYear(EP?1)=2016 AND LocalMonth(EP?1)=2 AND LocalDay(EP?1)=5 AND LocalHour(EP?1)=10 AND LocalMinute(EP?1)=05))</stp>
        <stp>Bar</stp>
        <stp/>
        <stp>Close</stp>
        <stp>5</stp>
        <stp>0</stp>
        <stp/>
        <stp/>
        <stp/>
        <stp>FALSE</stp>
        <stp>T</stp>
        <tr r="Y20" s="4"/>
      </tp>
      <tp>
        <v>13147</v>
        <stp/>
        <stp>StudyData</stp>
        <stp>(Vol(EP?1)when  (LocalYear(EP?1)=2016 AND LocalMonth(EP?1)=2 AND LocalDay(EP?1)=5 AND LocalHour(EP?1)=11 AND LocalMinute(EP?1)=15))</stp>
        <stp>Bar</stp>
        <stp/>
        <stp>Close</stp>
        <stp>5</stp>
        <stp>0</stp>
        <stp/>
        <stp/>
        <stp/>
        <stp>FALSE</stp>
        <stp>T</stp>
        <tr r="Y34" s="4"/>
      </tp>
      <tp>
        <v>10823</v>
        <stp/>
        <stp>StudyData</stp>
        <stp>(Vol(EP?1)when  (LocalYear(EP?1)=2016 AND LocalMonth(EP?1)=2 AND LocalDay(EP?1)=5 AND LocalHour(EP?1)=12 AND LocalMinute(EP?1)=25))</stp>
        <stp>Bar</stp>
        <stp/>
        <stp>Close</stp>
        <stp>5</stp>
        <stp>0</stp>
        <stp/>
        <stp/>
        <stp/>
        <stp>FALSE</stp>
        <stp>T</stp>
        <tr r="Y48" s="4"/>
      </tp>
      <tp>
        <v>10441</v>
        <stp/>
        <stp>StudyData</stp>
        <stp>(Vol(EP?1)when  (LocalYear(EP?1)=2016 AND LocalMonth(EP?1)=2 AND LocalDay(EP?1)=5 AND LocalHour(EP?1)=13 AND LocalMinute(EP?1)=35))</stp>
        <stp>Bar</stp>
        <stp/>
        <stp>Close</stp>
        <stp>5</stp>
        <stp>0</stp>
        <stp/>
        <stp/>
        <stp/>
        <stp>FALSE</stp>
        <stp>T</stp>
        <tr r="Y62" s="4"/>
      </tp>
      <tp>
        <v>19253</v>
        <stp/>
        <stp>StudyData</stp>
        <stp>(Vol(EP?1)when  (LocalYear(EP?1)=2016 AND LocalMonth(EP?1)=2 AND LocalDay(EP?1)=5 AND LocalHour(EP?1)=14 AND LocalMinute(EP?1)=45))</stp>
        <stp>Bar</stp>
        <stp/>
        <stp>Close</stp>
        <stp>5</stp>
        <stp>0</stp>
        <stp/>
        <stp/>
        <stp/>
        <stp>FALSE</stp>
        <stp>T</stp>
        <tr r="Y76" s="4"/>
      </tp>
      <tp>
        <v>13569</v>
        <stp/>
        <stp>StudyData</stp>
        <stp>(Vol(EP?1)when  (LocalYear(EP?1)=2016 AND LocalMonth(EP?1)=2 AND LocalDay(EP?1)=2 AND LocalHour(EP?1)=10 AND LocalMinute(EP?1)=05))</stp>
        <stp>Bar</stp>
        <stp/>
        <stp>Close</stp>
        <stp>5</stp>
        <stp>0</stp>
        <stp/>
        <stp/>
        <stp/>
        <stp>FALSE</stp>
        <stp>T</stp>
        <tr r="AB20" s="4"/>
      </tp>
      <tp>
        <v>18765</v>
        <stp/>
        <stp>StudyData</stp>
        <stp>(Vol(EP?1)when  (LocalYear(EP?1)=2016 AND LocalMonth(EP?1)=2 AND LocalDay(EP?1)=2 AND LocalHour(EP?1)=11 AND LocalMinute(EP?1)=15))</stp>
        <stp>Bar</stp>
        <stp/>
        <stp>Close</stp>
        <stp>5</stp>
        <stp>0</stp>
        <stp/>
        <stp/>
        <stp/>
        <stp>FALSE</stp>
        <stp>T</stp>
        <tr r="AB34" s="4"/>
      </tp>
      <tp>
        <v>8469</v>
        <stp/>
        <stp>StudyData</stp>
        <stp>(Vol(EP?1)when  (LocalYear(EP?1)=2016 AND LocalMonth(EP?1)=2 AND LocalDay(EP?1)=2 AND LocalHour(EP?1)=12 AND LocalMinute(EP?1)=25))</stp>
        <stp>Bar</stp>
        <stp/>
        <stp>Close</stp>
        <stp>5</stp>
        <stp>0</stp>
        <stp/>
        <stp/>
        <stp/>
        <stp>FALSE</stp>
        <stp>T</stp>
        <tr r="AB48" s="4"/>
      </tp>
      <tp>
        <v>17069</v>
        <stp/>
        <stp>StudyData</stp>
        <stp>(Vol(EP?1)when  (LocalYear(EP?1)=2016 AND LocalMonth(EP?1)=2 AND LocalDay(EP?1)=2 AND LocalHour(EP?1)=13 AND LocalMinute(EP?1)=35))</stp>
        <stp>Bar</stp>
        <stp/>
        <stp>Close</stp>
        <stp>5</stp>
        <stp>0</stp>
        <stp/>
        <stp/>
        <stp/>
        <stp>FALSE</stp>
        <stp>T</stp>
        <tr r="AB62" s="4"/>
      </tp>
      <tp>
        <v>34314</v>
        <stp/>
        <stp>StudyData</stp>
        <stp>(Vol(EP?1)when  (LocalYear(EP?1)=2016 AND LocalMonth(EP?1)=2 AND LocalDay(EP?1)=2 AND LocalHour(EP?1)=14 AND LocalMinute(EP?1)=45))</stp>
        <stp>Bar</stp>
        <stp/>
        <stp>Close</stp>
        <stp>5</stp>
        <stp>0</stp>
        <stp/>
        <stp/>
        <stp/>
        <stp>FALSE</stp>
        <stp>T</stp>
        <tr r="AB76" s="4"/>
      </tp>
      <tp>
        <v>49294</v>
        <stp/>
        <stp>StudyData</stp>
        <stp>(Vol(EP?1)when  (LocalYear(EP?1)=2016 AND LocalMonth(EP?1)=2 AND LocalDay(EP?1)=3 AND LocalHour(EP?1)=10 AND LocalMinute(EP?1)=05))</stp>
        <stp>Bar</stp>
        <stp/>
        <stp>Close</stp>
        <stp>5</stp>
        <stp>0</stp>
        <stp/>
        <stp/>
        <stp/>
        <stp>FALSE</stp>
        <stp>T</stp>
        <tr r="AA20" s="4"/>
      </tp>
      <tp>
        <v>19717</v>
        <stp/>
        <stp>StudyData</stp>
        <stp>(Vol(EP?1)when  (LocalYear(EP?1)=2016 AND LocalMonth(EP?1)=2 AND LocalDay(EP?1)=3 AND LocalHour(EP?1)=11 AND LocalMinute(EP?1)=15))</stp>
        <stp>Bar</stp>
        <stp/>
        <stp>Close</stp>
        <stp>5</stp>
        <stp>0</stp>
        <stp/>
        <stp/>
        <stp/>
        <stp>FALSE</stp>
        <stp>T</stp>
        <tr r="AA34" s="4"/>
      </tp>
      <tp>
        <v>7122</v>
        <stp/>
        <stp>StudyData</stp>
        <stp>(Vol(EP?1)when  (LocalYear(EP?1)=2016 AND LocalMonth(EP?1)=2 AND LocalDay(EP?1)=3 AND LocalHour(EP?1)=12 AND LocalMinute(EP?1)=25))</stp>
        <stp>Bar</stp>
        <stp/>
        <stp>Close</stp>
        <stp>5</stp>
        <stp>0</stp>
        <stp/>
        <stp/>
        <stp/>
        <stp>FALSE</stp>
        <stp>T</stp>
        <tr r="AA48" s="4"/>
      </tp>
      <tp>
        <v>27203</v>
        <stp/>
        <stp>StudyData</stp>
        <stp>(Vol(EP?1)when  (LocalYear(EP?1)=2016 AND LocalMonth(EP?1)=2 AND LocalDay(EP?1)=3 AND LocalHour(EP?1)=13 AND LocalMinute(EP?1)=35))</stp>
        <stp>Bar</stp>
        <stp/>
        <stp>Close</stp>
        <stp>5</stp>
        <stp>0</stp>
        <stp/>
        <stp/>
        <stp/>
        <stp>FALSE</stp>
        <stp>T</stp>
        <tr r="AA62" s="4"/>
      </tp>
      <tp>
        <v>20127</v>
        <stp/>
        <stp>StudyData</stp>
        <stp>(Vol(EP?1)when  (LocalYear(EP?1)=2016 AND LocalMonth(EP?1)=2 AND LocalDay(EP?1)=3 AND LocalHour(EP?1)=14 AND LocalMinute(EP?1)=45))</stp>
        <stp>Bar</stp>
        <stp/>
        <stp>Close</stp>
        <stp>5</stp>
        <stp>0</stp>
        <stp/>
        <stp/>
        <stp/>
        <stp>FALSE</stp>
        <stp>T</stp>
        <tr r="AA76" s="4"/>
      </tp>
      <tp>
        <v>26440</v>
        <stp/>
        <stp>StudyData</stp>
        <stp>(Vol(EP?1)when  (LocalYear(EP?1)=2016 AND LocalMonth(EP?1)=2 AND LocalDay(EP?1)=5 AND LocalHour(EP?1)=10 AND LocalMinute(EP?1)=00))</stp>
        <stp>Bar</stp>
        <stp/>
        <stp>Close</stp>
        <stp>5</stp>
        <stp>0</stp>
        <stp/>
        <stp/>
        <stp/>
        <stp>FALSE</stp>
        <stp>T</stp>
        <tr r="Y19" s="4"/>
      </tp>
      <tp>
        <v>13024</v>
        <stp/>
        <stp>StudyData</stp>
        <stp>(Vol(EP?1)when  (LocalYear(EP?1)=2016 AND LocalMonth(EP?1)=2 AND LocalDay(EP?1)=5 AND LocalHour(EP?1)=11 AND LocalMinute(EP?1)=10))</stp>
        <stp>Bar</stp>
        <stp/>
        <stp>Close</stp>
        <stp>5</stp>
        <stp>0</stp>
        <stp/>
        <stp/>
        <stp/>
        <stp>FALSE</stp>
        <stp>T</stp>
        <tr r="Y33" s="4"/>
      </tp>
      <tp>
        <v>10271</v>
        <stp/>
        <stp>StudyData</stp>
        <stp>(Vol(EP?1)when  (LocalYear(EP?1)=2016 AND LocalMonth(EP?1)=2 AND LocalDay(EP?1)=5 AND LocalHour(EP?1)=12 AND LocalMinute(EP?1)=20))</stp>
        <stp>Bar</stp>
        <stp/>
        <stp>Close</stp>
        <stp>5</stp>
        <stp>0</stp>
        <stp/>
        <stp/>
        <stp/>
        <stp>FALSE</stp>
        <stp>T</stp>
        <tr r="Y47" s="4"/>
      </tp>
      <tp>
        <v>18513</v>
        <stp/>
        <stp>StudyData</stp>
        <stp>(Vol(EP?1)when  (LocalYear(EP?1)=2016 AND LocalMonth(EP?1)=2 AND LocalDay(EP?1)=5 AND LocalHour(EP?1)=13 AND LocalMinute(EP?1)=30))</stp>
        <stp>Bar</stp>
        <stp/>
        <stp>Close</stp>
        <stp>5</stp>
        <stp>0</stp>
        <stp/>
        <stp/>
        <stp/>
        <stp>FALSE</stp>
        <stp>T</stp>
        <tr r="Y61" s="4"/>
      </tp>
      <tp>
        <v>21245</v>
        <stp/>
        <stp>StudyData</stp>
        <stp>(Vol(EP?1)when  (LocalYear(EP?1)=2016 AND LocalMonth(EP?1)=2 AND LocalDay(EP?1)=5 AND LocalHour(EP?1)=14 AND LocalMinute(EP?1)=40))</stp>
        <stp>Bar</stp>
        <stp/>
        <stp>Close</stp>
        <stp>5</stp>
        <stp>0</stp>
        <stp/>
        <stp/>
        <stp/>
        <stp>FALSE</stp>
        <stp>T</stp>
        <tr r="Y75" s="4"/>
      </tp>
      <tp>
        <v>21629</v>
        <stp/>
        <stp>StudyData</stp>
        <stp>(Vol(EP?1)when  (LocalYear(EP?1)=2016 AND LocalMonth(EP?1)=2 AND LocalDay(EP?1)=4 AND LocalHour(EP?1)=10 AND LocalMinute(EP?1)=00))</stp>
        <stp>Bar</stp>
        <stp/>
        <stp>Close</stp>
        <stp>5</stp>
        <stp>0</stp>
        <stp/>
        <stp/>
        <stp/>
        <stp>FALSE</stp>
        <stp>T</stp>
        <tr r="Z19" s="4"/>
      </tp>
      <tp>
        <v>19962</v>
        <stp/>
        <stp>StudyData</stp>
        <stp>(Vol(EP?1)when  (LocalYear(EP?1)=2016 AND LocalMonth(EP?1)=2 AND LocalDay(EP?1)=4 AND LocalHour(EP?1)=11 AND LocalMinute(EP?1)=10))</stp>
        <stp>Bar</stp>
        <stp/>
        <stp>Close</stp>
        <stp>5</stp>
        <stp>0</stp>
        <stp/>
        <stp/>
        <stp/>
        <stp>FALSE</stp>
        <stp>T</stp>
        <tr r="Z33" s="4"/>
      </tp>
      <tp>
        <v>11364</v>
        <stp/>
        <stp>StudyData</stp>
        <stp>(Vol(EP?1)when  (LocalYear(EP?1)=2016 AND LocalMonth(EP?1)=2 AND LocalDay(EP?1)=4 AND LocalHour(EP?1)=12 AND LocalMinute(EP?1)=20))</stp>
        <stp>Bar</stp>
        <stp/>
        <stp>Close</stp>
        <stp>5</stp>
        <stp>0</stp>
        <stp/>
        <stp/>
        <stp/>
        <stp>FALSE</stp>
        <stp>T</stp>
        <tr r="Z47" s="4"/>
      </tp>
      <tp>
        <v>11451</v>
        <stp/>
        <stp>StudyData</stp>
        <stp>(Vol(EP?1)when  (LocalYear(EP?1)=2016 AND LocalMonth(EP?1)=2 AND LocalDay(EP?1)=4 AND LocalHour(EP?1)=13 AND LocalMinute(EP?1)=30))</stp>
        <stp>Bar</stp>
        <stp/>
        <stp>Close</stp>
        <stp>5</stp>
        <stp>0</stp>
        <stp/>
        <stp/>
        <stp/>
        <stp>FALSE</stp>
        <stp>T</stp>
        <tr r="Z61" s="4"/>
      </tp>
      <tp>
        <v>19666</v>
        <stp/>
        <stp>StudyData</stp>
        <stp>(Vol(EP?1)when  (LocalYear(EP?1)=2016 AND LocalMonth(EP?1)=2 AND LocalDay(EP?1)=4 AND LocalHour(EP?1)=14 AND LocalMinute(EP?1)=40))</stp>
        <stp>Bar</stp>
        <stp/>
        <stp>Close</stp>
        <stp>5</stp>
        <stp>0</stp>
        <stp/>
        <stp/>
        <stp/>
        <stp>FALSE</stp>
        <stp>T</stp>
        <tr r="Z75" s="4"/>
      </tp>
      <tp>
        <v>38624</v>
        <stp/>
        <stp>StudyData</stp>
        <stp>(Vol(EP?1)when  (LocalYear(EP?1)=2016 AND LocalMonth(EP?1)=2 AND LocalDay(EP?1)=9 AND LocalHour(EP?1)=10 AND LocalMinute(EP?1)=00))</stp>
        <stp>Bar</stp>
        <stp/>
        <stp>Close</stp>
        <stp>5</stp>
        <stp>0</stp>
        <stp/>
        <stp/>
        <stp/>
        <stp>FALSE</stp>
        <stp>T</stp>
        <tr r="W19" s="4"/>
      </tp>
      <tp>
        <v>15285</v>
        <stp/>
        <stp>StudyData</stp>
        <stp>(Vol(EP?1)when  (LocalYear(EP?1)=2016 AND LocalMonth(EP?1)=2 AND LocalDay(EP?1)=9 AND LocalHour(EP?1)=11 AND LocalMinute(EP?1)=10))</stp>
        <stp>Bar</stp>
        <stp/>
        <stp>Close</stp>
        <stp>5</stp>
        <stp>0</stp>
        <stp/>
        <stp/>
        <stp/>
        <stp>FALSE</stp>
        <stp>T</stp>
        <tr r="W33" s="4"/>
      </tp>
      <tp>
        <v>16960</v>
        <stp/>
        <stp>StudyData</stp>
        <stp>(Vol(EP?1)when  (LocalYear(EP?1)=2016 AND LocalMonth(EP?1)=2 AND LocalDay(EP?1)=9 AND LocalHour(EP?1)=12 AND LocalMinute(EP?1)=20))</stp>
        <stp>Bar</stp>
        <stp/>
        <stp>Close</stp>
        <stp>5</stp>
        <stp>0</stp>
        <stp/>
        <stp/>
        <stp/>
        <stp>FALSE</stp>
        <stp>T</stp>
        <tr r="W47" s="4"/>
      </tp>
      <tp>
        <v>19116</v>
        <stp/>
        <stp>StudyData</stp>
        <stp>(Vol(EP?1)when  (LocalYear(EP?1)=2016 AND LocalMonth(EP?1)=2 AND LocalDay(EP?1)=9 AND LocalHour(EP?1)=13 AND LocalMinute(EP?1)=30))</stp>
        <stp>Bar</stp>
        <stp/>
        <stp>Close</stp>
        <stp>5</stp>
        <stp>0</stp>
        <stp/>
        <stp/>
        <stp/>
        <stp>FALSE</stp>
        <stp>T</stp>
        <tr r="W61" s="4"/>
      </tp>
      <tp>
        <v>32534</v>
        <stp/>
        <stp>StudyData</stp>
        <stp>(Vol(EP?1)when  (LocalYear(EP?1)=2016 AND LocalMonth(EP?1)=2 AND LocalDay(EP?1)=9 AND LocalHour(EP?1)=14 AND LocalMinute(EP?1)=40))</stp>
        <stp>Bar</stp>
        <stp/>
        <stp>Close</stp>
        <stp>5</stp>
        <stp>0</stp>
        <stp/>
        <stp/>
        <stp/>
        <stp>FALSE</stp>
        <stp>T</stp>
        <tr r="W75" s="4"/>
      </tp>
      <tp>
        <v>34111</v>
        <stp/>
        <stp>StudyData</stp>
        <stp>(Vol(EP?1)when  (LocalYear(EP?1)=2016 AND LocalMonth(EP?1)=2 AND LocalDay(EP?1)=8 AND LocalHour(EP?1)=10 AND LocalMinute(EP?1)=00))</stp>
        <stp>Bar</stp>
        <stp/>
        <stp>Close</stp>
        <stp>5</stp>
        <stp>0</stp>
        <stp/>
        <stp/>
        <stp/>
        <stp>FALSE</stp>
        <stp>T</stp>
        <tr r="X19" s="4"/>
      </tp>
      <tp>
        <v>11396</v>
        <stp/>
        <stp>StudyData</stp>
        <stp>(Vol(EP?1)when  (LocalYear(EP?1)=2016 AND LocalMonth(EP?1)=2 AND LocalDay(EP?1)=8 AND LocalHour(EP?1)=11 AND LocalMinute(EP?1)=10))</stp>
        <stp>Bar</stp>
        <stp/>
        <stp>Close</stp>
        <stp>5</stp>
        <stp>0</stp>
        <stp/>
        <stp/>
        <stp/>
        <stp>FALSE</stp>
        <stp>T</stp>
        <tr r="X33" s="4"/>
      </tp>
      <tp>
        <v>12082</v>
        <stp/>
        <stp>StudyData</stp>
        <stp>(Vol(EP?1)when  (LocalYear(EP?1)=2016 AND LocalMonth(EP?1)=2 AND LocalDay(EP?1)=8 AND LocalHour(EP?1)=12 AND LocalMinute(EP?1)=20))</stp>
        <stp>Bar</stp>
        <stp/>
        <stp>Close</stp>
        <stp>5</stp>
        <stp>0</stp>
        <stp/>
        <stp/>
        <stp/>
        <stp>FALSE</stp>
        <stp>T</stp>
        <tr r="X47" s="4"/>
      </tp>
      <tp>
        <v>31318</v>
        <stp/>
        <stp>StudyData</stp>
        <stp>(Vol(EP?1)when  (LocalYear(EP?1)=2016 AND LocalMonth(EP?1)=2 AND LocalDay(EP?1)=8 AND LocalHour(EP?1)=13 AND LocalMinute(EP?1)=30))</stp>
        <stp>Bar</stp>
        <stp/>
        <stp>Close</stp>
        <stp>5</stp>
        <stp>0</stp>
        <stp/>
        <stp/>
        <stp/>
        <stp>FALSE</stp>
        <stp>T</stp>
        <tr r="X61" s="4"/>
      </tp>
      <tp>
        <v>41907</v>
        <stp/>
        <stp>StudyData</stp>
        <stp>(Vol(EP?1)when  (LocalYear(EP?1)=2016 AND LocalMonth(EP?1)=2 AND LocalDay(EP?1)=8 AND LocalHour(EP?1)=14 AND LocalMinute(EP?1)=40))</stp>
        <stp>Bar</stp>
        <stp/>
        <stp>Close</stp>
        <stp>5</stp>
        <stp>0</stp>
        <stp/>
        <stp/>
        <stp/>
        <stp>FALSE</stp>
        <stp>T</stp>
        <tr r="X75" s="4"/>
      </tp>
      <tp>
        <v>39715</v>
        <stp/>
        <stp>StudyData</stp>
        <stp>(Vol(EP?1)when  (LocalYear(EP?1)=2016 AND LocalMonth(EP?1)=2 AND LocalDay(EP?1)=8 AND LocalHour(EP?1)=10 AND LocalMinute(EP?1)=05))</stp>
        <stp>Bar</stp>
        <stp/>
        <stp>Close</stp>
        <stp>5</stp>
        <stp>0</stp>
        <stp/>
        <stp/>
        <stp/>
        <stp>FALSE</stp>
        <stp>T</stp>
        <tr r="X20" s="4"/>
      </tp>
      <tp>
        <v>19573</v>
        <stp/>
        <stp>StudyData</stp>
        <stp>(Vol(EP?1)when  (LocalYear(EP?1)=2016 AND LocalMonth(EP?1)=2 AND LocalDay(EP?1)=8 AND LocalHour(EP?1)=11 AND LocalMinute(EP?1)=15))</stp>
        <stp>Bar</stp>
        <stp/>
        <stp>Close</stp>
        <stp>5</stp>
        <stp>0</stp>
        <stp/>
        <stp/>
        <stp/>
        <stp>FALSE</stp>
        <stp>T</stp>
        <tr r="X34" s="4"/>
      </tp>
      <tp>
        <v>13665</v>
        <stp/>
        <stp>StudyData</stp>
        <stp>(Vol(EP?1)when  (LocalYear(EP?1)=2016 AND LocalMonth(EP?1)=2 AND LocalDay(EP?1)=8 AND LocalHour(EP?1)=12 AND LocalMinute(EP?1)=25))</stp>
        <stp>Bar</stp>
        <stp/>
        <stp>Close</stp>
        <stp>5</stp>
        <stp>0</stp>
        <stp/>
        <stp/>
        <stp/>
        <stp>FALSE</stp>
        <stp>T</stp>
        <tr r="X48" s="4"/>
      </tp>
      <tp>
        <v>17706</v>
        <stp/>
        <stp>StudyData</stp>
        <stp>(Vol(EP?1)when  (LocalYear(EP?1)=2016 AND LocalMonth(EP?1)=2 AND LocalDay(EP?1)=8 AND LocalHour(EP?1)=13 AND LocalMinute(EP?1)=35))</stp>
        <stp>Bar</stp>
        <stp/>
        <stp>Close</stp>
        <stp>5</stp>
        <stp>0</stp>
        <stp/>
        <stp/>
        <stp/>
        <stp>FALSE</stp>
        <stp>T</stp>
        <tr r="X62" s="4"/>
      </tp>
      <tp>
        <v>79432</v>
        <stp/>
        <stp>StudyData</stp>
        <stp>(Vol(EP?1)when  (LocalYear(EP?1)=2016 AND LocalMonth(EP?1)=2 AND LocalDay(EP?1)=8 AND LocalHour(EP?1)=14 AND LocalMinute(EP?1)=45))</stp>
        <stp>Bar</stp>
        <stp/>
        <stp>Close</stp>
        <stp>5</stp>
        <stp>0</stp>
        <stp/>
        <stp/>
        <stp/>
        <stp>FALSE</stp>
        <stp>T</stp>
        <tr r="X76" s="4"/>
      </tp>
      <tp>
        <v>28793</v>
        <stp/>
        <stp>StudyData</stp>
        <stp>(Vol(EP?1)when  (LocalYear(EP?1)=2016 AND LocalMonth(EP?1)=2 AND LocalDay(EP?1)=9 AND LocalHour(EP?1)=10 AND LocalMinute(EP?1)=05))</stp>
        <stp>Bar</stp>
        <stp/>
        <stp>Close</stp>
        <stp>5</stp>
        <stp>0</stp>
        <stp/>
        <stp/>
        <stp/>
        <stp>FALSE</stp>
        <stp>T</stp>
        <tr r="W20" s="4"/>
      </tp>
      <tp>
        <v>18600</v>
        <stp/>
        <stp>StudyData</stp>
        <stp>(Vol(EP?1)when  (LocalYear(EP?1)=2016 AND LocalMonth(EP?1)=2 AND LocalDay(EP?1)=9 AND LocalHour(EP?1)=11 AND LocalMinute(EP?1)=15))</stp>
        <stp>Bar</stp>
        <stp/>
        <stp>Close</stp>
        <stp>5</stp>
        <stp>0</stp>
        <stp/>
        <stp/>
        <stp/>
        <stp>FALSE</stp>
        <stp>T</stp>
        <tr r="W34" s="4"/>
      </tp>
      <tp>
        <v>12259</v>
        <stp/>
        <stp>StudyData</stp>
        <stp>(Vol(EP?1)when  (LocalYear(EP?1)=2016 AND LocalMonth(EP?1)=2 AND LocalDay(EP?1)=9 AND LocalHour(EP?1)=12 AND LocalMinute(EP?1)=25))</stp>
        <stp>Bar</stp>
        <stp/>
        <stp>Close</stp>
        <stp>5</stp>
        <stp>0</stp>
        <stp/>
        <stp/>
        <stp/>
        <stp>FALSE</stp>
        <stp>T</stp>
        <tr r="W48" s="4"/>
      </tp>
      <tp>
        <v>24094</v>
        <stp/>
        <stp>StudyData</stp>
        <stp>(Vol(EP?1)when  (LocalYear(EP?1)=2016 AND LocalMonth(EP?1)=2 AND LocalDay(EP?1)=9 AND LocalHour(EP?1)=13 AND LocalMinute(EP?1)=35))</stp>
        <stp>Bar</stp>
        <stp/>
        <stp>Close</stp>
        <stp>5</stp>
        <stp>0</stp>
        <stp/>
        <stp/>
        <stp/>
        <stp>FALSE</stp>
        <stp>T</stp>
        <tr r="W62" s="4"/>
      </tp>
      <tp>
        <v>28405</v>
        <stp/>
        <stp>StudyData</stp>
        <stp>(Vol(EP?1)when  (LocalYear(EP?1)=2016 AND LocalMonth(EP?1)=2 AND LocalDay(EP?1)=9 AND LocalHour(EP?1)=14 AND LocalMinute(EP?1)=45))</stp>
        <stp>Bar</stp>
        <stp/>
        <stp>Close</stp>
        <stp>5</stp>
        <stp>0</stp>
        <stp/>
        <stp/>
        <stp/>
        <stp>FALSE</stp>
        <stp>T</stp>
        <tr r="W76" s="4"/>
      </tp>
      <tp>
        <v>42416.21875</v>
        <stp/>
        <stp>StudyData</stp>
        <stp>CLE?</stp>
        <stp>Bar</stp>
        <stp/>
        <stp>Time</stp>
        <stp>5</stp>
        <stp>-60</stp>
        <stp/>
        <stp/>
        <stp/>
        <stp/>
        <stp>T</stp>
        <tr r="AO65" s="1"/>
      </tp>
      <tp>
        <v>42416.253472222219</v>
        <stp/>
        <stp>StudyData</stp>
        <stp>CLE?</stp>
        <stp>Bar</stp>
        <stp/>
        <stp>Time</stp>
        <stp>5</stp>
        <stp>-50</stp>
        <stp/>
        <stp/>
        <stp/>
        <stp/>
        <stp>T</stp>
        <tr r="AO55" s="1"/>
      </tp>
      <tp>
        <v>42416.288194444445</v>
        <stp/>
        <stp>StudyData</stp>
        <stp>CLE?</stp>
        <stp>Bar</stp>
        <stp/>
        <stp>Time</stp>
        <stp>5</stp>
        <stp>-40</stp>
        <stp/>
        <stp/>
        <stp/>
        <stp/>
        <stp>T</stp>
        <tr r="AO45" s="1"/>
      </tp>
      <tp>
        <v>42416.322916666664</v>
        <stp/>
        <stp>StudyData</stp>
        <stp>CLE?</stp>
        <stp>Bar</stp>
        <stp/>
        <stp>Time</stp>
        <stp>5</stp>
        <stp>-30</stp>
        <stp/>
        <stp/>
        <stp/>
        <stp/>
        <stp>T</stp>
        <tr r="AO35" s="1"/>
      </tp>
      <tp>
        <v>42416.357638888891</v>
        <stp/>
        <stp>StudyData</stp>
        <stp>CLE?</stp>
        <stp>Bar</stp>
        <stp/>
        <stp>Time</stp>
        <stp>5</stp>
        <stp>-20</stp>
        <stp/>
        <stp/>
        <stp/>
        <stp/>
        <stp>T</stp>
        <tr r="AO25" s="1"/>
      </tp>
      <tp>
        <v>42416.392361111109</v>
        <stp/>
        <stp>StudyData</stp>
        <stp>CLE?</stp>
        <stp>Bar</stp>
        <stp/>
        <stp>Time</stp>
        <stp>5</stp>
        <stp>-10</stp>
        <stp/>
        <stp/>
        <stp/>
        <stp/>
        <stp>T</stp>
        <tr r="AO15" s="1"/>
      </tp>
      <tp>
        <v>29.5</v>
        <stp/>
        <stp>StudyData</stp>
        <stp>CLE?</stp>
        <stp>Bar</stp>
        <stp/>
        <stp>High</stp>
        <stp>5</stp>
        <stp>-30</stp>
        <stp/>
        <stp/>
        <stp/>
        <stp/>
        <stp>T</stp>
        <tr r="AL35" s="1"/>
      </tp>
      <tp>
        <v>29.62</v>
        <stp/>
        <stp>StudyData</stp>
        <stp>CLE?</stp>
        <stp>Bar</stp>
        <stp/>
        <stp>High</stp>
        <stp>5</stp>
        <stp>-20</stp>
        <stp/>
        <stp/>
        <stp/>
        <stp/>
        <stp>T</stp>
        <tr r="AL25" s="1"/>
      </tp>
      <tp>
        <v>29.19</v>
        <stp/>
        <stp>StudyData</stp>
        <stp>CLE?</stp>
        <stp>Bar</stp>
        <stp/>
        <stp>High</stp>
        <stp>5</stp>
        <stp>-10</stp>
        <stp/>
        <stp/>
        <stp/>
        <stp/>
        <stp>T</stp>
        <tr r="AL15" s="1"/>
      </tp>
      <tp>
        <v>29.89</v>
        <stp/>
        <stp>StudyData</stp>
        <stp>CLE?</stp>
        <stp>Bar</stp>
        <stp/>
        <stp>High</stp>
        <stp>5</stp>
        <stp>-60</stp>
        <stp/>
        <stp/>
        <stp/>
        <stp/>
        <stp>T</stp>
        <tr r="AL65" s="1"/>
      </tp>
      <tp>
        <v>29.89</v>
        <stp/>
        <stp>StudyData</stp>
        <stp>CLE?</stp>
        <stp>Bar</stp>
        <stp/>
        <stp>High</stp>
        <stp>5</stp>
        <stp>-50</stp>
        <stp/>
        <stp/>
        <stp/>
        <stp/>
        <stp>T</stp>
        <tr r="AL55" s="1"/>
      </tp>
      <tp>
        <v>30.03</v>
        <stp/>
        <stp>StudyData</stp>
        <stp>CLE?</stp>
        <stp>Bar</stp>
        <stp/>
        <stp>High</stp>
        <stp>5</stp>
        <stp>-40</stp>
        <stp/>
        <stp/>
        <stp/>
        <stp/>
        <stp>T</stp>
        <tr r="AL45" s="1"/>
      </tp>
      <tp>
        <v>29.04</v>
        <stp/>
        <stp>StudyData</stp>
        <stp>CLE?</stp>
        <stp>Bar</stp>
        <stp/>
        <stp>High</stp>
        <stp>5</stp>
        <stp>-5</stp>
        <stp/>
        <stp/>
        <stp/>
        <stp/>
        <stp>T</stp>
        <tr r="AL10" s="1"/>
      </tp>
      <tp>
        <v>29.01</v>
        <stp/>
        <stp>StudyData</stp>
        <stp>CLE?</stp>
        <stp>Bar</stp>
        <stp/>
        <stp>Open</stp>
        <stp>5</stp>
        <stp>-2</stp>
        <stp/>
        <stp/>
        <stp/>
        <stp/>
        <stp>T</stp>
        <tr r="AK7" s="1"/>
      </tp>
      <tp>
        <v>1214.5999999999999</v>
        <stp/>
        <stp>StudyData</stp>
        <stp>GCE</stp>
        <stp>Bar</stp>
        <stp/>
        <stp>High</stp>
        <stp>5</stp>
        <stp>-33</stp>
        <stp/>
        <stp/>
        <stp/>
        <stp/>
        <stp>T</stp>
        <tr r="AU38" s="1"/>
      </tp>
      <tp>
        <v>1214.0999999999999</v>
        <stp/>
        <stp>StudyData</stp>
        <stp>GCE</stp>
        <stp>Bar</stp>
        <stp/>
        <stp>High</stp>
        <stp>5</stp>
        <stp>-23</stp>
        <stp/>
        <stp/>
        <stp/>
        <stp/>
        <stp>T</stp>
        <tr r="AU28" s="1"/>
      </tp>
      <tp>
        <v>1212.9000000000001</v>
        <stp/>
        <stp>StudyData</stp>
        <stp>GCE</stp>
        <stp>Bar</stp>
        <stp/>
        <stp>High</stp>
        <stp>5</stp>
        <stp>-13</stp>
        <stp/>
        <stp/>
        <stp/>
        <stp/>
        <stp>T</stp>
        <tr r="AU18" s="1"/>
      </tp>
      <tp>
        <v>1217.3</v>
        <stp/>
        <stp>StudyData</stp>
        <stp>GCE</stp>
        <stp>Bar</stp>
        <stp/>
        <stp>High</stp>
        <stp>5</stp>
        <stp>-53</stp>
        <stp/>
        <stp/>
        <stp/>
        <stp/>
        <stp>T</stp>
        <tr r="AU58" s="1"/>
      </tp>
      <tp>
        <v>1215.2</v>
        <stp/>
        <stp>StudyData</stp>
        <stp>GCE</stp>
        <stp>Bar</stp>
        <stp/>
        <stp>High</stp>
        <stp>5</stp>
        <stp>-43</stp>
        <stp/>
        <stp/>
        <stp/>
        <stp/>
        <stp>T</stp>
        <tr r="AU48" s="1"/>
      </tp>
      <tp>
        <v>42416.243055555555</v>
        <stp/>
        <stp>StudyData</stp>
        <stp>GCE</stp>
        <stp>Bar</stp>
        <stp/>
        <stp>Time</stp>
        <stp>5</stp>
        <stp>-53</stp>
        <stp/>
        <stp/>
        <stp/>
        <stp/>
        <stp>T</stp>
        <tr r="AX58" s="1"/>
      </tp>
      <tp>
        <v>42416.277777777781</v>
        <stp/>
        <stp>StudyData</stp>
        <stp>GCE</stp>
        <stp>Bar</stp>
        <stp/>
        <stp>Time</stp>
        <stp>5</stp>
        <stp>-43</stp>
        <stp/>
        <stp/>
        <stp/>
        <stp/>
        <stp>T</stp>
        <tr r="AX48" s="1"/>
      </tp>
      <tp>
        <v>42416.3125</v>
        <stp/>
        <stp>StudyData</stp>
        <stp>GCE</stp>
        <stp>Bar</stp>
        <stp/>
        <stp>Time</stp>
        <stp>5</stp>
        <stp>-33</stp>
        <stp/>
        <stp/>
        <stp/>
        <stp/>
        <stp>T</stp>
        <tr r="AX38" s="1"/>
      </tp>
      <tp>
        <v>42416.347222222219</v>
        <stp/>
        <stp>StudyData</stp>
        <stp>GCE</stp>
        <stp>Bar</stp>
        <stp/>
        <stp>Time</stp>
        <stp>5</stp>
        <stp>-23</stp>
        <stp/>
        <stp/>
        <stp/>
        <stp/>
        <stp>T</stp>
        <tr r="AX28" s="1"/>
      </tp>
      <tp>
        <v>42416.381944444445</v>
        <stp/>
        <stp>StudyData</stp>
        <stp>GCE</stp>
        <stp>Bar</stp>
        <stp/>
        <stp>Time</stp>
        <stp>5</stp>
        <stp>-13</stp>
        <stp/>
        <stp/>
        <stp/>
        <stp/>
        <stp>T</stp>
        <tr r="AX18" s="1"/>
      </tp>
      <tp>
        <v>19</v>
        <stp/>
        <stp>DOMData</stp>
        <stp>GCE</stp>
        <stp>Volume</stp>
        <stp>4</stp>
        <stp>T</stp>
        <tr r="L37" s="1"/>
      </tp>
      <tp>
        <v>-0.5267938237965486</v>
        <stp/>
        <stp>ContractData</stp>
        <stp>ULAH6</stp>
        <stp>PerCentNetLastQuote</stp>
        <stp/>
        <stp>T</stp>
        <tr r="K55" s="2"/>
      </tp>
      <tp>
        <v>29.82</v>
        <stp/>
        <stp>StudyData</stp>
        <stp>CLE?</stp>
        <stp>Bar</stp>
        <stp/>
        <stp>Close</stp>
        <stp>5</stp>
        <stp>-51</stp>
        <stp/>
        <stp/>
        <stp/>
        <stp/>
        <stp>T</stp>
        <tr r="AN56" s="1"/>
      </tp>
      <tp>
        <v>29.97</v>
        <stp/>
        <stp>StudyData</stp>
        <stp>CLE?</stp>
        <stp>Bar</stp>
        <stp/>
        <stp>Close</stp>
        <stp>5</stp>
        <stp>-41</stp>
        <stp/>
        <stp/>
        <stp/>
        <stp/>
        <stp>T</stp>
        <tr r="AN46" s="1"/>
      </tp>
      <tp>
        <v>29.5</v>
        <stp/>
        <stp>StudyData</stp>
        <stp>CLE?</stp>
        <stp>Bar</stp>
        <stp/>
        <stp>Close</stp>
        <stp>5</stp>
        <stp>-31</stp>
        <stp/>
        <stp/>
        <stp/>
        <stp/>
        <stp>T</stp>
        <tr r="AN36" s="1"/>
      </tp>
      <tp>
        <v>29.53</v>
        <stp/>
        <stp>StudyData</stp>
        <stp>CLE?</stp>
        <stp>Bar</stp>
        <stp/>
        <stp>Close</stp>
        <stp>5</stp>
        <stp>-21</stp>
        <stp/>
        <stp/>
        <stp/>
        <stp/>
        <stp>T</stp>
        <tr r="AN26" s="1"/>
      </tp>
      <tp>
        <v>29.18</v>
        <stp/>
        <stp>StudyData</stp>
        <stp>CLE?</stp>
        <stp>Bar</stp>
        <stp/>
        <stp>Close</stp>
        <stp>5</stp>
        <stp>-11</stp>
        <stp/>
        <stp/>
        <stp/>
        <stp/>
        <stp>T</stp>
        <tr r="AN16" s="1"/>
      </tp>
      <tp>
        <v>-2.1399456521739131</v>
        <stp/>
        <stp>ContractData</stp>
        <stp>CLEH6</stp>
        <stp>PerCentNetLastQuote</stp>
        <stp/>
        <stp>T</stp>
        <tr r="K20" s="2"/>
      </tp>
      <tp>
        <v>-1.5094339622641511</v>
        <stp/>
        <stp>ContractData</stp>
        <stp>ZLEH6</stp>
        <stp>PerCentNetLastQuote</stp>
        <stp/>
        <stp>T</stp>
        <tr r="K27" s="2"/>
      </tp>
      <tp>
        <v>42416.25</v>
        <stp/>
        <stp>StudyData</stp>
        <stp>CLE?</stp>
        <stp>Bar</stp>
        <stp/>
        <stp>Time</stp>
        <stp>5</stp>
        <stp>-51</stp>
        <stp/>
        <stp/>
        <stp/>
        <stp/>
        <stp>T</stp>
        <tr r="AO56" s="1"/>
      </tp>
      <tp>
        <v>42416.284722222219</v>
        <stp/>
        <stp>StudyData</stp>
        <stp>CLE?</stp>
        <stp>Bar</stp>
        <stp/>
        <stp>Time</stp>
        <stp>5</stp>
        <stp>-41</stp>
        <stp/>
        <stp/>
        <stp/>
        <stp/>
        <stp>T</stp>
        <tr r="AO46" s="1"/>
      </tp>
      <tp>
        <v>42416.319444444445</v>
        <stp/>
        <stp>StudyData</stp>
        <stp>CLE?</stp>
        <stp>Bar</stp>
        <stp/>
        <stp>Time</stp>
        <stp>5</stp>
        <stp>-31</stp>
        <stp/>
        <stp/>
        <stp/>
        <stp/>
        <stp>T</stp>
        <tr r="AO36" s="1"/>
      </tp>
      <tp>
        <v>42416.354166666664</v>
        <stp/>
        <stp>StudyData</stp>
        <stp>CLE?</stp>
        <stp>Bar</stp>
        <stp/>
        <stp>Time</stp>
        <stp>5</stp>
        <stp>-21</stp>
        <stp/>
        <stp/>
        <stp/>
        <stp/>
        <stp>T</stp>
        <tr r="AO26" s="1"/>
      </tp>
      <tp>
        <v>42416.388888888891</v>
        <stp/>
        <stp>StudyData</stp>
        <stp>CLE?</stp>
        <stp>Bar</stp>
        <stp/>
        <stp>Time</stp>
        <stp>5</stp>
        <stp>-11</stp>
        <stp/>
        <stp/>
        <stp/>
        <stp/>
        <stp>T</stp>
        <tr r="AO16" s="1"/>
      </tp>
      <tp>
        <v>29.57</v>
        <stp/>
        <stp>StudyData</stp>
        <stp>CLE?</stp>
        <stp>Bar</stp>
        <stp/>
        <stp>High</stp>
        <stp>5</stp>
        <stp>-31</stp>
        <stp/>
        <stp/>
        <stp/>
        <stp/>
        <stp>T</stp>
        <tr r="AL36" s="1"/>
      </tp>
      <tp>
        <v>29.67</v>
        <stp/>
        <stp>StudyData</stp>
        <stp>CLE?</stp>
        <stp>Bar</stp>
        <stp/>
        <stp>High</stp>
        <stp>5</stp>
        <stp>-21</stp>
        <stp/>
        <stp/>
        <stp/>
        <stp/>
        <stp>T</stp>
        <tr r="AL26" s="1"/>
      </tp>
      <tp>
        <v>29.2</v>
        <stp/>
        <stp>StudyData</stp>
        <stp>CLE?</stp>
        <stp>Bar</stp>
        <stp/>
        <stp>High</stp>
        <stp>5</stp>
        <stp>-11</stp>
        <stp/>
        <stp/>
        <stp/>
        <stp/>
        <stp>T</stp>
        <tr r="AL16" s="1"/>
      </tp>
      <tp>
        <v>29.92</v>
        <stp/>
        <stp>StudyData</stp>
        <stp>CLE?</stp>
        <stp>Bar</stp>
        <stp/>
        <stp>High</stp>
        <stp>5</stp>
        <stp>-51</stp>
        <stp/>
        <stp/>
        <stp/>
        <stp/>
        <stp>T</stp>
        <tr r="AL56" s="1"/>
      </tp>
      <tp>
        <v>30.15</v>
        <stp/>
        <stp>StudyData</stp>
        <stp>CLE?</stp>
        <stp>Bar</stp>
        <stp/>
        <stp>High</stp>
        <stp>5</stp>
        <stp>-41</stp>
        <stp/>
        <stp/>
        <stp/>
        <stp/>
        <stp>T</stp>
        <tr r="AL46" s="1"/>
      </tp>
      <tp>
        <v>-23.5</v>
        <stp/>
        <stp>ContractData</stp>
        <stp>GCE</stp>
        <stp>NetChange</stp>
        <stp/>
        <stp>T</stp>
        <tr r="J32" s="1"/>
        <tr r="N31" s="1"/>
      </tp>
      <tp>
        <v>29</v>
        <stp/>
        <stp>StudyData</stp>
        <stp>CLE?</stp>
        <stp>Bar</stp>
        <stp/>
        <stp>High</stp>
        <stp>5</stp>
        <stp>-4</stp>
        <stp/>
        <stp/>
        <stp/>
        <stp/>
        <stp>T</stp>
        <tr r="AL9" s="1"/>
      </tp>
      <tp>
        <v>28.99</v>
        <stp/>
        <stp>StudyData</stp>
        <stp>CLE?</stp>
        <stp>Bar</stp>
        <stp/>
        <stp>Open</stp>
        <stp>5</stp>
        <stp>-3</stp>
        <stp/>
        <stp/>
        <stp/>
        <stp/>
        <stp>T</stp>
        <tr r="AK8" s="1"/>
      </tp>
      <tp>
        <v>1215.4000000000001</v>
        <stp/>
        <stp>StudyData</stp>
        <stp>GCE</stp>
        <stp>Bar</stp>
        <stp/>
        <stp>High</stp>
        <stp>5</stp>
        <stp>-32</stp>
        <stp/>
        <stp/>
        <stp/>
        <stp/>
        <stp>T</stp>
        <tr r="AU37" s="1"/>
      </tp>
      <tp>
        <v>1214.2</v>
        <stp/>
        <stp>StudyData</stp>
        <stp>GCE</stp>
        <stp>Bar</stp>
        <stp/>
        <stp>High</stp>
        <stp>5</stp>
        <stp>-22</stp>
        <stp/>
        <stp/>
        <stp/>
        <stp/>
        <stp>T</stp>
        <tr r="AU27" s="1"/>
      </tp>
      <tp>
        <v>1212.8</v>
        <stp/>
        <stp>StudyData</stp>
        <stp>GCE</stp>
        <stp>Bar</stp>
        <stp/>
        <stp>High</stp>
        <stp>5</stp>
        <stp>-12</stp>
        <stp/>
        <stp/>
        <stp/>
        <stp/>
        <stp>T</stp>
        <tr r="AU17" s="1"/>
      </tp>
      <tp>
        <v>1217</v>
        <stp/>
        <stp>StudyData</stp>
        <stp>GCE</stp>
        <stp>Bar</stp>
        <stp/>
        <stp>High</stp>
        <stp>5</stp>
        <stp>-52</stp>
        <stp/>
        <stp/>
        <stp/>
        <stp/>
        <stp>T</stp>
        <tr r="AU57" s="1"/>
      </tp>
      <tp>
        <v>1216</v>
        <stp/>
        <stp>StudyData</stp>
        <stp>GCE</stp>
        <stp>Bar</stp>
        <stp/>
        <stp>High</stp>
        <stp>5</stp>
        <stp>-42</stp>
        <stp/>
        <stp/>
        <stp/>
        <stp/>
        <stp>T</stp>
        <tr r="AU47" s="1"/>
      </tp>
      <tp>
        <v>42416.246527777781</v>
        <stp/>
        <stp>StudyData</stp>
        <stp>GCE</stp>
        <stp>Bar</stp>
        <stp/>
        <stp>Time</stp>
        <stp>5</stp>
        <stp>-52</stp>
        <stp/>
        <stp/>
        <stp/>
        <stp/>
        <stp>T</stp>
        <tr r="AX57" s="1"/>
      </tp>
      <tp>
        <v>42416.28125</v>
        <stp/>
        <stp>StudyData</stp>
        <stp>GCE</stp>
        <stp>Bar</stp>
        <stp/>
        <stp>Time</stp>
        <stp>5</stp>
        <stp>-42</stp>
        <stp/>
        <stp/>
        <stp/>
        <stp/>
        <stp>T</stp>
        <tr r="AX47" s="1"/>
      </tp>
      <tp>
        <v>42416.315972222219</v>
        <stp/>
        <stp>StudyData</stp>
        <stp>GCE</stp>
        <stp>Bar</stp>
        <stp/>
        <stp>Time</stp>
        <stp>5</stp>
        <stp>-32</stp>
        <stp/>
        <stp/>
        <stp/>
        <stp/>
        <stp>T</stp>
        <tr r="AX37" s="1"/>
      </tp>
      <tp>
        <v>42416.350694444445</v>
        <stp/>
        <stp>StudyData</stp>
        <stp>GCE</stp>
        <stp>Bar</stp>
        <stp/>
        <stp>Time</stp>
        <stp>5</stp>
        <stp>-22</stp>
        <stp/>
        <stp/>
        <stp/>
        <stp/>
        <stp>T</stp>
        <tr r="AX27" s="1"/>
      </tp>
      <tp>
        <v>42416.385416666664</v>
        <stp/>
        <stp>StudyData</stp>
        <stp>GCE</stp>
        <stp>Bar</stp>
        <stp/>
        <stp>Time</stp>
        <stp>5</stp>
        <stp>-12</stp>
        <stp/>
        <stp/>
        <stp/>
        <stp/>
        <stp>T</stp>
        <tr r="AX17" s="1"/>
      </tp>
      <tp>
        <v>16</v>
        <stp/>
        <stp>DOMData</stp>
        <stp>GCE</stp>
        <stp>Volume</stp>
        <stp>5</stp>
        <stp>T</stp>
        <tr r="M37" s="1"/>
      </tp>
      <tp>
        <v>29.81</v>
        <stp/>
        <stp>StudyData</stp>
        <stp>CLE?</stp>
        <stp>Bar</stp>
        <stp/>
        <stp>Close</stp>
        <stp>5</stp>
        <stp>-60</stp>
        <stp/>
        <stp/>
        <stp/>
        <stp/>
        <stp>T</stp>
        <tr r="AN65" s="1"/>
      </tp>
      <tp>
        <v>29.85</v>
        <stp/>
        <stp>StudyData</stp>
        <stp>CLE?</stp>
        <stp>Bar</stp>
        <stp/>
        <stp>Close</stp>
        <stp>5</stp>
        <stp>-50</stp>
        <stp/>
        <stp/>
        <stp/>
        <stp/>
        <stp>T</stp>
        <tr r="AN55" s="1"/>
      </tp>
      <tp>
        <v>30</v>
        <stp/>
        <stp>StudyData</stp>
        <stp>CLE?</stp>
        <stp>Bar</stp>
        <stp/>
        <stp>Close</stp>
        <stp>5</stp>
        <stp>-40</stp>
        <stp/>
        <stp/>
        <stp/>
        <stp/>
        <stp>T</stp>
        <tr r="AN45" s="1"/>
      </tp>
      <tp>
        <v>29.37</v>
        <stp/>
        <stp>StudyData</stp>
        <stp>CLE?</stp>
        <stp>Bar</stp>
        <stp/>
        <stp>Close</stp>
        <stp>5</stp>
        <stp>-30</stp>
        <stp/>
        <stp/>
        <stp/>
        <stp/>
        <stp>T</stp>
        <tr r="AN35" s="1"/>
      </tp>
      <tp>
        <v>29.45</v>
        <stp/>
        <stp>StudyData</stp>
        <stp>CLE?</stp>
        <stp>Bar</stp>
        <stp/>
        <stp>Close</stp>
        <stp>5</stp>
        <stp>-20</stp>
        <stp/>
        <stp/>
        <stp/>
        <stp/>
        <stp>T</stp>
        <tr r="AN25" s="1"/>
      </tp>
      <tp>
        <v>29.03</v>
        <stp/>
        <stp>StudyData</stp>
        <stp>CLE?</stp>
        <stp>Bar</stp>
        <stp/>
        <stp>Close</stp>
        <stp>5</stp>
        <stp>-10</stp>
        <stp/>
        <stp/>
        <stp/>
        <stp/>
        <stp>T</stp>
        <tr r="AN15" s="1"/>
      </tp>
      <tp>
        <v>1.6793893129770991</v>
        <stp/>
        <stp>ContractData</stp>
        <stp>ZMEH6</stp>
        <stp>PerCentNetLastQuote</stp>
        <stp/>
        <stp>T</stp>
        <tr r="K26" s="2"/>
      </tp>
      <tp>
        <v>1.1280584683825865</v>
        <stp/>
        <stp>ContractData</stp>
        <stp>EMDH6</stp>
        <stp>PerCentNetLastQuote</stp>
        <stp/>
        <stp>T</stp>
        <tr r="K6" s="2"/>
      </tp>
      <tp>
        <v>1215.9000000000001</v>
        <stp/>
        <stp>DOMData</stp>
        <stp>GCE</stp>
        <stp>Price</stp>
        <stp>1</stp>
        <stp>T</stp>
        <tr r="F21" s="3"/>
      </tp>
      <tp>
        <v>-5.3872699386503067</v>
        <stp/>
        <stp>ContractData</stp>
        <stp>RBEH6</stp>
        <stp>PerCentNetLastQuote</stp>
        <stp/>
        <stp>T</stp>
        <tr r="K22" s="2"/>
      </tp>
      <tp>
        <v>1216.4000000000001</v>
        <stp/>
        <stp>StudyData</stp>
        <stp>GCE</stp>
        <stp>Tick</stp>
        <stp>FlatTicks=0</stp>
        <stp>Tick</stp>
        <stp>D</stp>
        <stp>-21</stp>
        <stp>all</stp>
        <tr r="AS14" s="1"/>
      </tp>
      <tp>
        <v>1216.5</v>
        <stp/>
        <stp>StudyData</stp>
        <stp>GCE</stp>
        <stp>Tick</stp>
        <stp>FlatTicks=0</stp>
        <stp>Tick</stp>
        <stp>D</stp>
        <stp>-20</stp>
        <stp>all</stp>
        <tr r="AS15" s="1"/>
      </tp>
      <tp>
        <v>1216.3</v>
        <stp/>
        <stp>StudyData</stp>
        <stp>GCE</stp>
        <stp>Tick</stp>
        <stp>FlatTicks=0</stp>
        <stp>Tick</stp>
        <stp>D</stp>
        <stp>-23</stp>
        <stp>all</stp>
        <tr r="AS12" s="1"/>
      </tp>
      <tp>
        <v>1216.2</v>
        <stp/>
        <stp>StudyData</stp>
        <stp>GCE</stp>
        <stp>Tick</stp>
        <stp>FlatTicks=0</stp>
        <stp>Tick</stp>
        <stp>D</stp>
        <stp>-22</stp>
        <stp>all</stp>
        <tr r="AS13" s="1"/>
      </tp>
      <tp>
        <v>1216.7</v>
        <stp/>
        <stp>StudyData</stp>
        <stp>GCE</stp>
        <stp>Tick</stp>
        <stp>FlatTicks=0</stp>
        <stp>Tick</stp>
        <stp>D</stp>
        <stp>-25</stp>
        <stp>all</stp>
        <tr r="AS10" s="1"/>
      </tp>
      <tp>
        <v>1216.4000000000001</v>
        <stp/>
        <stp>StudyData</stp>
        <stp>GCE</stp>
        <stp>Tick</stp>
        <stp>FlatTicks=0</stp>
        <stp>Tick</stp>
        <stp>D</stp>
        <stp>-24</stp>
        <stp>all</stp>
        <tr r="AS11" s="1"/>
      </tp>
      <tp>
        <v>1216.7</v>
        <stp/>
        <stp>StudyData</stp>
        <stp>GCE</stp>
        <stp>Tick</stp>
        <stp>FlatTicks=0</stp>
        <stp>Tick</stp>
        <stp>D</stp>
        <stp>-27</stp>
        <stp>all</stp>
        <tr r="AS8" s="1"/>
      </tp>
      <tp>
        <v>1216.5999999999999</v>
        <stp/>
        <stp>StudyData</stp>
        <stp>GCE</stp>
        <stp>Tick</stp>
        <stp>FlatTicks=0</stp>
        <stp>Tick</stp>
        <stp>D</stp>
        <stp>-26</stp>
        <stp>all</stp>
        <tr r="AS9" s="1"/>
      </tp>
      <tp>
        <v>1216.7</v>
        <stp/>
        <stp>StudyData</stp>
        <stp>GCE</stp>
        <stp>Tick</stp>
        <stp>FlatTicks=0</stp>
        <stp>Tick</stp>
        <stp>D</stp>
        <stp>-29</stp>
        <stp>all</stp>
        <tr r="AS6" s="1"/>
      </tp>
      <tp>
        <v>1216.5999999999999</v>
        <stp/>
        <stp>StudyData</stp>
        <stp>GCE</stp>
        <stp>Tick</stp>
        <stp>FlatTicks=0</stp>
        <stp>Tick</stp>
        <stp>D</stp>
        <stp>-28</stp>
        <stp>all</stp>
        <tr r="AS7" s="1"/>
      </tp>
      <tp>
        <v>1216.5999999999999</v>
        <stp/>
        <stp>StudyData</stp>
        <stp>GCE</stp>
        <stp>Tick</stp>
        <stp>FlatTicks=0</stp>
        <stp>Tick</stp>
        <stp>D</stp>
        <stp>-30</stp>
        <stp>all</stp>
        <tr r="AS5" s="1"/>
      </tp>
      <tp>
        <v>1216</v>
        <stp/>
        <stp>StudyData</stp>
        <stp>GCE</stp>
        <stp>Tick</stp>
        <stp>FlatTicks=0</stp>
        <stp>Tick</stp>
        <stp>D</stp>
        <stp>-11</stp>
        <stp>all</stp>
        <tr r="AS24" s="1"/>
      </tp>
      <tp>
        <v>1216.0999999999999</v>
        <stp/>
        <stp>StudyData</stp>
        <stp>GCE</stp>
        <stp>Tick</stp>
        <stp>FlatTicks=0</stp>
        <stp>Tick</stp>
        <stp>D</stp>
        <stp>-10</stp>
        <stp>all</stp>
        <tr r="AS25" s="1"/>
      </tp>
      <tp>
        <v>1216</v>
        <stp/>
        <stp>StudyData</stp>
        <stp>GCE</stp>
        <stp>Tick</stp>
        <stp>FlatTicks=0</stp>
        <stp>Tick</stp>
        <stp>D</stp>
        <stp>-13</stp>
        <stp>all</stp>
        <tr r="AS22" s="1"/>
      </tp>
      <tp>
        <v>1216.0999999999999</v>
        <stp/>
        <stp>StudyData</stp>
        <stp>GCE</stp>
        <stp>Tick</stp>
        <stp>FlatTicks=0</stp>
        <stp>Tick</stp>
        <stp>D</stp>
        <stp>-12</stp>
        <stp>all</stp>
        <tr r="AS23" s="1"/>
      </tp>
      <tp>
        <v>1216.2</v>
        <stp/>
        <stp>StudyData</stp>
        <stp>GCE</stp>
        <stp>Tick</stp>
        <stp>FlatTicks=0</stp>
        <stp>Tick</stp>
        <stp>D</stp>
        <stp>-15</stp>
        <stp>all</stp>
        <tr r="AS20" s="1"/>
      </tp>
      <tp>
        <v>1216.0999999999999</v>
        <stp/>
        <stp>StudyData</stp>
        <stp>GCE</stp>
        <stp>Tick</stp>
        <stp>FlatTicks=0</stp>
        <stp>Tick</stp>
        <stp>D</stp>
        <stp>-14</stp>
        <stp>all</stp>
        <tr r="AS21" s="1"/>
      </tp>
      <tp>
        <v>1216.4000000000001</v>
        <stp/>
        <stp>StudyData</stp>
        <stp>GCE</stp>
        <stp>Tick</stp>
        <stp>FlatTicks=0</stp>
        <stp>Tick</stp>
        <stp>D</stp>
        <stp>-17</stp>
        <stp>all</stp>
        <tr r="AS18" s="1"/>
      </tp>
      <tp>
        <v>1216.3</v>
        <stp/>
        <stp>StudyData</stp>
        <stp>GCE</stp>
        <stp>Tick</stp>
        <stp>FlatTicks=0</stp>
        <stp>Tick</stp>
        <stp>D</stp>
        <stp>-16</stp>
        <stp>all</stp>
        <tr r="AS19" s="1"/>
      </tp>
      <tp>
        <v>1216.4000000000001</v>
        <stp/>
        <stp>StudyData</stp>
        <stp>GCE</stp>
        <stp>Tick</stp>
        <stp>FlatTicks=0</stp>
        <stp>Tick</stp>
        <stp>D</stp>
        <stp>-19</stp>
        <stp>all</stp>
        <tr r="AS16" s="1"/>
      </tp>
      <tp>
        <v>1216.5</v>
        <stp/>
        <stp>StudyData</stp>
        <stp>GCE</stp>
        <stp>Tick</stp>
        <stp>FlatTicks=0</stp>
        <stp>Tick</stp>
        <stp>D</stp>
        <stp>-18</stp>
        <stp>all</stp>
        <tr r="AS17" s="1"/>
      </tp>
      <tp>
        <v>-1.8960787477811845</v>
        <stp/>
        <stp>ContractData</stp>
        <stp>GCEJ6</stp>
        <stp>PerCentNetLastQuote</stp>
        <stp/>
        <stp>T</stp>
        <tr r="K44" s="2"/>
      </tp>
      <tp>
        <v>0.34843205574912894</v>
        <stp/>
        <stp>ContractData</stp>
        <stp>ZCEH6</stp>
        <stp>PerCentNetLastQuote</stp>
        <stp/>
        <stp>T</stp>
        <tr r="K29" s="2"/>
      </tp>
      <tp>
        <v>29.03</v>
        <stp/>
        <stp>StudyData</stp>
        <stp>CLE?</stp>
        <stp>Bar</stp>
        <stp/>
        <stp>High</stp>
        <stp>5</stp>
        <stp>-9</stp>
        <stp/>
        <stp/>
        <stp/>
        <stp/>
        <stp>T</stp>
        <tr r="AL14" s="1"/>
      </tp>
      <tp>
        <v>1216.0999999999999</v>
        <stp/>
        <stp>DOMData</stp>
        <stp>GCE</stp>
        <stp>Price</stp>
        <stp>3</stp>
        <stp>T</stp>
        <tr r="K35" s="1"/>
      </tp>
      <tp>
        <v>-0.18330513254371122</v>
        <stp/>
        <stp>ContractData</stp>
        <stp>DA6H6</stp>
        <stp>PerCentNetLastQuote</stp>
        <stp/>
        <stp>T</stp>
        <tr r="K41" s="2"/>
      </tp>
      <tp>
        <v>-0.34611657206147028</v>
        <stp/>
        <stp>ContractData</stp>
        <stp>CA6H6</stp>
        <stp>PerCentNetLastQuote</stp>
        <stp/>
        <stp>T</stp>
        <tr r="K39" s="2"/>
      </tp>
      <tp>
        <v>29.09</v>
        <stp/>
        <stp>StudyData</stp>
        <stp>CLE?</stp>
        <stp>Bar</stp>
        <stp/>
        <stp>High</stp>
        <stp>5</stp>
        <stp>-8</stp>
        <stp/>
        <stp/>
        <stp/>
        <stp/>
        <stp>T</stp>
        <tr r="AL13" s="1"/>
      </tp>
      <tp>
        <v>1216</v>
        <stp/>
        <stp>DOMData</stp>
        <stp>GCE</stp>
        <stp>Price</stp>
        <stp>2</stp>
        <stp>T</stp>
        <tr r="J35" s="1"/>
      </tp>
      <tp>
        <v>-1.2279504921547608</v>
        <stp/>
        <stp>ContractData</stp>
        <stp>SF6H6</stp>
        <stp>PerCentNetLastQuote</stp>
        <stp/>
        <stp>T</stp>
        <tr r="K40" s="2"/>
      </tp>
      <tp>
        <v>1216.3</v>
        <stp/>
        <stp>DOMData</stp>
        <stp>GCE</stp>
        <stp>Price</stp>
        <stp>5</stp>
        <stp>T</stp>
        <tr r="M35" s="1"/>
      </tp>
      <tp>
        <v>29.01</v>
        <stp/>
        <stp>StudyData</stp>
        <stp>CLE?</stp>
        <stp>Bar</stp>
        <stp/>
        <stp>Open</stp>
        <stp>5</stp>
        <stp>-8</stp>
        <stp/>
        <stp/>
        <stp/>
        <stp/>
        <stp>T</stp>
        <tr r="AK13" s="1"/>
      </tp>
      <tp>
        <v>1214.2</v>
        <stp/>
        <stp>StudyData</stp>
        <stp>GCE</stp>
        <stp>Bar</stp>
        <stp/>
        <stp>High</stp>
        <stp>5</stp>
        <stp>-39</stp>
        <stp/>
        <stp/>
        <stp/>
        <stp/>
        <stp>T</stp>
        <tr r="AU44" s="1"/>
      </tp>
      <tp>
        <v>1215.9000000000001</v>
        <stp/>
        <stp>StudyData</stp>
        <stp>GCE</stp>
        <stp>Bar</stp>
        <stp/>
        <stp>High</stp>
        <stp>5</stp>
        <stp>-29</stp>
        <stp/>
        <stp/>
        <stp/>
        <stp/>
        <stp>T</stp>
        <tr r="AU34" s="1"/>
      </tp>
      <tp>
        <v>1212.7</v>
        <stp/>
        <stp>StudyData</stp>
        <stp>GCE</stp>
        <stp>Bar</stp>
        <stp/>
        <stp>High</stp>
        <stp>5</stp>
        <stp>-19</stp>
        <stp/>
        <stp/>
        <stp/>
        <stp/>
        <stp>T</stp>
        <tr r="AU24" s="1"/>
      </tp>
      <tp>
        <v>1214.5</v>
        <stp/>
        <stp>StudyData</stp>
        <stp>GCE</stp>
        <stp>Bar</stp>
        <stp/>
        <stp>High</stp>
        <stp>5</stp>
        <stp>-59</stp>
        <stp/>
        <stp/>
        <stp/>
        <stp/>
        <stp>T</stp>
        <tr r="AU64" s="1"/>
      </tp>
      <tp>
        <v>1215</v>
        <stp/>
        <stp>StudyData</stp>
        <stp>GCE</stp>
        <stp>Bar</stp>
        <stp/>
        <stp>High</stp>
        <stp>5</stp>
        <stp>-49</stp>
        <stp/>
        <stp/>
        <stp/>
        <stp/>
        <stp>T</stp>
        <tr r="AU54" s="1"/>
      </tp>
      <tp>
        <v>42416.222222222219</v>
        <stp/>
        <stp>StudyData</stp>
        <stp>GCE</stp>
        <stp>Bar</stp>
        <stp/>
        <stp>Time</stp>
        <stp>5</stp>
        <stp>-59</stp>
        <stp/>
        <stp/>
        <stp/>
        <stp/>
        <stp>T</stp>
        <tr r="AX64" s="1"/>
      </tp>
      <tp>
        <v>42416.256944444445</v>
        <stp/>
        <stp>StudyData</stp>
        <stp>GCE</stp>
        <stp>Bar</stp>
        <stp/>
        <stp>Time</stp>
        <stp>5</stp>
        <stp>-49</stp>
        <stp/>
        <stp/>
        <stp/>
        <stp/>
        <stp>T</stp>
        <tr r="AX54" s="1"/>
      </tp>
      <tp>
        <v>42416.291666666664</v>
        <stp/>
        <stp>StudyData</stp>
        <stp>GCE</stp>
        <stp>Bar</stp>
        <stp/>
        <stp>Time</stp>
        <stp>5</stp>
        <stp>-39</stp>
        <stp/>
        <stp/>
        <stp/>
        <stp/>
        <stp>T</stp>
        <tr r="AX44" s="1"/>
      </tp>
      <tp>
        <v>42416.326388888891</v>
        <stp/>
        <stp>StudyData</stp>
        <stp>GCE</stp>
        <stp>Bar</stp>
        <stp/>
        <stp>Time</stp>
        <stp>5</stp>
        <stp>-29</stp>
        <stp/>
        <stp/>
        <stp/>
        <stp/>
        <stp>T</stp>
        <tr r="AX34" s="1"/>
      </tp>
      <tp>
        <v>42416.361111111109</v>
        <stp/>
        <stp>StudyData</stp>
        <stp>GCE</stp>
        <stp>Bar</stp>
        <stp/>
        <stp>Time</stp>
        <stp>5</stp>
        <stp>-19</stp>
        <stp/>
        <stp/>
        <stp/>
        <stp/>
        <stp>T</stp>
        <tr r="AX24" s="1"/>
      </tp>
      <tp>
        <v>1215.9000000000001</v>
        <stp/>
        <stp>StudyData</stp>
        <stp>GCE</stp>
        <stp>Tick</stp>
        <stp>FlatTicks=0</stp>
        <stp>Tick</stp>
        <stp>D</stp>
        <stp>0</stp>
        <stp>all</stp>
        <tr r="AS35" s="1"/>
      </tp>
      <tp>
        <v>0.47743055555555558</v>
        <stp/>
        <stp>ContractData</stp>
        <stp>QFAH6</stp>
        <stp>PerCentNetLastQuote</stp>
        <stp/>
        <stp>T</stp>
        <tr r="K11" s="2"/>
      </tp>
      <tp>
        <v>1.2701363073110286</v>
        <stp/>
        <stp>ContractData</stp>
        <stp>TFEH6</stp>
        <stp>PerCentNetLastQuote</stp>
        <stp/>
        <stp>T</stp>
        <tr r="K8" s="2"/>
      </tp>
      <tp>
        <v>1216.2</v>
        <stp/>
        <stp>DOMData</stp>
        <stp>GCE</stp>
        <stp>Price</stp>
        <stp>4</stp>
        <stp>T</stp>
        <tr r="L35" s="1"/>
      </tp>
      <tp>
        <v>29.03</v>
        <stp/>
        <stp>StudyData</stp>
        <stp>CLE?</stp>
        <stp>Bar</stp>
        <stp/>
        <stp>Open</stp>
        <stp>5</stp>
        <stp>-9</stp>
        <stp/>
        <stp/>
        <stp/>
        <stp/>
        <stp>T</stp>
        <tr r="AK14" s="1"/>
      </tp>
      <tp>
        <v>1214.3</v>
        <stp/>
        <stp>StudyData</stp>
        <stp>GCE</stp>
        <stp>Bar</stp>
        <stp/>
        <stp>High</stp>
        <stp>5</stp>
        <stp>-38</stp>
        <stp/>
        <stp/>
        <stp/>
        <stp/>
        <stp>T</stp>
        <tr r="AU43" s="1"/>
      </tp>
      <tp>
        <v>1216.4000000000001</v>
        <stp/>
        <stp>StudyData</stp>
        <stp>GCE</stp>
        <stp>Bar</stp>
        <stp/>
        <stp>High</stp>
        <stp>5</stp>
        <stp>-28</stp>
        <stp/>
        <stp/>
        <stp/>
        <stp/>
        <stp>T</stp>
        <tr r="AU33" s="1"/>
      </tp>
      <tp>
        <v>1208.7</v>
        <stp/>
        <stp>StudyData</stp>
        <stp>GCE</stp>
        <stp>Bar</stp>
        <stp/>
        <stp>High</stp>
        <stp>5</stp>
        <stp>-18</stp>
        <stp/>
        <stp/>
        <stp/>
        <stp/>
        <stp>T</stp>
        <tr r="AU23" s="1"/>
      </tp>
      <tp>
        <v>1217.5999999999999</v>
        <stp/>
        <stp>StudyData</stp>
        <stp>GCE</stp>
        <stp>Bar</stp>
        <stp/>
        <stp>High</stp>
        <stp>5</stp>
        <stp>-58</stp>
        <stp/>
        <stp/>
        <stp/>
        <stp/>
        <stp>T</stp>
        <tr r="AU63" s="1"/>
      </tp>
      <tp>
        <v>1214.5</v>
        <stp/>
        <stp>StudyData</stp>
        <stp>GCE</stp>
        <stp>Bar</stp>
        <stp/>
        <stp>High</stp>
        <stp>5</stp>
        <stp>-48</stp>
        <stp/>
        <stp/>
        <stp/>
        <stp/>
        <stp>T</stp>
        <tr r="AU53" s="1"/>
      </tp>
      <tp>
        <v>42416.225694444445</v>
        <stp/>
        <stp>StudyData</stp>
        <stp>GCE</stp>
        <stp>Bar</stp>
        <stp/>
        <stp>Time</stp>
        <stp>5</stp>
        <stp>-58</stp>
        <stp/>
        <stp/>
        <stp/>
        <stp/>
        <stp>T</stp>
        <tr r="AX63" s="1"/>
      </tp>
      <tp>
        <v>42416.260416666664</v>
        <stp/>
        <stp>StudyData</stp>
        <stp>GCE</stp>
        <stp>Bar</stp>
        <stp/>
        <stp>Time</stp>
        <stp>5</stp>
        <stp>-48</stp>
        <stp/>
        <stp/>
        <stp/>
        <stp/>
        <stp>T</stp>
        <tr r="AX53" s="1"/>
      </tp>
      <tp>
        <v>42416.295138888891</v>
        <stp/>
        <stp>StudyData</stp>
        <stp>GCE</stp>
        <stp>Bar</stp>
        <stp/>
        <stp>Time</stp>
        <stp>5</stp>
        <stp>-38</stp>
        <stp/>
        <stp/>
        <stp/>
        <stp/>
        <stp>T</stp>
        <tr r="AX43" s="1"/>
      </tp>
      <tp>
        <v>42416.329861111109</v>
        <stp/>
        <stp>StudyData</stp>
        <stp>GCE</stp>
        <stp>Bar</stp>
        <stp/>
        <stp>Time</stp>
        <stp>5</stp>
        <stp>-28</stp>
        <stp/>
        <stp/>
        <stp/>
        <stp/>
        <stp>T</stp>
        <tr r="AX33" s="1"/>
      </tp>
      <tp>
        <v>42416.364583333336</v>
        <stp/>
        <stp>StudyData</stp>
        <stp>GCE</stp>
        <stp>Bar</stp>
        <stp/>
        <stp>Time</stp>
        <stp>5</stp>
        <stp>-18</stp>
        <stp/>
        <stp/>
        <stp/>
        <stp/>
        <stp>T</stp>
        <tr r="AX23" s="1"/>
      </tp>
      <tp>
        <v>2</v>
        <stp/>
        <stp>StudyData</stp>
        <stp>(Vol(GCE?1)when  (LocalYear(GCE?1)=2016 AND LocalMonth(GCE?1)=2 AND LocalDay(GCE?1)=15 AND LocalHour(GCE?1)=7 AND LocalMinute(GCE?1)=20))</stp>
        <stp>Bar</stp>
        <stp/>
        <stp>Close</stp>
        <stp>5</stp>
        <stp>0</stp>
        <stp/>
        <stp/>
        <stp/>
        <stp>FALSE</stp>
        <stp>T</stp>
        <tr r="C13" s="8"/>
      </tp>
      <tp>
        <v>1</v>
        <stp/>
        <stp>StudyData</stp>
        <stp>(Vol(GCE?1)when  (LocalYear(GCE?1)=2016 AND LocalMonth(GCE?1)=2 AND LocalDay(GCE?1)=16 AND LocalHour(GCE?1)=7 AND LocalMinute(GCE?1)=20))</stp>
        <stp>Bar</stp>
        <stp/>
        <stp>Close</stp>
        <stp>5</stp>
        <stp>0</stp>
        <stp/>
        <stp/>
        <stp/>
        <stp>FALSE</stp>
        <stp>T</stp>
        <tr r="C12" s="8"/>
      </tp>
      <tp>
        <v>5</v>
        <stp/>
        <stp>StudyData</stp>
        <stp>(Vol(GCE?1)when  (LocalYear(GCE?1)=2016 AND LocalMonth(GCE?1)=2 AND LocalDay(GCE?1)=10 AND LocalHour(GCE?1)=7 AND LocalMinute(GCE?1)=20))</stp>
        <stp>Bar</stp>
        <stp/>
        <stp>Close</stp>
        <stp>5</stp>
        <stp>0</stp>
        <stp/>
        <stp/>
        <stp/>
        <stp>FALSE</stp>
        <stp>T</stp>
        <tr r="C16" s="8"/>
      </tp>
      <tp>
        <v>6</v>
        <stp/>
        <stp>StudyData</stp>
        <stp>(Vol(GCE?1)when  (LocalYear(GCE?1)=2016 AND LocalMonth(GCE?1)=2 AND LocalDay(GCE?1)=11 AND LocalHour(GCE?1)=7 AND LocalMinute(GCE?1)=20))</stp>
        <stp>Bar</stp>
        <stp/>
        <stp>Close</stp>
        <stp>5</stp>
        <stp>0</stp>
        <stp/>
        <stp/>
        <stp/>
        <stp>FALSE</stp>
        <stp>T</stp>
        <tr r="C15" s="8"/>
      </tp>
      <tp>
        <v>1</v>
        <stp/>
        <stp>StudyData</stp>
        <stp>(Vol(GCE?1)when  (LocalYear(GCE?1)=2016 AND LocalMonth(GCE?1)=2 AND LocalDay(GCE?1)=12 AND LocalHour(GCE?1)=7 AND LocalMinute(GCE?1)=20))</stp>
        <stp>Bar</stp>
        <stp/>
        <stp>Close</stp>
        <stp>5</stp>
        <stp>0</stp>
        <stp/>
        <stp/>
        <stp/>
        <stp>FALSE</stp>
        <stp>T</stp>
        <tr r="C14" s="8"/>
      </tp>
      <tp>
        <v>2.4644705495769324E-2</v>
        <stp/>
        <stp>ContractData</stp>
        <stp>QGAH6</stp>
        <stp>PerCentNetLastQuote</stp>
        <stp/>
        <stp>T</stp>
        <tr r="K60" s="2"/>
      </tp>
      <tp>
        <v>-4.120040691759919</v>
        <stp/>
        <stp>ContractData</stp>
        <stp>NGEH6</stp>
        <stp>PerCentNetLastQuote</stp>
        <stp/>
        <stp>T</stp>
        <tr r="K23" s="2"/>
      </tp>
      <tp>
        <v>42416.225694444445</v>
        <stp/>
        <stp>StudyData</stp>
        <stp>CLE?</stp>
        <stp>Bar</stp>
        <stp/>
        <stp>Time</stp>
        <stp>5</stp>
        <stp>-58</stp>
        <stp/>
        <stp/>
        <stp/>
        <stp/>
        <stp>T</stp>
        <tr r="AO63" s="1"/>
      </tp>
      <tp>
        <v>42416.260416666664</v>
        <stp/>
        <stp>StudyData</stp>
        <stp>CLE?</stp>
        <stp>Bar</stp>
        <stp/>
        <stp>Time</stp>
        <stp>5</stp>
        <stp>-48</stp>
        <stp/>
        <stp/>
        <stp/>
        <stp/>
        <stp>T</stp>
        <tr r="AO53" s="1"/>
      </tp>
      <tp>
        <v>42416.295138888891</v>
        <stp/>
        <stp>StudyData</stp>
        <stp>CLE?</stp>
        <stp>Bar</stp>
        <stp/>
        <stp>Time</stp>
        <stp>5</stp>
        <stp>-38</stp>
        <stp/>
        <stp/>
        <stp/>
        <stp/>
        <stp>T</stp>
        <tr r="AO43" s="1"/>
      </tp>
      <tp>
        <v>42416.329861111109</v>
        <stp/>
        <stp>StudyData</stp>
        <stp>CLE?</stp>
        <stp>Bar</stp>
        <stp/>
        <stp>Time</stp>
        <stp>5</stp>
        <stp>-28</stp>
        <stp/>
        <stp/>
        <stp/>
        <stp/>
        <stp>T</stp>
        <tr r="AO33" s="1"/>
      </tp>
      <tp>
        <v>42416.364583333336</v>
        <stp/>
        <stp>StudyData</stp>
        <stp>CLE?</stp>
        <stp>Bar</stp>
        <stp/>
        <stp>Time</stp>
        <stp>5</stp>
        <stp>-18</stp>
        <stp/>
        <stp/>
        <stp/>
        <stp/>
        <stp>T</stp>
        <tr r="AO23" s="1"/>
      </tp>
      <tp>
        <v>29.57</v>
        <stp/>
        <stp>StudyData</stp>
        <stp>CLE?</stp>
        <stp>Bar</stp>
        <stp/>
        <stp>High</stp>
        <stp>5</stp>
        <stp>-38</stp>
        <stp/>
        <stp/>
        <stp/>
        <stp/>
        <stp>T</stp>
        <tr r="AL43" s="1"/>
      </tp>
      <tp>
        <v>29.6</v>
        <stp/>
        <stp>StudyData</stp>
        <stp>CLE?</stp>
        <stp>Bar</stp>
        <stp/>
        <stp>High</stp>
        <stp>5</stp>
        <stp>-28</stp>
        <stp/>
        <stp/>
        <stp/>
        <stp/>
        <stp>T</stp>
        <tr r="AL33" s="1"/>
      </tp>
      <tp>
        <v>29.58</v>
        <stp/>
        <stp>StudyData</stp>
        <stp>CLE?</stp>
        <stp>Bar</stp>
        <stp/>
        <stp>High</stp>
        <stp>5</stp>
        <stp>-18</stp>
        <stp/>
        <stp/>
        <stp/>
        <stp/>
        <stp>T</stp>
        <tr r="AL23" s="1"/>
      </tp>
      <tp>
        <v>29.92</v>
        <stp/>
        <stp>StudyData</stp>
        <stp>CLE?</stp>
        <stp>Bar</stp>
        <stp/>
        <stp>High</stp>
        <stp>5</stp>
        <stp>-58</stp>
        <stp/>
        <stp/>
        <stp/>
        <stp/>
        <stp>T</stp>
        <tr r="AL63" s="1"/>
      </tp>
      <tp>
        <v>29.89</v>
        <stp/>
        <stp>StudyData</stp>
        <stp>CLE?</stp>
        <stp>Bar</stp>
        <stp/>
        <stp>High</stp>
        <stp>5</stp>
        <stp>-48</stp>
        <stp/>
        <stp/>
        <stp/>
        <stp/>
        <stp>T</stp>
        <tr r="AL53" s="1"/>
      </tp>
      <tp>
        <v>1368</v>
        <stp/>
        <stp>StudyData</stp>
        <stp>(Vol(GCE?2)when  (LocalYear(GCE?2)=2016 AND LocalMonth(GCE?2)=2 AND LocalDay(GCE?2)=10 AND LocalHour(GCE?2)=7 AND LocalMinute(GCE?2)=50))</stp>
        <stp>Bar</stp>
        <stp/>
        <stp>Close</stp>
        <stp>5</stp>
        <stp>0</stp>
        <stp/>
        <stp/>
        <stp/>
        <stp>FALSE</stp>
        <stp>T</stp>
        <tr r="V7" s="8"/>
      </tp>
      <tp>
        <v>3119</v>
        <stp/>
        <stp>StudyData</stp>
        <stp>(Vol(GCE?2)when  (LocalYear(GCE?2)=2016 AND LocalMonth(GCE?2)=2 AND LocalDay(GCE?2)=11 AND LocalHour(GCE?2)=7 AND LocalMinute(GCE?2)=40))</stp>
        <stp>Bar</stp>
        <stp/>
        <stp>Close</stp>
        <stp>5</stp>
        <stp>0</stp>
        <stp/>
        <stp/>
        <stp/>
        <stp>FALSE</stp>
        <stp>T</stp>
        <tr r="U5" s="8"/>
      </tp>
      <tp>
        <v>1340</v>
        <stp/>
        <stp>StudyData</stp>
        <stp>(Vol(GCE?2)when  (LocalYear(GCE?2)=2016 AND LocalMonth(GCE?2)=2 AND LocalDay(GCE?2)=16 AND LocalHour(GCE?2)=7 AND LocalMinute(GCE?2)=30))</stp>
        <stp>Bar</stp>
        <stp/>
        <stp>Close</stp>
        <stp>5</stp>
        <stp>0</stp>
        <stp/>
        <stp/>
        <stp/>
        <stp>FALSE</stp>
        <stp>T</stp>
        <tr r="L3" s="8"/>
        <tr r="K3" s="8"/>
      </tp>
      <tp>
        <v>1231</v>
        <stp/>
        <stp>StudyData</stp>
        <stp>(Vol(GCE?2)when  (LocalYear(GCE?2)=2016 AND LocalMonth(GCE?2)=2 AND LocalDay(GCE?2)=10 AND LocalHour(GCE?2)=7 AND LocalMinute(GCE?2)=55))</stp>
        <stp>Bar</stp>
        <stp/>
        <stp>Close</stp>
        <stp>5</stp>
        <stp>0</stp>
        <stp/>
        <stp/>
        <stp/>
        <stp>FALSE</stp>
        <stp>T</stp>
        <tr r="V8" s="8"/>
      </tp>
      <tp>
        <v>3287</v>
        <stp/>
        <stp>StudyData</stp>
        <stp>(Vol(GCE?2)when  (LocalYear(GCE?2)=2016 AND LocalMonth(GCE?2)=2 AND LocalDay(GCE?2)=11 AND LocalHour(GCE?2)=7 AND LocalMinute(GCE?2)=45))</stp>
        <stp>Bar</stp>
        <stp/>
        <stp>Close</stp>
        <stp>5</stp>
        <stp>0</stp>
        <stp/>
        <stp/>
        <stp/>
        <stp>FALSE</stp>
        <stp>T</stp>
        <tr r="U6" s="8"/>
      </tp>
      <tp>
        <v>1456</v>
        <stp/>
        <stp>StudyData</stp>
        <stp>(Vol(GCE?2)when  (LocalYear(GCE?2)=2016 AND LocalMonth(GCE?2)=2 AND LocalDay(GCE?2)=16 AND LocalHour(GCE?2)=7 AND LocalMinute(GCE?2)=35))</stp>
        <stp>Bar</stp>
        <stp/>
        <stp>Close</stp>
        <stp>5</stp>
        <stp>0</stp>
        <stp/>
        <stp/>
        <stp/>
        <stp>FALSE</stp>
        <stp>T</stp>
        <tr r="L4" s="8"/>
        <tr r="K4" s="8"/>
      </tp>
      <tp>
        <v>2197</v>
        <stp/>
        <stp>StudyData</stp>
        <stp>(Vol(GCE?2)when  (LocalYear(GCE?2)=2016 AND LocalMonth(GCE?2)=2 AND LocalDay(GCE?2)=10 AND LocalHour(GCE?2)=7 AND LocalMinute(GCE?2)=40))</stp>
        <stp>Bar</stp>
        <stp/>
        <stp>Close</stp>
        <stp>5</stp>
        <stp>0</stp>
        <stp/>
        <stp/>
        <stp/>
        <stp>FALSE</stp>
        <stp>T</stp>
        <tr r="V5" s="8"/>
      </tp>
      <tp>
        <v>2121</v>
        <stp/>
        <stp>StudyData</stp>
        <stp>(Vol(GCE?2)when  (LocalYear(GCE?2)=2016 AND LocalMonth(GCE?2)=2 AND LocalDay(GCE?2)=11 AND LocalHour(GCE?2)=7 AND LocalMinute(GCE?2)=50))</stp>
        <stp>Bar</stp>
        <stp/>
        <stp>Close</stp>
        <stp>5</stp>
        <stp>0</stp>
        <stp/>
        <stp/>
        <stp/>
        <stp>FALSE</stp>
        <stp>T</stp>
        <tr r="U7" s="8"/>
      </tp>
      <tp>
        <v>2500</v>
        <stp/>
        <stp>StudyData</stp>
        <stp>(Vol(GCE?2)when  (LocalYear(GCE?2)=2016 AND LocalMonth(GCE?2)=2 AND LocalDay(GCE?2)=16 AND LocalHour(GCE?2)=7 AND LocalMinute(GCE?2)=20))</stp>
        <stp>Bar</stp>
        <stp/>
        <stp>Close</stp>
        <stp>5</stp>
        <stp>0</stp>
        <stp/>
        <stp/>
        <stp/>
        <stp>FALSE</stp>
        <stp>T</stp>
        <tr r="L1" s="8"/>
        <tr r="K1" s="8"/>
        <tr r="D12" s="8"/>
      </tp>
      <tp>
        <v>1860</v>
        <stp/>
        <stp>StudyData</stp>
        <stp>(Vol(GCE?2)when  (LocalYear(GCE?2)=2016 AND LocalMonth(GCE?2)=2 AND LocalDay(GCE?2)=10 AND LocalHour(GCE?2)=7 AND LocalMinute(GCE?2)=45))</stp>
        <stp>Bar</stp>
        <stp/>
        <stp>Close</stp>
        <stp>5</stp>
        <stp>0</stp>
        <stp/>
        <stp/>
        <stp/>
        <stp>FALSE</stp>
        <stp>T</stp>
        <tr r="V6" s="8"/>
      </tp>
      <tp>
        <v>1944</v>
        <stp/>
        <stp>StudyData</stp>
        <stp>(Vol(GCE?2)when  (LocalYear(GCE?2)=2016 AND LocalMonth(GCE?2)=2 AND LocalDay(GCE?2)=11 AND LocalHour(GCE?2)=7 AND LocalMinute(GCE?2)=55))</stp>
        <stp>Bar</stp>
        <stp/>
        <stp>Close</stp>
        <stp>5</stp>
        <stp>0</stp>
        <stp/>
        <stp/>
        <stp/>
        <stp>FALSE</stp>
        <stp>T</stp>
        <tr r="U8" s="8"/>
      </tp>
      <tp>
        <v>780</v>
        <stp/>
        <stp>StudyData</stp>
        <stp>(Vol(GCE?2)when  (LocalYear(GCE?2)=2016 AND LocalMonth(GCE?2)=2 AND LocalDay(GCE?2)=16 AND LocalHour(GCE?2)=7 AND LocalMinute(GCE?2)=25))</stp>
        <stp>Bar</stp>
        <stp/>
        <stp>Close</stp>
        <stp>5</stp>
        <stp>0</stp>
        <stp/>
        <stp/>
        <stp/>
        <stp>FALSE</stp>
        <stp>T</stp>
        <tr r="L2" s="8"/>
        <tr r="K2" s="8"/>
      </tp>
      <tp>
        <v>1716</v>
        <stp/>
        <stp>StudyData</stp>
        <stp>(Vol(GCE?2)when  (LocalYear(GCE?2)=2016 AND LocalMonth(GCE?2)=2 AND LocalDay(GCE?2)=12 AND LocalHour(GCE?2)=7 AND LocalMinute(GCE?2)=50))</stp>
        <stp>Bar</stp>
        <stp/>
        <stp>Close</stp>
        <stp>5</stp>
        <stp>0</stp>
        <stp/>
        <stp/>
        <stp/>
        <stp>FALSE</stp>
        <stp>T</stp>
        <tr r="T7" s="8"/>
      </tp>
      <tp>
        <v>986</v>
        <stp/>
        <stp>StudyData</stp>
        <stp>(Vol(GCE?2)when  (LocalYear(GCE?2)=2016 AND LocalMonth(GCE?2)=2 AND LocalDay(GCE?2)=15 AND LocalHour(GCE?2)=7 AND LocalMinute(GCE?2)=20))</stp>
        <stp>Bar</stp>
        <stp/>
        <stp>Close</stp>
        <stp>5</stp>
        <stp>0</stp>
        <stp/>
        <stp/>
        <stp/>
        <stp>FALSE</stp>
        <stp>T</stp>
        <tr r="S1" s="8"/>
        <tr r="D13" s="8"/>
      </tp>
      <tp>
        <v>1256</v>
        <stp/>
        <stp>StudyData</stp>
        <stp>(Vol(GCE?2)when  (LocalYear(GCE?2)=2016 AND LocalMonth(GCE?2)=2 AND LocalDay(GCE?2)=12 AND LocalHour(GCE?2)=7 AND LocalMinute(GCE?2)=55))</stp>
        <stp>Bar</stp>
        <stp/>
        <stp>Close</stp>
        <stp>5</stp>
        <stp>0</stp>
        <stp/>
        <stp/>
        <stp/>
        <stp>FALSE</stp>
        <stp>T</stp>
        <tr r="T8" s="8"/>
      </tp>
      <tp>
        <v>427</v>
        <stp/>
        <stp>StudyData</stp>
        <stp>(Vol(GCE?2)when  (LocalYear(GCE?2)=2016 AND LocalMonth(GCE?2)=2 AND LocalDay(GCE?2)=15 AND LocalHour(GCE?2)=7 AND LocalMinute(GCE?2)=25))</stp>
        <stp>Bar</stp>
        <stp/>
        <stp>Close</stp>
        <stp>5</stp>
        <stp>0</stp>
        <stp/>
        <stp/>
        <stp/>
        <stp>FALSE</stp>
        <stp>T</stp>
        <tr r="S2" s="8"/>
      </tp>
      <tp>
        <v>2236</v>
        <stp/>
        <stp>StudyData</stp>
        <stp>(Vol(GCE?2)when  (LocalYear(GCE?2)=2016 AND LocalMonth(GCE?2)=2 AND LocalDay(GCE?2)=12 AND LocalHour(GCE?2)=7 AND LocalMinute(GCE?2)=40))</stp>
        <stp>Bar</stp>
        <stp/>
        <stp>Close</stp>
        <stp>5</stp>
        <stp>0</stp>
        <stp/>
        <stp/>
        <stp/>
        <stp>FALSE</stp>
        <stp>T</stp>
        <tr r="T5" s="8"/>
      </tp>
      <tp>
        <v>896</v>
        <stp/>
        <stp>StudyData</stp>
        <stp>(Vol(GCE?2)when  (LocalYear(GCE?2)=2016 AND LocalMonth(GCE?2)=2 AND LocalDay(GCE?2)=15 AND LocalHour(GCE?2)=7 AND LocalMinute(GCE?2)=30))</stp>
        <stp>Bar</stp>
        <stp/>
        <stp>Close</stp>
        <stp>5</stp>
        <stp>0</stp>
        <stp/>
        <stp/>
        <stp/>
        <stp>FALSE</stp>
        <stp>T</stp>
        <tr r="S3" s="8"/>
      </tp>
      <tp>
        <v>2033</v>
        <stp/>
        <stp>StudyData</stp>
        <stp>(Vol(GCE?2)when  (LocalYear(GCE?2)=2016 AND LocalMonth(GCE?2)=2 AND LocalDay(GCE?2)=12 AND LocalHour(GCE?2)=7 AND LocalMinute(GCE?2)=45))</stp>
        <stp>Bar</stp>
        <stp/>
        <stp>Close</stp>
        <stp>5</stp>
        <stp>0</stp>
        <stp/>
        <stp/>
        <stp/>
        <stp>FALSE</stp>
        <stp>T</stp>
        <tr r="T6" s="8"/>
      </tp>
      <tp>
        <v>1058</v>
        <stp/>
        <stp>StudyData</stp>
        <stp>(Vol(GCE?2)when  (LocalYear(GCE?2)=2016 AND LocalMonth(GCE?2)=2 AND LocalDay(GCE?2)=15 AND LocalHour(GCE?2)=7 AND LocalMinute(GCE?2)=35))</stp>
        <stp>Bar</stp>
        <stp/>
        <stp>Close</stp>
        <stp>5</stp>
        <stp>0</stp>
        <stp/>
        <stp/>
        <stp/>
        <stp>FALSE</stp>
        <stp>T</stp>
        <tr r="S4" s="8"/>
      </tp>
      <tp>
        <v>5298</v>
        <stp/>
        <stp>StudyData</stp>
        <stp>(Vol(GCE?2)when  (LocalYear(GCE?2)=2016 AND LocalMonth(GCE?2)=2 AND LocalDay(GCE?2)=12 AND LocalHour(GCE?2)=7 AND LocalMinute(GCE?2)=30))</stp>
        <stp>Bar</stp>
        <stp/>
        <stp>Close</stp>
        <stp>5</stp>
        <stp>0</stp>
        <stp/>
        <stp/>
        <stp/>
        <stp>FALSE</stp>
        <stp>T</stp>
        <tr r="T3" s="8"/>
      </tp>
      <tp>
        <v>606</v>
        <stp/>
        <stp>StudyData</stp>
        <stp>(Vol(GCE?2)when  (LocalYear(GCE?2)=2016 AND LocalMonth(GCE?2)=2 AND LocalDay(GCE?2)=15 AND LocalHour(GCE?2)=7 AND LocalMinute(GCE?2)=40))</stp>
        <stp>Bar</stp>
        <stp/>
        <stp>Close</stp>
        <stp>5</stp>
        <stp>0</stp>
        <stp/>
        <stp/>
        <stp/>
        <stp>FALSE</stp>
        <stp>T</stp>
        <tr r="S5" s="8"/>
      </tp>
      <tp>
        <v>2522</v>
        <stp/>
        <stp>StudyData</stp>
        <stp>(Vol(GCE?2)when  (LocalYear(GCE?2)=2016 AND LocalMonth(GCE?2)=2 AND LocalDay(GCE?2)=12 AND LocalHour(GCE?2)=7 AND LocalMinute(GCE?2)=35))</stp>
        <stp>Bar</stp>
        <stp/>
        <stp>Close</stp>
        <stp>5</stp>
        <stp>0</stp>
        <stp/>
        <stp/>
        <stp/>
        <stp>FALSE</stp>
        <stp>T</stp>
        <tr r="T4" s="8"/>
      </tp>
      <tp>
        <v>430</v>
        <stp/>
        <stp>StudyData</stp>
        <stp>(Vol(GCE?2)when  (LocalYear(GCE?2)=2016 AND LocalMonth(GCE?2)=2 AND LocalDay(GCE?2)=15 AND LocalHour(GCE?2)=7 AND LocalMinute(GCE?2)=45))</stp>
        <stp>Bar</stp>
        <stp/>
        <stp>Close</stp>
        <stp>5</stp>
        <stp>0</stp>
        <stp/>
        <stp/>
        <stp/>
        <stp>FALSE</stp>
        <stp>T</stp>
        <tr r="S6" s="8"/>
      </tp>
      <tp>
        <v>1848</v>
        <stp/>
        <stp>StudyData</stp>
        <stp>(Vol(GCE?2)when  (LocalYear(GCE?2)=2016 AND LocalMonth(GCE?2)=2 AND LocalDay(GCE?2)=12 AND LocalHour(GCE?2)=7 AND LocalMinute(GCE?2)=20))</stp>
        <stp>Bar</stp>
        <stp/>
        <stp>Close</stp>
        <stp>5</stp>
        <stp>0</stp>
        <stp/>
        <stp/>
        <stp/>
        <stp>FALSE</stp>
        <stp>T</stp>
        <tr r="T1" s="8"/>
        <tr r="D14" s="8"/>
      </tp>
      <tp>
        <v>465</v>
        <stp/>
        <stp>StudyData</stp>
        <stp>(Vol(GCE?2)when  (LocalYear(GCE?2)=2016 AND LocalMonth(GCE?2)=2 AND LocalDay(GCE?2)=15 AND LocalHour(GCE?2)=7 AND LocalMinute(GCE?2)=50))</stp>
        <stp>Bar</stp>
        <stp/>
        <stp>Close</stp>
        <stp>5</stp>
        <stp>0</stp>
        <stp/>
        <stp/>
        <stp/>
        <stp>FALSE</stp>
        <stp>T</stp>
        <tr r="S7" s="8"/>
      </tp>
      <tp>
        <v>994</v>
        <stp/>
        <stp>StudyData</stp>
        <stp>(Vol(GCE?2)when  (LocalYear(GCE?2)=2016 AND LocalMonth(GCE?2)=2 AND LocalDay(GCE?2)=12 AND LocalHour(GCE?2)=7 AND LocalMinute(GCE?2)=25))</stp>
        <stp>Bar</stp>
        <stp/>
        <stp>Close</stp>
        <stp>5</stp>
        <stp>0</stp>
        <stp/>
        <stp/>
        <stp/>
        <stp>FALSE</stp>
        <stp>T</stp>
        <tr r="T2" s="8"/>
      </tp>
      <tp>
        <v>393</v>
        <stp/>
        <stp>StudyData</stp>
        <stp>(Vol(GCE?2)when  (LocalYear(GCE?2)=2016 AND LocalMonth(GCE?2)=2 AND LocalDay(GCE?2)=15 AND LocalHour(GCE?2)=7 AND LocalMinute(GCE?2)=55))</stp>
        <stp>Bar</stp>
        <stp/>
        <stp>Close</stp>
        <stp>5</stp>
        <stp>0</stp>
        <stp/>
        <stp/>
        <stp/>
        <stp>FALSE</stp>
        <stp>T</stp>
        <tr r="S8" s="8"/>
      </tp>
      <tp>
        <v>7611</v>
        <stp/>
        <stp>StudyData</stp>
        <stp>(Vol(GCE?2)when  (LocalYear(GCE?2)=2016 AND LocalMonth(GCE?2)=2 AND LocalDay(GCE?2)=10 AND LocalHour(GCE?2)=7 AND LocalMinute(GCE?2)=30))</stp>
        <stp>Bar</stp>
        <stp/>
        <stp>Close</stp>
        <stp>5</stp>
        <stp>0</stp>
        <stp/>
        <stp/>
        <stp/>
        <stp>FALSE</stp>
        <stp>T</stp>
        <tr r="V3" s="8"/>
      </tp>
      <tp>
        <v>3247</v>
        <stp/>
        <stp>StudyData</stp>
        <stp>(Vol(GCE?2)when  (LocalYear(GCE?2)=2016 AND LocalMonth(GCE?2)=2 AND LocalDay(GCE?2)=11 AND LocalHour(GCE?2)=7 AND LocalMinute(GCE?2)=20))</stp>
        <stp>Bar</stp>
        <stp/>
        <stp>Close</stp>
        <stp>5</stp>
        <stp>0</stp>
        <stp/>
        <stp/>
        <stp/>
        <stp>FALSE</stp>
        <stp>T</stp>
        <tr r="U1" s="8"/>
        <tr r="D15" s="8"/>
      </tp>
      <tp>
        <v>803</v>
        <stp/>
        <stp>StudyData</stp>
        <stp>(Vol(GCE?2)when  (LocalYear(GCE?2)=2016 AND LocalMonth(GCE?2)=2 AND LocalDay(GCE?2)=16 AND LocalHour(GCE?2)=7 AND LocalMinute(GCE?2)=50))</stp>
        <stp>Bar</stp>
        <stp/>
        <stp>Close</stp>
        <stp>5</stp>
        <stp>0</stp>
        <stp/>
        <stp/>
        <stp/>
        <stp>FALSE</stp>
        <stp>T</stp>
        <tr r="L7" s="8"/>
        <tr r="K7" s="8"/>
      </tp>
      <tp>
        <v>3245</v>
        <stp/>
        <stp>StudyData</stp>
        <stp>(Vol(GCE?2)when  (LocalYear(GCE?2)=2016 AND LocalMonth(GCE?2)=2 AND LocalDay(GCE?2)=10 AND LocalHour(GCE?2)=7 AND LocalMinute(GCE?2)=35))</stp>
        <stp>Bar</stp>
        <stp/>
        <stp>Close</stp>
        <stp>5</stp>
        <stp>0</stp>
        <stp/>
        <stp/>
        <stp/>
        <stp>FALSE</stp>
        <stp>T</stp>
        <tr r="V4" s="8"/>
      </tp>
      <tp>
        <v>1703</v>
        <stp/>
        <stp>StudyData</stp>
        <stp>(Vol(GCE?2)when  (LocalYear(GCE?2)=2016 AND LocalMonth(GCE?2)=2 AND LocalDay(GCE?2)=11 AND LocalHour(GCE?2)=7 AND LocalMinute(GCE?2)=25))</stp>
        <stp>Bar</stp>
        <stp/>
        <stp>Close</stp>
        <stp>5</stp>
        <stp>0</stp>
        <stp/>
        <stp/>
        <stp/>
        <stp>FALSE</stp>
        <stp>T</stp>
        <tr r="U2" s="8"/>
      </tp>
      <tp>
        <v>629</v>
        <stp/>
        <stp>StudyData</stp>
        <stp>(Vol(GCE?2)when  (LocalYear(GCE?2)=2016 AND LocalMonth(GCE?2)=2 AND LocalDay(GCE?2)=16 AND LocalHour(GCE?2)=7 AND LocalMinute(GCE?2)=55))</stp>
        <stp>Bar</stp>
        <stp/>
        <stp>Close</stp>
        <stp>5</stp>
        <stp>0</stp>
        <stp/>
        <stp/>
        <stp/>
        <stp>FALSE</stp>
        <stp>T</stp>
        <tr r="L8" s="8"/>
        <tr r="K8" s="8"/>
      </tp>
      <tp>
        <v>2959</v>
        <stp/>
        <stp>StudyData</stp>
        <stp>(Vol(GCE?2)when  (LocalYear(GCE?2)=2016 AND LocalMonth(GCE?2)=2 AND LocalDay(GCE?2)=10 AND LocalHour(GCE?2)=7 AND LocalMinute(GCE?2)=20))</stp>
        <stp>Bar</stp>
        <stp/>
        <stp>Close</stp>
        <stp>5</stp>
        <stp>0</stp>
        <stp/>
        <stp/>
        <stp/>
        <stp>FALSE</stp>
        <stp>T</stp>
        <tr r="V1" s="8"/>
        <tr r="D16" s="8"/>
      </tp>
      <tp>
        <v>4958</v>
        <stp/>
        <stp>StudyData</stp>
        <stp>(Vol(GCE?2)when  (LocalYear(GCE?2)=2016 AND LocalMonth(GCE?2)=2 AND LocalDay(GCE?2)=11 AND LocalHour(GCE?2)=7 AND LocalMinute(GCE?2)=30))</stp>
        <stp>Bar</stp>
        <stp/>
        <stp>Close</stp>
        <stp>5</stp>
        <stp>0</stp>
        <stp/>
        <stp/>
        <stp/>
        <stp>FALSE</stp>
        <stp>T</stp>
        <tr r="U3" s="8"/>
      </tp>
      <tp>
        <v>1480</v>
        <stp/>
        <stp>StudyData</stp>
        <stp>(Vol(GCE?2)when  (LocalYear(GCE?2)=2016 AND LocalMonth(GCE?2)=2 AND LocalDay(GCE?2)=16 AND LocalHour(GCE?2)=7 AND LocalMinute(GCE?2)=40))</stp>
        <stp>Bar</stp>
        <stp/>
        <stp>Close</stp>
        <stp>5</stp>
        <stp>0</stp>
        <stp/>
        <stp/>
        <stp/>
        <stp>FALSE</stp>
        <stp>T</stp>
        <tr r="L5" s="8"/>
        <tr r="K5" s="8"/>
      </tp>
      <tp>
        <v>3038</v>
        <stp/>
        <stp>StudyData</stp>
        <stp>(Vol(GCE?2)when  (LocalYear(GCE?2)=2016 AND LocalMonth(GCE?2)=2 AND LocalDay(GCE?2)=10 AND LocalHour(GCE?2)=7 AND LocalMinute(GCE?2)=25))</stp>
        <stp>Bar</stp>
        <stp/>
        <stp>Close</stp>
        <stp>5</stp>
        <stp>0</stp>
        <stp/>
        <stp/>
        <stp/>
        <stp>FALSE</stp>
        <stp>T</stp>
        <tr r="V2" s="8"/>
      </tp>
      <tp>
        <v>2317</v>
        <stp/>
        <stp>StudyData</stp>
        <stp>(Vol(GCE?2)when  (LocalYear(GCE?2)=2016 AND LocalMonth(GCE?2)=2 AND LocalDay(GCE?2)=11 AND LocalHour(GCE?2)=7 AND LocalMinute(GCE?2)=35))</stp>
        <stp>Bar</stp>
        <stp/>
        <stp>Close</stp>
        <stp>5</stp>
        <stp>0</stp>
        <stp/>
        <stp/>
        <stp/>
        <stp>FALSE</stp>
        <stp>T</stp>
        <tr r="U4" s="8"/>
      </tp>
      <tp>
        <v>801</v>
        <stp/>
        <stp>StudyData</stp>
        <stp>(Vol(GCE?2)when  (LocalYear(GCE?2)=2016 AND LocalMonth(GCE?2)=2 AND LocalDay(GCE?2)=16 AND LocalHour(GCE?2)=7 AND LocalMinute(GCE?2)=45))</stp>
        <stp>Bar</stp>
        <stp/>
        <stp>Close</stp>
        <stp>5</stp>
        <stp>0</stp>
        <stp/>
        <stp/>
        <stp/>
        <stp>FALSE</stp>
        <stp>T</stp>
        <tr r="L6" s="8"/>
        <tr r="K6" s="8"/>
      </tp>
      <tp>
        <v>29.84</v>
        <stp/>
        <stp>StudyData</stp>
        <stp>CLE?</stp>
        <stp>Bar</stp>
        <stp/>
        <stp>Close</stp>
        <stp>5</stp>
        <stp>-59</stp>
        <stp/>
        <stp/>
        <stp/>
        <stp/>
        <stp>T</stp>
        <tr r="AN64" s="1"/>
      </tp>
      <tp>
        <v>29.85</v>
        <stp/>
        <stp>StudyData</stp>
        <stp>CLE?</stp>
        <stp>Bar</stp>
        <stp/>
        <stp>Close</stp>
        <stp>5</stp>
        <stp>-49</stp>
        <stp/>
        <stp/>
        <stp/>
        <stp/>
        <stp>T</stp>
        <tr r="AN54" s="1"/>
      </tp>
      <tp>
        <v>29.55</v>
        <stp/>
        <stp>StudyData</stp>
        <stp>CLE?</stp>
        <stp>Bar</stp>
        <stp/>
        <stp>Close</stp>
        <stp>5</stp>
        <stp>-39</stp>
        <stp/>
        <stp/>
        <stp/>
        <stp/>
        <stp>T</stp>
        <tr r="AN44" s="1"/>
      </tp>
      <tp>
        <v>29.5</v>
        <stp/>
        <stp>StudyData</stp>
        <stp>CLE?</stp>
        <stp>Bar</stp>
        <stp/>
        <stp>Close</stp>
        <stp>5</stp>
        <stp>-29</stp>
        <stp/>
        <stp/>
        <stp/>
        <stp/>
        <stp>T</stp>
        <tr r="AN34" s="1"/>
      </tp>
      <tp>
        <v>29.46</v>
        <stp/>
        <stp>StudyData</stp>
        <stp>CLE?</stp>
        <stp>Bar</stp>
        <stp/>
        <stp>Close</stp>
        <stp>5</stp>
        <stp>-19</stp>
        <stp/>
        <stp/>
        <stp/>
        <stp/>
        <stp>T</stp>
        <tr r="AN24" s="1"/>
      </tp>
      <tp>
        <v>-0.96910963052695331</v>
        <stp/>
        <stp>ContractData</stp>
        <stp>NE6H6</stp>
        <stp>PerCentNetLastQuote</stp>
        <stp/>
        <stp>T</stp>
        <tr r="K42" s="2"/>
      </tp>
      <tp>
        <v>42416.222222222219</v>
        <stp/>
        <stp>StudyData</stp>
        <stp>CLE?</stp>
        <stp>Bar</stp>
        <stp/>
        <stp>Time</stp>
        <stp>5</stp>
        <stp>-59</stp>
        <stp/>
        <stp/>
        <stp/>
        <stp/>
        <stp>T</stp>
        <tr r="AO64" s="1"/>
      </tp>
      <tp>
        <v>42416.256944444445</v>
        <stp/>
        <stp>StudyData</stp>
        <stp>CLE?</stp>
        <stp>Bar</stp>
        <stp/>
        <stp>Time</stp>
        <stp>5</stp>
        <stp>-49</stp>
        <stp/>
        <stp/>
        <stp/>
        <stp/>
        <stp>T</stp>
        <tr r="AO54" s="1"/>
      </tp>
      <tp>
        <v>42416.291666666664</v>
        <stp/>
        <stp>StudyData</stp>
        <stp>CLE?</stp>
        <stp>Bar</stp>
        <stp/>
        <stp>Time</stp>
        <stp>5</stp>
        <stp>-39</stp>
        <stp/>
        <stp/>
        <stp/>
        <stp/>
        <stp>T</stp>
        <tr r="AO44" s="1"/>
      </tp>
      <tp>
        <v>42416.326388888891</v>
        <stp/>
        <stp>StudyData</stp>
        <stp>CLE?</stp>
        <stp>Bar</stp>
        <stp/>
        <stp>Time</stp>
        <stp>5</stp>
        <stp>-29</stp>
        <stp/>
        <stp/>
        <stp/>
        <stp/>
        <stp>T</stp>
        <tr r="AO34" s="1"/>
      </tp>
      <tp>
        <v>42416.361111111109</v>
        <stp/>
        <stp>StudyData</stp>
        <stp>CLE?</stp>
        <stp>Bar</stp>
        <stp/>
        <stp>Time</stp>
        <stp>5</stp>
        <stp>-19</stp>
        <stp/>
        <stp/>
        <stp/>
        <stp/>
        <stp>T</stp>
        <tr r="AO24" s="1"/>
      </tp>
      <tp>
        <v>30.03</v>
        <stp/>
        <stp>StudyData</stp>
        <stp>CLE?</stp>
        <stp>Bar</stp>
        <stp/>
        <stp>High</stp>
        <stp>5</stp>
        <stp>-39</stp>
        <stp/>
        <stp/>
        <stp/>
        <stp/>
        <stp>T</stp>
        <tr r="AL44" s="1"/>
      </tp>
      <tp>
        <v>29.6</v>
        <stp/>
        <stp>StudyData</stp>
        <stp>CLE?</stp>
        <stp>Bar</stp>
        <stp/>
        <stp>High</stp>
        <stp>5</stp>
        <stp>-29</stp>
        <stp/>
        <stp/>
        <stp/>
        <stp/>
        <stp>T</stp>
        <tr r="AL34" s="1"/>
      </tp>
      <tp>
        <v>29.64</v>
        <stp/>
        <stp>StudyData</stp>
        <stp>CLE?</stp>
        <stp>Bar</stp>
        <stp/>
        <stp>High</stp>
        <stp>5</stp>
        <stp>-19</stp>
        <stp/>
        <stp/>
        <stp/>
        <stp/>
        <stp>T</stp>
        <tr r="AL24" s="1"/>
      </tp>
      <tp>
        <v>29.88</v>
        <stp/>
        <stp>StudyData</stp>
        <stp>CLE?</stp>
        <stp>Bar</stp>
        <stp/>
        <stp>High</stp>
        <stp>5</stp>
        <stp>-59</stp>
        <stp/>
        <stp/>
        <stp/>
        <stp/>
        <stp>T</stp>
        <tr r="AL64" s="1"/>
      </tp>
      <tp>
        <v>29.87</v>
        <stp/>
        <stp>StudyData</stp>
        <stp>CLE?</stp>
        <stp>Bar</stp>
        <stp/>
        <stp>High</stp>
        <stp>5</stp>
        <stp>-49</stp>
        <stp/>
        <stp/>
        <stp/>
        <stp/>
        <stp>T</stp>
        <tr r="AL54" s="1"/>
      </tp>
      <tp>
        <v>28.81</v>
        <stp/>
        <stp>StudyData</stp>
        <stp>CLE?</stp>
        <stp>Tick</stp>
        <stp>FlatTicks=0</stp>
        <stp>Tick</stp>
        <stp>D</stp>
        <stp>0</stp>
        <stp>all</stp>
        <tr r="AJ35" s="1"/>
      </tp>
      <tp>
        <v>29.85</v>
        <stp/>
        <stp>StudyData</stp>
        <stp>CLE?</stp>
        <stp>Bar</stp>
        <stp/>
        <stp>Close</stp>
        <stp>5</stp>
        <stp>-58</stp>
        <stp/>
        <stp/>
        <stp/>
        <stp/>
        <stp>T</stp>
        <tr r="AN63" s="1"/>
      </tp>
      <tp>
        <v>29.87</v>
        <stp/>
        <stp>StudyData</stp>
        <stp>CLE?</stp>
        <stp>Bar</stp>
        <stp/>
        <stp>Close</stp>
        <stp>5</stp>
        <stp>-48</stp>
        <stp/>
        <stp/>
        <stp/>
        <stp/>
        <stp>T</stp>
        <tr r="AN53" s="1"/>
      </tp>
      <tp>
        <v>29.46</v>
        <stp/>
        <stp>StudyData</stp>
        <stp>CLE?</stp>
        <stp>Bar</stp>
        <stp/>
        <stp>Close</stp>
        <stp>5</stp>
        <stp>-38</stp>
        <stp/>
        <stp/>
        <stp/>
        <stp/>
        <stp>T</stp>
        <tr r="AN43" s="1"/>
      </tp>
      <tp>
        <v>29.53</v>
        <stp/>
        <stp>StudyData</stp>
        <stp>CLE?</stp>
        <stp>Bar</stp>
        <stp/>
        <stp>Close</stp>
        <stp>5</stp>
        <stp>-28</stp>
        <stp/>
        <stp/>
        <stp/>
        <stp/>
        <stp>T</stp>
        <tr r="AN33" s="1"/>
      </tp>
      <tp>
        <v>29.13</v>
        <stp/>
        <stp>StudyData</stp>
        <stp>CLE?</stp>
        <stp>Bar</stp>
        <stp/>
        <stp>Close</stp>
        <stp>5</stp>
        <stp>-18</stp>
        <stp/>
        <stp/>
        <stp/>
        <stp/>
        <stp>T</stp>
        <tr r="AN23" s="1"/>
      </tp>
      <tp>
        <v>1879</v>
        <stp/>
        <stp>StudyData</stp>
        <stp>EP</stp>
        <stp>Bar</stp>
        <stp/>
        <stp>Close</stp>
        <stp>5</stp>
        <stp>-57</stp>
        <stp/>
        <stp/>
        <stp/>
        <stp/>
        <stp>T</stp>
        <tr r="AE62" s="1"/>
      </tp>
      <tp>
        <v>1883.5</v>
        <stp/>
        <stp>StudyData</stp>
        <stp>EP</stp>
        <stp>Bar</stp>
        <stp/>
        <stp>Close</stp>
        <stp>5</stp>
        <stp>-47</stp>
        <stp/>
        <stp/>
        <stp/>
        <stp/>
        <stp>T</stp>
        <tr r="AE52" s="1"/>
      </tp>
      <tp>
        <v>1878.75</v>
        <stp/>
        <stp>StudyData</stp>
        <stp>EP</stp>
        <stp>Bar</stp>
        <stp/>
        <stp>Close</stp>
        <stp>5</stp>
        <stp>-37</stp>
        <stp/>
        <stp/>
        <stp/>
        <stp/>
        <stp>T</stp>
        <tr r="AE42" s="1"/>
      </tp>
      <tp>
        <v>1879</v>
        <stp/>
        <stp>StudyData</stp>
        <stp>EP</stp>
        <stp>Bar</stp>
        <stp/>
        <stp>Close</stp>
        <stp>5</stp>
        <stp>-27</stp>
        <stp/>
        <stp/>
        <stp/>
        <stp/>
        <stp>T</stp>
        <tr r="AE32" s="1"/>
      </tp>
      <tp>
        <v>1876.5</v>
        <stp/>
        <stp>StudyData</stp>
        <stp>EP</stp>
        <stp>Bar</stp>
        <stp/>
        <stp>Close</stp>
        <stp>5</stp>
        <stp>-17</stp>
        <stp/>
        <stp/>
        <stp/>
        <stp/>
        <stp>T</stp>
        <tr r="AE22" s="1"/>
      </tp>
      <tp>
        <v>30.06</v>
        <stp/>
        <stp>StudyData</stp>
        <stp>CLE?</stp>
        <stp>Bar</stp>
        <stp/>
        <stp>Low</stp>
        <stp>5</stp>
        <stp>-43</stp>
        <stp/>
        <stp/>
        <stp/>
        <stp/>
        <stp>T</stp>
        <tr r="AM48" s="1"/>
      </tp>
      <tp>
        <v>29.72</v>
        <stp/>
        <stp>StudyData</stp>
        <stp>CLE?</stp>
        <stp>Bar</stp>
        <stp/>
        <stp>Low</stp>
        <stp>5</stp>
        <stp>-53</stp>
        <stp/>
        <stp/>
        <stp/>
        <stp/>
        <stp>T</stp>
        <tr r="AM58" s="1"/>
      </tp>
      <tp>
        <v>28.84</v>
        <stp/>
        <stp>StudyData</stp>
        <stp>CLE?</stp>
        <stp>Bar</stp>
        <stp/>
        <stp>Low</stp>
        <stp>5</stp>
        <stp>-13</stp>
        <stp/>
        <stp/>
        <stp/>
        <stp/>
        <stp>T</stp>
        <tr r="AM18" s="1"/>
      </tp>
      <tp>
        <v>29.55</v>
        <stp/>
        <stp>StudyData</stp>
        <stp>CLE?</stp>
        <stp>Bar</stp>
        <stp/>
        <stp>Low</stp>
        <stp>5</stp>
        <stp>-23</stp>
        <stp/>
        <stp/>
        <stp/>
        <stp/>
        <stp>T</stp>
        <tr r="AM28" s="1"/>
      </tp>
      <tp>
        <v>29.35</v>
        <stp/>
        <stp>StudyData</stp>
        <stp>CLE?</stp>
        <stp>Bar</stp>
        <stp/>
        <stp>Low</stp>
        <stp>5</stp>
        <stp>-33</stp>
        <stp/>
        <stp/>
        <stp/>
        <stp/>
        <stp>T</stp>
        <tr r="AM38" s="1"/>
      </tp>
      <tp>
        <v>28.97</v>
        <stp/>
        <stp>StudyData</stp>
        <stp>CLE?</stp>
        <stp>Bar</stp>
        <stp/>
        <stp>Close</stp>
        <stp>5</stp>
        <stp>-7</stp>
        <stp/>
        <stp/>
        <stp/>
        <stp/>
        <stp>T</stp>
        <tr r="AN12" s="1"/>
      </tp>
      <tp>
        <v>1216.4000000000001</v>
        <stp/>
        <stp>StudyData</stp>
        <stp>GCE</stp>
        <stp>Bar</stp>
        <stp/>
        <stp>Close</stp>
        <stp>5</stp>
        <stp>-4</stp>
        <stp/>
        <stp/>
        <stp/>
        <stp/>
        <stp>T</stp>
        <tr r="AW9" s="1"/>
      </tp>
      <tp>
        <v>1880.75</v>
        <stp/>
        <stp>StudyData</stp>
        <stp>EP</stp>
        <stp>Bar</stp>
        <stp/>
        <stp>Close</stp>
        <stp>5</stp>
        <stp>-56</stp>
        <stp/>
        <stp/>
        <stp/>
        <stp/>
        <stp>T</stp>
        <tr r="AE61" s="1"/>
      </tp>
      <tp>
        <v>1884.5</v>
        <stp/>
        <stp>StudyData</stp>
        <stp>EP</stp>
        <stp>Bar</stp>
        <stp/>
        <stp>Close</stp>
        <stp>5</stp>
        <stp>-46</stp>
        <stp/>
        <stp/>
        <stp/>
        <stp/>
        <stp>T</stp>
        <tr r="AE51" s="1"/>
      </tp>
      <tp>
        <v>1880.25</v>
        <stp/>
        <stp>StudyData</stp>
        <stp>EP</stp>
        <stp>Bar</stp>
        <stp/>
        <stp>Close</stp>
        <stp>5</stp>
        <stp>-36</stp>
        <stp/>
        <stp/>
        <stp/>
        <stp/>
        <stp>T</stp>
        <tr r="AE41" s="1"/>
      </tp>
      <tp>
        <v>1880.75</v>
        <stp/>
        <stp>StudyData</stp>
        <stp>EP</stp>
        <stp>Bar</stp>
        <stp/>
        <stp>Close</stp>
        <stp>5</stp>
        <stp>-26</stp>
        <stp/>
        <stp/>
        <stp/>
        <stp/>
        <stp>T</stp>
        <tr r="AE31" s="1"/>
      </tp>
      <tp>
        <v>1877</v>
        <stp/>
        <stp>StudyData</stp>
        <stp>EP</stp>
        <stp>Bar</stp>
        <stp/>
        <stp>Close</stp>
        <stp>5</stp>
        <stp>-16</stp>
        <stp/>
        <stp/>
        <stp/>
        <stp/>
        <stp>T</stp>
        <tr r="AE21" s="1"/>
      </tp>
      <tp>
        <v>30.03</v>
        <stp/>
        <stp>StudyData</stp>
        <stp>CLE?</stp>
        <stp>Bar</stp>
        <stp/>
        <stp>Low</stp>
        <stp>5</stp>
        <stp>-42</stp>
        <stp/>
        <stp/>
        <stp/>
        <stp/>
        <stp>T</stp>
        <tr r="AM47" s="1"/>
      </tp>
      <tp>
        <v>29.72</v>
        <stp/>
        <stp>StudyData</stp>
        <stp>CLE?</stp>
        <stp>Bar</stp>
        <stp/>
        <stp>Low</stp>
        <stp>5</stp>
        <stp>-52</stp>
        <stp/>
        <stp/>
        <stp/>
        <stp/>
        <stp>T</stp>
        <tr r="AM57" s="1"/>
      </tp>
      <tp>
        <v>28.92</v>
        <stp/>
        <stp>StudyData</stp>
        <stp>CLE?</stp>
        <stp>Bar</stp>
        <stp/>
        <stp>Low</stp>
        <stp>5</stp>
        <stp>-12</stp>
        <stp/>
        <stp/>
        <stp/>
        <stp/>
        <stp>T</stp>
        <tr r="AM17" s="1"/>
      </tp>
      <tp>
        <v>29.52</v>
        <stp/>
        <stp>StudyData</stp>
        <stp>CLE?</stp>
        <stp>Bar</stp>
        <stp/>
        <stp>Low</stp>
        <stp>5</stp>
        <stp>-22</stp>
        <stp/>
        <stp/>
        <stp/>
        <stp/>
        <stp>T</stp>
        <tr r="AM27" s="1"/>
      </tp>
      <tp>
        <v>29.37</v>
        <stp/>
        <stp>StudyData</stp>
        <stp>CLE?</stp>
        <stp>Bar</stp>
        <stp/>
        <stp>Low</stp>
        <stp>5</stp>
        <stp>-32</stp>
        <stp/>
        <stp/>
        <stp/>
        <stp/>
        <stp>T</stp>
        <tr r="AM37" s="1"/>
      </tp>
      <tp>
        <v>29.01</v>
        <stp/>
        <stp>StudyData</stp>
        <stp>CLE?</stp>
        <stp>Bar</stp>
        <stp/>
        <stp>Close</stp>
        <stp>5</stp>
        <stp>-6</stp>
        <stp/>
        <stp/>
        <stp/>
        <stp/>
        <stp>T</stp>
        <tr r="AN11" s="1"/>
      </tp>
      <tp>
        <v>5</v>
        <stp/>
        <stp>DOMData</stp>
        <stp>CLE?</stp>
        <stp>Volume</stp>
        <stp>1</stp>
        <stp>T</stp>
        <tr r="U11" s="1"/>
      </tp>
      <tp>
        <v>0.65339999999999998</v>
        <stp/>
        <stp>ContractData</stp>
        <stp>NE6?</stp>
        <stp>Low</stp>
        <stp/>
        <stp>T</stp>
        <tr r="I42" s="2"/>
      </tp>
      <tp>
        <v>1.881</v>
        <stp/>
        <stp>ContractData</stp>
        <stp>NGE?</stp>
        <stp>Low</stp>
        <stp/>
        <stp>T</stp>
        <tr r="I23" s="2"/>
      </tp>
      <tp>
        <v>47457</v>
        <stp/>
        <stp>StudyData</stp>
        <stp>(Vol(EP?1)when  (LocalYear(EP?1)=2016 AND LocalMonth(EP?1)=2 AND LocalDay(EP?1)=8 AND LocalHour(EP?1)=9 AND LocalMinute(EP?1)=00))</stp>
        <stp>Bar</stp>
        <stp/>
        <stp>Close</stp>
        <stp>5</stp>
        <stp>0</stp>
        <stp/>
        <stp/>
        <stp/>
        <stp>FALSE</stp>
        <stp>T</stp>
        <tr r="X7" s="4"/>
      </tp>
      <tp>
        <v>53153</v>
        <stp/>
        <stp>StudyData</stp>
        <stp>(Vol(EP?1)when  (LocalYear(EP?1)=2016 AND LocalMonth(EP?1)=2 AND LocalDay(EP?1)=9 AND LocalHour(EP?1)=9 AND LocalMinute(EP?1)=00))</stp>
        <stp>Bar</stp>
        <stp/>
        <stp>Close</stp>
        <stp>5</stp>
        <stp>0</stp>
        <stp/>
        <stp/>
        <stp/>
        <stp>FALSE</stp>
        <stp>T</stp>
        <tr r="W7" s="4"/>
      </tp>
      <tp>
        <v>35347</v>
        <stp/>
        <stp>StudyData</stp>
        <stp>(Vol(EP?1)when  (LocalYear(EP?1)=2016 AND LocalMonth(EP?1)=2 AND LocalDay(EP?1)=2 AND LocalHour(EP?1)=9 AND LocalMinute(EP?1)=00))</stp>
        <stp>Bar</stp>
        <stp/>
        <stp>Close</stp>
        <stp>5</stp>
        <stp>0</stp>
        <stp/>
        <stp/>
        <stp/>
        <stp>FALSE</stp>
        <stp>T</stp>
        <tr r="AB7" s="4"/>
      </tp>
      <tp>
        <v>57134</v>
        <stp/>
        <stp>StudyData</stp>
        <stp>(Vol(EP?1)when  (LocalYear(EP?1)=2016 AND LocalMonth(EP?1)=2 AND LocalDay(EP?1)=3 AND LocalHour(EP?1)=9 AND LocalMinute(EP?1)=00))</stp>
        <stp>Bar</stp>
        <stp/>
        <stp>Close</stp>
        <stp>5</stp>
        <stp>0</stp>
        <stp/>
        <stp/>
        <stp/>
        <stp>FALSE</stp>
        <stp>T</stp>
        <tr r="AA7" s="4"/>
      </tp>
      <tp>
        <v>48769</v>
        <stp/>
        <stp>StudyData</stp>
        <stp>(Vol(EP?1)when  (LocalYear(EP?1)=2016 AND LocalMonth(EP?1)=2 AND LocalDay(EP?1)=4 AND LocalHour(EP?1)=9 AND LocalMinute(EP?1)=00))</stp>
        <stp>Bar</stp>
        <stp/>
        <stp>Close</stp>
        <stp>5</stp>
        <stp>0</stp>
        <stp/>
        <stp/>
        <stp/>
        <stp>FALSE</stp>
        <stp>T</stp>
        <tr r="Z7" s="4"/>
      </tp>
      <tp>
        <v>30163</v>
        <stp/>
        <stp>StudyData</stp>
        <stp>(Vol(EP?1)when  (LocalYear(EP?1)=2016 AND LocalMonth(EP?1)=2 AND LocalDay(EP?1)=5 AND LocalHour(EP?1)=9 AND LocalMinute(EP?1)=00))</stp>
        <stp>Bar</stp>
        <stp/>
        <stp>Close</stp>
        <stp>5</stp>
        <stp>0</stp>
        <stp/>
        <stp/>
        <stp/>
        <stp>FALSE</stp>
        <stp>T</stp>
        <tr r="Y7" s="4"/>
      </tp>
      <tp>
        <v>35748</v>
        <stp/>
        <stp>StudyData</stp>
        <stp>(Vol(EP?1)when  (LocalYear(EP?1)=2016 AND LocalMonth(EP?1)=2 AND LocalDay(EP?1)=8 AND LocalHour(EP?1)=9 AND LocalMinute(EP?1)=05))</stp>
        <stp>Bar</stp>
        <stp/>
        <stp>Close</stp>
        <stp>5</stp>
        <stp>0</stp>
        <stp/>
        <stp/>
        <stp/>
        <stp>FALSE</stp>
        <stp>T</stp>
        <tr r="X8" s="4"/>
      </tp>
      <tp>
        <v>58112</v>
        <stp/>
        <stp>StudyData</stp>
        <stp>(Vol(EP?1)when  (LocalYear(EP?1)=2016 AND LocalMonth(EP?1)=2 AND LocalDay(EP?1)=9 AND LocalHour(EP?1)=9 AND LocalMinute(EP?1)=05))</stp>
        <stp>Bar</stp>
        <stp/>
        <stp>Close</stp>
        <stp>5</stp>
        <stp>0</stp>
        <stp/>
        <stp/>
        <stp/>
        <stp>FALSE</stp>
        <stp>T</stp>
        <tr r="W8" s="4"/>
      </tp>
      <tp>
        <v>29430</v>
        <stp/>
        <stp>StudyData</stp>
        <stp>(Vol(EP?1)when  (LocalYear(EP?1)=2016 AND LocalMonth(EP?1)=2 AND LocalDay(EP?1)=2 AND LocalHour(EP?1)=9 AND LocalMinute(EP?1)=05))</stp>
        <stp>Bar</stp>
        <stp/>
        <stp>Close</stp>
        <stp>5</stp>
        <stp>0</stp>
        <stp/>
        <stp/>
        <stp/>
        <stp>FALSE</stp>
        <stp>T</stp>
        <tr r="AB8" s="4"/>
      </tp>
      <tp>
        <v>56006</v>
        <stp/>
        <stp>StudyData</stp>
        <stp>(Vol(EP?1)when  (LocalYear(EP?1)=2016 AND LocalMonth(EP?1)=2 AND LocalDay(EP?1)=3 AND LocalHour(EP?1)=9 AND LocalMinute(EP?1)=05))</stp>
        <stp>Bar</stp>
        <stp/>
        <stp>Close</stp>
        <stp>5</stp>
        <stp>0</stp>
        <stp/>
        <stp/>
        <stp/>
        <stp>FALSE</stp>
        <stp>T</stp>
        <tr r="AA8" s="4"/>
      </tp>
      <tp>
        <v>41958</v>
        <stp/>
        <stp>StudyData</stp>
        <stp>(Vol(EP?1)when  (LocalYear(EP?1)=2016 AND LocalMonth(EP?1)=2 AND LocalDay(EP?1)=4 AND LocalHour(EP?1)=9 AND LocalMinute(EP?1)=05))</stp>
        <stp>Bar</stp>
        <stp/>
        <stp>Close</stp>
        <stp>5</stp>
        <stp>0</stp>
        <stp/>
        <stp/>
        <stp/>
        <stp>FALSE</stp>
        <stp>T</stp>
        <tr r="Z8" s="4"/>
      </tp>
      <tp>
        <v>29018</v>
        <stp/>
        <stp>StudyData</stp>
        <stp>(Vol(EP?1)when  (LocalYear(EP?1)=2016 AND LocalMonth(EP?1)=2 AND LocalDay(EP?1)=5 AND LocalHour(EP?1)=9 AND LocalMinute(EP?1)=05))</stp>
        <stp>Bar</stp>
        <stp/>
        <stp>Close</stp>
        <stp>5</stp>
        <stp>0</stp>
        <stp/>
        <stp/>
        <stp/>
        <stp>FALSE</stp>
        <stp>T</stp>
        <tr r="Y8" s="4"/>
      </tp>
      <tp>
        <v>28163</v>
        <stp/>
        <stp>StudyData</stp>
        <stp>(Vol(EP?1)when  (LocalYear(EP?1)=2016 AND LocalMonth(EP?1)=2 AND LocalDay(EP?1)=8 AND LocalHour(EP?1)=9 AND LocalMinute(EP?1)=10))</stp>
        <stp>Bar</stp>
        <stp/>
        <stp>Close</stp>
        <stp>5</stp>
        <stp>0</stp>
        <stp/>
        <stp/>
        <stp/>
        <stp>FALSE</stp>
        <stp>T</stp>
        <tr r="X9" s="4"/>
      </tp>
      <tp>
        <v>45051</v>
        <stp/>
        <stp>StudyData</stp>
        <stp>(Vol(EP?1)when  (LocalYear(EP?1)=2016 AND LocalMonth(EP?1)=2 AND LocalDay(EP?1)=9 AND LocalHour(EP?1)=9 AND LocalMinute(EP?1)=10))</stp>
        <stp>Bar</stp>
        <stp/>
        <stp>Close</stp>
        <stp>5</stp>
        <stp>0</stp>
        <stp/>
        <stp/>
        <stp/>
        <stp>FALSE</stp>
        <stp>T</stp>
        <tr r="W9" s="4"/>
      </tp>
      <tp>
        <v>28519</v>
        <stp/>
        <stp>StudyData</stp>
        <stp>(Vol(EP?1)when  (LocalYear(EP?1)=2016 AND LocalMonth(EP?1)=2 AND LocalDay(EP?1)=2 AND LocalHour(EP?1)=9 AND LocalMinute(EP?1)=10))</stp>
        <stp>Bar</stp>
        <stp/>
        <stp>Close</stp>
        <stp>5</stp>
        <stp>0</stp>
        <stp/>
        <stp/>
        <stp/>
        <stp>FALSE</stp>
        <stp>T</stp>
        <tr r="AB9" s="4"/>
      </tp>
      <tp>
        <v>65651</v>
        <stp/>
        <stp>StudyData</stp>
        <stp>(Vol(EP?1)when  (LocalYear(EP?1)=2016 AND LocalMonth(EP?1)=2 AND LocalDay(EP?1)=3 AND LocalHour(EP?1)=9 AND LocalMinute(EP?1)=10))</stp>
        <stp>Bar</stp>
        <stp/>
        <stp>Close</stp>
        <stp>5</stp>
        <stp>0</stp>
        <stp/>
        <stp/>
        <stp/>
        <stp>FALSE</stp>
        <stp>T</stp>
        <tr r="AA9" s="4"/>
      </tp>
      <tp>
        <v>56992</v>
        <stp/>
        <stp>StudyData</stp>
        <stp>(Vol(EP?1)when  (LocalYear(EP?1)=2016 AND LocalMonth(EP?1)=2 AND LocalDay(EP?1)=4 AND LocalHour(EP?1)=9 AND LocalMinute(EP?1)=10))</stp>
        <stp>Bar</stp>
        <stp/>
        <stp>Close</stp>
        <stp>5</stp>
        <stp>0</stp>
        <stp/>
        <stp/>
        <stp/>
        <stp>FALSE</stp>
        <stp>T</stp>
        <tr r="Z9" s="4"/>
      </tp>
      <tp>
        <v>31737</v>
        <stp/>
        <stp>StudyData</stp>
        <stp>(Vol(EP?1)when  (LocalYear(EP?1)=2016 AND LocalMonth(EP?1)=2 AND LocalDay(EP?1)=5 AND LocalHour(EP?1)=9 AND LocalMinute(EP?1)=10))</stp>
        <stp>Bar</stp>
        <stp/>
        <stp>Close</stp>
        <stp>5</stp>
        <stp>0</stp>
        <stp/>
        <stp/>
        <stp/>
        <stp>FALSE</stp>
        <stp>T</stp>
        <tr r="Y9" s="4"/>
      </tp>
      <tp>
        <v>35950</v>
        <stp/>
        <stp>StudyData</stp>
        <stp>(Vol(EP?1)when  (LocalYear(EP?1)=2016 AND LocalMonth(EP?1)=2 AND LocalDay(EP?1)=8 AND LocalHour(EP?1)=9 AND LocalMinute(EP?1)=15))</stp>
        <stp>Bar</stp>
        <stp/>
        <stp>Close</stp>
        <stp>5</stp>
        <stp>0</stp>
        <stp/>
        <stp/>
        <stp/>
        <stp>FALSE</stp>
        <stp>T</stp>
        <tr r="X10" s="4"/>
      </tp>
      <tp>
        <v>30011</v>
        <stp/>
        <stp>StudyData</stp>
        <stp>(Vol(EP?1)when  (LocalYear(EP?1)=2016 AND LocalMonth(EP?1)=2 AND LocalDay(EP?1)=9 AND LocalHour(EP?1)=9 AND LocalMinute(EP?1)=15))</stp>
        <stp>Bar</stp>
        <stp/>
        <stp>Close</stp>
        <stp>5</stp>
        <stp>0</stp>
        <stp/>
        <stp/>
        <stp/>
        <stp>FALSE</stp>
        <stp>T</stp>
        <tr r="W10" s="4"/>
      </tp>
      <tp>
        <v>26354</v>
        <stp/>
        <stp>StudyData</stp>
        <stp>(Vol(EP?1)when  (LocalYear(EP?1)=2016 AND LocalMonth(EP?1)=2 AND LocalDay(EP?1)=2 AND LocalHour(EP?1)=9 AND LocalMinute(EP?1)=15))</stp>
        <stp>Bar</stp>
        <stp/>
        <stp>Close</stp>
        <stp>5</stp>
        <stp>0</stp>
        <stp/>
        <stp/>
        <stp/>
        <stp>FALSE</stp>
        <stp>T</stp>
        <tr r="AB10" s="4"/>
      </tp>
      <tp>
        <v>57019</v>
        <stp/>
        <stp>StudyData</stp>
        <stp>(Vol(EP?1)when  (LocalYear(EP?1)=2016 AND LocalMonth(EP?1)=2 AND LocalDay(EP?1)=3 AND LocalHour(EP?1)=9 AND LocalMinute(EP?1)=15))</stp>
        <stp>Bar</stp>
        <stp/>
        <stp>Close</stp>
        <stp>5</stp>
        <stp>0</stp>
        <stp/>
        <stp/>
        <stp/>
        <stp>FALSE</stp>
        <stp>T</stp>
        <tr r="AA10" s="4"/>
      </tp>
      <tp>
        <v>41842</v>
        <stp/>
        <stp>StudyData</stp>
        <stp>(Vol(EP?1)when  (LocalYear(EP?1)=2016 AND LocalMonth(EP?1)=2 AND LocalDay(EP?1)=4 AND LocalHour(EP?1)=9 AND LocalMinute(EP?1)=15))</stp>
        <stp>Bar</stp>
        <stp/>
        <stp>Close</stp>
        <stp>5</stp>
        <stp>0</stp>
        <stp/>
        <stp/>
        <stp/>
        <stp>FALSE</stp>
        <stp>T</stp>
        <tr r="Z10" s="4"/>
      </tp>
      <tp>
        <v>18234</v>
        <stp/>
        <stp>StudyData</stp>
        <stp>(Vol(EP?1)when  (LocalYear(EP?1)=2016 AND LocalMonth(EP?1)=2 AND LocalDay(EP?1)=5 AND LocalHour(EP?1)=9 AND LocalMinute(EP?1)=15))</stp>
        <stp>Bar</stp>
        <stp/>
        <stp>Close</stp>
        <stp>5</stp>
        <stp>0</stp>
        <stp/>
        <stp/>
        <stp/>
        <stp>FALSE</stp>
        <stp>T</stp>
        <tr r="Y10" s="4"/>
      </tp>
      <tp>
        <v>60720</v>
        <stp/>
        <stp>StudyData</stp>
        <stp>(Vol(EP?1)when  (LocalYear(EP?1)=2016 AND LocalMonth(EP?1)=2 AND LocalDay(EP?1)=8 AND LocalHour(EP?1)=8 AND LocalMinute(EP?1)=30))</stp>
        <stp>Bar</stp>
        <stp/>
        <stp>Close</stp>
        <stp>5</stp>
        <stp>0</stp>
        <stp/>
        <stp/>
        <stp/>
        <stp>FALSE</stp>
        <stp>T</stp>
        <tr r="X1" s="4"/>
        <tr r="C18" s="4"/>
      </tp>
      <tp>
        <v>32851</v>
        <stp/>
        <stp>StudyData</stp>
        <stp>(Vol(EP?1)when  (LocalYear(EP?1)=2016 AND LocalMonth(EP?1)=2 AND LocalDay(EP?1)=8 AND LocalHour(EP?1)=9 AND LocalMinute(EP?1)=20))</stp>
        <stp>Bar</stp>
        <stp/>
        <stp>Close</stp>
        <stp>5</stp>
        <stp>0</stp>
        <stp/>
        <stp/>
        <stp/>
        <stp>FALSE</stp>
        <stp>T</stp>
        <tr r="X11" s="4"/>
      </tp>
      <tp>
        <v>56801</v>
        <stp/>
        <stp>StudyData</stp>
        <stp>(Vol(EP?1)when  (LocalYear(EP?1)=2016 AND LocalMonth(EP?1)=2 AND LocalDay(EP?1)=9 AND LocalHour(EP?1)=8 AND LocalMinute(EP?1)=30))</stp>
        <stp>Bar</stp>
        <stp/>
        <stp>Close</stp>
        <stp>5</stp>
        <stp>0</stp>
        <stp/>
        <stp/>
        <stp/>
        <stp>FALSE</stp>
        <stp>T</stp>
        <tr r="W1" s="4"/>
        <tr r="C17" s="4"/>
      </tp>
      <tp>
        <v>35878</v>
        <stp/>
        <stp>StudyData</stp>
        <stp>(Vol(EP?1)when  (LocalYear(EP?1)=2016 AND LocalMonth(EP?1)=2 AND LocalDay(EP?1)=9 AND LocalHour(EP?1)=9 AND LocalMinute(EP?1)=20))</stp>
        <stp>Bar</stp>
        <stp/>
        <stp>Close</stp>
        <stp>5</stp>
        <stp>0</stp>
        <stp/>
        <stp/>
        <stp/>
        <stp>FALSE</stp>
        <stp>T</stp>
        <tr r="W11" s="4"/>
      </tp>
      <tp>
        <v>52560</v>
        <stp/>
        <stp>StudyData</stp>
        <stp>(Vol(EP?1)when  (LocalYear(EP?1)=2016 AND LocalMonth(EP?1)=2 AND LocalDay(EP?1)=2 AND LocalHour(EP?1)=8 AND LocalMinute(EP?1)=30))</stp>
        <stp>Bar</stp>
        <stp/>
        <stp>Close</stp>
        <stp>5</stp>
        <stp>0</stp>
        <stp/>
        <stp/>
        <stp/>
        <stp>FALSE</stp>
        <stp>T</stp>
        <tr r="AB1" s="4"/>
      </tp>
      <tp>
        <v>31779</v>
        <stp/>
        <stp>StudyData</stp>
        <stp>(Vol(EP?1)when  (LocalYear(EP?1)=2016 AND LocalMonth(EP?1)=2 AND LocalDay(EP?1)=2 AND LocalHour(EP?1)=9 AND LocalMinute(EP?1)=20))</stp>
        <stp>Bar</stp>
        <stp/>
        <stp>Close</stp>
        <stp>5</stp>
        <stp>0</stp>
        <stp/>
        <stp/>
        <stp/>
        <stp>FALSE</stp>
        <stp>T</stp>
        <tr r="AB11" s="4"/>
      </tp>
      <tp>
        <v>40431</v>
        <stp/>
        <stp>StudyData</stp>
        <stp>(Vol(EP?1)when  (LocalYear(EP?1)=2016 AND LocalMonth(EP?1)=2 AND LocalDay(EP?1)=3 AND LocalHour(EP?1)=8 AND LocalMinute(EP?1)=30))</stp>
        <stp>Bar</stp>
        <stp/>
        <stp>Close</stp>
        <stp>5</stp>
        <stp>0</stp>
        <stp/>
        <stp/>
        <stp/>
        <stp>FALSE</stp>
        <stp>T</stp>
        <tr r="AA1" s="4"/>
        <tr r="C21" s="4"/>
      </tp>
      <tp>
        <v>37559</v>
        <stp/>
        <stp>StudyData</stp>
        <stp>(Vol(EP?1)when  (LocalYear(EP?1)=2016 AND LocalMonth(EP?1)=2 AND LocalDay(EP?1)=3 AND LocalHour(EP?1)=9 AND LocalMinute(EP?1)=20))</stp>
        <stp>Bar</stp>
        <stp/>
        <stp>Close</stp>
        <stp>5</stp>
        <stp>0</stp>
        <stp/>
        <stp/>
        <stp/>
        <stp>FALSE</stp>
        <stp>T</stp>
        <tr r="AA11" s="4"/>
      </tp>
      <tp>
        <v>56512</v>
        <stp/>
        <stp>StudyData</stp>
        <stp>(Vol(EP?1)when  (LocalYear(EP?1)=2016 AND LocalMonth(EP?1)=2 AND LocalDay(EP?1)=4 AND LocalHour(EP?1)=8 AND LocalMinute(EP?1)=30))</stp>
        <stp>Bar</stp>
        <stp/>
        <stp>Close</stp>
        <stp>5</stp>
        <stp>0</stp>
        <stp/>
        <stp/>
        <stp/>
        <stp>FALSE</stp>
        <stp>T</stp>
        <tr r="Z1" s="4"/>
        <tr r="C20" s="4"/>
      </tp>
      <tp>
        <v>39855</v>
        <stp/>
        <stp>StudyData</stp>
        <stp>(Vol(EP?1)when  (LocalYear(EP?1)=2016 AND LocalMonth(EP?1)=2 AND LocalDay(EP?1)=4 AND LocalHour(EP?1)=9 AND LocalMinute(EP?1)=20))</stp>
        <stp>Bar</stp>
        <stp/>
        <stp>Close</stp>
        <stp>5</stp>
        <stp>0</stp>
        <stp/>
        <stp/>
        <stp/>
        <stp>FALSE</stp>
        <stp>T</stp>
        <tr r="Z11" s="4"/>
      </tp>
      <tp>
        <v>43683</v>
        <stp/>
        <stp>StudyData</stp>
        <stp>(Vol(EP?1)when  (LocalYear(EP?1)=2016 AND LocalMonth(EP?1)=2 AND LocalDay(EP?1)=5 AND LocalHour(EP?1)=8 AND LocalMinute(EP?1)=30))</stp>
        <stp>Bar</stp>
        <stp/>
        <stp>Close</stp>
        <stp>5</stp>
        <stp>0</stp>
        <stp/>
        <stp/>
        <stp/>
        <stp>FALSE</stp>
        <stp>T</stp>
        <tr r="Y1" s="4"/>
        <tr r="C19" s="4"/>
      </tp>
      <tp>
        <v>31904</v>
        <stp/>
        <stp>StudyData</stp>
        <stp>(Vol(EP?1)when  (LocalYear(EP?1)=2016 AND LocalMonth(EP?1)=2 AND LocalDay(EP?1)=5 AND LocalHour(EP?1)=9 AND LocalMinute(EP?1)=20))</stp>
        <stp>Bar</stp>
        <stp/>
        <stp>Close</stp>
        <stp>5</stp>
        <stp>0</stp>
        <stp/>
        <stp/>
        <stp/>
        <stp>FALSE</stp>
        <stp>T</stp>
        <tr r="Y11" s="4"/>
      </tp>
      <tp>
        <v>55091</v>
        <stp/>
        <stp>StudyData</stp>
        <stp>(Vol(EP?1)when  (LocalYear(EP?1)=2016 AND LocalMonth(EP?1)=2 AND LocalDay(EP?1)=8 AND LocalHour(EP?1)=8 AND LocalMinute(EP?1)=35))</stp>
        <stp>Bar</stp>
        <stp/>
        <stp>Close</stp>
        <stp>5</stp>
        <stp>0</stp>
        <stp/>
        <stp/>
        <stp/>
        <stp>FALSE</stp>
        <stp>T</stp>
        <tr r="X2" s="4"/>
      </tp>
      <tp>
        <v>26284</v>
        <stp/>
        <stp>StudyData</stp>
        <stp>(Vol(EP?1)when  (LocalYear(EP?1)=2016 AND LocalMonth(EP?1)=2 AND LocalDay(EP?1)=8 AND LocalHour(EP?1)=9 AND LocalMinute(EP?1)=25))</stp>
        <stp>Bar</stp>
        <stp/>
        <stp>Close</stp>
        <stp>5</stp>
        <stp>0</stp>
        <stp/>
        <stp/>
        <stp/>
        <stp>FALSE</stp>
        <stp>T</stp>
        <tr r="X12" s="4"/>
      </tp>
      <tp>
        <v>69212</v>
        <stp/>
        <stp>StudyData</stp>
        <stp>(Vol(EP?1)when  (LocalYear(EP?1)=2016 AND LocalMonth(EP?1)=2 AND LocalDay(EP?1)=9 AND LocalHour(EP?1)=8 AND LocalMinute(EP?1)=35))</stp>
        <stp>Bar</stp>
        <stp/>
        <stp>Close</stp>
        <stp>5</stp>
        <stp>0</stp>
        <stp/>
        <stp/>
        <stp/>
        <stp>FALSE</stp>
        <stp>T</stp>
        <tr r="W2" s="4"/>
      </tp>
      <tp>
        <v>26756</v>
        <stp/>
        <stp>StudyData</stp>
        <stp>(Vol(EP?1)when  (LocalYear(EP?1)=2016 AND LocalMonth(EP?1)=2 AND LocalDay(EP?1)=9 AND LocalHour(EP?1)=9 AND LocalMinute(EP?1)=25))</stp>
        <stp>Bar</stp>
        <stp/>
        <stp>Close</stp>
        <stp>5</stp>
        <stp>0</stp>
        <stp/>
        <stp/>
        <stp/>
        <stp>FALSE</stp>
        <stp>T</stp>
        <tr r="W12" s="4"/>
      </tp>
      <tp>
        <v>47306</v>
        <stp/>
        <stp>StudyData</stp>
        <stp>(Vol(EP?1)when  (LocalYear(EP?1)=2016 AND LocalMonth(EP?1)=2 AND LocalDay(EP?1)=2 AND LocalHour(EP?1)=8 AND LocalMinute(EP?1)=35))</stp>
        <stp>Bar</stp>
        <stp/>
        <stp>Close</stp>
        <stp>5</stp>
        <stp>0</stp>
        <stp/>
        <stp/>
        <stp/>
        <stp>FALSE</stp>
        <stp>T</stp>
        <tr r="AB2" s="4"/>
      </tp>
      <tp>
        <v>35429</v>
        <stp/>
        <stp>StudyData</stp>
        <stp>(Vol(EP?1)when  (LocalYear(EP?1)=2016 AND LocalMonth(EP?1)=2 AND LocalDay(EP?1)=2 AND LocalHour(EP?1)=9 AND LocalMinute(EP?1)=25))</stp>
        <stp>Bar</stp>
        <stp/>
        <stp>Close</stp>
        <stp>5</stp>
        <stp>0</stp>
        <stp/>
        <stp/>
        <stp/>
        <stp>FALSE</stp>
        <stp>T</stp>
        <tr r="AB12" s="4"/>
      </tp>
      <tp>
        <v>31504</v>
        <stp/>
        <stp>StudyData</stp>
        <stp>(Vol(EP?1)when  (LocalYear(EP?1)=2016 AND LocalMonth(EP?1)=2 AND LocalDay(EP?1)=3 AND LocalHour(EP?1)=8 AND LocalMinute(EP?1)=35))</stp>
        <stp>Bar</stp>
        <stp/>
        <stp>Close</stp>
        <stp>5</stp>
        <stp>0</stp>
        <stp/>
        <stp/>
        <stp/>
        <stp>FALSE</stp>
        <stp>T</stp>
        <tr r="AA2" s="4"/>
      </tp>
      <tp>
        <v>41965</v>
        <stp/>
        <stp>StudyData</stp>
        <stp>(Vol(EP?1)when  (LocalYear(EP?1)=2016 AND LocalMonth(EP?1)=2 AND LocalDay(EP?1)=3 AND LocalHour(EP?1)=9 AND LocalMinute(EP?1)=25))</stp>
        <stp>Bar</stp>
        <stp/>
        <stp>Close</stp>
        <stp>5</stp>
        <stp>0</stp>
        <stp/>
        <stp/>
        <stp/>
        <stp>FALSE</stp>
        <stp>T</stp>
        <tr r="AA12" s="4"/>
      </tp>
      <tp>
        <v>51372</v>
        <stp/>
        <stp>StudyData</stp>
        <stp>(Vol(EP?1)when  (LocalYear(EP?1)=2016 AND LocalMonth(EP?1)=2 AND LocalDay(EP?1)=4 AND LocalHour(EP?1)=8 AND LocalMinute(EP?1)=35))</stp>
        <stp>Bar</stp>
        <stp/>
        <stp>Close</stp>
        <stp>5</stp>
        <stp>0</stp>
        <stp/>
        <stp/>
        <stp/>
        <stp>FALSE</stp>
        <stp>T</stp>
        <tr r="Z2" s="4"/>
      </tp>
      <tp>
        <v>30690</v>
        <stp/>
        <stp>StudyData</stp>
        <stp>(Vol(EP?1)when  (LocalYear(EP?1)=2016 AND LocalMonth(EP?1)=2 AND LocalDay(EP?1)=4 AND LocalHour(EP?1)=9 AND LocalMinute(EP?1)=25))</stp>
        <stp>Bar</stp>
        <stp/>
        <stp>Close</stp>
        <stp>5</stp>
        <stp>0</stp>
        <stp/>
        <stp/>
        <stp/>
        <stp>FALSE</stp>
        <stp>T</stp>
        <tr r="Z12" s="4"/>
      </tp>
      <tp>
        <v>37735</v>
        <stp/>
        <stp>StudyData</stp>
        <stp>(Vol(EP?1)when  (LocalYear(EP?1)=2016 AND LocalMonth(EP?1)=2 AND LocalDay(EP?1)=5 AND LocalHour(EP?1)=8 AND LocalMinute(EP?1)=35))</stp>
        <stp>Bar</stp>
        <stp/>
        <stp>Close</stp>
        <stp>5</stp>
        <stp>0</stp>
        <stp/>
        <stp/>
        <stp/>
        <stp>FALSE</stp>
        <stp>T</stp>
        <tr r="Y2" s="4"/>
      </tp>
      <tp>
        <v>60406</v>
        <stp/>
        <stp>StudyData</stp>
        <stp>(Vol(EP?1)when  (LocalYear(EP?1)=2016 AND LocalMonth(EP?1)=2 AND LocalDay(EP?1)=5 AND LocalHour(EP?1)=9 AND LocalMinute(EP?1)=25))</stp>
        <stp>Bar</stp>
        <stp/>
        <stp>Close</stp>
        <stp>5</stp>
        <stp>0</stp>
        <stp/>
        <stp/>
        <stp/>
        <stp>FALSE</stp>
        <stp>T</stp>
        <tr r="Y12" s="4"/>
      </tp>
      <tp>
        <v>34656</v>
        <stp/>
        <stp>StudyData</stp>
        <stp>(Vol(EP?1)when  (LocalYear(EP?1)=2016 AND LocalMonth(EP?1)=2 AND LocalDay(EP?1)=8 AND LocalHour(EP?1)=9 AND LocalMinute(EP?1)=30))</stp>
        <stp>Bar</stp>
        <stp/>
        <stp>Close</stp>
        <stp>5</stp>
        <stp>0</stp>
        <stp/>
        <stp/>
        <stp/>
        <stp>FALSE</stp>
        <stp>T</stp>
        <tr r="X13" s="4"/>
      </tp>
      <tp>
        <v>25792</v>
        <stp/>
        <stp>StudyData</stp>
        <stp>(Vol(EP?1)when  (LocalYear(EP?1)=2016 AND LocalMonth(EP?1)=2 AND LocalDay(EP?1)=9 AND LocalHour(EP?1)=9 AND LocalMinute(EP?1)=30))</stp>
        <stp>Bar</stp>
        <stp/>
        <stp>Close</stp>
        <stp>5</stp>
        <stp>0</stp>
        <stp/>
        <stp/>
        <stp/>
        <stp>FALSE</stp>
        <stp>T</stp>
        <tr r="W13" s="4"/>
      </tp>
      <tp>
        <v>31911</v>
        <stp/>
        <stp>StudyData</stp>
        <stp>(Vol(EP?1)when  (LocalYear(EP?1)=2016 AND LocalMonth(EP?1)=2 AND LocalDay(EP?1)=2 AND LocalHour(EP?1)=9 AND LocalMinute(EP?1)=30))</stp>
        <stp>Bar</stp>
        <stp/>
        <stp>Close</stp>
        <stp>5</stp>
        <stp>0</stp>
        <stp/>
        <stp/>
        <stp/>
        <stp>FALSE</stp>
        <stp>T</stp>
        <tr r="AB13" s="4"/>
      </tp>
      <tp>
        <v>78999</v>
        <stp/>
        <stp>StudyData</stp>
        <stp>(Vol(EP?1)when  (LocalYear(EP?1)=2016 AND LocalMonth(EP?1)=2 AND LocalDay(EP?1)=3 AND LocalHour(EP?1)=9 AND LocalMinute(EP?1)=30))</stp>
        <stp>Bar</stp>
        <stp/>
        <stp>Close</stp>
        <stp>5</stp>
        <stp>0</stp>
        <stp/>
        <stp/>
        <stp/>
        <stp>FALSE</stp>
        <stp>T</stp>
        <tr r="AA13" s="4"/>
      </tp>
      <tp>
        <v>33292</v>
        <stp/>
        <stp>StudyData</stp>
        <stp>(Vol(EP?1)when  (LocalYear(EP?1)=2016 AND LocalMonth(EP?1)=2 AND LocalDay(EP?1)=4 AND LocalHour(EP?1)=9 AND LocalMinute(EP?1)=30))</stp>
        <stp>Bar</stp>
        <stp/>
        <stp>Close</stp>
        <stp>5</stp>
        <stp>0</stp>
        <stp/>
        <stp/>
        <stp/>
        <stp>FALSE</stp>
        <stp>T</stp>
        <tr r="Z13" s="4"/>
      </tp>
      <tp>
        <v>33911</v>
        <stp/>
        <stp>StudyData</stp>
        <stp>(Vol(EP?1)when  (LocalYear(EP?1)=2016 AND LocalMonth(EP?1)=2 AND LocalDay(EP?1)=5 AND LocalHour(EP?1)=9 AND LocalMinute(EP?1)=30))</stp>
        <stp>Bar</stp>
        <stp/>
        <stp>Close</stp>
        <stp>5</stp>
        <stp>0</stp>
        <stp/>
        <stp/>
        <stp/>
        <stp>FALSE</stp>
        <stp>T</stp>
        <tr r="Y13" s="4"/>
      </tp>
      <tp>
        <v>30022</v>
        <stp/>
        <stp>StudyData</stp>
        <stp>(Vol(EP?1)when  (LocalYear(EP?1)=2016 AND LocalMonth(EP?1)=2 AND LocalDay(EP?1)=8 AND LocalHour(EP?1)=9 AND LocalMinute(EP?1)=35))</stp>
        <stp>Bar</stp>
        <stp/>
        <stp>Close</stp>
        <stp>5</stp>
        <stp>0</stp>
        <stp/>
        <stp/>
        <stp/>
        <stp>FALSE</stp>
        <stp>T</stp>
        <tr r="X14" s="4"/>
      </tp>
      <tp>
        <v>29100</v>
        <stp/>
        <stp>StudyData</stp>
        <stp>(Vol(EP?1)when  (LocalYear(EP?1)=2016 AND LocalMonth(EP?1)=2 AND LocalDay(EP?1)=9 AND LocalHour(EP?1)=9 AND LocalMinute(EP?1)=35))</stp>
        <stp>Bar</stp>
        <stp/>
        <stp>Close</stp>
        <stp>5</stp>
        <stp>0</stp>
        <stp/>
        <stp/>
        <stp/>
        <stp>FALSE</stp>
        <stp>T</stp>
        <tr r="W14" s="4"/>
      </tp>
      <tp>
        <v>27465</v>
        <stp/>
        <stp>StudyData</stp>
        <stp>(Vol(EP?1)when  (LocalYear(EP?1)=2016 AND LocalMonth(EP?1)=2 AND LocalDay(EP?1)=2 AND LocalHour(EP?1)=9 AND LocalMinute(EP?1)=35))</stp>
        <stp>Bar</stp>
        <stp/>
        <stp>Close</stp>
        <stp>5</stp>
        <stp>0</stp>
        <stp/>
        <stp/>
        <stp/>
        <stp>FALSE</stp>
        <stp>T</stp>
        <tr r="AB14" s="4"/>
      </tp>
      <tp>
        <v>56611</v>
        <stp/>
        <stp>StudyData</stp>
        <stp>(Vol(EP?1)when  (LocalYear(EP?1)=2016 AND LocalMonth(EP?1)=2 AND LocalDay(EP?1)=3 AND LocalHour(EP?1)=9 AND LocalMinute(EP?1)=35))</stp>
        <stp>Bar</stp>
        <stp/>
        <stp>Close</stp>
        <stp>5</stp>
        <stp>0</stp>
        <stp/>
        <stp/>
        <stp/>
        <stp>FALSE</stp>
        <stp>T</stp>
        <tr r="AA14" s="4"/>
      </tp>
      <tp>
        <v>36610</v>
        <stp/>
        <stp>StudyData</stp>
        <stp>(Vol(EP?1)when  (LocalYear(EP?1)=2016 AND LocalMonth(EP?1)=2 AND LocalDay(EP?1)=4 AND LocalHour(EP?1)=9 AND LocalMinute(EP?1)=35))</stp>
        <stp>Bar</stp>
        <stp/>
        <stp>Close</stp>
        <stp>5</stp>
        <stp>0</stp>
        <stp/>
        <stp/>
        <stp/>
        <stp>FALSE</stp>
        <stp>T</stp>
        <tr r="Z14" s="4"/>
      </tp>
      <tp>
        <v>43667</v>
        <stp/>
        <stp>StudyData</stp>
        <stp>(Vol(EP?1)when  (LocalYear(EP?1)=2016 AND LocalMonth(EP?1)=2 AND LocalDay(EP?1)=5 AND LocalHour(EP?1)=9 AND LocalMinute(EP?1)=35))</stp>
        <stp>Bar</stp>
        <stp/>
        <stp>Close</stp>
        <stp>5</stp>
        <stp>0</stp>
        <stp/>
        <stp/>
        <stp/>
        <stp>FALSE</stp>
        <stp>T</stp>
        <tr r="Y14" s="4"/>
      </tp>
      <tp>
        <v>68557</v>
        <stp/>
        <stp>StudyData</stp>
        <stp>(Vol(EP?1)when  (LocalYear(EP?1)=2016 AND LocalMonth(EP?1)=2 AND LocalDay(EP?1)=8 AND LocalHour(EP?1)=8 AND LocalMinute(EP?1)=50))</stp>
        <stp>Bar</stp>
        <stp/>
        <stp>Close</stp>
        <stp>5</stp>
        <stp>0</stp>
        <stp/>
        <stp/>
        <stp/>
        <stp>FALSE</stp>
        <stp>T</stp>
        <tr r="X5" s="4"/>
      </tp>
      <tp>
        <v>31479</v>
        <stp/>
        <stp>StudyData</stp>
        <stp>(Vol(EP?1)when  (LocalYear(EP?1)=2016 AND LocalMonth(EP?1)=2 AND LocalDay(EP?1)=8 AND LocalHour(EP?1)=9 AND LocalMinute(EP?1)=40))</stp>
        <stp>Bar</stp>
        <stp/>
        <stp>Close</stp>
        <stp>5</stp>
        <stp>0</stp>
        <stp/>
        <stp/>
        <stp/>
        <stp>FALSE</stp>
        <stp>T</stp>
        <tr r="X15" s="4"/>
      </tp>
      <tp>
        <v>60093</v>
        <stp/>
        <stp>StudyData</stp>
        <stp>(Vol(EP?1)when  (LocalYear(EP?1)=2016 AND LocalMonth(EP?1)=2 AND LocalDay(EP?1)=9 AND LocalHour(EP?1)=8 AND LocalMinute(EP?1)=50))</stp>
        <stp>Bar</stp>
        <stp/>
        <stp>Close</stp>
        <stp>5</stp>
        <stp>0</stp>
        <stp/>
        <stp/>
        <stp/>
        <stp>FALSE</stp>
        <stp>T</stp>
        <tr r="W5" s="4"/>
      </tp>
      <tp>
        <v>33047</v>
        <stp/>
        <stp>StudyData</stp>
        <stp>(Vol(EP?1)when  (LocalYear(EP?1)=2016 AND LocalMonth(EP?1)=2 AND LocalDay(EP?1)=9 AND LocalHour(EP?1)=9 AND LocalMinute(EP?1)=40))</stp>
        <stp>Bar</stp>
        <stp/>
        <stp>Close</stp>
        <stp>5</stp>
        <stp>0</stp>
        <stp/>
        <stp/>
        <stp/>
        <stp>FALSE</stp>
        <stp>T</stp>
        <tr r="W15" s="4"/>
      </tp>
      <tp>
        <v>41649</v>
        <stp/>
        <stp>StudyData</stp>
        <stp>(Vol(EP?1)when  (LocalYear(EP?1)=2016 AND LocalMonth(EP?1)=2 AND LocalDay(EP?1)=2 AND LocalHour(EP?1)=8 AND LocalMinute(EP?1)=50))</stp>
        <stp>Bar</stp>
        <stp/>
        <stp>Close</stp>
        <stp>5</stp>
        <stp>0</stp>
        <stp/>
        <stp/>
        <stp/>
        <stp>FALSE</stp>
        <stp>T</stp>
        <tr r="AB5" s="4"/>
      </tp>
      <tp>
        <v>26934</v>
        <stp/>
        <stp>StudyData</stp>
        <stp>(Vol(EP?1)when  (LocalYear(EP?1)=2016 AND LocalMonth(EP?1)=2 AND LocalDay(EP?1)=2 AND LocalHour(EP?1)=9 AND LocalMinute(EP?1)=40))</stp>
        <stp>Bar</stp>
        <stp/>
        <stp>Close</stp>
        <stp>5</stp>
        <stp>0</stp>
        <stp/>
        <stp/>
        <stp/>
        <stp>FALSE</stp>
        <stp>T</stp>
        <tr r="AB15" s="4"/>
      </tp>
      <tp>
        <v>36072</v>
        <stp/>
        <stp>StudyData</stp>
        <stp>(Vol(EP?1)when  (LocalYear(EP?1)=2016 AND LocalMonth(EP?1)=2 AND LocalDay(EP?1)=3 AND LocalHour(EP?1)=8 AND LocalMinute(EP?1)=50))</stp>
        <stp>Bar</stp>
        <stp/>
        <stp>Close</stp>
        <stp>5</stp>
        <stp>0</stp>
        <stp/>
        <stp/>
        <stp/>
        <stp>FALSE</stp>
        <stp>T</stp>
        <tr r="AA5" s="4"/>
      </tp>
      <tp>
        <v>51011</v>
        <stp/>
        <stp>StudyData</stp>
        <stp>(Vol(EP?1)when  (LocalYear(EP?1)=2016 AND LocalMonth(EP?1)=2 AND LocalDay(EP?1)=3 AND LocalHour(EP?1)=9 AND LocalMinute(EP?1)=40))</stp>
        <stp>Bar</stp>
        <stp/>
        <stp>Close</stp>
        <stp>5</stp>
        <stp>0</stp>
        <stp/>
        <stp/>
        <stp/>
        <stp>FALSE</stp>
        <stp>T</stp>
        <tr r="AA15" s="4"/>
      </tp>
      <tp>
        <v>48121</v>
        <stp/>
        <stp>StudyData</stp>
        <stp>(Vol(EP?1)when  (LocalYear(EP?1)=2016 AND LocalMonth(EP?1)=2 AND LocalDay(EP?1)=4 AND LocalHour(EP?1)=8 AND LocalMinute(EP?1)=50))</stp>
        <stp>Bar</stp>
        <stp/>
        <stp>Close</stp>
        <stp>5</stp>
        <stp>0</stp>
        <stp/>
        <stp/>
        <stp/>
        <stp>FALSE</stp>
        <stp>T</stp>
        <tr r="Z5" s="4"/>
      </tp>
      <tp>
        <v>18392</v>
        <stp/>
        <stp>StudyData</stp>
        <stp>(Vol(EP?1)when  (LocalYear(EP?1)=2016 AND LocalMonth(EP?1)=2 AND LocalDay(EP?1)=4 AND LocalHour(EP?1)=9 AND LocalMinute(EP?1)=40))</stp>
        <stp>Bar</stp>
        <stp/>
        <stp>Close</stp>
        <stp>5</stp>
        <stp>0</stp>
        <stp/>
        <stp/>
        <stp/>
        <stp>FALSE</stp>
        <stp>T</stp>
        <tr r="Z15" s="4"/>
      </tp>
      <tp>
        <v>31836</v>
        <stp/>
        <stp>StudyData</stp>
        <stp>(Vol(EP?1)when  (LocalYear(EP?1)=2016 AND LocalMonth(EP?1)=2 AND LocalDay(EP?1)=5 AND LocalHour(EP?1)=8 AND LocalMinute(EP?1)=50))</stp>
        <stp>Bar</stp>
        <stp/>
        <stp>Close</stp>
        <stp>5</stp>
        <stp>0</stp>
        <stp/>
        <stp/>
        <stp/>
        <stp>FALSE</stp>
        <stp>T</stp>
        <tr r="Y5" s="4"/>
      </tp>
      <tp>
        <v>26669</v>
        <stp/>
        <stp>StudyData</stp>
        <stp>(Vol(EP?1)when  (LocalYear(EP?1)=2016 AND LocalMonth(EP?1)=2 AND LocalDay(EP?1)=5 AND LocalHour(EP?1)=9 AND LocalMinute(EP?1)=40))</stp>
        <stp>Bar</stp>
        <stp/>
        <stp>Close</stp>
        <stp>5</stp>
        <stp>0</stp>
        <stp/>
        <stp/>
        <stp/>
        <stp>FALSE</stp>
        <stp>T</stp>
        <tr r="Y15" s="4"/>
      </tp>
      <tp>
        <v>48443</v>
        <stp/>
        <stp>StudyData</stp>
        <stp>(Vol(EP?1)when  (LocalYear(EP?1)=2016 AND LocalMonth(EP?1)=2 AND LocalDay(EP?1)=8 AND LocalHour(EP?1)=8 AND LocalMinute(EP?1)=55))</stp>
        <stp>Bar</stp>
        <stp/>
        <stp>Close</stp>
        <stp>5</stp>
        <stp>0</stp>
        <stp/>
        <stp/>
        <stp/>
        <stp>FALSE</stp>
        <stp>T</stp>
        <tr r="X6" s="4"/>
      </tp>
      <tp>
        <v>28596</v>
        <stp/>
        <stp>StudyData</stp>
        <stp>(Vol(EP?1)when  (LocalYear(EP?1)=2016 AND LocalMonth(EP?1)=2 AND LocalDay(EP?1)=8 AND LocalHour(EP?1)=9 AND LocalMinute(EP?1)=45))</stp>
        <stp>Bar</stp>
        <stp/>
        <stp>Close</stp>
        <stp>5</stp>
        <stp>0</stp>
        <stp/>
        <stp/>
        <stp/>
        <stp>FALSE</stp>
        <stp>T</stp>
        <tr r="X16" s="4"/>
      </tp>
      <tp>
        <v>41430</v>
        <stp/>
        <stp>StudyData</stp>
        <stp>(Vol(EP?1)when  (LocalYear(EP?1)=2016 AND LocalMonth(EP?1)=2 AND LocalDay(EP?1)=9 AND LocalHour(EP?1)=8 AND LocalMinute(EP?1)=55))</stp>
        <stp>Bar</stp>
        <stp/>
        <stp>Close</stp>
        <stp>5</stp>
        <stp>0</stp>
        <stp/>
        <stp/>
        <stp/>
        <stp>FALSE</stp>
        <stp>T</stp>
        <tr r="W6" s="4"/>
      </tp>
      <tp>
        <v>40041</v>
        <stp/>
        <stp>StudyData</stp>
        <stp>(Vol(EP?1)when  (LocalYear(EP?1)=2016 AND LocalMonth(EP?1)=2 AND LocalDay(EP?1)=9 AND LocalHour(EP?1)=9 AND LocalMinute(EP?1)=45))</stp>
        <stp>Bar</stp>
        <stp/>
        <stp>Close</stp>
        <stp>5</stp>
        <stp>0</stp>
        <stp/>
        <stp/>
        <stp/>
        <stp>FALSE</stp>
        <stp>T</stp>
        <tr r="W16" s="4"/>
      </tp>
      <tp>
        <v>34601</v>
        <stp/>
        <stp>StudyData</stp>
        <stp>(Vol(EP?1)when  (LocalYear(EP?1)=2016 AND LocalMonth(EP?1)=2 AND LocalDay(EP?1)=2 AND LocalHour(EP?1)=8 AND LocalMinute(EP?1)=55))</stp>
        <stp>Bar</stp>
        <stp/>
        <stp>Close</stp>
        <stp>5</stp>
        <stp>0</stp>
        <stp/>
        <stp/>
        <stp/>
        <stp>FALSE</stp>
        <stp>T</stp>
        <tr r="AB6" s="4"/>
      </tp>
      <tp>
        <v>27620</v>
        <stp/>
        <stp>StudyData</stp>
        <stp>(Vol(EP?1)when  (LocalYear(EP?1)=2016 AND LocalMonth(EP?1)=2 AND LocalDay(EP?1)=2 AND LocalHour(EP?1)=9 AND LocalMinute(EP?1)=45))</stp>
        <stp>Bar</stp>
        <stp/>
        <stp>Close</stp>
        <stp>5</stp>
        <stp>0</stp>
        <stp/>
        <stp/>
        <stp/>
        <stp>FALSE</stp>
        <stp>T</stp>
        <tr r="AB16" s="4"/>
      </tp>
      <tp>
        <v>26275</v>
        <stp/>
        <stp>StudyData</stp>
        <stp>(Vol(EP?1)when  (LocalYear(EP?1)=2016 AND LocalMonth(EP?1)=2 AND LocalDay(EP?1)=3 AND LocalHour(EP?1)=8 AND LocalMinute(EP?1)=55))</stp>
        <stp>Bar</stp>
        <stp/>
        <stp>Close</stp>
        <stp>5</stp>
        <stp>0</stp>
        <stp/>
        <stp/>
        <stp/>
        <stp>FALSE</stp>
        <stp>T</stp>
        <tr r="AA6" s="4"/>
      </tp>
      <tp>
        <v>54130</v>
        <stp/>
        <stp>StudyData</stp>
        <stp>(Vol(EP?1)when  (LocalYear(EP?1)=2016 AND LocalMonth(EP?1)=2 AND LocalDay(EP?1)=3 AND LocalHour(EP?1)=9 AND LocalMinute(EP?1)=45))</stp>
        <stp>Bar</stp>
        <stp/>
        <stp>Close</stp>
        <stp>5</stp>
        <stp>0</stp>
        <stp/>
        <stp/>
        <stp/>
        <stp>FALSE</stp>
        <stp>T</stp>
        <tr r="AA16" s="4"/>
      </tp>
      <tp>
        <v>24268</v>
        <stp/>
        <stp>StudyData</stp>
        <stp>(Vol(EP?1)when  (LocalYear(EP?1)=2016 AND LocalMonth(EP?1)=2 AND LocalDay(EP?1)=4 AND LocalHour(EP?1)=8 AND LocalMinute(EP?1)=55))</stp>
        <stp>Bar</stp>
        <stp/>
        <stp>Close</stp>
        <stp>5</stp>
        <stp>0</stp>
        <stp/>
        <stp/>
        <stp/>
        <stp>FALSE</stp>
        <stp>T</stp>
        <tr r="Z6" s="4"/>
      </tp>
      <tp>
        <v>23061</v>
        <stp/>
        <stp>StudyData</stp>
        <stp>(Vol(EP?1)when  (LocalYear(EP?1)=2016 AND LocalMonth(EP?1)=2 AND LocalDay(EP?1)=4 AND LocalHour(EP?1)=9 AND LocalMinute(EP?1)=45))</stp>
        <stp>Bar</stp>
        <stp/>
        <stp>Close</stp>
        <stp>5</stp>
        <stp>0</stp>
        <stp/>
        <stp/>
        <stp/>
        <stp>FALSE</stp>
        <stp>T</stp>
        <tr r="Z16" s="4"/>
      </tp>
      <tp>
        <v>30673</v>
        <stp/>
        <stp>StudyData</stp>
        <stp>(Vol(EP?1)when  (LocalYear(EP?1)=2016 AND LocalMonth(EP?1)=2 AND LocalDay(EP?1)=5 AND LocalHour(EP?1)=8 AND LocalMinute(EP?1)=55))</stp>
        <stp>Bar</stp>
        <stp/>
        <stp>Close</stp>
        <stp>5</stp>
        <stp>0</stp>
        <stp/>
        <stp/>
        <stp/>
        <stp>FALSE</stp>
        <stp>T</stp>
        <tr r="Y6" s="4"/>
      </tp>
      <tp>
        <v>20330</v>
        <stp/>
        <stp>StudyData</stp>
        <stp>(Vol(EP?1)when  (LocalYear(EP?1)=2016 AND LocalMonth(EP?1)=2 AND LocalDay(EP?1)=5 AND LocalHour(EP?1)=9 AND LocalMinute(EP?1)=45))</stp>
        <stp>Bar</stp>
        <stp/>
        <stp>Close</stp>
        <stp>5</stp>
        <stp>0</stp>
        <stp/>
        <stp/>
        <stp/>
        <stp>FALSE</stp>
        <stp>T</stp>
        <tr r="Y16" s="4"/>
      </tp>
      <tp>
        <v>58007</v>
        <stp/>
        <stp>StudyData</stp>
        <stp>(Vol(EP?1)when  (LocalYear(EP?1)=2016 AND LocalMonth(EP?1)=2 AND LocalDay(EP?1)=8 AND LocalHour(EP?1)=8 AND LocalMinute(EP?1)=40))</stp>
        <stp>Bar</stp>
        <stp/>
        <stp>Close</stp>
        <stp>5</stp>
        <stp>0</stp>
        <stp/>
        <stp/>
        <stp/>
        <stp>FALSE</stp>
        <stp>T</stp>
        <tr r="X3" s="4"/>
      </tp>
      <tp>
        <v>32525</v>
        <stp/>
        <stp>StudyData</stp>
        <stp>(Vol(EP?1)when  (LocalYear(EP?1)=2016 AND LocalMonth(EP?1)=2 AND LocalDay(EP?1)=8 AND LocalHour(EP?1)=9 AND LocalMinute(EP?1)=50))</stp>
        <stp>Bar</stp>
        <stp/>
        <stp>Close</stp>
        <stp>5</stp>
        <stp>0</stp>
        <stp/>
        <stp/>
        <stp/>
        <stp>FALSE</stp>
        <stp>T</stp>
        <tr r="X17" s="4"/>
      </tp>
      <tp>
        <v>62439</v>
        <stp/>
        <stp>StudyData</stp>
        <stp>(Vol(EP?1)when  (LocalYear(EP?1)=2016 AND LocalMonth(EP?1)=2 AND LocalDay(EP?1)=9 AND LocalHour(EP?1)=8 AND LocalMinute(EP?1)=40))</stp>
        <stp>Bar</stp>
        <stp/>
        <stp>Close</stp>
        <stp>5</stp>
        <stp>0</stp>
        <stp/>
        <stp/>
        <stp/>
        <stp>FALSE</stp>
        <stp>T</stp>
        <tr r="W3" s="4"/>
      </tp>
      <tp>
        <v>40614</v>
        <stp/>
        <stp>StudyData</stp>
        <stp>(Vol(EP?1)when  (LocalYear(EP?1)=2016 AND LocalMonth(EP?1)=2 AND LocalDay(EP?1)=9 AND LocalHour(EP?1)=9 AND LocalMinute(EP?1)=50))</stp>
        <stp>Bar</stp>
        <stp/>
        <stp>Close</stp>
        <stp>5</stp>
        <stp>0</stp>
        <stp/>
        <stp/>
        <stp/>
        <stp>FALSE</stp>
        <stp>T</stp>
        <tr r="W17" s="4"/>
      </tp>
      <tp>
        <v>40518</v>
        <stp/>
        <stp>StudyData</stp>
        <stp>(Vol(EP?1)when  (LocalYear(EP?1)=2016 AND LocalMonth(EP?1)=2 AND LocalDay(EP?1)=2 AND LocalHour(EP?1)=8 AND LocalMinute(EP?1)=40))</stp>
        <stp>Bar</stp>
        <stp/>
        <stp>Close</stp>
        <stp>5</stp>
        <stp>0</stp>
        <stp/>
        <stp/>
        <stp/>
        <stp>FALSE</stp>
        <stp>T</stp>
        <tr r="AB3" s="4"/>
      </tp>
      <tp>
        <v>21074</v>
        <stp/>
        <stp>StudyData</stp>
        <stp>(Vol(EP?1)when  (LocalYear(EP?1)=2016 AND LocalMonth(EP?1)=2 AND LocalDay(EP?1)=2 AND LocalHour(EP?1)=9 AND LocalMinute(EP?1)=50))</stp>
        <stp>Bar</stp>
        <stp/>
        <stp>Close</stp>
        <stp>5</stp>
        <stp>0</stp>
        <stp/>
        <stp/>
        <stp/>
        <stp>FALSE</stp>
        <stp>T</stp>
        <tr r="AB17" s="4"/>
      </tp>
      <tp>
        <v>28845</v>
        <stp/>
        <stp>StudyData</stp>
        <stp>(Vol(EP?1)when  (LocalYear(EP?1)=2016 AND LocalMonth(EP?1)=2 AND LocalDay(EP?1)=3 AND LocalHour(EP?1)=8 AND LocalMinute(EP?1)=40))</stp>
        <stp>Bar</stp>
        <stp/>
        <stp>Close</stp>
        <stp>5</stp>
        <stp>0</stp>
        <stp/>
        <stp/>
        <stp/>
        <stp>FALSE</stp>
        <stp>T</stp>
        <tr r="AA3" s="4"/>
      </tp>
      <tp>
        <v>32945</v>
        <stp/>
        <stp>StudyData</stp>
        <stp>(Vol(EP?1)when  (LocalYear(EP?1)=2016 AND LocalMonth(EP?1)=2 AND LocalDay(EP?1)=3 AND LocalHour(EP?1)=9 AND LocalMinute(EP?1)=50))</stp>
        <stp>Bar</stp>
        <stp/>
        <stp>Close</stp>
        <stp>5</stp>
        <stp>0</stp>
        <stp/>
        <stp/>
        <stp/>
        <stp>FALSE</stp>
        <stp>T</stp>
        <tr r="AA17" s="4"/>
      </tp>
      <tp>
        <v>50436</v>
        <stp/>
        <stp>StudyData</stp>
        <stp>(Vol(EP?1)when  (LocalYear(EP?1)=2016 AND LocalMonth(EP?1)=2 AND LocalDay(EP?1)=4 AND LocalHour(EP?1)=8 AND LocalMinute(EP?1)=40))</stp>
        <stp>Bar</stp>
        <stp/>
        <stp>Close</stp>
        <stp>5</stp>
        <stp>0</stp>
        <stp/>
        <stp/>
        <stp/>
        <stp>FALSE</stp>
        <stp>T</stp>
        <tr r="Z3" s="4"/>
      </tp>
      <tp>
        <v>19960</v>
        <stp/>
        <stp>StudyData</stp>
        <stp>(Vol(EP?1)when  (LocalYear(EP?1)=2016 AND LocalMonth(EP?1)=2 AND LocalDay(EP?1)=4 AND LocalHour(EP?1)=9 AND LocalMinute(EP?1)=50))</stp>
        <stp>Bar</stp>
        <stp/>
        <stp>Close</stp>
        <stp>5</stp>
        <stp>0</stp>
        <stp/>
        <stp/>
        <stp/>
        <stp>FALSE</stp>
        <stp>T</stp>
        <tr r="Z17" s="4"/>
      </tp>
      <tp>
        <v>33126</v>
        <stp/>
        <stp>StudyData</stp>
        <stp>(Vol(EP?1)when  (LocalYear(EP?1)=2016 AND LocalMonth(EP?1)=2 AND LocalDay(EP?1)=5 AND LocalHour(EP?1)=8 AND LocalMinute(EP?1)=40))</stp>
        <stp>Bar</stp>
        <stp/>
        <stp>Close</stp>
        <stp>5</stp>
        <stp>0</stp>
        <stp/>
        <stp/>
        <stp/>
        <stp>FALSE</stp>
        <stp>T</stp>
        <tr r="Y3" s="4"/>
      </tp>
      <tp>
        <v>33170</v>
        <stp/>
        <stp>StudyData</stp>
        <stp>(Vol(EP?1)when  (LocalYear(EP?1)=2016 AND LocalMonth(EP?1)=2 AND LocalDay(EP?1)=5 AND LocalHour(EP?1)=9 AND LocalMinute(EP?1)=50))</stp>
        <stp>Bar</stp>
        <stp/>
        <stp>Close</stp>
        <stp>5</stp>
        <stp>0</stp>
        <stp/>
        <stp/>
        <stp/>
        <stp>FALSE</stp>
        <stp>T</stp>
        <tr r="Y17" s="4"/>
      </tp>
      <tp>
        <v>51069</v>
        <stp/>
        <stp>StudyData</stp>
        <stp>(Vol(EP?1)when  (LocalYear(EP?1)=2016 AND LocalMonth(EP?1)=2 AND LocalDay(EP?1)=8 AND LocalHour(EP?1)=8 AND LocalMinute(EP?1)=45))</stp>
        <stp>Bar</stp>
        <stp/>
        <stp>Close</stp>
        <stp>5</stp>
        <stp>0</stp>
        <stp/>
        <stp/>
        <stp/>
        <stp>FALSE</stp>
        <stp>T</stp>
        <tr r="X4" s="4"/>
      </tp>
      <tp>
        <v>25487</v>
        <stp/>
        <stp>StudyData</stp>
        <stp>(Vol(EP?1)when  (LocalYear(EP?1)=2016 AND LocalMonth(EP?1)=2 AND LocalDay(EP?1)=8 AND LocalHour(EP?1)=9 AND LocalMinute(EP?1)=55))</stp>
        <stp>Bar</stp>
        <stp/>
        <stp>Close</stp>
        <stp>5</stp>
        <stp>0</stp>
        <stp/>
        <stp/>
        <stp/>
        <stp>FALSE</stp>
        <stp>T</stp>
        <tr r="X18" s="4"/>
      </tp>
      <tp>
        <v>74277</v>
        <stp/>
        <stp>StudyData</stp>
        <stp>(Vol(EP?1)when  (LocalYear(EP?1)=2016 AND LocalMonth(EP?1)=2 AND LocalDay(EP?1)=9 AND LocalHour(EP?1)=8 AND LocalMinute(EP?1)=45))</stp>
        <stp>Bar</stp>
        <stp/>
        <stp>Close</stp>
        <stp>5</stp>
        <stp>0</stp>
        <stp/>
        <stp/>
        <stp/>
        <stp>FALSE</stp>
        <stp>T</stp>
        <tr r="W4" s="4"/>
      </tp>
      <tp>
        <v>33687</v>
        <stp/>
        <stp>StudyData</stp>
        <stp>(Vol(EP?1)when  (LocalYear(EP?1)=2016 AND LocalMonth(EP?1)=2 AND LocalDay(EP?1)=9 AND LocalHour(EP?1)=9 AND LocalMinute(EP?1)=55))</stp>
        <stp>Bar</stp>
        <stp/>
        <stp>Close</stp>
        <stp>5</stp>
        <stp>0</stp>
        <stp/>
        <stp/>
        <stp/>
        <stp>FALSE</stp>
        <stp>T</stp>
        <tr r="W18" s="4"/>
      </tp>
      <tp>
        <v>41536</v>
        <stp/>
        <stp>StudyData</stp>
        <stp>(Vol(EP?1)when  (LocalYear(EP?1)=2016 AND LocalMonth(EP?1)=2 AND LocalDay(EP?1)=2 AND LocalHour(EP?1)=8 AND LocalMinute(EP?1)=45))</stp>
        <stp>Bar</stp>
        <stp/>
        <stp>Close</stp>
        <stp>5</stp>
        <stp>0</stp>
        <stp/>
        <stp/>
        <stp/>
        <stp>FALSE</stp>
        <stp>T</stp>
        <tr r="AB4" s="4"/>
      </tp>
      <tp>
        <v>16921</v>
        <stp/>
        <stp>StudyData</stp>
        <stp>(Vol(EP?1)when  (LocalYear(EP?1)=2016 AND LocalMonth(EP?1)=2 AND LocalDay(EP?1)=2 AND LocalHour(EP?1)=9 AND LocalMinute(EP?1)=55))</stp>
        <stp>Bar</stp>
        <stp/>
        <stp>Close</stp>
        <stp>5</stp>
        <stp>0</stp>
        <stp/>
        <stp/>
        <stp/>
        <stp>FALSE</stp>
        <stp>T</stp>
        <tr r="AB18" s="4"/>
      </tp>
      <tp>
        <v>35272</v>
        <stp/>
        <stp>StudyData</stp>
        <stp>(Vol(EP?1)when  (LocalYear(EP?1)=2016 AND LocalMonth(EP?1)=2 AND LocalDay(EP?1)=3 AND LocalHour(EP?1)=8 AND LocalMinute(EP?1)=45))</stp>
        <stp>Bar</stp>
        <stp/>
        <stp>Close</stp>
        <stp>5</stp>
        <stp>0</stp>
        <stp/>
        <stp/>
        <stp/>
        <stp>FALSE</stp>
        <stp>T</stp>
        <tr r="AA4" s="4"/>
      </tp>
      <tp>
        <v>55817</v>
        <stp/>
        <stp>StudyData</stp>
        <stp>(Vol(EP?1)when  (LocalYear(EP?1)=2016 AND LocalMonth(EP?1)=2 AND LocalDay(EP?1)=3 AND LocalHour(EP?1)=9 AND LocalMinute(EP?1)=55))</stp>
        <stp>Bar</stp>
        <stp/>
        <stp>Close</stp>
        <stp>5</stp>
        <stp>0</stp>
        <stp/>
        <stp/>
        <stp/>
        <stp>FALSE</stp>
        <stp>T</stp>
        <tr r="AA18" s="4"/>
      </tp>
      <tp>
        <v>49244</v>
        <stp/>
        <stp>StudyData</stp>
        <stp>(Vol(EP?1)when  (LocalYear(EP?1)=2016 AND LocalMonth(EP?1)=2 AND LocalDay(EP?1)=4 AND LocalHour(EP?1)=8 AND LocalMinute(EP?1)=45))</stp>
        <stp>Bar</stp>
        <stp/>
        <stp>Close</stp>
        <stp>5</stp>
        <stp>0</stp>
        <stp/>
        <stp/>
        <stp/>
        <stp>FALSE</stp>
        <stp>T</stp>
        <tr r="Z4" s="4"/>
      </tp>
      <tp>
        <v>33973</v>
        <stp/>
        <stp>StudyData</stp>
        <stp>(Vol(EP?1)when  (LocalYear(EP?1)=2016 AND LocalMonth(EP?1)=2 AND LocalDay(EP?1)=4 AND LocalHour(EP?1)=9 AND LocalMinute(EP?1)=55))</stp>
        <stp>Bar</stp>
        <stp/>
        <stp>Close</stp>
        <stp>5</stp>
        <stp>0</stp>
        <stp/>
        <stp/>
        <stp/>
        <stp>FALSE</stp>
        <stp>T</stp>
        <tr r="Z18" s="4"/>
      </tp>
      <tp>
        <v>43170</v>
        <stp/>
        <stp>StudyData</stp>
        <stp>(Vol(EP?1)when  (LocalYear(EP?1)=2016 AND LocalMonth(EP?1)=2 AND LocalDay(EP?1)=5 AND LocalHour(EP?1)=8 AND LocalMinute(EP?1)=45))</stp>
        <stp>Bar</stp>
        <stp/>
        <stp>Close</stp>
        <stp>5</stp>
        <stp>0</stp>
        <stp/>
        <stp/>
        <stp/>
        <stp>FALSE</stp>
        <stp>T</stp>
        <tr r="Y4" s="4"/>
      </tp>
      <tp>
        <v>26661</v>
        <stp/>
        <stp>StudyData</stp>
        <stp>(Vol(EP?1)when  (LocalYear(EP?1)=2016 AND LocalMonth(EP?1)=2 AND LocalDay(EP?1)=5 AND LocalHour(EP?1)=9 AND LocalMinute(EP?1)=55))</stp>
        <stp>Bar</stp>
        <stp/>
        <stp>Close</stp>
        <stp>5</stp>
        <stp>0</stp>
        <stp/>
        <stp/>
        <stp/>
        <stp>FALSE</stp>
        <stp>T</stp>
        <tr r="Y18" s="4"/>
      </tp>
      <tp>
        <v>1214.9000000000001</v>
        <stp/>
        <stp>StudyData</stp>
        <stp>GCE</stp>
        <stp>Bar</stp>
        <stp/>
        <stp>Close</stp>
        <stp>5</stp>
        <stp>-5</stp>
        <stp/>
        <stp/>
        <stp/>
        <stp/>
        <stp>T</stp>
        <tr r="AW10" s="1"/>
      </tp>
      <tp>
        <v>3258</v>
        <stp/>
        <stp>StudyData</stp>
        <stp>(Vol(CLE??1)when  (LocalYear(CLE??1)=2016 AND LocalMonth(CLE??1)=2 AND LocalDay(CLE??1)=8 AND LocalHour(CLE??1)=7 AND LocalMinute(CLE??1)=45))</stp>
        <stp>Bar</stp>
        <stp/>
        <stp>Close</stp>
        <stp>5</stp>
        <stp>0</stp>
        <stp/>
        <stp/>
        <stp/>
        <stp>FALSE</stp>
        <stp>T</stp>
        <tr r="X6" s="6"/>
      </tp>
      <tp>
        <v>1697</v>
        <stp/>
        <stp>StudyData</stp>
        <stp>(Vol(CLE??1)when  (LocalYear(CLE??1)=2016 AND LocalMonth(CLE??1)=2 AND LocalDay(CLE??1)=9 AND LocalHour(CLE??1)=7 AND LocalMinute(CLE??1)=45))</stp>
        <stp>Bar</stp>
        <stp/>
        <stp>Close</stp>
        <stp>5</stp>
        <stp>0</stp>
        <stp/>
        <stp/>
        <stp/>
        <stp>FALSE</stp>
        <stp>T</stp>
        <tr r="W6" s="6"/>
      </tp>
      <tp>
        <v>4830</v>
        <stp/>
        <stp>StudyData</stp>
        <stp>(Vol(CLE??1)when  (LocalYear(CLE??1)=2016 AND LocalMonth(CLE??1)=2 AND LocalDay(CLE??1)=4 AND LocalHour(CLE??1)=9 AND LocalMinute(CLE??1)=45))</stp>
        <stp>Bar</stp>
        <stp/>
        <stp>Close</stp>
        <stp>5</stp>
        <stp>0</stp>
        <stp/>
        <stp/>
        <stp/>
        <stp>FALSE</stp>
        <stp>T</stp>
        <tr r="Z30" s="6"/>
      </tp>
      <tp>
        <v>4933</v>
        <stp/>
        <stp>StudyData</stp>
        <stp>(Vol(CLE??1)when  (LocalYear(CLE??1)=2016 AND LocalMonth(CLE??1)=2 AND LocalDay(CLE??1)=5 AND LocalHour(CLE??1)=8 AND LocalMinute(CLE??1)=45))</stp>
        <stp>Bar</stp>
        <stp/>
        <stp>Close</stp>
        <stp>5</stp>
        <stp>0</stp>
        <stp/>
        <stp/>
        <stp/>
        <stp>FALSE</stp>
        <stp>T</stp>
        <tr r="Y18" s="6"/>
      </tp>
      <tp>
        <v>6804</v>
        <stp/>
        <stp>StudyData</stp>
        <stp>(Vol(CLE??1)when  (LocalYear(CLE??1)=2016 AND LocalMonth(CLE??1)=2 AND LocalDay(CLE??1)=4 AND LocalHour(CLE??1)=8 AND LocalMinute(CLE??1)=45))</stp>
        <stp>Bar</stp>
        <stp/>
        <stp>Close</stp>
        <stp>5</stp>
        <stp>0</stp>
        <stp/>
        <stp/>
        <stp/>
        <stp>FALSE</stp>
        <stp>T</stp>
        <tr r="Z18" s="6"/>
      </tp>
      <tp>
        <v>4779</v>
        <stp/>
        <stp>StudyData</stp>
        <stp>(Vol(CLE??1)when  (LocalYear(CLE??1)=2016 AND LocalMonth(CLE??1)=2 AND LocalDay(CLE??1)=5 AND LocalHour(CLE??1)=9 AND LocalMinute(CLE??1)=45))</stp>
        <stp>Bar</stp>
        <stp/>
        <stp>Close</stp>
        <stp>5</stp>
        <stp>0</stp>
        <stp/>
        <stp/>
        <stp/>
        <stp>FALSE</stp>
        <stp>T</stp>
        <tr r="Y30" s="6"/>
      </tp>
      <tp>
        <v>6396</v>
        <stp/>
        <stp>StudyData</stp>
        <stp>(Vol(CLE??1)when  (LocalYear(CLE??1)=2016 AND LocalMonth(CLE??1)=2 AND LocalDay(CLE??1)=2 AND LocalHour(CLE??1)=9 AND LocalMinute(CLE??1)=45))</stp>
        <stp>Bar</stp>
        <stp/>
        <stp>Close</stp>
        <stp>5</stp>
        <stp>0</stp>
        <stp/>
        <stp/>
        <stp/>
        <stp>FALSE</stp>
        <stp>T</stp>
        <tr r="AB30" s="6"/>
      </tp>
      <tp>
        <v>5191</v>
        <stp/>
        <stp>StudyData</stp>
        <stp>(Vol(CLE??1)when  (LocalYear(CLE??1)=2016 AND LocalMonth(CLE??1)=2 AND LocalDay(CLE??1)=3 AND LocalHour(CLE??1)=8 AND LocalMinute(CLE??1)=45))</stp>
        <stp>Bar</stp>
        <stp/>
        <stp>Close</stp>
        <stp>5</stp>
        <stp>0</stp>
        <stp/>
        <stp/>
        <stp/>
        <stp>FALSE</stp>
        <stp>T</stp>
        <tr r="AA18" s="6"/>
      </tp>
      <tp>
        <v>5418</v>
        <stp/>
        <stp>StudyData</stp>
        <stp>(Vol(CLE??1)when  (LocalYear(CLE??1)=2016 AND LocalMonth(CLE??1)=2 AND LocalDay(CLE??1)=2 AND LocalHour(CLE??1)=8 AND LocalMinute(CLE??1)=45))</stp>
        <stp>Bar</stp>
        <stp/>
        <stp>Close</stp>
        <stp>5</stp>
        <stp>0</stp>
        <stp/>
        <stp/>
        <stp/>
        <stp>FALSE</stp>
        <stp>T</stp>
        <tr r="AB18" s="6"/>
      </tp>
      <tp>
        <v>28965</v>
        <stp/>
        <stp>StudyData</stp>
        <stp>(Vol(CLE??1)when  (LocalYear(CLE??1)=2016 AND LocalMonth(CLE??1)=2 AND LocalDay(CLE??1)=3 AND LocalHour(CLE??1)=9 AND LocalMinute(CLE??1)=45))</stp>
        <stp>Bar</stp>
        <stp/>
        <stp>Close</stp>
        <stp>5</stp>
        <stp>0</stp>
        <stp/>
        <stp/>
        <stp/>
        <stp>FALSE</stp>
        <stp>T</stp>
        <tr r="AA30" s="6"/>
      </tp>
      <tp>
        <v>2639</v>
        <stp/>
        <stp>StudyData</stp>
        <stp>(Vol(CLE??1)when  (LocalYear(CLE??1)=2016 AND LocalMonth(CLE??1)=2 AND LocalDay(CLE??1)=2 AND LocalHour(CLE??1)=7 AND LocalMinute(CLE??1)=45))</stp>
        <stp>Bar</stp>
        <stp/>
        <stp>Close</stp>
        <stp>5</stp>
        <stp>0</stp>
        <stp/>
        <stp/>
        <stp/>
        <stp>FALSE</stp>
        <stp>T</stp>
        <tr r="AB6" s="6"/>
      </tp>
      <tp>
        <v>2124</v>
        <stp/>
        <stp>StudyData</stp>
        <stp>(Vol(CLE??1)when  (LocalYear(CLE??1)=2016 AND LocalMonth(CLE??1)=2 AND LocalDay(CLE??1)=3 AND LocalHour(CLE??1)=7 AND LocalMinute(CLE??1)=45))</stp>
        <stp>Bar</stp>
        <stp/>
        <stp>Close</stp>
        <stp>5</stp>
        <stp>0</stp>
        <stp/>
        <stp/>
        <stp/>
        <stp>FALSE</stp>
        <stp>T</stp>
        <tr r="AA6" s="6"/>
      </tp>
      <tp>
        <v>3207</v>
        <stp/>
        <stp>StudyData</stp>
        <stp>(Vol(CLE??1)when  (LocalYear(CLE??1)=2016 AND LocalMonth(CLE??1)=2 AND LocalDay(CLE??1)=4 AND LocalHour(CLE??1)=7 AND LocalMinute(CLE??1)=45))</stp>
        <stp>Bar</stp>
        <stp/>
        <stp>Close</stp>
        <stp>5</stp>
        <stp>0</stp>
        <stp/>
        <stp/>
        <stp/>
        <stp>FALSE</stp>
        <stp>T</stp>
        <tr r="Z6" s="6"/>
      </tp>
      <tp>
        <v>4179</v>
        <stp/>
        <stp>StudyData</stp>
        <stp>(Vol(CLE??1)when  (LocalYear(CLE??1)=2016 AND LocalMonth(CLE??1)=2 AND LocalDay(CLE??1)=5 AND LocalHour(CLE??1)=7 AND LocalMinute(CLE??1)=45))</stp>
        <stp>Bar</stp>
        <stp/>
        <stp>Close</stp>
        <stp>5</stp>
        <stp>0</stp>
        <stp/>
        <stp/>
        <stp/>
        <stp>FALSE</stp>
        <stp>T</stp>
        <tr r="Y6" s="6"/>
      </tp>
      <tp>
        <v>6151</v>
        <stp/>
        <stp>StudyData</stp>
        <stp>(Vol(CLE??1)when  (LocalYear(CLE??1)=2016 AND LocalMonth(CLE??1)=2 AND LocalDay(CLE??1)=8 AND LocalHour(CLE??1)=9 AND LocalMinute(CLE??1)=45))</stp>
        <stp>Bar</stp>
        <stp/>
        <stp>Close</stp>
        <stp>5</stp>
        <stp>0</stp>
        <stp/>
        <stp/>
        <stp/>
        <stp>FALSE</stp>
        <stp>T</stp>
        <tr r="X30" s="6"/>
      </tp>
      <tp>
        <v>6639</v>
        <stp/>
        <stp>StudyData</stp>
        <stp>(Vol(CLE??1)when  (LocalYear(CLE??1)=2016 AND LocalMonth(CLE??1)=2 AND LocalDay(CLE??1)=9 AND LocalHour(CLE??1)=8 AND LocalMinute(CLE??1)=45))</stp>
        <stp>Bar</stp>
        <stp/>
        <stp>Close</stp>
        <stp>5</stp>
        <stp>0</stp>
        <stp/>
        <stp/>
        <stp/>
        <stp>FALSE</stp>
        <stp>T</stp>
        <tr r="W18" s="6"/>
      </tp>
      <tp>
        <v>3597</v>
        <stp/>
        <stp>StudyData</stp>
        <stp>(Vol(CLE??1)when  (LocalYear(CLE??1)=2016 AND LocalMonth(CLE??1)=2 AND LocalDay(CLE??1)=8 AND LocalHour(CLE??1)=8 AND LocalMinute(CLE??1)=45))</stp>
        <stp>Bar</stp>
        <stp/>
        <stp>Close</stp>
        <stp>5</stp>
        <stp>0</stp>
        <stp/>
        <stp/>
        <stp/>
        <stp>FALSE</stp>
        <stp>T</stp>
        <tr r="X18" s="6"/>
      </tp>
      <tp>
        <v>2648</v>
        <stp/>
        <stp>StudyData</stp>
        <stp>(Vol(CLE??1)when  (LocalYear(CLE??1)=2016 AND LocalMonth(CLE??1)=2 AND LocalDay(CLE??1)=9 AND LocalHour(CLE??1)=9 AND LocalMinute(CLE??1)=45))</stp>
        <stp>Bar</stp>
        <stp/>
        <stp>Close</stp>
        <stp>5</stp>
        <stp>0</stp>
        <stp/>
        <stp/>
        <stp/>
        <stp>FALSE</stp>
        <stp>T</stp>
        <tr r="W30" s="6"/>
      </tp>
      <tp>
        <v>2520</v>
        <stp/>
        <stp>StudyData</stp>
        <stp>(Vol(CLE??1)when  (LocalYear(CLE??1)=2016 AND LocalMonth(CLE??1)=2 AND LocalDay(CLE??1)=8 AND LocalHour(CLE??1)=7 AND LocalMinute(CLE??1)=40))</stp>
        <stp>Bar</stp>
        <stp/>
        <stp>Close</stp>
        <stp>5</stp>
        <stp>0</stp>
        <stp/>
        <stp/>
        <stp/>
        <stp>FALSE</stp>
        <stp>T</stp>
        <tr r="X5" s="6"/>
      </tp>
      <tp>
        <v>2895</v>
        <stp/>
        <stp>StudyData</stp>
        <stp>(Vol(CLE??1)when  (LocalYear(CLE??1)=2016 AND LocalMonth(CLE??1)=2 AND LocalDay(CLE??1)=9 AND LocalHour(CLE??1)=7 AND LocalMinute(CLE??1)=40))</stp>
        <stp>Bar</stp>
        <stp/>
        <stp>Close</stp>
        <stp>5</stp>
        <stp>0</stp>
        <stp/>
        <stp/>
        <stp/>
        <stp>FALSE</stp>
        <stp>T</stp>
        <tr r="W5" s="6"/>
      </tp>
      <tp>
        <v>2976</v>
        <stp/>
        <stp>StudyData</stp>
        <stp>(Vol(CLE??1)when  (LocalYear(CLE??1)=2016 AND LocalMonth(CLE??1)=2 AND LocalDay(CLE??1)=4 AND LocalHour(CLE??1)=9 AND LocalMinute(CLE??1)=40))</stp>
        <stp>Bar</stp>
        <stp/>
        <stp>Close</stp>
        <stp>5</stp>
        <stp>0</stp>
        <stp/>
        <stp/>
        <stp/>
        <stp>FALSE</stp>
        <stp>T</stp>
        <tr r="Z29" s="6"/>
      </tp>
      <tp>
        <v>2902</v>
        <stp/>
        <stp>StudyData</stp>
        <stp>(Vol(CLE??1)when  (LocalYear(CLE??1)=2016 AND LocalMonth(CLE??1)=2 AND LocalDay(CLE??1)=5 AND LocalHour(CLE??1)=8 AND LocalMinute(CLE??1)=40))</stp>
        <stp>Bar</stp>
        <stp/>
        <stp>Close</stp>
        <stp>5</stp>
        <stp>0</stp>
        <stp/>
        <stp/>
        <stp/>
        <stp>FALSE</stp>
        <stp>T</stp>
        <tr r="Y17" s="6"/>
      </tp>
      <tp>
        <v>8474</v>
        <stp/>
        <stp>StudyData</stp>
        <stp>(Vol(CLE??1)when  (LocalYear(CLE??1)=2016 AND LocalMonth(CLE??1)=2 AND LocalDay(CLE??1)=4 AND LocalHour(CLE??1)=8 AND LocalMinute(CLE??1)=40))</stp>
        <stp>Bar</stp>
        <stp/>
        <stp>Close</stp>
        <stp>5</stp>
        <stp>0</stp>
        <stp/>
        <stp/>
        <stp/>
        <stp>FALSE</stp>
        <stp>T</stp>
        <tr r="Z17" s="6"/>
      </tp>
      <tp>
        <v>8097</v>
        <stp/>
        <stp>StudyData</stp>
        <stp>(Vol(CLE??1)when  (LocalYear(CLE??1)=2016 AND LocalMonth(CLE??1)=2 AND LocalDay(CLE??1)=5 AND LocalHour(CLE??1)=9 AND LocalMinute(CLE??1)=40))</stp>
        <stp>Bar</stp>
        <stp/>
        <stp>Close</stp>
        <stp>5</stp>
        <stp>0</stp>
        <stp/>
        <stp/>
        <stp/>
        <stp>FALSE</stp>
        <stp>T</stp>
        <tr r="Y29" s="6"/>
      </tp>
      <tp>
        <v>7035</v>
        <stp/>
        <stp>StudyData</stp>
        <stp>(Vol(CLE??1)when  (LocalYear(CLE??1)=2016 AND LocalMonth(CLE??1)=2 AND LocalDay(CLE??1)=2 AND LocalHour(CLE??1)=9 AND LocalMinute(CLE??1)=40))</stp>
        <stp>Bar</stp>
        <stp/>
        <stp>Close</stp>
        <stp>5</stp>
        <stp>0</stp>
        <stp/>
        <stp/>
        <stp/>
        <stp>FALSE</stp>
        <stp>T</stp>
        <tr r="AB29" s="6"/>
      </tp>
      <tp>
        <v>6496</v>
        <stp/>
        <stp>StudyData</stp>
        <stp>(Vol(CLE??1)when  (LocalYear(CLE??1)=2016 AND LocalMonth(CLE??1)=2 AND LocalDay(CLE??1)=3 AND LocalHour(CLE??1)=8 AND LocalMinute(CLE??1)=40))</stp>
        <stp>Bar</stp>
        <stp/>
        <stp>Close</stp>
        <stp>5</stp>
        <stp>0</stp>
        <stp/>
        <stp/>
        <stp/>
        <stp>FALSE</stp>
        <stp>T</stp>
        <tr r="AA17" s="6"/>
      </tp>
      <tp>
        <v>4678</v>
        <stp/>
        <stp>StudyData</stp>
        <stp>(Vol(CLE??1)when  (LocalYear(CLE??1)=2016 AND LocalMonth(CLE??1)=2 AND LocalDay(CLE??1)=2 AND LocalHour(CLE??1)=8 AND LocalMinute(CLE??1)=40))</stp>
        <stp>Bar</stp>
        <stp/>
        <stp>Close</stp>
        <stp>5</stp>
        <stp>0</stp>
        <stp/>
        <stp/>
        <stp/>
        <stp>FALSE</stp>
        <stp>T</stp>
        <tr r="AB17" s="6"/>
      </tp>
      <tp>
        <v>16366</v>
        <stp/>
        <stp>StudyData</stp>
        <stp>(Vol(CLE??1)when  (LocalYear(CLE??1)=2016 AND LocalMonth(CLE??1)=2 AND LocalDay(CLE??1)=3 AND LocalHour(CLE??1)=9 AND LocalMinute(CLE??1)=40))</stp>
        <stp>Bar</stp>
        <stp/>
        <stp>Close</stp>
        <stp>5</stp>
        <stp>0</stp>
        <stp/>
        <stp/>
        <stp/>
        <stp>FALSE</stp>
        <stp>T</stp>
        <tr r="AA29" s="6"/>
      </tp>
      <tp>
        <v>4545</v>
        <stp/>
        <stp>StudyData</stp>
        <stp>(Vol(CLE??1)when  (LocalYear(CLE??1)=2016 AND LocalMonth(CLE??1)=2 AND LocalDay(CLE??1)=2 AND LocalHour(CLE??1)=7 AND LocalMinute(CLE??1)=40))</stp>
        <stp>Bar</stp>
        <stp/>
        <stp>Close</stp>
        <stp>5</stp>
        <stp>0</stp>
        <stp/>
        <stp/>
        <stp/>
        <stp>FALSE</stp>
        <stp>T</stp>
        <tr r="AB5" s="6"/>
      </tp>
      <tp>
        <v>1539</v>
        <stp/>
        <stp>StudyData</stp>
        <stp>(Vol(CLE??1)when  (LocalYear(CLE??1)=2016 AND LocalMonth(CLE??1)=2 AND LocalDay(CLE??1)=3 AND LocalHour(CLE??1)=7 AND LocalMinute(CLE??1)=40))</stp>
        <stp>Bar</stp>
        <stp/>
        <stp>Close</stp>
        <stp>5</stp>
        <stp>0</stp>
        <stp/>
        <stp/>
        <stp/>
        <stp>FALSE</stp>
        <stp>T</stp>
        <tr r="AA5" s="6"/>
      </tp>
      <tp>
        <v>3131</v>
        <stp/>
        <stp>StudyData</stp>
        <stp>(Vol(CLE??1)when  (LocalYear(CLE??1)=2016 AND LocalMonth(CLE??1)=2 AND LocalDay(CLE??1)=4 AND LocalHour(CLE??1)=7 AND LocalMinute(CLE??1)=40))</stp>
        <stp>Bar</stp>
        <stp/>
        <stp>Close</stp>
        <stp>5</stp>
        <stp>0</stp>
        <stp/>
        <stp/>
        <stp/>
        <stp>FALSE</stp>
        <stp>T</stp>
        <tr r="Z5" s="6"/>
      </tp>
      <tp>
        <v>5037</v>
        <stp/>
        <stp>StudyData</stp>
        <stp>(Vol(CLE??1)when  (LocalYear(CLE??1)=2016 AND LocalMonth(CLE??1)=2 AND LocalDay(CLE??1)=5 AND LocalHour(CLE??1)=7 AND LocalMinute(CLE??1)=40))</stp>
        <stp>Bar</stp>
        <stp/>
        <stp>Close</stp>
        <stp>5</stp>
        <stp>0</stp>
        <stp/>
        <stp/>
        <stp/>
        <stp>FALSE</stp>
        <stp>T</stp>
        <tr r="Y5" s="6"/>
      </tp>
      <tp>
        <v>3599</v>
        <stp/>
        <stp>StudyData</stp>
        <stp>(Vol(CLE??1)when  (LocalYear(CLE??1)=2016 AND LocalMonth(CLE??1)=2 AND LocalDay(CLE??1)=8 AND LocalHour(CLE??1)=9 AND LocalMinute(CLE??1)=40))</stp>
        <stp>Bar</stp>
        <stp/>
        <stp>Close</stp>
        <stp>5</stp>
        <stp>0</stp>
        <stp/>
        <stp/>
        <stp/>
        <stp>FALSE</stp>
        <stp>T</stp>
        <tr r="X29" s="6"/>
      </tp>
      <tp>
        <v>4699</v>
        <stp/>
        <stp>StudyData</stp>
        <stp>(Vol(CLE??1)when  (LocalYear(CLE??1)=2016 AND LocalMonth(CLE??1)=2 AND LocalDay(CLE??1)=9 AND LocalHour(CLE??1)=8 AND LocalMinute(CLE??1)=40))</stp>
        <stp>Bar</stp>
        <stp/>
        <stp>Close</stp>
        <stp>5</stp>
        <stp>0</stp>
        <stp/>
        <stp/>
        <stp/>
        <stp>FALSE</stp>
        <stp>T</stp>
        <tr r="W17" s="6"/>
      </tp>
      <tp>
        <v>3070</v>
        <stp/>
        <stp>StudyData</stp>
        <stp>(Vol(CLE??1)when  (LocalYear(CLE??1)=2016 AND LocalMonth(CLE??1)=2 AND LocalDay(CLE??1)=8 AND LocalHour(CLE??1)=8 AND LocalMinute(CLE??1)=40))</stp>
        <stp>Bar</stp>
        <stp/>
        <stp>Close</stp>
        <stp>5</stp>
        <stp>0</stp>
        <stp/>
        <stp/>
        <stp/>
        <stp>FALSE</stp>
        <stp>T</stp>
        <tr r="X17" s="6"/>
      </tp>
      <tp>
        <v>4758</v>
        <stp/>
        <stp>StudyData</stp>
        <stp>(Vol(CLE??1)when  (LocalYear(CLE??1)=2016 AND LocalMonth(CLE??1)=2 AND LocalDay(CLE??1)=9 AND LocalHour(CLE??1)=9 AND LocalMinute(CLE??1)=40))</stp>
        <stp>Bar</stp>
        <stp/>
        <stp>Close</stp>
        <stp>5</stp>
        <stp>0</stp>
        <stp/>
        <stp/>
        <stp/>
        <stp>FALSE</stp>
        <stp>T</stp>
        <tr r="W29" s="6"/>
      </tp>
      <tp>
        <v>3664</v>
        <stp/>
        <stp>StudyData</stp>
        <stp>(Vol(CLE??1)when  (LocalYear(CLE??1)=2016 AND LocalMonth(CLE??1)=2 AND LocalDay(CLE??1)=8 AND LocalHour(CLE??1)=7 AND LocalMinute(CLE??1)=55))</stp>
        <stp>Bar</stp>
        <stp/>
        <stp>Close</stp>
        <stp>5</stp>
        <stp>0</stp>
        <stp/>
        <stp/>
        <stp/>
        <stp>FALSE</stp>
        <stp>T</stp>
        <tr r="X8" s="6"/>
      </tp>
      <tp>
        <v>2291</v>
        <stp/>
        <stp>StudyData</stp>
        <stp>(Vol(CLE??1)when  (LocalYear(CLE??1)=2016 AND LocalMonth(CLE??1)=2 AND LocalDay(CLE??1)=9 AND LocalHour(CLE??1)=7 AND LocalMinute(CLE??1)=55))</stp>
        <stp>Bar</stp>
        <stp/>
        <stp>Close</stp>
        <stp>5</stp>
        <stp>0</stp>
        <stp/>
        <stp/>
        <stp/>
        <stp>FALSE</stp>
        <stp>T</stp>
        <tr r="W8" s="6"/>
      </tp>
      <tp>
        <v>3736</v>
        <stp/>
        <stp>StudyData</stp>
        <stp>(Vol(CLE??1)when  (LocalYear(CLE??1)=2016 AND LocalMonth(CLE??1)=2 AND LocalDay(CLE??1)=4 AND LocalHour(CLE??1)=9 AND LocalMinute(CLE??1)=55))</stp>
        <stp>Bar</stp>
        <stp/>
        <stp>Close</stp>
        <stp>5</stp>
        <stp>0</stp>
        <stp/>
        <stp/>
        <stp/>
        <stp>FALSE</stp>
        <stp>T</stp>
        <tr r="Z32" s="6"/>
      </tp>
      <tp>
        <v>6645</v>
        <stp/>
        <stp>StudyData</stp>
        <stp>(Vol(CLE??1)when  (LocalYear(CLE??1)=2016 AND LocalMonth(CLE??1)=2 AND LocalDay(CLE??1)=5 AND LocalHour(CLE??1)=8 AND LocalMinute(CLE??1)=55))</stp>
        <stp>Bar</stp>
        <stp/>
        <stp>Close</stp>
        <stp>5</stp>
        <stp>0</stp>
        <stp/>
        <stp/>
        <stp/>
        <stp>FALSE</stp>
        <stp>T</stp>
        <tr r="Y20" s="6"/>
      </tp>
      <tp>
        <v>3779</v>
        <stp/>
        <stp>StudyData</stp>
        <stp>(Vol(CLE??1)when  (LocalYear(CLE??1)=2016 AND LocalMonth(CLE??1)=2 AND LocalDay(CLE??1)=4 AND LocalHour(CLE??1)=8 AND LocalMinute(CLE??1)=55))</stp>
        <stp>Bar</stp>
        <stp/>
        <stp>Close</stp>
        <stp>5</stp>
        <stp>0</stp>
        <stp/>
        <stp/>
        <stp/>
        <stp>FALSE</stp>
        <stp>T</stp>
        <tr r="Z20" s="6"/>
      </tp>
      <tp>
        <v>4892</v>
        <stp/>
        <stp>StudyData</stp>
        <stp>(Vol(CLE??1)when  (LocalYear(CLE??1)=2016 AND LocalMonth(CLE??1)=2 AND LocalDay(CLE??1)=5 AND LocalHour(CLE??1)=9 AND LocalMinute(CLE??1)=55))</stp>
        <stp>Bar</stp>
        <stp/>
        <stp>Close</stp>
        <stp>5</stp>
        <stp>0</stp>
        <stp/>
        <stp/>
        <stp/>
        <stp>FALSE</stp>
        <stp>T</stp>
        <tr r="Y32" s="6"/>
      </tp>
      <tp>
        <v>3256</v>
        <stp/>
        <stp>StudyData</stp>
        <stp>(Vol(CLE??1)when  (LocalYear(CLE??1)=2016 AND LocalMonth(CLE??1)=2 AND LocalDay(CLE??1)=2 AND LocalHour(CLE??1)=9 AND LocalMinute(CLE??1)=55))</stp>
        <stp>Bar</stp>
        <stp/>
        <stp>Close</stp>
        <stp>5</stp>
        <stp>0</stp>
        <stp/>
        <stp/>
        <stp/>
        <stp>FALSE</stp>
        <stp>T</stp>
        <tr r="AB32" s="6"/>
      </tp>
      <tp>
        <v>3590</v>
        <stp/>
        <stp>StudyData</stp>
        <stp>(Vol(CLE??1)when  (LocalYear(CLE??1)=2016 AND LocalMonth(CLE??1)=2 AND LocalDay(CLE??1)=3 AND LocalHour(CLE??1)=8 AND LocalMinute(CLE??1)=55))</stp>
        <stp>Bar</stp>
        <stp/>
        <stp>Close</stp>
        <stp>5</stp>
        <stp>0</stp>
        <stp/>
        <stp/>
        <stp/>
        <stp>FALSE</stp>
        <stp>T</stp>
        <tr r="AA20" s="6"/>
      </tp>
      <tp>
        <v>5244</v>
        <stp/>
        <stp>StudyData</stp>
        <stp>(Vol(CLE??1)when  (LocalYear(CLE??1)=2016 AND LocalMonth(CLE??1)=2 AND LocalDay(CLE??1)=2 AND LocalHour(CLE??1)=8 AND LocalMinute(CLE??1)=55))</stp>
        <stp>Bar</stp>
        <stp/>
        <stp>Close</stp>
        <stp>5</stp>
        <stp>0</stp>
        <stp/>
        <stp/>
        <stp/>
        <stp>FALSE</stp>
        <stp>T</stp>
        <tr r="AB20" s="6"/>
      </tp>
      <tp>
        <v>20423</v>
        <stp/>
        <stp>StudyData</stp>
        <stp>(Vol(CLE??1)when  (LocalYear(CLE??1)=2016 AND LocalMonth(CLE??1)=2 AND LocalDay(CLE??1)=3 AND LocalHour(CLE??1)=9 AND LocalMinute(CLE??1)=55))</stp>
        <stp>Bar</stp>
        <stp/>
        <stp>Close</stp>
        <stp>5</stp>
        <stp>0</stp>
        <stp/>
        <stp/>
        <stp/>
        <stp>FALSE</stp>
        <stp>T</stp>
        <tr r="AA32" s="6"/>
      </tp>
      <tp>
        <v>4548</v>
        <stp/>
        <stp>StudyData</stp>
        <stp>(Vol(CLE??1)when  (LocalYear(CLE??1)=2016 AND LocalMonth(CLE??1)=2 AND LocalDay(CLE??1)=2 AND LocalHour(CLE??1)=7 AND LocalMinute(CLE??1)=55))</stp>
        <stp>Bar</stp>
        <stp/>
        <stp>Close</stp>
        <stp>5</stp>
        <stp>0</stp>
        <stp/>
        <stp/>
        <stp/>
        <stp>FALSE</stp>
        <stp>T</stp>
        <tr r="AB8" s="6"/>
      </tp>
      <tp>
        <v>3922</v>
        <stp/>
        <stp>StudyData</stp>
        <stp>(Vol(CLE??1)when  (LocalYear(CLE??1)=2016 AND LocalMonth(CLE??1)=2 AND LocalDay(CLE??1)=3 AND LocalHour(CLE??1)=7 AND LocalMinute(CLE??1)=55))</stp>
        <stp>Bar</stp>
        <stp/>
        <stp>Close</stp>
        <stp>5</stp>
        <stp>0</stp>
        <stp/>
        <stp/>
        <stp/>
        <stp>FALSE</stp>
        <stp>T</stp>
        <tr r="AA8" s="6"/>
      </tp>
      <tp>
        <v>2583</v>
        <stp/>
        <stp>StudyData</stp>
        <stp>(Vol(CLE??1)when  (LocalYear(CLE??1)=2016 AND LocalMonth(CLE??1)=2 AND LocalDay(CLE??1)=4 AND LocalHour(CLE??1)=7 AND LocalMinute(CLE??1)=55))</stp>
        <stp>Bar</stp>
        <stp/>
        <stp>Close</stp>
        <stp>5</stp>
        <stp>0</stp>
        <stp/>
        <stp/>
        <stp/>
        <stp>FALSE</stp>
        <stp>T</stp>
        <tr r="Z8" s="6"/>
      </tp>
      <tp>
        <v>3712</v>
        <stp/>
        <stp>StudyData</stp>
        <stp>(Vol(CLE??1)when  (LocalYear(CLE??1)=2016 AND LocalMonth(CLE??1)=2 AND LocalDay(CLE??1)=5 AND LocalHour(CLE??1)=7 AND LocalMinute(CLE??1)=55))</stp>
        <stp>Bar</stp>
        <stp/>
        <stp>Close</stp>
        <stp>5</stp>
        <stp>0</stp>
        <stp/>
        <stp/>
        <stp/>
        <stp>FALSE</stp>
        <stp>T</stp>
        <tr r="Y8" s="6"/>
      </tp>
      <tp>
        <v>2965</v>
        <stp/>
        <stp>StudyData</stp>
        <stp>(Vol(CLE??1)when  (LocalYear(CLE??1)=2016 AND LocalMonth(CLE??1)=2 AND LocalDay(CLE??1)=8 AND LocalHour(CLE??1)=9 AND LocalMinute(CLE??1)=55))</stp>
        <stp>Bar</stp>
        <stp/>
        <stp>Close</stp>
        <stp>5</stp>
        <stp>0</stp>
        <stp/>
        <stp/>
        <stp/>
        <stp>FALSE</stp>
        <stp>T</stp>
        <tr r="X32" s="6"/>
      </tp>
      <tp>
        <v>3015</v>
        <stp/>
        <stp>StudyData</stp>
        <stp>(Vol(CLE??1)when  (LocalYear(CLE??1)=2016 AND LocalMonth(CLE??1)=2 AND LocalDay(CLE??1)=9 AND LocalHour(CLE??1)=8 AND LocalMinute(CLE??1)=55))</stp>
        <stp>Bar</stp>
        <stp/>
        <stp>Close</stp>
        <stp>5</stp>
        <stp>0</stp>
        <stp/>
        <stp/>
        <stp/>
        <stp>FALSE</stp>
        <stp>T</stp>
        <tr r="W20" s="6"/>
      </tp>
      <tp>
        <v>4409</v>
        <stp/>
        <stp>StudyData</stp>
        <stp>(Vol(CLE??1)when  (LocalYear(CLE??1)=2016 AND LocalMonth(CLE??1)=2 AND LocalDay(CLE??1)=8 AND LocalHour(CLE??1)=8 AND LocalMinute(CLE??1)=55))</stp>
        <stp>Bar</stp>
        <stp/>
        <stp>Close</stp>
        <stp>5</stp>
        <stp>0</stp>
        <stp/>
        <stp/>
        <stp/>
        <stp>FALSE</stp>
        <stp>T</stp>
        <tr r="X20" s="6"/>
      </tp>
      <tp>
        <v>2777</v>
        <stp/>
        <stp>StudyData</stp>
        <stp>(Vol(CLE??1)when  (LocalYear(CLE??1)=2016 AND LocalMonth(CLE??1)=2 AND LocalDay(CLE??1)=9 AND LocalHour(CLE??1)=9 AND LocalMinute(CLE??1)=55))</stp>
        <stp>Bar</stp>
        <stp/>
        <stp>Close</stp>
        <stp>5</stp>
        <stp>0</stp>
        <stp/>
        <stp/>
        <stp/>
        <stp>FALSE</stp>
        <stp>T</stp>
        <tr r="W32" s="6"/>
      </tp>
      <tp>
        <v>2826</v>
        <stp/>
        <stp>StudyData</stp>
        <stp>(Vol(CLE??1)when  (LocalYear(CLE??1)=2016 AND LocalMonth(CLE??1)=2 AND LocalDay(CLE??1)=8 AND LocalHour(CLE??1)=7 AND LocalMinute(CLE??1)=50))</stp>
        <stp>Bar</stp>
        <stp/>
        <stp>Close</stp>
        <stp>5</stp>
        <stp>0</stp>
        <stp/>
        <stp/>
        <stp/>
        <stp>FALSE</stp>
        <stp>T</stp>
        <tr r="X7" s="6"/>
      </tp>
      <tp>
        <v>1545</v>
        <stp/>
        <stp>StudyData</stp>
        <stp>(Vol(CLE??1)when  (LocalYear(CLE??1)=2016 AND LocalMonth(CLE??1)=2 AND LocalDay(CLE??1)=9 AND LocalHour(CLE??1)=7 AND LocalMinute(CLE??1)=50))</stp>
        <stp>Bar</stp>
        <stp/>
        <stp>Close</stp>
        <stp>5</stp>
        <stp>0</stp>
        <stp/>
        <stp/>
        <stp/>
        <stp>FALSE</stp>
        <stp>T</stp>
        <tr r="W7" s="6"/>
      </tp>
      <tp>
        <v>2440</v>
        <stp/>
        <stp>StudyData</stp>
        <stp>(Vol(CLE??1)when  (LocalYear(CLE??1)=2016 AND LocalMonth(CLE??1)=2 AND LocalDay(CLE??1)=4 AND LocalHour(CLE??1)=9 AND LocalMinute(CLE??1)=50))</stp>
        <stp>Bar</stp>
        <stp/>
        <stp>Close</stp>
        <stp>5</stp>
        <stp>0</stp>
        <stp/>
        <stp/>
        <stp/>
        <stp>FALSE</stp>
        <stp>T</stp>
        <tr r="Z31" s="6"/>
      </tp>
      <tp>
        <v>6493</v>
        <stp/>
        <stp>StudyData</stp>
        <stp>(Vol(CLE??1)when  (LocalYear(CLE??1)=2016 AND LocalMonth(CLE??1)=2 AND LocalDay(CLE??1)=5 AND LocalHour(CLE??1)=8 AND LocalMinute(CLE??1)=50))</stp>
        <stp>Bar</stp>
        <stp/>
        <stp>Close</stp>
        <stp>5</stp>
        <stp>0</stp>
        <stp/>
        <stp/>
        <stp/>
        <stp>FALSE</stp>
        <stp>T</stp>
        <tr r="Y19" s="6"/>
      </tp>
      <tp>
        <v>7399</v>
        <stp/>
        <stp>StudyData</stp>
        <stp>(Vol(CLE??1)when  (LocalYear(CLE??1)=2016 AND LocalMonth(CLE??1)=2 AND LocalDay(CLE??1)=4 AND LocalHour(CLE??1)=8 AND LocalMinute(CLE??1)=50))</stp>
        <stp>Bar</stp>
        <stp/>
        <stp>Close</stp>
        <stp>5</stp>
        <stp>0</stp>
        <stp/>
        <stp/>
        <stp/>
        <stp>FALSE</stp>
        <stp>T</stp>
        <tr r="Z19" s="6"/>
      </tp>
      <tp>
        <v>3592</v>
        <stp/>
        <stp>StudyData</stp>
        <stp>(Vol(CLE??1)when  (LocalYear(CLE??1)=2016 AND LocalMonth(CLE??1)=2 AND LocalDay(CLE??1)=5 AND LocalHour(CLE??1)=9 AND LocalMinute(CLE??1)=50))</stp>
        <stp>Bar</stp>
        <stp/>
        <stp>Close</stp>
        <stp>5</stp>
        <stp>0</stp>
        <stp/>
        <stp/>
        <stp/>
        <stp>FALSE</stp>
        <stp>T</stp>
        <tr r="Y31" s="6"/>
      </tp>
      <tp>
        <v>4753</v>
        <stp/>
        <stp>StudyData</stp>
        <stp>(Vol(CLE??1)when  (LocalYear(CLE??1)=2016 AND LocalMonth(CLE??1)=2 AND LocalDay(CLE??1)=2 AND LocalHour(CLE??1)=9 AND LocalMinute(CLE??1)=50))</stp>
        <stp>Bar</stp>
        <stp/>
        <stp>Close</stp>
        <stp>5</stp>
        <stp>0</stp>
        <stp/>
        <stp/>
        <stp/>
        <stp>FALSE</stp>
        <stp>T</stp>
        <tr r="AB31" s="6"/>
      </tp>
      <tp>
        <v>4882</v>
        <stp/>
        <stp>StudyData</stp>
        <stp>(Vol(CLE??1)when  (LocalYear(CLE??1)=2016 AND LocalMonth(CLE??1)=2 AND LocalDay(CLE??1)=3 AND LocalHour(CLE??1)=8 AND LocalMinute(CLE??1)=50))</stp>
        <stp>Bar</stp>
        <stp/>
        <stp>Close</stp>
        <stp>5</stp>
        <stp>0</stp>
        <stp/>
        <stp/>
        <stp/>
        <stp>FALSE</stp>
        <stp>T</stp>
        <tr r="AA19" s="6"/>
      </tp>
      <tp>
        <v>7185</v>
        <stp/>
        <stp>StudyData</stp>
        <stp>(Vol(CLE??1)when  (LocalYear(CLE??1)=2016 AND LocalMonth(CLE??1)=2 AND LocalDay(CLE??1)=2 AND LocalHour(CLE??1)=8 AND LocalMinute(CLE??1)=50))</stp>
        <stp>Bar</stp>
        <stp/>
        <stp>Close</stp>
        <stp>5</stp>
        <stp>0</stp>
        <stp/>
        <stp/>
        <stp/>
        <stp>FALSE</stp>
        <stp>T</stp>
        <tr r="AB19" s="6"/>
      </tp>
      <tp>
        <v>10140</v>
        <stp/>
        <stp>StudyData</stp>
        <stp>(Vol(CLE??1)when  (LocalYear(CLE??1)=2016 AND LocalMonth(CLE??1)=2 AND LocalDay(CLE??1)=3 AND LocalHour(CLE??1)=9 AND LocalMinute(CLE??1)=50))</stp>
        <stp>Bar</stp>
        <stp/>
        <stp>Close</stp>
        <stp>5</stp>
        <stp>0</stp>
        <stp/>
        <stp/>
        <stp/>
        <stp>FALSE</stp>
        <stp>T</stp>
        <tr r="AA31" s="6"/>
      </tp>
      <tp>
        <v>7112</v>
        <stp/>
        <stp>StudyData</stp>
        <stp>(Vol(CLE??1)when  (LocalYear(CLE??1)=2016 AND LocalMonth(CLE??1)=2 AND LocalDay(CLE??1)=2 AND LocalHour(CLE??1)=7 AND LocalMinute(CLE??1)=50))</stp>
        <stp>Bar</stp>
        <stp/>
        <stp>Close</stp>
        <stp>5</stp>
        <stp>0</stp>
        <stp/>
        <stp/>
        <stp/>
        <stp>FALSE</stp>
        <stp>T</stp>
        <tr r="AB7" s="6"/>
      </tp>
      <tp>
        <v>9185</v>
        <stp/>
        <stp>StudyData</stp>
        <stp>(Vol(CLE??1)when  (LocalYear(CLE??1)=2016 AND LocalMonth(CLE??1)=2 AND LocalDay(CLE??1)=3 AND LocalHour(CLE??1)=7 AND LocalMinute(CLE??1)=50))</stp>
        <stp>Bar</stp>
        <stp/>
        <stp>Close</stp>
        <stp>5</stp>
        <stp>0</stp>
        <stp/>
        <stp/>
        <stp/>
        <stp>FALSE</stp>
        <stp>T</stp>
        <tr r="AA7" s="6"/>
      </tp>
      <tp>
        <v>1523</v>
        <stp/>
        <stp>StudyData</stp>
        <stp>(Vol(CLE??1)when  (LocalYear(CLE??1)=2016 AND LocalMonth(CLE??1)=2 AND LocalDay(CLE??1)=4 AND LocalHour(CLE??1)=7 AND LocalMinute(CLE??1)=50))</stp>
        <stp>Bar</stp>
        <stp/>
        <stp>Close</stp>
        <stp>5</stp>
        <stp>0</stp>
        <stp/>
        <stp/>
        <stp/>
        <stp>FALSE</stp>
        <stp>T</stp>
        <tr r="Z7" s="6"/>
      </tp>
      <tp>
        <v>3349</v>
        <stp/>
        <stp>StudyData</stp>
        <stp>(Vol(CLE??1)when  (LocalYear(CLE??1)=2016 AND LocalMonth(CLE??1)=2 AND LocalDay(CLE??1)=5 AND LocalHour(CLE??1)=7 AND LocalMinute(CLE??1)=50))</stp>
        <stp>Bar</stp>
        <stp/>
        <stp>Close</stp>
        <stp>5</stp>
        <stp>0</stp>
        <stp/>
        <stp/>
        <stp/>
        <stp>FALSE</stp>
        <stp>T</stp>
        <tr r="Y7" s="6"/>
      </tp>
      <tp>
        <v>4029</v>
        <stp/>
        <stp>StudyData</stp>
        <stp>(Vol(CLE??1)when  (LocalYear(CLE??1)=2016 AND LocalMonth(CLE??1)=2 AND LocalDay(CLE??1)=8 AND LocalHour(CLE??1)=9 AND LocalMinute(CLE??1)=50))</stp>
        <stp>Bar</stp>
        <stp/>
        <stp>Close</stp>
        <stp>5</stp>
        <stp>0</stp>
        <stp/>
        <stp/>
        <stp/>
        <stp>FALSE</stp>
        <stp>T</stp>
        <tr r="X31" s="6"/>
      </tp>
      <tp>
        <v>5896</v>
        <stp/>
        <stp>StudyData</stp>
        <stp>(Vol(CLE??1)when  (LocalYear(CLE??1)=2016 AND LocalMonth(CLE??1)=2 AND LocalDay(CLE??1)=9 AND LocalHour(CLE??1)=8 AND LocalMinute(CLE??1)=50))</stp>
        <stp>Bar</stp>
        <stp/>
        <stp>Close</stp>
        <stp>5</stp>
        <stp>0</stp>
        <stp/>
        <stp/>
        <stp/>
        <stp>FALSE</stp>
        <stp>T</stp>
        <tr r="W19" s="6"/>
      </tp>
      <tp>
        <v>6666</v>
        <stp/>
        <stp>StudyData</stp>
        <stp>(Vol(CLE??1)when  (LocalYear(CLE??1)=2016 AND LocalMonth(CLE??1)=2 AND LocalDay(CLE??1)=8 AND LocalHour(CLE??1)=8 AND LocalMinute(CLE??1)=50))</stp>
        <stp>Bar</stp>
        <stp/>
        <stp>Close</stp>
        <stp>5</stp>
        <stp>0</stp>
        <stp/>
        <stp/>
        <stp/>
        <stp>FALSE</stp>
        <stp>T</stp>
        <tr r="X19" s="6"/>
      </tp>
      <tp>
        <v>3067</v>
        <stp/>
        <stp>StudyData</stp>
        <stp>(Vol(CLE??1)when  (LocalYear(CLE??1)=2016 AND LocalMonth(CLE??1)=2 AND LocalDay(CLE??1)=9 AND LocalHour(CLE??1)=9 AND LocalMinute(CLE??1)=50))</stp>
        <stp>Bar</stp>
        <stp/>
        <stp>Close</stp>
        <stp>5</stp>
        <stp>0</stp>
        <stp/>
        <stp/>
        <stp/>
        <stp>FALSE</stp>
        <stp>T</stp>
        <tr r="W31" s="6"/>
      </tp>
      <tp>
        <v>1891</v>
        <stp/>
        <stp>StudyData</stp>
        <stp>(Vol(CLE??1)when  (LocalYear(CLE??1)=2016 AND LocalMonth(CLE??1)=2 AND LocalDay(CLE??1)=8 AND LocalHour(CLE??1)=7 AND LocalMinute(CLE??1)=25))</stp>
        <stp>Bar</stp>
        <stp/>
        <stp>Close</stp>
        <stp>5</stp>
        <stp>0</stp>
        <stp/>
        <stp/>
        <stp/>
        <stp>FALSE</stp>
        <stp>T</stp>
        <tr r="X2" s="6"/>
      </tp>
      <tp>
        <v>3107</v>
        <stp/>
        <stp>StudyData</stp>
        <stp>(Vol(CLE??1)when  (LocalYear(CLE??1)=2016 AND LocalMonth(CLE??1)=2 AND LocalDay(CLE??1)=9 AND LocalHour(CLE??1)=7 AND LocalMinute(CLE??1)=25))</stp>
        <stp>Bar</stp>
        <stp/>
        <stp>Close</stp>
        <stp>5</stp>
        <stp>0</stp>
        <stp/>
        <stp/>
        <stp/>
        <stp>FALSE</stp>
        <stp>T</stp>
        <tr r="W2" s="6"/>
      </tp>
      <tp>
        <v>3254</v>
        <stp/>
        <stp>StudyData</stp>
        <stp>(Vol(CLE??1)when  (LocalYear(CLE??1)=2016 AND LocalMonth(CLE??1)=2 AND LocalDay(CLE??1)=4 AND LocalHour(CLE??1)=9 AND LocalMinute(CLE??1)=25))</stp>
        <stp>Bar</stp>
        <stp/>
        <stp>Close</stp>
        <stp>5</stp>
        <stp>0</stp>
        <stp/>
        <stp/>
        <stp/>
        <stp>FALSE</stp>
        <stp>T</stp>
        <tr r="Z26" s="6"/>
      </tp>
      <tp>
        <v>3906</v>
        <stp/>
        <stp>StudyData</stp>
        <stp>(Vol(CLE??1)when  (LocalYear(CLE??1)=2016 AND LocalMonth(CLE??1)=2 AND LocalDay(CLE??1)=5 AND LocalHour(CLE??1)=8 AND LocalMinute(CLE??1)=25))</stp>
        <stp>Bar</stp>
        <stp/>
        <stp>Close</stp>
        <stp>5</stp>
        <stp>0</stp>
        <stp/>
        <stp/>
        <stp/>
        <stp>FALSE</stp>
        <stp>T</stp>
        <tr r="Y14" s="6"/>
      </tp>
      <tp>
        <v>9282</v>
        <stp/>
        <stp>StudyData</stp>
        <stp>(Vol(CLE??1)when  (LocalYear(CLE??1)=2016 AND LocalMonth(CLE??1)=2 AND LocalDay(CLE??1)=4 AND LocalHour(CLE??1)=8 AND LocalMinute(CLE??1)=25))</stp>
        <stp>Bar</stp>
        <stp/>
        <stp>Close</stp>
        <stp>5</stp>
        <stp>0</stp>
        <stp/>
        <stp/>
        <stp/>
        <stp>FALSE</stp>
        <stp>T</stp>
        <tr r="Z14" s="6"/>
      </tp>
      <tp>
        <v>4276</v>
        <stp/>
        <stp>StudyData</stp>
        <stp>(Vol(CLE??1)when  (LocalYear(CLE??1)=2016 AND LocalMonth(CLE??1)=2 AND LocalDay(CLE??1)=5 AND LocalHour(CLE??1)=9 AND LocalMinute(CLE??1)=25))</stp>
        <stp>Bar</stp>
        <stp/>
        <stp>Close</stp>
        <stp>5</stp>
        <stp>0</stp>
        <stp/>
        <stp/>
        <stp/>
        <stp>FALSE</stp>
        <stp>T</stp>
        <tr r="Y26" s="6"/>
      </tp>
      <tp>
        <v>4509</v>
        <stp/>
        <stp>StudyData</stp>
        <stp>(Vol(CLE??1)when  (LocalYear(CLE??1)=2016 AND LocalMonth(CLE??1)=2 AND LocalDay(CLE??1)=2 AND LocalHour(CLE??1)=9 AND LocalMinute(CLE??1)=25))</stp>
        <stp>Bar</stp>
        <stp/>
        <stp>Close</stp>
        <stp>5</stp>
        <stp>0</stp>
        <stp/>
        <stp/>
        <stp/>
        <stp>FALSE</stp>
        <stp>T</stp>
        <tr r="AB26" s="6"/>
      </tp>
      <tp>
        <v>2084</v>
        <stp/>
        <stp>StudyData</stp>
        <stp>(Vol(CLE??1)when  (LocalYear(CLE??1)=2016 AND LocalMonth(CLE??1)=2 AND LocalDay(CLE??1)=3 AND LocalHour(CLE??1)=8 AND LocalMinute(CLE??1)=25))</stp>
        <stp>Bar</stp>
        <stp/>
        <stp>Close</stp>
        <stp>5</stp>
        <stp>0</stp>
        <stp/>
        <stp/>
        <stp/>
        <stp>FALSE</stp>
        <stp>T</stp>
        <tr r="AA14" s="6"/>
      </tp>
      <tp>
        <v>5304</v>
        <stp/>
        <stp>StudyData</stp>
        <stp>(Vol(CLE??1)when  (LocalYear(CLE??1)=2016 AND LocalMonth(CLE??1)=2 AND LocalDay(CLE??1)=2 AND LocalHour(CLE??1)=8 AND LocalMinute(CLE??1)=25))</stp>
        <stp>Bar</stp>
        <stp/>
        <stp>Close</stp>
        <stp>5</stp>
        <stp>0</stp>
        <stp/>
        <stp/>
        <stp/>
        <stp>FALSE</stp>
        <stp>T</stp>
        <tr r="AB14" s="6"/>
      </tp>
      <tp>
        <v>2110</v>
        <stp/>
        <stp>StudyData</stp>
        <stp>(Vol(CLE??1)when  (LocalYear(CLE??1)=2016 AND LocalMonth(CLE??1)=2 AND LocalDay(CLE??1)=3 AND LocalHour(CLE??1)=9 AND LocalMinute(CLE??1)=25))</stp>
        <stp>Bar</stp>
        <stp/>
        <stp>Close</stp>
        <stp>5</stp>
        <stp>0</stp>
        <stp/>
        <stp/>
        <stp/>
        <stp>FALSE</stp>
        <stp>T</stp>
        <tr r="AA26" s="6"/>
      </tp>
      <tp>
        <v>1928</v>
        <stp/>
        <stp>StudyData</stp>
        <stp>(Vol(CLE??1)when  (LocalYear(CLE??1)=2016 AND LocalMonth(CLE??1)=2 AND LocalDay(CLE??1)=2 AND LocalHour(CLE??1)=7 AND LocalMinute(CLE??1)=25))</stp>
        <stp>Bar</stp>
        <stp/>
        <stp>Close</stp>
        <stp>5</stp>
        <stp>0</stp>
        <stp/>
        <stp/>
        <stp/>
        <stp>FALSE</stp>
        <stp>T</stp>
        <tr r="AB2" s="6"/>
      </tp>
      <tp>
        <v>3413</v>
        <stp/>
        <stp>StudyData</stp>
        <stp>(Vol(CLE??1)when  (LocalYear(CLE??1)=2016 AND LocalMonth(CLE??1)=2 AND LocalDay(CLE??1)=3 AND LocalHour(CLE??1)=7 AND LocalMinute(CLE??1)=25))</stp>
        <stp>Bar</stp>
        <stp/>
        <stp>Close</stp>
        <stp>5</stp>
        <stp>0</stp>
        <stp/>
        <stp/>
        <stp/>
        <stp>FALSE</stp>
        <stp>T</stp>
        <tr r="AA2" s="6"/>
      </tp>
      <tp>
        <v>1670</v>
        <stp/>
        <stp>StudyData</stp>
        <stp>(Vol(CLE??1)when  (LocalYear(CLE??1)=2016 AND LocalMonth(CLE??1)=2 AND LocalDay(CLE??1)=4 AND LocalHour(CLE??1)=7 AND LocalMinute(CLE??1)=25))</stp>
        <stp>Bar</stp>
        <stp/>
        <stp>Close</stp>
        <stp>5</stp>
        <stp>0</stp>
        <stp/>
        <stp/>
        <stp/>
        <stp>FALSE</stp>
        <stp>T</stp>
        <tr r="Z2" s="6"/>
      </tp>
      <tp>
        <v>2233</v>
        <stp/>
        <stp>StudyData</stp>
        <stp>(Vol(CLE??1)when  (LocalYear(CLE??1)=2016 AND LocalMonth(CLE??1)=2 AND LocalDay(CLE??1)=5 AND LocalHour(CLE??1)=7 AND LocalMinute(CLE??1)=25))</stp>
        <stp>Bar</stp>
        <stp/>
        <stp>Close</stp>
        <stp>5</stp>
        <stp>0</stp>
        <stp/>
        <stp/>
        <stp/>
        <stp>FALSE</stp>
        <stp>T</stp>
        <tr r="Y2" s="6"/>
      </tp>
      <tp>
        <v>3548</v>
        <stp/>
        <stp>StudyData</stp>
        <stp>(Vol(CLE??1)when  (LocalYear(CLE??1)=2016 AND LocalMonth(CLE??1)=2 AND LocalDay(CLE??1)=8 AND LocalHour(CLE??1)=9 AND LocalMinute(CLE??1)=25))</stp>
        <stp>Bar</stp>
        <stp/>
        <stp>Close</stp>
        <stp>5</stp>
        <stp>0</stp>
        <stp/>
        <stp/>
        <stp/>
        <stp>FALSE</stp>
        <stp>T</stp>
        <tr r="X26" s="6"/>
      </tp>
      <tp>
        <v>1760</v>
        <stp/>
        <stp>StudyData</stp>
        <stp>(Vol(CLE??1)when  (LocalYear(CLE??1)=2016 AND LocalMonth(CLE??1)=2 AND LocalDay(CLE??1)=9 AND LocalHour(CLE??1)=8 AND LocalMinute(CLE??1)=25))</stp>
        <stp>Bar</stp>
        <stp/>
        <stp>Close</stp>
        <stp>5</stp>
        <stp>0</stp>
        <stp/>
        <stp/>
        <stp/>
        <stp>FALSE</stp>
        <stp>T</stp>
        <tr r="W14" s="6"/>
      </tp>
      <tp>
        <v>3703</v>
        <stp/>
        <stp>StudyData</stp>
        <stp>(Vol(CLE??1)when  (LocalYear(CLE??1)=2016 AND LocalMonth(CLE??1)=2 AND LocalDay(CLE??1)=8 AND LocalHour(CLE??1)=8 AND LocalMinute(CLE??1)=25))</stp>
        <stp>Bar</stp>
        <stp/>
        <stp>Close</stp>
        <stp>5</stp>
        <stp>0</stp>
        <stp/>
        <stp/>
        <stp/>
        <stp>FALSE</stp>
        <stp>T</stp>
        <tr r="X14" s="6"/>
      </tp>
      <tp>
        <v>1868</v>
        <stp/>
        <stp>StudyData</stp>
        <stp>(Vol(CLE??1)when  (LocalYear(CLE??1)=2016 AND LocalMonth(CLE??1)=2 AND LocalDay(CLE??1)=9 AND LocalHour(CLE??1)=9 AND LocalMinute(CLE??1)=25))</stp>
        <stp>Bar</stp>
        <stp/>
        <stp>Close</stp>
        <stp>5</stp>
        <stp>0</stp>
        <stp/>
        <stp/>
        <stp/>
        <stp>FALSE</stp>
        <stp>T</stp>
        <tr r="W26" s="6"/>
      </tp>
      <tp>
        <v>1181</v>
        <stp/>
        <stp>StudyData</stp>
        <stp>(Vol(CLE??1)when  (LocalYear(CLE??1)=2016 AND LocalMonth(CLE??1)=2 AND LocalDay(CLE??1)=8 AND LocalHour(CLE??1)=7 AND LocalMinute(CLE??1)=20))</stp>
        <stp>Bar</stp>
        <stp/>
        <stp>Close</stp>
        <stp>5</stp>
        <stp>0</stp>
        <stp/>
        <stp/>
        <stp/>
        <stp>FALSE</stp>
        <stp>T</stp>
        <tr r="X1" s="6"/>
        <tr r="C18" s="6"/>
      </tp>
      <tp>
        <v>2171</v>
        <stp/>
        <stp>StudyData</stp>
        <stp>(Vol(CLE??1)when  (LocalYear(CLE??1)=2016 AND LocalMonth(CLE??1)=2 AND LocalDay(CLE??1)=9 AND LocalHour(CLE??1)=7 AND LocalMinute(CLE??1)=20))</stp>
        <stp>Bar</stp>
        <stp/>
        <stp>Close</stp>
        <stp>5</stp>
        <stp>0</stp>
        <stp/>
        <stp/>
        <stp/>
        <stp>FALSE</stp>
        <stp>T</stp>
        <tr r="W1" s="6"/>
        <tr r="C17" s="6"/>
      </tp>
      <tp>
        <v>4023</v>
        <stp/>
        <stp>StudyData</stp>
        <stp>(Vol(CLE??1)when  (LocalYear(CLE??1)=2016 AND LocalMonth(CLE??1)=2 AND LocalDay(CLE??1)=4 AND LocalHour(CLE??1)=9 AND LocalMinute(CLE??1)=20))</stp>
        <stp>Bar</stp>
        <stp/>
        <stp>Close</stp>
        <stp>5</stp>
        <stp>0</stp>
        <stp/>
        <stp/>
        <stp/>
        <stp>FALSE</stp>
        <stp>T</stp>
        <tr r="Z25" s="6"/>
      </tp>
      <tp>
        <v>3754</v>
        <stp/>
        <stp>StudyData</stp>
        <stp>(Vol(CLE??1)when  (LocalYear(CLE??1)=2016 AND LocalMonth(CLE??1)=2 AND LocalDay(CLE??1)=5 AND LocalHour(CLE??1)=8 AND LocalMinute(CLE??1)=20))</stp>
        <stp>Bar</stp>
        <stp/>
        <stp>Close</stp>
        <stp>5</stp>
        <stp>0</stp>
        <stp/>
        <stp/>
        <stp/>
        <stp>FALSE</stp>
        <stp>T</stp>
        <tr r="Y13" s="6"/>
      </tp>
      <tp>
        <v>15743</v>
        <stp/>
        <stp>StudyData</stp>
        <stp>(Vol(CLE??1)when  (LocalYear(CLE??1)=2016 AND LocalMonth(CLE??1)=2 AND LocalDay(CLE??1)=4 AND LocalHour(CLE??1)=8 AND LocalMinute(CLE??1)=20))</stp>
        <stp>Bar</stp>
        <stp/>
        <stp>Close</stp>
        <stp>5</stp>
        <stp>0</stp>
        <stp/>
        <stp/>
        <stp/>
        <stp>FALSE</stp>
        <stp>T</stp>
        <tr r="Z13" s="6"/>
      </tp>
      <tp>
        <v>4199</v>
        <stp/>
        <stp>StudyData</stp>
        <stp>(Vol(CLE??1)when  (LocalYear(CLE??1)=2016 AND LocalMonth(CLE??1)=2 AND LocalDay(CLE??1)=5 AND LocalHour(CLE??1)=9 AND LocalMinute(CLE??1)=20))</stp>
        <stp>Bar</stp>
        <stp/>
        <stp>Close</stp>
        <stp>5</stp>
        <stp>0</stp>
        <stp/>
        <stp/>
        <stp/>
        <stp>FALSE</stp>
        <stp>T</stp>
        <tr r="Y25" s="6"/>
      </tp>
      <tp>
        <v>3258</v>
        <stp/>
        <stp>StudyData</stp>
        <stp>(Vol(CLE??1)when  (LocalYear(CLE??1)=2016 AND LocalMonth(CLE??1)=2 AND LocalDay(CLE??1)=2 AND LocalHour(CLE??1)=9 AND LocalMinute(CLE??1)=20))</stp>
        <stp>Bar</stp>
        <stp/>
        <stp>Close</stp>
        <stp>5</stp>
        <stp>0</stp>
        <stp/>
        <stp/>
        <stp/>
        <stp>FALSE</stp>
        <stp>T</stp>
        <tr r="AB25" s="6"/>
      </tp>
      <tp>
        <v>3345</v>
        <stp/>
        <stp>StudyData</stp>
        <stp>(Vol(CLE??1)when  (LocalYear(CLE??1)=2016 AND LocalMonth(CLE??1)=2 AND LocalDay(CLE??1)=3 AND LocalHour(CLE??1)=8 AND LocalMinute(CLE??1)=20))</stp>
        <stp>Bar</stp>
        <stp/>
        <stp>Close</stp>
        <stp>5</stp>
        <stp>0</stp>
        <stp/>
        <stp/>
        <stp/>
        <stp>FALSE</stp>
        <stp>T</stp>
        <tr r="AA13" s="6"/>
      </tp>
      <tp>
        <v>3780</v>
        <stp/>
        <stp>StudyData</stp>
        <stp>(Vol(CLE??1)when  (LocalYear(CLE??1)=2016 AND LocalMonth(CLE??1)=2 AND LocalDay(CLE??1)=2 AND LocalHour(CLE??1)=8 AND LocalMinute(CLE??1)=20))</stp>
        <stp>Bar</stp>
        <stp/>
        <stp>Close</stp>
        <stp>5</stp>
        <stp>0</stp>
        <stp/>
        <stp/>
        <stp/>
        <stp>FALSE</stp>
        <stp>T</stp>
        <tr r="AB13" s="6"/>
      </tp>
      <tp>
        <v>3092</v>
        <stp/>
        <stp>StudyData</stp>
        <stp>(Vol(CLE??1)when  (LocalYear(CLE??1)=2016 AND LocalMonth(CLE??1)=2 AND LocalDay(CLE??1)=3 AND LocalHour(CLE??1)=9 AND LocalMinute(CLE??1)=20))</stp>
        <stp>Bar</stp>
        <stp/>
        <stp>Close</stp>
        <stp>5</stp>
        <stp>0</stp>
        <stp/>
        <stp/>
        <stp/>
        <stp>FALSE</stp>
        <stp>T</stp>
        <tr r="AA25" s="6"/>
      </tp>
      <tp>
        <v>2455</v>
        <stp/>
        <stp>StudyData</stp>
        <stp>(Vol(CLE??1)when  (LocalYear(CLE??1)=2016 AND LocalMonth(CLE??1)=2 AND LocalDay(CLE??1)=2 AND LocalHour(CLE??1)=7 AND LocalMinute(CLE??1)=20))</stp>
        <stp>Bar</stp>
        <stp/>
        <stp>Close</stp>
        <stp>5</stp>
        <stp>0</stp>
        <stp/>
        <stp/>
        <stp/>
        <stp>FALSE</stp>
        <stp>T</stp>
        <tr r="AB1" s="6"/>
      </tp>
      <tp>
        <v>1575</v>
        <stp/>
        <stp>StudyData</stp>
        <stp>(Vol(CLE??1)when  (LocalYear(CLE??1)=2016 AND LocalMonth(CLE??1)=2 AND LocalDay(CLE??1)=3 AND LocalHour(CLE??1)=7 AND LocalMinute(CLE??1)=20))</stp>
        <stp>Bar</stp>
        <stp/>
        <stp>Close</stp>
        <stp>5</stp>
        <stp>0</stp>
        <stp/>
        <stp/>
        <stp/>
        <stp>FALSE</stp>
        <stp>T</stp>
        <tr r="AA1" s="6"/>
        <tr r="C21" s="6"/>
      </tp>
      <tp>
        <v>2965</v>
        <stp/>
        <stp>StudyData</stp>
        <stp>(Vol(CLE??1)when  (LocalYear(CLE??1)=2016 AND LocalMonth(CLE??1)=2 AND LocalDay(CLE??1)=4 AND LocalHour(CLE??1)=7 AND LocalMinute(CLE??1)=20))</stp>
        <stp>Bar</stp>
        <stp/>
        <stp>Close</stp>
        <stp>5</stp>
        <stp>0</stp>
        <stp/>
        <stp/>
        <stp/>
        <stp>FALSE</stp>
        <stp>T</stp>
        <tr r="Z1" s="6"/>
        <tr r="C20" s="6"/>
      </tp>
      <tp>
        <v>1740</v>
        <stp/>
        <stp>StudyData</stp>
        <stp>(Vol(CLE??1)when  (LocalYear(CLE??1)=2016 AND LocalMonth(CLE??1)=2 AND LocalDay(CLE??1)=5 AND LocalHour(CLE??1)=7 AND LocalMinute(CLE??1)=20))</stp>
        <stp>Bar</stp>
        <stp/>
        <stp>Close</stp>
        <stp>5</stp>
        <stp>0</stp>
        <stp/>
        <stp/>
        <stp/>
        <stp>FALSE</stp>
        <stp>T</stp>
        <tr r="Y1" s="6"/>
        <tr r="C19" s="6"/>
      </tp>
      <tp>
        <v>2336</v>
        <stp/>
        <stp>StudyData</stp>
        <stp>(Vol(CLE??1)when  (LocalYear(CLE??1)=2016 AND LocalMonth(CLE??1)=2 AND LocalDay(CLE??1)=8 AND LocalHour(CLE??1)=9 AND LocalMinute(CLE??1)=20))</stp>
        <stp>Bar</stp>
        <stp/>
        <stp>Close</stp>
        <stp>5</stp>
        <stp>0</stp>
        <stp/>
        <stp/>
        <stp/>
        <stp>FALSE</stp>
        <stp>T</stp>
        <tr r="X25" s="6"/>
      </tp>
      <tp>
        <v>2639</v>
        <stp/>
        <stp>StudyData</stp>
        <stp>(Vol(CLE??1)when  (LocalYear(CLE??1)=2016 AND LocalMonth(CLE??1)=2 AND LocalDay(CLE??1)=9 AND LocalHour(CLE??1)=8 AND LocalMinute(CLE??1)=20))</stp>
        <stp>Bar</stp>
        <stp/>
        <stp>Close</stp>
        <stp>5</stp>
        <stp>0</stp>
        <stp/>
        <stp/>
        <stp/>
        <stp>FALSE</stp>
        <stp>T</stp>
        <tr r="W13" s="6"/>
      </tp>
      <tp>
        <v>2349</v>
        <stp/>
        <stp>StudyData</stp>
        <stp>(Vol(CLE??1)when  (LocalYear(CLE??1)=2016 AND LocalMonth(CLE??1)=2 AND LocalDay(CLE??1)=8 AND LocalHour(CLE??1)=8 AND LocalMinute(CLE??1)=20))</stp>
        <stp>Bar</stp>
        <stp/>
        <stp>Close</stp>
        <stp>5</stp>
        <stp>0</stp>
        <stp/>
        <stp/>
        <stp/>
        <stp>FALSE</stp>
        <stp>T</stp>
        <tr r="X13" s="6"/>
      </tp>
      <tp>
        <v>2525</v>
        <stp/>
        <stp>StudyData</stp>
        <stp>(Vol(CLE??1)when  (LocalYear(CLE??1)=2016 AND LocalMonth(CLE??1)=2 AND LocalDay(CLE??1)=9 AND LocalHour(CLE??1)=9 AND LocalMinute(CLE??1)=20))</stp>
        <stp>Bar</stp>
        <stp/>
        <stp>Close</stp>
        <stp>5</stp>
        <stp>0</stp>
        <stp/>
        <stp/>
        <stp/>
        <stp>FALSE</stp>
        <stp>T</stp>
        <tr r="W25" s="6"/>
      </tp>
      <tp>
        <v>1843</v>
        <stp/>
        <stp>StudyData</stp>
        <stp>(Vol(CLE??1)when  (LocalYear(CLE??1)=2016 AND LocalMonth(CLE??1)=2 AND LocalDay(CLE??1)=8 AND LocalHour(CLE??1)=7 AND LocalMinute(CLE??1)=35))</stp>
        <stp>Bar</stp>
        <stp/>
        <stp>Close</stp>
        <stp>5</stp>
        <stp>0</stp>
        <stp/>
        <stp/>
        <stp/>
        <stp>FALSE</stp>
        <stp>T</stp>
        <tr r="X4" s="6"/>
      </tp>
      <tp>
        <v>4050</v>
        <stp/>
        <stp>StudyData</stp>
        <stp>(Vol(CLE??1)when  (LocalYear(CLE??1)=2016 AND LocalMonth(CLE??1)=2 AND LocalDay(CLE??1)=9 AND LocalHour(CLE??1)=7 AND LocalMinute(CLE??1)=35))</stp>
        <stp>Bar</stp>
        <stp/>
        <stp>Close</stp>
        <stp>5</stp>
        <stp>0</stp>
        <stp/>
        <stp/>
        <stp/>
        <stp>FALSE</stp>
        <stp>T</stp>
        <tr r="W4" s="6"/>
      </tp>
      <tp>
        <v>3439</v>
        <stp/>
        <stp>StudyData</stp>
        <stp>(Vol(CLE??1)when  (LocalYear(CLE??1)=2016 AND LocalMonth(CLE??1)=2 AND LocalDay(CLE??1)=4 AND LocalHour(CLE??1)=9 AND LocalMinute(CLE??1)=35))</stp>
        <stp>Bar</stp>
        <stp/>
        <stp>Close</stp>
        <stp>5</stp>
        <stp>0</stp>
        <stp/>
        <stp/>
        <stp/>
        <stp>FALSE</stp>
        <stp>T</stp>
        <tr r="Z28" s="6"/>
      </tp>
      <tp>
        <v>6962</v>
        <stp/>
        <stp>StudyData</stp>
        <stp>(Vol(CLE??1)when  (LocalYear(CLE??1)=2016 AND LocalMonth(CLE??1)=2 AND LocalDay(CLE??1)=5 AND LocalHour(CLE??1)=8 AND LocalMinute(CLE??1)=35))</stp>
        <stp>Bar</stp>
        <stp/>
        <stp>Close</stp>
        <stp>5</stp>
        <stp>0</stp>
        <stp/>
        <stp/>
        <stp/>
        <stp>FALSE</stp>
        <stp>T</stp>
        <tr r="Y16" s="6"/>
      </tp>
      <tp>
        <v>10220</v>
        <stp/>
        <stp>StudyData</stp>
        <stp>(Vol(CLE??1)when  (LocalYear(CLE??1)=2016 AND LocalMonth(CLE??1)=2 AND LocalDay(CLE??1)=4 AND LocalHour(CLE??1)=8 AND LocalMinute(CLE??1)=35))</stp>
        <stp>Bar</stp>
        <stp/>
        <stp>Close</stp>
        <stp>5</stp>
        <stp>0</stp>
        <stp/>
        <stp/>
        <stp/>
        <stp>FALSE</stp>
        <stp>T</stp>
        <tr r="Z16" s="6"/>
      </tp>
      <tp>
        <v>10396</v>
        <stp/>
        <stp>StudyData</stp>
        <stp>(Vol(CLE??1)when  (LocalYear(CLE??1)=2016 AND LocalMonth(CLE??1)=2 AND LocalDay(CLE??1)=5 AND LocalHour(CLE??1)=9 AND LocalMinute(CLE??1)=35))</stp>
        <stp>Bar</stp>
        <stp/>
        <stp>Close</stp>
        <stp>5</stp>
        <stp>0</stp>
        <stp/>
        <stp/>
        <stp/>
        <stp>FALSE</stp>
        <stp>T</stp>
        <tr r="Y28" s="6"/>
      </tp>
      <tp>
        <v>5728</v>
        <stp/>
        <stp>StudyData</stp>
        <stp>(Vol(CLE??1)when  (LocalYear(CLE??1)=2016 AND LocalMonth(CLE??1)=2 AND LocalDay(CLE??1)=2 AND LocalHour(CLE??1)=9 AND LocalMinute(CLE??1)=35))</stp>
        <stp>Bar</stp>
        <stp/>
        <stp>Close</stp>
        <stp>5</stp>
        <stp>0</stp>
        <stp/>
        <stp/>
        <stp/>
        <stp>FALSE</stp>
        <stp>T</stp>
        <tr r="AB28" s="6"/>
      </tp>
      <tp>
        <v>5489</v>
        <stp/>
        <stp>StudyData</stp>
        <stp>(Vol(CLE??1)when  (LocalYear(CLE??1)=2016 AND LocalMonth(CLE??1)=2 AND LocalDay(CLE??1)=3 AND LocalHour(CLE??1)=8 AND LocalMinute(CLE??1)=35))</stp>
        <stp>Bar</stp>
        <stp/>
        <stp>Close</stp>
        <stp>5</stp>
        <stp>0</stp>
        <stp/>
        <stp/>
        <stp/>
        <stp>FALSE</stp>
        <stp>T</stp>
        <tr r="AA16" s="6"/>
      </tp>
      <tp>
        <v>10281</v>
        <stp/>
        <stp>StudyData</stp>
        <stp>(Vol(CLE??1)when  (LocalYear(CLE??1)=2016 AND LocalMonth(CLE??1)=2 AND LocalDay(CLE??1)=2 AND LocalHour(CLE??1)=8 AND LocalMinute(CLE??1)=35))</stp>
        <stp>Bar</stp>
        <stp/>
        <stp>Close</stp>
        <stp>5</stp>
        <stp>0</stp>
        <stp/>
        <stp/>
        <stp/>
        <stp>FALSE</stp>
        <stp>T</stp>
        <tr r="AB16" s="6"/>
      </tp>
      <tp>
        <v>11739</v>
        <stp/>
        <stp>StudyData</stp>
        <stp>(Vol(CLE??1)when  (LocalYear(CLE??1)=2016 AND LocalMonth(CLE??1)=2 AND LocalDay(CLE??1)=3 AND LocalHour(CLE??1)=9 AND LocalMinute(CLE??1)=35))</stp>
        <stp>Bar</stp>
        <stp/>
        <stp>Close</stp>
        <stp>5</stp>
        <stp>0</stp>
        <stp/>
        <stp/>
        <stp/>
        <stp>FALSE</stp>
        <stp>T</stp>
        <tr r="AA28" s="6"/>
      </tp>
      <tp>
        <v>5185</v>
        <stp/>
        <stp>StudyData</stp>
        <stp>(Vol(CLE??1)when  (LocalYear(CLE??1)=2016 AND LocalMonth(CLE??1)=2 AND LocalDay(CLE??1)=2 AND LocalHour(CLE??1)=7 AND LocalMinute(CLE??1)=35))</stp>
        <stp>Bar</stp>
        <stp/>
        <stp>Close</stp>
        <stp>5</stp>
        <stp>0</stp>
        <stp/>
        <stp/>
        <stp/>
        <stp>FALSE</stp>
        <stp>T</stp>
        <tr r="AB4" s="6"/>
      </tp>
      <tp>
        <v>2420</v>
        <stp/>
        <stp>StudyData</stp>
        <stp>(Vol(CLE??1)when  (LocalYear(CLE??1)=2016 AND LocalMonth(CLE??1)=2 AND LocalDay(CLE??1)=3 AND LocalHour(CLE??1)=7 AND LocalMinute(CLE??1)=35))</stp>
        <stp>Bar</stp>
        <stp/>
        <stp>Close</stp>
        <stp>5</stp>
        <stp>0</stp>
        <stp/>
        <stp/>
        <stp/>
        <stp>FALSE</stp>
        <stp>T</stp>
        <tr r="AA4" s="6"/>
      </tp>
      <tp>
        <v>2698</v>
        <stp/>
        <stp>StudyData</stp>
        <stp>(Vol(CLE??1)when  (LocalYear(CLE??1)=2016 AND LocalMonth(CLE??1)=2 AND LocalDay(CLE??1)=4 AND LocalHour(CLE??1)=7 AND LocalMinute(CLE??1)=35))</stp>
        <stp>Bar</stp>
        <stp/>
        <stp>Close</stp>
        <stp>5</stp>
        <stp>0</stp>
        <stp/>
        <stp/>
        <stp/>
        <stp>FALSE</stp>
        <stp>T</stp>
        <tr r="Z4" s="6"/>
      </tp>
      <tp>
        <v>5945</v>
        <stp/>
        <stp>StudyData</stp>
        <stp>(Vol(CLE??1)when  (LocalYear(CLE??1)=2016 AND LocalMonth(CLE??1)=2 AND LocalDay(CLE??1)=5 AND LocalHour(CLE??1)=7 AND LocalMinute(CLE??1)=35))</stp>
        <stp>Bar</stp>
        <stp/>
        <stp>Close</stp>
        <stp>5</stp>
        <stp>0</stp>
        <stp/>
        <stp/>
        <stp/>
        <stp>FALSE</stp>
        <stp>T</stp>
        <tr r="Y4" s="6"/>
      </tp>
      <tp>
        <v>4921</v>
        <stp/>
        <stp>StudyData</stp>
        <stp>(Vol(CLE??1)when  (LocalYear(CLE??1)=2016 AND LocalMonth(CLE??1)=2 AND LocalDay(CLE??1)=8 AND LocalHour(CLE??1)=9 AND LocalMinute(CLE??1)=35))</stp>
        <stp>Bar</stp>
        <stp/>
        <stp>Close</stp>
        <stp>5</stp>
        <stp>0</stp>
        <stp/>
        <stp/>
        <stp/>
        <stp>FALSE</stp>
        <stp>T</stp>
        <tr r="X28" s="6"/>
      </tp>
      <tp>
        <v>4457</v>
        <stp/>
        <stp>StudyData</stp>
        <stp>(Vol(CLE??1)when  (LocalYear(CLE??1)=2016 AND LocalMonth(CLE??1)=2 AND LocalDay(CLE??1)=9 AND LocalHour(CLE??1)=8 AND LocalMinute(CLE??1)=35))</stp>
        <stp>Bar</stp>
        <stp/>
        <stp>Close</stp>
        <stp>5</stp>
        <stp>0</stp>
        <stp/>
        <stp/>
        <stp/>
        <stp>FALSE</stp>
        <stp>T</stp>
        <tr r="W16" s="6"/>
      </tp>
      <tp>
        <v>5216</v>
        <stp/>
        <stp>StudyData</stp>
        <stp>(Vol(CLE??1)when  (LocalYear(CLE??1)=2016 AND LocalMonth(CLE??1)=2 AND LocalDay(CLE??1)=8 AND LocalHour(CLE??1)=8 AND LocalMinute(CLE??1)=35))</stp>
        <stp>Bar</stp>
        <stp/>
        <stp>Close</stp>
        <stp>5</stp>
        <stp>0</stp>
        <stp/>
        <stp/>
        <stp/>
        <stp>FALSE</stp>
        <stp>T</stp>
        <tr r="X16" s="6"/>
      </tp>
      <tp>
        <v>1508</v>
        <stp/>
        <stp>StudyData</stp>
        <stp>(Vol(CLE??1)when  (LocalYear(CLE??1)=2016 AND LocalMonth(CLE??1)=2 AND LocalDay(CLE??1)=9 AND LocalHour(CLE??1)=9 AND LocalMinute(CLE??1)=35))</stp>
        <stp>Bar</stp>
        <stp/>
        <stp>Close</stp>
        <stp>5</stp>
        <stp>0</stp>
        <stp/>
        <stp/>
        <stp/>
        <stp>FALSE</stp>
        <stp>T</stp>
        <tr r="W28" s="6"/>
      </tp>
      <tp>
        <v>1867</v>
        <stp/>
        <stp>StudyData</stp>
        <stp>(Vol(CLE??1)when  (LocalYear(CLE??1)=2016 AND LocalMonth(CLE??1)=2 AND LocalDay(CLE??1)=8 AND LocalHour(CLE??1)=7 AND LocalMinute(CLE??1)=30))</stp>
        <stp>Bar</stp>
        <stp/>
        <stp>Close</stp>
        <stp>5</stp>
        <stp>0</stp>
        <stp/>
        <stp/>
        <stp/>
        <stp>FALSE</stp>
        <stp>T</stp>
        <tr r="X3" s="6"/>
      </tp>
      <tp>
        <v>5146</v>
        <stp/>
        <stp>StudyData</stp>
        <stp>(Vol(CLE??1)when  (LocalYear(CLE??1)=2016 AND LocalMonth(CLE??1)=2 AND LocalDay(CLE??1)=9 AND LocalHour(CLE??1)=7 AND LocalMinute(CLE??1)=30))</stp>
        <stp>Bar</stp>
        <stp/>
        <stp>Close</stp>
        <stp>5</stp>
        <stp>0</stp>
        <stp/>
        <stp/>
        <stp/>
        <stp>FALSE</stp>
        <stp>T</stp>
        <tr r="W3" s="6"/>
      </tp>
      <tp>
        <v>5806</v>
        <stp/>
        <stp>StudyData</stp>
        <stp>(Vol(CLE??1)when  (LocalYear(CLE??1)=2016 AND LocalMonth(CLE??1)=2 AND LocalDay(CLE??1)=4 AND LocalHour(CLE??1)=9 AND LocalMinute(CLE??1)=30))</stp>
        <stp>Bar</stp>
        <stp/>
        <stp>Close</stp>
        <stp>5</stp>
        <stp>0</stp>
        <stp/>
        <stp/>
        <stp/>
        <stp>FALSE</stp>
        <stp>T</stp>
        <tr r="Z27" s="6"/>
      </tp>
      <tp>
        <v>4079</v>
        <stp/>
        <stp>StudyData</stp>
        <stp>(Vol(CLE??1)when  (LocalYear(CLE??1)=2016 AND LocalMonth(CLE??1)=2 AND LocalDay(CLE??1)=5 AND LocalHour(CLE??1)=8 AND LocalMinute(CLE??1)=30))</stp>
        <stp>Bar</stp>
        <stp/>
        <stp>Close</stp>
        <stp>5</stp>
        <stp>0</stp>
        <stp/>
        <stp/>
        <stp/>
        <stp>FALSE</stp>
        <stp>T</stp>
        <tr r="Y15" s="6"/>
      </tp>
      <tp>
        <v>9852</v>
        <stp/>
        <stp>StudyData</stp>
        <stp>(Vol(CLE??1)when  (LocalYear(CLE??1)=2016 AND LocalMonth(CLE??1)=2 AND LocalDay(CLE??1)=4 AND LocalHour(CLE??1)=8 AND LocalMinute(CLE??1)=30))</stp>
        <stp>Bar</stp>
        <stp/>
        <stp>Close</stp>
        <stp>5</stp>
        <stp>0</stp>
        <stp/>
        <stp/>
        <stp/>
        <stp>FALSE</stp>
        <stp>T</stp>
        <tr r="Z15" s="6"/>
      </tp>
      <tp>
        <v>6244</v>
        <stp/>
        <stp>StudyData</stp>
        <stp>(Vol(CLE??1)when  (LocalYear(CLE??1)=2016 AND LocalMonth(CLE??1)=2 AND LocalDay(CLE??1)=5 AND LocalHour(CLE??1)=9 AND LocalMinute(CLE??1)=30))</stp>
        <stp>Bar</stp>
        <stp/>
        <stp>Close</stp>
        <stp>5</stp>
        <stp>0</stp>
        <stp/>
        <stp/>
        <stp/>
        <stp>FALSE</stp>
        <stp>T</stp>
        <tr r="Y27" s="6"/>
      </tp>
      <tp>
        <v>5216</v>
        <stp/>
        <stp>StudyData</stp>
        <stp>(Vol(CLE??1)when  (LocalYear(CLE??1)=2016 AND LocalMonth(CLE??1)=2 AND LocalDay(CLE??1)=2 AND LocalHour(CLE??1)=9 AND LocalMinute(CLE??1)=30))</stp>
        <stp>Bar</stp>
        <stp/>
        <stp>Close</stp>
        <stp>5</stp>
        <stp>0</stp>
        <stp/>
        <stp/>
        <stp/>
        <stp>FALSE</stp>
        <stp>T</stp>
        <tr r="AB27" s="6"/>
      </tp>
      <tp>
        <v>6265</v>
        <stp/>
        <stp>StudyData</stp>
        <stp>(Vol(CLE??1)when  (LocalYear(CLE??1)=2016 AND LocalMonth(CLE??1)=2 AND LocalDay(CLE??1)=3 AND LocalHour(CLE??1)=8 AND LocalMinute(CLE??1)=30))</stp>
        <stp>Bar</stp>
        <stp/>
        <stp>Close</stp>
        <stp>5</stp>
        <stp>0</stp>
        <stp/>
        <stp/>
        <stp/>
        <stp>FALSE</stp>
        <stp>T</stp>
        <tr r="AA15" s="6"/>
      </tp>
      <tp>
        <v>8339</v>
        <stp/>
        <stp>StudyData</stp>
        <stp>(Vol(CLE??1)when  (LocalYear(CLE??1)=2016 AND LocalMonth(CLE??1)=2 AND LocalDay(CLE??1)=2 AND LocalHour(CLE??1)=8 AND LocalMinute(CLE??1)=30))</stp>
        <stp>Bar</stp>
        <stp/>
        <stp>Close</stp>
        <stp>5</stp>
        <stp>0</stp>
        <stp/>
        <stp/>
        <stp/>
        <stp>FALSE</stp>
        <stp>T</stp>
        <tr r="AB15" s="6"/>
      </tp>
      <tp>
        <v>25945</v>
        <stp/>
        <stp>StudyData</stp>
        <stp>(Vol(CLE??1)when  (LocalYear(CLE??1)=2016 AND LocalMonth(CLE??1)=2 AND LocalDay(CLE??1)=3 AND LocalHour(CLE??1)=9 AND LocalMinute(CLE??1)=30))</stp>
        <stp>Bar</stp>
        <stp/>
        <stp>Close</stp>
        <stp>5</stp>
        <stp>0</stp>
        <stp/>
        <stp/>
        <stp/>
        <stp>FALSE</stp>
        <stp>T</stp>
        <tr r="AA27" s="6"/>
      </tp>
      <tp>
        <v>7291</v>
        <stp/>
        <stp>StudyData</stp>
        <stp>(Vol(CLE??1)when  (LocalYear(CLE??1)=2016 AND LocalMonth(CLE??1)=2 AND LocalDay(CLE??1)=2 AND LocalHour(CLE??1)=7 AND LocalMinute(CLE??1)=30))</stp>
        <stp>Bar</stp>
        <stp/>
        <stp>Close</stp>
        <stp>5</stp>
        <stp>0</stp>
        <stp/>
        <stp/>
        <stp/>
        <stp>FALSE</stp>
        <stp>T</stp>
        <tr r="AB3" s="6"/>
      </tp>
      <tp>
        <v>4051</v>
        <stp/>
        <stp>StudyData</stp>
        <stp>(Vol(CLE??1)when  (LocalYear(CLE??1)=2016 AND LocalMonth(CLE??1)=2 AND LocalDay(CLE??1)=3 AND LocalHour(CLE??1)=7 AND LocalMinute(CLE??1)=30))</stp>
        <stp>Bar</stp>
        <stp/>
        <stp>Close</stp>
        <stp>5</stp>
        <stp>0</stp>
        <stp/>
        <stp/>
        <stp/>
        <stp>FALSE</stp>
        <stp>T</stp>
        <tr r="AA3" s="6"/>
      </tp>
      <tp>
        <v>3805</v>
        <stp/>
        <stp>StudyData</stp>
        <stp>(Vol(CLE??1)when  (LocalYear(CLE??1)=2016 AND LocalMonth(CLE??1)=2 AND LocalDay(CLE??1)=4 AND LocalHour(CLE??1)=7 AND LocalMinute(CLE??1)=30))</stp>
        <stp>Bar</stp>
        <stp/>
        <stp>Close</stp>
        <stp>5</stp>
        <stp>0</stp>
        <stp/>
        <stp/>
        <stp/>
        <stp>FALSE</stp>
        <stp>T</stp>
        <tr r="Z3" s="6"/>
      </tp>
      <tp>
        <v>12449</v>
        <stp/>
        <stp>StudyData</stp>
        <stp>(Vol(CLE??1)when  (LocalYear(CLE??1)=2016 AND LocalMonth(CLE??1)=2 AND LocalDay(CLE??1)=5 AND LocalHour(CLE??1)=7 AND LocalMinute(CLE??1)=30))</stp>
        <stp>Bar</stp>
        <stp/>
        <stp>Close</stp>
        <stp>5</stp>
        <stp>0</stp>
        <stp/>
        <stp/>
        <stp/>
        <stp>FALSE</stp>
        <stp>T</stp>
        <tr r="Y3" s="6"/>
      </tp>
      <tp>
        <v>4609</v>
        <stp/>
        <stp>StudyData</stp>
        <stp>(Vol(CLE??1)when  (LocalYear(CLE??1)=2016 AND LocalMonth(CLE??1)=2 AND LocalDay(CLE??1)=8 AND LocalHour(CLE??1)=9 AND LocalMinute(CLE??1)=30))</stp>
        <stp>Bar</stp>
        <stp/>
        <stp>Close</stp>
        <stp>5</stp>
        <stp>0</stp>
        <stp/>
        <stp/>
        <stp/>
        <stp>FALSE</stp>
        <stp>T</stp>
        <tr r="X27" s="6"/>
      </tp>
      <tp>
        <v>3248</v>
        <stp/>
        <stp>StudyData</stp>
        <stp>(Vol(CLE??1)when  (LocalYear(CLE??1)=2016 AND LocalMonth(CLE??1)=2 AND LocalDay(CLE??1)=9 AND LocalHour(CLE??1)=8 AND LocalMinute(CLE??1)=30))</stp>
        <stp>Bar</stp>
        <stp/>
        <stp>Close</stp>
        <stp>5</stp>
        <stp>0</stp>
        <stp/>
        <stp/>
        <stp/>
        <stp>FALSE</stp>
        <stp>T</stp>
        <tr r="W15" s="6"/>
      </tp>
      <tp>
        <v>5922</v>
        <stp/>
        <stp>StudyData</stp>
        <stp>(Vol(CLE??1)when  (LocalYear(CLE??1)=2016 AND LocalMonth(CLE??1)=2 AND LocalDay(CLE??1)=8 AND LocalHour(CLE??1)=8 AND LocalMinute(CLE??1)=30))</stp>
        <stp>Bar</stp>
        <stp/>
        <stp>Close</stp>
        <stp>5</stp>
        <stp>0</stp>
        <stp/>
        <stp/>
        <stp/>
        <stp>FALSE</stp>
        <stp>T</stp>
        <tr r="X15" s="6"/>
      </tp>
      <tp>
        <v>2998</v>
        <stp/>
        <stp>StudyData</stp>
        <stp>(Vol(CLE??1)when  (LocalYear(CLE??1)=2016 AND LocalMonth(CLE??1)=2 AND LocalDay(CLE??1)=9 AND LocalHour(CLE??1)=9 AND LocalMinute(CLE??1)=30))</stp>
        <stp>Bar</stp>
        <stp/>
        <stp>Close</stp>
        <stp>5</stp>
        <stp>0</stp>
        <stp/>
        <stp/>
        <stp/>
        <stp>FALSE</stp>
        <stp>T</stp>
        <tr r="W27" s="6"/>
      </tp>
      <tp>
        <v>6694</v>
        <stp/>
        <stp>StudyData</stp>
        <stp>(Vol(CLE??1)when  (LocalYear(CLE??1)=2016 AND LocalMonth(CLE??1)=2 AND LocalDay(CLE??1)=4 AND LocalHour(CLE??1)=9 AND LocalMinute(CLE??1)=05))</stp>
        <stp>Bar</stp>
        <stp/>
        <stp>Close</stp>
        <stp>5</stp>
        <stp>0</stp>
        <stp/>
        <stp/>
        <stp/>
        <stp>FALSE</stp>
        <stp>T</stp>
        <tr r="Z22" s="6"/>
      </tp>
      <tp>
        <v>5250</v>
        <stp/>
        <stp>StudyData</stp>
        <stp>(Vol(CLE??1)when  (LocalYear(CLE??1)=2016 AND LocalMonth(CLE??1)=2 AND LocalDay(CLE??1)=5 AND LocalHour(CLE??1)=8 AND LocalMinute(CLE??1)=05))</stp>
        <stp>Bar</stp>
        <stp/>
        <stp>Close</stp>
        <stp>5</stp>
        <stp>0</stp>
        <stp/>
        <stp/>
        <stp/>
        <stp>FALSE</stp>
        <stp>T</stp>
        <tr r="Y10" s="6"/>
      </tp>
      <tp>
        <v>8304</v>
        <stp/>
        <stp>StudyData</stp>
        <stp>(Vol(CLE??1)when  (LocalYear(CLE??1)=2016 AND LocalMonth(CLE??1)=2 AND LocalDay(CLE??1)=4 AND LocalHour(CLE??1)=8 AND LocalMinute(CLE??1)=05))</stp>
        <stp>Bar</stp>
        <stp/>
        <stp>Close</stp>
        <stp>5</stp>
        <stp>0</stp>
        <stp/>
        <stp/>
        <stp/>
        <stp>FALSE</stp>
        <stp>T</stp>
        <tr r="Z10" s="6"/>
      </tp>
      <tp>
        <v>3699</v>
        <stp/>
        <stp>StudyData</stp>
        <stp>(Vol(CLE??1)when  (LocalYear(CLE??1)=2016 AND LocalMonth(CLE??1)=2 AND LocalDay(CLE??1)=5 AND LocalHour(CLE??1)=9 AND LocalMinute(CLE??1)=05))</stp>
        <stp>Bar</stp>
        <stp/>
        <stp>Close</stp>
        <stp>5</stp>
        <stp>0</stp>
        <stp/>
        <stp/>
        <stp/>
        <stp>FALSE</stp>
        <stp>T</stp>
        <tr r="Y22" s="6"/>
      </tp>
      <tp>
        <v>5326</v>
        <stp/>
        <stp>StudyData</stp>
        <stp>(Vol(CLE??1)when  (LocalYear(CLE??1)=2016 AND LocalMonth(CLE??1)=2 AND LocalDay(CLE??1)=2 AND LocalHour(CLE??1)=9 AND LocalMinute(CLE??1)=05))</stp>
        <stp>Bar</stp>
        <stp/>
        <stp>Close</stp>
        <stp>5</stp>
        <stp>0</stp>
        <stp/>
        <stp/>
        <stp/>
        <stp>FALSE</stp>
        <stp>T</stp>
        <tr r="AB22" s="6"/>
      </tp>
      <tp>
        <v>4667</v>
        <stp/>
        <stp>StudyData</stp>
        <stp>(Vol(CLE??1)when  (LocalYear(CLE??1)=2016 AND LocalMonth(CLE??1)=2 AND LocalDay(CLE??1)=3 AND LocalHour(CLE??1)=8 AND LocalMinute(CLE??1)=05))</stp>
        <stp>Bar</stp>
        <stp/>
        <stp>Close</stp>
        <stp>5</stp>
        <stp>0</stp>
        <stp/>
        <stp/>
        <stp/>
        <stp>FALSE</stp>
        <stp>T</stp>
        <tr r="AA10" s="6"/>
      </tp>
      <tp>
        <v>5738</v>
        <stp/>
        <stp>StudyData</stp>
        <stp>(Vol(CLE??1)when  (LocalYear(CLE??1)=2016 AND LocalMonth(CLE??1)=2 AND LocalDay(CLE??1)=2 AND LocalHour(CLE??1)=8 AND LocalMinute(CLE??1)=05))</stp>
        <stp>Bar</stp>
        <stp/>
        <stp>Close</stp>
        <stp>5</stp>
        <stp>0</stp>
        <stp/>
        <stp/>
        <stp/>
        <stp>FALSE</stp>
        <stp>T</stp>
        <tr r="AB10" s="6"/>
      </tp>
      <tp>
        <v>4431</v>
        <stp/>
        <stp>StudyData</stp>
        <stp>(Vol(CLE??1)when  (LocalYear(CLE??1)=2016 AND LocalMonth(CLE??1)=2 AND LocalDay(CLE??1)=3 AND LocalHour(CLE??1)=9 AND LocalMinute(CLE??1)=05))</stp>
        <stp>Bar</stp>
        <stp/>
        <stp>Close</stp>
        <stp>5</stp>
        <stp>0</stp>
        <stp/>
        <stp/>
        <stp/>
        <stp>FALSE</stp>
        <stp>T</stp>
        <tr r="AA22" s="6"/>
      </tp>
      <tp>
        <v>3812</v>
        <stp/>
        <stp>StudyData</stp>
        <stp>(Vol(CLE??1)when  (LocalYear(CLE??1)=2016 AND LocalMonth(CLE??1)=2 AND LocalDay(CLE??1)=8 AND LocalHour(CLE??1)=9 AND LocalMinute(CLE??1)=05))</stp>
        <stp>Bar</stp>
        <stp/>
        <stp>Close</stp>
        <stp>5</stp>
        <stp>0</stp>
        <stp/>
        <stp/>
        <stp/>
        <stp>FALSE</stp>
        <stp>T</stp>
        <tr r="X22" s="6"/>
      </tp>
      <tp>
        <v>3149</v>
        <stp/>
        <stp>StudyData</stp>
        <stp>(Vol(CLE??1)when  (LocalYear(CLE??1)=2016 AND LocalMonth(CLE??1)=2 AND LocalDay(CLE??1)=9 AND LocalHour(CLE??1)=8 AND LocalMinute(CLE??1)=05))</stp>
        <stp>Bar</stp>
        <stp/>
        <stp>Close</stp>
        <stp>5</stp>
        <stp>0</stp>
        <stp/>
        <stp/>
        <stp/>
        <stp>FALSE</stp>
        <stp>T</stp>
        <tr r="W10" s="6"/>
      </tp>
      <tp>
        <v>3964</v>
        <stp/>
        <stp>StudyData</stp>
        <stp>(Vol(CLE??1)when  (LocalYear(CLE??1)=2016 AND LocalMonth(CLE??1)=2 AND LocalDay(CLE??1)=8 AND LocalHour(CLE??1)=8 AND LocalMinute(CLE??1)=05))</stp>
        <stp>Bar</stp>
        <stp/>
        <stp>Close</stp>
        <stp>5</stp>
        <stp>0</stp>
        <stp/>
        <stp/>
        <stp/>
        <stp>FALSE</stp>
        <stp>T</stp>
        <tr r="X10" s="6"/>
      </tp>
      <tp>
        <v>5273</v>
        <stp/>
        <stp>StudyData</stp>
        <stp>(Vol(CLE??1)when  (LocalYear(CLE??1)=2016 AND LocalMonth(CLE??1)=2 AND LocalDay(CLE??1)=9 AND LocalHour(CLE??1)=9 AND LocalMinute(CLE??1)=05))</stp>
        <stp>Bar</stp>
        <stp/>
        <stp>Close</stp>
        <stp>5</stp>
        <stp>0</stp>
        <stp/>
        <stp/>
        <stp/>
        <stp>FALSE</stp>
        <stp>T</stp>
        <tr r="W22" s="6"/>
      </tp>
      <tp>
        <v>10481</v>
        <stp/>
        <stp>StudyData</stp>
        <stp>(Vol(CLE??1)when  (LocalYear(CLE??1)=2016 AND LocalMonth(CLE??1)=2 AND LocalDay(CLE??1)=4 AND LocalHour(CLE??1)=9 AND LocalMinute(CLE??1)=00))</stp>
        <stp>Bar</stp>
        <stp/>
        <stp>Close</stp>
        <stp>5</stp>
        <stp>0</stp>
        <stp/>
        <stp/>
        <stp/>
        <stp>FALSE</stp>
        <stp>T</stp>
        <tr r="Z21" s="6"/>
      </tp>
      <tp>
        <v>6442</v>
        <stp/>
        <stp>StudyData</stp>
        <stp>(Vol(CLE??1)when  (LocalYear(CLE??1)=2016 AND LocalMonth(CLE??1)=2 AND LocalDay(CLE??1)=5 AND LocalHour(CLE??1)=8 AND LocalMinute(CLE??1)=00))</stp>
        <stp>Bar</stp>
        <stp/>
        <stp>Close</stp>
        <stp>5</stp>
        <stp>0</stp>
        <stp/>
        <stp/>
        <stp/>
        <stp>FALSE</stp>
        <stp>T</stp>
        <tr r="Y9" s="6"/>
      </tp>
      <tp>
        <v>12963</v>
        <stp/>
        <stp>StudyData</stp>
        <stp>(Vol(CLE??1)when  (LocalYear(CLE??1)=2016 AND LocalMonth(CLE??1)=2 AND LocalDay(CLE??1)=4 AND LocalHour(CLE??1)=8 AND LocalMinute(CLE??1)=00))</stp>
        <stp>Bar</stp>
        <stp/>
        <stp>Close</stp>
        <stp>5</stp>
        <stp>0</stp>
        <stp/>
        <stp/>
        <stp/>
        <stp>FALSE</stp>
        <stp>T</stp>
        <tr r="Z9" s="6"/>
      </tp>
      <tp>
        <v>4940</v>
        <stp/>
        <stp>StudyData</stp>
        <stp>(Vol(CLE??1)when  (LocalYear(CLE??1)=2016 AND LocalMonth(CLE??1)=2 AND LocalDay(CLE??1)=5 AND LocalHour(CLE??1)=9 AND LocalMinute(CLE??1)=00))</stp>
        <stp>Bar</stp>
        <stp/>
        <stp>Close</stp>
        <stp>5</stp>
        <stp>0</stp>
        <stp/>
        <stp/>
        <stp/>
        <stp>FALSE</stp>
        <stp>T</stp>
        <tr r="Y21" s="6"/>
      </tp>
      <tp>
        <v>5374</v>
        <stp/>
        <stp>StudyData</stp>
        <stp>(Vol(CLE??1)when  (LocalYear(CLE??1)=2016 AND LocalMonth(CLE??1)=2 AND LocalDay(CLE??1)=2 AND LocalHour(CLE??1)=9 AND LocalMinute(CLE??1)=00))</stp>
        <stp>Bar</stp>
        <stp/>
        <stp>Close</stp>
        <stp>5</stp>
        <stp>0</stp>
        <stp/>
        <stp/>
        <stp/>
        <stp>FALSE</stp>
        <stp>T</stp>
        <tr r="AB21" s="6"/>
      </tp>
      <tp>
        <v>8870</v>
        <stp/>
        <stp>StudyData</stp>
        <stp>(Vol(CLE??1)when  (LocalYear(CLE??1)=2016 AND LocalMonth(CLE??1)=2 AND LocalDay(CLE??1)=3 AND LocalHour(CLE??1)=8 AND LocalMinute(CLE??1)=00))</stp>
        <stp>Bar</stp>
        <stp/>
        <stp>Close</stp>
        <stp>5</stp>
        <stp>0</stp>
        <stp/>
        <stp/>
        <stp/>
        <stp>FALSE</stp>
        <stp>T</stp>
        <tr r="AA9" s="6"/>
      </tp>
      <tp>
        <v>8318</v>
        <stp/>
        <stp>StudyData</stp>
        <stp>(Vol(CLE??1)when  (LocalYear(CLE??1)=2016 AND LocalMonth(CLE??1)=2 AND LocalDay(CLE??1)=2 AND LocalHour(CLE??1)=8 AND LocalMinute(CLE??1)=00))</stp>
        <stp>Bar</stp>
        <stp/>
        <stp>Close</stp>
        <stp>5</stp>
        <stp>0</stp>
        <stp/>
        <stp/>
        <stp/>
        <stp>FALSE</stp>
        <stp>T</stp>
        <tr r="AB9" s="6"/>
      </tp>
      <tp>
        <v>5934</v>
        <stp/>
        <stp>StudyData</stp>
        <stp>(Vol(CLE??1)when  (LocalYear(CLE??1)=2016 AND LocalMonth(CLE??1)=2 AND LocalDay(CLE??1)=3 AND LocalHour(CLE??1)=9 AND LocalMinute(CLE??1)=00))</stp>
        <stp>Bar</stp>
        <stp/>
        <stp>Close</stp>
        <stp>5</stp>
        <stp>0</stp>
        <stp/>
        <stp/>
        <stp/>
        <stp>FALSE</stp>
        <stp>T</stp>
        <tr r="AA21" s="6"/>
      </tp>
      <tp>
        <v>4603</v>
        <stp/>
        <stp>StudyData</stp>
        <stp>(Vol(CLE??1)when  (LocalYear(CLE??1)=2016 AND LocalMonth(CLE??1)=2 AND LocalDay(CLE??1)=8 AND LocalHour(CLE??1)=9 AND LocalMinute(CLE??1)=00))</stp>
        <stp>Bar</stp>
        <stp/>
        <stp>Close</stp>
        <stp>5</stp>
        <stp>0</stp>
        <stp/>
        <stp/>
        <stp/>
        <stp>FALSE</stp>
        <stp>T</stp>
        <tr r="X21" s="6"/>
      </tp>
      <tp>
        <v>4533</v>
        <stp/>
        <stp>StudyData</stp>
        <stp>(Vol(CLE??1)when  (LocalYear(CLE??1)=2016 AND LocalMonth(CLE??1)=2 AND LocalDay(CLE??1)=9 AND LocalHour(CLE??1)=8 AND LocalMinute(CLE??1)=00))</stp>
        <stp>Bar</stp>
        <stp/>
        <stp>Close</stp>
        <stp>5</stp>
        <stp>0</stp>
        <stp/>
        <stp/>
        <stp/>
        <stp>FALSE</stp>
        <stp>T</stp>
        <tr r="W9" s="6"/>
      </tp>
      <tp>
        <v>6399</v>
        <stp/>
        <stp>StudyData</stp>
        <stp>(Vol(CLE??1)when  (LocalYear(CLE??1)=2016 AND LocalMonth(CLE??1)=2 AND LocalDay(CLE??1)=8 AND LocalHour(CLE??1)=8 AND LocalMinute(CLE??1)=00))</stp>
        <stp>Bar</stp>
        <stp/>
        <stp>Close</stp>
        <stp>5</stp>
        <stp>0</stp>
        <stp/>
        <stp/>
        <stp/>
        <stp>FALSE</stp>
        <stp>T</stp>
        <tr r="X9" s="6"/>
      </tp>
      <tp>
        <v>3371</v>
        <stp/>
        <stp>StudyData</stp>
        <stp>(Vol(CLE??1)when  (LocalYear(CLE??1)=2016 AND LocalMonth(CLE??1)=2 AND LocalDay(CLE??1)=9 AND LocalHour(CLE??1)=9 AND LocalMinute(CLE??1)=00))</stp>
        <stp>Bar</stp>
        <stp/>
        <stp>Close</stp>
        <stp>5</stp>
        <stp>0</stp>
        <stp/>
        <stp/>
        <stp/>
        <stp>FALSE</stp>
        <stp>T</stp>
        <tr r="W21" s="6"/>
      </tp>
      <tp>
        <v>4590</v>
        <stp/>
        <stp>StudyData</stp>
        <stp>(Vol(CLE??1)when  (LocalYear(CLE??1)=2016 AND LocalMonth(CLE??1)=2 AND LocalDay(CLE??1)=4 AND LocalHour(CLE??1)=9 AND LocalMinute(CLE??1)=15))</stp>
        <stp>Bar</stp>
        <stp/>
        <stp>Close</stp>
        <stp>5</stp>
        <stp>0</stp>
        <stp/>
        <stp/>
        <stp/>
        <stp>FALSE</stp>
        <stp>T</stp>
        <tr r="Z24" s="6"/>
      </tp>
      <tp>
        <v>8061</v>
        <stp/>
        <stp>StudyData</stp>
        <stp>(Vol(CLE??1)when  (LocalYear(CLE??1)=2016 AND LocalMonth(CLE??1)=2 AND LocalDay(CLE??1)=5 AND LocalHour(CLE??1)=8 AND LocalMinute(CLE??1)=15))</stp>
        <stp>Bar</stp>
        <stp/>
        <stp>Close</stp>
        <stp>5</stp>
        <stp>0</stp>
        <stp/>
        <stp/>
        <stp/>
        <stp>FALSE</stp>
        <stp>T</stp>
        <tr r="Y12" s="6"/>
      </tp>
      <tp>
        <v>10314</v>
        <stp/>
        <stp>StudyData</stp>
        <stp>(Vol(CLE??1)when  (LocalYear(CLE??1)=2016 AND LocalMonth(CLE??1)=2 AND LocalDay(CLE??1)=4 AND LocalHour(CLE??1)=8 AND LocalMinute(CLE??1)=15))</stp>
        <stp>Bar</stp>
        <stp/>
        <stp>Close</stp>
        <stp>5</stp>
        <stp>0</stp>
        <stp/>
        <stp/>
        <stp/>
        <stp>FALSE</stp>
        <stp>T</stp>
        <tr r="Z12" s="6"/>
      </tp>
      <tp>
        <v>5110</v>
        <stp/>
        <stp>StudyData</stp>
        <stp>(Vol(CLE??1)when  (LocalYear(CLE??1)=2016 AND LocalMonth(CLE??1)=2 AND LocalDay(CLE??1)=5 AND LocalHour(CLE??1)=9 AND LocalMinute(CLE??1)=15))</stp>
        <stp>Bar</stp>
        <stp/>
        <stp>Close</stp>
        <stp>5</stp>
        <stp>0</stp>
        <stp/>
        <stp/>
        <stp/>
        <stp>FALSE</stp>
        <stp>T</stp>
        <tr r="Y24" s="6"/>
      </tp>
      <tp>
        <v>4511</v>
        <stp/>
        <stp>StudyData</stp>
        <stp>(Vol(CLE??1)when  (LocalYear(CLE??1)=2016 AND LocalMonth(CLE??1)=2 AND LocalDay(CLE??1)=2 AND LocalHour(CLE??1)=9 AND LocalMinute(CLE??1)=15))</stp>
        <stp>Bar</stp>
        <stp/>
        <stp>Close</stp>
        <stp>5</stp>
        <stp>0</stp>
        <stp/>
        <stp/>
        <stp/>
        <stp>FALSE</stp>
        <stp>T</stp>
        <tr r="AB24" s="6"/>
      </tp>
      <tp>
        <v>3711</v>
        <stp/>
        <stp>StudyData</stp>
        <stp>(Vol(CLE??1)when  (LocalYear(CLE??1)=2016 AND LocalMonth(CLE??1)=2 AND LocalDay(CLE??1)=3 AND LocalHour(CLE??1)=8 AND LocalMinute(CLE??1)=15))</stp>
        <stp>Bar</stp>
        <stp/>
        <stp>Close</stp>
        <stp>5</stp>
        <stp>0</stp>
        <stp/>
        <stp/>
        <stp/>
        <stp>FALSE</stp>
        <stp>T</stp>
        <tr r="AA12" s="6"/>
      </tp>
      <tp>
        <v>2960</v>
        <stp/>
        <stp>StudyData</stp>
        <stp>(Vol(CLE??1)when  (LocalYear(CLE??1)=2016 AND LocalMonth(CLE??1)=2 AND LocalDay(CLE??1)=2 AND LocalHour(CLE??1)=8 AND LocalMinute(CLE??1)=15))</stp>
        <stp>Bar</stp>
        <stp/>
        <stp>Close</stp>
        <stp>5</stp>
        <stp>0</stp>
        <stp/>
        <stp/>
        <stp/>
        <stp>FALSE</stp>
        <stp>T</stp>
        <tr r="AB12" s="6"/>
      </tp>
      <tp>
        <v>3944</v>
        <stp/>
        <stp>StudyData</stp>
        <stp>(Vol(CLE??1)when  (LocalYear(CLE??1)=2016 AND LocalMonth(CLE??1)=2 AND LocalDay(CLE??1)=3 AND LocalHour(CLE??1)=9 AND LocalMinute(CLE??1)=15))</stp>
        <stp>Bar</stp>
        <stp/>
        <stp>Close</stp>
        <stp>5</stp>
        <stp>0</stp>
        <stp/>
        <stp/>
        <stp/>
        <stp>FALSE</stp>
        <stp>T</stp>
        <tr r="AA24" s="6"/>
      </tp>
      <tp>
        <v>2656</v>
        <stp/>
        <stp>StudyData</stp>
        <stp>(Vol(CLE??1)when  (LocalYear(CLE??1)=2016 AND LocalMonth(CLE??1)=2 AND LocalDay(CLE??1)=8 AND LocalHour(CLE??1)=9 AND LocalMinute(CLE??1)=15))</stp>
        <stp>Bar</stp>
        <stp/>
        <stp>Close</stp>
        <stp>5</stp>
        <stp>0</stp>
        <stp/>
        <stp/>
        <stp/>
        <stp>FALSE</stp>
        <stp>T</stp>
        <tr r="X24" s="6"/>
      </tp>
      <tp>
        <v>3276</v>
        <stp/>
        <stp>StudyData</stp>
        <stp>(Vol(CLE??1)when  (LocalYear(CLE??1)=2016 AND LocalMonth(CLE??1)=2 AND LocalDay(CLE??1)=9 AND LocalHour(CLE??1)=8 AND LocalMinute(CLE??1)=15))</stp>
        <stp>Bar</stp>
        <stp/>
        <stp>Close</stp>
        <stp>5</stp>
        <stp>0</stp>
        <stp/>
        <stp/>
        <stp/>
        <stp>FALSE</stp>
        <stp>T</stp>
        <tr r="W12" s="6"/>
      </tp>
      <tp>
        <v>5121</v>
        <stp/>
        <stp>StudyData</stp>
        <stp>(Vol(CLE??1)when  (LocalYear(CLE??1)=2016 AND LocalMonth(CLE??1)=2 AND LocalDay(CLE??1)=8 AND LocalHour(CLE??1)=8 AND LocalMinute(CLE??1)=15))</stp>
        <stp>Bar</stp>
        <stp/>
        <stp>Close</stp>
        <stp>5</stp>
        <stp>0</stp>
        <stp/>
        <stp/>
        <stp/>
        <stp>FALSE</stp>
        <stp>T</stp>
        <tr r="X12" s="6"/>
      </tp>
      <tp>
        <v>2127</v>
        <stp/>
        <stp>StudyData</stp>
        <stp>(Vol(CLE??1)when  (LocalYear(CLE??1)=2016 AND LocalMonth(CLE??1)=2 AND LocalDay(CLE??1)=9 AND LocalHour(CLE??1)=9 AND LocalMinute(CLE??1)=15))</stp>
        <stp>Bar</stp>
        <stp/>
        <stp>Close</stp>
        <stp>5</stp>
        <stp>0</stp>
        <stp/>
        <stp/>
        <stp/>
        <stp>FALSE</stp>
        <stp>T</stp>
        <tr r="W24" s="6"/>
      </tp>
      <tp>
        <v>4040</v>
        <stp/>
        <stp>StudyData</stp>
        <stp>(Vol(CLE??1)when  (LocalYear(CLE??1)=2016 AND LocalMonth(CLE??1)=2 AND LocalDay(CLE??1)=4 AND LocalHour(CLE??1)=9 AND LocalMinute(CLE??1)=10))</stp>
        <stp>Bar</stp>
        <stp/>
        <stp>Close</stp>
        <stp>5</stp>
        <stp>0</stp>
        <stp/>
        <stp/>
        <stp/>
        <stp>FALSE</stp>
        <stp>T</stp>
        <tr r="Z23" s="6"/>
      </tp>
      <tp>
        <v>3391</v>
        <stp/>
        <stp>StudyData</stp>
        <stp>(Vol(CLE??1)when  (LocalYear(CLE??1)=2016 AND LocalMonth(CLE??1)=2 AND LocalDay(CLE??1)=5 AND LocalHour(CLE??1)=8 AND LocalMinute(CLE??1)=10))</stp>
        <stp>Bar</stp>
        <stp/>
        <stp>Close</stp>
        <stp>5</stp>
        <stp>0</stp>
        <stp/>
        <stp/>
        <stp/>
        <stp>FALSE</stp>
        <stp>T</stp>
        <tr r="Y11" s="6"/>
      </tp>
      <tp>
        <v>6165</v>
        <stp/>
        <stp>StudyData</stp>
        <stp>(Vol(CLE??1)when  (LocalYear(CLE??1)=2016 AND LocalMonth(CLE??1)=2 AND LocalDay(CLE??1)=4 AND LocalHour(CLE??1)=8 AND LocalMinute(CLE??1)=10))</stp>
        <stp>Bar</stp>
        <stp/>
        <stp>Close</stp>
        <stp>5</stp>
        <stp>0</stp>
        <stp/>
        <stp/>
        <stp/>
        <stp>FALSE</stp>
        <stp>T</stp>
        <tr r="Z11" s="6"/>
      </tp>
      <tp>
        <v>5189</v>
        <stp/>
        <stp>StudyData</stp>
        <stp>(Vol(CLE??1)when  (LocalYear(CLE??1)=2016 AND LocalMonth(CLE??1)=2 AND LocalDay(CLE??1)=5 AND LocalHour(CLE??1)=9 AND LocalMinute(CLE??1)=10))</stp>
        <stp>Bar</stp>
        <stp/>
        <stp>Close</stp>
        <stp>5</stp>
        <stp>0</stp>
        <stp/>
        <stp/>
        <stp/>
        <stp>FALSE</stp>
        <stp>T</stp>
        <tr r="Y23" s="6"/>
      </tp>
      <tp>
        <v>5112</v>
        <stp/>
        <stp>StudyData</stp>
        <stp>(Vol(CLE??1)when  (LocalYear(CLE??1)=2016 AND LocalMonth(CLE??1)=2 AND LocalDay(CLE??1)=2 AND LocalHour(CLE??1)=9 AND LocalMinute(CLE??1)=10))</stp>
        <stp>Bar</stp>
        <stp/>
        <stp>Close</stp>
        <stp>5</stp>
        <stp>0</stp>
        <stp/>
        <stp/>
        <stp/>
        <stp>FALSE</stp>
        <stp>T</stp>
        <tr r="AB23" s="6"/>
      </tp>
      <tp>
        <v>5514</v>
        <stp/>
        <stp>StudyData</stp>
        <stp>(Vol(CLE??1)when  (LocalYear(CLE??1)=2016 AND LocalMonth(CLE??1)=2 AND LocalDay(CLE??1)=3 AND LocalHour(CLE??1)=8 AND LocalMinute(CLE??1)=10))</stp>
        <stp>Bar</stp>
        <stp/>
        <stp>Close</stp>
        <stp>5</stp>
        <stp>0</stp>
        <stp/>
        <stp/>
        <stp/>
        <stp>FALSE</stp>
        <stp>T</stp>
        <tr r="AA11" s="6"/>
      </tp>
      <tp>
        <v>6357</v>
        <stp/>
        <stp>StudyData</stp>
        <stp>(Vol(CLE??1)when  (LocalYear(CLE??1)=2016 AND LocalMonth(CLE??1)=2 AND LocalDay(CLE??1)=2 AND LocalHour(CLE??1)=8 AND LocalMinute(CLE??1)=10))</stp>
        <stp>Bar</stp>
        <stp/>
        <stp>Close</stp>
        <stp>5</stp>
        <stp>0</stp>
        <stp/>
        <stp/>
        <stp/>
        <stp>FALSE</stp>
        <stp>T</stp>
        <tr r="AB11" s="6"/>
      </tp>
      <tp>
        <v>6897</v>
        <stp/>
        <stp>StudyData</stp>
        <stp>(Vol(CLE??1)when  (LocalYear(CLE??1)=2016 AND LocalMonth(CLE??1)=2 AND LocalDay(CLE??1)=3 AND LocalHour(CLE??1)=9 AND LocalMinute(CLE??1)=10))</stp>
        <stp>Bar</stp>
        <stp/>
        <stp>Close</stp>
        <stp>5</stp>
        <stp>0</stp>
        <stp/>
        <stp/>
        <stp/>
        <stp>FALSE</stp>
        <stp>T</stp>
        <tr r="AA23" s="6"/>
      </tp>
      <tp>
        <v>2008</v>
        <stp/>
        <stp>StudyData</stp>
        <stp>(Vol(CLE??1)when  (LocalYear(CLE??1)=2016 AND LocalMonth(CLE??1)=2 AND LocalDay(CLE??1)=8 AND LocalHour(CLE??1)=9 AND LocalMinute(CLE??1)=10))</stp>
        <stp>Bar</stp>
        <stp/>
        <stp>Close</stp>
        <stp>5</stp>
        <stp>0</stp>
        <stp/>
        <stp/>
        <stp/>
        <stp>FALSE</stp>
        <stp>T</stp>
        <tr r="X23" s="6"/>
      </tp>
      <tp>
        <v>5534</v>
        <stp/>
        <stp>StudyData</stp>
        <stp>(Vol(CLE??1)when  (LocalYear(CLE??1)=2016 AND LocalMonth(CLE??1)=2 AND LocalDay(CLE??1)=9 AND LocalHour(CLE??1)=8 AND LocalMinute(CLE??1)=10))</stp>
        <stp>Bar</stp>
        <stp/>
        <stp>Close</stp>
        <stp>5</stp>
        <stp>0</stp>
        <stp/>
        <stp/>
        <stp/>
        <stp>FALSE</stp>
        <stp>T</stp>
        <tr r="W11" s="6"/>
      </tp>
      <tp>
        <v>3136</v>
        <stp/>
        <stp>StudyData</stp>
        <stp>(Vol(CLE??1)when  (LocalYear(CLE??1)=2016 AND LocalMonth(CLE??1)=2 AND LocalDay(CLE??1)=8 AND LocalHour(CLE??1)=8 AND LocalMinute(CLE??1)=10))</stp>
        <stp>Bar</stp>
        <stp/>
        <stp>Close</stp>
        <stp>5</stp>
        <stp>0</stp>
        <stp/>
        <stp/>
        <stp/>
        <stp>FALSE</stp>
        <stp>T</stp>
        <tr r="X11" s="6"/>
      </tp>
      <tp>
        <v>3363</v>
        <stp/>
        <stp>StudyData</stp>
        <stp>(Vol(CLE??1)when  (LocalYear(CLE??1)=2016 AND LocalMonth(CLE??1)=2 AND LocalDay(CLE??1)=9 AND LocalHour(CLE??1)=9 AND LocalMinute(CLE??1)=10))</stp>
        <stp>Bar</stp>
        <stp/>
        <stp>Close</stp>
        <stp>5</stp>
        <stp>0</stp>
        <stp/>
        <stp/>
        <stp/>
        <stp>FALSE</stp>
        <stp>T</stp>
        <tr r="W23" s="6"/>
      </tp>
      <tp>
        <v>124</v>
        <stp/>
        <stp>StudyData</stp>
        <stp>(Vol(CLE??2)when  (LocalYear(CLE??2)=2016 AND LocalMonth(CLE??2)=2 AND LocalDay(CLE??2)=8 AND LocalHour(CLE??2)=7 AND LocalMinute(CLE??2)=20))</stp>
        <stp>Bar</stp>
        <stp/>
        <stp>Close</stp>
        <stp>5</stp>
        <stp>0</stp>
        <stp/>
        <stp/>
        <stp/>
        <stp>FALSE</stp>
        <stp>T</stp>
        <tr r="D18" s="6"/>
      </tp>
      <tp>
        <v>263</v>
        <stp/>
        <stp>StudyData</stp>
        <stp>(Vol(CLE??2)when  (LocalYear(CLE??2)=2016 AND LocalMonth(CLE??2)=2 AND LocalDay(CLE??2)=9 AND LocalHour(CLE??2)=7 AND LocalMinute(CLE??2)=20))</stp>
        <stp>Bar</stp>
        <stp/>
        <stp>Close</stp>
        <stp>5</stp>
        <stp>0</stp>
        <stp/>
        <stp/>
        <stp/>
        <stp>FALSE</stp>
        <stp>T</stp>
        <tr r="D17" s="6"/>
      </tp>
      <tp>
        <v>211</v>
        <stp/>
        <stp>StudyData</stp>
        <stp>(Vol(CLE??2)when  (LocalYear(CLE??2)=2016 AND LocalMonth(CLE??2)=2 AND LocalDay(CLE??2)=3 AND LocalHour(CLE??2)=7 AND LocalMinute(CLE??2)=20))</stp>
        <stp>Bar</stp>
        <stp/>
        <stp>Close</stp>
        <stp>5</stp>
        <stp>0</stp>
        <stp/>
        <stp/>
        <stp/>
        <stp>FALSE</stp>
        <stp>T</stp>
        <tr r="D21" s="6"/>
      </tp>
      <tp>
        <v>436</v>
        <stp/>
        <stp>StudyData</stp>
        <stp>(Vol(CLE??2)when  (LocalYear(CLE??2)=2016 AND LocalMonth(CLE??2)=2 AND LocalDay(CLE??2)=4 AND LocalHour(CLE??2)=7 AND LocalMinute(CLE??2)=20))</stp>
        <stp>Bar</stp>
        <stp/>
        <stp>Close</stp>
        <stp>5</stp>
        <stp>0</stp>
        <stp/>
        <stp/>
        <stp/>
        <stp>FALSE</stp>
        <stp>T</stp>
        <tr r="D20" s="6"/>
      </tp>
      <tp>
        <v>174</v>
        <stp/>
        <stp>StudyData</stp>
        <stp>(Vol(CLE??2)when  (LocalYear(CLE??2)=2016 AND LocalMonth(CLE??2)=2 AND LocalDay(CLE??2)=5 AND LocalHour(CLE??2)=7 AND LocalMinute(CLE??2)=20))</stp>
        <stp>Bar</stp>
        <stp/>
        <stp>Close</stp>
        <stp>5</stp>
        <stp>0</stp>
        <stp/>
        <stp/>
        <stp/>
        <stp>FALSE</stp>
        <stp>T</stp>
        <tr r="D19" s="6"/>
      </tp>
      <tp>
        <v>1880.5</v>
        <stp/>
        <stp>StudyData</stp>
        <stp>EP</stp>
        <stp>Bar</stp>
        <stp/>
        <stp>Close</stp>
        <stp>5</stp>
        <stp>-55</stp>
        <stp/>
        <stp/>
        <stp/>
        <stp/>
        <stp>T</stp>
        <tr r="AE60" s="1"/>
      </tp>
      <tp>
        <v>1884.5</v>
        <stp/>
        <stp>StudyData</stp>
        <stp>EP</stp>
        <stp>Bar</stp>
        <stp/>
        <stp>Close</stp>
        <stp>5</stp>
        <stp>-45</stp>
        <stp/>
        <stp/>
        <stp/>
        <stp/>
        <stp>T</stp>
        <tr r="AE50" s="1"/>
      </tp>
      <tp>
        <v>1880</v>
        <stp/>
        <stp>StudyData</stp>
        <stp>EP</stp>
        <stp>Bar</stp>
        <stp/>
        <stp>Close</stp>
        <stp>5</stp>
        <stp>-35</stp>
        <stp/>
        <stp/>
        <stp/>
        <stp/>
        <stp>T</stp>
        <tr r="AE40" s="1"/>
      </tp>
      <tp>
        <v>1883.25</v>
        <stp/>
        <stp>StudyData</stp>
        <stp>EP</stp>
        <stp>Bar</stp>
        <stp/>
        <stp>Close</stp>
        <stp>5</stp>
        <stp>-25</stp>
        <stp/>
        <stp/>
        <stp/>
        <stp/>
        <stp>T</stp>
        <tr r="AE30" s="1"/>
      </tp>
      <tp>
        <v>1874.25</v>
        <stp/>
        <stp>StudyData</stp>
        <stp>EP</stp>
        <stp>Bar</stp>
        <stp/>
        <stp>Close</stp>
        <stp>5</stp>
        <stp>-15</stp>
        <stp/>
        <stp/>
        <stp/>
        <stp/>
        <stp>T</stp>
        <tr r="AE20" s="1"/>
      </tp>
      <tp>
        <v>29.94</v>
        <stp/>
        <stp>StudyData</stp>
        <stp>CLE?</stp>
        <stp>Bar</stp>
        <stp/>
        <stp>Low</stp>
        <stp>5</stp>
        <stp>-41</stp>
        <stp/>
        <stp/>
        <stp/>
        <stp/>
        <stp>T</stp>
        <tr r="AM46" s="1"/>
      </tp>
      <tp>
        <v>29.71</v>
        <stp/>
        <stp>StudyData</stp>
        <stp>CLE?</stp>
        <stp>Bar</stp>
        <stp/>
        <stp>Low</stp>
        <stp>5</stp>
        <stp>-51</stp>
        <stp/>
        <stp/>
        <stp/>
        <stp/>
        <stp>T</stp>
        <tr r="AM56" s="1"/>
      </tp>
      <tp>
        <v>28.96</v>
        <stp/>
        <stp>StudyData</stp>
        <stp>CLE?</stp>
        <stp>Bar</stp>
        <stp/>
        <stp>Low</stp>
        <stp>5</stp>
        <stp>-11</stp>
        <stp/>
        <stp/>
        <stp/>
        <stp/>
        <stp>T</stp>
        <tr r="AM16" s="1"/>
      </tp>
      <tp>
        <v>29.42</v>
        <stp/>
        <stp>StudyData</stp>
        <stp>CLE?</stp>
        <stp>Bar</stp>
        <stp/>
        <stp>Low</stp>
        <stp>5</stp>
        <stp>-21</stp>
        <stp/>
        <stp/>
        <stp/>
        <stp/>
        <stp>T</stp>
        <tr r="AM26" s="1"/>
      </tp>
      <tp>
        <v>29.28</v>
        <stp/>
        <stp>StudyData</stp>
        <stp>CLE?</stp>
        <stp>Bar</stp>
        <stp/>
        <stp>Low</stp>
        <stp>5</stp>
        <stp>-31</stp>
        <stp/>
        <stp/>
        <stp/>
        <stp/>
        <stp>T</stp>
        <tr r="AM36" s="1"/>
      </tp>
      <tp>
        <v>28.9</v>
        <stp/>
        <stp>StudyData</stp>
        <stp>CLE?</stp>
        <stp>Bar</stp>
        <stp/>
        <stp>Close</stp>
        <stp>5</stp>
        <stp>-5</stp>
        <stp/>
        <stp/>
        <stp/>
        <stp/>
        <stp>T</stp>
        <tr r="AN10" s="1"/>
      </tp>
      <tp>
        <v>5.2589999999999998E-2</v>
        <stp/>
        <stp>ContractData</stp>
        <stp>MX6?</stp>
        <stp>Low</stp>
        <stp/>
        <stp>T</stp>
        <tr r="I43" s="2"/>
      </tp>
      <tp>
        <v>42416.427083333336</v>
        <stp/>
        <stp>StudyData</stp>
        <stp>EP</stp>
        <stp>Bar</stp>
        <stp/>
        <stp>Time</stp>
        <stp>5</stp>
        <stp>0</stp>
        <stp/>
        <stp/>
        <stp/>
        <stp/>
        <stp>T</stp>
        <tr r="AF5" s="1"/>
      </tp>
      <tp>
        <v>23</v>
        <stp/>
        <stp>DOMData</stp>
        <stp>CLE?</stp>
        <stp>Volume</stp>
        <stp>2</stp>
        <stp>T</stp>
        <tr r="W11" s="1"/>
      </tp>
      <tp>
        <v>-6.0231892787230838E-2</v>
        <stp/>
        <stp>ContractData</stp>
        <stp>DLH6</stp>
        <stp>PerCentNetLastQuote</stp>
        <stp/>
        <stp>T</stp>
        <tr r="K57" s="2"/>
      </tp>
      <tp>
        <v>-1.2976436095124335</v>
        <stp/>
        <stp>ContractData</stp>
        <stp>DDH6</stp>
        <stp>PerCentNetLastQuote</stp>
        <stp/>
        <stp>T</stp>
        <tr r="K9" s="2"/>
      </tp>
      <tp>
        <v>-8.938946992044337E-3</v>
        <stp/>
        <stp>ContractData</stp>
        <stp>DGH6</stp>
        <stp>PerCentNetLastQuote</stp>
        <stp/>
        <stp>T</stp>
        <tr r="K56" s="2"/>
      </tp>
      <tp>
        <v>-0.20038863249939276</v>
        <stp/>
        <stp>ContractData</stp>
        <stp>DBH6</stp>
        <stp>PerCentNetLastQuote</stp>
        <stp/>
        <stp>T</stp>
        <tr r="K58" s="2"/>
      </tp>
      <tp>
        <v>13</v>
        <stp/>
        <stp>StudyData</stp>
        <stp>(Vol(EP?2)when  (LocalYear(EP?2)=2016 AND LocalMonth(EP?2)=2 AND LocalDay(EP?2)=8 AND LocalHour(EP?2)=8 AND LocalMinute(EP?2)=30))</stp>
        <stp>Bar</stp>
        <stp/>
        <stp>Close</stp>
        <stp>5</stp>
        <stp>0</stp>
        <stp/>
        <stp/>
        <stp/>
        <stp>FALSE</stp>
        <stp>T</stp>
        <tr r="D18" s="4"/>
      </tp>
      <tp>
        <v>38</v>
        <stp/>
        <stp>StudyData</stp>
        <stp>(Vol(EP?2)when  (LocalYear(EP?2)=2016 AND LocalMonth(EP?2)=2 AND LocalDay(EP?2)=9 AND LocalHour(EP?2)=8 AND LocalMinute(EP?2)=30))</stp>
        <stp>Bar</stp>
        <stp/>
        <stp>Close</stp>
        <stp>5</stp>
        <stp>0</stp>
        <stp/>
        <stp/>
        <stp/>
        <stp>FALSE</stp>
        <stp>T</stp>
        <tr r="D17" s="4"/>
      </tp>
      <tp>
        <v>32</v>
        <stp/>
        <stp>StudyData</stp>
        <stp>(Vol(EP?2)when  (LocalYear(EP?2)=2016 AND LocalMonth(EP?2)=2 AND LocalDay(EP?2)=3 AND LocalHour(EP?2)=8 AND LocalMinute(EP?2)=30))</stp>
        <stp>Bar</stp>
        <stp/>
        <stp>Close</stp>
        <stp>5</stp>
        <stp>0</stp>
        <stp/>
        <stp/>
        <stp/>
        <stp>FALSE</stp>
        <stp>T</stp>
        <tr r="D21" s="4"/>
      </tp>
      <tp>
        <v>20</v>
        <stp/>
        <stp>StudyData</stp>
        <stp>(Vol(EP?2)when  (LocalYear(EP?2)=2016 AND LocalMonth(EP?2)=2 AND LocalDay(EP?2)=4 AND LocalHour(EP?2)=8 AND LocalMinute(EP?2)=30))</stp>
        <stp>Bar</stp>
        <stp/>
        <stp>Close</stp>
        <stp>5</stp>
        <stp>0</stp>
        <stp/>
        <stp/>
        <stp/>
        <stp>FALSE</stp>
        <stp>T</stp>
        <tr r="D20" s="4"/>
      </tp>
      <tp>
        <v>48</v>
        <stp/>
        <stp>StudyData</stp>
        <stp>(Vol(EP?2)when  (LocalYear(EP?2)=2016 AND LocalMonth(EP?2)=2 AND LocalDay(EP?2)=5 AND LocalHour(EP?2)=8 AND LocalMinute(EP?2)=30))</stp>
        <stp>Bar</stp>
        <stp/>
        <stp>Close</stp>
        <stp>5</stp>
        <stp>0</stp>
        <stp/>
        <stp/>
        <stp/>
        <stp>FALSE</stp>
        <stp>T</stp>
        <tr r="D19" s="4"/>
      </tp>
      <tp>
        <v>1213.9000000000001</v>
        <stp/>
        <stp>StudyData</stp>
        <stp>GCE</stp>
        <stp>Bar</stp>
        <stp/>
        <stp>Close</stp>
        <stp>5</stp>
        <stp>-6</stp>
        <stp/>
        <stp/>
        <stp/>
        <stp/>
        <stp>T</stp>
        <tr r="AW11" s="1"/>
      </tp>
      <tp>
        <v>1881.5</v>
        <stp/>
        <stp>StudyData</stp>
        <stp>EP</stp>
        <stp>Bar</stp>
        <stp/>
        <stp>Close</stp>
        <stp>5</stp>
        <stp>-54</stp>
        <stp/>
        <stp/>
        <stp/>
        <stp/>
        <stp>T</stp>
        <tr r="AE59" s="1"/>
      </tp>
      <tp>
        <v>1884.25</v>
        <stp/>
        <stp>StudyData</stp>
        <stp>EP</stp>
        <stp>Bar</stp>
        <stp/>
        <stp>Close</stp>
        <stp>5</stp>
        <stp>-44</stp>
        <stp/>
        <stp/>
        <stp/>
        <stp/>
        <stp>T</stp>
        <tr r="AE49" s="1"/>
      </tp>
      <tp>
        <v>1878.75</v>
        <stp/>
        <stp>StudyData</stp>
        <stp>EP</stp>
        <stp>Bar</stp>
        <stp/>
        <stp>Close</stp>
        <stp>5</stp>
        <stp>-34</stp>
        <stp/>
        <stp/>
        <stp/>
        <stp/>
        <stp>T</stp>
        <tr r="AE39" s="1"/>
      </tp>
      <tp>
        <v>1882</v>
        <stp/>
        <stp>StudyData</stp>
        <stp>EP</stp>
        <stp>Bar</stp>
        <stp/>
        <stp>Close</stp>
        <stp>5</stp>
        <stp>-24</stp>
        <stp/>
        <stp/>
        <stp/>
        <stp/>
        <stp>T</stp>
        <tr r="AE29" s="1"/>
      </tp>
      <tp>
        <v>1873.5</v>
        <stp/>
        <stp>StudyData</stp>
        <stp>EP</stp>
        <stp>Bar</stp>
        <stp/>
        <stp>Close</stp>
        <stp>5</stp>
        <stp>-14</stp>
        <stp/>
        <stp/>
        <stp/>
        <stp/>
        <stp>T</stp>
        <tr r="AE19" s="1"/>
      </tp>
      <tp>
        <v>29.95</v>
        <stp/>
        <stp>StudyData</stp>
        <stp>CLE?</stp>
        <stp>Bar</stp>
        <stp/>
        <stp>Low</stp>
        <stp>5</stp>
        <stp>-40</stp>
        <stp/>
        <stp/>
        <stp/>
        <stp/>
        <stp>T</stp>
        <tr r="AM45" s="1"/>
      </tp>
      <tp>
        <v>29.81</v>
        <stp/>
        <stp>StudyData</stp>
        <stp>CLE?</stp>
        <stp>Bar</stp>
        <stp/>
        <stp>Low</stp>
        <stp>5</stp>
        <stp>-50</stp>
        <stp/>
        <stp/>
        <stp/>
        <stp/>
        <stp>T</stp>
        <tr r="AM55" s="1"/>
      </tp>
      <tp>
        <v>29.79</v>
        <stp/>
        <stp>StudyData</stp>
        <stp>CLE?</stp>
        <stp>Bar</stp>
        <stp/>
        <stp>Low</stp>
        <stp>5</stp>
        <stp>-60</stp>
        <stp/>
        <stp/>
        <stp/>
        <stp/>
        <stp>T</stp>
        <tr r="AM65" s="1"/>
      </tp>
      <tp>
        <v>28.98</v>
        <stp/>
        <stp>StudyData</stp>
        <stp>CLE?</stp>
        <stp>Bar</stp>
        <stp/>
        <stp>Low</stp>
        <stp>5</stp>
        <stp>-10</stp>
        <stp/>
        <stp/>
        <stp/>
        <stp/>
        <stp>T</stp>
        <tr r="AM15" s="1"/>
      </tp>
      <tp>
        <v>29.43</v>
        <stp/>
        <stp>StudyData</stp>
        <stp>CLE?</stp>
        <stp>Bar</stp>
        <stp/>
        <stp>Low</stp>
        <stp>5</stp>
        <stp>-20</stp>
        <stp/>
        <stp/>
        <stp/>
        <stp/>
        <stp>T</stp>
        <tr r="AM25" s="1"/>
      </tp>
      <tp>
        <v>29.28</v>
        <stp/>
        <stp>StudyData</stp>
        <stp>CLE?</stp>
        <stp>Bar</stp>
        <stp/>
        <stp>Low</stp>
        <stp>5</stp>
        <stp>-30</stp>
        <stp/>
        <stp/>
        <stp/>
        <stp/>
        <stp>T</stp>
        <tr r="AM35" s="1"/>
      </tp>
      <tp>
        <v>28.99</v>
        <stp/>
        <stp>StudyData</stp>
        <stp>CLE?</stp>
        <stp>Bar</stp>
        <stp/>
        <stp>Close</stp>
        <stp>5</stp>
        <stp>-4</stp>
        <stp/>
        <stp/>
        <stp/>
        <stp/>
        <stp>T</stp>
        <tr r="AN9" s="1"/>
      </tp>
      <tp>
        <v>28.79</v>
        <stp/>
        <stp>StudyData</stp>
        <stp>CLE?</stp>
        <stp>Tick</stp>
        <stp>FlatTicks=0</stp>
        <stp>Tick</stp>
        <stp>D</stp>
        <stp>-8</stp>
        <stp>all</stp>
        <tr r="AJ27" s="1"/>
      </tp>
      <tp>
        <v>28.8</v>
        <stp/>
        <stp>StudyData</stp>
        <stp>CLE?</stp>
        <stp>Tick</stp>
        <stp>FlatTicks=0</stp>
        <stp>Tick</stp>
        <stp>D</stp>
        <stp>-9</stp>
        <stp>all</stp>
        <tr r="AJ26" s="1"/>
      </tp>
      <tp>
        <v>28.81</v>
        <stp/>
        <stp>StudyData</stp>
        <stp>CLE?</stp>
        <stp>Tick</stp>
        <stp>FlatTicks=0</stp>
        <stp>Tick</stp>
        <stp>D</stp>
        <stp>-2</stp>
        <stp>all</stp>
        <tr r="AJ33" s="1"/>
      </tp>
      <tp>
        <v>28.8</v>
        <stp/>
        <stp>StudyData</stp>
        <stp>CLE?</stp>
        <stp>Tick</stp>
        <stp>FlatTicks=0</stp>
        <stp>Tick</stp>
        <stp>D</stp>
        <stp>-3</stp>
        <stp>all</stp>
        <tr r="AJ32" s="1"/>
      </tp>
      <tp>
        <v>28.8</v>
        <stp/>
        <stp>StudyData</stp>
        <stp>CLE?</stp>
        <stp>Tick</stp>
        <stp>FlatTicks=0</stp>
        <stp>Tick</stp>
        <stp>D</stp>
        <stp>-1</stp>
        <stp>all</stp>
        <tr r="AJ34" s="1"/>
      </tp>
      <tp>
        <v>28.81</v>
        <stp/>
        <stp>StudyData</stp>
        <stp>CLE?</stp>
        <stp>Tick</stp>
        <stp>FlatTicks=0</stp>
        <stp>Tick</stp>
        <stp>D</stp>
        <stp>-6</stp>
        <stp>all</stp>
        <tr r="AJ29" s="1"/>
      </tp>
      <tp>
        <v>28.8</v>
        <stp/>
        <stp>StudyData</stp>
        <stp>CLE?</stp>
        <stp>Tick</stp>
        <stp>FlatTicks=0</stp>
        <stp>Tick</stp>
        <stp>D</stp>
        <stp>-7</stp>
        <stp>all</stp>
        <tr r="AJ28" s="1"/>
      </tp>
      <tp>
        <v>28.79</v>
        <stp/>
        <stp>StudyData</stp>
        <stp>CLE?</stp>
        <stp>Tick</stp>
        <stp>FlatTicks=0</stp>
        <stp>Tick</stp>
        <stp>D</stp>
        <stp>-4</stp>
        <stp>all</stp>
        <tr r="AJ31" s="1"/>
      </tp>
      <tp>
        <v>28.8</v>
        <stp/>
        <stp>StudyData</stp>
        <stp>CLE?</stp>
        <stp>Tick</stp>
        <stp>FlatTicks=0</stp>
        <stp>Tick</stp>
        <stp>D</stp>
        <stp>-5</stp>
        <stp>all</stp>
        <tr r="AJ30" s="1"/>
      </tp>
      <tp>
        <v>0.78030404950894661</v>
        <stp/>
        <stp>ContractData</stp>
        <stp>EPH6</stp>
        <stp>PerCentNetLastQuote</stp>
        <stp/>
        <stp>T</stp>
        <tr r="L4" s="2"/>
        <tr r="K4" s="2"/>
      </tp>
      <tp>
        <v>42</v>
        <stp/>
        <stp>DOMData</stp>
        <stp>CLE?</stp>
        <stp>Volume</stp>
        <stp>3</stp>
        <stp>T</stp>
        <tr r="X11" s="1"/>
      </tp>
      <tp>
        <v>1213.2</v>
        <stp/>
        <stp>StudyData</stp>
        <stp>GCE</stp>
        <stp>Bar</stp>
        <stp/>
        <stp>Close</stp>
        <stp>5</stp>
        <stp>-7</stp>
        <stp/>
        <stp/>
        <stp/>
        <stp/>
        <stp>T</stp>
        <tr r="AW12" s="1"/>
      </tp>
      <tp>
        <v>1880.75</v>
        <stp/>
        <stp>StudyData</stp>
        <stp>EP</stp>
        <stp>Bar</stp>
        <stp/>
        <stp>Close</stp>
        <stp>5</stp>
        <stp>-53</stp>
        <stp/>
        <stp/>
        <stp/>
        <stp/>
        <stp>T</stp>
        <tr r="AE58" s="1"/>
      </tp>
      <tp>
        <v>1883.5</v>
        <stp/>
        <stp>StudyData</stp>
        <stp>EP</stp>
        <stp>Bar</stp>
        <stp/>
        <stp>Close</stp>
        <stp>5</stp>
        <stp>-43</stp>
        <stp/>
        <stp/>
        <stp/>
        <stp/>
        <stp>T</stp>
        <tr r="AE48" s="1"/>
      </tp>
      <tp>
        <v>1880.5</v>
        <stp/>
        <stp>StudyData</stp>
        <stp>EP</stp>
        <stp>Bar</stp>
        <stp/>
        <stp>Close</stp>
        <stp>5</stp>
        <stp>-33</stp>
        <stp/>
        <stp/>
        <stp/>
        <stp/>
        <stp>T</stp>
        <tr r="AE38" s="1"/>
      </tp>
      <tp>
        <v>1883.25</v>
        <stp/>
        <stp>StudyData</stp>
        <stp>EP</stp>
        <stp>Bar</stp>
        <stp/>
        <stp>Close</stp>
        <stp>5</stp>
        <stp>-23</stp>
        <stp/>
        <stp/>
        <stp/>
        <stp/>
        <stp>T</stp>
        <tr r="AE28" s="1"/>
      </tp>
      <tp>
        <v>1876.25</v>
        <stp/>
        <stp>StudyData</stp>
        <stp>EP</stp>
        <stp>Bar</stp>
        <stp/>
        <stp>Close</stp>
        <stp>5</stp>
        <stp>-13</stp>
        <stp/>
        <stp/>
        <stp/>
        <stp/>
        <stp>T</stp>
        <tr r="AE18" s="1"/>
      </tp>
      <tp>
        <v>29.81</v>
        <stp/>
        <stp>StudyData</stp>
        <stp>CLE?</stp>
        <stp>Bar</stp>
        <stp/>
        <stp>Low</stp>
        <stp>5</stp>
        <stp>-47</stp>
        <stp/>
        <stp/>
        <stp/>
        <stp/>
        <stp>T</stp>
        <tr r="AM52" s="1"/>
      </tp>
      <tp>
        <v>29.65</v>
        <stp/>
        <stp>StudyData</stp>
        <stp>CLE?</stp>
        <stp>Bar</stp>
        <stp/>
        <stp>Low</stp>
        <stp>5</stp>
        <stp>-57</stp>
        <stp/>
        <stp/>
        <stp/>
        <stp/>
        <stp>T</stp>
        <tr r="AM62" s="1"/>
      </tp>
      <tp>
        <v>29.08</v>
        <stp/>
        <stp>StudyData</stp>
        <stp>CLE?</stp>
        <stp>Bar</stp>
        <stp/>
        <stp>Low</stp>
        <stp>5</stp>
        <stp>-17</stp>
        <stp/>
        <stp/>
        <stp/>
        <stp/>
        <stp>T</stp>
        <tr r="AM22" s="1"/>
      </tp>
      <tp>
        <v>29.33</v>
        <stp/>
        <stp>StudyData</stp>
        <stp>CLE?</stp>
        <stp>Bar</stp>
        <stp/>
        <stp>Low</stp>
        <stp>5</stp>
        <stp>-27</stp>
        <stp/>
        <stp/>
        <stp/>
        <stp/>
        <stp>T</stp>
        <tr r="AM32" s="1"/>
      </tp>
      <tp>
        <v>29.35</v>
        <stp/>
        <stp>StudyData</stp>
        <stp>CLE?</stp>
        <stp>Bar</stp>
        <stp/>
        <stp>Low</stp>
        <stp>5</stp>
        <stp>-37</stp>
        <stp/>
        <stp/>
        <stp/>
        <stp/>
        <stp>T</stp>
        <tr r="AM42" s="1"/>
      </tp>
      <tp>
        <v>29</v>
        <stp/>
        <stp>StudyData</stp>
        <stp>CLE?</stp>
        <stp>Bar</stp>
        <stp/>
        <stp>Close</stp>
        <stp>5</stp>
        <stp>-3</stp>
        <stp/>
        <stp/>
        <stp/>
        <stp/>
        <stp>T</stp>
        <tr r="AN8" s="1"/>
      </tp>
      <tp>
        <v>23</v>
        <stp/>
        <stp>DOMData</stp>
        <stp>CLE?</stp>
        <stp>Volume</stp>
        <stp>4</stp>
        <stp>T</stp>
        <tr r="Y11" s="1"/>
      </tp>
      <tp>
        <v>1884</v>
        <stp/>
        <stp>StudyData</stp>
        <stp>EP</stp>
        <stp>Bar</stp>
        <stp/>
        <stp>Close</stp>
        <stp>5</stp>
        <stp>-52</stp>
        <stp/>
        <stp/>
        <stp/>
        <stp/>
        <stp>T</stp>
        <tr r="AE57" s="1"/>
      </tp>
      <tp>
        <v>1883.25</v>
        <stp/>
        <stp>StudyData</stp>
        <stp>EP</stp>
        <stp>Bar</stp>
        <stp/>
        <stp>Close</stp>
        <stp>5</stp>
        <stp>-42</stp>
        <stp/>
        <stp/>
        <stp/>
        <stp/>
        <stp>T</stp>
        <tr r="AE47" s="1"/>
      </tp>
      <tp>
        <v>1877.75</v>
        <stp/>
        <stp>StudyData</stp>
        <stp>EP</stp>
        <stp>Bar</stp>
        <stp/>
        <stp>Close</stp>
        <stp>5</stp>
        <stp>-32</stp>
        <stp/>
        <stp/>
        <stp/>
        <stp/>
        <stp>T</stp>
        <tr r="AE37" s="1"/>
      </tp>
      <tp>
        <v>1882</v>
        <stp/>
        <stp>StudyData</stp>
        <stp>EP</stp>
        <stp>Bar</stp>
        <stp/>
        <stp>Close</stp>
        <stp>5</stp>
        <stp>-22</stp>
        <stp/>
        <stp/>
        <stp/>
        <stp/>
        <stp>T</stp>
        <tr r="AE27" s="1"/>
      </tp>
      <tp>
        <v>1876</v>
        <stp/>
        <stp>StudyData</stp>
        <stp>EP</stp>
        <stp>Bar</stp>
        <stp/>
        <stp>Close</stp>
        <stp>5</stp>
        <stp>-12</stp>
        <stp/>
        <stp/>
        <stp/>
        <stp/>
        <stp>T</stp>
        <tr r="AE17" s="1"/>
      </tp>
      <tp>
        <v>29.85</v>
        <stp/>
        <stp>StudyData</stp>
        <stp>CLE?</stp>
        <stp>Bar</stp>
        <stp/>
        <stp>Low</stp>
        <stp>5</stp>
        <stp>-46</stp>
        <stp/>
        <stp/>
        <stp/>
        <stp/>
        <stp>T</stp>
        <tr r="AM51" s="1"/>
      </tp>
      <tp>
        <v>29.62</v>
        <stp/>
        <stp>StudyData</stp>
        <stp>CLE?</stp>
        <stp>Bar</stp>
        <stp/>
        <stp>Low</stp>
        <stp>5</stp>
        <stp>-56</stp>
        <stp/>
        <stp/>
        <stp/>
        <stp/>
        <stp>T</stp>
        <tr r="AM61" s="1"/>
      </tp>
      <tp>
        <v>29.08</v>
        <stp/>
        <stp>StudyData</stp>
        <stp>CLE?</stp>
        <stp>Bar</stp>
        <stp/>
        <stp>Low</stp>
        <stp>5</stp>
        <stp>-16</stp>
        <stp/>
        <stp/>
        <stp/>
        <stp/>
        <stp>T</stp>
        <tr r="AM21" s="1"/>
      </tp>
      <tp>
        <v>29.48</v>
        <stp/>
        <stp>StudyData</stp>
        <stp>CLE?</stp>
        <stp>Bar</stp>
        <stp/>
        <stp>Low</stp>
        <stp>5</stp>
        <stp>-26</stp>
        <stp/>
        <stp/>
        <stp/>
        <stp/>
        <stp>T</stp>
        <tr r="AM31" s="1"/>
      </tp>
      <tp>
        <v>29.33</v>
        <stp/>
        <stp>StudyData</stp>
        <stp>CLE?</stp>
        <stp>Bar</stp>
        <stp/>
        <stp>Low</stp>
        <stp>5</stp>
        <stp>-36</stp>
        <stp/>
        <stp/>
        <stp/>
        <stp/>
        <stp>T</stp>
        <tr r="AM41" s="1"/>
      </tp>
      <tp>
        <v>28.88</v>
        <stp/>
        <stp>StudyData</stp>
        <stp>CLE?</stp>
        <stp>Bar</stp>
        <stp/>
        <stp>Close</stp>
        <stp>5</stp>
        <stp>-2</stp>
        <stp/>
        <stp/>
        <stp/>
        <stp/>
        <stp>T</stp>
        <tr r="AN7" s="1"/>
      </tp>
      <tp>
        <v>8.709999999999999E-3</v>
        <stp/>
        <stp>ContractData</stp>
        <stp>JY6?</stp>
        <stp>Low</stp>
        <stp/>
        <stp>T</stp>
        <tr r="I37" s="2"/>
      </tp>
      <tp>
        <v>31</v>
        <stp/>
        <stp>DOMData</stp>
        <stp>CLE?</stp>
        <stp>Volume</stp>
        <stp>5</stp>
        <stp>T</stp>
        <tr r="Z11" s="1"/>
      </tp>
      <tp>
        <v>5.5609620464340329E-2</v>
        <stp/>
        <stp>ContractData</stp>
        <stp>CBH6</stp>
        <stp>PerCentNetLastQuote</stp>
        <stp/>
        <stp>T</stp>
        <tr r="K59" s="2"/>
      </tp>
      <tp>
        <v>1215.8</v>
        <stp/>
        <stp>StudyData</stp>
        <stp>GCE</stp>
        <stp>Bar</stp>
        <stp/>
        <stp>Close</stp>
        <stp>5</stp>
        <stp>-1</stp>
        <stp/>
        <stp/>
        <stp/>
        <stp/>
        <stp>T</stp>
        <tr r="AW6" s="1"/>
      </tp>
      <tp>
        <v>1883.75</v>
        <stp/>
        <stp>StudyData</stp>
        <stp>EP</stp>
        <stp>Bar</stp>
        <stp/>
        <stp>Close</stp>
        <stp>5</stp>
        <stp>-51</stp>
        <stp/>
        <stp/>
        <stp/>
        <stp/>
        <stp>T</stp>
        <tr r="AE56" s="1"/>
      </tp>
      <tp>
        <v>1882.75</v>
        <stp/>
        <stp>StudyData</stp>
        <stp>EP</stp>
        <stp>Bar</stp>
        <stp/>
        <stp>Close</stp>
        <stp>5</stp>
        <stp>-41</stp>
        <stp/>
        <stp/>
        <stp/>
        <stp/>
        <stp>T</stp>
        <tr r="AE46" s="1"/>
      </tp>
      <tp>
        <v>1876.5</v>
        <stp/>
        <stp>StudyData</stp>
        <stp>EP</stp>
        <stp>Bar</stp>
        <stp/>
        <stp>Close</stp>
        <stp>5</stp>
        <stp>-31</stp>
        <stp/>
        <stp/>
        <stp/>
        <stp/>
        <stp>T</stp>
        <tr r="AE36" s="1"/>
      </tp>
      <tp>
        <v>1880.5</v>
        <stp/>
        <stp>StudyData</stp>
        <stp>EP</stp>
        <stp>Bar</stp>
        <stp/>
        <stp>Close</stp>
        <stp>5</stp>
        <stp>-21</stp>
        <stp/>
        <stp/>
        <stp/>
        <stp/>
        <stp>T</stp>
        <tr r="AE26" s="1"/>
      </tp>
      <tp>
        <v>1876.75</v>
        <stp/>
        <stp>StudyData</stp>
        <stp>EP</stp>
        <stp>Bar</stp>
        <stp/>
        <stp>Close</stp>
        <stp>5</stp>
        <stp>-11</stp>
        <stp/>
        <stp/>
        <stp/>
        <stp/>
        <stp>T</stp>
        <tr r="AE16" s="1"/>
      </tp>
      <tp>
        <v>30.01</v>
        <stp/>
        <stp>StudyData</stp>
        <stp>CLE?</stp>
        <stp>Bar</stp>
        <stp/>
        <stp>Low</stp>
        <stp>5</stp>
        <stp>-45</stp>
        <stp/>
        <stp/>
        <stp/>
        <stp/>
        <stp>T</stp>
        <tr r="AM50" s="1"/>
      </tp>
      <tp>
        <v>29.62</v>
        <stp/>
        <stp>StudyData</stp>
        <stp>CLE?</stp>
        <stp>Bar</stp>
        <stp/>
        <stp>Low</stp>
        <stp>5</stp>
        <stp>-55</stp>
        <stp/>
        <stp/>
        <stp/>
        <stp/>
        <stp>T</stp>
        <tr r="AM60" s="1"/>
      </tp>
      <tp>
        <v>29.1</v>
        <stp/>
        <stp>StudyData</stp>
        <stp>CLE?</stp>
        <stp>Bar</stp>
        <stp/>
        <stp>Low</stp>
        <stp>5</stp>
        <stp>-15</stp>
        <stp/>
        <stp/>
        <stp/>
        <stp/>
        <stp>T</stp>
        <tr r="AM20" s="1"/>
      </tp>
      <tp>
        <v>29.51</v>
        <stp/>
        <stp>StudyData</stp>
        <stp>CLE?</stp>
        <stp>Bar</stp>
        <stp/>
        <stp>Low</stp>
        <stp>5</stp>
        <stp>-25</stp>
        <stp/>
        <stp/>
        <stp/>
        <stp/>
        <stp>T</stp>
        <tr r="AM30" s="1"/>
      </tp>
      <tp>
        <v>29.41</v>
        <stp/>
        <stp>StudyData</stp>
        <stp>CLE?</stp>
        <stp>Bar</stp>
        <stp/>
        <stp>Low</stp>
        <stp>5</stp>
        <stp>-35</stp>
        <stp/>
        <stp/>
        <stp/>
        <stp/>
        <stp>T</stp>
        <tr r="AM40" s="1"/>
      </tp>
      <tp>
        <v>0.65400000000000003</v>
        <stp/>
        <stp>ContractData</stp>
        <stp>NE6?</stp>
        <stp>Close</stp>
        <stp/>
        <stp>T</stp>
        <tr r="J42" s="2"/>
      </tp>
      <tp>
        <v>5.2899999999999996E-2</v>
        <stp/>
        <stp>ContractData</stp>
        <stp>MX6?</stp>
        <stp>Close</stp>
        <stp/>
        <stp>T</stp>
        <tr r="J43" s="2"/>
      </tp>
      <tp>
        <v>8.8024999999999996E-3</v>
        <stp/>
        <stp>ContractData</stp>
        <stp>JY6?</stp>
        <stp>Close</stp>
        <stp/>
        <stp>T</stp>
        <tr r="J37" s="2"/>
      </tp>
      <tp>
        <v>0.70790000000000008</v>
        <stp/>
        <stp>ContractData</stp>
        <stp>DA6?</stp>
        <stp>Close</stp>
        <stp/>
        <stp>T</stp>
        <tr r="J41" s="2"/>
      </tp>
      <tp>
        <v>1.1160000000000001</v>
        <stp/>
        <stp>ContractData</stp>
        <stp>EU6?</stp>
        <stp>Close</stp>
        <stp/>
        <stp>T</stp>
        <tr r="J36" s="2"/>
      </tp>
      <tp>
        <v>1.4303000000000001</v>
        <stp/>
        <stp>ContractData</stp>
        <stp>BP6?</stp>
        <stp>Close</stp>
        <stp/>
        <stp>T</stp>
        <tr r="J38" s="2"/>
      </tp>
      <tp>
        <v>0.7198</v>
        <stp/>
        <stp>ContractData</stp>
        <stp>CA6?</stp>
        <stp>Close</stp>
        <stp/>
        <stp>T</stp>
        <tr r="J39" s="2"/>
      </tp>
      <tp>
        <v>1.0135000000000001</v>
        <stp/>
        <stp>ContractData</stp>
        <stp>SF6?</stp>
        <stp>Close</stp>
        <stp/>
        <stp>T</stp>
        <tr r="J40" s="2"/>
      </tp>
      <tp>
        <v>28.86</v>
        <stp/>
        <stp>StudyData</stp>
        <stp>CLE?</stp>
        <stp>Bar</stp>
        <stp/>
        <stp>Close</stp>
        <stp>5</stp>
        <stp>-1</stp>
        <stp/>
        <stp/>
        <stp/>
        <stp/>
        <stp>T</stp>
        <tr r="AN6" s="1"/>
      </tp>
      <tp t="s">
        <v>HOEH6</v>
        <stp/>
        <stp>ContractData</stp>
        <stp>HOE?</stp>
        <stp>Symbol</stp>
        <stp/>
        <stp>T</stp>
        <tr r="E21" s="2"/>
      </tp>
      <tp t="s">
        <v>JY6H6</v>
        <stp/>
        <stp>ContractData</stp>
        <stp>JY6?</stp>
        <stp>Symbol</stp>
        <stp/>
        <stp>T</stp>
        <tr r="E37" s="2"/>
      </tp>
      <tp t="s">
        <v>MX6H6</v>
        <stp/>
        <stp>ContractData</stp>
        <stp>MX6?</stp>
        <stp>Symbol</stp>
        <stp/>
        <stp>T</stp>
        <tr r="E43" s="2"/>
      </tp>
      <tp t="s">
        <v>NE6H6</v>
        <stp/>
        <stp>ContractData</stp>
        <stp>NE6?</stp>
        <stp>Symbol</stp>
        <stp/>
        <stp>T</stp>
        <tr r="E42" s="2"/>
      </tp>
      <tp t="s">
        <v>NGEH6</v>
        <stp/>
        <stp>ContractData</stp>
        <stp>NGE?</stp>
        <stp>Symbol</stp>
        <stp/>
        <stp>T</stp>
        <tr r="E23" s="2"/>
      </tp>
      <tp t="s">
        <v>CLEH6</v>
        <stp/>
        <stp>ContractData</stp>
        <stp>CLE?</stp>
        <stp>Symbol</stp>
        <stp/>
        <stp>T</stp>
        <tr r="E20" s="2"/>
      </tp>
      <tp t="s">
        <v>CA6H6</v>
        <stp/>
        <stp>ContractData</stp>
        <stp>CA6?</stp>
        <stp>Symbol</stp>
        <stp/>
        <stp>T</stp>
        <tr r="E39" s="2"/>
      </tp>
      <tp t="s">
        <v>BP6H6</v>
        <stp/>
        <stp>ContractData</stp>
        <stp>BP6?</stp>
        <stp>Symbol</stp>
        <stp/>
        <stp>T</stp>
        <tr r="E38" s="2"/>
      </tp>
      <tp t="s">
        <v>EU6H6</v>
        <stp/>
        <stp>ContractData</stp>
        <stp>EU6?</stp>
        <stp>Symbol</stp>
        <stp/>
        <stp>T</stp>
        <tr r="E36" s="2"/>
      </tp>
      <tp t="s">
        <v>EMDH6</v>
        <stp/>
        <stp>ContractData</stp>
        <stp>EMD?</stp>
        <stp>Symbol</stp>
        <stp/>
        <stp>T</stp>
        <tr r="E6" s="2"/>
      </tp>
      <tp t="s">
        <v>ENQH6</v>
        <stp/>
        <stp>ContractData</stp>
        <stp>ENQ?</stp>
        <stp>Symbol</stp>
        <stp/>
        <stp>T</stp>
        <tr r="E5" s="2"/>
      </tp>
      <tp t="s">
        <v>DSXH6</v>
        <stp/>
        <stp>ContractData</stp>
        <stp>DSX?</stp>
        <stp>Symbol</stp>
        <stp/>
        <stp>T</stp>
        <tr r="E10" s="2"/>
      </tp>
      <tp t="s">
        <v>DA6H6</v>
        <stp/>
        <stp>ContractData</stp>
        <stp>DA6?</stp>
        <stp>Symbol</stp>
        <stp/>
        <stp>T</stp>
        <tr r="E41" s="2"/>
      </tp>
      <tp t="s">
        <v>GCEJ6</v>
        <stp/>
        <stp>ContractData</stp>
        <stp>GCE?</stp>
        <stp>Symbol</stp>
        <stp/>
        <stp>T</stp>
        <tr r="E44" s="2"/>
      </tp>
      <tp t="s">
        <v>FVAH6</v>
        <stp/>
        <stp>ContractData</stp>
        <stp>FVA?</stp>
        <stp>Symbol</stp>
        <stp/>
        <stp>T</stp>
        <tr r="E52" s="2"/>
      </tp>
      <tp t="s">
        <v>ZSEH6</v>
        <stp/>
        <stp>ContractData</stp>
        <stp>ZSE?</stp>
        <stp>Symbol</stp>
        <stp/>
        <stp>T</stp>
        <tr r="E25" s="2"/>
      </tp>
      <tp t="s">
        <v>ZWAH6</v>
        <stp/>
        <stp>ContractData</stp>
        <stp>ZWA?</stp>
        <stp>Symbol</stp>
        <stp/>
        <stp>T</stp>
        <tr r="E28" s="2"/>
      </tp>
      <tp t="s">
        <v>ZLEH6</v>
        <stp/>
        <stp>ContractData</stp>
        <stp>ZLE?</stp>
        <stp>Symbol</stp>
        <stp/>
        <stp>T</stp>
        <tr r="E27" s="2"/>
      </tp>
      <tp t="s">
        <v>ZMEH6</v>
        <stp/>
        <stp>ContractData</stp>
        <stp>ZME?</stp>
        <stp>Symbol</stp>
        <stp/>
        <stp>T</stp>
        <tr r="E26" s="2"/>
      </tp>
      <tp t="s">
        <v>ZCEH6</v>
        <stp/>
        <stp>ContractData</stp>
        <stp>ZCE?</stp>
        <stp>Symbol</stp>
        <stp/>
        <stp>T</stp>
        <tr r="E29" s="2"/>
      </tp>
      <tp t="s">
        <v>QOAJ6</v>
        <stp/>
        <stp>ContractData</stp>
        <stp>QOA?</stp>
        <stp>Symbol</stp>
        <stp/>
        <stp>T</stp>
        <tr r="E24" s="2"/>
      </tp>
      <tp t="s">
        <v>QFAH6</v>
        <stp/>
        <stp>ContractData</stp>
        <stp>QFA?</stp>
        <stp>Symbol</stp>
        <stp/>
        <stp>T</stp>
        <tr r="E11" s="2"/>
      </tp>
      <tp t="s">
        <v>QGAH6</v>
        <stp/>
        <stp>ContractData</stp>
        <stp>QGA?</stp>
        <stp>Symbol</stp>
        <stp/>
        <stp>T</stp>
        <tr r="E60" s="2"/>
      </tp>
      <tp t="s">
        <v>PILG6</v>
        <stp/>
        <stp>ContractData</stp>
        <stp>PIL?</stp>
        <stp>Symbol</stp>
        <stp/>
        <stp>T</stp>
        <tr r="E12" s="2"/>
      </tp>
      <tp t="s">
        <v>SF6H6</v>
        <stp/>
        <stp>ContractData</stp>
        <stp>SF6?</stp>
        <stp>Symbol</stp>
        <stp/>
        <stp>T</stp>
        <tr r="E40" s="2"/>
      </tp>
      <tp t="s">
        <v>RBEH6</v>
        <stp/>
        <stp>ContractData</stp>
        <stp>RBE?</stp>
        <stp>Symbol</stp>
        <stp/>
        <stp>T</stp>
        <tr r="E22" s="2"/>
      </tp>
      <tp t="s">
        <v>USAH6</v>
        <stp/>
        <stp>ContractData</stp>
        <stp>USA?</stp>
        <stp>Symbol</stp>
        <stp/>
        <stp>T</stp>
        <tr r="E54" s="2"/>
      </tp>
      <tp t="s">
        <v>ULAH6</v>
        <stp/>
        <stp>ContractData</stp>
        <stp>ULA?</stp>
        <stp>Symbol</stp>
        <stp/>
        <stp>T</stp>
        <tr r="E55" s="2"/>
      </tp>
      <tp t="s">
        <v>TYAH6</v>
        <stp/>
        <stp>ContractData</stp>
        <stp>TYA?</stp>
        <stp>Symbol</stp>
        <stp/>
        <stp>T</stp>
        <tr r="E53" s="2"/>
      </tp>
      <tp t="s">
        <v>TUAH6</v>
        <stp/>
        <stp>ContractData</stp>
        <stp>TUA?</stp>
        <stp>Symbol</stp>
        <stp/>
        <stp>T</stp>
        <tr r="E51" s="2"/>
      </tp>
      <tp t="s">
        <v>TFEH6</v>
        <stp/>
        <stp>ContractData</stp>
        <stp>TFE?</stp>
        <stp>Symbol</stp>
        <stp/>
        <stp>T</stp>
        <tr r="E8" s="2"/>
      </tp>
      <tp>
        <v>1216</v>
        <stp/>
        <stp>StudyData</stp>
        <stp>GCE</stp>
        <stp>Bar</stp>
        <stp/>
        <stp>Close</stp>
        <stp>5</stp>
        <stp>-2</stp>
        <stp/>
        <stp/>
        <stp/>
        <stp/>
        <stp>T</stp>
        <tr r="AW7" s="1"/>
      </tp>
      <tp>
        <v>96.81</v>
        <stp/>
        <stp>ContractData</stp>
        <stp>DXE?1</stp>
        <stp>Close</stp>
        <stp/>
        <stp>T</stp>
        <tr r="J35" s="2"/>
      </tp>
      <tp>
        <v>1879.75</v>
        <stp/>
        <stp>StudyData</stp>
        <stp>EP</stp>
        <stp>Bar</stp>
        <stp/>
        <stp>Close</stp>
        <stp>5</stp>
        <stp>-60</stp>
        <stp/>
        <stp/>
        <stp/>
        <stp/>
        <stp>T</stp>
        <tr r="AE65" s="1"/>
      </tp>
      <tp>
        <v>1884</v>
        <stp/>
        <stp>StudyData</stp>
        <stp>EP</stp>
        <stp>Bar</stp>
        <stp/>
        <stp>Close</stp>
        <stp>5</stp>
        <stp>-50</stp>
        <stp/>
        <stp/>
        <stp/>
        <stp/>
        <stp>T</stp>
        <tr r="AE55" s="1"/>
      </tp>
      <tp>
        <v>1881.5</v>
        <stp/>
        <stp>StudyData</stp>
        <stp>EP</stp>
        <stp>Bar</stp>
        <stp/>
        <stp>Close</stp>
        <stp>5</stp>
        <stp>-40</stp>
        <stp/>
        <stp/>
        <stp/>
        <stp/>
        <stp>T</stp>
        <tr r="AE45" s="1"/>
      </tp>
      <tp>
        <v>1876.75</v>
        <stp/>
        <stp>StudyData</stp>
        <stp>EP</stp>
        <stp>Bar</stp>
        <stp/>
        <stp>Close</stp>
        <stp>5</stp>
        <stp>-30</stp>
        <stp/>
        <stp/>
        <stp/>
        <stp/>
        <stp>T</stp>
        <tr r="AE35" s="1"/>
      </tp>
      <tp>
        <v>1879.25</v>
        <stp/>
        <stp>StudyData</stp>
        <stp>EP</stp>
        <stp>Bar</stp>
        <stp/>
        <stp>Close</stp>
        <stp>5</stp>
        <stp>-20</stp>
        <stp/>
        <stp/>
        <stp/>
        <stp/>
        <stp>T</stp>
        <tr r="AE25" s="1"/>
      </tp>
      <tp>
        <v>1875.5</v>
        <stp/>
        <stp>StudyData</stp>
        <stp>EP</stp>
        <stp>Bar</stp>
        <stp/>
        <stp>Close</stp>
        <stp>5</stp>
        <stp>-10</stp>
        <stp/>
        <stp/>
        <stp/>
        <stp/>
        <stp>T</stp>
        <tr r="AE15" s="1"/>
      </tp>
      <tp>
        <v>28.79</v>
        <stp/>
        <stp>StudyData</stp>
        <stp>CLE?</stp>
        <stp>Tick</stp>
        <stp>FlatTicks=0</stp>
        <stp>Tick</stp>
        <stp>D</stp>
        <stp>-22</stp>
        <stp>all</stp>
        <tr r="AJ13" s="1"/>
      </tp>
      <tp>
        <v>28.8</v>
        <stp/>
        <stp>StudyData</stp>
        <stp>CLE?</stp>
        <stp>Tick</stp>
        <stp>FlatTicks=0</stp>
        <stp>Tick</stp>
        <stp>D</stp>
        <stp>-23</stp>
        <stp>all</stp>
        <tr r="AJ12" s="1"/>
      </tp>
      <tp>
        <v>28.81</v>
        <stp/>
        <stp>StudyData</stp>
        <stp>CLE?</stp>
        <stp>Tick</stp>
        <stp>FlatTicks=0</stp>
        <stp>Tick</stp>
        <stp>D</stp>
        <stp>-20</stp>
        <stp>all</stp>
        <tr r="AJ15" s="1"/>
      </tp>
      <tp>
        <v>28.8</v>
        <stp/>
        <stp>StudyData</stp>
        <stp>CLE?</stp>
        <stp>Tick</stp>
        <stp>FlatTicks=0</stp>
        <stp>Tick</stp>
        <stp>D</stp>
        <stp>-21</stp>
        <stp>all</stp>
        <tr r="AJ14" s="1"/>
      </tp>
      <tp>
        <v>28.79</v>
        <stp/>
        <stp>StudyData</stp>
        <stp>CLE?</stp>
        <stp>Tick</stp>
        <stp>FlatTicks=0</stp>
        <stp>Tick</stp>
        <stp>D</stp>
        <stp>-26</stp>
        <stp>all</stp>
        <tr r="AJ9" s="1"/>
      </tp>
      <tp>
        <v>28.78</v>
        <stp/>
        <stp>StudyData</stp>
        <stp>CLE?</stp>
        <stp>Tick</stp>
        <stp>FlatTicks=0</stp>
        <stp>Tick</stp>
        <stp>D</stp>
        <stp>-27</stp>
        <stp>all</stp>
        <tr r="AJ8" s="1"/>
      </tp>
      <tp>
        <v>28.79</v>
        <stp/>
        <stp>StudyData</stp>
        <stp>CLE?</stp>
        <stp>Tick</stp>
        <stp>FlatTicks=0</stp>
        <stp>Tick</stp>
        <stp>D</stp>
        <stp>-24</stp>
        <stp>all</stp>
        <tr r="AJ11" s="1"/>
      </tp>
      <tp>
        <v>28.8</v>
        <stp/>
        <stp>StudyData</stp>
        <stp>CLE?</stp>
        <stp>Tick</stp>
        <stp>FlatTicks=0</stp>
        <stp>Tick</stp>
        <stp>D</stp>
        <stp>-25</stp>
        <stp>all</stp>
        <tr r="AJ10" s="1"/>
      </tp>
      <tp>
        <v>28.79</v>
        <stp/>
        <stp>StudyData</stp>
        <stp>CLE?</stp>
        <stp>Tick</stp>
        <stp>FlatTicks=0</stp>
        <stp>Tick</stp>
        <stp>D</stp>
        <stp>-28</stp>
        <stp>all</stp>
        <tr r="AJ7" s="1"/>
      </tp>
      <tp>
        <v>28.78</v>
        <stp/>
        <stp>StudyData</stp>
        <stp>CLE?</stp>
        <stp>Tick</stp>
        <stp>FlatTicks=0</stp>
        <stp>Tick</stp>
        <stp>D</stp>
        <stp>-29</stp>
        <stp>all</stp>
        <tr r="AJ6" s="1"/>
      </tp>
      <tp>
        <v>28.77</v>
        <stp/>
        <stp>StudyData</stp>
        <stp>CLE?</stp>
        <stp>Tick</stp>
        <stp>FlatTicks=0</stp>
        <stp>Tick</stp>
        <stp>D</stp>
        <stp>-30</stp>
        <stp>all</stp>
        <tr r="AJ5" s="1"/>
      </tp>
      <tp>
        <v>28.79</v>
        <stp/>
        <stp>StudyData</stp>
        <stp>CLE?</stp>
        <stp>Tick</stp>
        <stp>FlatTicks=0</stp>
        <stp>Tick</stp>
        <stp>D</stp>
        <stp>-12</stp>
        <stp>all</stp>
        <tr r="AJ23" s="1"/>
      </tp>
      <tp>
        <v>28.8</v>
        <stp/>
        <stp>StudyData</stp>
        <stp>CLE?</stp>
        <stp>Tick</stp>
        <stp>FlatTicks=0</stp>
        <stp>Tick</stp>
        <stp>D</stp>
        <stp>-13</stp>
        <stp>all</stp>
        <tr r="AJ22" s="1"/>
      </tp>
      <tp>
        <v>28.81</v>
        <stp/>
        <stp>StudyData</stp>
        <stp>CLE?</stp>
        <stp>Tick</stp>
        <stp>FlatTicks=0</stp>
        <stp>Tick</stp>
        <stp>D</stp>
        <stp>-10</stp>
        <stp>all</stp>
        <tr r="AJ25" s="1"/>
      </tp>
      <tp>
        <v>28.8</v>
        <stp/>
        <stp>StudyData</stp>
        <stp>CLE?</stp>
        <stp>Tick</stp>
        <stp>FlatTicks=0</stp>
        <stp>Tick</stp>
        <stp>D</stp>
        <stp>-11</stp>
        <stp>all</stp>
        <tr r="AJ24" s="1"/>
      </tp>
      <tp>
        <v>28.81</v>
        <stp/>
        <stp>StudyData</stp>
        <stp>CLE?</stp>
        <stp>Tick</stp>
        <stp>FlatTicks=0</stp>
        <stp>Tick</stp>
        <stp>D</stp>
        <stp>-16</stp>
        <stp>all</stp>
        <tr r="AJ19" s="1"/>
      </tp>
      <tp>
        <v>28.8</v>
        <stp/>
        <stp>StudyData</stp>
        <stp>CLE?</stp>
        <stp>Tick</stp>
        <stp>FlatTicks=0</stp>
        <stp>Tick</stp>
        <stp>D</stp>
        <stp>-17</stp>
        <stp>all</stp>
        <tr r="AJ18" s="1"/>
      </tp>
      <tp>
        <v>28.79</v>
        <stp/>
        <stp>StudyData</stp>
        <stp>CLE?</stp>
        <stp>Tick</stp>
        <stp>FlatTicks=0</stp>
        <stp>Tick</stp>
        <stp>D</stp>
        <stp>-14</stp>
        <stp>all</stp>
        <tr r="AJ21" s="1"/>
      </tp>
      <tp>
        <v>28.8</v>
        <stp/>
        <stp>StudyData</stp>
        <stp>CLE?</stp>
        <stp>Tick</stp>
        <stp>FlatTicks=0</stp>
        <stp>Tick</stp>
        <stp>D</stp>
        <stp>-15</stp>
        <stp>all</stp>
        <tr r="AJ20" s="1"/>
      </tp>
      <tp>
        <v>28.81</v>
        <stp/>
        <stp>StudyData</stp>
        <stp>CLE?</stp>
        <stp>Tick</stp>
        <stp>FlatTicks=0</stp>
        <stp>Tick</stp>
        <stp>D</stp>
        <stp>-18</stp>
        <stp>all</stp>
        <tr r="AJ17" s="1"/>
      </tp>
      <tp>
        <v>28.8</v>
        <stp/>
        <stp>StudyData</stp>
        <stp>CLE?</stp>
        <stp>Tick</stp>
        <stp>FlatTicks=0</stp>
        <stp>Tick</stp>
        <stp>D</stp>
        <stp>-19</stp>
        <stp>all</stp>
        <tr r="AJ16" s="1"/>
      </tp>
      <tp>
        <v>30.03</v>
        <stp/>
        <stp>StudyData</stp>
        <stp>CLE?</stp>
        <stp>Bar</stp>
        <stp/>
        <stp>Low</stp>
        <stp>5</stp>
        <stp>-44</stp>
        <stp/>
        <stp/>
        <stp/>
        <stp/>
        <stp>T</stp>
        <tr r="AM49" s="1"/>
      </tp>
      <tp>
        <v>29.62</v>
        <stp/>
        <stp>StudyData</stp>
        <stp>CLE?</stp>
        <stp>Bar</stp>
        <stp/>
        <stp>Low</stp>
        <stp>5</stp>
        <stp>-54</stp>
        <stp/>
        <stp/>
        <stp/>
        <stp/>
        <stp>T</stp>
        <tr r="AM59" s="1"/>
      </tp>
      <tp>
        <v>28.88</v>
        <stp/>
        <stp>StudyData</stp>
        <stp>CLE?</stp>
        <stp>Bar</stp>
        <stp/>
        <stp>Low</stp>
        <stp>5</stp>
        <stp>-14</stp>
        <stp/>
        <stp/>
        <stp/>
        <stp/>
        <stp>T</stp>
        <tr r="AM19" s="1"/>
      </tp>
      <tp>
        <v>29.56</v>
        <stp/>
        <stp>StudyData</stp>
        <stp>CLE?</stp>
        <stp>Bar</stp>
        <stp/>
        <stp>Low</stp>
        <stp>5</stp>
        <stp>-24</stp>
        <stp/>
        <stp/>
        <stp/>
        <stp/>
        <stp>T</stp>
        <tr r="AM29" s="1"/>
      </tp>
      <tp>
        <v>29.34</v>
        <stp/>
        <stp>StudyData</stp>
        <stp>CLE?</stp>
        <stp>Bar</stp>
        <stp/>
        <stp>Low</stp>
        <stp>5</stp>
        <stp>-34</stp>
        <stp/>
        <stp/>
        <stp/>
        <stp/>
        <stp>T</stp>
        <tr r="AM39" s="1"/>
      </tp>
      <tp>
        <v>1.0321</v>
        <stp/>
        <stp>ContractData</stp>
        <stp>HOE?</stp>
        <stp>Low</stp>
        <stp/>
        <stp>T</stp>
        <tr r="I21" s="2"/>
      </tp>
      <tp>
        <v>1214.4000000000001</v>
        <stp/>
        <stp>StudyData</stp>
        <stp>GCE</stp>
        <stp>Bar</stp>
        <stp/>
        <stp>Close</stp>
        <stp>5</stp>
        <stp>-3</stp>
        <stp/>
        <stp/>
        <stp/>
        <stp/>
        <stp>T</stp>
        <tr r="AW8" s="1"/>
      </tp>
      <tp>
        <v>1191.5</v>
        <stp/>
        <stp>ContractData</stp>
        <stp>GCE?</stp>
        <stp>Low</stp>
        <stp/>
        <stp>T</stp>
        <tr r="I44" s="2"/>
      </tp>
      <tp>
        <v>121.03125</v>
        <stp/>
        <stp>ContractData</stp>
        <stp>FVA?</stp>
        <stp>Low</stp>
        <stp/>
        <stp>T</stp>
        <tr r="I52" s="2"/>
      </tp>
      <tp>
        <v>1872</v>
        <stp/>
        <stp>StudyData</stp>
        <stp>EP</stp>
        <stp>Bar</stp>
        <stp/>
        <stp>Open</stp>
        <stp>5</stp>
        <stp>0</stp>
        <stp/>
        <stp/>
        <stp/>
        <stp/>
        <stp>T</stp>
        <tr r="AB5" s="1"/>
        <tr r="AB5" s="1"/>
      </tp>
      <tp>
        <v>29.75</v>
        <stp/>
        <stp>StudyData</stp>
        <stp>CLE?</stp>
        <stp>Bar</stp>
        <stp/>
        <stp>Low</stp>
        <stp>5</stp>
        <stp>-49</stp>
        <stp/>
        <stp/>
        <stp/>
        <stp/>
        <stp>T</stp>
        <tr r="AM54" s="1"/>
      </tp>
      <tp>
        <v>29.81</v>
        <stp/>
        <stp>StudyData</stp>
        <stp>CLE?</stp>
        <stp>Bar</stp>
        <stp/>
        <stp>Low</stp>
        <stp>5</stp>
        <stp>-59</stp>
        <stp/>
        <stp/>
        <stp/>
        <stp/>
        <stp>T</stp>
        <tr r="AM64" s="1"/>
      </tp>
      <tp>
        <v>29.38</v>
        <stp/>
        <stp>StudyData</stp>
        <stp>CLE?</stp>
        <stp>Bar</stp>
        <stp/>
        <stp>Low</stp>
        <stp>5</stp>
        <stp>-19</stp>
        <stp/>
        <stp/>
        <stp/>
        <stp/>
        <stp>T</stp>
        <tr r="AM24" s="1"/>
      </tp>
      <tp>
        <v>29.32</v>
        <stp/>
        <stp>StudyData</stp>
        <stp>CLE?</stp>
        <stp>Bar</stp>
        <stp/>
        <stp>Low</stp>
        <stp>5</stp>
        <stp>-29</stp>
        <stp/>
        <stp/>
        <stp/>
        <stp/>
        <stp>T</stp>
        <tr r="AM34" s="1"/>
      </tp>
      <tp>
        <v>29.48</v>
        <stp/>
        <stp>StudyData</stp>
        <stp>CLE?</stp>
        <stp>Bar</stp>
        <stp/>
        <stp>Low</stp>
        <stp>5</stp>
        <stp>-39</stp>
        <stp/>
        <stp/>
        <stp/>
        <stp/>
        <stp>T</stp>
        <tr r="AM44" s="1"/>
      </tp>
      <tp>
        <v>1.1131500000000001</v>
        <stp/>
        <stp>ContractData</stp>
        <stp>EU6?</stp>
        <stp>Low</stp>
        <stp/>
        <stp>T</stp>
        <tr r="I36" s="2"/>
      </tp>
      <tp>
        <v>1261.2</v>
        <stp/>
        <stp>ContractData</stp>
        <stp>EMD?</stp>
        <stp>Low</stp>
        <stp/>
        <stp>T</stp>
        <tr r="I6" s="2"/>
      </tp>
      <tp>
        <v>4021.5</v>
        <stp/>
        <stp>ContractData</stp>
        <stp>ENQ?</stp>
        <stp>Low</stp>
        <stp/>
        <stp>T</stp>
        <tr r="I5" s="2"/>
      </tp>
      <tp>
        <v>29.8</v>
        <stp/>
        <stp>StudyData</stp>
        <stp>CLE?</stp>
        <stp>Bar</stp>
        <stp/>
        <stp>Low</stp>
        <stp>5</stp>
        <stp>-48</stp>
        <stp/>
        <stp/>
        <stp/>
        <stp/>
        <stp>T</stp>
        <tr r="AM53" s="1"/>
      </tp>
      <tp>
        <v>29.73</v>
        <stp/>
        <stp>StudyData</stp>
        <stp>CLE?</stp>
        <stp>Bar</stp>
        <stp/>
        <stp>Low</stp>
        <stp>5</stp>
        <stp>-58</stp>
        <stp/>
        <stp/>
        <stp/>
        <stp/>
        <stp>T</stp>
        <tr r="AM63" s="1"/>
      </tp>
      <tp>
        <v>29.1</v>
        <stp/>
        <stp>StudyData</stp>
        <stp>CLE?</stp>
        <stp>Bar</stp>
        <stp/>
        <stp>Low</stp>
        <stp>5</stp>
        <stp>-18</stp>
        <stp/>
        <stp/>
        <stp/>
        <stp/>
        <stp>T</stp>
        <tr r="AM23" s="1"/>
      </tp>
      <tp>
        <v>29.48</v>
        <stp/>
        <stp>StudyData</stp>
        <stp>CLE?</stp>
        <stp>Bar</stp>
        <stp/>
        <stp>Low</stp>
        <stp>5</stp>
        <stp>-28</stp>
        <stp/>
        <stp/>
        <stp/>
        <stp/>
        <stp>T</stp>
        <tr r="AM33" s="1"/>
      </tp>
      <tp>
        <v>29.35</v>
        <stp/>
        <stp>StudyData</stp>
        <stp>CLE?</stp>
        <stp>Bar</stp>
        <stp/>
        <stp>Low</stp>
        <stp>5</stp>
        <stp>-38</stp>
        <stp/>
        <stp/>
        <stp/>
        <stp/>
        <stp>T</stp>
        <tr r="AM43" s="1"/>
      </tp>
      <tp>
        <v>2802</v>
        <stp/>
        <stp>ContractData</stp>
        <stp>DSX?</stp>
        <stp>Low</stp>
        <stp/>
        <stp>T</stp>
        <tr r="I10" s="2"/>
      </tp>
      <tp>
        <v>0.70720000000000005</v>
        <stp/>
        <stp>ContractData</stp>
        <stp>DA6?</stp>
        <stp>Low</stp>
        <stp/>
        <stp>T</stp>
        <tr r="I41" s="2"/>
      </tp>
      <tp>
        <v>28.7</v>
        <stp/>
        <stp>ContractData</stp>
        <stp>CLE?</stp>
        <stp>Low</stp>
        <stp/>
        <stp>T</stp>
        <tr r="I20" s="2"/>
        <tr r="Z7" s="1"/>
      </tp>
      <tp>
        <v>0.71879999999999999</v>
        <stp/>
        <stp>ContractData</stp>
        <stp>CA6?</stp>
        <stp>Low</stp>
        <stp/>
        <stp>T</stp>
        <tr r="I39" s="2"/>
      </tp>
      <tp>
        <v>1212.9000000000001</v>
        <stp/>
        <stp>StudyData</stp>
        <stp>GCE</stp>
        <stp>Bar</stp>
        <stp/>
        <stp>Close</stp>
        <stp>5</stp>
        <stp>-8</stp>
        <stp/>
        <stp/>
        <stp/>
        <stp/>
        <stp>T</stp>
        <tr r="AW13" s="1"/>
      </tp>
      <tp>
        <v>14.5</v>
        <stp/>
        <stp>ContractData</stp>
        <stp>EP</stp>
        <stp>NetChange</stp>
        <stp/>
        <stp>T</stp>
        <tr r="N6" s="1"/>
        <tr r="J7" s="1"/>
      </tp>
      <tp>
        <v>1.4275</v>
        <stp/>
        <stp>ContractData</stp>
        <stp>BP6?</stp>
        <stp>Low</stp>
        <stp/>
        <stp>T</stp>
        <tr r="I38" s="2"/>
      </tp>
      <tp>
        <v>1213.5999999999999</v>
        <stp/>
        <stp>StudyData</stp>
        <stp>GCE</stp>
        <stp>Bar</stp>
        <stp/>
        <stp>Close</stp>
        <stp>5</stp>
        <stp>-9</stp>
        <stp/>
        <stp/>
        <stp/>
        <stp/>
        <stp>T</stp>
        <tr r="AW14" s="1"/>
      </tp>
      <tp>
        <v>1881</v>
        <stp/>
        <stp>StudyData</stp>
        <stp>EP</stp>
        <stp>Bar</stp>
        <stp/>
        <stp>Close</stp>
        <stp>5</stp>
        <stp>-59</stp>
        <stp/>
        <stp/>
        <stp/>
        <stp/>
        <stp>T</stp>
        <tr r="AE64" s="1"/>
      </tp>
      <tp>
        <v>1884.75</v>
        <stp/>
        <stp>StudyData</stp>
        <stp>EP</stp>
        <stp>Bar</stp>
        <stp/>
        <stp>Close</stp>
        <stp>5</stp>
        <stp>-49</stp>
        <stp/>
        <stp/>
        <stp/>
        <stp/>
        <stp>T</stp>
        <tr r="AE54" s="1"/>
      </tp>
      <tp>
        <v>1880.25</v>
        <stp/>
        <stp>StudyData</stp>
        <stp>EP</stp>
        <stp>Bar</stp>
        <stp/>
        <stp>Close</stp>
        <stp>5</stp>
        <stp>-39</stp>
        <stp/>
        <stp/>
        <stp/>
        <stp/>
        <stp>T</stp>
        <tr r="AE44" s="1"/>
      </tp>
      <tp>
        <v>1878</v>
        <stp/>
        <stp>StudyData</stp>
        <stp>EP</stp>
        <stp>Bar</stp>
        <stp/>
        <stp>Close</stp>
        <stp>5</stp>
        <stp>-29</stp>
        <stp/>
        <stp/>
        <stp/>
        <stp/>
        <stp>T</stp>
        <tr r="AE34" s="1"/>
      </tp>
      <tp>
        <v>1883</v>
        <stp/>
        <stp>StudyData</stp>
        <stp>EP</stp>
        <stp>Bar</stp>
        <stp/>
        <stp>Close</stp>
        <stp>5</stp>
        <stp>-19</stp>
        <stp/>
        <stp/>
        <stp/>
        <stp/>
        <stp>T</stp>
        <tr r="AE24" s="1"/>
      </tp>
      <tp t="s">
        <v>DDH6</v>
        <stp/>
        <stp>ContractData</stp>
        <stp>DD?</stp>
        <stp>Symbol</stp>
        <stp/>
        <stp>T</stp>
        <tr r="E9" s="2"/>
      </tp>
      <tp t="s">
        <v>DGH6</v>
        <stp/>
        <stp>ContractData</stp>
        <stp>DG?</stp>
        <stp>Symbol</stp>
        <stp/>
        <stp>T</stp>
        <tr r="E56" s="2"/>
      </tp>
      <tp t="s">
        <v>DBH6</v>
        <stp/>
        <stp>ContractData</stp>
        <stp>DB?</stp>
        <stp>Symbol</stp>
        <stp/>
        <stp>T</stp>
        <tr r="E58" s="2"/>
      </tp>
      <tp t="s">
        <v>DLH6</v>
        <stp/>
        <stp>ContractData</stp>
        <stp>DL?</stp>
        <stp>Symbol</stp>
        <stp/>
        <stp>T</stp>
        <tr r="E57" s="2"/>
      </tp>
      <tp t="s">
        <v>EPH6</v>
        <stp/>
        <stp>ContractData</stp>
        <stp>EP?</stp>
        <stp>Symbol</stp>
        <stp/>
        <stp>T</stp>
        <tr r="E4" s="2"/>
      </tp>
      <tp t="s">
        <v>CBH6</v>
        <stp/>
        <stp>ContractData</stp>
        <stp>CB?</stp>
        <stp>Symbol</stp>
        <stp/>
        <stp>T</stp>
        <tr r="E59" s="2"/>
      </tp>
      <tp t="s">
        <v>SWH6</v>
        <stp/>
        <stp>ContractData</stp>
        <stp>SW?</stp>
        <stp>Symbol</stp>
        <stp/>
        <stp>T</stp>
        <tr r="E13" s="2"/>
      </tp>
      <tp t="s">
        <v>YMH6</v>
        <stp/>
        <stp>ContractData</stp>
        <stp>YM?</stp>
        <stp>Symbol</stp>
        <stp/>
        <stp>T</stp>
        <tr r="E7" s="2"/>
      </tp>
      <tp>
        <v>29.01</v>
        <stp/>
        <stp>StudyData</stp>
        <stp>CLE?</stp>
        <stp>Bar</stp>
        <stp/>
        <stp>Close</stp>
        <stp>5</stp>
        <stp>-9</stp>
        <stp/>
        <stp/>
        <stp/>
        <stp/>
        <stp>T</stp>
        <tr r="AN14" s="1"/>
      </tp>
      <tp>
        <v>1880.25</v>
        <stp/>
        <stp>StudyData</stp>
        <stp>EP</stp>
        <stp>Bar</stp>
        <stp/>
        <stp>Close</stp>
        <stp>5</stp>
        <stp>-58</stp>
        <stp/>
        <stp/>
        <stp/>
        <stp/>
        <stp>T</stp>
        <tr r="AE63" s="1"/>
      </tp>
      <tp>
        <v>1885</v>
        <stp/>
        <stp>StudyData</stp>
        <stp>EP</stp>
        <stp>Bar</stp>
        <stp/>
        <stp>Close</stp>
        <stp>5</stp>
        <stp>-48</stp>
        <stp/>
        <stp/>
        <stp/>
        <stp/>
        <stp>T</stp>
        <tr r="AE53" s="1"/>
      </tp>
      <tp>
        <v>1878.75</v>
        <stp/>
        <stp>StudyData</stp>
        <stp>EP</stp>
        <stp>Bar</stp>
        <stp/>
        <stp>Close</stp>
        <stp>5</stp>
        <stp>-38</stp>
        <stp/>
        <stp/>
        <stp/>
        <stp/>
        <stp>T</stp>
        <tr r="AE43" s="1"/>
      </tp>
      <tp>
        <v>1878.5</v>
        <stp/>
        <stp>StudyData</stp>
        <stp>EP</stp>
        <stp>Bar</stp>
        <stp/>
        <stp>Close</stp>
        <stp>5</stp>
        <stp>-28</stp>
        <stp/>
        <stp/>
        <stp/>
        <stp/>
        <stp>T</stp>
        <tr r="AE33" s="1"/>
      </tp>
      <tp>
        <v>1879.75</v>
        <stp/>
        <stp>StudyData</stp>
        <stp>EP</stp>
        <stp>Bar</stp>
        <stp/>
        <stp>Close</stp>
        <stp>5</stp>
        <stp>-18</stp>
        <stp/>
        <stp/>
        <stp/>
        <stp/>
        <stp>T</stp>
        <tr r="AE23" s="1"/>
      </tp>
      <tp>
        <v>28.95</v>
        <stp/>
        <stp>StudyData</stp>
        <stp>CLE?</stp>
        <stp>Bar</stp>
        <stp/>
        <stp>Close</stp>
        <stp>5</stp>
        <stp>-8</stp>
        <stp/>
        <stp/>
        <stp/>
        <stp/>
        <stp>T</stp>
        <tr r="AN13" s="1"/>
      </tp>
      <tp>
        <v>1873</v>
        <stp/>
        <stp>StudyData</stp>
        <stp>EP</stp>
        <stp>Bar</stp>
        <stp/>
        <stp>High</stp>
        <stp>5</stp>
        <stp>0</stp>
        <stp/>
        <stp/>
        <stp/>
        <stp/>
        <stp>T</stp>
        <tr r="AC5" s="1"/>
        <tr r="AC5" s="1"/>
      </tp>
      <tp>
        <v>840</v>
        <stp/>
        <stp>StudyData</stp>
        <stp>(Vol(CLE??1)when  (LocalYear(CLE??1)=2016 AND LocalMonth(CLE??1)=2 AND LocalDay(CLE??1)=9 AND LocalHour(CLE??1)=14 AND LocalMinute(CLE??1)=40))</stp>
        <stp>Bar</stp>
        <stp/>
        <stp>Close</stp>
        <stp>5</stp>
        <stp>0</stp>
        <stp/>
        <stp/>
        <stp/>
        <stp>FALSE</stp>
        <stp>T</stp>
        <tr r="W89" s="6"/>
      </tp>
      <tp>
        <v>6002</v>
        <stp/>
        <stp>StudyData</stp>
        <stp>(Vol(CLE??1)when  (LocalYear(CLE??1)=2016 AND LocalMonth(CLE??1)=2 AND LocalDay(CLE??1)=9 AND LocalHour(CLE??1)=12 AND LocalMinute(CLE??1)=40))</stp>
        <stp>Bar</stp>
        <stp/>
        <stp>Close</stp>
        <stp>5</stp>
        <stp>0</stp>
        <stp/>
        <stp/>
        <stp/>
        <stp>FALSE</stp>
        <stp>T</stp>
        <tr r="W65" s="6"/>
      </tp>
      <tp>
        <v>1426</v>
        <stp/>
        <stp>StudyData</stp>
        <stp>(Vol(CLE??1)when  (LocalYear(CLE??1)=2016 AND LocalMonth(CLE??1)=2 AND LocalDay(CLE??1)=9 AND LocalHour(CLE??1)=13 AND LocalMinute(CLE??1)=40))</stp>
        <stp>Bar</stp>
        <stp/>
        <stp>Close</stp>
        <stp>5</stp>
        <stp>0</stp>
        <stp/>
        <stp/>
        <stp/>
        <stp>FALSE</stp>
        <stp>T</stp>
        <tr r="W77" s="6"/>
      </tp>
      <tp>
        <v>4097</v>
        <stp/>
        <stp>StudyData</stp>
        <stp>(Vol(CLE??1)when  (LocalYear(CLE??1)=2016 AND LocalMonth(CLE??1)=2 AND LocalDay(CLE??1)=9 AND LocalHour(CLE??1)=10 AND LocalMinute(CLE??1)=40))</stp>
        <stp>Bar</stp>
        <stp/>
        <stp>Close</stp>
        <stp>5</stp>
        <stp>0</stp>
        <stp/>
        <stp/>
        <stp/>
        <stp>FALSE</stp>
        <stp>T</stp>
        <tr r="W41" s="6"/>
      </tp>
      <tp>
        <v>3973</v>
        <stp/>
        <stp>StudyData</stp>
        <stp>(Vol(CLE??1)when  (LocalYear(CLE??1)=2016 AND LocalMonth(CLE??1)=2 AND LocalDay(CLE??1)=9 AND LocalHour(CLE??1)=11 AND LocalMinute(CLE??1)=40))</stp>
        <stp>Bar</stp>
        <stp/>
        <stp>Close</stp>
        <stp>5</stp>
        <stp>0</stp>
        <stp/>
        <stp/>
        <stp/>
        <stp>FALSE</stp>
        <stp>T</stp>
        <tr r="W53" s="6"/>
      </tp>
      <tp>
        <v>1011</v>
        <stp/>
        <stp>StudyData</stp>
        <stp>(Vol(CLE??1)when  (LocalYear(CLE??1)=2016 AND LocalMonth(CLE??1)=2 AND LocalDay(CLE??1)=8 AND LocalHour(CLE??1)=14 AND LocalMinute(CLE??1)=40))</stp>
        <stp>Bar</stp>
        <stp/>
        <stp>Close</stp>
        <stp>5</stp>
        <stp>0</stp>
        <stp/>
        <stp/>
        <stp/>
        <stp>FALSE</stp>
        <stp>T</stp>
        <tr r="X89" s="6"/>
      </tp>
      <tp>
        <v>1179</v>
        <stp/>
        <stp>StudyData</stp>
        <stp>(Vol(CLE??1)when  (LocalYear(CLE??1)=2016 AND LocalMonth(CLE??1)=2 AND LocalDay(CLE??1)=8 AND LocalHour(CLE??1)=12 AND LocalMinute(CLE??1)=40))</stp>
        <stp>Bar</stp>
        <stp/>
        <stp>Close</stp>
        <stp>5</stp>
        <stp>0</stp>
        <stp/>
        <stp/>
        <stp/>
        <stp>FALSE</stp>
        <stp>T</stp>
        <tr r="X65" s="6"/>
      </tp>
      <tp>
        <v>1562</v>
        <stp/>
        <stp>StudyData</stp>
        <stp>(Vol(CLE??1)when  (LocalYear(CLE??1)=2016 AND LocalMonth(CLE??1)=2 AND LocalDay(CLE??1)=8 AND LocalHour(CLE??1)=13 AND LocalMinute(CLE??1)=40))</stp>
        <stp>Bar</stp>
        <stp/>
        <stp>Close</stp>
        <stp>5</stp>
        <stp>0</stp>
        <stp/>
        <stp/>
        <stp/>
        <stp>FALSE</stp>
        <stp>T</stp>
        <tr r="X77" s="6"/>
      </tp>
      <tp>
        <v>1913</v>
        <stp/>
        <stp>StudyData</stp>
        <stp>(Vol(CLE??1)when  (LocalYear(CLE??1)=2016 AND LocalMonth(CLE??1)=2 AND LocalDay(CLE??1)=8 AND LocalHour(CLE??1)=10 AND LocalMinute(CLE??1)=40))</stp>
        <stp>Bar</stp>
        <stp/>
        <stp>Close</stp>
        <stp>5</stp>
        <stp>0</stp>
        <stp/>
        <stp/>
        <stp/>
        <stp>FALSE</stp>
        <stp>T</stp>
        <tr r="X41" s="6"/>
      </tp>
      <tp>
        <v>1387</v>
        <stp/>
        <stp>StudyData</stp>
        <stp>(Vol(CLE??1)when  (LocalYear(CLE??1)=2016 AND LocalMonth(CLE??1)=2 AND LocalDay(CLE??1)=8 AND LocalHour(CLE??1)=11 AND LocalMinute(CLE??1)=40))</stp>
        <stp>Bar</stp>
        <stp/>
        <stp>Close</stp>
        <stp>5</stp>
        <stp>0</stp>
        <stp/>
        <stp/>
        <stp/>
        <stp>FALSE</stp>
        <stp>T</stp>
        <tr r="X53" s="6"/>
      </tp>
      <tp>
        <v>1439</v>
        <stp/>
        <stp>StudyData</stp>
        <stp>(Vol(CLE??1)when  (LocalYear(CLE??1)=2016 AND LocalMonth(CLE??1)=2 AND LocalDay(CLE??1)=8 AND LocalHour(CLE??1)=14 AND LocalMinute(CLE??1)=45))</stp>
        <stp>Bar</stp>
        <stp/>
        <stp>Close</stp>
        <stp>5</stp>
        <stp>0</stp>
        <stp/>
        <stp/>
        <stp/>
        <stp>FALSE</stp>
        <stp>T</stp>
        <tr r="X90" s="6"/>
      </tp>
      <tp>
        <v>2187</v>
        <stp/>
        <stp>StudyData</stp>
        <stp>(Vol(CLE??1)when  (LocalYear(CLE??1)=2016 AND LocalMonth(CLE??1)=2 AND LocalDay(CLE??1)=8 AND LocalHour(CLE??1)=12 AND LocalMinute(CLE??1)=45))</stp>
        <stp>Bar</stp>
        <stp/>
        <stp>Close</stp>
        <stp>5</stp>
        <stp>0</stp>
        <stp/>
        <stp/>
        <stp/>
        <stp>FALSE</stp>
        <stp>T</stp>
        <tr r="X66" s="6"/>
      </tp>
      <tp>
        <v>1437</v>
        <stp/>
        <stp>StudyData</stp>
        <stp>(Vol(CLE??1)when  (LocalYear(CLE??1)=2016 AND LocalMonth(CLE??1)=2 AND LocalDay(CLE??1)=8 AND LocalHour(CLE??1)=13 AND LocalMinute(CLE??1)=45))</stp>
        <stp>Bar</stp>
        <stp/>
        <stp>Close</stp>
        <stp>5</stp>
        <stp>0</stp>
        <stp/>
        <stp/>
        <stp/>
        <stp>FALSE</stp>
        <stp>T</stp>
        <tr r="X78" s="6"/>
      </tp>
      <tp>
        <v>3190</v>
        <stp/>
        <stp>StudyData</stp>
        <stp>(Vol(CLE??1)when  (LocalYear(CLE??1)=2016 AND LocalMonth(CLE??1)=2 AND LocalDay(CLE??1)=8 AND LocalHour(CLE??1)=10 AND LocalMinute(CLE??1)=45))</stp>
        <stp>Bar</stp>
        <stp/>
        <stp>Close</stp>
        <stp>5</stp>
        <stp>0</stp>
        <stp/>
        <stp/>
        <stp/>
        <stp>FALSE</stp>
        <stp>T</stp>
        <tr r="X42" s="6"/>
      </tp>
      <tp>
        <v>1999</v>
        <stp/>
        <stp>StudyData</stp>
        <stp>(Vol(CLE??1)when  (LocalYear(CLE??1)=2016 AND LocalMonth(CLE??1)=2 AND LocalDay(CLE??1)=8 AND LocalHour(CLE??1)=11 AND LocalMinute(CLE??1)=45))</stp>
        <stp>Bar</stp>
        <stp/>
        <stp>Close</stp>
        <stp>5</stp>
        <stp>0</stp>
        <stp/>
        <stp/>
        <stp/>
        <stp>FALSE</stp>
        <stp>T</stp>
        <tr r="X54" s="6"/>
      </tp>
      <tp>
        <v>618</v>
        <stp/>
        <stp>StudyData</stp>
        <stp>(Vol(CLE??1)when  (LocalYear(CLE??1)=2016 AND LocalMonth(CLE??1)=2 AND LocalDay(CLE??1)=9 AND LocalHour(CLE??1)=14 AND LocalMinute(CLE??1)=45))</stp>
        <stp>Bar</stp>
        <stp/>
        <stp>Close</stp>
        <stp>5</stp>
        <stp>0</stp>
        <stp/>
        <stp/>
        <stp/>
        <stp>FALSE</stp>
        <stp>T</stp>
        <tr r="W90" s="6"/>
      </tp>
      <tp>
        <v>4147</v>
        <stp/>
        <stp>StudyData</stp>
        <stp>(Vol(CLE??1)when  (LocalYear(CLE??1)=2016 AND LocalMonth(CLE??1)=2 AND LocalDay(CLE??1)=9 AND LocalHour(CLE??1)=12 AND LocalMinute(CLE??1)=45))</stp>
        <stp>Bar</stp>
        <stp/>
        <stp>Close</stp>
        <stp>5</stp>
        <stp>0</stp>
        <stp/>
        <stp/>
        <stp/>
        <stp>FALSE</stp>
        <stp>T</stp>
        <tr r="W66" s="6"/>
      </tp>
      <tp>
        <v>1361</v>
        <stp/>
        <stp>StudyData</stp>
        <stp>(Vol(CLE??1)when  (LocalYear(CLE??1)=2016 AND LocalMonth(CLE??1)=2 AND LocalDay(CLE??1)=9 AND LocalHour(CLE??1)=13 AND LocalMinute(CLE??1)=45))</stp>
        <stp>Bar</stp>
        <stp/>
        <stp>Close</stp>
        <stp>5</stp>
        <stp>0</stp>
        <stp/>
        <stp/>
        <stp/>
        <stp>FALSE</stp>
        <stp>T</stp>
        <tr r="W78" s="6"/>
      </tp>
      <tp>
        <v>2752</v>
        <stp/>
        <stp>StudyData</stp>
        <stp>(Vol(CLE??1)when  (LocalYear(CLE??1)=2016 AND LocalMonth(CLE??1)=2 AND LocalDay(CLE??1)=9 AND LocalHour(CLE??1)=10 AND LocalMinute(CLE??1)=45))</stp>
        <stp>Bar</stp>
        <stp/>
        <stp>Close</stp>
        <stp>5</stp>
        <stp>0</stp>
        <stp/>
        <stp/>
        <stp/>
        <stp>FALSE</stp>
        <stp>T</stp>
        <tr r="W42" s="6"/>
      </tp>
      <tp>
        <v>4734</v>
        <stp/>
        <stp>StudyData</stp>
        <stp>(Vol(CLE??1)when  (LocalYear(CLE??1)=2016 AND LocalMonth(CLE??1)=2 AND LocalDay(CLE??1)=9 AND LocalHour(CLE??1)=11 AND LocalMinute(CLE??1)=45))</stp>
        <stp>Bar</stp>
        <stp/>
        <stp>Close</stp>
        <stp>5</stp>
        <stp>0</stp>
        <stp/>
        <stp/>
        <stp/>
        <stp>FALSE</stp>
        <stp>T</stp>
        <tr r="W54" s="6"/>
      </tp>
      <tp>
        <v>619</v>
        <stp/>
        <stp>StudyData</stp>
        <stp>(Vol(CLE??1)when  (LocalYear(CLE??1)=2016 AND LocalMonth(CLE??1)=2 AND LocalDay(CLE??1)=4 AND LocalHour(CLE??1)=14 AND LocalMinute(CLE??1)=45))</stp>
        <stp>Bar</stp>
        <stp/>
        <stp>Close</stp>
        <stp>5</stp>
        <stp>0</stp>
        <stp/>
        <stp/>
        <stp/>
        <stp>FALSE</stp>
        <stp>T</stp>
        <tr r="Z90" s="6"/>
      </tp>
      <tp>
        <v>7146</v>
        <stp/>
        <stp>StudyData</stp>
        <stp>(Vol(CLE??1)when  (LocalYear(CLE??1)=2016 AND LocalMonth(CLE??1)=2 AND LocalDay(CLE??1)=4 AND LocalHour(CLE??1)=12 AND LocalMinute(CLE??1)=45))</stp>
        <stp>Bar</stp>
        <stp/>
        <stp>Close</stp>
        <stp>5</stp>
        <stp>0</stp>
        <stp/>
        <stp/>
        <stp/>
        <stp>FALSE</stp>
        <stp>T</stp>
        <tr r="Z66" s="6"/>
      </tp>
      <tp>
        <v>696</v>
        <stp/>
        <stp>StudyData</stp>
        <stp>(Vol(CLE??1)when  (LocalYear(CLE??1)=2016 AND LocalMonth(CLE??1)=2 AND LocalDay(CLE??1)=4 AND LocalHour(CLE??1)=13 AND LocalMinute(CLE??1)=45))</stp>
        <stp>Bar</stp>
        <stp/>
        <stp>Close</stp>
        <stp>5</stp>
        <stp>0</stp>
        <stp/>
        <stp/>
        <stp/>
        <stp>FALSE</stp>
        <stp>T</stp>
        <tr r="Z78" s="6"/>
      </tp>
      <tp>
        <v>8888</v>
        <stp/>
        <stp>StudyData</stp>
        <stp>(Vol(CLE??1)when  (LocalYear(CLE??1)=2016 AND LocalMonth(CLE??1)=2 AND LocalDay(CLE??1)=4 AND LocalHour(CLE??1)=10 AND LocalMinute(CLE??1)=45))</stp>
        <stp>Bar</stp>
        <stp/>
        <stp>Close</stp>
        <stp>5</stp>
        <stp>0</stp>
        <stp/>
        <stp/>
        <stp/>
        <stp>FALSE</stp>
        <stp>T</stp>
        <tr r="Z42" s="6"/>
      </tp>
      <tp>
        <v>2141</v>
        <stp/>
        <stp>StudyData</stp>
        <stp>(Vol(CLE??1)when  (LocalYear(CLE??1)=2016 AND LocalMonth(CLE??1)=2 AND LocalDay(CLE??1)=4 AND LocalHour(CLE??1)=11 AND LocalMinute(CLE??1)=45))</stp>
        <stp>Bar</stp>
        <stp/>
        <stp>Close</stp>
        <stp>5</stp>
        <stp>0</stp>
        <stp/>
        <stp/>
        <stp/>
        <stp>FALSE</stp>
        <stp>T</stp>
        <tr r="Z54" s="6"/>
      </tp>
      <tp>
        <v>1017</v>
        <stp/>
        <stp>StudyData</stp>
        <stp>(Vol(CLE??1)when  (LocalYear(CLE??1)=2016 AND LocalMonth(CLE??1)=2 AND LocalDay(CLE??1)=5 AND LocalHour(CLE??1)=14 AND LocalMinute(CLE??1)=45))</stp>
        <stp>Bar</stp>
        <stp/>
        <stp>Close</stp>
        <stp>5</stp>
        <stp>0</stp>
        <stp/>
        <stp/>
        <stp/>
        <stp>FALSE</stp>
        <stp>T</stp>
        <tr r="Y90" s="6"/>
      </tp>
      <tp>
        <v>2049</v>
        <stp/>
        <stp>StudyData</stp>
        <stp>(Vol(CLE??1)when  (LocalYear(CLE??1)=2016 AND LocalMonth(CLE??1)=2 AND LocalDay(CLE??1)=5 AND LocalHour(CLE??1)=12 AND LocalMinute(CLE??1)=45))</stp>
        <stp>Bar</stp>
        <stp/>
        <stp>Close</stp>
        <stp>5</stp>
        <stp>0</stp>
        <stp/>
        <stp/>
        <stp/>
        <stp>FALSE</stp>
        <stp>T</stp>
        <tr r="Y66" s="6"/>
      </tp>
      <tp>
        <v>2184</v>
        <stp/>
        <stp>StudyData</stp>
        <stp>(Vol(CLE??1)when  (LocalYear(CLE??1)=2016 AND LocalMonth(CLE??1)=2 AND LocalDay(CLE??1)=5 AND LocalHour(CLE??1)=13 AND LocalMinute(CLE??1)=45))</stp>
        <stp>Bar</stp>
        <stp/>
        <stp>Close</stp>
        <stp>5</stp>
        <stp>0</stp>
        <stp/>
        <stp/>
        <stp/>
        <stp>FALSE</stp>
        <stp>T</stp>
        <tr r="Y78" s="6"/>
      </tp>
      <tp>
        <v>2265</v>
        <stp/>
        <stp>StudyData</stp>
        <stp>(Vol(CLE??1)when  (LocalYear(CLE??1)=2016 AND LocalMonth(CLE??1)=2 AND LocalDay(CLE??1)=5 AND LocalHour(CLE??1)=10 AND LocalMinute(CLE??1)=45))</stp>
        <stp>Bar</stp>
        <stp/>
        <stp>Close</stp>
        <stp>5</stp>
        <stp>0</stp>
        <stp/>
        <stp/>
        <stp/>
        <stp>FALSE</stp>
        <stp>T</stp>
        <tr r="Y42" s="6"/>
      </tp>
      <tp>
        <v>659</v>
        <stp/>
        <stp>StudyData</stp>
        <stp>(Vol(CLE??1)when  (LocalYear(CLE??1)=2016 AND LocalMonth(CLE??1)=2 AND LocalDay(CLE??1)=5 AND LocalHour(CLE??1)=11 AND LocalMinute(CLE??1)=45))</stp>
        <stp>Bar</stp>
        <stp/>
        <stp>Close</stp>
        <stp>5</stp>
        <stp>0</stp>
        <stp/>
        <stp/>
        <stp/>
        <stp>FALSE</stp>
        <stp>T</stp>
        <tr r="Y54" s="6"/>
      </tp>
      <tp>
        <v>915</v>
        <stp/>
        <stp>StudyData</stp>
        <stp>(Vol(CLE??1)when  (LocalYear(CLE??1)=2016 AND LocalMonth(CLE??1)=2 AND LocalDay(CLE??1)=3 AND LocalHour(CLE??1)=14 AND LocalMinute(CLE??1)=40))</stp>
        <stp>Bar</stp>
        <stp/>
        <stp>Close</stp>
        <stp>5</stp>
        <stp>0</stp>
        <stp/>
        <stp/>
        <stp/>
        <stp>FALSE</stp>
        <stp>T</stp>
        <tr r="AA89" s="6"/>
      </tp>
      <tp>
        <v>2938</v>
        <stp/>
        <stp>StudyData</stp>
        <stp>(Vol(CLE??1)when  (LocalYear(CLE??1)=2016 AND LocalMonth(CLE??1)=2 AND LocalDay(CLE??1)=3 AND LocalHour(CLE??1)=12 AND LocalMinute(CLE??1)=40))</stp>
        <stp>Bar</stp>
        <stp/>
        <stp>Close</stp>
        <stp>5</stp>
        <stp>0</stp>
        <stp/>
        <stp/>
        <stp/>
        <stp>FALSE</stp>
        <stp>T</stp>
        <tr r="AA65" s="6"/>
      </tp>
      <tp>
        <v>2420</v>
        <stp/>
        <stp>StudyData</stp>
        <stp>(Vol(CLE??1)when  (LocalYear(CLE??1)=2016 AND LocalMonth(CLE??1)=2 AND LocalDay(CLE??1)=3 AND LocalHour(CLE??1)=13 AND LocalMinute(CLE??1)=40))</stp>
        <stp>Bar</stp>
        <stp/>
        <stp>Close</stp>
        <stp>5</stp>
        <stp>0</stp>
        <stp/>
        <stp/>
        <stp/>
        <stp>FALSE</stp>
        <stp>T</stp>
        <tr r="AA77" s="6"/>
      </tp>
      <tp>
        <v>8072</v>
        <stp/>
        <stp>StudyData</stp>
        <stp>(Vol(CLE??1)when  (LocalYear(CLE??1)=2016 AND LocalMonth(CLE??1)=2 AND LocalDay(CLE??1)=3 AND LocalHour(CLE??1)=10 AND LocalMinute(CLE??1)=40))</stp>
        <stp>Bar</stp>
        <stp/>
        <stp>Close</stp>
        <stp>5</stp>
        <stp>0</stp>
        <stp/>
        <stp/>
        <stp/>
        <stp>FALSE</stp>
        <stp>T</stp>
        <tr r="AA41" s="6"/>
      </tp>
      <tp>
        <v>3254</v>
        <stp/>
        <stp>StudyData</stp>
        <stp>(Vol(CLE??1)when  (LocalYear(CLE??1)=2016 AND LocalMonth(CLE??1)=2 AND LocalDay(CLE??1)=3 AND LocalHour(CLE??1)=11 AND LocalMinute(CLE??1)=40))</stp>
        <stp>Bar</stp>
        <stp/>
        <stp>Close</stp>
        <stp>5</stp>
        <stp>0</stp>
        <stp/>
        <stp/>
        <stp/>
        <stp>FALSE</stp>
        <stp>T</stp>
        <tr r="AA53" s="6"/>
      </tp>
      <tp>
        <v>996</v>
        <stp/>
        <stp>StudyData</stp>
        <stp>(Vol(CLE??1)when  (LocalYear(CLE??1)=2016 AND LocalMonth(CLE??1)=2 AND LocalDay(CLE??1)=2 AND LocalHour(CLE??1)=14 AND LocalMinute(CLE??1)=40))</stp>
        <stp>Bar</stp>
        <stp/>
        <stp>Close</stp>
        <stp>5</stp>
        <stp>0</stp>
        <stp/>
        <stp/>
        <stp/>
        <stp>FALSE</stp>
        <stp>T</stp>
        <tr r="AB89" s="6"/>
      </tp>
      <tp>
        <v>1739</v>
        <stp/>
        <stp>StudyData</stp>
        <stp>(Vol(CLE??1)when  (LocalYear(CLE??1)=2016 AND LocalMonth(CLE??1)=2 AND LocalDay(CLE??1)=2 AND LocalHour(CLE??1)=12 AND LocalMinute(CLE??1)=40))</stp>
        <stp>Bar</stp>
        <stp/>
        <stp>Close</stp>
        <stp>5</stp>
        <stp>0</stp>
        <stp/>
        <stp/>
        <stp/>
        <stp>FALSE</stp>
        <stp>T</stp>
        <tr r="AB65" s="6"/>
      </tp>
      <tp>
        <v>1337</v>
        <stp/>
        <stp>StudyData</stp>
        <stp>(Vol(CLE??1)when  (LocalYear(CLE??1)=2016 AND LocalMonth(CLE??1)=2 AND LocalDay(CLE??1)=2 AND LocalHour(CLE??1)=13 AND LocalMinute(CLE??1)=40))</stp>
        <stp>Bar</stp>
        <stp/>
        <stp>Close</stp>
        <stp>5</stp>
        <stp>0</stp>
        <stp/>
        <stp/>
        <stp/>
        <stp>FALSE</stp>
        <stp>T</stp>
        <tr r="AB77" s="6"/>
      </tp>
      <tp>
        <v>3844</v>
        <stp/>
        <stp>StudyData</stp>
        <stp>(Vol(CLE??1)when  (LocalYear(CLE??1)=2016 AND LocalMonth(CLE??1)=2 AND LocalDay(CLE??1)=2 AND LocalHour(CLE??1)=10 AND LocalMinute(CLE??1)=40))</stp>
        <stp>Bar</stp>
        <stp/>
        <stp>Close</stp>
        <stp>5</stp>
        <stp>0</stp>
        <stp/>
        <stp/>
        <stp/>
        <stp>FALSE</stp>
        <stp>T</stp>
        <tr r="AB41" s="6"/>
      </tp>
      <tp>
        <v>2066</v>
        <stp/>
        <stp>StudyData</stp>
        <stp>(Vol(CLE??1)when  (LocalYear(CLE??1)=2016 AND LocalMonth(CLE??1)=2 AND LocalDay(CLE??1)=2 AND LocalHour(CLE??1)=11 AND LocalMinute(CLE??1)=40))</stp>
        <stp>Bar</stp>
        <stp/>
        <stp>Close</stp>
        <stp>5</stp>
        <stp>0</stp>
        <stp/>
        <stp/>
        <stp/>
        <stp>FALSE</stp>
        <stp>T</stp>
        <tr r="AB53" s="6"/>
      </tp>
      <tp>
        <v>950</v>
        <stp/>
        <stp>StudyData</stp>
        <stp>(Vol(CLE??1)when  (LocalYear(CLE??1)=2016 AND LocalMonth(CLE??1)=2 AND LocalDay(CLE??1)=5 AND LocalHour(CLE??1)=14 AND LocalMinute(CLE??1)=40))</stp>
        <stp>Bar</stp>
        <stp/>
        <stp>Close</stp>
        <stp>5</stp>
        <stp>0</stp>
        <stp/>
        <stp/>
        <stp/>
        <stp>FALSE</stp>
        <stp>T</stp>
        <tr r="Y89" s="6"/>
      </tp>
      <tp>
        <v>1724</v>
        <stp/>
        <stp>StudyData</stp>
        <stp>(Vol(CLE??1)when  (LocalYear(CLE??1)=2016 AND LocalMonth(CLE??1)=2 AND LocalDay(CLE??1)=5 AND LocalHour(CLE??1)=12 AND LocalMinute(CLE??1)=40))</stp>
        <stp>Bar</stp>
        <stp/>
        <stp>Close</stp>
        <stp>5</stp>
        <stp>0</stp>
        <stp/>
        <stp/>
        <stp/>
        <stp>FALSE</stp>
        <stp>T</stp>
        <tr r="Y65" s="6"/>
      </tp>
      <tp>
        <v>3273</v>
        <stp/>
        <stp>StudyData</stp>
        <stp>(Vol(CLE??1)when  (LocalYear(CLE??1)=2016 AND LocalMonth(CLE??1)=2 AND LocalDay(CLE??1)=5 AND LocalHour(CLE??1)=13 AND LocalMinute(CLE??1)=40))</stp>
        <stp>Bar</stp>
        <stp/>
        <stp>Close</stp>
        <stp>5</stp>
        <stp>0</stp>
        <stp/>
        <stp/>
        <stp/>
        <stp>FALSE</stp>
        <stp>T</stp>
        <tr r="Y77" s="6"/>
      </tp>
      <tp>
        <v>3357</v>
        <stp/>
        <stp>StudyData</stp>
        <stp>(Vol(CLE??1)when  (LocalYear(CLE??1)=2016 AND LocalMonth(CLE??1)=2 AND LocalDay(CLE??1)=5 AND LocalHour(CLE??1)=10 AND LocalMinute(CLE??1)=40))</stp>
        <stp>Bar</stp>
        <stp/>
        <stp>Close</stp>
        <stp>5</stp>
        <stp>0</stp>
        <stp/>
        <stp/>
        <stp/>
        <stp>FALSE</stp>
        <stp>T</stp>
        <tr r="Y41" s="6"/>
      </tp>
      <tp>
        <v>2188</v>
        <stp/>
        <stp>StudyData</stp>
        <stp>(Vol(CLE??1)when  (LocalYear(CLE??1)=2016 AND LocalMonth(CLE??1)=2 AND LocalDay(CLE??1)=5 AND LocalHour(CLE??1)=11 AND LocalMinute(CLE??1)=40))</stp>
        <stp>Bar</stp>
        <stp/>
        <stp>Close</stp>
        <stp>5</stp>
        <stp>0</stp>
        <stp/>
        <stp/>
        <stp/>
        <stp>FALSE</stp>
        <stp>T</stp>
        <tr r="Y53" s="6"/>
      </tp>
      <tp>
        <v>989</v>
        <stp/>
        <stp>StudyData</stp>
        <stp>(Vol(CLE??1)when  (LocalYear(CLE??1)=2016 AND LocalMonth(CLE??1)=2 AND LocalDay(CLE??1)=4 AND LocalHour(CLE??1)=14 AND LocalMinute(CLE??1)=40))</stp>
        <stp>Bar</stp>
        <stp/>
        <stp>Close</stp>
        <stp>5</stp>
        <stp>0</stp>
        <stp/>
        <stp/>
        <stp/>
        <stp>FALSE</stp>
        <stp>T</stp>
        <tr r="Z89" s="6"/>
      </tp>
      <tp>
        <v>2455</v>
        <stp/>
        <stp>StudyData</stp>
        <stp>(Vol(CLE??1)when  (LocalYear(CLE??1)=2016 AND LocalMonth(CLE??1)=2 AND LocalDay(CLE??1)=4 AND LocalHour(CLE??1)=12 AND LocalMinute(CLE??1)=40))</stp>
        <stp>Bar</stp>
        <stp/>
        <stp>Close</stp>
        <stp>5</stp>
        <stp>0</stp>
        <stp/>
        <stp/>
        <stp/>
        <stp>FALSE</stp>
        <stp>T</stp>
        <tr r="Z65" s="6"/>
      </tp>
      <tp>
        <v>799</v>
        <stp/>
        <stp>StudyData</stp>
        <stp>(Vol(CLE??1)when  (LocalYear(CLE??1)=2016 AND LocalMonth(CLE??1)=2 AND LocalDay(CLE??1)=4 AND LocalHour(CLE??1)=13 AND LocalMinute(CLE??1)=40))</stp>
        <stp>Bar</stp>
        <stp/>
        <stp>Close</stp>
        <stp>5</stp>
        <stp>0</stp>
        <stp/>
        <stp/>
        <stp/>
        <stp>FALSE</stp>
        <stp>T</stp>
        <tr r="Z77" s="6"/>
      </tp>
      <tp>
        <v>8236</v>
        <stp/>
        <stp>StudyData</stp>
        <stp>(Vol(CLE??1)when  (LocalYear(CLE??1)=2016 AND LocalMonth(CLE??1)=2 AND LocalDay(CLE??1)=4 AND LocalHour(CLE??1)=10 AND LocalMinute(CLE??1)=40))</stp>
        <stp>Bar</stp>
        <stp/>
        <stp>Close</stp>
        <stp>5</stp>
        <stp>0</stp>
        <stp/>
        <stp/>
        <stp/>
        <stp>FALSE</stp>
        <stp>T</stp>
        <tr r="Z41" s="6"/>
      </tp>
      <tp>
        <v>5395</v>
        <stp/>
        <stp>StudyData</stp>
        <stp>(Vol(CLE??1)when  (LocalYear(CLE??1)=2016 AND LocalMonth(CLE??1)=2 AND LocalDay(CLE??1)=4 AND LocalHour(CLE??1)=11 AND LocalMinute(CLE??1)=40))</stp>
        <stp>Bar</stp>
        <stp/>
        <stp>Close</stp>
        <stp>5</stp>
        <stp>0</stp>
        <stp/>
        <stp/>
        <stp/>
        <stp>FALSE</stp>
        <stp>T</stp>
        <tr r="Z53" s="6"/>
      </tp>
      <tp>
        <v>1259</v>
        <stp/>
        <stp>StudyData</stp>
        <stp>(Vol(CLE??1)when  (LocalYear(CLE??1)=2016 AND LocalMonth(CLE??1)=2 AND LocalDay(CLE??1)=2 AND LocalHour(CLE??1)=14 AND LocalMinute(CLE??1)=45))</stp>
        <stp>Bar</stp>
        <stp/>
        <stp>Close</stp>
        <stp>5</stp>
        <stp>0</stp>
        <stp/>
        <stp/>
        <stp/>
        <stp>FALSE</stp>
        <stp>T</stp>
        <tr r="AB90" s="6"/>
      </tp>
      <tp>
        <v>2868</v>
        <stp/>
        <stp>StudyData</stp>
        <stp>(Vol(CLE??1)when  (LocalYear(CLE??1)=2016 AND LocalMonth(CLE??1)=2 AND LocalDay(CLE??1)=2 AND LocalHour(CLE??1)=12 AND LocalMinute(CLE??1)=45))</stp>
        <stp>Bar</stp>
        <stp/>
        <stp>Close</stp>
        <stp>5</stp>
        <stp>0</stp>
        <stp/>
        <stp/>
        <stp/>
        <stp>FALSE</stp>
        <stp>T</stp>
        <tr r="AB66" s="6"/>
      </tp>
      <tp>
        <v>905</v>
        <stp/>
        <stp>StudyData</stp>
        <stp>(Vol(CLE??1)when  (LocalYear(CLE??1)=2016 AND LocalMonth(CLE??1)=2 AND LocalDay(CLE??1)=2 AND LocalHour(CLE??1)=13 AND LocalMinute(CLE??1)=45))</stp>
        <stp>Bar</stp>
        <stp/>
        <stp>Close</stp>
        <stp>5</stp>
        <stp>0</stp>
        <stp/>
        <stp/>
        <stp/>
        <stp>FALSE</stp>
        <stp>T</stp>
        <tr r="AB78" s="6"/>
      </tp>
      <tp>
        <v>3845</v>
        <stp/>
        <stp>StudyData</stp>
        <stp>(Vol(CLE??1)when  (LocalYear(CLE??1)=2016 AND LocalMonth(CLE??1)=2 AND LocalDay(CLE??1)=2 AND LocalHour(CLE??1)=10 AND LocalMinute(CLE??1)=45))</stp>
        <stp>Bar</stp>
        <stp/>
        <stp>Close</stp>
        <stp>5</stp>
        <stp>0</stp>
        <stp/>
        <stp/>
        <stp/>
        <stp>FALSE</stp>
        <stp>T</stp>
        <tr r="AB42" s="6"/>
      </tp>
      <tp>
        <v>2593</v>
        <stp/>
        <stp>StudyData</stp>
        <stp>(Vol(CLE??1)when  (LocalYear(CLE??1)=2016 AND LocalMonth(CLE??1)=2 AND LocalDay(CLE??1)=2 AND LocalHour(CLE??1)=11 AND LocalMinute(CLE??1)=45))</stp>
        <stp>Bar</stp>
        <stp/>
        <stp>Close</stp>
        <stp>5</stp>
        <stp>0</stp>
        <stp/>
        <stp/>
        <stp/>
        <stp>FALSE</stp>
        <stp>T</stp>
        <tr r="AB54" s="6"/>
      </tp>
      <tp>
        <v>1042</v>
        <stp/>
        <stp>StudyData</stp>
        <stp>(Vol(CLE??1)when  (LocalYear(CLE??1)=2016 AND LocalMonth(CLE??1)=2 AND LocalDay(CLE??1)=3 AND LocalHour(CLE??1)=14 AND LocalMinute(CLE??1)=45))</stp>
        <stp>Bar</stp>
        <stp/>
        <stp>Close</stp>
        <stp>5</stp>
        <stp>0</stp>
        <stp/>
        <stp/>
        <stp/>
        <stp>FALSE</stp>
        <stp>T</stp>
        <tr r="AA90" s="6"/>
      </tp>
      <tp>
        <v>1907</v>
        <stp/>
        <stp>StudyData</stp>
        <stp>(Vol(CLE??1)when  (LocalYear(CLE??1)=2016 AND LocalMonth(CLE??1)=2 AND LocalDay(CLE??1)=3 AND LocalHour(CLE??1)=12 AND LocalMinute(CLE??1)=45))</stp>
        <stp>Bar</stp>
        <stp/>
        <stp>Close</stp>
        <stp>5</stp>
        <stp>0</stp>
        <stp/>
        <stp/>
        <stp/>
        <stp>FALSE</stp>
        <stp>T</stp>
        <tr r="AA66" s="6"/>
      </tp>
      <tp>
        <v>3401</v>
        <stp/>
        <stp>StudyData</stp>
        <stp>(Vol(CLE??1)when  (LocalYear(CLE??1)=2016 AND LocalMonth(CLE??1)=2 AND LocalDay(CLE??1)=3 AND LocalHour(CLE??1)=13 AND LocalMinute(CLE??1)=45))</stp>
        <stp>Bar</stp>
        <stp/>
        <stp>Close</stp>
        <stp>5</stp>
        <stp>0</stp>
        <stp/>
        <stp/>
        <stp/>
        <stp>FALSE</stp>
        <stp>T</stp>
        <tr r="AA78" s="6"/>
      </tp>
      <tp>
        <v>6344</v>
        <stp/>
        <stp>StudyData</stp>
        <stp>(Vol(CLE??1)when  (LocalYear(CLE??1)=2016 AND LocalMonth(CLE??1)=2 AND LocalDay(CLE??1)=3 AND LocalHour(CLE??1)=10 AND LocalMinute(CLE??1)=45))</stp>
        <stp>Bar</stp>
        <stp/>
        <stp>Close</stp>
        <stp>5</stp>
        <stp>0</stp>
        <stp/>
        <stp/>
        <stp/>
        <stp>FALSE</stp>
        <stp>T</stp>
        <tr r="AA42" s="6"/>
      </tp>
      <tp>
        <v>2555</v>
        <stp/>
        <stp>StudyData</stp>
        <stp>(Vol(CLE??1)when  (LocalYear(CLE??1)=2016 AND LocalMonth(CLE??1)=2 AND LocalDay(CLE??1)=3 AND LocalHour(CLE??1)=11 AND LocalMinute(CLE??1)=45))</stp>
        <stp>Bar</stp>
        <stp/>
        <stp>Close</stp>
        <stp>5</stp>
        <stp>0</stp>
        <stp/>
        <stp/>
        <stp/>
        <stp>FALSE</stp>
        <stp>T</stp>
        <tr r="AA54" s="6"/>
      </tp>
      <tp>
        <v>1052</v>
        <stp/>
        <stp>StudyData</stp>
        <stp>(Vol(CLE??1)when  (LocalYear(CLE??1)=2016 AND LocalMonth(CLE??1)=2 AND LocalDay(CLE??1)=9 AND LocalHour(CLE??1)=14 AND LocalMinute(CLE??1)=50))</stp>
        <stp>Bar</stp>
        <stp/>
        <stp>Close</stp>
        <stp>5</stp>
        <stp>0</stp>
        <stp/>
        <stp/>
        <stp/>
        <stp>FALSE</stp>
        <stp>T</stp>
        <tr r="W91" s="6"/>
      </tp>
      <tp>
        <v>4160</v>
        <stp/>
        <stp>StudyData</stp>
        <stp>(Vol(CLE??1)when  (LocalYear(CLE??1)=2016 AND LocalMonth(CLE??1)=2 AND LocalDay(CLE??1)=9 AND LocalHour(CLE??1)=12 AND LocalMinute(CLE??1)=50))</stp>
        <stp>Bar</stp>
        <stp/>
        <stp>Close</stp>
        <stp>5</stp>
        <stp>0</stp>
        <stp/>
        <stp/>
        <stp/>
        <stp>FALSE</stp>
        <stp>T</stp>
        <tr r="W67" s="6"/>
      </tp>
      <tp>
        <v>1515</v>
        <stp/>
        <stp>StudyData</stp>
        <stp>(Vol(CLE??1)when  (LocalYear(CLE??1)=2016 AND LocalMonth(CLE??1)=2 AND LocalDay(CLE??1)=9 AND LocalHour(CLE??1)=13 AND LocalMinute(CLE??1)=50))</stp>
        <stp>Bar</stp>
        <stp/>
        <stp>Close</stp>
        <stp>5</stp>
        <stp>0</stp>
        <stp/>
        <stp/>
        <stp/>
        <stp>FALSE</stp>
        <stp>T</stp>
        <tr r="W79" s="6"/>
      </tp>
      <tp>
        <v>5663</v>
        <stp/>
        <stp>StudyData</stp>
        <stp>(Vol(CLE??1)when  (LocalYear(CLE??1)=2016 AND LocalMonth(CLE??1)=2 AND LocalDay(CLE??1)=9 AND LocalHour(CLE??1)=10 AND LocalMinute(CLE??1)=50))</stp>
        <stp>Bar</stp>
        <stp/>
        <stp>Close</stp>
        <stp>5</stp>
        <stp>0</stp>
        <stp/>
        <stp/>
        <stp/>
        <stp>FALSE</stp>
        <stp>T</stp>
        <tr r="W43" s="6"/>
      </tp>
      <tp>
        <v>4255</v>
        <stp/>
        <stp>StudyData</stp>
        <stp>(Vol(CLE??1)when  (LocalYear(CLE??1)=2016 AND LocalMonth(CLE??1)=2 AND LocalDay(CLE??1)=9 AND LocalHour(CLE??1)=11 AND LocalMinute(CLE??1)=50))</stp>
        <stp>Bar</stp>
        <stp/>
        <stp>Close</stp>
        <stp>5</stp>
        <stp>0</stp>
        <stp/>
        <stp/>
        <stp/>
        <stp>FALSE</stp>
        <stp>T</stp>
        <tr r="W55" s="6"/>
      </tp>
      <tp>
        <v>796</v>
        <stp/>
        <stp>StudyData</stp>
        <stp>(Vol(CLE??1)when  (LocalYear(CLE??1)=2016 AND LocalMonth(CLE??1)=2 AND LocalDay(CLE??1)=8 AND LocalHour(CLE??1)=14 AND LocalMinute(CLE??1)=50))</stp>
        <stp>Bar</stp>
        <stp/>
        <stp>Close</stp>
        <stp>5</stp>
        <stp>0</stp>
        <stp/>
        <stp/>
        <stp/>
        <stp>FALSE</stp>
        <stp>T</stp>
        <tr r="X91" s="6"/>
      </tp>
      <tp>
        <v>1532</v>
        <stp/>
        <stp>StudyData</stp>
        <stp>(Vol(CLE??1)when  (LocalYear(CLE??1)=2016 AND LocalMonth(CLE??1)=2 AND LocalDay(CLE??1)=8 AND LocalHour(CLE??1)=12 AND LocalMinute(CLE??1)=50))</stp>
        <stp>Bar</stp>
        <stp/>
        <stp>Close</stp>
        <stp>5</stp>
        <stp>0</stp>
        <stp/>
        <stp/>
        <stp/>
        <stp>FALSE</stp>
        <stp>T</stp>
        <tr r="X67" s="6"/>
      </tp>
      <tp>
        <v>1342</v>
        <stp/>
        <stp>StudyData</stp>
        <stp>(Vol(CLE??1)when  (LocalYear(CLE??1)=2016 AND LocalMonth(CLE??1)=2 AND LocalDay(CLE??1)=8 AND LocalHour(CLE??1)=13 AND LocalMinute(CLE??1)=50))</stp>
        <stp>Bar</stp>
        <stp/>
        <stp>Close</stp>
        <stp>5</stp>
        <stp>0</stp>
        <stp/>
        <stp/>
        <stp/>
        <stp>FALSE</stp>
        <stp>T</stp>
        <tr r="X79" s="6"/>
      </tp>
      <tp>
        <v>1953</v>
        <stp/>
        <stp>StudyData</stp>
        <stp>(Vol(CLE??1)when  (LocalYear(CLE??1)=2016 AND LocalMonth(CLE??1)=2 AND LocalDay(CLE??1)=8 AND LocalHour(CLE??1)=10 AND LocalMinute(CLE??1)=50))</stp>
        <stp>Bar</stp>
        <stp/>
        <stp>Close</stp>
        <stp>5</stp>
        <stp>0</stp>
        <stp/>
        <stp/>
        <stp/>
        <stp>FALSE</stp>
        <stp>T</stp>
        <tr r="X43" s="6"/>
      </tp>
      <tp>
        <v>1050</v>
        <stp/>
        <stp>StudyData</stp>
        <stp>(Vol(CLE??1)when  (LocalYear(CLE??1)=2016 AND LocalMonth(CLE??1)=2 AND LocalDay(CLE??1)=8 AND LocalHour(CLE??1)=11 AND LocalMinute(CLE??1)=50))</stp>
        <stp>Bar</stp>
        <stp/>
        <stp>Close</stp>
        <stp>5</stp>
        <stp>0</stp>
        <stp/>
        <stp/>
        <stp/>
        <stp>FALSE</stp>
        <stp>T</stp>
        <tr r="X55" s="6"/>
      </tp>
      <tp>
        <v>1242</v>
        <stp/>
        <stp>StudyData</stp>
        <stp>(Vol(CLE??1)when  (LocalYear(CLE??1)=2016 AND LocalMonth(CLE??1)=2 AND LocalDay(CLE??1)=8 AND LocalHour(CLE??1)=14 AND LocalMinute(CLE??1)=55))</stp>
        <stp>Bar</stp>
        <stp/>
        <stp>Close</stp>
        <stp>5</stp>
        <stp>0</stp>
        <stp/>
        <stp/>
        <stp/>
        <stp>FALSE</stp>
        <stp>T</stp>
        <tr r="X92" s="6"/>
      </tp>
      <tp>
        <v>1994</v>
        <stp/>
        <stp>StudyData</stp>
        <stp>(Vol(CLE??1)when  (LocalYear(CLE??1)=2016 AND LocalMonth(CLE??1)=2 AND LocalDay(CLE??1)=8 AND LocalHour(CLE??1)=12 AND LocalMinute(CLE??1)=55))</stp>
        <stp>Bar</stp>
        <stp/>
        <stp>Close</stp>
        <stp>5</stp>
        <stp>0</stp>
        <stp/>
        <stp/>
        <stp/>
        <stp>FALSE</stp>
        <stp>T</stp>
        <tr r="X68" s="6"/>
      </tp>
      <tp>
        <v>1059</v>
        <stp/>
        <stp>StudyData</stp>
        <stp>(Vol(CLE??1)when  (LocalYear(CLE??1)=2016 AND LocalMonth(CLE??1)=2 AND LocalDay(CLE??1)=8 AND LocalHour(CLE??1)=13 AND LocalMinute(CLE??1)=55))</stp>
        <stp>Bar</stp>
        <stp/>
        <stp>Close</stp>
        <stp>5</stp>
        <stp>0</stp>
        <stp/>
        <stp/>
        <stp/>
        <stp>FALSE</stp>
        <stp>T</stp>
        <tr r="X80" s="6"/>
      </tp>
      <tp>
        <v>1969</v>
        <stp/>
        <stp>StudyData</stp>
        <stp>(Vol(CLE??1)when  (LocalYear(CLE??1)=2016 AND LocalMonth(CLE??1)=2 AND LocalDay(CLE??1)=8 AND LocalHour(CLE??1)=10 AND LocalMinute(CLE??1)=55))</stp>
        <stp>Bar</stp>
        <stp/>
        <stp>Close</stp>
        <stp>5</stp>
        <stp>0</stp>
        <stp/>
        <stp/>
        <stp/>
        <stp>FALSE</stp>
        <stp>T</stp>
        <tr r="X44" s="6"/>
      </tp>
      <tp>
        <v>1454</v>
        <stp/>
        <stp>StudyData</stp>
        <stp>(Vol(CLE??1)when  (LocalYear(CLE??1)=2016 AND LocalMonth(CLE??1)=2 AND LocalDay(CLE??1)=8 AND LocalHour(CLE??1)=11 AND LocalMinute(CLE??1)=55))</stp>
        <stp>Bar</stp>
        <stp/>
        <stp>Close</stp>
        <stp>5</stp>
        <stp>0</stp>
        <stp/>
        <stp/>
        <stp/>
        <stp>FALSE</stp>
        <stp>T</stp>
        <tr r="X56" s="6"/>
      </tp>
      <tp>
        <v>752</v>
        <stp/>
        <stp>StudyData</stp>
        <stp>(Vol(CLE??1)when  (LocalYear(CLE??1)=2016 AND LocalMonth(CLE??1)=2 AND LocalDay(CLE??1)=9 AND LocalHour(CLE??1)=14 AND LocalMinute(CLE??1)=55))</stp>
        <stp>Bar</stp>
        <stp/>
        <stp>Close</stp>
        <stp>5</stp>
        <stp>0</stp>
        <stp/>
        <stp/>
        <stp/>
        <stp>FALSE</stp>
        <stp>T</stp>
        <tr r="W92" s="6"/>
      </tp>
      <tp>
        <v>5329</v>
        <stp/>
        <stp>StudyData</stp>
        <stp>(Vol(CLE??1)when  (LocalYear(CLE??1)=2016 AND LocalMonth(CLE??1)=2 AND LocalDay(CLE??1)=9 AND LocalHour(CLE??1)=12 AND LocalMinute(CLE??1)=55))</stp>
        <stp>Bar</stp>
        <stp/>
        <stp>Close</stp>
        <stp>5</stp>
        <stp>0</stp>
        <stp/>
        <stp/>
        <stp/>
        <stp>FALSE</stp>
        <stp>T</stp>
        <tr r="W68" s="6"/>
      </tp>
      <tp>
        <v>1974</v>
        <stp/>
        <stp>StudyData</stp>
        <stp>(Vol(CLE??1)when  (LocalYear(CLE??1)=2016 AND LocalMonth(CLE??1)=2 AND LocalDay(CLE??1)=9 AND LocalHour(CLE??1)=13 AND LocalMinute(CLE??1)=55))</stp>
        <stp>Bar</stp>
        <stp/>
        <stp>Close</stp>
        <stp>5</stp>
        <stp>0</stp>
        <stp/>
        <stp/>
        <stp/>
        <stp>FALSE</stp>
        <stp>T</stp>
        <tr r="W80" s="6"/>
      </tp>
      <tp>
        <v>6726</v>
        <stp/>
        <stp>StudyData</stp>
        <stp>(Vol(CLE??1)when  (LocalYear(CLE??1)=2016 AND LocalMonth(CLE??1)=2 AND LocalDay(CLE??1)=9 AND LocalHour(CLE??1)=10 AND LocalMinute(CLE??1)=55))</stp>
        <stp>Bar</stp>
        <stp/>
        <stp>Close</stp>
        <stp>5</stp>
        <stp>0</stp>
        <stp/>
        <stp/>
        <stp/>
        <stp>FALSE</stp>
        <stp>T</stp>
        <tr r="W44" s="6"/>
      </tp>
      <tp>
        <v>5688</v>
        <stp/>
        <stp>StudyData</stp>
        <stp>(Vol(CLE??1)when  (LocalYear(CLE??1)=2016 AND LocalMonth(CLE??1)=2 AND LocalDay(CLE??1)=9 AND LocalHour(CLE??1)=11 AND LocalMinute(CLE??1)=55))</stp>
        <stp>Bar</stp>
        <stp/>
        <stp>Close</stp>
        <stp>5</stp>
        <stp>0</stp>
        <stp/>
        <stp/>
        <stp/>
        <stp>FALSE</stp>
        <stp>T</stp>
        <tr r="W56" s="6"/>
      </tp>
      <tp>
        <v>545</v>
        <stp/>
        <stp>StudyData</stp>
        <stp>(Vol(CLE??1)when  (LocalYear(CLE??1)=2016 AND LocalMonth(CLE??1)=2 AND LocalDay(CLE??1)=4 AND LocalHour(CLE??1)=14 AND LocalMinute(CLE??1)=55))</stp>
        <stp>Bar</stp>
        <stp/>
        <stp>Close</stp>
        <stp>5</stp>
        <stp>0</stp>
        <stp/>
        <stp/>
        <stp/>
        <stp>FALSE</stp>
        <stp>T</stp>
        <tr r="Z92" s="6"/>
      </tp>
      <tp>
        <v>3467</v>
        <stp/>
        <stp>StudyData</stp>
        <stp>(Vol(CLE??1)when  (LocalYear(CLE??1)=2016 AND LocalMonth(CLE??1)=2 AND LocalDay(CLE??1)=4 AND LocalHour(CLE??1)=12 AND LocalMinute(CLE??1)=55))</stp>
        <stp>Bar</stp>
        <stp/>
        <stp>Close</stp>
        <stp>5</stp>
        <stp>0</stp>
        <stp/>
        <stp/>
        <stp/>
        <stp>FALSE</stp>
        <stp>T</stp>
        <tr r="Z68" s="6"/>
      </tp>
      <tp>
        <v>1307</v>
        <stp/>
        <stp>StudyData</stp>
        <stp>(Vol(CLE??1)when  (LocalYear(CLE??1)=2016 AND LocalMonth(CLE??1)=2 AND LocalDay(CLE??1)=4 AND LocalHour(CLE??1)=13 AND LocalMinute(CLE??1)=55))</stp>
        <stp>Bar</stp>
        <stp/>
        <stp>Close</stp>
        <stp>5</stp>
        <stp>0</stp>
        <stp/>
        <stp/>
        <stp/>
        <stp>FALSE</stp>
        <stp>T</stp>
        <tr r="Z80" s="6"/>
      </tp>
      <tp>
        <v>4471</v>
        <stp/>
        <stp>StudyData</stp>
        <stp>(Vol(CLE??1)when  (LocalYear(CLE??1)=2016 AND LocalMonth(CLE??1)=2 AND LocalDay(CLE??1)=4 AND LocalHour(CLE??1)=10 AND LocalMinute(CLE??1)=55))</stp>
        <stp>Bar</stp>
        <stp/>
        <stp>Close</stp>
        <stp>5</stp>
        <stp>0</stp>
        <stp/>
        <stp/>
        <stp/>
        <stp>FALSE</stp>
        <stp>T</stp>
        <tr r="Z44" s="6"/>
      </tp>
      <tp>
        <v>1615</v>
        <stp/>
        <stp>StudyData</stp>
        <stp>(Vol(CLE??1)when  (LocalYear(CLE??1)=2016 AND LocalMonth(CLE??1)=2 AND LocalDay(CLE??1)=4 AND LocalHour(CLE??1)=11 AND LocalMinute(CLE??1)=55))</stp>
        <stp>Bar</stp>
        <stp/>
        <stp>Close</stp>
        <stp>5</stp>
        <stp>0</stp>
        <stp/>
        <stp/>
        <stp/>
        <stp>FALSE</stp>
        <stp>T</stp>
        <tr r="Z56" s="6"/>
      </tp>
      <tp>
        <v>767</v>
        <stp/>
        <stp>StudyData</stp>
        <stp>(Vol(CLE??1)when  (LocalYear(CLE??1)=2016 AND LocalMonth(CLE??1)=2 AND LocalDay(CLE??1)=5 AND LocalHour(CLE??1)=14 AND LocalMinute(CLE??1)=55))</stp>
        <stp>Bar</stp>
        <stp/>
        <stp>Close</stp>
        <stp>5</stp>
        <stp>0</stp>
        <stp/>
        <stp/>
        <stp/>
        <stp>FALSE</stp>
        <stp>T</stp>
        <tr r="Y92" s="6"/>
      </tp>
      <tp>
        <v>1570</v>
        <stp/>
        <stp>StudyData</stp>
        <stp>(Vol(CLE??1)when  (LocalYear(CLE??1)=2016 AND LocalMonth(CLE??1)=2 AND LocalDay(CLE??1)=5 AND LocalHour(CLE??1)=12 AND LocalMinute(CLE??1)=55))</stp>
        <stp>Bar</stp>
        <stp/>
        <stp>Close</stp>
        <stp>5</stp>
        <stp>0</stp>
        <stp/>
        <stp/>
        <stp/>
        <stp>FALSE</stp>
        <stp>T</stp>
        <tr r="Y68" s="6"/>
      </tp>
      <tp>
        <v>762</v>
        <stp/>
        <stp>StudyData</stp>
        <stp>(Vol(CLE??1)when  (LocalYear(CLE??1)=2016 AND LocalMonth(CLE??1)=2 AND LocalDay(CLE??1)=5 AND LocalHour(CLE??1)=13 AND LocalMinute(CLE??1)=55))</stp>
        <stp>Bar</stp>
        <stp/>
        <stp>Close</stp>
        <stp>5</stp>
        <stp>0</stp>
        <stp/>
        <stp/>
        <stp/>
        <stp>FALSE</stp>
        <stp>T</stp>
        <tr r="Y80" s="6"/>
      </tp>
      <tp>
        <v>2173</v>
        <stp/>
        <stp>StudyData</stp>
        <stp>(Vol(CLE??1)when  (LocalYear(CLE??1)=2016 AND LocalMonth(CLE??1)=2 AND LocalDay(CLE??1)=5 AND LocalHour(CLE??1)=10 AND LocalMinute(CLE??1)=55))</stp>
        <stp>Bar</stp>
        <stp/>
        <stp>Close</stp>
        <stp>5</stp>
        <stp>0</stp>
        <stp/>
        <stp/>
        <stp/>
        <stp>FALSE</stp>
        <stp>T</stp>
        <tr r="Y44" s="6"/>
      </tp>
      <tp>
        <v>1719</v>
        <stp/>
        <stp>StudyData</stp>
        <stp>(Vol(CLE??1)when  (LocalYear(CLE??1)=2016 AND LocalMonth(CLE??1)=2 AND LocalDay(CLE??1)=5 AND LocalHour(CLE??1)=11 AND LocalMinute(CLE??1)=55))</stp>
        <stp>Bar</stp>
        <stp/>
        <stp>Close</stp>
        <stp>5</stp>
        <stp>0</stp>
        <stp/>
        <stp/>
        <stp/>
        <stp>FALSE</stp>
        <stp>T</stp>
        <tr r="Y56" s="6"/>
      </tp>
      <tp>
        <v>1831</v>
        <stp/>
        <stp>StudyData</stp>
        <stp>(Vol(CLE??1)when  (LocalYear(CLE??1)=2016 AND LocalMonth(CLE??1)=2 AND LocalDay(CLE??1)=3 AND LocalHour(CLE??1)=14 AND LocalMinute(CLE??1)=50))</stp>
        <stp>Bar</stp>
        <stp/>
        <stp>Close</stp>
        <stp>5</stp>
        <stp>0</stp>
        <stp/>
        <stp/>
        <stp/>
        <stp>FALSE</stp>
        <stp>T</stp>
        <tr r="AA91" s="6"/>
      </tp>
      <tp>
        <v>3159</v>
        <stp/>
        <stp>StudyData</stp>
        <stp>(Vol(CLE??1)when  (LocalYear(CLE??1)=2016 AND LocalMonth(CLE??1)=2 AND LocalDay(CLE??1)=3 AND LocalHour(CLE??1)=12 AND LocalMinute(CLE??1)=50))</stp>
        <stp>Bar</stp>
        <stp/>
        <stp>Close</stp>
        <stp>5</stp>
        <stp>0</stp>
        <stp/>
        <stp/>
        <stp/>
        <stp>FALSE</stp>
        <stp>T</stp>
        <tr r="AA67" s="6"/>
      </tp>
      <tp>
        <v>1878</v>
        <stp/>
        <stp>StudyData</stp>
        <stp>(Vol(CLE??1)when  (LocalYear(CLE??1)=2016 AND LocalMonth(CLE??1)=2 AND LocalDay(CLE??1)=3 AND LocalHour(CLE??1)=13 AND LocalMinute(CLE??1)=50))</stp>
        <stp>Bar</stp>
        <stp/>
        <stp>Close</stp>
        <stp>5</stp>
        <stp>0</stp>
        <stp/>
        <stp/>
        <stp/>
        <stp>FALSE</stp>
        <stp>T</stp>
        <tr r="AA79" s="6"/>
      </tp>
      <tp>
        <v>5414</v>
        <stp/>
        <stp>StudyData</stp>
        <stp>(Vol(CLE??1)when  (LocalYear(CLE??1)=2016 AND LocalMonth(CLE??1)=2 AND LocalDay(CLE??1)=3 AND LocalHour(CLE??1)=10 AND LocalMinute(CLE??1)=50))</stp>
        <stp>Bar</stp>
        <stp/>
        <stp>Close</stp>
        <stp>5</stp>
        <stp>0</stp>
        <stp/>
        <stp/>
        <stp/>
        <stp>FALSE</stp>
        <stp>T</stp>
        <tr r="AA43" s="6"/>
      </tp>
      <tp>
        <v>2933</v>
        <stp/>
        <stp>StudyData</stp>
        <stp>(Vol(CLE??1)when  (LocalYear(CLE??1)=2016 AND LocalMonth(CLE??1)=2 AND LocalDay(CLE??1)=3 AND LocalHour(CLE??1)=11 AND LocalMinute(CLE??1)=50))</stp>
        <stp>Bar</stp>
        <stp/>
        <stp>Close</stp>
        <stp>5</stp>
        <stp>0</stp>
        <stp/>
        <stp/>
        <stp/>
        <stp>FALSE</stp>
        <stp>T</stp>
        <tr r="AA55" s="6"/>
      </tp>
      <tp>
        <v>558</v>
        <stp/>
        <stp>StudyData</stp>
        <stp>(Vol(CLE??1)when  (LocalYear(CLE??1)=2016 AND LocalMonth(CLE??1)=2 AND LocalDay(CLE??1)=2 AND LocalHour(CLE??1)=14 AND LocalMinute(CLE??1)=50))</stp>
        <stp>Bar</stp>
        <stp/>
        <stp>Close</stp>
        <stp>5</stp>
        <stp>0</stp>
        <stp/>
        <stp/>
        <stp/>
        <stp>FALSE</stp>
        <stp>T</stp>
        <tr r="AB91" s="6"/>
      </tp>
      <tp>
        <v>2785</v>
        <stp/>
        <stp>StudyData</stp>
        <stp>(Vol(CLE??1)when  (LocalYear(CLE??1)=2016 AND LocalMonth(CLE??1)=2 AND LocalDay(CLE??1)=2 AND LocalHour(CLE??1)=12 AND LocalMinute(CLE??1)=50))</stp>
        <stp>Bar</stp>
        <stp/>
        <stp>Close</stp>
        <stp>5</stp>
        <stp>0</stp>
        <stp/>
        <stp/>
        <stp/>
        <stp>FALSE</stp>
        <stp>T</stp>
        <tr r="AB67" s="6"/>
      </tp>
      <tp>
        <v>970</v>
        <stp/>
        <stp>StudyData</stp>
        <stp>(Vol(CLE??1)when  (LocalYear(CLE??1)=2016 AND LocalMonth(CLE??1)=2 AND LocalDay(CLE??1)=2 AND LocalHour(CLE??1)=13 AND LocalMinute(CLE??1)=50))</stp>
        <stp>Bar</stp>
        <stp/>
        <stp>Close</stp>
        <stp>5</stp>
        <stp>0</stp>
        <stp/>
        <stp/>
        <stp/>
        <stp>FALSE</stp>
        <stp>T</stp>
        <tr r="AB79" s="6"/>
      </tp>
      <tp>
        <v>2780</v>
        <stp/>
        <stp>StudyData</stp>
        <stp>(Vol(CLE??1)when  (LocalYear(CLE??1)=2016 AND LocalMonth(CLE??1)=2 AND LocalDay(CLE??1)=2 AND LocalHour(CLE??1)=10 AND LocalMinute(CLE??1)=50))</stp>
        <stp>Bar</stp>
        <stp/>
        <stp>Close</stp>
        <stp>5</stp>
        <stp>0</stp>
        <stp/>
        <stp/>
        <stp/>
        <stp>FALSE</stp>
        <stp>T</stp>
        <tr r="AB43" s="6"/>
      </tp>
      <tp>
        <v>2077</v>
        <stp/>
        <stp>StudyData</stp>
        <stp>(Vol(CLE??1)when  (LocalYear(CLE??1)=2016 AND LocalMonth(CLE??1)=2 AND LocalDay(CLE??1)=2 AND LocalHour(CLE??1)=11 AND LocalMinute(CLE??1)=50))</stp>
        <stp>Bar</stp>
        <stp/>
        <stp>Close</stp>
        <stp>5</stp>
        <stp>0</stp>
        <stp/>
        <stp/>
        <stp/>
        <stp>FALSE</stp>
        <stp>T</stp>
        <tr r="AB55" s="6"/>
      </tp>
      <tp>
        <v>638</v>
        <stp/>
        <stp>StudyData</stp>
        <stp>(Vol(CLE??1)when  (LocalYear(CLE??1)=2016 AND LocalMonth(CLE??1)=2 AND LocalDay(CLE??1)=5 AND LocalHour(CLE??1)=14 AND LocalMinute(CLE??1)=50))</stp>
        <stp>Bar</stp>
        <stp/>
        <stp>Close</stp>
        <stp>5</stp>
        <stp>0</stp>
        <stp/>
        <stp/>
        <stp/>
        <stp>FALSE</stp>
        <stp>T</stp>
        <tr r="Y91" s="6"/>
      </tp>
      <tp>
        <v>4081</v>
        <stp/>
        <stp>StudyData</stp>
        <stp>(Vol(CLE??1)when  (LocalYear(CLE??1)=2016 AND LocalMonth(CLE??1)=2 AND LocalDay(CLE??1)=5 AND LocalHour(CLE??1)=12 AND LocalMinute(CLE??1)=50))</stp>
        <stp>Bar</stp>
        <stp/>
        <stp>Close</stp>
        <stp>5</stp>
        <stp>0</stp>
        <stp/>
        <stp/>
        <stp/>
        <stp>FALSE</stp>
        <stp>T</stp>
        <tr r="Y67" s="6"/>
      </tp>
      <tp>
        <v>1075</v>
        <stp/>
        <stp>StudyData</stp>
        <stp>(Vol(CLE??1)when  (LocalYear(CLE??1)=2016 AND LocalMonth(CLE??1)=2 AND LocalDay(CLE??1)=5 AND LocalHour(CLE??1)=13 AND LocalMinute(CLE??1)=50))</stp>
        <stp>Bar</stp>
        <stp/>
        <stp>Close</stp>
        <stp>5</stp>
        <stp>0</stp>
        <stp/>
        <stp/>
        <stp/>
        <stp>FALSE</stp>
        <stp>T</stp>
        <tr r="Y79" s="6"/>
      </tp>
      <tp>
        <v>2695</v>
        <stp/>
        <stp>StudyData</stp>
        <stp>(Vol(CLE??1)when  (LocalYear(CLE??1)=2016 AND LocalMonth(CLE??1)=2 AND LocalDay(CLE??1)=5 AND LocalHour(CLE??1)=10 AND LocalMinute(CLE??1)=50))</stp>
        <stp>Bar</stp>
        <stp/>
        <stp>Close</stp>
        <stp>5</stp>
        <stp>0</stp>
        <stp/>
        <stp/>
        <stp/>
        <stp>FALSE</stp>
        <stp>T</stp>
        <tr r="Y43" s="6"/>
      </tp>
      <tp>
        <v>1718</v>
        <stp/>
        <stp>StudyData</stp>
        <stp>(Vol(CLE??1)when  (LocalYear(CLE??1)=2016 AND LocalMonth(CLE??1)=2 AND LocalDay(CLE??1)=5 AND LocalHour(CLE??1)=11 AND LocalMinute(CLE??1)=50))</stp>
        <stp>Bar</stp>
        <stp/>
        <stp>Close</stp>
        <stp>5</stp>
        <stp>0</stp>
        <stp/>
        <stp/>
        <stp/>
        <stp>FALSE</stp>
        <stp>T</stp>
        <tr r="Y55" s="6"/>
      </tp>
      <tp>
        <v>260</v>
        <stp/>
        <stp>StudyData</stp>
        <stp>(Vol(CLE??1)when  (LocalYear(CLE??1)=2016 AND LocalMonth(CLE??1)=2 AND LocalDay(CLE??1)=4 AND LocalHour(CLE??1)=14 AND LocalMinute(CLE??1)=50))</stp>
        <stp>Bar</stp>
        <stp/>
        <stp>Close</stp>
        <stp>5</stp>
        <stp>0</stp>
        <stp/>
        <stp/>
        <stp/>
        <stp>FALSE</stp>
        <stp>T</stp>
        <tr r="Z91" s="6"/>
      </tp>
      <tp>
        <v>4382</v>
        <stp/>
        <stp>StudyData</stp>
        <stp>(Vol(CLE??1)when  (LocalYear(CLE??1)=2016 AND LocalMonth(CLE??1)=2 AND LocalDay(CLE??1)=4 AND LocalHour(CLE??1)=12 AND LocalMinute(CLE??1)=50))</stp>
        <stp>Bar</stp>
        <stp/>
        <stp>Close</stp>
        <stp>5</stp>
        <stp>0</stp>
        <stp/>
        <stp/>
        <stp/>
        <stp>FALSE</stp>
        <stp>T</stp>
        <tr r="Z67" s="6"/>
      </tp>
      <tp>
        <v>720</v>
        <stp/>
        <stp>StudyData</stp>
        <stp>(Vol(CLE??1)when  (LocalYear(CLE??1)=2016 AND LocalMonth(CLE??1)=2 AND LocalDay(CLE??1)=4 AND LocalHour(CLE??1)=13 AND LocalMinute(CLE??1)=50))</stp>
        <stp>Bar</stp>
        <stp/>
        <stp>Close</stp>
        <stp>5</stp>
        <stp>0</stp>
        <stp/>
        <stp/>
        <stp/>
        <stp>FALSE</stp>
        <stp>T</stp>
        <tr r="Z79" s="6"/>
      </tp>
      <tp>
        <v>5439</v>
        <stp/>
        <stp>StudyData</stp>
        <stp>(Vol(CLE??1)when  (LocalYear(CLE??1)=2016 AND LocalMonth(CLE??1)=2 AND LocalDay(CLE??1)=4 AND LocalHour(CLE??1)=10 AND LocalMinute(CLE??1)=50))</stp>
        <stp>Bar</stp>
        <stp/>
        <stp>Close</stp>
        <stp>5</stp>
        <stp>0</stp>
        <stp/>
        <stp/>
        <stp/>
        <stp>FALSE</stp>
        <stp>T</stp>
        <tr r="Z43" s="6"/>
      </tp>
      <tp>
        <v>2632</v>
        <stp/>
        <stp>StudyData</stp>
        <stp>(Vol(CLE??1)when  (LocalYear(CLE??1)=2016 AND LocalMonth(CLE??1)=2 AND LocalDay(CLE??1)=4 AND LocalHour(CLE??1)=11 AND LocalMinute(CLE??1)=50))</stp>
        <stp>Bar</stp>
        <stp/>
        <stp>Close</stp>
        <stp>5</stp>
        <stp>0</stp>
        <stp/>
        <stp/>
        <stp/>
        <stp>FALSE</stp>
        <stp>T</stp>
        <tr r="Z55" s="6"/>
      </tp>
      <tp>
        <v>795</v>
        <stp/>
        <stp>StudyData</stp>
        <stp>(Vol(CLE??1)when  (LocalYear(CLE??1)=2016 AND LocalMonth(CLE??1)=2 AND LocalDay(CLE??1)=2 AND LocalHour(CLE??1)=14 AND LocalMinute(CLE??1)=55))</stp>
        <stp>Bar</stp>
        <stp/>
        <stp>Close</stp>
        <stp>5</stp>
        <stp>0</stp>
        <stp/>
        <stp/>
        <stp/>
        <stp>FALSE</stp>
        <stp>T</stp>
        <tr r="AB92" s="6"/>
      </tp>
      <tp>
        <v>2842</v>
        <stp/>
        <stp>StudyData</stp>
        <stp>(Vol(CLE??1)when  (LocalYear(CLE??1)=2016 AND LocalMonth(CLE??1)=2 AND LocalDay(CLE??1)=2 AND LocalHour(CLE??1)=12 AND LocalMinute(CLE??1)=55))</stp>
        <stp>Bar</stp>
        <stp/>
        <stp>Close</stp>
        <stp>5</stp>
        <stp>0</stp>
        <stp/>
        <stp/>
        <stp/>
        <stp>FALSE</stp>
        <stp>T</stp>
        <tr r="AB68" s="6"/>
      </tp>
      <tp>
        <v>818</v>
        <stp/>
        <stp>StudyData</stp>
        <stp>(Vol(CLE??1)when  (LocalYear(CLE??1)=2016 AND LocalMonth(CLE??1)=2 AND LocalDay(CLE??1)=2 AND LocalHour(CLE??1)=13 AND LocalMinute(CLE??1)=55))</stp>
        <stp>Bar</stp>
        <stp/>
        <stp>Close</stp>
        <stp>5</stp>
        <stp>0</stp>
        <stp/>
        <stp/>
        <stp/>
        <stp>FALSE</stp>
        <stp>T</stp>
        <tr r="AB80" s="6"/>
      </tp>
      <tp>
        <v>3175</v>
        <stp/>
        <stp>StudyData</stp>
        <stp>(Vol(CLE??1)when  (LocalYear(CLE??1)=2016 AND LocalMonth(CLE??1)=2 AND LocalDay(CLE??1)=2 AND LocalHour(CLE??1)=10 AND LocalMinute(CLE??1)=55))</stp>
        <stp>Bar</stp>
        <stp/>
        <stp>Close</stp>
        <stp>5</stp>
        <stp>0</stp>
        <stp/>
        <stp/>
        <stp/>
        <stp>FALSE</stp>
        <stp>T</stp>
        <tr r="AB44" s="6"/>
      </tp>
      <tp>
        <v>2094</v>
        <stp/>
        <stp>StudyData</stp>
        <stp>(Vol(CLE??1)when  (LocalYear(CLE??1)=2016 AND LocalMonth(CLE??1)=2 AND LocalDay(CLE??1)=2 AND LocalHour(CLE??1)=11 AND LocalMinute(CLE??1)=55))</stp>
        <stp>Bar</stp>
        <stp/>
        <stp>Close</stp>
        <stp>5</stp>
        <stp>0</stp>
        <stp/>
        <stp/>
        <stp/>
        <stp>FALSE</stp>
        <stp>T</stp>
        <tr r="AB56" s="6"/>
      </tp>
      <tp>
        <v>1207</v>
        <stp/>
        <stp>StudyData</stp>
        <stp>(Vol(CLE??1)when  (LocalYear(CLE??1)=2016 AND LocalMonth(CLE??1)=2 AND LocalDay(CLE??1)=3 AND LocalHour(CLE??1)=14 AND LocalMinute(CLE??1)=55))</stp>
        <stp>Bar</stp>
        <stp/>
        <stp>Close</stp>
        <stp>5</stp>
        <stp>0</stp>
        <stp/>
        <stp/>
        <stp/>
        <stp>FALSE</stp>
        <stp>T</stp>
        <tr r="AA92" s="6"/>
      </tp>
      <tp>
        <v>2354</v>
        <stp/>
        <stp>StudyData</stp>
        <stp>(Vol(CLE??1)when  (LocalYear(CLE??1)=2016 AND LocalMonth(CLE??1)=2 AND LocalDay(CLE??1)=3 AND LocalHour(CLE??1)=12 AND LocalMinute(CLE??1)=55))</stp>
        <stp>Bar</stp>
        <stp/>
        <stp>Close</stp>
        <stp>5</stp>
        <stp>0</stp>
        <stp/>
        <stp/>
        <stp/>
        <stp>FALSE</stp>
        <stp>T</stp>
        <tr r="AA68" s="6"/>
      </tp>
      <tp>
        <v>1423</v>
        <stp/>
        <stp>StudyData</stp>
        <stp>(Vol(CLE??1)when  (LocalYear(CLE??1)=2016 AND LocalMonth(CLE??1)=2 AND LocalDay(CLE??1)=3 AND LocalHour(CLE??1)=13 AND LocalMinute(CLE??1)=55))</stp>
        <stp>Bar</stp>
        <stp/>
        <stp>Close</stp>
        <stp>5</stp>
        <stp>0</stp>
        <stp/>
        <stp/>
        <stp/>
        <stp>FALSE</stp>
        <stp>T</stp>
        <tr r="AA80" s="6"/>
      </tp>
      <tp>
        <v>3964</v>
        <stp/>
        <stp>StudyData</stp>
        <stp>(Vol(CLE??1)when  (LocalYear(CLE??1)=2016 AND LocalMonth(CLE??1)=2 AND LocalDay(CLE??1)=3 AND LocalHour(CLE??1)=10 AND LocalMinute(CLE??1)=55))</stp>
        <stp>Bar</stp>
        <stp/>
        <stp>Close</stp>
        <stp>5</stp>
        <stp>0</stp>
        <stp/>
        <stp/>
        <stp/>
        <stp>FALSE</stp>
        <stp>T</stp>
        <tr r="AA44" s="6"/>
      </tp>
      <tp>
        <v>5970</v>
        <stp/>
        <stp>StudyData</stp>
        <stp>(Vol(CLE??1)when  (LocalYear(CLE??1)=2016 AND LocalMonth(CLE??1)=2 AND LocalDay(CLE??1)=3 AND LocalHour(CLE??1)=11 AND LocalMinute(CLE??1)=55))</stp>
        <stp>Bar</stp>
        <stp/>
        <stp>Close</stp>
        <stp>5</stp>
        <stp>0</stp>
        <stp/>
        <stp/>
        <stp/>
        <stp>FALSE</stp>
        <stp>T</stp>
        <tr r="AA56" s="6"/>
      </tp>
      <tp>
        <v>1997</v>
        <stp/>
        <stp>StudyData</stp>
        <stp>(Vol(CLE??1)when  (LocalYear(CLE??1)=2016 AND LocalMonth(CLE??1)=2 AND LocalDay(CLE??1)=9 AND LocalHour(CLE??1)=14 AND LocalMinute(CLE??1)=00))</stp>
        <stp>Bar</stp>
        <stp/>
        <stp>Close</stp>
        <stp>5</stp>
        <stp>0</stp>
        <stp/>
        <stp/>
        <stp/>
        <stp>FALSE</stp>
        <stp>T</stp>
        <tr r="W81" s="6"/>
      </tp>
      <tp>
        <v>785</v>
        <stp/>
        <stp>StudyData</stp>
        <stp>(Vol(CLE??1)when  (LocalYear(CLE??1)=2016 AND LocalMonth(CLE??1)=2 AND LocalDay(CLE??1)=9 AND LocalHour(CLE??1)=15 AND LocalMinute(CLE??1)=00))</stp>
        <stp>Bar</stp>
        <stp/>
        <stp>Close</stp>
        <stp>5</stp>
        <stp>0</stp>
        <stp/>
        <stp/>
        <stp/>
        <stp>FALSE</stp>
        <stp>T</stp>
        <tr r="W93" s="6"/>
      </tp>
      <tp>
        <v>6860</v>
        <stp/>
        <stp>StudyData</stp>
        <stp>(Vol(CLE??1)when  (LocalYear(CLE??1)=2016 AND LocalMonth(CLE??1)=2 AND LocalDay(CLE??1)=9 AND LocalHour(CLE??1)=12 AND LocalMinute(CLE??1)=00))</stp>
        <stp>Bar</stp>
        <stp/>
        <stp>Close</stp>
        <stp>5</stp>
        <stp>0</stp>
        <stp/>
        <stp/>
        <stp/>
        <stp>FALSE</stp>
        <stp>T</stp>
        <tr r="W57" s="6"/>
      </tp>
      <tp>
        <v>3806</v>
        <stp/>
        <stp>StudyData</stp>
        <stp>(Vol(CLE??1)when  (LocalYear(CLE??1)=2016 AND LocalMonth(CLE??1)=2 AND LocalDay(CLE??1)=9 AND LocalHour(CLE??1)=13 AND LocalMinute(CLE??1)=00))</stp>
        <stp>Bar</stp>
        <stp/>
        <stp>Close</stp>
        <stp>5</stp>
        <stp>0</stp>
        <stp/>
        <stp/>
        <stp/>
        <stp>FALSE</stp>
        <stp>T</stp>
        <tr r="W69" s="6"/>
      </tp>
      <tp>
        <v>3580</v>
        <stp/>
        <stp>StudyData</stp>
        <stp>(Vol(CLE??1)when  (LocalYear(CLE??1)=2016 AND LocalMonth(CLE??1)=2 AND LocalDay(CLE??1)=9 AND LocalHour(CLE??1)=10 AND LocalMinute(CLE??1)=00))</stp>
        <stp>Bar</stp>
        <stp/>
        <stp>Close</stp>
        <stp>5</stp>
        <stp>0</stp>
        <stp/>
        <stp/>
        <stp/>
        <stp>FALSE</stp>
        <stp>T</stp>
        <tr r="W33" s="6"/>
      </tp>
      <tp>
        <v>4994</v>
        <stp/>
        <stp>StudyData</stp>
        <stp>(Vol(CLE??1)when  (LocalYear(CLE??1)=2016 AND LocalMonth(CLE??1)=2 AND LocalDay(CLE??1)=9 AND LocalHour(CLE??1)=11 AND LocalMinute(CLE??1)=00))</stp>
        <stp>Bar</stp>
        <stp/>
        <stp>Close</stp>
        <stp>5</stp>
        <stp>0</stp>
        <stp/>
        <stp/>
        <stp/>
        <stp>FALSE</stp>
        <stp>T</stp>
        <tr r="W45" s="6"/>
      </tp>
      <tp>
        <v>809</v>
        <stp/>
        <stp>StudyData</stp>
        <stp>(Vol(CLE??1)when  (LocalYear(CLE??1)=2016 AND LocalMonth(CLE??1)=2 AND LocalDay(CLE??1)=8 AND LocalHour(CLE??1)=14 AND LocalMinute(CLE??1)=00))</stp>
        <stp>Bar</stp>
        <stp/>
        <stp>Close</stp>
        <stp>5</stp>
        <stp>0</stp>
        <stp/>
        <stp/>
        <stp/>
        <stp>FALSE</stp>
        <stp>T</stp>
        <tr r="X81" s="6"/>
      </tp>
      <tp>
        <v>500</v>
        <stp/>
        <stp>StudyData</stp>
        <stp>(Vol(CLE??1)when  (LocalYear(CLE??1)=2016 AND LocalMonth(CLE??1)=2 AND LocalDay(CLE??1)=8 AND LocalHour(CLE??1)=15 AND LocalMinute(CLE??1)=00))</stp>
        <stp>Bar</stp>
        <stp/>
        <stp>Close</stp>
        <stp>5</stp>
        <stp>0</stp>
        <stp/>
        <stp/>
        <stp/>
        <stp>FALSE</stp>
        <stp>T</stp>
        <tr r="X93" s="6"/>
      </tp>
      <tp>
        <v>1027</v>
        <stp/>
        <stp>StudyData</stp>
        <stp>(Vol(CLE??1)when  (LocalYear(CLE??1)=2016 AND LocalMonth(CLE??1)=2 AND LocalDay(CLE??1)=8 AND LocalHour(CLE??1)=12 AND LocalMinute(CLE??1)=00))</stp>
        <stp>Bar</stp>
        <stp/>
        <stp>Close</stp>
        <stp>5</stp>
        <stp>0</stp>
        <stp/>
        <stp/>
        <stp/>
        <stp>FALSE</stp>
        <stp>T</stp>
        <tr r="X57" s="6"/>
      </tp>
      <tp>
        <v>1802</v>
        <stp/>
        <stp>StudyData</stp>
        <stp>(Vol(CLE??1)when  (LocalYear(CLE??1)=2016 AND LocalMonth(CLE??1)=2 AND LocalDay(CLE??1)=8 AND LocalHour(CLE??1)=13 AND LocalMinute(CLE??1)=00))</stp>
        <stp>Bar</stp>
        <stp/>
        <stp>Close</stp>
        <stp>5</stp>
        <stp>0</stp>
        <stp/>
        <stp/>
        <stp/>
        <stp>FALSE</stp>
        <stp>T</stp>
        <tr r="X69" s="6"/>
      </tp>
      <tp>
        <v>4312</v>
        <stp/>
        <stp>StudyData</stp>
        <stp>(Vol(CLE??1)when  (LocalYear(CLE??1)=2016 AND LocalMonth(CLE??1)=2 AND LocalDay(CLE??1)=8 AND LocalHour(CLE??1)=10 AND LocalMinute(CLE??1)=00))</stp>
        <stp>Bar</stp>
        <stp/>
        <stp>Close</stp>
        <stp>5</stp>
        <stp>0</stp>
        <stp/>
        <stp/>
        <stp/>
        <stp>FALSE</stp>
        <stp>T</stp>
        <tr r="X33" s="6"/>
      </tp>
      <tp>
        <v>2060</v>
        <stp/>
        <stp>StudyData</stp>
        <stp>(Vol(CLE??1)when  (LocalYear(CLE??1)=2016 AND LocalMonth(CLE??1)=2 AND LocalDay(CLE??1)=8 AND LocalHour(CLE??1)=11 AND LocalMinute(CLE??1)=00))</stp>
        <stp>Bar</stp>
        <stp/>
        <stp>Close</stp>
        <stp>5</stp>
        <stp>0</stp>
        <stp/>
        <stp/>
        <stp/>
        <stp>FALSE</stp>
        <stp>T</stp>
        <tr r="X45" s="6"/>
      </tp>
      <tp>
        <v>827</v>
        <stp/>
        <stp>StudyData</stp>
        <stp>(Vol(CLE??1)when  (LocalYear(CLE??1)=2016 AND LocalMonth(CLE??1)=2 AND LocalDay(CLE??1)=8 AND LocalHour(CLE??1)=14 AND LocalMinute(CLE??1)=05))</stp>
        <stp>Bar</stp>
        <stp/>
        <stp>Close</stp>
        <stp>5</stp>
        <stp>0</stp>
        <stp/>
        <stp/>
        <stp/>
        <stp>FALSE</stp>
        <stp>T</stp>
        <tr r="X82" s="6"/>
      </tp>
      <tp>
        <v>405</v>
        <stp/>
        <stp>StudyData</stp>
        <stp>(Vol(CLE??1)when  (LocalYear(CLE??1)=2016 AND LocalMonth(CLE??1)=2 AND LocalDay(CLE??1)=8 AND LocalHour(CLE??1)=15 AND LocalMinute(CLE??1)=05))</stp>
        <stp>Bar</stp>
        <stp/>
        <stp>Close</stp>
        <stp>5</stp>
        <stp>0</stp>
        <stp/>
        <stp/>
        <stp/>
        <stp>FALSE</stp>
        <stp>T</stp>
        <tr r="X94" s="6"/>
      </tp>
      <tp>
        <v>1558</v>
        <stp/>
        <stp>StudyData</stp>
        <stp>(Vol(CLE??1)when  (LocalYear(CLE??1)=2016 AND LocalMonth(CLE??1)=2 AND LocalDay(CLE??1)=8 AND LocalHour(CLE??1)=12 AND LocalMinute(CLE??1)=05))</stp>
        <stp>Bar</stp>
        <stp/>
        <stp>Close</stp>
        <stp>5</stp>
        <stp>0</stp>
        <stp/>
        <stp/>
        <stp/>
        <stp>FALSE</stp>
        <stp>T</stp>
        <tr r="X58" s="6"/>
      </tp>
      <tp>
        <v>2325</v>
        <stp/>
        <stp>StudyData</stp>
        <stp>(Vol(CLE??1)when  (LocalYear(CLE??1)=2016 AND LocalMonth(CLE??1)=2 AND LocalDay(CLE??1)=8 AND LocalHour(CLE??1)=13 AND LocalMinute(CLE??1)=05))</stp>
        <stp>Bar</stp>
        <stp/>
        <stp>Close</stp>
        <stp>5</stp>
        <stp>0</stp>
        <stp/>
        <stp/>
        <stp/>
        <stp>FALSE</stp>
        <stp>T</stp>
        <tr r="X70" s="6"/>
      </tp>
      <tp>
        <v>2505</v>
        <stp/>
        <stp>StudyData</stp>
        <stp>(Vol(CLE??1)when  (LocalYear(CLE??1)=2016 AND LocalMonth(CLE??1)=2 AND LocalDay(CLE??1)=8 AND LocalHour(CLE??1)=10 AND LocalMinute(CLE??1)=05))</stp>
        <stp>Bar</stp>
        <stp/>
        <stp>Close</stp>
        <stp>5</stp>
        <stp>0</stp>
        <stp/>
        <stp/>
        <stp/>
        <stp>FALSE</stp>
        <stp>T</stp>
        <tr r="X34" s="6"/>
      </tp>
      <tp>
        <v>1948</v>
        <stp/>
        <stp>StudyData</stp>
        <stp>(Vol(CLE??1)when  (LocalYear(CLE??1)=2016 AND LocalMonth(CLE??1)=2 AND LocalDay(CLE??1)=8 AND LocalHour(CLE??1)=11 AND LocalMinute(CLE??1)=05))</stp>
        <stp>Bar</stp>
        <stp/>
        <stp>Close</stp>
        <stp>5</stp>
        <stp>0</stp>
        <stp/>
        <stp/>
        <stp/>
        <stp>FALSE</stp>
        <stp>T</stp>
        <tr r="X46" s="6"/>
      </tp>
      <tp>
        <v>2441</v>
        <stp/>
        <stp>StudyData</stp>
        <stp>(Vol(CLE??1)when  (LocalYear(CLE??1)=2016 AND LocalMonth(CLE??1)=2 AND LocalDay(CLE??1)=9 AND LocalHour(CLE??1)=14 AND LocalMinute(CLE??1)=05))</stp>
        <stp>Bar</stp>
        <stp/>
        <stp>Close</stp>
        <stp>5</stp>
        <stp>0</stp>
        <stp/>
        <stp/>
        <stp/>
        <stp>FALSE</stp>
        <stp>T</stp>
        <tr r="W82" s="6"/>
      </tp>
      <tp>
        <v>316</v>
        <stp/>
        <stp>StudyData</stp>
        <stp>(Vol(CLE??1)when  (LocalYear(CLE??1)=2016 AND LocalMonth(CLE??1)=2 AND LocalDay(CLE??1)=9 AND LocalHour(CLE??1)=15 AND LocalMinute(CLE??1)=05))</stp>
        <stp>Bar</stp>
        <stp/>
        <stp>Close</stp>
        <stp>5</stp>
        <stp>0</stp>
        <stp/>
        <stp/>
        <stp/>
        <stp>FALSE</stp>
        <stp>T</stp>
        <tr r="W94" s="6"/>
      </tp>
      <tp>
        <v>7535</v>
        <stp/>
        <stp>StudyData</stp>
        <stp>(Vol(CLE??1)when  (LocalYear(CLE??1)=2016 AND LocalMonth(CLE??1)=2 AND LocalDay(CLE??1)=9 AND LocalHour(CLE??1)=12 AND LocalMinute(CLE??1)=05))</stp>
        <stp>Bar</stp>
        <stp/>
        <stp>Close</stp>
        <stp>5</stp>
        <stp>0</stp>
        <stp/>
        <stp/>
        <stp/>
        <stp>FALSE</stp>
        <stp>T</stp>
        <tr r="W58" s="6"/>
      </tp>
      <tp>
        <v>11193</v>
        <stp/>
        <stp>StudyData</stp>
        <stp>(Vol(CLE??1)when  (LocalYear(CLE??1)=2016 AND LocalMonth(CLE??1)=2 AND LocalDay(CLE??1)=9 AND LocalHour(CLE??1)=13 AND LocalMinute(CLE??1)=05))</stp>
        <stp>Bar</stp>
        <stp/>
        <stp>Close</stp>
        <stp>5</stp>
        <stp>0</stp>
        <stp/>
        <stp/>
        <stp/>
        <stp>FALSE</stp>
        <stp>T</stp>
        <tr r="W70" s="6"/>
      </tp>
      <tp>
        <v>2756</v>
        <stp/>
        <stp>StudyData</stp>
        <stp>(Vol(CLE??1)when  (LocalYear(CLE??1)=2016 AND LocalMonth(CLE??1)=2 AND LocalDay(CLE??1)=9 AND LocalHour(CLE??1)=10 AND LocalMinute(CLE??1)=05))</stp>
        <stp>Bar</stp>
        <stp/>
        <stp>Close</stp>
        <stp>5</stp>
        <stp>0</stp>
        <stp/>
        <stp/>
        <stp/>
        <stp>FALSE</stp>
        <stp>T</stp>
        <tr r="W34" s="6"/>
      </tp>
      <tp>
        <v>4747</v>
        <stp/>
        <stp>StudyData</stp>
        <stp>(Vol(CLE??1)when  (LocalYear(CLE??1)=2016 AND LocalMonth(CLE??1)=2 AND LocalDay(CLE??1)=9 AND LocalHour(CLE??1)=11 AND LocalMinute(CLE??1)=05))</stp>
        <stp>Bar</stp>
        <stp/>
        <stp>Close</stp>
        <stp>5</stp>
        <stp>0</stp>
        <stp/>
        <stp/>
        <stp/>
        <stp>FALSE</stp>
        <stp>T</stp>
        <tr r="W46" s="6"/>
      </tp>
      <tp>
        <v>690</v>
        <stp/>
        <stp>StudyData</stp>
        <stp>(Vol(CLE??1)when  (LocalYear(CLE??1)=2016 AND LocalMonth(CLE??1)=2 AND LocalDay(CLE??1)=4 AND LocalHour(CLE??1)=14 AND LocalMinute(CLE??1)=05))</stp>
        <stp>Bar</stp>
        <stp/>
        <stp>Close</stp>
        <stp>5</stp>
        <stp>0</stp>
        <stp/>
        <stp/>
        <stp/>
        <stp>FALSE</stp>
        <stp>T</stp>
        <tr r="Z82" s="6"/>
      </tp>
      <tp>
        <v>300</v>
        <stp/>
        <stp>StudyData</stp>
        <stp>(Vol(CLE??1)when  (LocalYear(CLE??1)=2016 AND LocalMonth(CLE??1)=2 AND LocalDay(CLE??1)=4 AND LocalHour(CLE??1)=15 AND LocalMinute(CLE??1)=05))</stp>
        <stp>Bar</stp>
        <stp/>
        <stp>Close</stp>
        <stp>5</stp>
        <stp>0</stp>
        <stp/>
        <stp/>
        <stp/>
        <stp>FALSE</stp>
        <stp>T</stp>
        <tr r="Z94" s="6"/>
      </tp>
      <tp>
        <v>2264</v>
        <stp/>
        <stp>StudyData</stp>
        <stp>(Vol(CLE??1)when  (LocalYear(CLE??1)=2016 AND LocalMonth(CLE??1)=2 AND LocalDay(CLE??1)=4 AND LocalHour(CLE??1)=12 AND LocalMinute(CLE??1)=05))</stp>
        <stp>Bar</stp>
        <stp/>
        <stp>Close</stp>
        <stp>5</stp>
        <stp>0</stp>
        <stp/>
        <stp/>
        <stp/>
        <stp>FALSE</stp>
        <stp>T</stp>
        <tr r="Z58" s="6"/>
      </tp>
      <tp>
        <v>4050</v>
        <stp/>
        <stp>StudyData</stp>
        <stp>(Vol(CLE??1)when  (LocalYear(CLE??1)=2016 AND LocalMonth(CLE??1)=2 AND LocalDay(CLE??1)=4 AND LocalHour(CLE??1)=13 AND LocalMinute(CLE??1)=05))</stp>
        <stp>Bar</stp>
        <stp/>
        <stp>Close</stp>
        <stp>5</stp>
        <stp>0</stp>
        <stp/>
        <stp/>
        <stp/>
        <stp>FALSE</stp>
        <stp>T</stp>
        <tr r="Z70" s="6"/>
      </tp>
      <tp>
        <v>5926</v>
        <stp/>
        <stp>StudyData</stp>
        <stp>(Vol(CLE??1)when  (LocalYear(CLE??1)=2016 AND LocalMonth(CLE??1)=2 AND LocalDay(CLE??1)=4 AND LocalHour(CLE??1)=10 AND LocalMinute(CLE??1)=05))</stp>
        <stp>Bar</stp>
        <stp/>
        <stp>Close</stp>
        <stp>5</stp>
        <stp>0</stp>
        <stp/>
        <stp/>
        <stp/>
        <stp>FALSE</stp>
        <stp>T</stp>
        <tr r="Z34" s="6"/>
      </tp>
      <tp>
        <v>4799</v>
        <stp/>
        <stp>StudyData</stp>
        <stp>(Vol(CLE??1)when  (LocalYear(CLE??1)=2016 AND LocalMonth(CLE??1)=2 AND LocalDay(CLE??1)=4 AND LocalHour(CLE??1)=11 AND LocalMinute(CLE??1)=05))</stp>
        <stp>Bar</stp>
        <stp/>
        <stp>Close</stp>
        <stp>5</stp>
        <stp>0</stp>
        <stp/>
        <stp/>
        <stp/>
        <stp>FALSE</stp>
        <stp>T</stp>
        <tr r="Z46" s="6"/>
      </tp>
      <tp>
        <v>551</v>
        <stp/>
        <stp>StudyData</stp>
        <stp>(Vol(CLE??1)when  (LocalYear(CLE??1)=2016 AND LocalMonth(CLE??1)=2 AND LocalDay(CLE??1)=5 AND LocalHour(CLE??1)=14 AND LocalMinute(CLE??1)=05))</stp>
        <stp>Bar</stp>
        <stp/>
        <stp>Close</stp>
        <stp>5</stp>
        <stp>0</stp>
        <stp/>
        <stp/>
        <stp/>
        <stp>FALSE</stp>
        <stp>T</stp>
        <tr r="Y82" s="6"/>
      </tp>
      <tp>
        <v>309</v>
        <stp/>
        <stp>StudyData</stp>
        <stp>(Vol(CLE??1)when  (LocalYear(CLE??1)=2016 AND LocalMonth(CLE??1)=2 AND LocalDay(CLE??1)=5 AND LocalHour(CLE??1)=15 AND LocalMinute(CLE??1)=05))</stp>
        <stp>Bar</stp>
        <stp/>
        <stp>Close</stp>
        <stp>5</stp>
        <stp>0</stp>
        <stp/>
        <stp/>
        <stp/>
        <stp>FALSE</stp>
        <stp>T</stp>
        <tr r="Y94" s="6"/>
      </tp>
      <tp>
        <v>3373</v>
        <stp/>
        <stp>StudyData</stp>
        <stp>(Vol(CLE??1)when  (LocalYear(CLE??1)=2016 AND LocalMonth(CLE??1)=2 AND LocalDay(CLE??1)=5 AND LocalHour(CLE??1)=12 AND LocalMinute(CLE??1)=05))</stp>
        <stp>Bar</stp>
        <stp/>
        <stp>Close</stp>
        <stp>5</stp>
        <stp>0</stp>
        <stp/>
        <stp/>
        <stp/>
        <stp>FALSE</stp>
        <stp>T</stp>
        <tr r="Y58" s="6"/>
      </tp>
      <tp>
        <v>2541</v>
        <stp/>
        <stp>StudyData</stp>
        <stp>(Vol(CLE??1)when  (LocalYear(CLE??1)=2016 AND LocalMonth(CLE??1)=2 AND LocalDay(CLE??1)=5 AND LocalHour(CLE??1)=13 AND LocalMinute(CLE??1)=05))</stp>
        <stp>Bar</stp>
        <stp/>
        <stp>Close</stp>
        <stp>5</stp>
        <stp>0</stp>
        <stp/>
        <stp/>
        <stp/>
        <stp>FALSE</stp>
        <stp>T</stp>
        <tr r="Y70" s="6"/>
      </tp>
      <tp>
        <v>4159</v>
        <stp/>
        <stp>StudyData</stp>
        <stp>(Vol(CLE??1)when  (LocalYear(CLE??1)=2016 AND LocalMonth(CLE??1)=2 AND LocalDay(CLE??1)=5 AND LocalHour(CLE??1)=10 AND LocalMinute(CLE??1)=05))</stp>
        <stp>Bar</stp>
        <stp/>
        <stp>Close</stp>
        <stp>5</stp>
        <stp>0</stp>
        <stp/>
        <stp/>
        <stp/>
        <stp>FALSE</stp>
        <stp>T</stp>
        <tr r="Y34" s="6"/>
      </tp>
      <tp>
        <v>1775</v>
        <stp/>
        <stp>StudyData</stp>
        <stp>(Vol(CLE??1)when  (LocalYear(CLE??1)=2016 AND LocalMonth(CLE??1)=2 AND LocalDay(CLE??1)=5 AND LocalHour(CLE??1)=11 AND LocalMinute(CLE??1)=05))</stp>
        <stp>Bar</stp>
        <stp/>
        <stp>Close</stp>
        <stp>5</stp>
        <stp>0</stp>
        <stp/>
        <stp/>
        <stp/>
        <stp>FALSE</stp>
        <stp>T</stp>
        <tr r="Y46" s="6"/>
      </tp>
      <tp>
        <v>1305</v>
        <stp/>
        <stp>StudyData</stp>
        <stp>(Vol(CLE??1)when  (LocalYear(CLE??1)=2016 AND LocalMonth(CLE??1)=2 AND LocalDay(CLE??1)=3 AND LocalHour(CLE??1)=14 AND LocalMinute(CLE??1)=00))</stp>
        <stp>Bar</stp>
        <stp/>
        <stp>Close</stp>
        <stp>5</stp>
        <stp>0</stp>
        <stp/>
        <stp/>
        <stp/>
        <stp>FALSE</stp>
        <stp>T</stp>
        <tr r="AA81" s="6"/>
      </tp>
      <tp>
        <v>874</v>
        <stp/>
        <stp>StudyData</stp>
        <stp>(Vol(CLE??1)when  (LocalYear(CLE??1)=2016 AND LocalMonth(CLE??1)=2 AND LocalDay(CLE??1)=3 AND LocalHour(CLE??1)=15 AND LocalMinute(CLE??1)=00))</stp>
        <stp>Bar</stp>
        <stp/>
        <stp>Close</stp>
        <stp>5</stp>
        <stp>0</stp>
        <stp/>
        <stp/>
        <stp/>
        <stp>FALSE</stp>
        <stp>T</stp>
        <tr r="AA93" s="6"/>
      </tp>
      <tp>
        <v>3075</v>
        <stp/>
        <stp>StudyData</stp>
        <stp>(Vol(CLE??1)when  (LocalYear(CLE??1)=2016 AND LocalMonth(CLE??1)=2 AND LocalDay(CLE??1)=3 AND LocalHour(CLE??1)=12 AND LocalMinute(CLE??1)=00))</stp>
        <stp>Bar</stp>
        <stp/>
        <stp>Close</stp>
        <stp>5</stp>
        <stp>0</stp>
        <stp/>
        <stp/>
        <stp/>
        <stp>FALSE</stp>
        <stp>T</stp>
        <tr r="AA57" s="6"/>
      </tp>
      <tp>
        <v>5166</v>
        <stp/>
        <stp>StudyData</stp>
        <stp>(Vol(CLE??1)when  (LocalYear(CLE??1)=2016 AND LocalMonth(CLE??1)=2 AND LocalDay(CLE??1)=3 AND LocalHour(CLE??1)=13 AND LocalMinute(CLE??1)=00))</stp>
        <stp>Bar</stp>
        <stp/>
        <stp>Close</stp>
        <stp>5</stp>
        <stp>0</stp>
        <stp/>
        <stp/>
        <stp/>
        <stp>FALSE</stp>
        <stp>T</stp>
        <tr r="AA69" s="6"/>
      </tp>
      <tp>
        <v>20516</v>
        <stp/>
        <stp>StudyData</stp>
        <stp>(Vol(CLE??1)when  (LocalYear(CLE??1)=2016 AND LocalMonth(CLE??1)=2 AND LocalDay(CLE??1)=3 AND LocalHour(CLE??1)=10 AND LocalMinute(CLE??1)=00))</stp>
        <stp>Bar</stp>
        <stp/>
        <stp>Close</stp>
        <stp>5</stp>
        <stp>0</stp>
        <stp/>
        <stp/>
        <stp/>
        <stp>FALSE</stp>
        <stp>T</stp>
        <tr r="AA33" s="6"/>
      </tp>
      <tp>
        <v>5871</v>
        <stp/>
        <stp>StudyData</stp>
        <stp>(Vol(CLE??1)when  (LocalYear(CLE??1)=2016 AND LocalMonth(CLE??1)=2 AND LocalDay(CLE??1)=3 AND LocalHour(CLE??1)=11 AND LocalMinute(CLE??1)=00))</stp>
        <stp>Bar</stp>
        <stp/>
        <stp>Close</stp>
        <stp>5</stp>
        <stp>0</stp>
        <stp/>
        <stp/>
        <stp/>
        <stp>FALSE</stp>
        <stp>T</stp>
        <tr r="AA45" s="6"/>
      </tp>
      <tp>
        <v>949</v>
        <stp/>
        <stp>StudyData</stp>
        <stp>(Vol(CLE??1)when  (LocalYear(CLE??1)=2016 AND LocalMonth(CLE??1)=2 AND LocalDay(CLE??1)=2 AND LocalHour(CLE??1)=14 AND LocalMinute(CLE??1)=00))</stp>
        <stp>Bar</stp>
        <stp/>
        <stp>Close</stp>
        <stp>5</stp>
        <stp>0</stp>
        <stp/>
        <stp/>
        <stp/>
        <stp>FALSE</stp>
        <stp>T</stp>
        <tr r="AB81" s="6"/>
      </tp>
      <tp>
        <v>539</v>
        <stp/>
        <stp>StudyData</stp>
        <stp>(Vol(CLE??1)when  (LocalYear(CLE??1)=2016 AND LocalMonth(CLE??1)=2 AND LocalDay(CLE??1)=2 AND LocalHour(CLE??1)=15 AND LocalMinute(CLE??1)=00))</stp>
        <stp>Bar</stp>
        <stp/>
        <stp>Close</stp>
        <stp>5</stp>
        <stp>0</stp>
        <stp/>
        <stp/>
        <stp/>
        <stp>FALSE</stp>
        <stp>T</stp>
        <tr r="AB93" s="6"/>
      </tp>
      <tp>
        <v>2256</v>
        <stp/>
        <stp>StudyData</stp>
        <stp>(Vol(CLE??1)when  (LocalYear(CLE??1)=2016 AND LocalMonth(CLE??1)=2 AND LocalDay(CLE??1)=2 AND LocalHour(CLE??1)=12 AND LocalMinute(CLE??1)=00))</stp>
        <stp>Bar</stp>
        <stp/>
        <stp>Close</stp>
        <stp>5</stp>
        <stp>0</stp>
        <stp/>
        <stp/>
        <stp/>
        <stp>FALSE</stp>
        <stp>T</stp>
        <tr r="AB57" s="6"/>
      </tp>
      <tp>
        <v>3058</v>
        <stp/>
        <stp>StudyData</stp>
        <stp>(Vol(CLE??1)when  (LocalYear(CLE??1)=2016 AND LocalMonth(CLE??1)=2 AND LocalDay(CLE??1)=2 AND LocalHour(CLE??1)=13 AND LocalMinute(CLE??1)=00))</stp>
        <stp>Bar</stp>
        <stp/>
        <stp>Close</stp>
        <stp>5</stp>
        <stp>0</stp>
        <stp/>
        <stp/>
        <stp/>
        <stp>FALSE</stp>
        <stp>T</stp>
        <tr r="AB69" s="6"/>
      </tp>
      <tp>
        <v>6485</v>
        <stp/>
        <stp>StudyData</stp>
        <stp>(Vol(CLE??1)when  (LocalYear(CLE??1)=2016 AND LocalMonth(CLE??1)=2 AND LocalDay(CLE??1)=2 AND LocalHour(CLE??1)=10 AND LocalMinute(CLE??1)=00))</stp>
        <stp>Bar</stp>
        <stp/>
        <stp>Close</stp>
        <stp>5</stp>
        <stp>0</stp>
        <stp/>
        <stp/>
        <stp/>
        <stp>FALSE</stp>
        <stp>T</stp>
        <tr r="AB33" s="6"/>
      </tp>
      <tp>
        <v>3151</v>
        <stp/>
        <stp>StudyData</stp>
        <stp>(Vol(CLE??1)when  (LocalYear(CLE??1)=2016 AND LocalMonth(CLE??1)=2 AND LocalDay(CLE??1)=2 AND LocalHour(CLE??1)=11 AND LocalMinute(CLE??1)=00))</stp>
        <stp>Bar</stp>
        <stp/>
        <stp>Close</stp>
        <stp>5</stp>
        <stp>0</stp>
        <stp/>
        <stp/>
        <stp/>
        <stp>FALSE</stp>
        <stp>T</stp>
        <tr r="AB45" s="6"/>
      </tp>
      <tp>
        <v>830</v>
        <stp/>
        <stp>StudyData</stp>
        <stp>(Vol(CLE??1)when  (LocalYear(CLE??1)=2016 AND LocalMonth(CLE??1)=2 AND LocalDay(CLE??1)=5 AND LocalHour(CLE??1)=14 AND LocalMinute(CLE??1)=00))</stp>
        <stp>Bar</stp>
        <stp/>
        <stp>Close</stp>
        <stp>5</stp>
        <stp>0</stp>
        <stp/>
        <stp/>
        <stp/>
        <stp>FALSE</stp>
        <stp>T</stp>
        <tr r="Y81" s="6"/>
      </tp>
      <tp>
        <v>558</v>
        <stp/>
        <stp>StudyData</stp>
        <stp>(Vol(CLE??1)when  (LocalYear(CLE??1)=2016 AND LocalMonth(CLE??1)=2 AND LocalDay(CLE??1)=5 AND LocalHour(CLE??1)=15 AND LocalMinute(CLE??1)=00))</stp>
        <stp>Bar</stp>
        <stp/>
        <stp>Close</stp>
        <stp>5</stp>
        <stp>0</stp>
        <stp/>
        <stp/>
        <stp/>
        <stp>FALSE</stp>
        <stp>T</stp>
        <tr r="Y93" s="6"/>
      </tp>
      <tp>
        <v>10309</v>
        <stp/>
        <stp>StudyData</stp>
        <stp>(Vol(CLE??1)when  (LocalYear(CLE??1)=2016 AND LocalMonth(CLE??1)=2 AND LocalDay(CLE??1)=5 AND LocalHour(CLE??1)=12 AND LocalMinute(CLE??1)=00))</stp>
        <stp>Bar</stp>
        <stp/>
        <stp>Close</stp>
        <stp>5</stp>
        <stp>0</stp>
        <stp/>
        <stp/>
        <stp/>
        <stp>FALSE</stp>
        <stp>T</stp>
        <tr r="Y57" s="6"/>
      </tp>
      <tp>
        <v>1907</v>
        <stp/>
        <stp>StudyData</stp>
        <stp>(Vol(CLE??1)when  (LocalYear(CLE??1)=2016 AND LocalMonth(CLE??1)=2 AND LocalDay(CLE??1)=5 AND LocalHour(CLE??1)=13 AND LocalMinute(CLE??1)=00))</stp>
        <stp>Bar</stp>
        <stp/>
        <stp>Close</stp>
        <stp>5</stp>
        <stp>0</stp>
        <stp/>
        <stp/>
        <stp/>
        <stp>FALSE</stp>
        <stp>T</stp>
        <tr r="Y69" s="6"/>
      </tp>
      <tp>
        <v>4049</v>
        <stp/>
        <stp>StudyData</stp>
        <stp>(Vol(CLE??1)when  (LocalYear(CLE??1)=2016 AND LocalMonth(CLE??1)=2 AND LocalDay(CLE??1)=5 AND LocalHour(CLE??1)=10 AND LocalMinute(CLE??1)=00))</stp>
        <stp>Bar</stp>
        <stp/>
        <stp>Close</stp>
        <stp>5</stp>
        <stp>0</stp>
        <stp/>
        <stp/>
        <stp/>
        <stp>FALSE</stp>
        <stp>T</stp>
        <tr r="Y33" s="6"/>
      </tp>
      <tp>
        <v>2345</v>
        <stp/>
        <stp>StudyData</stp>
        <stp>(Vol(CLE??1)when  (LocalYear(CLE??1)=2016 AND LocalMonth(CLE??1)=2 AND LocalDay(CLE??1)=5 AND LocalHour(CLE??1)=11 AND LocalMinute(CLE??1)=00))</stp>
        <stp>Bar</stp>
        <stp/>
        <stp>Close</stp>
        <stp>5</stp>
        <stp>0</stp>
        <stp/>
        <stp/>
        <stp/>
        <stp>FALSE</stp>
        <stp>T</stp>
        <tr r="Y45" s="6"/>
      </tp>
      <tp>
        <v>840</v>
        <stp/>
        <stp>StudyData</stp>
        <stp>(Vol(CLE??1)when  (LocalYear(CLE??1)=2016 AND LocalMonth(CLE??1)=2 AND LocalDay(CLE??1)=4 AND LocalHour(CLE??1)=14 AND LocalMinute(CLE??1)=00))</stp>
        <stp>Bar</stp>
        <stp/>
        <stp>Close</stp>
        <stp>5</stp>
        <stp>0</stp>
        <stp/>
        <stp/>
        <stp/>
        <stp>FALSE</stp>
        <stp>T</stp>
        <tr r="Z81" s="6"/>
      </tp>
      <tp>
        <v>810</v>
        <stp/>
        <stp>StudyData</stp>
        <stp>(Vol(CLE??1)when  (LocalYear(CLE??1)=2016 AND LocalMonth(CLE??1)=2 AND LocalDay(CLE??1)=4 AND LocalHour(CLE??1)=15 AND LocalMinute(CLE??1)=00))</stp>
        <stp>Bar</stp>
        <stp/>
        <stp>Close</stp>
        <stp>5</stp>
        <stp>0</stp>
        <stp/>
        <stp/>
        <stp/>
        <stp>FALSE</stp>
        <stp>T</stp>
        <tr r="Z93" s="6"/>
      </tp>
      <tp>
        <v>2232</v>
        <stp/>
        <stp>StudyData</stp>
        <stp>(Vol(CLE??1)when  (LocalYear(CLE??1)=2016 AND LocalMonth(CLE??1)=2 AND LocalDay(CLE??1)=4 AND LocalHour(CLE??1)=12 AND LocalMinute(CLE??1)=00))</stp>
        <stp>Bar</stp>
        <stp/>
        <stp>Close</stp>
        <stp>5</stp>
        <stp>0</stp>
        <stp/>
        <stp/>
        <stp/>
        <stp>FALSE</stp>
        <stp>T</stp>
        <tr r="Z57" s="6"/>
      </tp>
      <tp>
        <v>4863</v>
        <stp/>
        <stp>StudyData</stp>
        <stp>(Vol(CLE??1)when  (LocalYear(CLE??1)=2016 AND LocalMonth(CLE??1)=2 AND LocalDay(CLE??1)=4 AND LocalHour(CLE??1)=13 AND LocalMinute(CLE??1)=00))</stp>
        <stp>Bar</stp>
        <stp/>
        <stp>Close</stp>
        <stp>5</stp>
        <stp>0</stp>
        <stp/>
        <stp/>
        <stp/>
        <stp>FALSE</stp>
        <stp>T</stp>
        <tr r="Z69" s="6"/>
      </tp>
      <tp>
        <v>6524</v>
        <stp/>
        <stp>StudyData</stp>
        <stp>(Vol(CLE??1)when  (LocalYear(CLE??1)=2016 AND LocalMonth(CLE??1)=2 AND LocalDay(CLE??1)=4 AND LocalHour(CLE??1)=10 AND LocalMinute(CLE??1)=00))</stp>
        <stp>Bar</stp>
        <stp/>
        <stp>Close</stp>
        <stp>5</stp>
        <stp>0</stp>
        <stp/>
        <stp/>
        <stp/>
        <stp>FALSE</stp>
        <stp>T</stp>
        <tr r="Z33" s="6"/>
      </tp>
      <tp>
        <v>3552</v>
        <stp/>
        <stp>StudyData</stp>
        <stp>(Vol(CLE??1)when  (LocalYear(CLE??1)=2016 AND LocalMonth(CLE??1)=2 AND LocalDay(CLE??1)=4 AND LocalHour(CLE??1)=11 AND LocalMinute(CLE??1)=00))</stp>
        <stp>Bar</stp>
        <stp/>
        <stp>Close</stp>
        <stp>5</stp>
        <stp>0</stp>
        <stp/>
        <stp/>
        <stp/>
        <stp>FALSE</stp>
        <stp>T</stp>
        <tr r="Z45" s="6"/>
      </tp>
      <tp>
        <v>950</v>
        <stp/>
        <stp>StudyData</stp>
        <stp>(Vol(CLE??1)when  (LocalYear(CLE??1)=2016 AND LocalMonth(CLE??1)=2 AND LocalDay(CLE??1)=2 AND LocalHour(CLE??1)=14 AND LocalMinute(CLE??1)=05))</stp>
        <stp>Bar</stp>
        <stp/>
        <stp>Close</stp>
        <stp>5</stp>
        <stp>0</stp>
        <stp/>
        <stp/>
        <stp/>
        <stp>FALSE</stp>
        <stp>T</stp>
        <tr r="AB82" s="6"/>
      </tp>
      <tp>
        <v>124</v>
        <stp/>
        <stp>StudyData</stp>
        <stp>(Vol(CLE??1)when  (LocalYear(CLE??1)=2016 AND LocalMonth(CLE??1)=2 AND LocalDay(CLE??1)=2 AND LocalHour(CLE??1)=15 AND LocalMinute(CLE??1)=05))</stp>
        <stp>Bar</stp>
        <stp/>
        <stp>Close</stp>
        <stp>5</stp>
        <stp>0</stp>
        <stp/>
        <stp/>
        <stp/>
        <stp>FALSE</stp>
        <stp>T</stp>
        <tr r="AB94" s="6"/>
      </tp>
      <tp>
        <v>2049</v>
        <stp/>
        <stp>StudyData</stp>
        <stp>(Vol(CLE??1)when  (LocalYear(CLE??1)=2016 AND LocalMonth(CLE??1)=2 AND LocalDay(CLE??1)=2 AND LocalHour(CLE??1)=12 AND LocalMinute(CLE??1)=05))</stp>
        <stp>Bar</stp>
        <stp/>
        <stp>Close</stp>
        <stp>5</stp>
        <stp>0</stp>
        <stp/>
        <stp/>
        <stp/>
        <stp>FALSE</stp>
        <stp>T</stp>
        <tr r="AB58" s="6"/>
      </tp>
      <tp>
        <v>2048</v>
        <stp/>
        <stp>StudyData</stp>
        <stp>(Vol(CLE??1)when  (LocalYear(CLE??1)=2016 AND LocalMonth(CLE??1)=2 AND LocalDay(CLE??1)=2 AND LocalHour(CLE??1)=13 AND LocalMinute(CLE??1)=05))</stp>
        <stp>Bar</stp>
        <stp/>
        <stp>Close</stp>
        <stp>5</stp>
        <stp>0</stp>
        <stp/>
        <stp/>
        <stp/>
        <stp>FALSE</stp>
        <stp>T</stp>
        <tr r="AB70" s="6"/>
      </tp>
      <tp>
        <v>2171</v>
        <stp/>
        <stp>StudyData</stp>
        <stp>(Vol(CLE??1)when  (LocalYear(CLE??1)=2016 AND LocalMonth(CLE??1)=2 AND LocalDay(CLE??1)=2 AND LocalHour(CLE??1)=10 AND LocalMinute(CLE??1)=05))</stp>
        <stp>Bar</stp>
        <stp/>
        <stp>Close</stp>
        <stp>5</stp>
        <stp>0</stp>
        <stp/>
        <stp/>
        <stp/>
        <stp>FALSE</stp>
        <stp>T</stp>
        <tr r="AB34" s="6"/>
      </tp>
      <tp>
        <v>3219</v>
        <stp/>
        <stp>StudyData</stp>
        <stp>(Vol(CLE??1)when  (LocalYear(CLE??1)=2016 AND LocalMonth(CLE??1)=2 AND LocalDay(CLE??1)=2 AND LocalHour(CLE??1)=11 AND LocalMinute(CLE??1)=05))</stp>
        <stp>Bar</stp>
        <stp/>
        <stp>Close</stp>
        <stp>5</stp>
        <stp>0</stp>
        <stp/>
        <stp/>
        <stp/>
        <stp>FALSE</stp>
        <stp>T</stp>
        <tr r="AB46" s="6"/>
      </tp>
      <tp>
        <v>1030</v>
        <stp/>
        <stp>StudyData</stp>
        <stp>(Vol(CLE??1)when  (LocalYear(CLE??1)=2016 AND LocalMonth(CLE??1)=2 AND LocalDay(CLE??1)=3 AND LocalHour(CLE??1)=14 AND LocalMinute(CLE??1)=05))</stp>
        <stp>Bar</stp>
        <stp/>
        <stp>Close</stp>
        <stp>5</stp>
        <stp>0</stp>
        <stp/>
        <stp/>
        <stp/>
        <stp>FALSE</stp>
        <stp>T</stp>
        <tr r="AA82" s="6"/>
      </tp>
      <tp>
        <v>400</v>
        <stp/>
        <stp>StudyData</stp>
        <stp>(Vol(CLE??1)when  (LocalYear(CLE??1)=2016 AND LocalMonth(CLE??1)=2 AND LocalDay(CLE??1)=3 AND LocalHour(CLE??1)=15 AND LocalMinute(CLE??1)=05))</stp>
        <stp>Bar</stp>
        <stp/>
        <stp>Close</stp>
        <stp>5</stp>
        <stp>0</stp>
        <stp/>
        <stp/>
        <stp/>
        <stp>FALSE</stp>
        <stp>T</stp>
        <tr r="AA94" s="6"/>
      </tp>
      <tp>
        <v>3456</v>
        <stp/>
        <stp>StudyData</stp>
        <stp>(Vol(CLE??1)when  (LocalYear(CLE??1)=2016 AND LocalMonth(CLE??1)=2 AND LocalDay(CLE??1)=3 AND LocalHour(CLE??1)=12 AND LocalMinute(CLE??1)=05))</stp>
        <stp>Bar</stp>
        <stp/>
        <stp>Close</stp>
        <stp>5</stp>
        <stp>0</stp>
        <stp/>
        <stp/>
        <stp/>
        <stp>FALSE</stp>
        <stp>T</stp>
        <tr r="AA58" s="6"/>
      </tp>
      <tp>
        <v>5458</v>
        <stp/>
        <stp>StudyData</stp>
        <stp>(Vol(CLE??1)when  (LocalYear(CLE??1)=2016 AND LocalMonth(CLE??1)=2 AND LocalDay(CLE??1)=3 AND LocalHour(CLE??1)=13 AND LocalMinute(CLE??1)=05))</stp>
        <stp>Bar</stp>
        <stp/>
        <stp>Close</stp>
        <stp>5</stp>
        <stp>0</stp>
        <stp/>
        <stp/>
        <stp/>
        <stp>FALSE</stp>
        <stp>T</stp>
        <tr r="AA70" s="6"/>
      </tp>
      <tp>
        <v>10673</v>
        <stp/>
        <stp>StudyData</stp>
        <stp>(Vol(CLE??1)when  (LocalYear(CLE??1)=2016 AND LocalMonth(CLE??1)=2 AND LocalDay(CLE??1)=3 AND LocalHour(CLE??1)=10 AND LocalMinute(CLE??1)=05))</stp>
        <stp>Bar</stp>
        <stp/>
        <stp>Close</stp>
        <stp>5</stp>
        <stp>0</stp>
        <stp/>
        <stp/>
        <stp/>
        <stp>FALSE</stp>
        <stp>T</stp>
        <tr r="AA34" s="6"/>
      </tp>
      <tp>
        <v>6380</v>
        <stp/>
        <stp>StudyData</stp>
        <stp>(Vol(CLE??1)when  (LocalYear(CLE??1)=2016 AND LocalMonth(CLE??1)=2 AND LocalDay(CLE??1)=3 AND LocalHour(CLE??1)=11 AND LocalMinute(CLE??1)=05))</stp>
        <stp>Bar</stp>
        <stp/>
        <stp>Close</stp>
        <stp>5</stp>
        <stp>0</stp>
        <stp/>
        <stp/>
        <stp/>
        <stp>FALSE</stp>
        <stp>T</stp>
        <tr r="AA46" s="6"/>
      </tp>
      <tp>
        <v>1451</v>
        <stp/>
        <stp>StudyData</stp>
        <stp>(Vol(CLE??1)when  (LocalYear(CLE??1)=2016 AND LocalMonth(CLE??1)=2 AND LocalDay(CLE??1)=9 AND LocalHour(CLE??1)=14 AND LocalMinute(CLE??1)=10))</stp>
        <stp>Bar</stp>
        <stp/>
        <stp>Close</stp>
        <stp>5</stp>
        <stp>0</stp>
        <stp/>
        <stp/>
        <stp/>
        <stp>FALSE</stp>
        <stp>T</stp>
        <tr r="W83" s="6"/>
      </tp>
      <tp>
        <v>375</v>
        <stp/>
        <stp>StudyData</stp>
        <stp>(Vol(CLE??1)when  (LocalYear(CLE??1)=2016 AND LocalMonth(CLE??1)=2 AND LocalDay(CLE??1)=9 AND LocalHour(CLE??1)=15 AND LocalMinute(CLE??1)=10))</stp>
        <stp>Bar</stp>
        <stp/>
        <stp>Close</stp>
        <stp>5</stp>
        <stp>0</stp>
        <stp/>
        <stp/>
        <stp/>
        <stp>FALSE</stp>
        <stp>T</stp>
        <tr r="W95" s="6"/>
      </tp>
      <tp>
        <v>5551</v>
        <stp/>
        <stp>StudyData</stp>
        <stp>(Vol(CLE??1)when  (LocalYear(CLE??1)=2016 AND LocalMonth(CLE??1)=2 AND LocalDay(CLE??1)=9 AND LocalHour(CLE??1)=12 AND LocalMinute(CLE??1)=10))</stp>
        <stp>Bar</stp>
        <stp/>
        <stp>Close</stp>
        <stp>5</stp>
        <stp>0</stp>
        <stp/>
        <stp/>
        <stp/>
        <stp>FALSE</stp>
        <stp>T</stp>
        <tr r="W59" s="6"/>
      </tp>
      <tp>
        <v>5130</v>
        <stp/>
        <stp>StudyData</stp>
        <stp>(Vol(CLE??1)when  (LocalYear(CLE??1)=2016 AND LocalMonth(CLE??1)=2 AND LocalDay(CLE??1)=9 AND LocalHour(CLE??1)=13 AND LocalMinute(CLE??1)=10))</stp>
        <stp>Bar</stp>
        <stp/>
        <stp>Close</stp>
        <stp>5</stp>
        <stp>0</stp>
        <stp/>
        <stp/>
        <stp/>
        <stp>FALSE</stp>
        <stp>T</stp>
        <tr r="W71" s="6"/>
      </tp>
      <tp>
        <v>3849</v>
        <stp/>
        <stp>StudyData</stp>
        <stp>(Vol(CLE??1)when  (LocalYear(CLE??1)=2016 AND LocalMonth(CLE??1)=2 AND LocalDay(CLE??1)=9 AND LocalHour(CLE??1)=10 AND LocalMinute(CLE??1)=10))</stp>
        <stp>Bar</stp>
        <stp/>
        <stp>Close</stp>
        <stp>5</stp>
        <stp>0</stp>
        <stp/>
        <stp/>
        <stp/>
        <stp>FALSE</stp>
        <stp>T</stp>
        <tr r="W35" s="6"/>
      </tp>
      <tp>
        <v>3342</v>
        <stp/>
        <stp>StudyData</stp>
        <stp>(Vol(CLE??1)when  (LocalYear(CLE??1)=2016 AND LocalMonth(CLE??1)=2 AND LocalDay(CLE??1)=9 AND LocalHour(CLE??1)=11 AND LocalMinute(CLE??1)=10))</stp>
        <stp>Bar</stp>
        <stp/>
        <stp>Close</stp>
        <stp>5</stp>
        <stp>0</stp>
        <stp/>
        <stp/>
        <stp/>
        <stp>FALSE</stp>
        <stp>T</stp>
        <tr r="W47" s="6"/>
      </tp>
      <tp>
        <v>996</v>
        <stp/>
        <stp>StudyData</stp>
        <stp>(Vol(CLE??1)when  (LocalYear(CLE??1)=2016 AND LocalMonth(CLE??1)=2 AND LocalDay(CLE??1)=8 AND LocalHour(CLE??1)=14 AND LocalMinute(CLE??1)=10))</stp>
        <stp>Bar</stp>
        <stp/>
        <stp>Close</stp>
        <stp>5</stp>
        <stp>0</stp>
        <stp/>
        <stp/>
        <stp/>
        <stp>FALSE</stp>
        <stp>T</stp>
        <tr r="X83" s="6"/>
      </tp>
      <tp>
        <v>241</v>
        <stp/>
        <stp>StudyData</stp>
        <stp>(Vol(CLE??1)when  (LocalYear(CLE??1)=2016 AND LocalMonth(CLE??1)=2 AND LocalDay(CLE??1)=8 AND LocalHour(CLE??1)=15 AND LocalMinute(CLE??1)=10))</stp>
        <stp>Bar</stp>
        <stp/>
        <stp>Close</stp>
        <stp>5</stp>
        <stp>0</stp>
        <stp/>
        <stp/>
        <stp/>
        <stp>FALSE</stp>
        <stp>T</stp>
        <tr r="X95" s="6"/>
      </tp>
      <tp>
        <v>1812</v>
        <stp/>
        <stp>StudyData</stp>
        <stp>(Vol(CLE??1)when  (LocalYear(CLE??1)=2016 AND LocalMonth(CLE??1)=2 AND LocalDay(CLE??1)=8 AND LocalHour(CLE??1)=12 AND LocalMinute(CLE??1)=10))</stp>
        <stp>Bar</stp>
        <stp/>
        <stp>Close</stp>
        <stp>5</stp>
        <stp>0</stp>
        <stp/>
        <stp/>
        <stp/>
        <stp>FALSE</stp>
        <stp>T</stp>
        <tr r="X59" s="6"/>
      </tp>
      <tp>
        <v>2136</v>
        <stp/>
        <stp>StudyData</stp>
        <stp>(Vol(CLE??1)when  (LocalYear(CLE??1)=2016 AND LocalMonth(CLE??1)=2 AND LocalDay(CLE??1)=8 AND LocalHour(CLE??1)=13 AND LocalMinute(CLE??1)=10))</stp>
        <stp>Bar</stp>
        <stp/>
        <stp>Close</stp>
        <stp>5</stp>
        <stp>0</stp>
        <stp/>
        <stp/>
        <stp/>
        <stp>FALSE</stp>
        <stp>T</stp>
        <tr r="X71" s="6"/>
      </tp>
      <tp>
        <v>3191</v>
        <stp/>
        <stp>StudyData</stp>
        <stp>(Vol(CLE??1)when  (LocalYear(CLE??1)=2016 AND LocalMonth(CLE??1)=2 AND LocalDay(CLE??1)=8 AND LocalHour(CLE??1)=10 AND LocalMinute(CLE??1)=10))</stp>
        <stp>Bar</stp>
        <stp/>
        <stp>Close</stp>
        <stp>5</stp>
        <stp>0</stp>
        <stp/>
        <stp/>
        <stp/>
        <stp>FALSE</stp>
        <stp>T</stp>
        <tr r="X35" s="6"/>
      </tp>
      <tp>
        <v>1524</v>
        <stp/>
        <stp>StudyData</stp>
        <stp>(Vol(CLE??1)when  (LocalYear(CLE??1)=2016 AND LocalMonth(CLE??1)=2 AND LocalDay(CLE??1)=8 AND LocalHour(CLE??1)=11 AND LocalMinute(CLE??1)=10))</stp>
        <stp>Bar</stp>
        <stp/>
        <stp>Close</stp>
        <stp>5</stp>
        <stp>0</stp>
        <stp/>
        <stp/>
        <stp/>
        <stp>FALSE</stp>
        <stp>T</stp>
        <tr r="X47" s="6"/>
      </tp>
      <tp>
        <v>1605</v>
        <stp/>
        <stp>StudyData</stp>
        <stp>(Vol(CLE??1)when  (LocalYear(CLE??1)=2016 AND LocalMonth(CLE??1)=2 AND LocalDay(CLE??1)=8 AND LocalHour(CLE??1)=14 AND LocalMinute(CLE??1)=15))</stp>
        <stp>Bar</stp>
        <stp/>
        <stp>Close</stp>
        <stp>5</stp>
        <stp>0</stp>
        <stp/>
        <stp/>
        <stp/>
        <stp>FALSE</stp>
        <stp>T</stp>
        <tr r="X84" s="6"/>
      </tp>
      <tp>
        <v>201</v>
        <stp/>
        <stp>StudyData</stp>
        <stp>(Vol(CLE??1)when  (LocalYear(CLE??1)=2016 AND LocalMonth(CLE??1)=2 AND LocalDay(CLE??1)=8 AND LocalHour(CLE??1)=15 AND LocalMinute(CLE??1)=15))</stp>
        <stp>Bar</stp>
        <stp/>
        <stp>Close</stp>
        <stp>5</stp>
        <stp>0</stp>
        <stp/>
        <stp/>
        <stp/>
        <stp>FALSE</stp>
        <stp>T</stp>
        <tr r="X96" s="6"/>
      </tp>
      <tp>
        <v>1692</v>
        <stp/>
        <stp>StudyData</stp>
        <stp>(Vol(CLE??1)when  (LocalYear(CLE??1)=2016 AND LocalMonth(CLE??1)=2 AND LocalDay(CLE??1)=8 AND LocalHour(CLE??1)=12 AND LocalMinute(CLE??1)=15))</stp>
        <stp>Bar</stp>
        <stp/>
        <stp>Close</stp>
        <stp>5</stp>
        <stp>0</stp>
        <stp/>
        <stp/>
        <stp/>
        <stp>FALSE</stp>
        <stp>T</stp>
        <tr r="X60" s="6"/>
      </tp>
      <tp>
        <v>3104</v>
        <stp/>
        <stp>StudyData</stp>
        <stp>(Vol(CLE??1)when  (LocalYear(CLE??1)=2016 AND LocalMonth(CLE??1)=2 AND LocalDay(CLE??1)=8 AND LocalHour(CLE??1)=13 AND LocalMinute(CLE??1)=15))</stp>
        <stp>Bar</stp>
        <stp/>
        <stp>Close</stp>
        <stp>5</stp>
        <stp>0</stp>
        <stp/>
        <stp/>
        <stp/>
        <stp>FALSE</stp>
        <stp>T</stp>
        <tr r="X72" s="6"/>
      </tp>
      <tp>
        <v>5310</v>
        <stp/>
        <stp>StudyData</stp>
        <stp>(Vol(CLE??1)when  (LocalYear(CLE??1)=2016 AND LocalMonth(CLE??1)=2 AND LocalDay(CLE??1)=8 AND LocalHour(CLE??1)=10 AND LocalMinute(CLE??1)=15))</stp>
        <stp>Bar</stp>
        <stp/>
        <stp>Close</stp>
        <stp>5</stp>
        <stp>0</stp>
        <stp/>
        <stp/>
        <stp/>
        <stp>FALSE</stp>
        <stp>T</stp>
        <tr r="X36" s="6"/>
      </tp>
      <tp>
        <v>3580</v>
        <stp/>
        <stp>StudyData</stp>
        <stp>(Vol(CLE??1)when  (LocalYear(CLE??1)=2016 AND LocalMonth(CLE??1)=2 AND LocalDay(CLE??1)=8 AND LocalHour(CLE??1)=11 AND LocalMinute(CLE??1)=15))</stp>
        <stp>Bar</stp>
        <stp/>
        <stp>Close</stp>
        <stp>5</stp>
        <stp>0</stp>
        <stp/>
        <stp/>
        <stp/>
        <stp>FALSE</stp>
        <stp>T</stp>
        <tr r="X48" s="6"/>
      </tp>
      <tp>
        <v>1457</v>
        <stp/>
        <stp>StudyData</stp>
        <stp>(Vol(CLE??1)when  (LocalYear(CLE??1)=2016 AND LocalMonth(CLE??1)=2 AND LocalDay(CLE??1)=9 AND LocalHour(CLE??1)=14 AND LocalMinute(CLE??1)=15))</stp>
        <stp>Bar</stp>
        <stp/>
        <stp>Close</stp>
        <stp>5</stp>
        <stp>0</stp>
        <stp/>
        <stp/>
        <stp/>
        <stp>FALSE</stp>
        <stp>T</stp>
        <tr r="W84" s="6"/>
      </tp>
      <tp>
        <v>302</v>
        <stp/>
        <stp>StudyData</stp>
        <stp>(Vol(CLE??1)when  (LocalYear(CLE??1)=2016 AND LocalMonth(CLE??1)=2 AND LocalDay(CLE??1)=9 AND LocalHour(CLE??1)=15 AND LocalMinute(CLE??1)=15))</stp>
        <stp>Bar</stp>
        <stp/>
        <stp>Close</stp>
        <stp>5</stp>
        <stp>0</stp>
        <stp/>
        <stp/>
        <stp/>
        <stp>FALSE</stp>
        <stp>T</stp>
        <tr r="W96" s="6"/>
      </tp>
      <tp>
        <v>9664</v>
        <stp/>
        <stp>StudyData</stp>
        <stp>(Vol(CLE??1)when  (LocalYear(CLE??1)=2016 AND LocalMonth(CLE??1)=2 AND LocalDay(CLE??1)=9 AND LocalHour(CLE??1)=12 AND LocalMinute(CLE??1)=15))</stp>
        <stp>Bar</stp>
        <stp/>
        <stp>Close</stp>
        <stp>5</stp>
        <stp>0</stp>
        <stp/>
        <stp/>
        <stp/>
        <stp>FALSE</stp>
        <stp>T</stp>
        <tr r="W60" s="6"/>
      </tp>
      <tp>
        <v>4833</v>
        <stp/>
        <stp>StudyData</stp>
        <stp>(Vol(CLE??1)when  (LocalYear(CLE??1)=2016 AND LocalMonth(CLE??1)=2 AND LocalDay(CLE??1)=9 AND LocalHour(CLE??1)=13 AND LocalMinute(CLE??1)=15))</stp>
        <stp>Bar</stp>
        <stp/>
        <stp>Close</stp>
        <stp>5</stp>
        <stp>0</stp>
        <stp/>
        <stp/>
        <stp/>
        <stp>FALSE</stp>
        <stp>T</stp>
        <tr r="W72" s="6"/>
      </tp>
      <tp>
        <v>4763</v>
        <stp/>
        <stp>StudyData</stp>
        <stp>(Vol(CLE??1)when  (LocalYear(CLE??1)=2016 AND LocalMonth(CLE??1)=2 AND LocalDay(CLE??1)=9 AND LocalHour(CLE??1)=10 AND LocalMinute(CLE??1)=15))</stp>
        <stp>Bar</stp>
        <stp/>
        <stp>Close</stp>
        <stp>5</stp>
        <stp>0</stp>
        <stp/>
        <stp/>
        <stp/>
        <stp>FALSE</stp>
        <stp>T</stp>
        <tr r="W36" s="6"/>
      </tp>
      <tp>
        <v>4014</v>
        <stp/>
        <stp>StudyData</stp>
        <stp>(Vol(CLE??1)when  (LocalYear(CLE??1)=2016 AND LocalMonth(CLE??1)=2 AND LocalDay(CLE??1)=9 AND LocalHour(CLE??1)=11 AND LocalMinute(CLE??1)=15))</stp>
        <stp>Bar</stp>
        <stp/>
        <stp>Close</stp>
        <stp>5</stp>
        <stp>0</stp>
        <stp/>
        <stp/>
        <stp/>
        <stp>FALSE</stp>
        <stp>T</stp>
        <tr r="W48" s="6"/>
      </tp>
      <tp>
        <v>977</v>
        <stp/>
        <stp>StudyData</stp>
        <stp>(Vol(CLE??1)when  (LocalYear(CLE??1)=2016 AND LocalMonth(CLE??1)=2 AND LocalDay(CLE??1)=4 AND LocalHour(CLE??1)=14 AND LocalMinute(CLE??1)=15))</stp>
        <stp>Bar</stp>
        <stp/>
        <stp>Close</stp>
        <stp>5</stp>
        <stp>0</stp>
        <stp/>
        <stp/>
        <stp/>
        <stp>FALSE</stp>
        <stp>T</stp>
        <tr r="Z84" s="6"/>
      </tp>
      <tp>
        <v>228</v>
        <stp/>
        <stp>StudyData</stp>
        <stp>(Vol(CLE??1)when  (LocalYear(CLE??1)=2016 AND LocalMonth(CLE??1)=2 AND LocalDay(CLE??1)=4 AND LocalHour(CLE??1)=15 AND LocalMinute(CLE??1)=15))</stp>
        <stp>Bar</stp>
        <stp/>
        <stp>Close</stp>
        <stp>5</stp>
        <stp>0</stp>
        <stp/>
        <stp/>
        <stp/>
        <stp>FALSE</stp>
        <stp>T</stp>
        <tr r="Z96" s="6"/>
      </tp>
      <tp>
        <v>3757</v>
        <stp/>
        <stp>StudyData</stp>
        <stp>(Vol(CLE??1)when  (LocalYear(CLE??1)=2016 AND LocalMonth(CLE??1)=2 AND LocalDay(CLE??1)=4 AND LocalHour(CLE??1)=12 AND LocalMinute(CLE??1)=15))</stp>
        <stp>Bar</stp>
        <stp/>
        <stp>Close</stp>
        <stp>5</stp>
        <stp>0</stp>
        <stp/>
        <stp/>
        <stp/>
        <stp>FALSE</stp>
        <stp>T</stp>
        <tr r="Z60" s="6"/>
      </tp>
      <tp>
        <v>4198</v>
        <stp/>
        <stp>StudyData</stp>
        <stp>(Vol(CLE??1)when  (LocalYear(CLE??1)=2016 AND LocalMonth(CLE??1)=2 AND LocalDay(CLE??1)=4 AND LocalHour(CLE??1)=13 AND LocalMinute(CLE??1)=15))</stp>
        <stp>Bar</stp>
        <stp/>
        <stp>Close</stp>
        <stp>5</stp>
        <stp>0</stp>
        <stp/>
        <stp/>
        <stp/>
        <stp>FALSE</stp>
        <stp>T</stp>
        <tr r="Z72" s="6"/>
      </tp>
      <tp>
        <v>9273</v>
        <stp/>
        <stp>StudyData</stp>
        <stp>(Vol(CLE??1)when  (LocalYear(CLE??1)=2016 AND LocalMonth(CLE??1)=2 AND LocalDay(CLE??1)=4 AND LocalHour(CLE??1)=10 AND LocalMinute(CLE??1)=15))</stp>
        <stp>Bar</stp>
        <stp/>
        <stp>Close</stp>
        <stp>5</stp>
        <stp>0</stp>
        <stp/>
        <stp/>
        <stp/>
        <stp>FALSE</stp>
        <stp>T</stp>
        <tr r="Z36" s="6"/>
      </tp>
      <tp>
        <v>2300</v>
        <stp/>
        <stp>StudyData</stp>
        <stp>(Vol(CLE??1)when  (LocalYear(CLE??1)=2016 AND LocalMonth(CLE??1)=2 AND LocalDay(CLE??1)=4 AND LocalHour(CLE??1)=11 AND LocalMinute(CLE??1)=15))</stp>
        <stp>Bar</stp>
        <stp/>
        <stp>Close</stp>
        <stp>5</stp>
        <stp>0</stp>
        <stp/>
        <stp/>
        <stp/>
        <stp>FALSE</stp>
        <stp>T</stp>
        <tr r="Z48" s="6"/>
      </tp>
      <tp>
        <v>1038</v>
        <stp/>
        <stp>StudyData</stp>
        <stp>(Vol(CLE??1)when  (LocalYear(CLE??1)=2016 AND LocalMonth(CLE??1)=2 AND LocalDay(CLE??1)=5 AND LocalHour(CLE??1)=14 AND LocalMinute(CLE??1)=15))</stp>
        <stp>Bar</stp>
        <stp/>
        <stp>Close</stp>
        <stp>5</stp>
        <stp>0</stp>
        <stp/>
        <stp/>
        <stp/>
        <stp>FALSE</stp>
        <stp>T</stp>
        <tr r="Y84" s="6"/>
      </tp>
      <tp>
        <v>256</v>
        <stp/>
        <stp>StudyData</stp>
        <stp>(Vol(CLE??1)when  (LocalYear(CLE??1)=2016 AND LocalMonth(CLE??1)=2 AND LocalDay(CLE??1)=5 AND LocalHour(CLE??1)=15 AND LocalMinute(CLE??1)=15))</stp>
        <stp>Bar</stp>
        <stp/>
        <stp>Close</stp>
        <stp>5</stp>
        <stp>0</stp>
        <stp/>
        <stp/>
        <stp/>
        <stp>FALSE</stp>
        <stp>T</stp>
        <tr r="Y96" s="6"/>
      </tp>
      <tp>
        <v>2715</v>
        <stp/>
        <stp>StudyData</stp>
        <stp>(Vol(CLE??1)when  (LocalYear(CLE??1)=2016 AND LocalMonth(CLE??1)=2 AND LocalDay(CLE??1)=5 AND LocalHour(CLE??1)=12 AND LocalMinute(CLE??1)=15))</stp>
        <stp>Bar</stp>
        <stp/>
        <stp>Close</stp>
        <stp>5</stp>
        <stp>0</stp>
        <stp/>
        <stp/>
        <stp/>
        <stp>FALSE</stp>
        <stp>T</stp>
        <tr r="Y60" s="6"/>
      </tp>
      <tp>
        <v>3509</v>
        <stp/>
        <stp>StudyData</stp>
        <stp>(Vol(CLE??1)when  (LocalYear(CLE??1)=2016 AND LocalMonth(CLE??1)=2 AND LocalDay(CLE??1)=5 AND LocalHour(CLE??1)=13 AND LocalMinute(CLE??1)=15))</stp>
        <stp>Bar</stp>
        <stp/>
        <stp>Close</stp>
        <stp>5</stp>
        <stp>0</stp>
        <stp/>
        <stp/>
        <stp/>
        <stp>FALSE</stp>
        <stp>T</stp>
        <tr r="Y72" s="6"/>
      </tp>
      <tp>
        <v>3209</v>
        <stp/>
        <stp>StudyData</stp>
        <stp>(Vol(CLE??1)when  (LocalYear(CLE??1)=2016 AND LocalMonth(CLE??1)=2 AND LocalDay(CLE??1)=5 AND LocalHour(CLE??1)=10 AND LocalMinute(CLE??1)=15))</stp>
        <stp>Bar</stp>
        <stp/>
        <stp>Close</stp>
        <stp>5</stp>
        <stp>0</stp>
        <stp/>
        <stp/>
        <stp/>
        <stp>FALSE</stp>
        <stp>T</stp>
        <tr r="Y36" s="6"/>
      </tp>
      <tp>
        <v>2673</v>
        <stp/>
        <stp>StudyData</stp>
        <stp>(Vol(CLE??1)when  (LocalYear(CLE??1)=2016 AND LocalMonth(CLE??1)=2 AND LocalDay(CLE??1)=5 AND LocalHour(CLE??1)=11 AND LocalMinute(CLE??1)=15))</stp>
        <stp>Bar</stp>
        <stp/>
        <stp>Close</stp>
        <stp>5</stp>
        <stp>0</stp>
        <stp/>
        <stp/>
        <stp/>
        <stp>FALSE</stp>
        <stp>T</stp>
        <tr r="Y48" s="6"/>
      </tp>
      <tp>
        <v>1077</v>
        <stp/>
        <stp>StudyData</stp>
        <stp>(Vol(CLE??1)when  (LocalYear(CLE??1)=2016 AND LocalMonth(CLE??1)=2 AND LocalDay(CLE??1)=3 AND LocalHour(CLE??1)=14 AND LocalMinute(CLE??1)=10))</stp>
        <stp>Bar</stp>
        <stp/>
        <stp>Close</stp>
        <stp>5</stp>
        <stp>0</stp>
        <stp/>
        <stp/>
        <stp/>
        <stp>FALSE</stp>
        <stp>T</stp>
        <tr r="AA83" s="6"/>
      </tp>
      <tp>
        <v>1525</v>
        <stp/>
        <stp>StudyData</stp>
        <stp>(Vol(CLE??1)when  (LocalYear(CLE??1)=2016 AND LocalMonth(CLE??1)=2 AND LocalDay(CLE??1)=3 AND LocalHour(CLE??1)=15 AND LocalMinute(CLE??1)=10))</stp>
        <stp>Bar</stp>
        <stp/>
        <stp>Close</stp>
        <stp>5</stp>
        <stp>0</stp>
        <stp/>
        <stp/>
        <stp/>
        <stp>FALSE</stp>
        <stp>T</stp>
        <tr r="AA95" s="6"/>
      </tp>
      <tp>
        <v>1848</v>
        <stp/>
        <stp>StudyData</stp>
        <stp>(Vol(CLE??1)when  (LocalYear(CLE??1)=2016 AND LocalMonth(CLE??1)=2 AND LocalDay(CLE??1)=3 AND LocalHour(CLE??1)=12 AND LocalMinute(CLE??1)=10))</stp>
        <stp>Bar</stp>
        <stp/>
        <stp>Close</stp>
        <stp>5</stp>
        <stp>0</stp>
        <stp/>
        <stp/>
        <stp/>
        <stp>FALSE</stp>
        <stp>T</stp>
        <tr r="AA59" s="6"/>
      </tp>
      <tp>
        <v>7058</v>
        <stp/>
        <stp>StudyData</stp>
        <stp>(Vol(CLE??1)when  (LocalYear(CLE??1)=2016 AND LocalMonth(CLE??1)=2 AND LocalDay(CLE??1)=3 AND LocalHour(CLE??1)=13 AND LocalMinute(CLE??1)=10))</stp>
        <stp>Bar</stp>
        <stp/>
        <stp>Close</stp>
        <stp>5</stp>
        <stp>0</stp>
        <stp/>
        <stp/>
        <stp/>
        <stp>FALSE</stp>
        <stp>T</stp>
        <tr r="AA71" s="6"/>
      </tp>
      <tp>
        <v>8599</v>
        <stp/>
        <stp>StudyData</stp>
        <stp>(Vol(CLE??1)when  (LocalYear(CLE??1)=2016 AND LocalMonth(CLE??1)=2 AND LocalDay(CLE??1)=3 AND LocalHour(CLE??1)=10 AND LocalMinute(CLE??1)=10))</stp>
        <stp>Bar</stp>
        <stp/>
        <stp>Close</stp>
        <stp>5</stp>
        <stp>0</stp>
        <stp/>
        <stp/>
        <stp/>
        <stp>FALSE</stp>
        <stp>T</stp>
        <tr r="AA35" s="6"/>
      </tp>
      <tp>
        <v>4205</v>
        <stp/>
        <stp>StudyData</stp>
        <stp>(Vol(CLE??1)when  (LocalYear(CLE??1)=2016 AND LocalMonth(CLE??1)=2 AND LocalDay(CLE??1)=3 AND LocalHour(CLE??1)=11 AND LocalMinute(CLE??1)=10))</stp>
        <stp>Bar</stp>
        <stp/>
        <stp>Close</stp>
        <stp>5</stp>
        <stp>0</stp>
        <stp/>
        <stp/>
        <stp/>
        <stp>FALSE</stp>
        <stp>T</stp>
        <tr r="AA47" s="6"/>
      </tp>
      <tp>
        <v>724</v>
        <stp/>
        <stp>StudyData</stp>
        <stp>(Vol(CLE??1)when  (LocalYear(CLE??1)=2016 AND LocalMonth(CLE??1)=2 AND LocalDay(CLE??1)=2 AND LocalHour(CLE??1)=14 AND LocalMinute(CLE??1)=10))</stp>
        <stp>Bar</stp>
        <stp/>
        <stp>Close</stp>
        <stp>5</stp>
        <stp>0</stp>
        <stp/>
        <stp/>
        <stp/>
        <stp>FALSE</stp>
        <stp>T</stp>
        <tr r="AB83" s="6"/>
      </tp>
      <tp>
        <v>340</v>
        <stp/>
        <stp>StudyData</stp>
        <stp>(Vol(CLE??1)when  (LocalYear(CLE??1)=2016 AND LocalMonth(CLE??1)=2 AND LocalDay(CLE??1)=2 AND LocalHour(CLE??1)=15 AND LocalMinute(CLE??1)=10))</stp>
        <stp>Bar</stp>
        <stp/>
        <stp>Close</stp>
        <stp>5</stp>
        <stp>0</stp>
        <stp/>
        <stp/>
        <stp/>
        <stp>FALSE</stp>
        <stp>T</stp>
        <tr r="AB95" s="6"/>
      </tp>
      <tp>
        <v>3109</v>
        <stp/>
        <stp>StudyData</stp>
        <stp>(Vol(CLE??1)when  (LocalYear(CLE??1)=2016 AND LocalMonth(CLE??1)=2 AND LocalDay(CLE??1)=2 AND LocalHour(CLE??1)=12 AND LocalMinute(CLE??1)=10))</stp>
        <stp>Bar</stp>
        <stp/>
        <stp>Close</stp>
        <stp>5</stp>
        <stp>0</stp>
        <stp/>
        <stp/>
        <stp/>
        <stp>FALSE</stp>
        <stp>T</stp>
        <tr r="AB59" s="6"/>
      </tp>
      <tp>
        <v>3081</v>
        <stp/>
        <stp>StudyData</stp>
        <stp>(Vol(CLE??1)when  (LocalYear(CLE??1)=2016 AND LocalMonth(CLE??1)=2 AND LocalDay(CLE??1)=2 AND LocalHour(CLE??1)=13 AND LocalMinute(CLE??1)=10))</stp>
        <stp>Bar</stp>
        <stp/>
        <stp>Close</stp>
        <stp>5</stp>
        <stp>0</stp>
        <stp/>
        <stp/>
        <stp/>
        <stp>FALSE</stp>
        <stp>T</stp>
        <tr r="AB71" s="6"/>
      </tp>
      <tp>
        <v>7671</v>
        <stp/>
        <stp>StudyData</stp>
        <stp>(Vol(CLE??1)when  (LocalYear(CLE??1)=2016 AND LocalMonth(CLE??1)=2 AND LocalDay(CLE??1)=2 AND LocalHour(CLE??1)=10 AND LocalMinute(CLE??1)=10))</stp>
        <stp>Bar</stp>
        <stp/>
        <stp>Close</stp>
        <stp>5</stp>
        <stp>0</stp>
        <stp/>
        <stp/>
        <stp/>
        <stp>FALSE</stp>
        <stp>T</stp>
        <tr r="AB35" s="6"/>
      </tp>
      <tp>
        <v>2824</v>
        <stp/>
        <stp>StudyData</stp>
        <stp>(Vol(CLE??1)when  (LocalYear(CLE??1)=2016 AND LocalMonth(CLE??1)=2 AND LocalDay(CLE??1)=2 AND LocalHour(CLE??1)=11 AND LocalMinute(CLE??1)=10))</stp>
        <stp>Bar</stp>
        <stp/>
        <stp>Close</stp>
        <stp>5</stp>
        <stp>0</stp>
        <stp/>
        <stp/>
        <stp/>
        <stp>FALSE</stp>
        <stp>T</stp>
        <tr r="AB47" s="6"/>
      </tp>
      <tp>
        <v>658</v>
        <stp/>
        <stp>StudyData</stp>
        <stp>(Vol(CLE??1)when  (LocalYear(CLE??1)=2016 AND LocalMonth(CLE??1)=2 AND LocalDay(CLE??1)=5 AND LocalHour(CLE??1)=14 AND LocalMinute(CLE??1)=10))</stp>
        <stp>Bar</stp>
        <stp/>
        <stp>Close</stp>
        <stp>5</stp>
        <stp>0</stp>
        <stp/>
        <stp/>
        <stp/>
        <stp>FALSE</stp>
        <stp>T</stp>
        <tr r="Y83" s="6"/>
      </tp>
      <tp>
        <v>210</v>
        <stp/>
        <stp>StudyData</stp>
        <stp>(Vol(CLE??1)when  (LocalYear(CLE??1)=2016 AND LocalMonth(CLE??1)=2 AND LocalDay(CLE??1)=5 AND LocalHour(CLE??1)=15 AND LocalMinute(CLE??1)=10))</stp>
        <stp>Bar</stp>
        <stp/>
        <stp>Close</stp>
        <stp>5</stp>
        <stp>0</stp>
        <stp/>
        <stp/>
        <stp/>
        <stp>FALSE</stp>
        <stp>T</stp>
        <tr r="Y95" s="6"/>
      </tp>
      <tp>
        <v>4027</v>
        <stp/>
        <stp>StudyData</stp>
        <stp>(Vol(CLE??1)when  (LocalYear(CLE??1)=2016 AND LocalMonth(CLE??1)=2 AND LocalDay(CLE??1)=5 AND LocalHour(CLE??1)=12 AND LocalMinute(CLE??1)=10))</stp>
        <stp>Bar</stp>
        <stp/>
        <stp>Close</stp>
        <stp>5</stp>
        <stp>0</stp>
        <stp/>
        <stp/>
        <stp/>
        <stp>FALSE</stp>
        <stp>T</stp>
        <tr r="Y59" s="6"/>
      </tp>
      <tp>
        <v>3771</v>
        <stp/>
        <stp>StudyData</stp>
        <stp>(Vol(CLE??1)when  (LocalYear(CLE??1)=2016 AND LocalMonth(CLE??1)=2 AND LocalDay(CLE??1)=5 AND LocalHour(CLE??1)=13 AND LocalMinute(CLE??1)=10))</stp>
        <stp>Bar</stp>
        <stp/>
        <stp>Close</stp>
        <stp>5</stp>
        <stp>0</stp>
        <stp/>
        <stp/>
        <stp/>
        <stp>FALSE</stp>
        <stp>T</stp>
        <tr r="Y71" s="6"/>
      </tp>
      <tp>
        <v>4086</v>
        <stp/>
        <stp>StudyData</stp>
        <stp>(Vol(CLE??1)when  (LocalYear(CLE??1)=2016 AND LocalMonth(CLE??1)=2 AND LocalDay(CLE??1)=5 AND LocalHour(CLE??1)=10 AND LocalMinute(CLE??1)=10))</stp>
        <stp>Bar</stp>
        <stp/>
        <stp>Close</stp>
        <stp>5</stp>
        <stp>0</stp>
        <stp/>
        <stp/>
        <stp/>
        <stp>FALSE</stp>
        <stp>T</stp>
        <tr r="Y35" s="6"/>
      </tp>
      <tp>
        <v>2497</v>
        <stp/>
        <stp>StudyData</stp>
        <stp>(Vol(CLE??1)when  (LocalYear(CLE??1)=2016 AND LocalMonth(CLE??1)=2 AND LocalDay(CLE??1)=5 AND LocalHour(CLE??1)=11 AND LocalMinute(CLE??1)=10))</stp>
        <stp>Bar</stp>
        <stp/>
        <stp>Close</stp>
        <stp>5</stp>
        <stp>0</stp>
        <stp/>
        <stp/>
        <stp/>
        <stp>FALSE</stp>
        <stp>T</stp>
        <tr r="Y47" s="6"/>
      </tp>
      <tp>
        <v>634</v>
        <stp/>
        <stp>StudyData</stp>
        <stp>(Vol(CLE??1)when  (LocalYear(CLE??1)=2016 AND LocalMonth(CLE??1)=2 AND LocalDay(CLE??1)=4 AND LocalHour(CLE??1)=14 AND LocalMinute(CLE??1)=10))</stp>
        <stp>Bar</stp>
        <stp/>
        <stp>Close</stp>
        <stp>5</stp>
        <stp>0</stp>
        <stp/>
        <stp/>
        <stp/>
        <stp>FALSE</stp>
        <stp>T</stp>
        <tr r="Z83" s="6"/>
      </tp>
      <tp>
        <v>123</v>
        <stp/>
        <stp>StudyData</stp>
        <stp>(Vol(CLE??1)when  (LocalYear(CLE??1)=2016 AND LocalMonth(CLE??1)=2 AND LocalDay(CLE??1)=4 AND LocalHour(CLE??1)=15 AND LocalMinute(CLE??1)=10))</stp>
        <stp>Bar</stp>
        <stp/>
        <stp>Close</stp>
        <stp>5</stp>
        <stp>0</stp>
        <stp/>
        <stp/>
        <stp/>
        <stp>FALSE</stp>
        <stp>T</stp>
        <tr r="Z95" s="6"/>
      </tp>
      <tp>
        <v>2720</v>
        <stp/>
        <stp>StudyData</stp>
        <stp>(Vol(CLE??1)when  (LocalYear(CLE??1)=2016 AND LocalMonth(CLE??1)=2 AND LocalDay(CLE??1)=4 AND LocalHour(CLE??1)=12 AND LocalMinute(CLE??1)=10))</stp>
        <stp>Bar</stp>
        <stp/>
        <stp>Close</stp>
        <stp>5</stp>
        <stp>0</stp>
        <stp/>
        <stp/>
        <stp/>
        <stp>FALSE</stp>
        <stp>T</stp>
        <tr r="Z59" s="6"/>
      </tp>
      <tp>
        <v>3593</v>
        <stp/>
        <stp>StudyData</stp>
        <stp>(Vol(CLE??1)when  (LocalYear(CLE??1)=2016 AND LocalMonth(CLE??1)=2 AND LocalDay(CLE??1)=4 AND LocalHour(CLE??1)=13 AND LocalMinute(CLE??1)=10))</stp>
        <stp>Bar</stp>
        <stp/>
        <stp>Close</stp>
        <stp>5</stp>
        <stp>0</stp>
        <stp/>
        <stp/>
        <stp/>
        <stp>FALSE</stp>
        <stp>T</stp>
        <tr r="Z71" s="6"/>
      </tp>
      <tp>
        <v>7851</v>
        <stp/>
        <stp>StudyData</stp>
        <stp>(Vol(CLE??1)when  (LocalYear(CLE??1)=2016 AND LocalMonth(CLE??1)=2 AND LocalDay(CLE??1)=4 AND LocalHour(CLE??1)=10 AND LocalMinute(CLE??1)=10))</stp>
        <stp>Bar</stp>
        <stp/>
        <stp>Close</stp>
        <stp>5</stp>
        <stp>0</stp>
        <stp/>
        <stp/>
        <stp/>
        <stp>FALSE</stp>
        <stp>T</stp>
        <tr r="Z35" s="6"/>
      </tp>
      <tp>
        <v>7195</v>
        <stp/>
        <stp>StudyData</stp>
        <stp>(Vol(CLE??1)when  (LocalYear(CLE??1)=2016 AND LocalMonth(CLE??1)=2 AND LocalDay(CLE??1)=4 AND LocalHour(CLE??1)=11 AND LocalMinute(CLE??1)=10))</stp>
        <stp>Bar</stp>
        <stp/>
        <stp>Close</stp>
        <stp>5</stp>
        <stp>0</stp>
        <stp/>
        <stp/>
        <stp/>
        <stp>FALSE</stp>
        <stp>T</stp>
        <tr r="Z47" s="6"/>
      </tp>
      <tp>
        <v>855</v>
        <stp/>
        <stp>StudyData</stp>
        <stp>(Vol(CLE??1)when  (LocalYear(CLE??1)=2016 AND LocalMonth(CLE??1)=2 AND LocalDay(CLE??1)=2 AND LocalHour(CLE??1)=14 AND LocalMinute(CLE??1)=15))</stp>
        <stp>Bar</stp>
        <stp/>
        <stp>Close</stp>
        <stp>5</stp>
        <stp>0</stp>
        <stp/>
        <stp/>
        <stp/>
        <stp>FALSE</stp>
        <stp>T</stp>
        <tr r="AB84" s="6"/>
      </tp>
      <tp>
        <v>284</v>
        <stp/>
        <stp>StudyData</stp>
        <stp>(Vol(CLE??1)when  (LocalYear(CLE??1)=2016 AND LocalMonth(CLE??1)=2 AND LocalDay(CLE??1)=2 AND LocalHour(CLE??1)=15 AND LocalMinute(CLE??1)=15))</stp>
        <stp>Bar</stp>
        <stp/>
        <stp>Close</stp>
        <stp>5</stp>
        <stp>0</stp>
        <stp/>
        <stp/>
        <stp/>
        <stp>FALSE</stp>
        <stp>T</stp>
        <tr r="AB96" s="6"/>
      </tp>
      <tp>
        <v>2406</v>
        <stp/>
        <stp>StudyData</stp>
        <stp>(Vol(CLE??1)when  (LocalYear(CLE??1)=2016 AND LocalMonth(CLE??1)=2 AND LocalDay(CLE??1)=2 AND LocalHour(CLE??1)=12 AND LocalMinute(CLE??1)=15))</stp>
        <stp>Bar</stp>
        <stp/>
        <stp>Close</stp>
        <stp>5</stp>
        <stp>0</stp>
        <stp/>
        <stp/>
        <stp/>
        <stp>FALSE</stp>
        <stp>T</stp>
        <tr r="AB60" s="6"/>
      </tp>
      <tp>
        <v>3456</v>
        <stp/>
        <stp>StudyData</stp>
        <stp>(Vol(CLE??1)when  (LocalYear(CLE??1)=2016 AND LocalMonth(CLE??1)=2 AND LocalDay(CLE??1)=2 AND LocalHour(CLE??1)=13 AND LocalMinute(CLE??1)=15))</stp>
        <stp>Bar</stp>
        <stp/>
        <stp>Close</stp>
        <stp>5</stp>
        <stp>0</stp>
        <stp/>
        <stp/>
        <stp/>
        <stp>FALSE</stp>
        <stp>T</stp>
        <tr r="AB72" s="6"/>
      </tp>
      <tp>
        <v>6600</v>
        <stp/>
        <stp>StudyData</stp>
        <stp>(Vol(CLE??1)when  (LocalYear(CLE??1)=2016 AND LocalMonth(CLE??1)=2 AND LocalDay(CLE??1)=2 AND LocalHour(CLE??1)=10 AND LocalMinute(CLE??1)=15))</stp>
        <stp>Bar</stp>
        <stp/>
        <stp>Close</stp>
        <stp>5</stp>
        <stp>0</stp>
        <stp/>
        <stp/>
        <stp/>
        <stp>FALSE</stp>
        <stp>T</stp>
        <tr r="AB36" s="6"/>
      </tp>
      <tp>
        <v>2755</v>
        <stp/>
        <stp>StudyData</stp>
        <stp>(Vol(CLE??1)when  (LocalYear(CLE??1)=2016 AND LocalMonth(CLE??1)=2 AND LocalDay(CLE??1)=2 AND LocalHour(CLE??1)=11 AND LocalMinute(CLE??1)=15))</stp>
        <stp>Bar</stp>
        <stp/>
        <stp>Close</stp>
        <stp>5</stp>
        <stp>0</stp>
        <stp/>
        <stp/>
        <stp/>
        <stp>FALSE</stp>
        <stp>T</stp>
        <tr r="AB48" s="6"/>
      </tp>
      <tp>
        <v>751</v>
        <stp/>
        <stp>StudyData</stp>
        <stp>(Vol(CLE??1)when  (LocalYear(CLE??1)=2016 AND LocalMonth(CLE??1)=2 AND LocalDay(CLE??1)=3 AND LocalHour(CLE??1)=14 AND LocalMinute(CLE??1)=15))</stp>
        <stp>Bar</stp>
        <stp/>
        <stp>Close</stp>
        <stp>5</stp>
        <stp>0</stp>
        <stp/>
        <stp/>
        <stp/>
        <stp>FALSE</stp>
        <stp>T</stp>
        <tr r="AA84" s="6"/>
      </tp>
      <tp>
        <v>745</v>
        <stp/>
        <stp>StudyData</stp>
        <stp>(Vol(CLE??1)when  (LocalYear(CLE??1)=2016 AND LocalMonth(CLE??1)=2 AND LocalDay(CLE??1)=3 AND LocalHour(CLE??1)=15 AND LocalMinute(CLE??1)=15))</stp>
        <stp>Bar</stp>
        <stp/>
        <stp>Close</stp>
        <stp>5</stp>
        <stp>0</stp>
        <stp/>
        <stp/>
        <stp/>
        <stp>FALSE</stp>
        <stp>T</stp>
        <tr r="AA96" s="6"/>
      </tp>
      <tp>
        <v>2238</v>
        <stp/>
        <stp>StudyData</stp>
        <stp>(Vol(CLE??1)when  (LocalYear(CLE??1)=2016 AND LocalMonth(CLE??1)=2 AND LocalDay(CLE??1)=3 AND LocalHour(CLE??1)=12 AND LocalMinute(CLE??1)=15))</stp>
        <stp>Bar</stp>
        <stp/>
        <stp>Close</stp>
        <stp>5</stp>
        <stp>0</stp>
        <stp/>
        <stp/>
        <stp/>
        <stp>FALSE</stp>
        <stp>T</stp>
        <tr r="AA60" s="6"/>
      </tp>
      <tp>
        <v>5062</v>
        <stp/>
        <stp>StudyData</stp>
        <stp>(Vol(CLE??1)when  (LocalYear(CLE??1)=2016 AND LocalMonth(CLE??1)=2 AND LocalDay(CLE??1)=3 AND LocalHour(CLE??1)=13 AND LocalMinute(CLE??1)=15))</stp>
        <stp>Bar</stp>
        <stp/>
        <stp>Close</stp>
        <stp>5</stp>
        <stp>0</stp>
        <stp/>
        <stp/>
        <stp/>
        <stp>FALSE</stp>
        <stp>T</stp>
        <tr r="AA72" s="6"/>
      </tp>
      <tp>
        <v>11346</v>
        <stp/>
        <stp>StudyData</stp>
        <stp>(Vol(CLE??1)when  (LocalYear(CLE??1)=2016 AND LocalMonth(CLE??1)=2 AND LocalDay(CLE??1)=3 AND LocalHour(CLE??1)=10 AND LocalMinute(CLE??1)=15))</stp>
        <stp>Bar</stp>
        <stp/>
        <stp>Close</stp>
        <stp>5</stp>
        <stp>0</stp>
        <stp/>
        <stp/>
        <stp/>
        <stp>FALSE</stp>
        <stp>T</stp>
        <tr r="AA36" s="6"/>
      </tp>
      <tp>
        <v>3717</v>
        <stp/>
        <stp>StudyData</stp>
        <stp>(Vol(CLE??1)when  (LocalYear(CLE??1)=2016 AND LocalMonth(CLE??1)=2 AND LocalDay(CLE??1)=3 AND LocalHour(CLE??1)=11 AND LocalMinute(CLE??1)=15))</stp>
        <stp>Bar</stp>
        <stp/>
        <stp>Close</stp>
        <stp>5</stp>
        <stp>0</stp>
        <stp/>
        <stp/>
        <stp/>
        <stp>FALSE</stp>
        <stp>T</stp>
        <tr r="AA48" s="6"/>
      </tp>
      <tp>
        <v>862</v>
        <stp/>
        <stp>StudyData</stp>
        <stp>(Vol(CLE??1)when  (LocalYear(CLE??1)=2016 AND LocalMonth(CLE??1)=2 AND LocalDay(CLE??1)=9 AND LocalHour(CLE??1)=14 AND LocalMinute(CLE??1)=20))</stp>
        <stp>Bar</stp>
        <stp/>
        <stp>Close</stp>
        <stp>5</stp>
        <stp>0</stp>
        <stp/>
        <stp/>
        <stp/>
        <stp>FALSE</stp>
        <stp>T</stp>
        <tr r="W85" s="6"/>
      </tp>
      <tp>
        <v>223</v>
        <stp/>
        <stp>StudyData</stp>
        <stp>(Vol(CLE??1)when  (LocalYear(CLE??1)=2016 AND LocalMonth(CLE??1)=2 AND LocalDay(CLE??1)=9 AND LocalHour(CLE??1)=15 AND LocalMinute(CLE??1)=20))</stp>
        <stp>Bar</stp>
        <stp/>
        <stp>Close</stp>
        <stp>5</stp>
        <stp>0</stp>
        <stp/>
        <stp/>
        <stp/>
        <stp>FALSE</stp>
        <stp>T</stp>
        <tr r="W97" s="6"/>
      </tp>
      <tp>
        <v>8379</v>
        <stp/>
        <stp>StudyData</stp>
        <stp>(Vol(CLE??1)when  (LocalYear(CLE??1)=2016 AND LocalMonth(CLE??1)=2 AND LocalDay(CLE??1)=9 AND LocalHour(CLE??1)=12 AND LocalMinute(CLE??1)=20))</stp>
        <stp>Bar</stp>
        <stp/>
        <stp>Close</stp>
        <stp>5</stp>
        <stp>0</stp>
        <stp/>
        <stp/>
        <stp/>
        <stp>FALSE</stp>
        <stp>T</stp>
        <tr r="W61" s="6"/>
      </tp>
      <tp>
        <v>6828</v>
        <stp/>
        <stp>StudyData</stp>
        <stp>(Vol(CLE??1)when  (LocalYear(CLE??1)=2016 AND LocalMonth(CLE??1)=2 AND LocalDay(CLE??1)=9 AND LocalHour(CLE??1)=13 AND LocalMinute(CLE??1)=20))</stp>
        <stp>Bar</stp>
        <stp/>
        <stp>Close</stp>
        <stp>5</stp>
        <stp>0</stp>
        <stp/>
        <stp/>
        <stp/>
        <stp>FALSE</stp>
        <stp>T</stp>
        <tr r="W73" s="6"/>
      </tp>
      <tp>
        <v>2833</v>
        <stp/>
        <stp>StudyData</stp>
        <stp>(Vol(CLE??1)when  (LocalYear(CLE??1)=2016 AND LocalMonth(CLE??1)=2 AND LocalDay(CLE??1)=9 AND LocalHour(CLE??1)=10 AND LocalMinute(CLE??1)=20))</stp>
        <stp>Bar</stp>
        <stp/>
        <stp>Close</stp>
        <stp>5</stp>
        <stp>0</stp>
        <stp/>
        <stp/>
        <stp/>
        <stp>FALSE</stp>
        <stp>T</stp>
        <tr r="W37" s="6"/>
      </tp>
      <tp>
        <v>3505</v>
        <stp/>
        <stp>StudyData</stp>
        <stp>(Vol(CLE??1)when  (LocalYear(CLE??1)=2016 AND LocalMonth(CLE??1)=2 AND LocalDay(CLE??1)=9 AND LocalHour(CLE??1)=11 AND LocalMinute(CLE??1)=20))</stp>
        <stp>Bar</stp>
        <stp/>
        <stp>Close</stp>
        <stp>5</stp>
        <stp>0</stp>
        <stp/>
        <stp/>
        <stp/>
        <stp>FALSE</stp>
        <stp>T</stp>
        <tr r="W49" s="6"/>
      </tp>
      <tp>
        <v>717</v>
        <stp/>
        <stp>StudyData</stp>
        <stp>(Vol(CLE??1)when  (LocalYear(CLE??1)=2016 AND LocalMonth(CLE??1)=2 AND LocalDay(CLE??1)=8 AND LocalHour(CLE??1)=14 AND LocalMinute(CLE??1)=20))</stp>
        <stp>Bar</stp>
        <stp/>
        <stp>Close</stp>
        <stp>5</stp>
        <stp>0</stp>
        <stp/>
        <stp/>
        <stp/>
        <stp>FALSE</stp>
        <stp>T</stp>
        <tr r="X85" s="6"/>
      </tp>
      <tp>
        <v>85</v>
        <stp/>
        <stp>StudyData</stp>
        <stp>(Vol(CLE??1)when  (LocalYear(CLE??1)=2016 AND LocalMonth(CLE??1)=2 AND LocalDay(CLE??1)=8 AND LocalHour(CLE??1)=15 AND LocalMinute(CLE??1)=20))</stp>
        <stp>Bar</stp>
        <stp/>
        <stp>Close</stp>
        <stp>5</stp>
        <stp>0</stp>
        <stp/>
        <stp/>
        <stp/>
        <stp>FALSE</stp>
        <stp>T</stp>
        <tr r="X97" s="6"/>
      </tp>
      <tp>
        <v>1150</v>
        <stp/>
        <stp>StudyData</stp>
        <stp>(Vol(CLE??1)when  (LocalYear(CLE??1)=2016 AND LocalMonth(CLE??1)=2 AND LocalDay(CLE??1)=8 AND LocalHour(CLE??1)=12 AND LocalMinute(CLE??1)=20))</stp>
        <stp>Bar</stp>
        <stp/>
        <stp>Close</stp>
        <stp>5</stp>
        <stp>0</stp>
        <stp/>
        <stp/>
        <stp/>
        <stp>FALSE</stp>
        <stp>T</stp>
        <tr r="X61" s="6"/>
      </tp>
      <tp>
        <v>5019</v>
        <stp/>
        <stp>StudyData</stp>
        <stp>(Vol(CLE??1)when  (LocalYear(CLE??1)=2016 AND LocalMonth(CLE??1)=2 AND LocalDay(CLE??1)=8 AND LocalHour(CLE??1)=13 AND LocalMinute(CLE??1)=20))</stp>
        <stp>Bar</stp>
        <stp/>
        <stp>Close</stp>
        <stp>5</stp>
        <stp>0</stp>
        <stp/>
        <stp/>
        <stp/>
        <stp>FALSE</stp>
        <stp>T</stp>
        <tr r="X73" s="6"/>
      </tp>
      <tp>
        <v>6917</v>
        <stp/>
        <stp>StudyData</stp>
        <stp>(Vol(CLE??1)when  (LocalYear(CLE??1)=2016 AND LocalMonth(CLE??1)=2 AND LocalDay(CLE??1)=8 AND LocalHour(CLE??1)=10 AND LocalMinute(CLE??1)=20))</stp>
        <stp>Bar</stp>
        <stp/>
        <stp>Close</stp>
        <stp>5</stp>
        <stp>0</stp>
        <stp/>
        <stp/>
        <stp/>
        <stp>FALSE</stp>
        <stp>T</stp>
        <tr r="X37" s="6"/>
      </tp>
      <tp>
        <v>1766</v>
        <stp/>
        <stp>StudyData</stp>
        <stp>(Vol(CLE??1)when  (LocalYear(CLE??1)=2016 AND LocalMonth(CLE??1)=2 AND LocalDay(CLE??1)=8 AND LocalHour(CLE??1)=11 AND LocalMinute(CLE??1)=20))</stp>
        <stp>Bar</stp>
        <stp/>
        <stp>Close</stp>
        <stp>5</stp>
        <stp>0</stp>
        <stp/>
        <stp/>
        <stp/>
        <stp>FALSE</stp>
        <stp>T</stp>
        <tr r="X49" s="6"/>
      </tp>
      <tp>
        <v>643</v>
        <stp/>
        <stp>StudyData</stp>
        <stp>(Vol(CLE??1)when  (LocalYear(CLE??1)=2016 AND LocalMonth(CLE??1)=2 AND LocalDay(CLE??1)=8 AND LocalHour(CLE??1)=14 AND LocalMinute(CLE??1)=25))</stp>
        <stp>Bar</stp>
        <stp/>
        <stp>Close</stp>
        <stp>5</stp>
        <stp>0</stp>
        <stp/>
        <stp/>
        <stp/>
        <stp>FALSE</stp>
        <stp>T</stp>
        <tr r="X86" s="6"/>
      </tp>
      <tp>
        <v>312</v>
        <stp/>
        <stp>StudyData</stp>
        <stp>(Vol(CLE??1)when  (LocalYear(CLE??1)=2016 AND LocalMonth(CLE??1)=2 AND LocalDay(CLE??1)=8 AND LocalHour(CLE??1)=15 AND LocalMinute(CLE??1)=25))</stp>
        <stp>Bar</stp>
        <stp/>
        <stp>Close</stp>
        <stp>5</stp>
        <stp>0</stp>
        <stp/>
        <stp/>
        <stp/>
        <stp>FALSE</stp>
        <stp>T</stp>
        <tr r="X98" s="6"/>
      </tp>
      <tp>
        <v>1698</v>
        <stp/>
        <stp>StudyData</stp>
        <stp>(Vol(CLE??1)when  (LocalYear(CLE??1)=2016 AND LocalMonth(CLE??1)=2 AND LocalDay(CLE??1)=8 AND LocalHour(CLE??1)=12 AND LocalMinute(CLE??1)=25))</stp>
        <stp>Bar</stp>
        <stp/>
        <stp>Close</stp>
        <stp>5</stp>
        <stp>0</stp>
        <stp/>
        <stp/>
        <stp/>
        <stp>FALSE</stp>
        <stp>T</stp>
        <tr r="X62" s="6"/>
      </tp>
      <tp>
        <v>21915</v>
        <stp/>
        <stp>StudyData</stp>
        <stp>(Vol(CLE??1)when  (LocalYear(CLE??1)=2016 AND LocalMonth(CLE??1)=2 AND LocalDay(CLE??1)=8 AND LocalHour(CLE??1)=13 AND LocalMinute(CLE??1)=25))</stp>
        <stp>Bar</stp>
        <stp/>
        <stp>Close</stp>
        <stp>5</stp>
        <stp>0</stp>
        <stp/>
        <stp/>
        <stp/>
        <stp>FALSE</stp>
        <stp>T</stp>
        <tr r="X74" s="6"/>
      </tp>
      <tp>
        <v>5006</v>
        <stp/>
        <stp>StudyData</stp>
        <stp>(Vol(CLE??1)when  (LocalYear(CLE??1)=2016 AND LocalMonth(CLE??1)=2 AND LocalDay(CLE??1)=8 AND LocalHour(CLE??1)=10 AND LocalMinute(CLE??1)=25))</stp>
        <stp>Bar</stp>
        <stp/>
        <stp>Close</stp>
        <stp>5</stp>
        <stp>0</stp>
        <stp/>
        <stp/>
        <stp/>
        <stp>FALSE</stp>
        <stp>T</stp>
        <tr r="X38" s="6"/>
      </tp>
      <tp>
        <v>1435</v>
        <stp/>
        <stp>StudyData</stp>
        <stp>(Vol(CLE??1)when  (LocalYear(CLE??1)=2016 AND LocalMonth(CLE??1)=2 AND LocalDay(CLE??1)=8 AND LocalHour(CLE??1)=11 AND LocalMinute(CLE??1)=25))</stp>
        <stp>Bar</stp>
        <stp/>
        <stp>Close</stp>
        <stp>5</stp>
        <stp>0</stp>
        <stp/>
        <stp/>
        <stp/>
        <stp>FALSE</stp>
        <stp>T</stp>
        <tr r="X50" s="6"/>
      </tp>
      <tp>
        <v>907</v>
        <stp/>
        <stp>StudyData</stp>
        <stp>(Vol(CLE??1)when  (LocalYear(CLE??1)=2016 AND LocalMonth(CLE??1)=2 AND LocalDay(CLE??1)=9 AND LocalHour(CLE??1)=14 AND LocalMinute(CLE??1)=25))</stp>
        <stp>Bar</stp>
        <stp/>
        <stp>Close</stp>
        <stp>5</stp>
        <stp>0</stp>
        <stp/>
        <stp/>
        <stp/>
        <stp>FALSE</stp>
        <stp>T</stp>
        <tr r="W86" s="6"/>
      </tp>
      <tp>
        <v>374</v>
        <stp/>
        <stp>StudyData</stp>
        <stp>(Vol(CLE??1)when  (LocalYear(CLE??1)=2016 AND LocalMonth(CLE??1)=2 AND LocalDay(CLE??1)=9 AND LocalHour(CLE??1)=15 AND LocalMinute(CLE??1)=25))</stp>
        <stp>Bar</stp>
        <stp/>
        <stp>Close</stp>
        <stp>5</stp>
        <stp>0</stp>
        <stp/>
        <stp/>
        <stp/>
        <stp>FALSE</stp>
        <stp>T</stp>
        <tr r="W98" s="6"/>
      </tp>
      <tp>
        <v>4734</v>
        <stp/>
        <stp>StudyData</stp>
        <stp>(Vol(CLE??1)when  (LocalYear(CLE??1)=2016 AND LocalMonth(CLE??1)=2 AND LocalDay(CLE??1)=9 AND LocalHour(CLE??1)=12 AND LocalMinute(CLE??1)=25))</stp>
        <stp>Bar</stp>
        <stp/>
        <stp>Close</stp>
        <stp>5</stp>
        <stp>0</stp>
        <stp/>
        <stp/>
        <stp/>
        <stp>FALSE</stp>
        <stp>T</stp>
        <tr r="W62" s="6"/>
      </tp>
      <tp>
        <v>20170</v>
        <stp/>
        <stp>StudyData</stp>
        <stp>(Vol(CLE??1)when  (LocalYear(CLE??1)=2016 AND LocalMonth(CLE??1)=2 AND LocalDay(CLE??1)=9 AND LocalHour(CLE??1)=13 AND LocalMinute(CLE??1)=25))</stp>
        <stp>Bar</stp>
        <stp/>
        <stp>Close</stp>
        <stp>5</stp>
        <stp>0</stp>
        <stp/>
        <stp/>
        <stp/>
        <stp>FALSE</stp>
        <stp>T</stp>
        <tr r="W74" s="6"/>
      </tp>
      <tp>
        <v>4041</v>
        <stp/>
        <stp>StudyData</stp>
        <stp>(Vol(CLE??1)when  (LocalYear(CLE??1)=2016 AND LocalMonth(CLE??1)=2 AND LocalDay(CLE??1)=9 AND LocalHour(CLE??1)=10 AND LocalMinute(CLE??1)=25))</stp>
        <stp>Bar</stp>
        <stp/>
        <stp>Close</stp>
        <stp>5</stp>
        <stp>0</stp>
        <stp/>
        <stp/>
        <stp/>
        <stp>FALSE</stp>
        <stp>T</stp>
        <tr r="W38" s="6"/>
      </tp>
      <tp>
        <v>4994</v>
        <stp/>
        <stp>StudyData</stp>
        <stp>(Vol(CLE??1)when  (LocalYear(CLE??1)=2016 AND LocalMonth(CLE??1)=2 AND LocalDay(CLE??1)=9 AND LocalHour(CLE??1)=11 AND LocalMinute(CLE??1)=25))</stp>
        <stp>Bar</stp>
        <stp/>
        <stp>Close</stp>
        <stp>5</stp>
        <stp>0</stp>
        <stp/>
        <stp/>
        <stp/>
        <stp>FALSE</stp>
        <stp>T</stp>
        <tr r="W50" s="6"/>
      </tp>
      <tp>
        <v>605</v>
        <stp/>
        <stp>StudyData</stp>
        <stp>(Vol(CLE??1)when  (LocalYear(CLE??1)=2016 AND LocalMonth(CLE??1)=2 AND LocalDay(CLE??1)=4 AND LocalHour(CLE??1)=14 AND LocalMinute(CLE??1)=25))</stp>
        <stp>Bar</stp>
        <stp/>
        <stp>Close</stp>
        <stp>5</stp>
        <stp>0</stp>
        <stp/>
        <stp/>
        <stp/>
        <stp>FALSE</stp>
        <stp>T</stp>
        <tr r="Z86" s="6"/>
      </tp>
      <tp>
        <v>109</v>
        <stp/>
        <stp>StudyData</stp>
        <stp>(Vol(CLE??1)when  (LocalYear(CLE??1)=2016 AND LocalMonth(CLE??1)=2 AND LocalDay(CLE??1)=4 AND LocalHour(CLE??1)=15 AND LocalMinute(CLE??1)=25))</stp>
        <stp>Bar</stp>
        <stp/>
        <stp>Close</stp>
        <stp>5</stp>
        <stp>0</stp>
        <stp/>
        <stp/>
        <stp/>
        <stp>FALSE</stp>
        <stp>T</stp>
        <tr r="Z98" s="6"/>
      </tp>
      <tp>
        <v>1985</v>
        <stp/>
        <stp>StudyData</stp>
        <stp>(Vol(CLE??1)when  (LocalYear(CLE??1)=2016 AND LocalMonth(CLE??1)=2 AND LocalDay(CLE??1)=4 AND LocalHour(CLE??1)=12 AND LocalMinute(CLE??1)=25))</stp>
        <stp>Bar</stp>
        <stp/>
        <stp>Close</stp>
        <stp>5</stp>
        <stp>0</stp>
        <stp/>
        <stp/>
        <stp/>
        <stp>FALSE</stp>
        <stp>T</stp>
        <tr r="Z62" s="6"/>
      </tp>
      <tp>
        <v>16419</v>
        <stp/>
        <stp>StudyData</stp>
        <stp>(Vol(CLE??1)when  (LocalYear(CLE??1)=2016 AND LocalMonth(CLE??1)=2 AND LocalDay(CLE??1)=4 AND LocalHour(CLE??1)=13 AND LocalMinute(CLE??1)=25))</stp>
        <stp>Bar</stp>
        <stp/>
        <stp>Close</stp>
        <stp>5</stp>
        <stp>0</stp>
        <stp/>
        <stp/>
        <stp/>
        <stp>FALSE</stp>
        <stp>T</stp>
        <tr r="Z74" s="6"/>
      </tp>
      <tp>
        <v>5116</v>
        <stp/>
        <stp>StudyData</stp>
        <stp>(Vol(CLE??1)when  (LocalYear(CLE??1)=2016 AND LocalMonth(CLE??1)=2 AND LocalDay(CLE??1)=4 AND LocalHour(CLE??1)=10 AND LocalMinute(CLE??1)=25))</stp>
        <stp>Bar</stp>
        <stp/>
        <stp>Close</stp>
        <stp>5</stp>
        <stp>0</stp>
        <stp/>
        <stp/>
        <stp/>
        <stp>FALSE</stp>
        <stp>T</stp>
        <tr r="Z38" s="6"/>
      </tp>
      <tp>
        <v>3499</v>
        <stp/>
        <stp>StudyData</stp>
        <stp>(Vol(CLE??1)when  (LocalYear(CLE??1)=2016 AND LocalMonth(CLE??1)=2 AND LocalDay(CLE??1)=4 AND LocalHour(CLE??1)=11 AND LocalMinute(CLE??1)=25))</stp>
        <stp>Bar</stp>
        <stp/>
        <stp>Close</stp>
        <stp>5</stp>
        <stp>0</stp>
        <stp/>
        <stp/>
        <stp/>
        <stp>FALSE</stp>
        <stp>T</stp>
        <tr r="Z50" s="6"/>
      </tp>
      <tp>
        <v>599</v>
        <stp/>
        <stp>StudyData</stp>
        <stp>(Vol(CLE??1)when  (LocalYear(CLE??1)=2016 AND LocalMonth(CLE??1)=2 AND LocalDay(CLE??1)=5 AND LocalHour(CLE??1)=14 AND LocalMinute(CLE??1)=25))</stp>
        <stp>Bar</stp>
        <stp/>
        <stp>Close</stp>
        <stp>5</stp>
        <stp>0</stp>
        <stp/>
        <stp/>
        <stp/>
        <stp>FALSE</stp>
        <stp>T</stp>
        <tr r="Y86" s="6"/>
      </tp>
      <tp>
        <v>226</v>
        <stp/>
        <stp>StudyData</stp>
        <stp>(Vol(CLE??1)when  (LocalYear(CLE??1)=2016 AND LocalMonth(CLE??1)=2 AND LocalDay(CLE??1)=5 AND LocalHour(CLE??1)=15 AND LocalMinute(CLE??1)=25))</stp>
        <stp>Bar</stp>
        <stp/>
        <stp>Close</stp>
        <stp>5</stp>
        <stp>0</stp>
        <stp/>
        <stp/>
        <stp/>
        <stp>FALSE</stp>
        <stp>T</stp>
        <tr r="Y98" s="6"/>
      </tp>
      <tp>
        <v>3481</v>
        <stp/>
        <stp>StudyData</stp>
        <stp>(Vol(CLE??1)when  (LocalYear(CLE??1)=2016 AND LocalMonth(CLE??1)=2 AND LocalDay(CLE??1)=5 AND LocalHour(CLE??1)=12 AND LocalMinute(CLE??1)=25))</stp>
        <stp>Bar</stp>
        <stp/>
        <stp>Close</stp>
        <stp>5</stp>
        <stp>0</stp>
        <stp/>
        <stp/>
        <stp/>
        <stp>FALSE</stp>
        <stp>T</stp>
        <tr r="Y62" s="6"/>
      </tp>
      <tp>
        <v>18878</v>
        <stp/>
        <stp>StudyData</stp>
        <stp>(Vol(CLE??1)when  (LocalYear(CLE??1)=2016 AND LocalMonth(CLE??1)=2 AND LocalDay(CLE??1)=5 AND LocalHour(CLE??1)=13 AND LocalMinute(CLE??1)=25))</stp>
        <stp>Bar</stp>
        <stp/>
        <stp>Close</stp>
        <stp>5</stp>
        <stp>0</stp>
        <stp/>
        <stp/>
        <stp/>
        <stp>FALSE</stp>
        <stp>T</stp>
        <tr r="Y74" s="6"/>
      </tp>
      <tp>
        <v>4210</v>
        <stp/>
        <stp>StudyData</stp>
        <stp>(Vol(CLE??1)when  (LocalYear(CLE??1)=2016 AND LocalMonth(CLE??1)=2 AND LocalDay(CLE??1)=5 AND LocalHour(CLE??1)=10 AND LocalMinute(CLE??1)=25))</stp>
        <stp>Bar</stp>
        <stp/>
        <stp>Close</stp>
        <stp>5</stp>
        <stp>0</stp>
        <stp/>
        <stp/>
        <stp/>
        <stp>FALSE</stp>
        <stp>T</stp>
        <tr r="Y38" s="6"/>
      </tp>
      <tp>
        <v>2494</v>
        <stp/>
        <stp>StudyData</stp>
        <stp>(Vol(CLE??1)when  (LocalYear(CLE??1)=2016 AND LocalMonth(CLE??1)=2 AND LocalDay(CLE??1)=5 AND LocalHour(CLE??1)=11 AND LocalMinute(CLE??1)=25))</stp>
        <stp>Bar</stp>
        <stp/>
        <stp>Close</stp>
        <stp>5</stp>
        <stp>0</stp>
        <stp/>
        <stp/>
        <stp/>
        <stp>FALSE</stp>
        <stp>T</stp>
        <tr r="Y50" s="6"/>
      </tp>
      <tp>
        <v>958</v>
        <stp/>
        <stp>StudyData</stp>
        <stp>(Vol(CLE??1)when  (LocalYear(CLE??1)=2016 AND LocalMonth(CLE??1)=2 AND LocalDay(CLE??1)=3 AND LocalHour(CLE??1)=14 AND LocalMinute(CLE??1)=20))</stp>
        <stp>Bar</stp>
        <stp/>
        <stp>Close</stp>
        <stp>5</stp>
        <stp>0</stp>
        <stp/>
        <stp/>
        <stp/>
        <stp>FALSE</stp>
        <stp>T</stp>
        <tr r="AA85" s="6"/>
      </tp>
      <tp>
        <v>545</v>
        <stp/>
        <stp>StudyData</stp>
        <stp>(Vol(CLE??1)when  (LocalYear(CLE??1)=2016 AND LocalMonth(CLE??1)=2 AND LocalDay(CLE??1)=3 AND LocalHour(CLE??1)=15 AND LocalMinute(CLE??1)=20))</stp>
        <stp>Bar</stp>
        <stp/>
        <stp>Close</stp>
        <stp>5</stp>
        <stp>0</stp>
        <stp/>
        <stp/>
        <stp/>
        <stp>FALSE</stp>
        <stp>T</stp>
        <tr r="AA97" s="6"/>
      </tp>
      <tp>
        <v>1722</v>
        <stp/>
        <stp>StudyData</stp>
        <stp>(Vol(CLE??1)when  (LocalYear(CLE??1)=2016 AND LocalMonth(CLE??1)=2 AND LocalDay(CLE??1)=3 AND LocalHour(CLE??1)=12 AND LocalMinute(CLE??1)=20))</stp>
        <stp>Bar</stp>
        <stp/>
        <stp>Close</stp>
        <stp>5</stp>
        <stp>0</stp>
        <stp/>
        <stp/>
        <stp/>
        <stp>FALSE</stp>
        <stp>T</stp>
        <tr r="AA61" s="6"/>
      </tp>
      <tp>
        <v>4894</v>
        <stp/>
        <stp>StudyData</stp>
        <stp>(Vol(CLE??1)when  (LocalYear(CLE??1)=2016 AND LocalMonth(CLE??1)=2 AND LocalDay(CLE??1)=3 AND LocalHour(CLE??1)=13 AND LocalMinute(CLE??1)=20))</stp>
        <stp>Bar</stp>
        <stp/>
        <stp>Close</stp>
        <stp>5</stp>
        <stp>0</stp>
        <stp/>
        <stp/>
        <stp/>
        <stp>FALSE</stp>
        <stp>T</stp>
        <tr r="AA73" s="6"/>
      </tp>
      <tp>
        <v>7586</v>
        <stp/>
        <stp>StudyData</stp>
        <stp>(Vol(CLE??1)when  (LocalYear(CLE??1)=2016 AND LocalMonth(CLE??1)=2 AND LocalDay(CLE??1)=3 AND LocalHour(CLE??1)=10 AND LocalMinute(CLE??1)=20))</stp>
        <stp>Bar</stp>
        <stp/>
        <stp>Close</stp>
        <stp>5</stp>
        <stp>0</stp>
        <stp/>
        <stp/>
        <stp/>
        <stp>FALSE</stp>
        <stp>T</stp>
        <tr r="AA37" s="6"/>
      </tp>
      <tp>
        <v>3061</v>
        <stp/>
        <stp>StudyData</stp>
        <stp>(Vol(CLE??1)when  (LocalYear(CLE??1)=2016 AND LocalMonth(CLE??1)=2 AND LocalDay(CLE??1)=3 AND LocalHour(CLE??1)=11 AND LocalMinute(CLE??1)=20))</stp>
        <stp>Bar</stp>
        <stp/>
        <stp>Close</stp>
        <stp>5</stp>
        <stp>0</stp>
        <stp/>
        <stp/>
        <stp/>
        <stp>FALSE</stp>
        <stp>T</stp>
        <tr r="AA49" s="6"/>
      </tp>
      <tp>
        <v>528</v>
        <stp/>
        <stp>StudyData</stp>
        <stp>(Vol(CLE??1)when  (LocalYear(CLE??1)=2016 AND LocalMonth(CLE??1)=2 AND LocalDay(CLE??1)=2 AND LocalHour(CLE??1)=14 AND LocalMinute(CLE??1)=20))</stp>
        <stp>Bar</stp>
        <stp/>
        <stp>Close</stp>
        <stp>5</stp>
        <stp>0</stp>
        <stp/>
        <stp/>
        <stp/>
        <stp>FALSE</stp>
        <stp>T</stp>
        <tr r="AB85" s="6"/>
      </tp>
      <tp>
        <v>314</v>
        <stp/>
        <stp>StudyData</stp>
        <stp>(Vol(CLE??1)when  (LocalYear(CLE??1)=2016 AND LocalMonth(CLE??1)=2 AND LocalDay(CLE??1)=2 AND LocalHour(CLE??1)=15 AND LocalMinute(CLE??1)=20))</stp>
        <stp>Bar</stp>
        <stp/>
        <stp>Close</stp>
        <stp>5</stp>
        <stp>0</stp>
        <stp/>
        <stp/>
        <stp/>
        <stp>FALSE</stp>
        <stp>T</stp>
        <tr r="AB97" s="6"/>
      </tp>
      <tp>
        <v>1807</v>
        <stp/>
        <stp>StudyData</stp>
        <stp>(Vol(CLE??1)when  (LocalYear(CLE??1)=2016 AND LocalMonth(CLE??1)=2 AND LocalDay(CLE??1)=2 AND LocalHour(CLE??1)=12 AND LocalMinute(CLE??1)=20))</stp>
        <stp>Bar</stp>
        <stp/>
        <stp>Close</stp>
        <stp>5</stp>
        <stp>0</stp>
        <stp/>
        <stp/>
        <stp/>
        <stp>FALSE</stp>
        <stp>T</stp>
        <tr r="AB61" s="6"/>
      </tp>
      <tp>
        <v>4848</v>
        <stp/>
        <stp>StudyData</stp>
        <stp>(Vol(CLE??1)when  (LocalYear(CLE??1)=2016 AND LocalMonth(CLE??1)=2 AND LocalDay(CLE??1)=2 AND LocalHour(CLE??1)=13 AND LocalMinute(CLE??1)=20))</stp>
        <stp>Bar</stp>
        <stp/>
        <stp>Close</stp>
        <stp>5</stp>
        <stp>0</stp>
        <stp/>
        <stp/>
        <stp/>
        <stp>FALSE</stp>
        <stp>T</stp>
        <tr r="AB73" s="6"/>
      </tp>
      <tp>
        <v>4805</v>
        <stp/>
        <stp>StudyData</stp>
        <stp>(Vol(CLE??1)when  (LocalYear(CLE??1)=2016 AND LocalMonth(CLE??1)=2 AND LocalDay(CLE??1)=2 AND LocalHour(CLE??1)=10 AND LocalMinute(CLE??1)=20))</stp>
        <stp>Bar</stp>
        <stp/>
        <stp>Close</stp>
        <stp>5</stp>
        <stp>0</stp>
        <stp/>
        <stp/>
        <stp/>
        <stp>FALSE</stp>
        <stp>T</stp>
        <tr r="AB37" s="6"/>
      </tp>
      <tp>
        <v>2689</v>
        <stp/>
        <stp>StudyData</stp>
        <stp>(Vol(CLE??1)when  (LocalYear(CLE??1)=2016 AND LocalMonth(CLE??1)=2 AND LocalDay(CLE??1)=2 AND LocalHour(CLE??1)=11 AND LocalMinute(CLE??1)=20))</stp>
        <stp>Bar</stp>
        <stp/>
        <stp>Close</stp>
        <stp>5</stp>
        <stp>0</stp>
        <stp/>
        <stp/>
        <stp/>
        <stp>FALSE</stp>
        <stp>T</stp>
        <tr r="AB49" s="6"/>
      </tp>
      <tp>
        <v>804</v>
        <stp/>
        <stp>StudyData</stp>
        <stp>(Vol(CLE??1)when  (LocalYear(CLE??1)=2016 AND LocalMonth(CLE??1)=2 AND LocalDay(CLE??1)=5 AND LocalHour(CLE??1)=14 AND LocalMinute(CLE??1)=20))</stp>
        <stp>Bar</stp>
        <stp/>
        <stp>Close</stp>
        <stp>5</stp>
        <stp>0</stp>
        <stp/>
        <stp/>
        <stp/>
        <stp>FALSE</stp>
        <stp>T</stp>
        <tr r="Y85" s="6"/>
      </tp>
      <tp>
        <v>63</v>
        <stp/>
        <stp>StudyData</stp>
        <stp>(Vol(CLE??1)when  (LocalYear(CLE??1)=2016 AND LocalMonth(CLE??1)=2 AND LocalDay(CLE??1)=5 AND LocalHour(CLE??1)=15 AND LocalMinute(CLE??1)=20))</stp>
        <stp>Bar</stp>
        <stp/>
        <stp>Close</stp>
        <stp>5</stp>
        <stp>0</stp>
        <stp/>
        <stp/>
        <stp/>
        <stp>FALSE</stp>
        <stp>T</stp>
        <tr r="Y97" s="6"/>
      </tp>
      <tp>
        <v>1893</v>
        <stp/>
        <stp>StudyData</stp>
        <stp>(Vol(CLE??1)when  (LocalYear(CLE??1)=2016 AND LocalMonth(CLE??1)=2 AND LocalDay(CLE??1)=5 AND LocalHour(CLE??1)=12 AND LocalMinute(CLE??1)=20))</stp>
        <stp>Bar</stp>
        <stp/>
        <stp>Close</stp>
        <stp>5</stp>
        <stp>0</stp>
        <stp/>
        <stp/>
        <stp/>
        <stp>FALSE</stp>
        <stp>T</stp>
        <tr r="Y61" s="6"/>
      </tp>
      <tp>
        <v>5481</v>
        <stp/>
        <stp>StudyData</stp>
        <stp>(Vol(CLE??1)when  (LocalYear(CLE??1)=2016 AND LocalMonth(CLE??1)=2 AND LocalDay(CLE??1)=5 AND LocalHour(CLE??1)=13 AND LocalMinute(CLE??1)=20))</stp>
        <stp>Bar</stp>
        <stp/>
        <stp>Close</stp>
        <stp>5</stp>
        <stp>0</stp>
        <stp/>
        <stp/>
        <stp/>
        <stp>FALSE</stp>
        <stp>T</stp>
        <tr r="Y73" s="6"/>
      </tp>
      <tp>
        <v>3713</v>
        <stp/>
        <stp>StudyData</stp>
        <stp>(Vol(CLE??1)when  (LocalYear(CLE??1)=2016 AND LocalMonth(CLE??1)=2 AND LocalDay(CLE??1)=5 AND LocalHour(CLE??1)=10 AND LocalMinute(CLE??1)=20))</stp>
        <stp>Bar</stp>
        <stp/>
        <stp>Close</stp>
        <stp>5</stp>
        <stp>0</stp>
        <stp/>
        <stp/>
        <stp/>
        <stp>FALSE</stp>
        <stp>T</stp>
        <tr r="Y37" s="6"/>
      </tp>
      <tp>
        <v>1993</v>
        <stp/>
        <stp>StudyData</stp>
        <stp>(Vol(CLE??1)when  (LocalYear(CLE??1)=2016 AND LocalMonth(CLE??1)=2 AND LocalDay(CLE??1)=5 AND LocalHour(CLE??1)=11 AND LocalMinute(CLE??1)=20))</stp>
        <stp>Bar</stp>
        <stp/>
        <stp>Close</stp>
        <stp>5</stp>
        <stp>0</stp>
        <stp/>
        <stp/>
        <stp/>
        <stp>FALSE</stp>
        <stp>T</stp>
        <tr r="Y49" s="6"/>
      </tp>
      <tp>
        <v>676</v>
        <stp/>
        <stp>StudyData</stp>
        <stp>(Vol(CLE??1)when  (LocalYear(CLE??1)=2016 AND LocalMonth(CLE??1)=2 AND LocalDay(CLE??1)=4 AND LocalHour(CLE??1)=14 AND LocalMinute(CLE??1)=20))</stp>
        <stp>Bar</stp>
        <stp/>
        <stp>Close</stp>
        <stp>5</stp>
        <stp>0</stp>
        <stp/>
        <stp/>
        <stp/>
        <stp>FALSE</stp>
        <stp>T</stp>
        <tr r="Z85" s="6"/>
      </tp>
      <tp>
        <v>186</v>
        <stp/>
        <stp>StudyData</stp>
        <stp>(Vol(CLE??1)when  (LocalYear(CLE??1)=2016 AND LocalMonth(CLE??1)=2 AND LocalDay(CLE??1)=4 AND LocalHour(CLE??1)=15 AND LocalMinute(CLE??1)=20))</stp>
        <stp>Bar</stp>
        <stp/>
        <stp>Close</stp>
        <stp>5</stp>
        <stp>0</stp>
        <stp/>
        <stp/>
        <stp/>
        <stp>FALSE</stp>
        <stp>T</stp>
        <tr r="Z97" s="6"/>
      </tp>
      <tp>
        <v>3347</v>
        <stp/>
        <stp>StudyData</stp>
        <stp>(Vol(CLE??1)when  (LocalYear(CLE??1)=2016 AND LocalMonth(CLE??1)=2 AND LocalDay(CLE??1)=4 AND LocalHour(CLE??1)=12 AND LocalMinute(CLE??1)=20))</stp>
        <stp>Bar</stp>
        <stp/>
        <stp>Close</stp>
        <stp>5</stp>
        <stp>0</stp>
        <stp/>
        <stp/>
        <stp/>
        <stp>FALSE</stp>
        <stp>T</stp>
        <tr r="Z61" s="6"/>
      </tp>
      <tp>
        <v>5247</v>
        <stp/>
        <stp>StudyData</stp>
        <stp>(Vol(CLE??1)when  (LocalYear(CLE??1)=2016 AND LocalMonth(CLE??1)=2 AND LocalDay(CLE??1)=4 AND LocalHour(CLE??1)=13 AND LocalMinute(CLE??1)=20))</stp>
        <stp>Bar</stp>
        <stp/>
        <stp>Close</stp>
        <stp>5</stp>
        <stp>0</stp>
        <stp/>
        <stp/>
        <stp/>
        <stp>FALSE</stp>
        <stp>T</stp>
        <tr r="Z73" s="6"/>
      </tp>
      <tp>
        <v>6383</v>
        <stp/>
        <stp>StudyData</stp>
        <stp>(Vol(CLE??1)when  (LocalYear(CLE??1)=2016 AND LocalMonth(CLE??1)=2 AND LocalDay(CLE??1)=4 AND LocalHour(CLE??1)=10 AND LocalMinute(CLE??1)=20))</stp>
        <stp>Bar</stp>
        <stp/>
        <stp>Close</stp>
        <stp>5</stp>
        <stp>0</stp>
        <stp/>
        <stp/>
        <stp/>
        <stp>FALSE</stp>
        <stp>T</stp>
        <tr r="Z37" s="6"/>
      </tp>
      <tp>
        <v>4103</v>
        <stp/>
        <stp>StudyData</stp>
        <stp>(Vol(CLE??1)when  (LocalYear(CLE??1)=2016 AND LocalMonth(CLE??1)=2 AND LocalDay(CLE??1)=4 AND LocalHour(CLE??1)=11 AND LocalMinute(CLE??1)=20))</stp>
        <stp>Bar</stp>
        <stp/>
        <stp>Close</stp>
        <stp>5</stp>
        <stp>0</stp>
        <stp/>
        <stp/>
        <stp/>
        <stp>FALSE</stp>
        <stp>T</stp>
        <tr r="Z49" s="6"/>
      </tp>
      <tp>
        <v>486</v>
        <stp/>
        <stp>StudyData</stp>
        <stp>(Vol(CLE??1)when  (LocalYear(CLE??1)=2016 AND LocalMonth(CLE??1)=2 AND LocalDay(CLE??1)=2 AND LocalHour(CLE??1)=14 AND LocalMinute(CLE??1)=25))</stp>
        <stp>Bar</stp>
        <stp/>
        <stp>Close</stp>
        <stp>5</stp>
        <stp>0</stp>
        <stp/>
        <stp/>
        <stp/>
        <stp>FALSE</stp>
        <stp>T</stp>
        <tr r="AB86" s="6"/>
      </tp>
      <tp>
        <v>435</v>
        <stp/>
        <stp>StudyData</stp>
        <stp>(Vol(CLE??1)when  (LocalYear(CLE??1)=2016 AND LocalMonth(CLE??1)=2 AND LocalDay(CLE??1)=2 AND LocalHour(CLE??1)=15 AND LocalMinute(CLE??1)=25))</stp>
        <stp>Bar</stp>
        <stp/>
        <stp>Close</stp>
        <stp>5</stp>
        <stp>0</stp>
        <stp/>
        <stp/>
        <stp/>
        <stp>FALSE</stp>
        <stp>T</stp>
        <tr r="AB98" s="6"/>
      </tp>
      <tp>
        <v>1564</v>
        <stp/>
        <stp>StudyData</stp>
        <stp>(Vol(CLE??1)when  (LocalYear(CLE??1)=2016 AND LocalMonth(CLE??1)=2 AND LocalDay(CLE??1)=2 AND LocalHour(CLE??1)=12 AND LocalMinute(CLE??1)=25))</stp>
        <stp>Bar</stp>
        <stp/>
        <stp>Close</stp>
        <stp>5</stp>
        <stp>0</stp>
        <stp/>
        <stp/>
        <stp/>
        <stp>FALSE</stp>
        <stp>T</stp>
        <tr r="AB62" s="6"/>
      </tp>
      <tp>
        <v>18604</v>
        <stp/>
        <stp>StudyData</stp>
        <stp>(Vol(CLE??1)when  (LocalYear(CLE??1)=2016 AND LocalMonth(CLE??1)=2 AND LocalDay(CLE??1)=2 AND LocalHour(CLE??1)=13 AND LocalMinute(CLE??1)=25))</stp>
        <stp>Bar</stp>
        <stp/>
        <stp>Close</stp>
        <stp>5</stp>
        <stp>0</stp>
        <stp/>
        <stp/>
        <stp/>
        <stp>FALSE</stp>
        <stp>T</stp>
        <tr r="AB74" s="6"/>
      </tp>
      <tp>
        <v>6374</v>
        <stp/>
        <stp>StudyData</stp>
        <stp>(Vol(CLE??1)when  (LocalYear(CLE??1)=2016 AND LocalMonth(CLE??1)=2 AND LocalDay(CLE??1)=2 AND LocalHour(CLE??1)=10 AND LocalMinute(CLE??1)=25))</stp>
        <stp>Bar</stp>
        <stp/>
        <stp>Close</stp>
        <stp>5</stp>
        <stp>0</stp>
        <stp/>
        <stp/>
        <stp/>
        <stp>FALSE</stp>
        <stp>T</stp>
        <tr r="AB38" s="6"/>
      </tp>
      <tp>
        <v>3052</v>
        <stp/>
        <stp>StudyData</stp>
        <stp>(Vol(CLE??1)when  (LocalYear(CLE??1)=2016 AND LocalMonth(CLE??1)=2 AND LocalDay(CLE??1)=2 AND LocalHour(CLE??1)=11 AND LocalMinute(CLE??1)=25))</stp>
        <stp>Bar</stp>
        <stp/>
        <stp>Close</stp>
        <stp>5</stp>
        <stp>0</stp>
        <stp/>
        <stp/>
        <stp/>
        <stp>FALSE</stp>
        <stp>T</stp>
        <tr r="AB50" s="6"/>
      </tp>
      <tp>
        <v>839</v>
        <stp/>
        <stp>StudyData</stp>
        <stp>(Vol(CLE??1)when  (LocalYear(CLE??1)=2016 AND LocalMonth(CLE??1)=2 AND LocalDay(CLE??1)=3 AND LocalHour(CLE??1)=14 AND LocalMinute(CLE??1)=25))</stp>
        <stp>Bar</stp>
        <stp/>
        <stp>Close</stp>
        <stp>5</stp>
        <stp>0</stp>
        <stp/>
        <stp/>
        <stp/>
        <stp>FALSE</stp>
        <stp>T</stp>
        <tr r="AA86" s="6"/>
      </tp>
      <tp>
        <v>298</v>
        <stp/>
        <stp>StudyData</stp>
        <stp>(Vol(CLE??1)when  (LocalYear(CLE??1)=2016 AND LocalMonth(CLE??1)=2 AND LocalDay(CLE??1)=3 AND LocalHour(CLE??1)=15 AND LocalMinute(CLE??1)=25))</stp>
        <stp>Bar</stp>
        <stp/>
        <stp>Close</stp>
        <stp>5</stp>
        <stp>0</stp>
        <stp/>
        <stp/>
        <stp/>
        <stp>FALSE</stp>
        <stp>T</stp>
        <tr r="AA98" s="6"/>
      </tp>
      <tp>
        <v>1403</v>
        <stp/>
        <stp>StudyData</stp>
        <stp>(Vol(CLE??1)when  (LocalYear(CLE??1)=2016 AND LocalMonth(CLE??1)=2 AND LocalDay(CLE??1)=3 AND LocalHour(CLE??1)=12 AND LocalMinute(CLE??1)=25))</stp>
        <stp>Bar</stp>
        <stp/>
        <stp>Close</stp>
        <stp>5</stp>
        <stp>0</stp>
        <stp/>
        <stp/>
        <stp/>
        <stp>FALSE</stp>
        <stp>T</stp>
        <tr r="AA62" s="6"/>
      </tp>
      <tp>
        <v>24154</v>
        <stp/>
        <stp>StudyData</stp>
        <stp>(Vol(CLE??1)when  (LocalYear(CLE??1)=2016 AND LocalMonth(CLE??1)=2 AND LocalDay(CLE??1)=3 AND LocalHour(CLE??1)=13 AND LocalMinute(CLE??1)=25))</stp>
        <stp>Bar</stp>
        <stp/>
        <stp>Close</stp>
        <stp>5</stp>
        <stp>0</stp>
        <stp/>
        <stp/>
        <stp/>
        <stp>FALSE</stp>
        <stp>T</stp>
        <tr r="AA74" s="6"/>
      </tp>
      <tp>
        <v>5882</v>
        <stp/>
        <stp>StudyData</stp>
        <stp>(Vol(CLE??1)when  (LocalYear(CLE??1)=2016 AND LocalMonth(CLE??1)=2 AND LocalDay(CLE??1)=3 AND LocalHour(CLE??1)=10 AND LocalMinute(CLE??1)=25))</stp>
        <stp>Bar</stp>
        <stp/>
        <stp>Close</stp>
        <stp>5</stp>
        <stp>0</stp>
        <stp/>
        <stp/>
        <stp/>
        <stp>FALSE</stp>
        <stp>T</stp>
        <tr r="AA38" s="6"/>
      </tp>
      <tp>
        <v>3257</v>
        <stp/>
        <stp>StudyData</stp>
        <stp>(Vol(CLE??1)when  (LocalYear(CLE??1)=2016 AND LocalMonth(CLE??1)=2 AND LocalDay(CLE??1)=3 AND LocalHour(CLE??1)=11 AND LocalMinute(CLE??1)=25))</stp>
        <stp>Bar</stp>
        <stp/>
        <stp>Close</stp>
        <stp>5</stp>
        <stp>0</stp>
        <stp/>
        <stp/>
        <stp/>
        <stp>FALSE</stp>
        <stp>T</stp>
        <tr r="AA50" s="6"/>
      </tp>
      <tp>
        <v>1092</v>
        <stp/>
        <stp>StudyData</stp>
        <stp>(Vol(CLE??1)when  (LocalYear(CLE??1)=2016 AND LocalMonth(CLE??1)=2 AND LocalDay(CLE??1)=9 AND LocalHour(CLE??1)=14 AND LocalMinute(CLE??1)=30))</stp>
        <stp>Bar</stp>
        <stp/>
        <stp>Close</stp>
        <stp>5</stp>
        <stp>0</stp>
        <stp/>
        <stp/>
        <stp/>
        <stp>FALSE</stp>
        <stp>T</stp>
        <tr r="W87" s="6"/>
      </tp>
      <tp>
        <v>3824</v>
        <stp/>
        <stp>StudyData</stp>
        <stp>(Vol(CLE??1)when  (LocalYear(CLE??1)=2016 AND LocalMonth(CLE??1)=2 AND LocalDay(CLE??1)=9 AND LocalHour(CLE??1)=12 AND LocalMinute(CLE??1)=30))</stp>
        <stp>Bar</stp>
        <stp/>
        <stp>Close</stp>
        <stp>5</stp>
        <stp>0</stp>
        <stp/>
        <stp/>
        <stp/>
        <stp>FALSE</stp>
        <stp>T</stp>
        <tr r="W63" s="6"/>
      </tp>
      <tp>
        <v>5770</v>
        <stp/>
        <stp>StudyData</stp>
        <stp>(Vol(CLE??1)when  (LocalYear(CLE??1)=2016 AND LocalMonth(CLE??1)=2 AND LocalDay(CLE??1)=9 AND LocalHour(CLE??1)=13 AND LocalMinute(CLE??1)=30))</stp>
        <stp>Bar</stp>
        <stp/>
        <stp>Close</stp>
        <stp>5</stp>
        <stp>0</stp>
        <stp/>
        <stp/>
        <stp/>
        <stp>FALSE</stp>
        <stp>T</stp>
        <tr r="W75" s="6"/>
      </tp>
      <tp>
        <v>7808</v>
        <stp/>
        <stp>StudyData</stp>
        <stp>(Vol(CLE??1)when  (LocalYear(CLE??1)=2016 AND LocalMonth(CLE??1)=2 AND LocalDay(CLE??1)=9 AND LocalHour(CLE??1)=10 AND LocalMinute(CLE??1)=30))</stp>
        <stp>Bar</stp>
        <stp/>
        <stp>Close</stp>
        <stp>5</stp>
        <stp>0</stp>
        <stp/>
        <stp/>
        <stp/>
        <stp>FALSE</stp>
        <stp>T</stp>
        <tr r="W39" s="6"/>
      </tp>
      <tp>
        <v>2257</v>
        <stp/>
        <stp>StudyData</stp>
        <stp>(Vol(CLE??1)when  (LocalYear(CLE??1)=2016 AND LocalMonth(CLE??1)=2 AND LocalDay(CLE??1)=9 AND LocalHour(CLE??1)=11 AND LocalMinute(CLE??1)=30))</stp>
        <stp>Bar</stp>
        <stp/>
        <stp>Close</stp>
        <stp>5</stp>
        <stp>0</stp>
        <stp/>
        <stp/>
        <stp/>
        <stp>FALSE</stp>
        <stp>T</stp>
        <tr r="W51" s="6"/>
      </tp>
      <tp>
        <v>1238</v>
        <stp/>
        <stp>StudyData</stp>
        <stp>(Vol(CLE??1)when  (LocalYear(CLE??1)=2016 AND LocalMonth(CLE??1)=2 AND LocalDay(CLE??1)=8 AND LocalHour(CLE??1)=14 AND LocalMinute(CLE??1)=30))</stp>
        <stp>Bar</stp>
        <stp/>
        <stp>Close</stp>
        <stp>5</stp>
        <stp>0</stp>
        <stp/>
        <stp/>
        <stp/>
        <stp>FALSE</stp>
        <stp>T</stp>
        <tr r="X87" s="6"/>
      </tp>
      <tp>
        <v>2023</v>
        <stp/>
        <stp>StudyData</stp>
        <stp>(Vol(CLE??1)when  (LocalYear(CLE??1)=2016 AND LocalMonth(CLE??1)=2 AND LocalDay(CLE??1)=8 AND LocalHour(CLE??1)=12 AND LocalMinute(CLE??1)=30))</stp>
        <stp>Bar</stp>
        <stp/>
        <stp>Close</stp>
        <stp>5</stp>
        <stp>0</stp>
        <stp/>
        <stp/>
        <stp/>
        <stp>FALSE</stp>
        <stp>T</stp>
        <tr r="X63" s="6"/>
      </tp>
      <tp>
        <v>3591</v>
        <stp/>
        <stp>StudyData</stp>
        <stp>(Vol(CLE??1)when  (LocalYear(CLE??1)=2016 AND LocalMonth(CLE??1)=2 AND LocalDay(CLE??1)=8 AND LocalHour(CLE??1)=13 AND LocalMinute(CLE??1)=30))</stp>
        <stp>Bar</stp>
        <stp/>
        <stp>Close</stp>
        <stp>5</stp>
        <stp>0</stp>
        <stp/>
        <stp/>
        <stp/>
        <stp>FALSE</stp>
        <stp>T</stp>
        <tr r="X75" s="6"/>
      </tp>
      <tp>
        <v>3855</v>
        <stp/>
        <stp>StudyData</stp>
        <stp>(Vol(CLE??1)when  (LocalYear(CLE??1)=2016 AND LocalMonth(CLE??1)=2 AND LocalDay(CLE??1)=8 AND LocalHour(CLE??1)=10 AND LocalMinute(CLE??1)=30))</stp>
        <stp>Bar</stp>
        <stp/>
        <stp>Close</stp>
        <stp>5</stp>
        <stp>0</stp>
        <stp/>
        <stp/>
        <stp/>
        <stp>FALSE</stp>
        <stp>T</stp>
        <tr r="X39" s="6"/>
      </tp>
      <tp>
        <v>1492</v>
        <stp/>
        <stp>StudyData</stp>
        <stp>(Vol(CLE??1)when  (LocalYear(CLE??1)=2016 AND LocalMonth(CLE??1)=2 AND LocalDay(CLE??1)=8 AND LocalHour(CLE??1)=11 AND LocalMinute(CLE??1)=30))</stp>
        <stp>Bar</stp>
        <stp/>
        <stp>Close</stp>
        <stp>5</stp>
        <stp>0</stp>
        <stp/>
        <stp/>
        <stp/>
        <stp>FALSE</stp>
        <stp>T</stp>
        <tr r="X51" s="6"/>
      </tp>
      <tp>
        <v>566</v>
        <stp/>
        <stp>StudyData</stp>
        <stp>(Vol(CLE??1)when  (LocalYear(CLE??1)=2016 AND LocalMonth(CLE??1)=2 AND LocalDay(CLE??1)=8 AND LocalHour(CLE??1)=14 AND LocalMinute(CLE??1)=35))</stp>
        <stp>Bar</stp>
        <stp/>
        <stp>Close</stp>
        <stp>5</stp>
        <stp>0</stp>
        <stp/>
        <stp/>
        <stp/>
        <stp>FALSE</stp>
        <stp>T</stp>
        <tr r="X88" s="6"/>
      </tp>
      <tp>
        <v>1857</v>
        <stp/>
        <stp>StudyData</stp>
        <stp>(Vol(CLE??1)when  (LocalYear(CLE??1)=2016 AND LocalMonth(CLE??1)=2 AND LocalDay(CLE??1)=8 AND LocalHour(CLE??1)=12 AND LocalMinute(CLE??1)=35))</stp>
        <stp>Bar</stp>
        <stp/>
        <stp>Close</stp>
        <stp>5</stp>
        <stp>0</stp>
        <stp/>
        <stp/>
        <stp/>
        <stp>FALSE</stp>
        <stp>T</stp>
        <tr r="X64" s="6"/>
      </tp>
      <tp>
        <v>2563</v>
        <stp/>
        <stp>StudyData</stp>
        <stp>(Vol(CLE??1)when  (LocalYear(CLE??1)=2016 AND LocalMonth(CLE??1)=2 AND LocalDay(CLE??1)=8 AND LocalHour(CLE??1)=13 AND LocalMinute(CLE??1)=35))</stp>
        <stp>Bar</stp>
        <stp/>
        <stp>Close</stp>
        <stp>5</stp>
        <stp>0</stp>
        <stp/>
        <stp/>
        <stp/>
        <stp>FALSE</stp>
        <stp>T</stp>
        <tr r="X76" s="6"/>
      </tp>
      <tp>
        <v>2603</v>
        <stp/>
        <stp>StudyData</stp>
        <stp>(Vol(CLE??1)when  (LocalYear(CLE??1)=2016 AND LocalMonth(CLE??1)=2 AND LocalDay(CLE??1)=8 AND LocalHour(CLE??1)=10 AND LocalMinute(CLE??1)=35))</stp>
        <stp>Bar</stp>
        <stp/>
        <stp>Close</stp>
        <stp>5</stp>
        <stp>0</stp>
        <stp/>
        <stp/>
        <stp/>
        <stp>FALSE</stp>
        <stp>T</stp>
        <tr r="X40" s="6"/>
      </tp>
      <tp>
        <v>2227</v>
        <stp/>
        <stp>StudyData</stp>
        <stp>(Vol(CLE??1)when  (LocalYear(CLE??1)=2016 AND LocalMonth(CLE??1)=2 AND LocalDay(CLE??1)=8 AND LocalHour(CLE??1)=11 AND LocalMinute(CLE??1)=35))</stp>
        <stp>Bar</stp>
        <stp/>
        <stp>Close</stp>
        <stp>5</stp>
        <stp>0</stp>
        <stp/>
        <stp/>
        <stp/>
        <stp>FALSE</stp>
        <stp>T</stp>
        <tr r="X52" s="6"/>
      </tp>
      <tp>
        <v>894</v>
        <stp/>
        <stp>StudyData</stp>
        <stp>(Vol(CLE??1)when  (LocalYear(CLE??1)=2016 AND LocalMonth(CLE??1)=2 AND LocalDay(CLE??1)=9 AND LocalHour(CLE??1)=14 AND LocalMinute(CLE??1)=35))</stp>
        <stp>Bar</stp>
        <stp/>
        <stp>Close</stp>
        <stp>5</stp>
        <stp>0</stp>
        <stp/>
        <stp/>
        <stp/>
        <stp>FALSE</stp>
        <stp>T</stp>
        <tr r="W88" s="6"/>
      </tp>
      <tp>
        <v>8408</v>
        <stp/>
        <stp>StudyData</stp>
        <stp>(Vol(CLE??1)when  (LocalYear(CLE??1)=2016 AND LocalMonth(CLE??1)=2 AND LocalDay(CLE??1)=9 AND LocalHour(CLE??1)=12 AND LocalMinute(CLE??1)=35))</stp>
        <stp>Bar</stp>
        <stp/>
        <stp>Close</stp>
        <stp>5</stp>
        <stp>0</stp>
        <stp/>
        <stp/>
        <stp/>
        <stp>FALSE</stp>
        <stp>T</stp>
        <tr r="W64" s="6"/>
      </tp>
      <tp>
        <v>2504</v>
        <stp/>
        <stp>StudyData</stp>
        <stp>(Vol(CLE??1)when  (LocalYear(CLE??1)=2016 AND LocalMonth(CLE??1)=2 AND LocalDay(CLE??1)=9 AND LocalHour(CLE??1)=13 AND LocalMinute(CLE??1)=35))</stp>
        <stp>Bar</stp>
        <stp/>
        <stp>Close</stp>
        <stp>5</stp>
        <stp>0</stp>
        <stp/>
        <stp/>
        <stp/>
        <stp>FALSE</stp>
        <stp>T</stp>
        <tr r="W76" s="6"/>
      </tp>
      <tp>
        <v>4053</v>
        <stp/>
        <stp>StudyData</stp>
        <stp>(Vol(CLE??1)when  (LocalYear(CLE??1)=2016 AND LocalMonth(CLE??1)=2 AND LocalDay(CLE??1)=9 AND LocalHour(CLE??1)=10 AND LocalMinute(CLE??1)=35))</stp>
        <stp>Bar</stp>
        <stp/>
        <stp>Close</stp>
        <stp>5</stp>
        <stp>0</stp>
        <stp/>
        <stp/>
        <stp/>
        <stp>FALSE</stp>
        <stp>T</stp>
        <tr r="W40" s="6"/>
      </tp>
      <tp>
        <v>3885</v>
        <stp/>
        <stp>StudyData</stp>
        <stp>(Vol(CLE??1)when  (LocalYear(CLE??1)=2016 AND LocalMonth(CLE??1)=2 AND LocalDay(CLE??1)=9 AND LocalHour(CLE??1)=11 AND LocalMinute(CLE??1)=35))</stp>
        <stp>Bar</stp>
        <stp/>
        <stp>Close</stp>
        <stp>5</stp>
        <stp>0</stp>
        <stp/>
        <stp/>
        <stp/>
        <stp>FALSE</stp>
        <stp>T</stp>
        <tr r="W52" s="6"/>
      </tp>
      <tp>
        <v>614</v>
        <stp/>
        <stp>StudyData</stp>
        <stp>(Vol(CLE??1)when  (LocalYear(CLE??1)=2016 AND LocalMonth(CLE??1)=2 AND LocalDay(CLE??1)=4 AND LocalHour(CLE??1)=14 AND LocalMinute(CLE??1)=35))</stp>
        <stp>Bar</stp>
        <stp/>
        <stp>Close</stp>
        <stp>5</stp>
        <stp>0</stp>
        <stp/>
        <stp/>
        <stp/>
        <stp>FALSE</stp>
        <stp>T</stp>
        <tr r="Z88" s="6"/>
      </tp>
      <tp>
        <v>3523</v>
        <stp/>
        <stp>StudyData</stp>
        <stp>(Vol(CLE??1)when  (LocalYear(CLE??1)=2016 AND LocalMonth(CLE??1)=2 AND LocalDay(CLE??1)=4 AND LocalHour(CLE??1)=12 AND LocalMinute(CLE??1)=35))</stp>
        <stp>Bar</stp>
        <stp/>
        <stp>Close</stp>
        <stp>5</stp>
        <stp>0</stp>
        <stp/>
        <stp/>
        <stp/>
        <stp>FALSE</stp>
        <stp>T</stp>
        <tr r="Z64" s="6"/>
      </tp>
      <tp>
        <v>2146</v>
        <stp/>
        <stp>StudyData</stp>
        <stp>(Vol(CLE??1)when  (LocalYear(CLE??1)=2016 AND LocalMonth(CLE??1)=2 AND LocalDay(CLE??1)=4 AND LocalHour(CLE??1)=13 AND LocalMinute(CLE??1)=35))</stp>
        <stp>Bar</stp>
        <stp/>
        <stp>Close</stp>
        <stp>5</stp>
        <stp>0</stp>
        <stp/>
        <stp/>
        <stp/>
        <stp>FALSE</stp>
        <stp>T</stp>
        <tr r="Z76" s="6"/>
      </tp>
      <tp>
        <v>5509</v>
        <stp/>
        <stp>StudyData</stp>
        <stp>(Vol(CLE??1)when  (LocalYear(CLE??1)=2016 AND LocalMonth(CLE??1)=2 AND LocalDay(CLE??1)=4 AND LocalHour(CLE??1)=10 AND LocalMinute(CLE??1)=35))</stp>
        <stp>Bar</stp>
        <stp/>
        <stp>Close</stp>
        <stp>5</stp>
        <stp>0</stp>
        <stp/>
        <stp/>
        <stp/>
        <stp>FALSE</stp>
        <stp>T</stp>
        <tr r="Z40" s="6"/>
      </tp>
      <tp>
        <v>2718</v>
        <stp/>
        <stp>StudyData</stp>
        <stp>(Vol(CLE??1)when  (LocalYear(CLE??1)=2016 AND LocalMonth(CLE??1)=2 AND LocalDay(CLE??1)=4 AND LocalHour(CLE??1)=11 AND LocalMinute(CLE??1)=35))</stp>
        <stp>Bar</stp>
        <stp/>
        <stp>Close</stp>
        <stp>5</stp>
        <stp>0</stp>
        <stp/>
        <stp/>
        <stp/>
        <stp>FALSE</stp>
        <stp>T</stp>
        <tr r="Z52" s="6"/>
      </tp>
      <tp>
        <v>497</v>
        <stp/>
        <stp>StudyData</stp>
        <stp>(Vol(CLE??1)when  (LocalYear(CLE??1)=2016 AND LocalMonth(CLE??1)=2 AND LocalDay(CLE??1)=5 AND LocalHour(CLE??1)=14 AND LocalMinute(CLE??1)=35))</stp>
        <stp>Bar</stp>
        <stp/>
        <stp>Close</stp>
        <stp>5</stp>
        <stp>0</stp>
        <stp/>
        <stp/>
        <stp/>
        <stp>FALSE</stp>
        <stp>T</stp>
        <tr r="Y88" s="6"/>
      </tp>
      <tp>
        <v>2238</v>
        <stp/>
        <stp>StudyData</stp>
        <stp>(Vol(CLE??1)when  (LocalYear(CLE??1)=2016 AND LocalMonth(CLE??1)=2 AND LocalDay(CLE??1)=5 AND LocalHour(CLE??1)=12 AND LocalMinute(CLE??1)=35))</stp>
        <stp>Bar</stp>
        <stp/>
        <stp>Close</stp>
        <stp>5</stp>
        <stp>0</stp>
        <stp/>
        <stp/>
        <stp/>
        <stp>FALSE</stp>
        <stp>T</stp>
        <tr r="Y64" s="6"/>
      </tp>
      <tp>
        <v>1710</v>
        <stp/>
        <stp>StudyData</stp>
        <stp>(Vol(CLE??1)when  (LocalYear(CLE??1)=2016 AND LocalMonth(CLE??1)=2 AND LocalDay(CLE??1)=5 AND LocalHour(CLE??1)=13 AND LocalMinute(CLE??1)=35))</stp>
        <stp>Bar</stp>
        <stp/>
        <stp>Close</stp>
        <stp>5</stp>
        <stp>0</stp>
        <stp/>
        <stp/>
        <stp/>
        <stp>FALSE</stp>
        <stp>T</stp>
        <tr r="Y76" s="6"/>
      </tp>
      <tp>
        <v>3123</v>
        <stp/>
        <stp>StudyData</stp>
        <stp>(Vol(CLE??1)when  (LocalYear(CLE??1)=2016 AND LocalMonth(CLE??1)=2 AND LocalDay(CLE??1)=5 AND LocalHour(CLE??1)=10 AND LocalMinute(CLE??1)=35))</stp>
        <stp>Bar</stp>
        <stp/>
        <stp>Close</stp>
        <stp>5</stp>
        <stp>0</stp>
        <stp/>
        <stp/>
        <stp/>
        <stp>FALSE</stp>
        <stp>T</stp>
        <tr r="Y40" s="6"/>
      </tp>
      <tp>
        <v>1617</v>
        <stp/>
        <stp>StudyData</stp>
        <stp>(Vol(CLE??1)when  (LocalYear(CLE??1)=2016 AND LocalMonth(CLE??1)=2 AND LocalDay(CLE??1)=5 AND LocalHour(CLE??1)=11 AND LocalMinute(CLE??1)=35))</stp>
        <stp>Bar</stp>
        <stp/>
        <stp>Close</stp>
        <stp>5</stp>
        <stp>0</stp>
        <stp/>
        <stp/>
        <stp/>
        <stp>FALSE</stp>
        <stp>T</stp>
        <tr r="Y52" s="6"/>
      </tp>
      <tp>
        <v>644</v>
        <stp/>
        <stp>StudyData</stp>
        <stp>(Vol(CLE??1)when  (LocalYear(CLE??1)=2016 AND LocalMonth(CLE??1)=2 AND LocalDay(CLE??1)=3 AND LocalHour(CLE??1)=14 AND LocalMinute(CLE??1)=30))</stp>
        <stp>Bar</stp>
        <stp/>
        <stp>Close</stp>
        <stp>5</stp>
        <stp>0</stp>
        <stp/>
        <stp/>
        <stp/>
        <stp>FALSE</stp>
        <stp>T</stp>
        <tr r="AA87" s="6"/>
      </tp>
      <tp>
        <v>3100</v>
        <stp/>
        <stp>StudyData</stp>
        <stp>(Vol(CLE??1)when  (LocalYear(CLE??1)=2016 AND LocalMonth(CLE??1)=2 AND LocalDay(CLE??1)=3 AND LocalHour(CLE??1)=12 AND LocalMinute(CLE??1)=30))</stp>
        <stp>Bar</stp>
        <stp/>
        <stp>Close</stp>
        <stp>5</stp>
        <stp>0</stp>
        <stp/>
        <stp/>
        <stp/>
        <stp>FALSE</stp>
        <stp>T</stp>
        <tr r="AA63" s="6"/>
      </tp>
      <tp>
        <v>5933</v>
        <stp/>
        <stp>StudyData</stp>
        <stp>(Vol(CLE??1)when  (LocalYear(CLE??1)=2016 AND LocalMonth(CLE??1)=2 AND LocalDay(CLE??1)=3 AND LocalHour(CLE??1)=13 AND LocalMinute(CLE??1)=30))</stp>
        <stp>Bar</stp>
        <stp/>
        <stp>Close</stp>
        <stp>5</stp>
        <stp>0</stp>
        <stp/>
        <stp/>
        <stp/>
        <stp>FALSE</stp>
        <stp>T</stp>
        <tr r="AA75" s="6"/>
      </tp>
      <tp>
        <v>5159</v>
        <stp/>
        <stp>StudyData</stp>
        <stp>(Vol(CLE??1)when  (LocalYear(CLE??1)=2016 AND LocalMonth(CLE??1)=2 AND LocalDay(CLE??1)=3 AND LocalHour(CLE??1)=10 AND LocalMinute(CLE??1)=30))</stp>
        <stp>Bar</stp>
        <stp/>
        <stp>Close</stp>
        <stp>5</stp>
        <stp>0</stp>
        <stp/>
        <stp/>
        <stp/>
        <stp>FALSE</stp>
        <stp>T</stp>
        <tr r="AA39" s="6"/>
      </tp>
      <tp>
        <v>6784</v>
        <stp/>
        <stp>StudyData</stp>
        <stp>(Vol(CLE??1)when  (LocalYear(CLE??1)=2016 AND LocalMonth(CLE??1)=2 AND LocalDay(CLE??1)=3 AND LocalHour(CLE??1)=11 AND LocalMinute(CLE??1)=30))</stp>
        <stp>Bar</stp>
        <stp/>
        <stp>Close</stp>
        <stp>5</stp>
        <stp>0</stp>
        <stp/>
        <stp/>
        <stp/>
        <stp>FALSE</stp>
        <stp>T</stp>
        <tr r="AA51" s="6"/>
      </tp>
      <tp>
        <v>915</v>
        <stp/>
        <stp>StudyData</stp>
        <stp>(Vol(CLE??1)when  (LocalYear(CLE??1)=2016 AND LocalMonth(CLE??1)=2 AND LocalDay(CLE??1)=2 AND LocalHour(CLE??1)=14 AND LocalMinute(CLE??1)=30))</stp>
        <stp>Bar</stp>
        <stp/>
        <stp>Close</stp>
        <stp>5</stp>
        <stp>0</stp>
        <stp/>
        <stp/>
        <stp/>
        <stp>FALSE</stp>
        <stp>T</stp>
        <tr r="AB87" s="6"/>
      </tp>
      <tp>
        <v>2407</v>
        <stp/>
        <stp>StudyData</stp>
        <stp>(Vol(CLE??1)when  (LocalYear(CLE??1)=2016 AND LocalMonth(CLE??1)=2 AND LocalDay(CLE??1)=2 AND LocalHour(CLE??1)=12 AND LocalMinute(CLE??1)=30))</stp>
        <stp>Bar</stp>
        <stp/>
        <stp>Close</stp>
        <stp>5</stp>
        <stp>0</stp>
        <stp/>
        <stp/>
        <stp/>
        <stp>FALSE</stp>
        <stp>T</stp>
        <tr r="AB63" s="6"/>
      </tp>
      <tp>
        <v>3723</v>
        <stp/>
        <stp>StudyData</stp>
        <stp>(Vol(CLE??1)when  (LocalYear(CLE??1)=2016 AND LocalMonth(CLE??1)=2 AND LocalDay(CLE??1)=2 AND LocalHour(CLE??1)=13 AND LocalMinute(CLE??1)=30))</stp>
        <stp>Bar</stp>
        <stp/>
        <stp>Close</stp>
        <stp>5</stp>
        <stp>0</stp>
        <stp/>
        <stp/>
        <stp/>
        <stp>FALSE</stp>
        <stp>T</stp>
        <tr r="AB75" s="6"/>
      </tp>
      <tp>
        <v>3968</v>
        <stp/>
        <stp>StudyData</stp>
        <stp>(Vol(CLE??1)when  (LocalYear(CLE??1)=2016 AND LocalMonth(CLE??1)=2 AND LocalDay(CLE??1)=2 AND LocalHour(CLE??1)=10 AND LocalMinute(CLE??1)=30))</stp>
        <stp>Bar</stp>
        <stp/>
        <stp>Close</stp>
        <stp>5</stp>
        <stp>0</stp>
        <stp/>
        <stp/>
        <stp/>
        <stp>FALSE</stp>
        <stp>T</stp>
        <tr r="AB39" s="6"/>
      </tp>
      <tp>
        <v>2200</v>
        <stp/>
        <stp>StudyData</stp>
        <stp>(Vol(CLE??1)when  (LocalYear(CLE??1)=2016 AND LocalMonth(CLE??1)=2 AND LocalDay(CLE??1)=2 AND LocalHour(CLE??1)=11 AND LocalMinute(CLE??1)=30))</stp>
        <stp>Bar</stp>
        <stp/>
        <stp>Close</stp>
        <stp>5</stp>
        <stp>0</stp>
        <stp/>
        <stp/>
        <stp/>
        <stp>FALSE</stp>
        <stp>T</stp>
        <tr r="AB51" s="6"/>
      </tp>
      <tp>
        <v>647</v>
        <stp/>
        <stp>StudyData</stp>
        <stp>(Vol(CLE??1)when  (LocalYear(CLE??1)=2016 AND LocalMonth(CLE??1)=2 AND LocalDay(CLE??1)=5 AND LocalHour(CLE??1)=14 AND LocalMinute(CLE??1)=30))</stp>
        <stp>Bar</stp>
        <stp/>
        <stp>Close</stp>
        <stp>5</stp>
        <stp>0</stp>
        <stp/>
        <stp/>
        <stp/>
        <stp>FALSE</stp>
        <stp>T</stp>
        <tr r="Y87" s="6"/>
      </tp>
      <tp>
        <v>2136</v>
        <stp/>
        <stp>StudyData</stp>
        <stp>(Vol(CLE??1)when  (LocalYear(CLE??1)=2016 AND LocalMonth(CLE??1)=2 AND LocalDay(CLE??1)=5 AND LocalHour(CLE??1)=12 AND LocalMinute(CLE??1)=30))</stp>
        <stp>Bar</stp>
        <stp/>
        <stp>Close</stp>
        <stp>5</stp>
        <stp>0</stp>
        <stp/>
        <stp/>
        <stp/>
        <stp>FALSE</stp>
        <stp>T</stp>
        <tr r="Y63" s="6"/>
      </tp>
      <tp>
        <v>5279</v>
        <stp/>
        <stp>StudyData</stp>
        <stp>(Vol(CLE??1)when  (LocalYear(CLE??1)=2016 AND LocalMonth(CLE??1)=2 AND LocalDay(CLE??1)=5 AND LocalHour(CLE??1)=13 AND LocalMinute(CLE??1)=30))</stp>
        <stp>Bar</stp>
        <stp/>
        <stp>Close</stp>
        <stp>5</stp>
        <stp>0</stp>
        <stp/>
        <stp/>
        <stp/>
        <stp>FALSE</stp>
        <stp>T</stp>
        <tr r="Y75" s="6"/>
      </tp>
      <tp>
        <v>4384</v>
        <stp/>
        <stp>StudyData</stp>
        <stp>(Vol(CLE??1)when  (LocalYear(CLE??1)=2016 AND LocalMonth(CLE??1)=2 AND LocalDay(CLE??1)=5 AND LocalHour(CLE??1)=10 AND LocalMinute(CLE??1)=30))</stp>
        <stp>Bar</stp>
        <stp/>
        <stp>Close</stp>
        <stp>5</stp>
        <stp>0</stp>
        <stp/>
        <stp/>
        <stp/>
        <stp>FALSE</stp>
        <stp>T</stp>
        <tr r="Y39" s="6"/>
      </tp>
      <tp>
        <v>1492</v>
        <stp/>
        <stp>StudyData</stp>
        <stp>(Vol(CLE??1)when  (LocalYear(CLE??1)=2016 AND LocalMonth(CLE??1)=2 AND LocalDay(CLE??1)=5 AND LocalHour(CLE??1)=11 AND LocalMinute(CLE??1)=30))</stp>
        <stp>Bar</stp>
        <stp/>
        <stp>Close</stp>
        <stp>5</stp>
        <stp>0</stp>
        <stp/>
        <stp/>
        <stp/>
        <stp>FALSE</stp>
        <stp>T</stp>
        <tr r="Y51" s="6"/>
      </tp>
      <tp>
        <v>599</v>
        <stp/>
        <stp>StudyData</stp>
        <stp>(Vol(CLE??1)when  (LocalYear(CLE??1)=2016 AND LocalMonth(CLE??1)=2 AND LocalDay(CLE??1)=4 AND LocalHour(CLE??1)=14 AND LocalMinute(CLE??1)=30))</stp>
        <stp>Bar</stp>
        <stp/>
        <stp>Close</stp>
        <stp>5</stp>
        <stp>0</stp>
        <stp/>
        <stp/>
        <stp/>
        <stp>FALSE</stp>
        <stp>T</stp>
        <tr r="Z87" s="6"/>
      </tp>
      <tp>
        <v>2507</v>
        <stp/>
        <stp>StudyData</stp>
        <stp>(Vol(CLE??1)when  (LocalYear(CLE??1)=2016 AND LocalMonth(CLE??1)=2 AND LocalDay(CLE??1)=4 AND LocalHour(CLE??1)=12 AND LocalMinute(CLE??1)=30))</stp>
        <stp>Bar</stp>
        <stp/>
        <stp>Close</stp>
        <stp>5</stp>
        <stp>0</stp>
        <stp/>
        <stp/>
        <stp/>
        <stp>FALSE</stp>
        <stp>T</stp>
        <tr r="Z63" s="6"/>
      </tp>
      <tp>
        <v>4110</v>
        <stp/>
        <stp>StudyData</stp>
        <stp>(Vol(CLE??1)when  (LocalYear(CLE??1)=2016 AND LocalMonth(CLE??1)=2 AND LocalDay(CLE??1)=4 AND LocalHour(CLE??1)=13 AND LocalMinute(CLE??1)=30))</stp>
        <stp>Bar</stp>
        <stp/>
        <stp>Close</stp>
        <stp>5</stp>
        <stp>0</stp>
        <stp/>
        <stp/>
        <stp/>
        <stp>FALSE</stp>
        <stp>T</stp>
        <tr r="Z75" s="6"/>
      </tp>
      <tp>
        <v>7203</v>
        <stp/>
        <stp>StudyData</stp>
        <stp>(Vol(CLE??1)when  (LocalYear(CLE??1)=2016 AND LocalMonth(CLE??1)=2 AND LocalDay(CLE??1)=4 AND LocalHour(CLE??1)=10 AND LocalMinute(CLE??1)=30))</stp>
        <stp>Bar</stp>
        <stp/>
        <stp>Close</stp>
        <stp>5</stp>
        <stp>0</stp>
        <stp/>
        <stp/>
        <stp/>
        <stp>FALSE</stp>
        <stp>T</stp>
        <tr r="Z39" s="6"/>
      </tp>
      <tp>
        <v>3076</v>
        <stp/>
        <stp>StudyData</stp>
        <stp>(Vol(CLE??1)when  (LocalYear(CLE??1)=2016 AND LocalMonth(CLE??1)=2 AND LocalDay(CLE??1)=4 AND LocalHour(CLE??1)=11 AND LocalMinute(CLE??1)=30))</stp>
        <stp>Bar</stp>
        <stp/>
        <stp>Close</stp>
        <stp>5</stp>
        <stp>0</stp>
        <stp/>
        <stp/>
        <stp/>
        <stp>FALSE</stp>
        <stp>T</stp>
        <tr r="Z51" s="6"/>
      </tp>
      <tp>
        <v>916</v>
        <stp/>
        <stp>StudyData</stp>
        <stp>(Vol(CLE??1)when  (LocalYear(CLE??1)=2016 AND LocalMonth(CLE??1)=2 AND LocalDay(CLE??1)=2 AND LocalHour(CLE??1)=14 AND LocalMinute(CLE??1)=35))</stp>
        <stp>Bar</stp>
        <stp/>
        <stp>Close</stp>
        <stp>5</stp>
        <stp>0</stp>
        <stp/>
        <stp/>
        <stp/>
        <stp>FALSE</stp>
        <stp>T</stp>
        <tr r="AB88" s="6"/>
      </tp>
      <tp>
        <v>3676</v>
        <stp/>
        <stp>StudyData</stp>
        <stp>(Vol(CLE??1)when  (LocalYear(CLE??1)=2016 AND LocalMonth(CLE??1)=2 AND LocalDay(CLE??1)=2 AND LocalHour(CLE??1)=12 AND LocalMinute(CLE??1)=35))</stp>
        <stp>Bar</stp>
        <stp/>
        <stp>Close</stp>
        <stp>5</stp>
        <stp>0</stp>
        <stp/>
        <stp/>
        <stp/>
        <stp>FALSE</stp>
        <stp>T</stp>
        <tr r="AB64" s="6"/>
      </tp>
      <tp>
        <v>930</v>
        <stp/>
        <stp>StudyData</stp>
        <stp>(Vol(CLE??1)when  (LocalYear(CLE??1)=2016 AND LocalMonth(CLE??1)=2 AND LocalDay(CLE??1)=2 AND LocalHour(CLE??1)=13 AND LocalMinute(CLE??1)=35))</stp>
        <stp>Bar</stp>
        <stp/>
        <stp>Close</stp>
        <stp>5</stp>
        <stp>0</stp>
        <stp/>
        <stp/>
        <stp/>
        <stp>FALSE</stp>
        <stp>T</stp>
        <tr r="AB76" s="6"/>
      </tp>
      <tp>
        <v>4026</v>
        <stp/>
        <stp>StudyData</stp>
        <stp>(Vol(CLE??1)when  (LocalYear(CLE??1)=2016 AND LocalMonth(CLE??1)=2 AND LocalDay(CLE??1)=2 AND LocalHour(CLE??1)=10 AND LocalMinute(CLE??1)=35))</stp>
        <stp>Bar</stp>
        <stp/>
        <stp>Close</stp>
        <stp>5</stp>
        <stp>0</stp>
        <stp/>
        <stp/>
        <stp/>
        <stp>FALSE</stp>
        <stp>T</stp>
        <tr r="AB40" s="6"/>
      </tp>
      <tp>
        <v>2112</v>
        <stp/>
        <stp>StudyData</stp>
        <stp>(Vol(CLE??1)when  (LocalYear(CLE??1)=2016 AND LocalMonth(CLE??1)=2 AND LocalDay(CLE??1)=2 AND LocalHour(CLE??1)=11 AND LocalMinute(CLE??1)=35))</stp>
        <stp>Bar</stp>
        <stp/>
        <stp>Close</stp>
        <stp>5</stp>
        <stp>0</stp>
        <stp/>
        <stp/>
        <stp/>
        <stp>FALSE</stp>
        <stp>T</stp>
        <tr r="AB52" s="6"/>
      </tp>
      <tp>
        <v>632</v>
        <stp/>
        <stp>StudyData</stp>
        <stp>(Vol(CLE??1)when  (LocalYear(CLE??1)=2016 AND LocalMonth(CLE??1)=2 AND LocalDay(CLE??1)=3 AND LocalHour(CLE??1)=14 AND LocalMinute(CLE??1)=35))</stp>
        <stp>Bar</stp>
        <stp/>
        <stp>Close</stp>
        <stp>5</stp>
        <stp>0</stp>
        <stp/>
        <stp/>
        <stp/>
        <stp>FALSE</stp>
        <stp>T</stp>
        <tr r="AA88" s="6"/>
      </tp>
      <tp>
        <v>1940</v>
        <stp/>
        <stp>StudyData</stp>
        <stp>(Vol(CLE??1)when  (LocalYear(CLE??1)=2016 AND LocalMonth(CLE??1)=2 AND LocalDay(CLE??1)=3 AND LocalHour(CLE??1)=12 AND LocalMinute(CLE??1)=35))</stp>
        <stp>Bar</stp>
        <stp/>
        <stp>Close</stp>
        <stp>5</stp>
        <stp>0</stp>
        <stp/>
        <stp/>
        <stp/>
        <stp>FALSE</stp>
        <stp>T</stp>
        <tr r="AA64" s="6"/>
      </tp>
      <tp>
        <v>2381</v>
        <stp/>
        <stp>StudyData</stp>
        <stp>(Vol(CLE??1)when  (LocalYear(CLE??1)=2016 AND LocalMonth(CLE??1)=2 AND LocalDay(CLE??1)=3 AND LocalHour(CLE??1)=13 AND LocalMinute(CLE??1)=35))</stp>
        <stp>Bar</stp>
        <stp/>
        <stp>Close</stp>
        <stp>5</stp>
        <stp>0</stp>
        <stp/>
        <stp/>
        <stp/>
        <stp>FALSE</stp>
        <stp>T</stp>
        <tr r="AA76" s="6"/>
      </tp>
      <tp>
        <v>8869</v>
        <stp/>
        <stp>StudyData</stp>
        <stp>(Vol(CLE??1)when  (LocalYear(CLE??1)=2016 AND LocalMonth(CLE??1)=2 AND LocalDay(CLE??1)=3 AND LocalHour(CLE??1)=10 AND LocalMinute(CLE??1)=35))</stp>
        <stp>Bar</stp>
        <stp/>
        <stp>Close</stp>
        <stp>5</stp>
        <stp>0</stp>
        <stp/>
        <stp/>
        <stp/>
        <stp>FALSE</stp>
        <stp>T</stp>
        <tr r="AA40" s="6"/>
      </tp>
      <tp>
        <v>3668</v>
        <stp/>
        <stp>StudyData</stp>
        <stp>(Vol(CLE??1)when  (LocalYear(CLE??1)=2016 AND LocalMonth(CLE??1)=2 AND LocalDay(CLE??1)=3 AND LocalHour(CLE??1)=11 AND LocalMinute(CLE??1)=35))</stp>
        <stp>Bar</stp>
        <stp/>
        <stp>Close</stp>
        <stp>5</stp>
        <stp>0</stp>
        <stp/>
        <stp/>
        <stp/>
        <stp>FALSE</stp>
        <stp>T</stp>
        <tr r="AA52" s="6"/>
      </tp>
      <tp>
        <v>28.84</v>
        <stp/>
        <stp>StudyData</stp>
        <stp>CLE?</stp>
        <stp>Bar</stp>
        <stp/>
        <stp>Low</stp>
        <stp>5</stp>
        <stp>-4</stp>
        <stp/>
        <stp/>
        <stp/>
        <stp/>
        <stp>T</stp>
        <tr r="AM9" s="1"/>
      </tp>
      <tp>
        <v>28.76</v>
        <stp/>
        <stp>DOMData</stp>
        <stp>CLE?</stp>
        <stp>Price</stp>
        <stp>-5</stp>
        <stp>T</stp>
        <tr r="O9" s="1"/>
      </tp>
      <tp>
        <v>1872.75</v>
        <stp/>
        <stp>DOMData</stp>
        <stp>EP</stp>
        <stp>Price</stp>
        <stp>1</stp>
        <stp>T</stp>
        <tr r="F6" s="3"/>
      </tp>
      <tp>
        <v>28.81</v>
        <stp/>
        <stp>DOMData</stp>
        <stp>CLE?</stp>
        <stp>Price</stp>
        <stp>1</stp>
        <stp>T</stp>
        <tr r="M6" s="3"/>
      </tp>
      <tp>
        <v>28.89</v>
        <stp/>
        <stp>StudyData</stp>
        <stp>CLE?</stp>
        <stp>Bar</stp>
        <stp/>
        <stp>Low</stp>
        <stp>5</stp>
        <stp>-5</stp>
        <stp/>
        <stp/>
        <stp/>
        <stp/>
        <stp>T</stp>
        <tr r="AM10" s="1"/>
      </tp>
      <tp>
        <v>28.77</v>
        <stp/>
        <stp>DOMData</stp>
        <stp>CLE?</stp>
        <stp>Price</stp>
        <stp>-4</stp>
        <stp>T</stp>
        <tr r="P9" s="1"/>
      </tp>
      <tp>
        <v>28.82</v>
        <stp/>
        <stp>DOMData</stp>
        <stp>CLE?</stp>
        <stp>Price</stp>
        <stp>2</stp>
        <stp>T</stp>
        <tr r="W9" s="1"/>
      </tp>
      <tp>
        <v>28.87</v>
        <stp/>
        <stp>StudyData</stp>
        <stp>CLE?</stp>
        <stp>Bar</stp>
        <stp/>
        <stp>Low</stp>
        <stp>5</stp>
        <stp>-6</stp>
        <stp/>
        <stp/>
        <stp/>
        <stp/>
        <stp>T</stp>
        <tr r="AM11" s="1"/>
      </tp>
      <tp>
        <v>1873.25</v>
        <stp/>
        <stp>DOMData</stp>
        <stp>EP</stp>
        <stp>Price</stp>
        <stp>3</stp>
        <stp>T</stp>
        <tr r="K9" s="1"/>
      </tp>
      <tp>
        <v>28.83</v>
        <stp/>
        <stp>DOMData</stp>
        <stp>CLE?</stp>
        <stp>Price</stp>
        <stp>3</stp>
        <stp>T</stp>
        <tr r="X9" s="1"/>
      </tp>
      <tp>
        <v>28.93</v>
        <stp/>
        <stp>StudyData</stp>
        <stp>CLE?</stp>
        <stp>Bar</stp>
        <stp/>
        <stp>Low</stp>
        <stp>5</stp>
        <stp>-7</stp>
        <stp/>
        <stp/>
        <stp/>
        <stp/>
        <stp>T</stp>
        <tr r="AM12" s="1"/>
      </tp>
      <tp>
        <v>1873</v>
        <stp/>
        <stp>DOMData</stp>
        <stp>EP</stp>
        <stp>Price</stp>
        <stp>2</stp>
        <stp>T</stp>
        <tr r="J9" s="1"/>
      </tp>
      <tp>
        <v>28.84</v>
        <stp/>
        <stp>DOMData</stp>
        <stp>CLE?</stp>
        <stp>Price</stp>
        <stp>4</stp>
        <stp>T</stp>
        <tr r="Y9" s="1"/>
      </tp>
      <tp>
        <v>28.8</v>
        <stp/>
        <stp>DOMData</stp>
        <stp>CLE?</stp>
        <stp>Price</stp>
        <stp>-1</stp>
        <stp>T</stp>
        <tr r="K6" s="3"/>
        <tr r="J4" s="3"/>
      </tp>
      <tp>
        <v>1873.75</v>
        <stp/>
        <stp>DOMData</stp>
        <stp>EP</stp>
        <stp>Price</stp>
        <stp>5</stp>
        <stp>T</stp>
        <tr r="M9" s="1"/>
      </tp>
      <tp>
        <v>28.85</v>
        <stp/>
        <stp>DOMData</stp>
        <stp>CLE?</stp>
        <stp>Price</stp>
        <stp>5</stp>
        <stp>T</stp>
        <tr r="Z9" s="1"/>
      </tp>
      <tp>
        <v>28.76</v>
        <stp/>
        <stp>StudyData</stp>
        <stp>CLE?</stp>
        <stp>Bar</stp>
        <stp/>
        <stp>Low</stp>
        <stp>5</stp>
        <stp>-1</stp>
        <stp/>
        <stp/>
        <stp/>
        <stp/>
        <stp>T</stp>
        <tr r="AM6" s="1"/>
      </tp>
      <tp>
        <v>459.75</v>
        <stp/>
        <stp>ContractData</stp>
        <stp>ZWA?</stp>
        <stp>Low</stp>
        <stp/>
        <stp>T</stp>
        <tr r="I28" s="2"/>
      </tp>
      <tp>
        <v>-0.6964147536755223</v>
        <stp/>
        <stp>ContractData</stp>
        <stp>SWH6</stp>
        <stp>PerCentNetLastQuote</stp>
        <stp/>
        <stp>T</stp>
        <tr r="K13" s="2"/>
      </tp>
      <tp>
        <v>875.25</v>
        <stp/>
        <stp>ContractData</stp>
        <stp>ZSE?</stp>
        <stp>Low</stp>
        <stp/>
        <stp>T</stp>
        <tr r="I25" s="2"/>
      </tp>
      <tp>
        <v>263</v>
        <stp/>
        <stp>ContractData</stp>
        <stp>ZME?</stp>
        <stp>Low</stp>
        <stp/>
        <stp>T</stp>
        <tr r="I26" s="2"/>
      </tp>
      <tp>
        <v>31.310000000000002</v>
        <stp/>
        <stp>ContractData</stp>
        <stp>ZLE?</stp>
        <stp>Low</stp>
        <stp/>
        <stp>T</stp>
        <tr r="I27" s="2"/>
      </tp>
      <tp>
        <v>359.25</v>
        <stp/>
        <stp>ContractData</stp>
        <stp>ZCE?</stp>
        <stp>Low</stp>
        <stp/>
        <stp>T</stp>
        <tr r="I29" s="2"/>
      </tp>
      <tp>
        <v>1873.5</v>
        <stp/>
        <stp>DOMData</stp>
        <stp>EP</stp>
        <stp>Price</stp>
        <stp>4</stp>
        <stp>T</stp>
        <tr r="L9" s="1"/>
      </tp>
      <tp>
        <v>28.7</v>
        <stp/>
        <stp>StudyData</stp>
        <stp>CLE?</stp>
        <stp>Bar</stp>
        <stp/>
        <stp>Low</stp>
        <stp>5</stp>
        <stp>-2</stp>
        <stp/>
        <stp/>
        <stp/>
        <stp/>
        <stp>T</stp>
        <tr r="AM7" s="1"/>
      </tp>
      <tp>
        <v>28.78</v>
        <stp/>
        <stp>DOMData</stp>
        <stp>CLE?</stp>
        <stp>Price</stp>
        <stp>-3</stp>
        <stp>T</stp>
        <tr r="Q9" s="1"/>
      </tp>
      <tp>
        <v>28.99</v>
        <stp/>
        <stp>StudyData</stp>
        <stp>CLE?</stp>
        <stp>Bar</stp>
        <stp/>
        <stp>Low</stp>
        <stp>5</stp>
        <stp>-3</stp>
        <stp/>
        <stp/>
        <stp/>
        <stp/>
        <stp>T</stp>
        <tr r="AM8" s="1"/>
      </tp>
      <tp>
        <v>28.79</v>
        <stp/>
        <stp>DOMData</stp>
        <stp>CLE?</stp>
        <stp>Price</stp>
        <stp>-2</stp>
        <stp>T</stp>
        <tr r="R9" s="1"/>
      </tp>
      <tp>
        <v>3792</v>
        <stp/>
        <stp>StudyData</stp>
        <stp>(Vol(CLE??1)when  (LocalYear(CLE??1)=2016 AND LocalMonth(CLE??1)=2 AND LocalDay(CLE??1)=12 AND LocalHour(CLE??1)=9 AND LocalMinute(CLE??1)=05))</stp>
        <stp>Bar</stp>
        <stp/>
        <stp>Close</stp>
        <stp>5</stp>
        <stp>0</stp>
        <stp/>
        <stp/>
        <stp/>
        <stp>FALSE</stp>
        <stp>T</stp>
        <tr r="T22" s="6"/>
      </tp>
      <tp>
        <v>3804</v>
        <stp/>
        <stp>StudyData</stp>
        <stp>(Vol(CLE??1)when  (LocalYear(CLE??1)=2016 AND LocalMonth(CLE??1)=2 AND LocalDay(CLE??1)=12 AND LocalHour(CLE??1)=8 AND LocalMinute(CLE??1)=05))</stp>
        <stp>Bar</stp>
        <stp/>
        <stp>Close</stp>
        <stp>5</stp>
        <stp>0</stp>
        <stp/>
        <stp/>
        <stp/>
        <stp>FALSE</stp>
        <stp>T</stp>
        <tr r="T10" s="6"/>
      </tp>
      <tp>
        <v>4064</v>
        <stp/>
        <stp>StudyData</stp>
        <stp>(Vol(CLE??1)when  (LocalYear(CLE??1)=2016 AND LocalMonth(CLE??1)=2 AND LocalDay(CLE??1)=10 AND LocalHour(CLE??1)=9 AND LocalMinute(CLE??1)=05))</stp>
        <stp>Bar</stp>
        <stp/>
        <stp>Close</stp>
        <stp>5</stp>
        <stp>0</stp>
        <stp/>
        <stp/>
        <stp/>
        <stp>FALSE</stp>
        <stp>T</stp>
        <tr r="V22" s="6"/>
      </tp>
      <tp>
        <v>10969</v>
        <stp/>
        <stp>StudyData</stp>
        <stp>(Vol(CLE??1)when  (LocalYear(CLE??1)=2016 AND LocalMonth(CLE??1)=2 AND LocalDay(CLE??1)=11 AND LocalHour(CLE??1)=8 AND LocalMinute(CLE??1)=05))</stp>
        <stp>Bar</stp>
        <stp/>
        <stp>Close</stp>
        <stp>5</stp>
        <stp>0</stp>
        <stp/>
        <stp/>
        <stp/>
        <stp>FALSE</stp>
        <stp>T</stp>
        <tr r="U10" s="6"/>
      </tp>
      <tp>
        <v>3081</v>
        <stp/>
        <stp>StudyData</stp>
        <stp>(Vol(CLE??1)when  (LocalYear(CLE??1)=2016 AND LocalMonth(CLE??1)=2 AND LocalDay(CLE??1)=10 AND LocalHour(CLE??1)=8 AND LocalMinute(CLE??1)=05))</stp>
        <stp>Bar</stp>
        <stp/>
        <stp>Close</stp>
        <stp>5</stp>
        <stp>0</stp>
        <stp/>
        <stp/>
        <stp/>
        <stp>FALSE</stp>
        <stp>T</stp>
        <tr r="V10" s="6"/>
      </tp>
      <tp>
        <v>6973</v>
        <stp/>
        <stp>StudyData</stp>
        <stp>(Vol(CLE??1)when  (LocalYear(CLE??1)=2016 AND LocalMonth(CLE??1)=2 AND LocalDay(CLE??1)=11 AND LocalHour(CLE??1)=9 AND LocalMinute(CLE??1)=05))</stp>
        <stp>Bar</stp>
        <stp/>
        <stp>Close</stp>
        <stp>5</stp>
        <stp>0</stp>
        <stp/>
        <stp/>
        <stp/>
        <stp>FALSE</stp>
        <stp>T</stp>
        <tr r="U22" s="6"/>
      </tp>
      <tp>
        <v>6992</v>
        <stp/>
        <stp>StudyData</stp>
        <stp>(Vol(CLE??1)when  (LocalYear(CLE??1)=2016 AND LocalMonth(CLE??1)=2 AND LocalDay(CLE??1)=16 AND LocalHour(CLE??1)=9 AND LocalMinute(CLE??1)=05))</stp>
        <stp>Bar</stp>
        <stp/>
        <stp>Close</stp>
        <stp>5</stp>
        <stp>0</stp>
        <stp/>
        <stp/>
        <stp/>
        <stp>FALSE</stp>
        <stp>T</stp>
        <tr r="L22" s="6"/>
        <tr r="K22" s="6"/>
      </tp>
      <tp>
        <v>2805</v>
        <stp/>
        <stp>StudyData</stp>
        <stp>(Vol(CLE??1)when  (LocalYear(CLE??1)=2016 AND LocalMonth(CLE??1)=2 AND LocalDay(CLE??1)=16 AND LocalHour(CLE??1)=8 AND LocalMinute(CLE??1)=05))</stp>
        <stp>Bar</stp>
        <stp/>
        <stp>Close</stp>
        <stp>5</stp>
        <stp>0</stp>
        <stp/>
        <stp/>
        <stp/>
        <stp>FALSE</stp>
        <stp>T</stp>
        <tr r="L10" s="6"/>
        <tr r="K10" s="6"/>
      </tp>
      <tp>
        <v>1092</v>
        <stp/>
        <stp>StudyData</stp>
        <stp>(Vol(CLE??1)when  (LocalYear(CLE??1)=2016 AND LocalMonth(CLE??1)=2 AND LocalDay(CLE??1)=15 AND LocalHour(CLE??1)=8 AND LocalMinute(CLE??1)=05))</stp>
        <stp>Bar</stp>
        <stp/>
        <stp>Close</stp>
        <stp>5</stp>
        <stp>0</stp>
        <stp/>
        <stp/>
        <stp/>
        <stp>FALSE</stp>
        <stp>T</stp>
        <tr r="S10" s="6"/>
      </tp>
      <tp>
        <v>532</v>
        <stp/>
        <stp>StudyData</stp>
        <stp>(Vol(CLE??1)when  (LocalYear(CLE??1)=2016 AND LocalMonth(CLE??1)=2 AND LocalDay(CLE??1)=15 AND LocalHour(CLE??1)=9 AND LocalMinute(CLE??1)=05))</stp>
        <stp>Bar</stp>
        <stp/>
        <stp>Close</stp>
        <stp>5</stp>
        <stp>0</stp>
        <stp/>
        <stp/>
        <stp/>
        <stp>FALSE</stp>
        <stp>T</stp>
        <tr r="S22" s="6"/>
      </tp>
      <tp>
        <v>7210</v>
        <stp/>
        <stp>StudyData</stp>
        <stp>(Vol(CLE??1)when  (LocalYear(CLE??1)=2016 AND LocalMonth(CLE??1)=2 AND LocalDay(CLE??1)=12 AND LocalHour(CLE??1)=9 AND LocalMinute(CLE??1)=00))</stp>
        <stp>Bar</stp>
        <stp/>
        <stp>Close</stp>
        <stp>5</stp>
        <stp>0</stp>
        <stp/>
        <stp/>
        <stp/>
        <stp>FALSE</stp>
        <stp>T</stp>
        <tr r="T21" s="6"/>
      </tp>
      <tp>
        <v>6065</v>
        <stp/>
        <stp>StudyData</stp>
        <stp>(Vol(CLE??1)when  (LocalYear(CLE??1)=2016 AND LocalMonth(CLE??1)=2 AND LocalDay(CLE??1)=12 AND LocalHour(CLE??1)=8 AND LocalMinute(CLE??1)=00))</stp>
        <stp>Bar</stp>
        <stp/>
        <stp>Close</stp>
        <stp>5</stp>
        <stp>0</stp>
        <stp/>
        <stp/>
        <stp/>
        <stp>FALSE</stp>
        <stp>T</stp>
        <tr r="T9" s="6"/>
      </tp>
      <tp>
        <v>3874</v>
        <stp/>
        <stp>StudyData</stp>
        <stp>(Vol(CLE??1)when  (LocalYear(CLE??1)=2016 AND LocalMonth(CLE??1)=2 AND LocalDay(CLE??1)=10 AND LocalHour(CLE??1)=9 AND LocalMinute(CLE??1)=00))</stp>
        <stp>Bar</stp>
        <stp/>
        <stp>Close</stp>
        <stp>5</stp>
        <stp>0</stp>
        <stp/>
        <stp/>
        <stp/>
        <stp>FALSE</stp>
        <stp>T</stp>
        <tr r="V21" s="6"/>
      </tp>
      <tp>
        <v>6049</v>
        <stp/>
        <stp>StudyData</stp>
        <stp>(Vol(CLE??1)when  (LocalYear(CLE??1)=2016 AND LocalMonth(CLE??1)=2 AND LocalDay(CLE??1)=11 AND LocalHour(CLE??1)=8 AND LocalMinute(CLE??1)=00))</stp>
        <stp>Bar</stp>
        <stp/>
        <stp>Close</stp>
        <stp>5</stp>
        <stp>0</stp>
        <stp/>
        <stp/>
        <stp/>
        <stp>FALSE</stp>
        <stp>T</stp>
        <tr r="U9" s="6"/>
      </tp>
      <tp>
        <v>4508</v>
        <stp/>
        <stp>StudyData</stp>
        <stp>(Vol(CLE??1)when  (LocalYear(CLE??1)=2016 AND LocalMonth(CLE??1)=2 AND LocalDay(CLE??1)=10 AND LocalHour(CLE??1)=8 AND LocalMinute(CLE??1)=00))</stp>
        <stp>Bar</stp>
        <stp/>
        <stp>Close</stp>
        <stp>5</stp>
        <stp>0</stp>
        <stp/>
        <stp/>
        <stp/>
        <stp>FALSE</stp>
        <stp>T</stp>
        <tr r="V9" s="6"/>
      </tp>
      <tp>
        <v>10491</v>
        <stp/>
        <stp>StudyData</stp>
        <stp>(Vol(CLE??1)when  (LocalYear(CLE??1)=2016 AND LocalMonth(CLE??1)=2 AND LocalDay(CLE??1)=11 AND LocalHour(CLE??1)=9 AND LocalMinute(CLE??1)=00))</stp>
        <stp>Bar</stp>
        <stp/>
        <stp>Close</stp>
        <stp>5</stp>
        <stp>0</stp>
        <stp/>
        <stp/>
        <stp/>
        <stp>FALSE</stp>
        <stp>T</stp>
        <tr r="U21" s="6"/>
      </tp>
      <tp>
        <v>3711</v>
        <stp/>
        <stp>StudyData</stp>
        <stp>(Vol(CLE??1)when  (LocalYear(CLE??1)=2016 AND LocalMonth(CLE??1)=2 AND LocalDay(CLE??1)=16 AND LocalHour(CLE??1)=9 AND LocalMinute(CLE??1)=00))</stp>
        <stp>Bar</stp>
        <stp/>
        <stp>Close</stp>
        <stp>5</stp>
        <stp>0</stp>
        <stp/>
        <stp/>
        <stp/>
        <stp>FALSE</stp>
        <stp>T</stp>
        <tr r="L21" s="6"/>
        <tr r="K21" s="6"/>
      </tp>
      <tp>
        <v>9185</v>
        <stp/>
        <stp>StudyData</stp>
        <stp>(Vol(CLE??1)when  (LocalYear(CLE??1)=2016 AND LocalMonth(CLE??1)=2 AND LocalDay(CLE??1)=16 AND LocalHour(CLE??1)=8 AND LocalMinute(CLE??1)=00))</stp>
        <stp>Bar</stp>
        <stp/>
        <stp>Close</stp>
        <stp>5</stp>
        <stp>0</stp>
        <stp/>
        <stp/>
        <stp/>
        <stp>FALSE</stp>
        <stp>T</stp>
        <tr r="L9" s="6"/>
        <tr r="K9" s="6"/>
      </tp>
      <tp>
        <v>1575</v>
        <stp/>
        <stp>StudyData</stp>
        <stp>(Vol(CLE??1)when  (LocalYear(CLE??1)=2016 AND LocalMonth(CLE??1)=2 AND LocalDay(CLE??1)=15 AND LocalHour(CLE??1)=8 AND LocalMinute(CLE??1)=00))</stp>
        <stp>Bar</stp>
        <stp/>
        <stp>Close</stp>
        <stp>5</stp>
        <stp>0</stp>
        <stp/>
        <stp/>
        <stp/>
        <stp>FALSE</stp>
        <stp>T</stp>
        <tr r="S9" s="6"/>
      </tp>
      <tp>
        <v>1196</v>
        <stp/>
        <stp>StudyData</stp>
        <stp>(Vol(CLE??1)when  (LocalYear(CLE??1)=2016 AND LocalMonth(CLE??1)=2 AND LocalDay(CLE??1)=15 AND LocalHour(CLE??1)=9 AND LocalMinute(CLE??1)=00))</stp>
        <stp>Bar</stp>
        <stp/>
        <stp>Close</stp>
        <stp>5</stp>
        <stp>0</stp>
        <stp/>
        <stp/>
        <stp/>
        <stp>FALSE</stp>
        <stp>T</stp>
        <tr r="S21" s="6"/>
      </tp>
      <tp>
        <v>2766</v>
        <stp/>
        <stp>StudyData</stp>
        <stp>(Vol(CLE??1)when  (LocalYear(CLE??1)=2016 AND LocalMonth(CLE??1)=2 AND LocalDay(CLE??1)=12 AND LocalHour(CLE??1)=9 AND LocalMinute(CLE??1)=15))</stp>
        <stp>Bar</stp>
        <stp/>
        <stp>Close</stp>
        <stp>5</stp>
        <stp>0</stp>
        <stp/>
        <stp/>
        <stp/>
        <stp>FALSE</stp>
        <stp>T</stp>
        <tr r="T24" s="6"/>
      </tp>
      <tp>
        <v>3291</v>
        <stp/>
        <stp>StudyData</stp>
        <stp>(Vol(CLE??1)when  (LocalYear(CLE??1)=2016 AND LocalMonth(CLE??1)=2 AND LocalDay(CLE??1)=12 AND LocalHour(CLE??1)=8 AND LocalMinute(CLE??1)=15))</stp>
        <stp>Bar</stp>
        <stp/>
        <stp>Close</stp>
        <stp>5</stp>
        <stp>0</stp>
        <stp/>
        <stp/>
        <stp/>
        <stp>FALSE</stp>
        <stp>T</stp>
        <tr r="T12" s="6"/>
      </tp>
      <tp>
        <v>4735</v>
        <stp/>
        <stp>StudyData</stp>
        <stp>(Vol(CLE??1)when  (LocalYear(CLE??1)=2016 AND LocalMonth(CLE??1)=2 AND LocalDay(CLE??1)=10 AND LocalHour(CLE??1)=9 AND LocalMinute(CLE??1)=15))</stp>
        <stp>Bar</stp>
        <stp/>
        <stp>Close</stp>
        <stp>5</stp>
        <stp>0</stp>
        <stp/>
        <stp/>
        <stp/>
        <stp>FALSE</stp>
        <stp>T</stp>
        <tr r="V24" s="6"/>
      </tp>
      <tp>
        <v>4828</v>
        <stp/>
        <stp>StudyData</stp>
        <stp>(Vol(CLE??1)when  (LocalYear(CLE??1)=2016 AND LocalMonth(CLE??1)=2 AND LocalDay(CLE??1)=11 AND LocalHour(CLE??1)=8 AND LocalMinute(CLE??1)=15))</stp>
        <stp>Bar</stp>
        <stp/>
        <stp>Close</stp>
        <stp>5</stp>
        <stp>0</stp>
        <stp/>
        <stp/>
        <stp/>
        <stp>FALSE</stp>
        <stp>T</stp>
        <tr r="U12" s="6"/>
      </tp>
      <tp>
        <v>3081</v>
        <stp/>
        <stp>StudyData</stp>
        <stp>(Vol(CLE??1)when  (LocalYear(CLE??1)=2016 AND LocalMonth(CLE??1)=2 AND LocalDay(CLE??1)=10 AND LocalHour(CLE??1)=8 AND LocalMinute(CLE??1)=15))</stp>
        <stp>Bar</stp>
        <stp/>
        <stp>Close</stp>
        <stp>5</stp>
        <stp>0</stp>
        <stp/>
        <stp/>
        <stp/>
        <stp>FALSE</stp>
        <stp>T</stp>
        <tr r="V12" s="6"/>
      </tp>
      <tp>
        <v>4386</v>
        <stp/>
        <stp>StudyData</stp>
        <stp>(Vol(CLE??1)when  (LocalYear(CLE??1)=2016 AND LocalMonth(CLE??1)=2 AND LocalDay(CLE??1)=11 AND LocalHour(CLE??1)=9 AND LocalMinute(CLE??1)=15))</stp>
        <stp>Bar</stp>
        <stp/>
        <stp>Close</stp>
        <stp>5</stp>
        <stp>0</stp>
        <stp/>
        <stp/>
        <stp/>
        <stp>FALSE</stp>
        <stp>T</stp>
        <tr r="U24" s="6"/>
      </tp>
      <tp>
        <v>2783</v>
        <stp/>
        <stp>StudyData</stp>
        <stp>(Vol(CLE??1)when  (LocalYear(CLE??1)=2016 AND LocalMonth(CLE??1)=2 AND LocalDay(CLE??1)=16 AND LocalHour(CLE??1)=9 AND LocalMinute(CLE??1)=15))</stp>
        <stp>Bar</stp>
        <stp/>
        <stp>Close</stp>
        <stp>5</stp>
        <stp>0</stp>
        <stp/>
        <stp/>
        <stp/>
        <stp>FALSE</stp>
        <stp>T</stp>
        <tr r="L24" s="6"/>
        <tr r="K24" s="6"/>
      </tp>
      <tp>
        <v>2600</v>
        <stp/>
        <stp>StudyData</stp>
        <stp>(Vol(CLE??1)when  (LocalYear(CLE??1)=2016 AND LocalMonth(CLE??1)=2 AND LocalDay(CLE??1)=16 AND LocalHour(CLE??1)=8 AND LocalMinute(CLE??1)=15))</stp>
        <stp>Bar</stp>
        <stp/>
        <stp>Close</stp>
        <stp>5</stp>
        <stp>0</stp>
        <stp/>
        <stp/>
        <stp/>
        <stp>FALSE</stp>
        <stp>T</stp>
        <tr r="L12" s="6"/>
        <tr r="K12" s="6"/>
      </tp>
      <tp>
        <v>1723</v>
        <stp/>
        <stp>StudyData</stp>
        <stp>(Vol(CLE??1)when  (LocalYear(CLE??1)=2016 AND LocalMonth(CLE??1)=2 AND LocalDay(CLE??1)=15 AND LocalHour(CLE??1)=8 AND LocalMinute(CLE??1)=15))</stp>
        <stp>Bar</stp>
        <stp/>
        <stp>Close</stp>
        <stp>5</stp>
        <stp>0</stp>
        <stp/>
        <stp/>
        <stp/>
        <stp>FALSE</stp>
        <stp>T</stp>
        <tr r="S12" s="6"/>
      </tp>
      <tp>
        <v>954</v>
        <stp/>
        <stp>StudyData</stp>
        <stp>(Vol(CLE??1)when  (LocalYear(CLE??1)=2016 AND LocalMonth(CLE??1)=2 AND LocalDay(CLE??1)=15 AND LocalHour(CLE??1)=9 AND LocalMinute(CLE??1)=15))</stp>
        <stp>Bar</stp>
        <stp/>
        <stp>Close</stp>
        <stp>5</stp>
        <stp>0</stp>
        <stp/>
        <stp/>
        <stp/>
        <stp>FALSE</stp>
        <stp>T</stp>
        <tr r="S24" s="6"/>
      </tp>
      <tp>
        <v>5555</v>
        <stp/>
        <stp>StudyData</stp>
        <stp>(Vol(CLE??1)when  (LocalYear(CLE??1)=2016 AND LocalMonth(CLE??1)=2 AND LocalDay(CLE??1)=12 AND LocalHour(CLE??1)=9 AND LocalMinute(CLE??1)=10))</stp>
        <stp>Bar</stp>
        <stp/>
        <stp>Close</stp>
        <stp>5</stp>
        <stp>0</stp>
        <stp/>
        <stp/>
        <stp/>
        <stp>FALSE</stp>
        <stp>T</stp>
        <tr r="T23" s="6"/>
      </tp>
      <tp>
        <v>2328</v>
        <stp/>
        <stp>StudyData</stp>
        <stp>(Vol(CLE??1)when  (LocalYear(CLE??1)=2016 AND LocalMonth(CLE??1)=2 AND LocalDay(CLE??1)=12 AND LocalHour(CLE??1)=8 AND LocalMinute(CLE??1)=10))</stp>
        <stp>Bar</stp>
        <stp/>
        <stp>Close</stp>
        <stp>5</stp>
        <stp>0</stp>
        <stp/>
        <stp/>
        <stp/>
        <stp>FALSE</stp>
        <stp>T</stp>
        <tr r="T11" s="6"/>
      </tp>
      <tp>
        <v>2949</v>
        <stp/>
        <stp>StudyData</stp>
        <stp>(Vol(CLE??1)when  (LocalYear(CLE??1)=2016 AND LocalMonth(CLE??1)=2 AND LocalDay(CLE??1)=10 AND LocalHour(CLE??1)=9 AND LocalMinute(CLE??1)=10))</stp>
        <stp>Bar</stp>
        <stp/>
        <stp>Close</stp>
        <stp>5</stp>
        <stp>0</stp>
        <stp/>
        <stp/>
        <stp/>
        <stp>FALSE</stp>
        <stp>T</stp>
        <tr r="V23" s="6"/>
      </tp>
      <tp>
        <v>5121</v>
        <stp/>
        <stp>StudyData</stp>
        <stp>(Vol(CLE??1)when  (LocalYear(CLE??1)=2016 AND LocalMonth(CLE??1)=2 AND LocalDay(CLE??1)=11 AND LocalHour(CLE??1)=8 AND LocalMinute(CLE??1)=10))</stp>
        <stp>Bar</stp>
        <stp/>
        <stp>Close</stp>
        <stp>5</stp>
        <stp>0</stp>
        <stp/>
        <stp/>
        <stp/>
        <stp>FALSE</stp>
        <stp>T</stp>
        <tr r="U11" s="6"/>
      </tp>
      <tp>
        <v>4832</v>
        <stp/>
        <stp>StudyData</stp>
        <stp>(Vol(CLE??1)when  (LocalYear(CLE??1)=2016 AND LocalMonth(CLE??1)=2 AND LocalDay(CLE??1)=10 AND LocalHour(CLE??1)=8 AND LocalMinute(CLE??1)=10))</stp>
        <stp>Bar</stp>
        <stp/>
        <stp>Close</stp>
        <stp>5</stp>
        <stp>0</stp>
        <stp/>
        <stp/>
        <stp/>
        <stp>FALSE</stp>
        <stp>T</stp>
        <tr r="V11" s="6"/>
      </tp>
      <tp>
        <v>5050</v>
        <stp/>
        <stp>StudyData</stp>
        <stp>(Vol(CLE??1)when  (LocalYear(CLE??1)=2016 AND LocalMonth(CLE??1)=2 AND LocalDay(CLE??1)=11 AND LocalHour(CLE??1)=9 AND LocalMinute(CLE??1)=10))</stp>
        <stp>Bar</stp>
        <stp/>
        <stp>Close</stp>
        <stp>5</stp>
        <stp>0</stp>
        <stp/>
        <stp/>
        <stp/>
        <stp>FALSE</stp>
        <stp>T</stp>
        <tr r="U23" s="6"/>
      </tp>
      <tp>
        <v>4148</v>
        <stp/>
        <stp>StudyData</stp>
        <stp>(Vol(CLE??1)when  (LocalYear(CLE??1)=2016 AND LocalMonth(CLE??1)=2 AND LocalDay(CLE??1)=16 AND LocalHour(CLE??1)=9 AND LocalMinute(CLE??1)=10))</stp>
        <stp>Bar</stp>
        <stp/>
        <stp>Close</stp>
        <stp>5</stp>
        <stp>0</stp>
        <stp/>
        <stp/>
        <stp/>
        <stp>FALSE</stp>
        <stp>T</stp>
        <tr r="L23" s="6"/>
        <tr r="K23" s="6"/>
      </tp>
      <tp>
        <v>2802</v>
        <stp/>
        <stp>StudyData</stp>
        <stp>(Vol(CLE??1)when  (LocalYear(CLE??1)=2016 AND LocalMonth(CLE??1)=2 AND LocalDay(CLE??1)=16 AND LocalHour(CLE??1)=8 AND LocalMinute(CLE??1)=10))</stp>
        <stp>Bar</stp>
        <stp/>
        <stp>Close</stp>
        <stp>5</stp>
        <stp>0</stp>
        <stp/>
        <stp/>
        <stp/>
        <stp>FALSE</stp>
        <stp>T</stp>
        <tr r="L11" s="6"/>
        <tr r="K11" s="6"/>
      </tp>
      <tp>
        <v>942</v>
        <stp/>
        <stp>StudyData</stp>
        <stp>(Vol(CLE??1)when  (LocalYear(CLE??1)=2016 AND LocalMonth(CLE??1)=2 AND LocalDay(CLE??1)=15 AND LocalHour(CLE??1)=8 AND LocalMinute(CLE??1)=10))</stp>
        <stp>Bar</stp>
        <stp/>
        <stp>Close</stp>
        <stp>5</stp>
        <stp>0</stp>
        <stp/>
        <stp/>
        <stp/>
        <stp>FALSE</stp>
        <stp>T</stp>
        <tr r="S11" s="6"/>
      </tp>
      <tp>
        <v>735</v>
        <stp/>
        <stp>StudyData</stp>
        <stp>(Vol(CLE??1)when  (LocalYear(CLE??1)=2016 AND LocalMonth(CLE??1)=2 AND LocalDay(CLE??1)=15 AND LocalHour(CLE??1)=9 AND LocalMinute(CLE??1)=10))</stp>
        <stp>Bar</stp>
        <stp/>
        <stp>Close</stp>
        <stp>5</stp>
        <stp>0</stp>
        <stp/>
        <stp/>
        <stp/>
        <stp>FALSE</stp>
        <stp>T</stp>
        <tr r="S23" s="6"/>
      </tp>
      <tp>
        <v>945</v>
        <stp/>
        <stp>StudyData</stp>
        <stp>(Vol(CLE??1)when  (LocalYear(CLE??1)=2016 AND LocalMonth(CLE??1)=2 AND LocalDay(CLE??1)=15 AND LocalHour(CLE??1)=7 AND LocalMinute(CLE??1)=25))</stp>
        <stp>Bar</stp>
        <stp/>
        <stp>Close</stp>
        <stp>5</stp>
        <stp>0</stp>
        <stp/>
        <stp/>
        <stp/>
        <stp>FALSE</stp>
        <stp>T</stp>
        <tr r="S2" s="6"/>
      </tp>
      <tp>
        <v>2177</v>
        <stp/>
        <stp>StudyData</stp>
        <stp>(Vol(CLE??1)when  (LocalYear(CLE??1)=2016 AND LocalMonth(CLE??1)=2 AND LocalDay(CLE??1)=16 AND LocalHour(CLE??1)=7 AND LocalMinute(CLE??1)=25))</stp>
        <stp>Bar</stp>
        <stp/>
        <stp>Close</stp>
        <stp>5</stp>
        <stp>0</stp>
        <stp/>
        <stp/>
        <stp/>
        <stp>FALSE</stp>
        <stp>T</stp>
        <tr r="L2" s="6"/>
        <tr r="K2" s="6"/>
      </tp>
      <tp>
        <v>877</v>
        <stp/>
        <stp>StudyData</stp>
        <stp>(Vol(CLE??1)when  (LocalYear(CLE??1)=2016 AND LocalMonth(CLE??1)=2 AND LocalDay(CLE??1)=10 AND LocalHour(CLE??1)=7 AND LocalMinute(CLE??1)=25))</stp>
        <stp>Bar</stp>
        <stp/>
        <stp>Close</stp>
        <stp>5</stp>
        <stp>0</stp>
        <stp/>
        <stp/>
        <stp/>
        <stp>FALSE</stp>
        <stp>T</stp>
        <tr r="V2" s="6"/>
      </tp>
      <tp>
        <v>2208</v>
        <stp/>
        <stp>StudyData</stp>
        <stp>(Vol(CLE??1)when  (LocalYear(CLE??1)=2016 AND LocalMonth(CLE??1)=2 AND LocalDay(CLE??1)=11 AND LocalHour(CLE??1)=7 AND LocalMinute(CLE??1)=25))</stp>
        <stp>Bar</stp>
        <stp/>
        <stp>Close</stp>
        <stp>5</stp>
        <stp>0</stp>
        <stp/>
        <stp/>
        <stp/>
        <stp>FALSE</stp>
        <stp>T</stp>
        <tr r="U2" s="6"/>
      </tp>
      <tp>
        <v>3069</v>
        <stp/>
        <stp>StudyData</stp>
        <stp>(Vol(CLE??1)when  (LocalYear(CLE??1)=2016 AND LocalMonth(CLE??1)=2 AND LocalDay(CLE??1)=12 AND LocalHour(CLE??1)=7 AND LocalMinute(CLE??1)=25))</stp>
        <stp>Bar</stp>
        <stp/>
        <stp>Close</stp>
        <stp>5</stp>
        <stp>0</stp>
        <stp/>
        <stp/>
        <stp/>
        <stp>FALSE</stp>
        <stp>T</stp>
        <tr r="T2" s="6"/>
      </tp>
      <tp>
        <v>8783</v>
        <stp/>
        <stp>StudyData</stp>
        <stp>(Vol(CLE??1)when  (LocalYear(CLE??1)=2016 AND LocalMonth(CLE??1)=2 AND LocalDay(CLE??1)=12 AND LocalHour(CLE??1)=9 AND LocalMinute(CLE??1)=25))</stp>
        <stp>Bar</stp>
        <stp/>
        <stp>Close</stp>
        <stp>5</stp>
        <stp>0</stp>
        <stp/>
        <stp/>
        <stp/>
        <stp>FALSE</stp>
        <stp>T</stp>
        <tr r="T26" s="6"/>
      </tp>
      <tp>
        <v>3149</v>
        <stp/>
        <stp>StudyData</stp>
        <stp>(Vol(CLE??1)when  (LocalYear(CLE??1)=2016 AND LocalMonth(CLE??1)=2 AND LocalDay(CLE??1)=12 AND LocalHour(CLE??1)=8 AND LocalMinute(CLE??1)=25))</stp>
        <stp>Bar</stp>
        <stp/>
        <stp>Close</stp>
        <stp>5</stp>
        <stp>0</stp>
        <stp/>
        <stp/>
        <stp/>
        <stp>FALSE</stp>
        <stp>T</stp>
        <tr r="T14" s="6"/>
      </tp>
      <tp>
        <v>2816</v>
        <stp/>
        <stp>StudyData</stp>
        <stp>(Vol(CLE??1)when  (LocalYear(CLE??1)=2016 AND LocalMonth(CLE??1)=2 AND LocalDay(CLE??1)=10 AND LocalHour(CLE??1)=9 AND LocalMinute(CLE??1)=25))</stp>
        <stp>Bar</stp>
        <stp/>
        <stp>Close</stp>
        <stp>5</stp>
        <stp>0</stp>
        <stp/>
        <stp/>
        <stp/>
        <stp>FALSE</stp>
        <stp>T</stp>
        <tr r="V26" s="6"/>
      </tp>
      <tp>
        <v>3090</v>
        <stp/>
        <stp>StudyData</stp>
        <stp>(Vol(CLE??1)when  (LocalYear(CLE??1)=2016 AND LocalMonth(CLE??1)=2 AND LocalDay(CLE??1)=11 AND LocalHour(CLE??1)=8 AND LocalMinute(CLE??1)=25))</stp>
        <stp>Bar</stp>
        <stp/>
        <stp>Close</stp>
        <stp>5</stp>
        <stp>0</stp>
        <stp/>
        <stp/>
        <stp/>
        <stp>FALSE</stp>
        <stp>T</stp>
        <tr r="U14" s="6"/>
      </tp>
      <tp>
        <v>4421</v>
        <stp/>
        <stp>StudyData</stp>
        <stp>(Vol(CLE??1)when  (LocalYear(CLE??1)=2016 AND LocalMonth(CLE??1)=2 AND LocalDay(CLE??1)=10 AND LocalHour(CLE??1)=8 AND LocalMinute(CLE??1)=25))</stp>
        <stp>Bar</stp>
        <stp/>
        <stp>Close</stp>
        <stp>5</stp>
        <stp>0</stp>
        <stp/>
        <stp/>
        <stp/>
        <stp>FALSE</stp>
        <stp>T</stp>
        <tr r="V14" s="6"/>
      </tp>
      <tp>
        <v>3142</v>
        <stp/>
        <stp>StudyData</stp>
        <stp>(Vol(CLE??1)when  (LocalYear(CLE??1)=2016 AND LocalMonth(CLE??1)=2 AND LocalDay(CLE??1)=11 AND LocalHour(CLE??1)=9 AND LocalMinute(CLE??1)=25))</stp>
        <stp>Bar</stp>
        <stp/>
        <stp>Close</stp>
        <stp>5</stp>
        <stp>0</stp>
        <stp/>
        <stp/>
        <stp/>
        <stp>FALSE</stp>
        <stp>T</stp>
        <tr r="U26" s="6"/>
      </tp>
      <tp>
        <v>3993</v>
        <stp/>
        <stp>StudyData</stp>
        <stp>(Vol(CLE??1)when  (LocalYear(CLE??1)=2016 AND LocalMonth(CLE??1)=2 AND LocalDay(CLE??1)=16 AND LocalHour(CLE??1)=9 AND LocalMinute(CLE??1)=25))</stp>
        <stp>Bar</stp>
        <stp/>
        <stp>Close</stp>
        <stp>5</stp>
        <stp>0</stp>
        <stp/>
        <stp/>
        <stp/>
        <stp>FALSE</stp>
        <stp>T</stp>
        <tr r="L26" s="6"/>
        <tr r="K26" s="6"/>
      </tp>
      <tp>
        <v>2044</v>
        <stp/>
        <stp>StudyData</stp>
        <stp>(Vol(CLE??1)when  (LocalYear(CLE??1)=2016 AND LocalMonth(CLE??1)=2 AND LocalDay(CLE??1)=16 AND LocalHour(CLE??1)=8 AND LocalMinute(CLE??1)=25))</stp>
        <stp>Bar</stp>
        <stp/>
        <stp>Close</stp>
        <stp>5</stp>
        <stp>0</stp>
        <stp/>
        <stp/>
        <stp/>
        <stp>FALSE</stp>
        <stp>T</stp>
        <tr r="L14" s="6"/>
        <tr r="K14" s="6"/>
      </tp>
      <tp>
        <v>583</v>
        <stp/>
        <stp>StudyData</stp>
        <stp>(Vol(CLE??1)when  (LocalYear(CLE??1)=2016 AND LocalMonth(CLE??1)=2 AND LocalDay(CLE??1)=15 AND LocalHour(CLE??1)=8 AND LocalMinute(CLE??1)=25))</stp>
        <stp>Bar</stp>
        <stp/>
        <stp>Close</stp>
        <stp>5</stp>
        <stp>0</stp>
        <stp/>
        <stp/>
        <stp/>
        <stp>FALSE</stp>
        <stp>T</stp>
        <tr r="S14" s="6"/>
      </tp>
      <tp>
        <v>507</v>
        <stp/>
        <stp>StudyData</stp>
        <stp>(Vol(CLE??1)when  (LocalYear(CLE??1)=2016 AND LocalMonth(CLE??1)=2 AND LocalDay(CLE??1)=15 AND LocalHour(CLE??1)=9 AND LocalMinute(CLE??1)=25))</stp>
        <stp>Bar</stp>
        <stp/>
        <stp>Close</stp>
        <stp>5</stp>
        <stp>0</stp>
        <stp/>
        <stp/>
        <stp/>
        <stp>FALSE</stp>
        <stp>T</stp>
        <tr r="S26" s="6"/>
      </tp>
      <tp>
        <v>886</v>
        <stp/>
        <stp>StudyData</stp>
        <stp>(Vol(CLE??2)when  (LocalYear(CLE??2)=2016 AND LocalMonth(CLE??2)=2 AND LocalDay(CLE??2)=16 AND LocalHour(CLE??2)=7 AND LocalMinute(CLE??2)=20))</stp>
        <stp>Bar</stp>
        <stp/>
        <stp>Close</stp>
        <stp>5</stp>
        <stp>0</stp>
        <stp/>
        <stp/>
        <stp/>
        <stp>FALSE</stp>
        <stp>T</stp>
        <tr r="D12" s="6"/>
      </tp>
      <tp>
        <v>944</v>
        <stp/>
        <stp>StudyData</stp>
        <stp>(Vol(CLE??2)when  (LocalYear(CLE??2)=2016 AND LocalMonth(CLE??2)=2 AND LocalDay(CLE??2)=15 AND LocalHour(CLE??2)=7 AND LocalMinute(CLE??2)=20))</stp>
        <stp>Bar</stp>
        <stp/>
        <stp>Close</stp>
        <stp>5</stp>
        <stp>0</stp>
        <stp/>
        <stp/>
        <stp/>
        <stp>FALSE</stp>
        <stp>T</stp>
        <tr r="D13" s="6"/>
      </tp>
      <tp>
        <v>846</v>
        <stp/>
        <stp>StudyData</stp>
        <stp>(Vol(CLE??2)when  (LocalYear(CLE??2)=2016 AND LocalMonth(CLE??2)=2 AND LocalDay(CLE??2)=12 AND LocalHour(CLE??2)=7 AND LocalMinute(CLE??2)=20))</stp>
        <stp>Bar</stp>
        <stp/>
        <stp>Close</stp>
        <stp>5</stp>
        <stp>0</stp>
        <stp/>
        <stp/>
        <stp/>
        <stp>FALSE</stp>
        <stp>T</stp>
        <tr r="D14" s="6"/>
      </tp>
      <tp>
        <v>300</v>
        <stp/>
        <stp>StudyData</stp>
        <stp>(Vol(CLE??2)when  (LocalYear(CLE??2)=2016 AND LocalMonth(CLE??2)=2 AND LocalDay(CLE??2)=11 AND LocalHour(CLE??2)=7 AND LocalMinute(CLE??2)=20))</stp>
        <stp>Bar</stp>
        <stp/>
        <stp>Close</stp>
        <stp>5</stp>
        <stp>0</stp>
        <stp/>
        <stp/>
        <stp/>
        <stp>FALSE</stp>
        <stp>T</stp>
        <tr r="D15" s="6"/>
      </tp>
      <tp>
        <v>367</v>
        <stp/>
        <stp>StudyData</stp>
        <stp>(Vol(CLE??2)when  (LocalYear(CLE??2)=2016 AND LocalMonth(CLE??2)=2 AND LocalDay(CLE??2)=10 AND LocalHour(CLE??2)=7 AND LocalMinute(CLE??2)=20))</stp>
        <stp>Bar</stp>
        <stp/>
        <stp>Close</stp>
        <stp>5</stp>
        <stp>0</stp>
        <stp/>
        <stp/>
        <stp/>
        <stp>FALSE</stp>
        <stp>T</stp>
        <tr r="D16" s="6"/>
      </tp>
      <tp>
        <v>2708</v>
        <stp/>
        <stp>StudyData</stp>
        <stp>(Vol(CLE??1)when  (LocalYear(CLE??1)=2016 AND LocalMonth(CLE??1)=2 AND LocalDay(CLE??1)=15 AND LocalHour(CLE??1)=7 AND LocalMinute(CLE??1)=20))</stp>
        <stp>Bar</stp>
        <stp/>
        <stp>Close</stp>
        <stp>5</stp>
        <stp>0</stp>
        <stp/>
        <stp/>
        <stp/>
        <stp>FALSE</stp>
        <stp>T</stp>
        <tr r="S1" s="6"/>
        <tr r="C13" s="6"/>
      </tp>
      <tp>
        <v>1761</v>
        <stp/>
        <stp>StudyData</stp>
        <stp>(Vol(CLE??1)when  (LocalYear(CLE??1)=2016 AND LocalMonth(CLE??1)=2 AND LocalDay(CLE??1)=16 AND LocalHour(CLE??1)=7 AND LocalMinute(CLE??1)=20))</stp>
        <stp>Bar</stp>
        <stp/>
        <stp>Close</stp>
        <stp>5</stp>
        <stp>0</stp>
        <stp/>
        <stp/>
        <stp/>
        <stp>FALSE</stp>
        <stp>T</stp>
        <tr r="L1" s="6"/>
        <tr r="K1" s="6"/>
        <tr r="C12" s="6"/>
      </tp>
      <tp>
        <v>1278</v>
        <stp/>
        <stp>StudyData</stp>
        <stp>(Vol(CLE??1)when  (LocalYear(CLE??1)=2016 AND LocalMonth(CLE??1)=2 AND LocalDay(CLE??1)=10 AND LocalHour(CLE??1)=7 AND LocalMinute(CLE??1)=20))</stp>
        <stp>Bar</stp>
        <stp/>
        <stp>Close</stp>
        <stp>5</stp>
        <stp>0</stp>
        <stp/>
        <stp/>
        <stp/>
        <stp>FALSE</stp>
        <stp>T</stp>
        <tr r="V1" s="6"/>
        <tr r="C16" s="6"/>
      </tp>
      <tp>
        <v>2151</v>
        <stp/>
        <stp>StudyData</stp>
        <stp>(Vol(CLE??1)when  (LocalYear(CLE??1)=2016 AND LocalMonth(CLE??1)=2 AND LocalDay(CLE??1)=11 AND LocalHour(CLE??1)=7 AND LocalMinute(CLE??1)=20))</stp>
        <stp>Bar</stp>
        <stp/>
        <stp>Close</stp>
        <stp>5</stp>
        <stp>0</stp>
        <stp/>
        <stp/>
        <stp/>
        <stp>FALSE</stp>
        <stp>T</stp>
        <tr r="U1" s="6"/>
        <tr r="C15" s="6"/>
      </tp>
      <tp>
        <v>3357</v>
        <stp/>
        <stp>StudyData</stp>
        <stp>(Vol(CLE??1)when  (LocalYear(CLE??1)=2016 AND LocalMonth(CLE??1)=2 AND LocalDay(CLE??1)=12 AND LocalHour(CLE??1)=7 AND LocalMinute(CLE??1)=20))</stp>
        <stp>Bar</stp>
        <stp/>
        <stp>Close</stp>
        <stp>5</stp>
        <stp>0</stp>
        <stp/>
        <stp/>
        <stp/>
        <stp>FALSE</stp>
        <stp>T</stp>
        <tr r="T1" s="6"/>
        <tr r="C14" s="6"/>
      </tp>
      <tp>
        <v>7046</v>
        <stp/>
        <stp>StudyData</stp>
        <stp>(Vol(CLE??1)when  (LocalYear(CLE??1)=2016 AND LocalMonth(CLE??1)=2 AND LocalDay(CLE??1)=12 AND LocalHour(CLE??1)=9 AND LocalMinute(CLE??1)=20))</stp>
        <stp>Bar</stp>
        <stp/>
        <stp>Close</stp>
        <stp>5</stp>
        <stp>0</stp>
        <stp/>
        <stp/>
        <stp/>
        <stp>FALSE</stp>
        <stp>T</stp>
        <tr r="T25" s="6"/>
      </tp>
      <tp>
        <v>2167</v>
        <stp/>
        <stp>StudyData</stp>
        <stp>(Vol(CLE??1)when  (LocalYear(CLE??1)=2016 AND LocalMonth(CLE??1)=2 AND LocalDay(CLE??1)=12 AND LocalHour(CLE??1)=8 AND LocalMinute(CLE??1)=20))</stp>
        <stp>Bar</stp>
        <stp/>
        <stp>Close</stp>
        <stp>5</stp>
        <stp>0</stp>
        <stp/>
        <stp/>
        <stp/>
        <stp>FALSE</stp>
        <stp>T</stp>
        <tr r="T13" s="6"/>
      </tp>
      <tp>
        <v>3909</v>
        <stp/>
        <stp>StudyData</stp>
        <stp>(Vol(CLE??1)when  (LocalYear(CLE??1)=2016 AND LocalMonth(CLE??1)=2 AND LocalDay(CLE??1)=10 AND LocalHour(CLE??1)=9 AND LocalMinute(CLE??1)=20))</stp>
        <stp>Bar</stp>
        <stp/>
        <stp>Close</stp>
        <stp>5</stp>
        <stp>0</stp>
        <stp/>
        <stp/>
        <stp/>
        <stp>FALSE</stp>
        <stp>T</stp>
        <tr r="V25" s="6"/>
      </tp>
      <tp>
        <v>3399</v>
        <stp/>
        <stp>StudyData</stp>
        <stp>(Vol(CLE??1)when  (LocalYear(CLE??1)=2016 AND LocalMonth(CLE??1)=2 AND LocalDay(CLE??1)=11 AND LocalHour(CLE??1)=8 AND LocalMinute(CLE??1)=20))</stp>
        <stp>Bar</stp>
        <stp/>
        <stp>Close</stp>
        <stp>5</stp>
        <stp>0</stp>
        <stp/>
        <stp/>
        <stp/>
        <stp>FALSE</stp>
        <stp>T</stp>
        <tr r="U13" s="6"/>
      </tp>
      <tp>
        <v>4662</v>
        <stp/>
        <stp>StudyData</stp>
        <stp>(Vol(CLE??1)when  (LocalYear(CLE??1)=2016 AND LocalMonth(CLE??1)=2 AND LocalDay(CLE??1)=10 AND LocalHour(CLE??1)=8 AND LocalMinute(CLE??1)=20))</stp>
        <stp>Bar</stp>
        <stp/>
        <stp>Close</stp>
        <stp>5</stp>
        <stp>0</stp>
        <stp/>
        <stp/>
        <stp/>
        <stp>FALSE</stp>
        <stp>T</stp>
        <tr r="V13" s="6"/>
      </tp>
      <tp>
        <v>5008</v>
        <stp/>
        <stp>StudyData</stp>
        <stp>(Vol(CLE??1)when  (LocalYear(CLE??1)=2016 AND LocalMonth(CLE??1)=2 AND LocalDay(CLE??1)=11 AND LocalHour(CLE??1)=9 AND LocalMinute(CLE??1)=20))</stp>
        <stp>Bar</stp>
        <stp/>
        <stp>Close</stp>
        <stp>5</stp>
        <stp>0</stp>
        <stp/>
        <stp/>
        <stp/>
        <stp>FALSE</stp>
        <stp>T</stp>
        <tr r="U25" s="6"/>
      </tp>
      <tp>
        <v>3482</v>
        <stp/>
        <stp>StudyData</stp>
        <stp>(Vol(CLE??1)when  (LocalYear(CLE??1)=2016 AND LocalMonth(CLE??1)=2 AND LocalDay(CLE??1)=16 AND LocalHour(CLE??1)=9 AND LocalMinute(CLE??1)=20))</stp>
        <stp>Bar</stp>
        <stp/>
        <stp>Close</stp>
        <stp>5</stp>
        <stp>0</stp>
        <stp/>
        <stp/>
        <stp/>
        <stp>FALSE</stp>
        <stp>T</stp>
        <tr r="L25" s="6"/>
        <tr r="K25" s="6"/>
      </tp>
      <tp>
        <v>2131</v>
        <stp/>
        <stp>StudyData</stp>
        <stp>(Vol(CLE??1)when  (LocalYear(CLE??1)=2016 AND LocalMonth(CLE??1)=2 AND LocalDay(CLE??1)=16 AND LocalHour(CLE??1)=8 AND LocalMinute(CLE??1)=20))</stp>
        <stp>Bar</stp>
        <stp/>
        <stp>Close</stp>
        <stp>5</stp>
        <stp>0</stp>
        <stp/>
        <stp/>
        <stp/>
        <stp>FALSE</stp>
        <stp>T</stp>
        <tr r="L13" s="6"/>
        <tr r="K13" s="6"/>
      </tp>
      <tp>
        <v>1100</v>
        <stp/>
        <stp>StudyData</stp>
        <stp>(Vol(CLE??1)when  (LocalYear(CLE??1)=2016 AND LocalMonth(CLE??1)=2 AND LocalDay(CLE??1)=15 AND LocalHour(CLE??1)=8 AND LocalMinute(CLE??1)=20))</stp>
        <stp>Bar</stp>
        <stp/>
        <stp>Close</stp>
        <stp>5</stp>
        <stp>0</stp>
        <stp/>
        <stp/>
        <stp/>
        <stp>FALSE</stp>
        <stp>T</stp>
        <tr r="S13" s="6"/>
      </tp>
      <tp>
        <v>1060</v>
        <stp/>
        <stp>StudyData</stp>
        <stp>(Vol(CLE??1)when  (LocalYear(CLE??1)=2016 AND LocalMonth(CLE??1)=2 AND LocalDay(CLE??1)=15 AND LocalHour(CLE??1)=9 AND LocalMinute(CLE??1)=20))</stp>
        <stp>Bar</stp>
        <stp/>
        <stp>Close</stp>
        <stp>5</stp>
        <stp>0</stp>
        <stp/>
        <stp/>
        <stp/>
        <stp>FALSE</stp>
        <stp>T</stp>
        <tr r="S25" s="6"/>
      </tp>
      <tp>
        <v>815</v>
        <stp/>
        <stp>StudyData</stp>
        <stp>(Vol(CLE??1)when  (LocalYear(CLE??1)=2016 AND LocalMonth(CLE??1)=2 AND LocalDay(CLE??1)=15 AND LocalHour(CLE??1)=7 AND LocalMinute(CLE??1)=35))</stp>
        <stp>Bar</stp>
        <stp/>
        <stp>Close</stp>
        <stp>5</stp>
        <stp>0</stp>
        <stp/>
        <stp/>
        <stp/>
        <stp>FALSE</stp>
        <stp>T</stp>
        <tr r="S4" s="6"/>
      </tp>
      <tp>
        <v>2684</v>
        <stp/>
        <stp>StudyData</stp>
        <stp>(Vol(CLE??1)when  (LocalYear(CLE??1)=2016 AND LocalMonth(CLE??1)=2 AND LocalDay(CLE??1)=16 AND LocalHour(CLE??1)=7 AND LocalMinute(CLE??1)=35))</stp>
        <stp>Bar</stp>
        <stp/>
        <stp>Close</stp>
        <stp>5</stp>
        <stp>0</stp>
        <stp/>
        <stp/>
        <stp/>
        <stp>FALSE</stp>
        <stp>T</stp>
        <tr r="L4" s="6"/>
        <tr r="K4" s="6"/>
      </tp>
      <tp>
        <v>6281</v>
        <stp/>
        <stp>StudyData</stp>
        <stp>(Vol(CLE??1)when  (LocalYear(CLE??1)=2016 AND LocalMonth(CLE??1)=2 AND LocalDay(CLE??1)=10 AND LocalHour(CLE??1)=7 AND LocalMinute(CLE??1)=35))</stp>
        <stp>Bar</stp>
        <stp/>
        <stp>Close</stp>
        <stp>5</stp>
        <stp>0</stp>
        <stp/>
        <stp/>
        <stp/>
        <stp>FALSE</stp>
        <stp>T</stp>
        <tr r="V4" s="6"/>
      </tp>
      <tp>
        <v>2437</v>
        <stp/>
        <stp>StudyData</stp>
        <stp>(Vol(CLE??1)when  (LocalYear(CLE??1)=2016 AND LocalMonth(CLE??1)=2 AND LocalDay(CLE??1)=11 AND LocalHour(CLE??1)=7 AND LocalMinute(CLE??1)=35))</stp>
        <stp>Bar</stp>
        <stp/>
        <stp>Close</stp>
        <stp>5</stp>
        <stp>0</stp>
        <stp/>
        <stp/>
        <stp/>
        <stp>FALSE</stp>
        <stp>T</stp>
        <tr r="U4" s="6"/>
      </tp>
      <tp>
        <v>7093</v>
        <stp/>
        <stp>StudyData</stp>
        <stp>(Vol(CLE??1)when  (LocalYear(CLE??1)=2016 AND LocalMonth(CLE??1)=2 AND LocalDay(CLE??1)=12 AND LocalHour(CLE??1)=7 AND LocalMinute(CLE??1)=35))</stp>
        <stp>Bar</stp>
        <stp/>
        <stp>Close</stp>
        <stp>5</stp>
        <stp>0</stp>
        <stp/>
        <stp/>
        <stp/>
        <stp>FALSE</stp>
        <stp>T</stp>
        <tr r="T4" s="6"/>
      </tp>
      <tp>
        <v>10696</v>
        <stp/>
        <stp>StudyData</stp>
        <stp>(Vol(CLE??1)when  (LocalYear(CLE??1)=2016 AND LocalMonth(CLE??1)=2 AND LocalDay(CLE??1)=12 AND LocalHour(CLE??1)=9 AND LocalMinute(CLE??1)=35))</stp>
        <stp>Bar</stp>
        <stp/>
        <stp>Close</stp>
        <stp>5</stp>
        <stp>0</stp>
        <stp/>
        <stp/>
        <stp/>
        <stp>FALSE</stp>
        <stp>T</stp>
        <tr r="T28" s="6"/>
      </tp>
      <tp>
        <v>6941</v>
        <stp/>
        <stp>StudyData</stp>
        <stp>(Vol(CLE??1)when  (LocalYear(CLE??1)=2016 AND LocalMonth(CLE??1)=2 AND LocalDay(CLE??1)=12 AND LocalHour(CLE??1)=8 AND LocalMinute(CLE??1)=35))</stp>
        <stp>Bar</stp>
        <stp/>
        <stp>Close</stp>
        <stp>5</stp>
        <stp>0</stp>
        <stp/>
        <stp/>
        <stp/>
        <stp>FALSE</stp>
        <stp>T</stp>
        <tr r="T16" s="6"/>
      </tp>
      <tp>
        <v>16358</v>
        <stp/>
        <stp>StudyData</stp>
        <stp>(Vol(CLE??1)when  (LocalYear(CLE??1)=2016 AND LocalMonth(CLE??1)=2 AND LocalDay(CLE??1)=10 AND LocalHour(CLE??1)=9 AND LocalMinute(CLE??1)=35))</stp>
        <stp>Bar</stp>
        <stp/>
        <stp>Close</stp>
        <stp>5</stp>
        <stp>0</stp>
        <stp/>
        <stp/>
        <stp/>
        <stp>FALSE</stp>
        <stp>T</stp>
        <tr r="V28" s="6"/>
      </tp>
      <tp>
        <v>5570</v>
        <stp/>
        <stp>StudyData</stp>
        <stp>(Vol(CLE??1)when  (LocalYear(CLE??1)=2016 AND LocalMonth(CLE??1)=2 AND LocalDay(CLE??1)=11 AND LocalHour(CLE??1)=8 AND LocalMinute(CLE??1)=35))</stp>
        <stp>Bar</stp>
        <stp/>
        <stp>Close</stp>
        <stp>5</stp>
        <stp>0</stp>
        <stp/>
        <stp/>
        <stp/>
        <stp>FALSE</stp>
        <stp>T</stp>
        <tr r="U16" s="6"/>
      </tp>
      <tp>
        <v>6909</v>
        <stp/>
        <stp>StudyData</stp>
        <stp>(Vol(CLE??1)when  (LocalYear(CLE??1)=2016 AND LocalMonth(CLE??1)=2 AND LocalDay(CLE??1)=10 AND LocalHour(CLE??1)=8 AND LocalMinute(CLE??1)=35))</stp>
        <stp>Bar</stp>
        <stp/>
        <stp>Close</stp>
        <stp>5</stp>
        <stp>0</stp>
        <stp/>
        <stp/>
        <stp/>
        <stp>FALSE</stp>
        <stp>T</stp>
        <tr r="V16" s="6"/>
      </tp>
      <tp>
        <v>3412</v>
        <stp/>
        <stp>StudyData</stp>
        <stp>(Vol(CLE??1)when  (LocalYear(CLE??1)=2016 AND LocalMonth(CLE??1)=2 AND LocalDay(CLE??1)=11 AND LocalHour(CLE??1)=9 AND LocalMinute(CLE??1)=35))</stp>
        <stp>Bar</stp>
        <stp/>
        <stp>Close</stp>
        <stp>5</stp>
        <stp>0</stp>
        <stp/>
        <stp/>
        <stp/>
        <stp>FALSE</stp>
        <stp>T</stp>
        <tr r="U28" s="6"/>
      </tp>
      <tp>
        <v>2987</v>
        <stp/>
        <stp>StudyData</stp>
        <stp>(Vol(CLE??1)when  (LocalYear(CLE??1)=2016 AND LocalMonth(CLE??1)=2 AND LocalDay(CLE??1)=16 AND LocalHour(CLE??1)=9 AND LocalMinute(CLE??1)=35))</stp>
        <stp>Bar</stp>
        <stp/>
        <stp>Close</stp>
        <stp>5</stp>
        <stp>0</stp>
        <stp/>
        <stp/>
        <stp/>
        <stp>FALSE</stp>
        <stp>T</stp>
        <tr r="L28" s="6"/>
        <tr r="K28" s="6"/>
      </tp>
      <tp>
        <v>2583</v>
        <stp/>
        <stp>StudyData</stp>
        <stp>(Vol(CLE??1)when  (LocalYear(CLE??1)=2016 AND LocalMonth(CLE??1)=2 AND LocalDay(CLE??1)=16 AND LocalHour(CLE??1)=8 AND LocalMinute(CLE??1)=35))</stp>
        <stp>Bar</stp>
        <stp/>
        <stp>Close</stp>
        <stp>5</stp>
        <stp>0</stp>
        <stp/>
        <stp/>
        <stp/>
        <stp>FALSE</stp>
        <stp>T</stp>
        <tr r="L16" s="6"/>
        <tr r="K16" s="6"/>
      </tp>
      <tp>
        <v>1700</v>
        <stp/>
        <stp>StudyData</stp>
        <stp>(Vol(CLE??1)when  (LocalYear(CLE??1)=2016 AND LocalMonth(CLE??1)=2 AND LocalDay(CLE??1)=15 AND LocalHour(CLE??1)=8 AND LocalMinute(CLE??1)=35))</stp>
        <stp>Bar</stp>
        <stp/>
        <stp>Close</stp>
        <stp>5</stp>
        <stp>0</stp>
        <stp/>
        <stp/>
        <stp/>
        <stp>FALSE</stp>
        <stp>T</stp>
        <tr r="S16" s="6"/>
      </tp>
      <tp>
        <v>585</v>
        <stp/>
        <stp>StudyData</stp>
        <stp>(Vol(CLE??1)when  (LocalYear(CLE??1)=2016 AND LocalMonth(CLE??1)=2 AND LocalDay(CLE??1)=15 AND LocalHour(CLE??1)=9 AND LocalMinute(CLE??1)=35))</stp>
        <stp>Bar</stp>
        <stp/>
        <stp>Close</stp>
        <stp>5</stp>
        <stp>0</stp>
        <stp/>
        <stp/>
        <stp/>
        <stp>FALSE</stp>
        <stp>T</stp>
        <tr r="S28" s="6"/>
      </tp>
      <tp>
        <v>1392</v>
        <stp/>
        <stp>StudyData</stp>
        <stp>(Vol(CLE??1)when  (LocalYear(CLE??1)=2016 AND LocalMonth(CLE??1)=2 AND LocalDay(CLE??1)=15 AND LocalHour(CLE??1)=7 AND LocalMinute(CLE??1)=30))</stp>
        <stp>Bar</stp>
        <stp/>
        <stp>Close</stp>
        <stp>5</stp>
        <stp>0</stp>
        <stp/>
        <stp/>
        <stp/>
        <stp>FALSE</stp>
        <stp>T</stp>
        <tr r="S3" s="6"/>
      </tp>
      <tp>
        <v>3259</v>
        <stp/>
        <stp>StudyData</stp>
        <stp>(Vol(CLE??1)when  (LocalYear(CLE??1)=2016 AND LocalMonth(CLE??1)=2 AND LocalDay(CLE??1)=16 AND LocalHour(CLE??1)=7 AND LocalMinute(CLE??1)=30))</stp>
        <stp>Bar</stp>
        <stp/>
        <stp>Close</stp>
        <stp>5</stp>
        <stp>0</stp>
        <stp/>
        <stp/>
        <stp/>
        <stp>FALSE</stp>
        <stp>T</stp>
        <tr r="L3" s="6"/>
        <tr r="K3" s="6"/>
      </tp>
      <tp>
        <v>5113</v>
        <stp/>
        <stp>StudyData</stp>
        <stp>(Vol(CLE??1)when  (LocalYear(CLE??1)=2016 AND LocalMonth(CLE??1)=2 AND LocalDay(CLE??1)=10 AND LocalHour(CLE??1)=7 AND LocalMinute(CLE??1)=30))</stp>
        <stp>Bar</stp>
        <stp/>
        <stp>Close</stp>
        <stp>5</stp>
        <stp>0</stp>
        <stp/>
        <stp/>
        <stp/>
        <stp>FALSE</stp>
        <stp>T</stp>
        <tr r="V3" s="6"/>
      </tp>
      <tp>
        <v>3781</v>
        <stp/>
        <stp>StudyData</stp>
        <stp>(Vol(CLE??1)when  (LocalYear(CLE??1)=2016 AND LocalMonth(CLE??1)=2 AND LocalDay(CLE??1)=11 AND LocalHour(CLE??1)=7 AND LocalMinute(CLE??1)=30))</stp>
        <stp>Bar</stp>
        <stp/>
        <stp>Close</stp>
        <stp>5</stp>
        <stp>0</stp>
        <stp/>
        <stp/>
        <stp/>
        <stp>FALSE</stp>
        <stp>T</stp>
        <tr r="U3" s="6"/>
      </tp>
      <tp>
        <v>7007</v>
        <stp/>
        <stp>StudyData</stp>
        <stp>(Vol(CLE??1)when  (LocalYear(CLE??1)=2016 AND LocalMonth(CLE??1)=2 AND LocalDay(CLE??1)=12 AND LocalHour(CLE??1)=7 AND LocalMinute(CLE??1)=30))</stp>
        <stp>Bar</stp>
        <stp/>
        <stp>Close</stp>
        <stp>5</stp>
        <stp>0</stp>
        <stp/>
        <stp/>
        <stp/>
        <stp>FALSE</stp>
        <stp>T</stp>
        <tr r="T3" s="6"/>
      </tp>
      <tp>
        <v>15478</v>
        <stp/>
        <stp>StudyData</stp>
        <stp>(Vol(CLE??1)when  (LocalYear(CLE??1)=2016 AND LocalMonth(CLE??1)=2 AND LocalDay(CLE??1)=12 AND LocalHour(CLE??1)=9 AND LocalMinute(CLE??1)=30))</stp>
        <stp>Bar</stp>
        <stp/>
        <stp>Close</stp>
        <stp>5</stp>
        <stp>0</stp>
        <stp/>
        <stp/>
        <stp/>
        <stp>FALSE</stp>
        <stp>T</stp>
        <tr r="T27" s="6"/>
      </tp>
      <tp>
        <v>8278</v>
        <stp/>
        <stp>StudyData</stp>
        <stp>(Vol(CLE??1)when  (LocalYear(CLE??1)=2016 AND LocalMonth(CLE??1)=2 AND LocalDay(CLE??1)=12 AND LocalHour(CLE??1)=8 AND LocalMinute(CLE??1)=30))</stp>
        <stp>Bar</stp>
        <stp/>
        <stp>Close</stp>
        <stp>5</stp>
        <stp>0</stp>
        <stp/>
        <stp/>
        <stp/>
        <stp>FALSE</stp>
        <stp>T</stp>
        <tr r="T15" s="6"/>
      </tp>
      <tp>
        <v>31050</v>
        <stp/>
        <stp>StudyData</stp>
        <stp>(Vol(CLE??1)when  (LocalYear(CLE??1)=2016 AND LocalMonth(CLE??1)=2 AND LocalDay(CLE??1)=10 AND LocalHour(CLE??1)=9 AND LocalMinute(CLE??1)=30))</stp>
        <stp>Bar</stp>
        <stp/>
        <stp>Close</stp>
        <stp>5</stp>
        <stp>0</stp>
        <stp/>
        <stp/>
        <stp/>
        <stp>FALSE</stp>
        <stp>T</stp>
        <tr r="V27" s="6"/>
      </tp>
      <tp>
        <v>4987</v>
        <stp/>
        <stp>StudyData</stp>
        <stp>(Vol(CLE??1)when  (LocalYear(CLE??1)=2016 AND LocalMonth(CLE??1)=2 AND LocalDay(CLE??1)=11 AND LocalHour(CLE??1)=8 AND LocalMinute(CLE??1)=30))</stp>
        <stp>Bar</stp>
        <stp/>
        <stp>Close</stp>
        <stp>5</stp>
        <stp>0</stp>
        <stp/>
        <stp/>
        <stp/>
        <stp>FALSE</stp>
        <stp>T</stp>
        <tr r="U15" s="6"/>
      </tp>
      <tp>
        <v>8192</v>
        <stp/>
        <stp>StudyData</stp>
        <stp>(Vol(CLE??1)when  (LocalYear(CLE??1)=2016 AND LocalMonth(CLE??1)=2 AND LocalDay(CLE??1)=10 AND LocalHour(CLE??1)=8 AND LocalMinute(CLE??1)=30))</stp>
        <stp>Bar</stp>
        <stp/>
        <stp>Close</stp>
        <stp>5</stp>
        <stp>0</stp>
        <stp/>
        <stp/>
        <stp/>
        <stp>FALSE</stp>
        <stp>T</stp>
        <tr r="V15" s="6"/>
      </tp>
      <tp>
        <v>4843</v>
        <stp/>
        <stp>StudyData</stp>
        <stp>(Vol(CLE??1)when  (LocalYear(CLE??1)=2016 AND LocalMonth(CLE??1)=2 AND LocalDay(CLE??1)=11 AND LocalHour(CLE??1)=9 AND LocalMinute(CLE??1)=30))</stp>
        <stp>Bar</stp>
        <stp/>
        <stp>Close</stp>
        <stp>5</stp>
        <stp>0</stp>
        <stp/>
        <stp/>
        <stp/>
        <stp>FALSE</stp>
        <stp>T</stp>
        <tr r="U27" s="6"/>
      </tp>
      <tp>
        <v>6760</v>
        <stp/>
        <stp>StudyData</stp>
        <stp>(Vol(CLE??1)when  (LocalYear(CLE??1)=2016 AND LocalMonth(CLE??1)=2 AND LocalDay(CLE??1)=16 AND LocalHour(CLE??1)=9 AND LocalMinute(CLE??1)=30))</stp>
        <stp>Bar</stp>
        <stp/>
        <stp>Close</stp>
        <stp>5</stp>
        <stp>0</stp>
        <stp/>
        <stp/>
        <stp/>
        <stp>FALSE</stp>
        <stp>T</stp>
        <tr r="L27" s="6"/>
        <tr r="K27" s="6"/>
      </tp>
      <tp>
        <v>4700</v>
        <stp/>
        <stp>StudyData</stp>
        <stp>(Vol(CLE??1)when  (LocalYear(CLE??1)=2016 AND LocalMonth(CLE??1)=2 AND LocalDay(CLE??1)=16 AND LocalHour(CLE??1)=8 AND LocalMinute(CLE??1)=30))</stp>
        <stp>Bar</stp>
        <stp/>
        <stp>Close</stp>
        <stp>5</stp>
        <stp>0</stp>
        <stp/>
        <stp/>
        <stp/>
        <stp>FALSE</stp>
        <stp>T</stp>
        <tr r="L15" s="6"/>
        <tr r="K15" s="6"/>
      </tp>
      <tp>
        <v>838</v>
        <stp/>
        <stp>StudyData</stp>
        <stp>(Vol(CLE??1)when  (LocalYear(CLE??1)=2016 AND LocalMonth(CLE??1)=2 AND LocalDay(CLE??1)=15 AND LocalHour(CLE??1)=8 AND LocalMinute(CLE??1)=30))</stp>
        <stp>Bar</stp>
        <stp/>
        <stp>Close</stp>
        <stp>5</stp>
        <stp>0</stp>
        <stp/>
        <stp/>
        <stp/>
        <stp>FALSE</stp>
        <stp>T</stp>
        <tr r="S15" s="6"/>
      </tp>
      <tp>
        <v>533</v>
        <stp/>
        <stp>StudyData</stp>
        <stp>(Vol(CLE??1)when  (LocalYear(CLE??1)=2016 AND LocalMonth(CLE??1)=2 AND LocalDay(CLE??1)=15 AND LocalHour(CLE??1)=9 AND LocalMinute(CLE??1)=30))</stp>
        <stp>Bar</stp>
        <stp/>
        <stp>Close</stp>
        <stp>5</stp>
        <stp>0</stp>
        <stp/>
        <stp/>
        <stp/>
        <stp>FALSE</stp>
        <stp>T</stp>
        <tr r="S27" s="6"/>
      </tp>
      <tp>
        <v>1217</v>
        <stp/>
        <stp>StudyData</stp>
        <stp>(Vol(CLE??1)when  (LocalYear(CLE??1)=2016 AND LocalMonth(CLE??1)=2 AND LocalDay(CLE??1)=15 AND LocalHour(CLE??1)=7 AND LocalMinute(CLE??1)=45))</stp>
        <stp>Bar</stp>
        <stp/>
        <stp>Close</stp>
        <stp>5</stp>
        <stp>0</stp>
        <stp/>
        <stp/>
        <stp/>
        <stp>FALSE</stp>
        <stp>T</stp>
        <tr r="S6" s="6"/>
      </tp>
      <tp>
        <v>3151</v>
        <stp/>
        <stp>StudyData</stp>
        <stp>(Vol(CLE??1)when  (LocalYear(CLE??1)=2016 AND LocalMonth(CLE??1)=2 AND LocalDay(CLE??1)=16 AND LocalHour(CLE??1)=7 AND LocalMinute(CLE??1)=45))</stp>
        <stp>Bar</stp>
        <stp/>
        <stp>Close</stp>
        <stp>5</stp>
        <stp>0</stp>
        <stp/>
        <stp/>
        <stp/>
        <stp>FALSE</stp>
        <stp>T</stp>
        <tr r="L6" s="6"/>
        <tr r="K6" s="6"/>
      </tp>
      <tp>
        <v>3221</v>
        <stp/>
        <stp>StudyData</stp>
        <stp>(Vol(CLE??1)when  (LocalYear(CLE??1)=2016 AND LocalMonth(CLE??1)=2 AND LocalDay(CLE??1)=10 AND LocalHour(CLE??1)=7 AND LocalMinute(CLE??1)=45))</stp>
        <stp>Bar</stp>
        <stp/>
        <stp>Close</stp>
        <stp>5</stp>
        <stp>0</stp>
        <stp/>
        <stp/>
        <stp/>
        <stp>FALSE</stp>
        <stp>T</stp>
        <tr r="V6" s="6"/>
      </tp>
      <tp>
        <v>1751</v>
        <stp/>
        <stp>StudyData</stp>
        <stp>(Vol(CLE??1)when  (LocalYear(CLE??1)=2016 AND LocalMonth(CLE??1)=2 AND LocalDay(CLE??1)=11 AND LocalHour(CLE??1)=7 AND LocalMinute(CLE??1)=45))</stp>
        <stp>Bar</stp>
        <stp/>
        <stp>Close</stp>
        <stp>5</stp>
        <stp>0</stp>
        <stp/>
        <stp/>
        <stp/>
        <stp>FALSE</stp>
        <stp>T</stp>
        <tr r="U6" s="6"/>
      </tp>
      <tp>
        <v>4189</v>
        <stp/>
        <stp>StudyData</stp>
        <stp>(Vol(CLE??1)when  (LocalYear(CLE??1)=2016 AND LocalMonth(CLE??1)=2 AND LocalDay(CLE??1)=12 AND LocalHour(CLE??1)=7 AND LocalMinute(CLE??1)=45))</stp>
        <stp>Bar</stp>
        <stp/>
        <stp>Close</stp>
        <stp>5</stp>
        <stp>0</stp>
        <stp/>
        <stp/>
        <stp/>
        <stp>FALSE</stp>
        <stp>T</stp>
        <tr r="T6" s="6"/>
      </tp>
      <tp>
        <v>8471</v>
        <stp/>
        <stp>StudyData</stp>
        <stp>(Vol(CLE??1)when  (LocalYear(CLE??1)=2016 AND LocalMonth(CLE??1)=2 AND LocalDay(CLE??1)=12 AND LocalHour(CLE??1)=9 AND LocalMinute(CLE??1)=45))</stp>
        <stp>Bar</stp>
        <stp/>
        <stp>Close</stp>
        <stp>5</stp>
        <stp>0</stp>
        <stp/>
        <stp/>
        <stp/>
        <stp>FALSE</stp>
        <stp>T</stp>
        <tr r="T30" s="6"/>
      </tp>
      <tp>
        <v>6936</v>
        <stp/>
        <stp>StudyData</stp>
        <stp>(Vol(CLE??1)when  (LocalYear(CLE??1)=2016 AND LocalMonth(CLE??1)=2 AND LocalDay(CLE??1)=12 AND LocalHour(CLE??1)=8 AND LocalMinute(CLE??1)=45))</stp>
        <stp>Bar</stp>
        <stp/>
        <stp>Close</stp>
        <stp>5</stp>
        <stp>0</stp>
        <stp/>
        <stp/>
        <stp/>
        <stp>FALSE</stp>
        <stp>T</stp>
        <tr r="T18" s="6"/>
      </tp>
      <tp>
        <v>9472</v>
        <stp/>
        <stp>StudyData</stp>
        <stp>(Vol(CLE??1)when  (LocalYear(CLE??1)=2016 AND LocalMonth(CLE??1)=2 AND LocalDay(CLE??1)=10 AND LocalHour(CLE??1)=9 AND LocalMinute(CLE??1)=45))</stp>
        <stp>Bar</stp>
        <stp/>
        <stp>Close</stp>
        <stp>5</stp>
        <stp>0</stp>
        <stp/>
        <stp/>
        <stp/>
        <stp>FALSE</stp>
        <stp>T</stp>
        <tr r="V30" s="6"/>
      </tp>
      <tp>
        <v>8392</v>
        <stp/>
        <stp>StudyData</stp>
        <stp>(Vol(CLE??1)when  (LocalYear(CLE??1)=2016 AND LocalMonth(CLE??1)=2 AND LocalDay(CLE??1)=11 AND LocalHour(CLE??1)=8 AND LocalMinute(CLE??1)=45))</stp>
        <stp>Bar</stp>
        <stp/>
        <stp>Close</stp>
        <stp>5</stp>
        <stp>0</stp>
        <stp/>
        <stp/>
        <stp/>
        <stp>FALSE</stp>
        <stp>T</stp>
        <tr r="U18" s="6"/>
      </tp>
      <tp>
        <v>3697</v>
        <stp/>
        <stp>StudyData</stp>
        <stp>(Vol(CLE??1)when  (LocalYear(CLE??1)=2016 AND LocalMonth(CLE??1)=2 AND LocalDay(CLE??1)=10 AND LocalHour(CLE??1)=8 AND LocalMinute(CLE??1)=45))</stp>
        <stp>Bar</stp>
        <stp/>
        <stp>Close</stp>
        <stp>5</stp>
        <stp>0</stp>
        <stp/>
        <stp/>
        <stp/>
        <stp>FALSE</stp>
        <stp>T</stp>
        <tr r="V18" s="6"/>
      </tp>
      <tp>
        <v>5356</v>
        <stp/>
        <stp>StudyData</stp>
        <stp>(Vol(CLE??1)when  (LocalYear(CLE??1)=2016 AND LocalMonth(CLE??1)=2 AND LocalDay(CLE??1)=11 AND LocalHour(CLE??1)=9 AND LocalMinute(CLE??1)=45))</stp>
        <stp>Bar</stp>
        <stp/>
        <stp>Close</stp>
        <stp>5</stp>
        <stp>0</stp>
        <stp/>
        <stp/>
        <stp/>
        <stp>FALSE</stp>
        <stp>T</stp>
        <tr r="U30" s="6"/>
      </tp>
      <tp>
        <v>2797</v>
        <stp/>
        <stp>StudyData</stp>
        <stp>(Vol(CLE??1)when  (LocalYear(CLE??1)=2016 AND LocalMonth(CLE??1)=2 AND LocalDay(CLE??1)=16 AND LocalHour(CLE??1)=9 AND LocalMinute(CLE??1)=45))</stp>
        <stp>Bar</stp>
        <stp/>
        <stp>Close</stp>
        <stp>5</stp>
        <stp>0</stp>
        <stp/>
        <stp/>
        <stp/>
        <stp>FALSE</stp>
        <stp>T</stp>
        <tr r="L30" s="6"/>
        <tr r="K30" s="6"/>
      </tp>
      <tp>
        <v>7430</v>
        <stp/>
        <stp>StudyData</stp>
        <stp>(Vol(CLE??1)when  (LocalYear(CLE??1)=2016 AND LocalMonth(CLE??1)=2 AND LocalDay(CLE??1)=16 AND LocalHour(CLE??1)=8 AND LocalMinute(CLE??1)=45))</stp>
        <stp>Bar</stp>
        <stp/>
        <stp>Close</stp>
        <stp>5</stp>
        <stp>0</stp>
        <stp/>
        <stp/>
        <stp/>
        <stp>FALSE</stp>
        <stp>T</stp>
        <tr r="L18" s="6"/>
        <tr r="K18" s="6"/>
      </tp>
      <tp>
        <v>880</v>
        <stp/>
        <stp>StudyData</stp>
        <stp>(Vol(CLE??1)when  (LocalYear(CLE??1)=2016 AND LocalMonth(CLE??1)=2 AND LocalDay(CLE??1)=15 AND LocalHour(CLE??1)=8 AND LocalMinute(CLE??1)=45))</stp>
        <stp>Bar</stp>
        <stp/>
        <stp>Close</stp>
        <stp>5</stp>
        <stp>0</stp>
        <stp/>
        <stp/>
        <stp/>
        <stp>FALSE</stp>
        <stp>T</stp>
        <tr r="S18" s="6"/>
      </tp>
      <tp>
        <v>479</v>
        <stp/>
        <stp>StudyData</stp>
        <stp>(Vol(CLE??1)when  (LocalYear(CLE??1)=2016 AND LocalMonth(CLE??1)=2 AND LocalDay(CLE??1)=15 AND LocalHour(CLE??1)=9 AND LocalMinute(CLE??1)=45))</stp>
        <stp>Bar</stp>
        <stp/>
        <stp>Close</stp>
        <stp>5</stp>
        <stp>0</stp>
        <stp/>
        <stp/>
        <stp/>
        <stp>FALSE</stp>
        <stp>T</stp>
        <tr r="S30" s="6"/>
      </tp>
      <tp>
        <v>1701</v>
        <stp/>
        <stp>StudyData</stp>
        <stp>(Vol(CLE??1)when  (LocalYear(CLE??1)=2016 AND LocalMonth(CLE??1)=2 AND LocalDay(CLE??1)=15 AND LocalHour(CLE??1)=7 AND LocalMinute(CLE??1)=40))</stp>
        <stp>Bar</stp>
        <stp/>
        <stp>Close</stp>
        <stp>5</stp>
        <stp>0</stp>
        <stp/>
        <stp/>
        <stp/>
        <stp>FALSE</stp>
        <stp>T</stp>
        <tr r="S5" s="6"/>
      </tp>
      <tp>
        <v>6355</v>
        <stp/>
        <stp>StudyData</stp>
        <stp>(Vol(CLE??1)when  (LocalYear(CLE??1)=2016 AND LocalMonth(CLE??1)=2 AND LocalDay(CLE??1)=16 AND LocalHour(CLE??1)=7 AND LocalMinute(CLE??1)=40))</stp>
        <stp>Bar</stp>
        <stp/>
        <stp>Close</stp>
        <stp>5</stp>
        <stp>0</stp>
        <stp/>
        <stp/>
        <stp/>
        <stp>FALSE</stp>
        <stp>T</stp>
        <tr r="L5" s="6"/>
        <tr r="K5" s="6"/>
      </tp>
      <tp>
        <v>4409</v>
        <stp/>
        <stp>StudyData</stp>
        <stp>(Vol(CLE??1)when  (LocalYear(CLE??1)=2016 AND LocalMonth(CLE??1)=2 AND LocalDay(CLE??1)=10 AND LocalHour(CLE??1)=7 AND LocalMinute(CLE??1)=40))</stp>
        <stp>Bar</stp>
        <stp/>
        <stp>Close</stp>
        <stp>5</stp>
        <stp>0</stp>
        <stp/>
        <stp/>
        <stp/>
        <stp>FALSE</stp>
        <stp>T</stp>
        <tr r="V5" s="6"/>
      </tp>
      <tp>
        <v>2339</v>
        <stp/>
        <stp>StudyData</stp>
        <stp>(Vol(CLE??1)when  (LocalYear(CLE??1)=2016 AND LocalMonth(CLE??1)=2 AND LocalDay(CLE??1)=11 AND LocalHour(CLE??1)=7 AND LocalMinute(CLE??1)=40))</stp>
        <stp>Bar</stp>
        <stp/>
        <stp>Close</stp>
        <stp>5</stp>
        <stp>0</stp>
        <stp/>
        <stp/>
        <stp/>
        <stp>FALSE</stp>
        <stp>T</stp>
        <tr r="U5" s="6"/>
      </tp>
      <tp>
        <v>3243</v>
        <stp/>
        <stp>StudyData</stp>
        <stp>(Vol(CLE??1)when  (LocalYear(CLE??1)=2016 AND LocalMonth(CLE??1)=2 AND LocalDay(CLE??1)=12 AND LocalHour(CLE??1)=7 AND LocalMinute(CLE??1)=40))</stp>
        <stp>Bar</stp>
        <stp/>
        <stp>Close</stp>
        <stp>5</stp>
        <stp>0</stp>
        <stp/>
        <stp/>
        <stp/>
        <stp>FALSE</stp>
        <stp>T</stp>
        <tr r="T5" s="6"/>
      </tp>
      <tp>
        <v>6840</v>
        <stp/>
        <stp>StudyData</stp>
        <stp>(Vol(CLE??1)when  (LocalYear(CLE??1)=2016 AND LocalMonth(CLE??1)=2 AND LocalDay(CLE??1)=12 AND LocalHour(CLE??1)=9 AND LocalMinute(CLE??1)=40))</stp>
        <stp>Bar</stp>
        <stp/>
        <stp>Close</stp>
        <stp>5</stp>
        <stp>0</stp>
        <stp/>
        <stp/>
        <stp/>
        <stp>FALSE</stp>
        <stp>T</stp>
        <tr r="T29" s="6"/>
      </tp>
      <tp>
        <v>6163</v>
        <stp/>
        <stp>StudyData</stp>
        <stp>(Vol(CLE??1)when  (LocalYear(CLE??1)=2016 AND LocalMonth(CLE??1)=2 AND LocalDay(CLE??1)=12 AND LocalHour(CLE??1)=8 AND LocalMinute(CLE??1)=40))</stp>
        <stp>Bar</stp>
        <stp/>
        <stp>Close</stp>
        <stp>5</stp>
        <stp>0</stp>
        <stp/>
        <stp/>
        <stp/>
        <stp>FALSE</stp>
        <stp>T</stp>
        <tr r="T17" s="6"/>
      </tp>
      <tp>
        <v>16344</v>
        <stp/>
        <stp>StudyData</stp>
        <stp>(Vol(CLE??1)when  (LocalYear(CLE??1)=2016 AND LocalMonth(CLE??1)=2 AND LocalDay(CLE??1)=10 AND LocalHour(CLE??1)=9 AND LocalMinute(CLE??1)=40))</stp>
        <stp>Bar</stp>
        <stp/>
        <stp>Close</stp>
        <stp>5</stp>
        <stp>0</stp>
        <stp/>
        <stp/>
        <stp/>
        <stp>FALSE</stp>
        <stp>T</stp>
        <tr r="V29" s="6"/>
      </tp>
      <tp>
        <v>4983</v>
        <stp/>
        <stp>StudyData</stp>
        <stp>(Vol(CLE??1)when  (LocalYear(CLE??1)=2016 AND LocalMonth(CLE??1)=2 AND LocalDay(CLE??1)=11 AND LocalHour(CLE??1)=8 AND LocalMinute(CLE??1)=40))</stp>
        <stp>Bar</stp>
        <stp/>
        <stp>Close</stp>
        <stp>5</stp>
        <stp>0</stp>
        <stp/>
        <stp/>
        <stp/>
        <stp>FALSE</stp>
        <stp>T</stp>
        <tr r="U17" s="6"/>
      </tp>
      <tp>
        <v>5412</v>
        <stp/>
        <stp>StudyData</stp>
        <stp>(Vol(CLE??1)when  (LocalYear(CLE??1)=2016 AND LocalMonth(CLE??1)=2 AND LocalDay(CLE??1)=10 AND LocalHour(CLE??1)=8 AND LocalMinute(CLE??1)=40))</stp>
        <stp>Bar</stp>
        <stp/>
        <stp>Close</stp>
        <stp>5</stp>
        <stp>0</stp>
        <stp/>
        <stp/>
        <stp/>
        <stp>FALSE</stp>
        <stp>T</stp>
        <tr r="V17" s="6"/>
      </tp>
      <tp>
        <v>5047</v>
        <stp/>
        <stp>StudyData</stp>
        <stp>(Vol(CLE??1)when  (LocalYear(CLE??1)=2016 AND LocalMonth(CLE??1)=2 AND LocalDay(CLE??1)=11 AND LocalHour(CLE??1)=9 AND LocalMinute(CLE??1)=40))</stp>
        <stp>Bar</stp>
        <stp/>
        <stp>Close</stp>
        <stp>5</stp>
        <stp>0</stp>
        <stp/>
        <stp/>
        <stp/>
        <stp>FALSE</stp>
        <stp>T</stp>
        <tr r="U29" s="6"/>
      </tp>
      <tp>
        <v>1839</v>
        <stp/>
        <stp>StudyData</stp>
        <stp>(Vol(CLE??1)when  (LocalYear(CLE??1)=2016 AND LocalMonth(CLE??1)=2 AND LocalDay(CLE??1)=16 AND LocalHour(CLE??1)=9 AND LocalMinute(CLE??1)=40))</stp>
        <stp>Bar</stp>
        <stp/>
        <stp>Close</stp>
        <stp>5</stp>
        <stp>0</stp>
        <stp/>
        <stp/>
        <stp/>
        <stp>FALSE</stp>
        <stp>T</stp>
        <tr r="L29" s="6"/>
        <tr r="K29" s="6"/>
      </tp>
      <tp>
        <v>4991</v>
        <stp/>
        <stp>StudyData</stp>
        <stp>(Vol(CLE??1)when  (LocalYear(CLE??1)=2016 AND LocalMonth(CLE??1)=2 AND LocalDay(CLE??1)=16 AND LocalHour(CLE??1)=8 AND LocalMinute(CLE??1)=40))</stp>
        <stp>Bar</stp>
        <stp/>
        <stp>Close</stp>
        <stp>5</stp>
        <stp>0</stp>
        <stp/>
        <stp/>
        <stp/>
        <stp>FALSE</stp>
        <stp>T</stp>
        <tr r="L17" s="6"/>
        <tr r="K17" s="6"/>
      </tp>
      <tp>
        <v>1010</v>
        <stp/>
        <stp>StudyData</stp>
        <stp>(Vol(CLE??1)when  (LocalYear(CLE??1)=2016 AND LocalMonth(CLE??1)=2 AND LocalDay(CLE??1)=15 AND LocalHour(CLE??1)=8 AND LocalMinute(CLE??1)=40))</stp>
        <stp>Bar</stp>
        <stp/>
        <stp>Close</stp>
        <stp>5</stp>
        <stp>0</stp>
        <stp/>
        <stp/>
        <stp/>
        <stp>FALSE</stp>
        <stp>T</stp>
        <tr r="S17" s="6"/>
      </tp>
      <tp>
        <v>887</v>
        <stp/>
        <stp>StudyData</stp>
        <stp>(Vol(CLE??1)when  (LocalYear(CLE??1)=2016 AND LocalMonth(CLE??1)=2 AND LocalDay(CLE??1)=15 AND LocalHour(CLE??1)=9 AND LocalMinute(CLE??1)=40))</stp>
        <stp>Bar</stp>
        <stp/>
        <stp>Close</stp>
        <stp>5</stp>
        <stp>0</stp>
        <stp/>
        <stp/>
        <stp/>
        <stp>FALSE</stp>
        <stp>T</stp>
        <tr r="S29" s="6"/>
      </tp>
      <tp>
        <v>813</v>
        <stp/>
        <stp>StudyData</stp>
        <stp>(Vol(CLE??1)when  (LocalYear(CLE??1)=2016 AND LocalMonth(CLE??1)=2 AND LocalDay(CLE??1)=15 AND LocalHour(CLE??1)=7 AND LocalMinute(CLE??1)=55))</stp>
        <stp>Bar</stp>
        <stp/>
        <stp>Close</stp>
        <stp>5</stp>
        <stp>0</stp>
        <stp/>
        <stp/>
        <stp/>
        <stp>FALSE</stp>
        <stp>T</stp>
        <tr r="S8" s="6"/>
      </tp>
      <tp>
        <v>1892</v>
        <stp/>
        <stp>StudyData</stp>
        <stp>(Vol(CLE??1)when  (LocalYear(CLE??1)=2016 AND LocalMonth(CLE??1)=2 AND LocalDay(CLE??1)=16 AND LocalHour(CLE??1)=7 AND LocalMinute(CLE??1)=55))</stp>
        <stp>Bar</stp>
        <stp/>
        <stp>Close</stp>
        <stp>5</stp>
        <stp>0</stp>
        <stp/>
        <stp/>
        <stp/>
        <stp>FALSE</stp>
        <stp>T</stp>
        <tr r="L8" s="6"/>
        <tr r="K8" s="6"/>
      </tp>
      <tp>
        <v>3219</v>
        <stp/>
        <stp>StudyData</stp>
        <stp>(Vol(CLE??1)when  (LocalYear(CLE??1)=2016 AND LocalMonth(CLE??1)=2 AND LocalDay(CLE??1)=10 AND LocalHour(CLE??1)=7 AND LocalMinute(CLE??1)=55))</stp>
        <stp>Bar</stp>
        <stp/>
        <stp>Close</stp>
        <stp>5</stp>
        <stp>0</stp>
        <stp/>
        <stp/>
        <stp/>
        <stp>FALSE</stp>
        <stp>T</stp>
        <tr r="V8" s="6"/>
      </tp>
      <tp>
        <v>2483</v>
        <stp/>
        <stp>StudyData</stp>
        <stp>(Vol(CLE??1)when  (LocalYear(CLE??1)=2016 AND LocalMonth(CLE??1)=2 AND LocalDay(CLE??1)=11 AND LocalHour(CLE??1)=7 AND LocalMinute(CLE??1)=55))</stp>
        <stp>Bar</stp>
        <stp/>
        <stp>Close</stp>
        <stp>5</stp>
        <stp>0</stp>
        <stp/>
        <stp/>
        <stp/>
        <stp>FALSE</stp>
        <stp>T</stp>
        <tr r="U8" s="6"/>
      </tp>
      <tp>
        <v>4181</v>
        <stp/>
        <stp>StudyData</stp>
        <stp>(Vol(CLE??1)when  (LocalYear(CLE??1)=2016 AND LocalMonth(CLE??1)=2 AND LocalDay(CLE??1)=12 AND LocalHour(CLE??1)=7 AND LocalMinute(CLE??1)=55))</stp>
        <stp>Bar</stp>
        <stp/>
        <stp>Close</stp>
        <stp>5</stp>
        <stp>0</stp>
        <stp/>
        <stp/>
        <stp/>
        <stp>FALSE</stp>
        <stp>T</stp>
        <tr r="T8" s="6"/>
      </tp>
      <tp>
        <v>5291</v>
        <stp/>
        <stp>StudyData</stp>
        <stp>(Vol(CLE??1)when  (LocalYear(CLE??1)=2016 AND LocalMonth(CLE??1)=2 AND LocalDay(CLE??1)=12 AND LocalHour(CLE??1)=9 AND LocalMinute(CLE??1)=55))</stp>
        <stp>Bar</stp>
        <stp/>
        <stp>Close</stp>
        <stp>5</stp>
        <stp>0</stp>
        <stp/>
        <stp/>
        <stp/>
        <stp>FALSE</stp>
        <stp>T</stp>
        <tr r="T32" s="6"/>
      </tp>
      <tp>
        <v>2652</v>
        <stp/>
        <stp>StudyData</stp>
        <stp>(Vol(CLE??1)when  (LocalYear(CLE??1)=2016 AND LocalMonth(CLE??1)=2 AND LocalDay(CLE??1)=12 AND LocalHour(CLE??1)=8 AND LocalMinute(CLE??1)=55))</stp>
        <stp>Bar</stp>
        <stp/>
        <stp>Close</stp>
        <stp>5</stp>
        <stp>0</stp>
        <stp/>
        <stp/>
        <stp/>
        <stp>FALSE</stp>
        <stp>T</stp>
        <tr r="T20" s="6"/>
      </tp>
      <tp>
        <v>8709</v>
        <stp/>
        <stp>StudyData</stp>
        <stp>(Vol(CLE??1)when  (LocalYear(CLE??1)=2016 AND LocalMonth(CLE??1)=2 AND LocalDay(CLE??1)=10 AND LocalHour(CLE??1)=9 AND LocalMinute(CLE??1)=55))</stp>
        <stp>Bar</stp>
        <stp/>
        <stp>Close</stp>
        <stp>5</stp>
        <stp>0</stp>
        <stp/>
        <stp/>
        <stp/>
        <stp>FALSE</stp>
        <stp>T</stp>
        <tr r="V32" s="6"/>
      </tp>
      <tp>
        <v>7847</v>
        <stp/>
        <stp>StudyData</stp>
        <stp>(Vol(CLE??1)when  (LocalYear(CLE??1)=2016 AND LocalMonth(CLE??1)=2 AND LocalDay(CLE??1)=11 AND LocalHour(CLE??1)=8 AND LocalMinute(CLE??1)=55))</stp>
        <stp>Bar</stp>
        <stp/>
        <stp>Close</stp>
        <stp>5</stp>
        <stp>0</stp>
        <stp/>
        <stp/>
        <stp/>
        <stp>FALSE</stp>
        <stp>T</stp>
        <tr r="U20" s="6"/>
      </tp>
      <tp>
        <v>3006</v>
        <stp/>
        <stp>StudyData</stp>
        <stp>(Vol(CLE??1)when  (LocalYear(CLE??1)=2016 AND LocalMonth(CLE??1)=2 AND LocalDay(CLE??1)=10 AND LocalHour(CLE??1)=8 AND LocalMinute(CLE??1)=55))</stp>
        <stp>Bar</stp>
        <stp/>
        <stp>Close</stp>
        <stp>5</stp>
        <stp>0</stp>
        <stp/>
        <stp/>
        <stp/>
        <stp>FALSE</stp>
        <stp>T</stp>
        <tr r="V20" s="6"/>
      </tp>
      <tp>
        <v>3469</v>
        <stp/>
        <stp>StudyData</stp>
        <stp>(Vol(CLE??1)when  (LocalYear(CLE??1)=2016 AND LocalMonth(CLE??1)=2 AND LocalDay(CLE??1)=11 AND LocalHour(CLE??1)=9 AND LocalMinute(CLE??1)=55))</stp>
        <stp>Bar</stp>
        <stp/>
        <stp>Close</stp>
        <stp>5</stp>
        <stp>0</stp>
        <stp/>
        <stp/>
        <stp/>
        <stp>FALSE</stp>
        <stp>T</stp>
        <tr r="U32" s="6"/>
      </tp>
      <tp>
        <v>2968</v>
        <stp/>
        <stp>StudyData</stp>
        <stp>(Vol(CLE??1)when  (LocalYear(CLE??1)=2016 AND LocalMonth(CLE??1)=2 AND LocalDay(CLE??1)=16 AND LocalHour(CLE??1)=9 AND LocalMinute(CLE??1)=55))</stp>
        <stp>Bar</stp>
        <stp/>
        <stp>Close</stp>
        <stp>5</stp>
        <stp>0</stp>
        <stp/>
        <stp/>
        <stp/>
        <stp>FALSE</stp>
        <stp>T</stp>
        <tr r="L32" s="6"/>
        <tr r="K32" s="6"/>
      </tp>
      <tp>
        <v>1967</v>
        <stp/>
        <stp>StudyData</stp>
        <stp>(Vol(CLE??1)when  (LocalYear(CLE??1)=2016 AND LocalMonth(CLE??1)=2 AND LocalDay(CLE??1)=16 AND LocalHour(CLE??1)=8 AND LocalMinute(CLE??1)=55))</stp>
        <stp>Bar</stp>
        <stp/>
        <stp>Close</stp>
        <stp>5</stp>
        <stp>0</stp>
        <stp/>
        <stp/>
        <stp/>
        <stp>FALSE</stp>
        <stp>T</stp>
        <tr r="L20" s="6"/>
        <tr r="K20" s="6"/>
      </tp>
      <tp>
        <v>718</v>
        <stp/>
        <stp>StudyData</stp>
        <stp>(Vol(CLE??1)when  (LocalYear(CLE??1)=2016 AND LocalMonth(CLE??1)=2 AND LocalDay(CLE??1)=15 AND LocalHour(CLE??1)=8 AND LocalMinute(CLE??1)=55))</stp>
        <stp>Bar</stp>
        <stp/>
        <stp>Close</stp>
        <stp>5</stp>
        <stp>0</stp>
        <stp/>
        <stp/>
        <stp/>
        <stp>FALSE</stp>
        <stp>T</stp>
        <tr r="S20" s="6"/>
      </tp>
      <tp>
        <v>416</v>
        <stp/>
        <stp>StudyData</stp>
        <stp>(Vol(CLE??1)when  (LocalYear(CLE??1)=2016 AND LocalMonth(CLE??1)=2 AND LocalDay(CLE??1)=15 AND LocalHour(CLE??1)=9 AND LocalMinute(CLE??1)=55))</stp>
        <stp>Bar</stp>
        <stp/>
        <stp>Close</stp>
        <stp>5</stp>
        <stp>0</stp>
        <stp/>
        <stp/>
        <stp/>
        <stp>FALSE</stp>
        <stp>T</stp>
        <tr r="S32" s="6"/>
      </tp>
      <tp>
        <v>595</v>
        <stp/>
        <stp>StudyData</stp>
        <stp>(Vol(CLE??1)when  (LocalYear(CLE??1)=2016 AND LocalMonth(CLE??1)=2 AND LocalDay(CLE??1)=15 AND LocalHour(CLE??1)=7 AND LocalMinute(CLE??1)=50))</stp>
        <stp>Bar</stp>
        <stp/>
        <stp>Close</stp>
        <stp>5</stp>
        <stp>0</stp>
        <stp/>
        <stp/>
        <stp/>
        <stp>FALSE</stp>
        <stp>T</stp>
        <tr r="S7" s="6"/>
      </tp>
      <tp>
        <v>2641</v>
        <stp/>
        <stp>StudyData</stp>
        <stp>(Vol(CLE??1)when  (LocalYear(CLE??1)=2016 AND LocalMonth(CLE??1)=2 AND LocalDay(CLE??1)=16 AND LocalHour(CLE??1)=7 AND LocalMinute(CLE??1)=50))</stp>
        <stp>Bar</stp>
        <stp/>
        <stp>Close</stp>
        <stp>5</stp>
        <stp>0</stp>
        <stp/>
        <stp/>
        <stp/>
        <stp>FALSE</stp>
        <stp>T</stp>
        <tr r="L7" s="6"/>
        <tr r="K7" s="6"/>
      </tp>
      <tp>
        <v>2936</v>
        <stp/>
        <stp>StudyData</stp>
        <stp>(Vol(CLE??1)when  (LocalYear(CLE??1)=2016 AND LocalMonth(CLE??1)=2 AND LocalDay(CLE??1)=10 AND LocalHour(CLE??1)=7 AND LocalMinute(CLE??1)=50))</stp>
        <stp>Bar</stp>
        <stp/>
        <stp>Close</stp>
        <stp>5</stp>
        <stp>0</stp>
        <stp/>
        <stp/>
        <stp/>
        <stp>FALSE</stp>
        <stp>T</stp>
        <tr r="V7" s="6"/>
      </tp>
      <tp>
        <v>3772</v>
        <stp/>
        <stp>StudyData</stp>
        <stp>(Vol(CLE??1)when  (LocalYear(CLE??1)=2016 AND LocalMonth(CLE??1)=2 AND LocalDay(CLE??1)=11 AND LocalHour(CLE??1)=7 AND LocalMinute(CLE??1)=50))</stp>
        <stp>Bar</stp>
        <stp/>
        <stp>Close</stp>
        <stp>5</stp>
        <stp>0</stp>
        <stp/>
        <stp/>
        <stp/>
        <stp>FALSE</stp>
        <stp>T</stp>
        <tr r="U7" s="6"/>
      </tp>
      <tp>
        <v>1937</v>
        <stp/>
        <stp>StudyData</stp>
        <stp>(Vol(CLE??1)when  (LocalYear(CLE??1)=2016 AND LocalMonth(CLE??1)=2 AND LocalDay(CLE??1)=12 AND LocalHour(CLE??1)=7 AND LocalMinute(CLE??1)=50))</stp>
        <stp>Bar</stp>
        <stp/>
        <stp>Close</stp>
        <stp>5</stp>
        <stp>0</stp>
        <stp/>
        <stp/>
        <stp/>
        <stp>FALSE</stp>
        <stp>T</stp>
        <tr r="T7" s="6"/>
      </tp>
      <tp>
        <v>7017</v>
        <stp/>
        <stp>StudyData</stp>
        <stp>(Vol(CLE??1)when  (LocalYear(CLE??1)=2016 AND LocalMonth(CLE??1)=2 AND LocalDay(CLE??1)=12 AND LocalHour(CLE??1)=9 AND LocalMinute(CLE??1)=50))</stp>
        <stp>Bar</stp>
        <stp/>
        <stp>Close</stp>
        <stp>5</stp>
        <stp>0</stp>
        <stp/>
        <stp/>
        <stp/>
        <stp>FALSE</stp>
        <stp>T</stp>
        <tr r="T31" s="6"/>
      </tp>
      <tp>
        <v>5027</v>
        <stp/>
        <stp>StudyData</stp>
        <stp>(Vol(CLE??1)when  (LocalYear(CLE??1)=2016 AND LocalMonth(CLE??1)=2 AND LocalDay(CLE??1)=12 AND LocalHour(CLE??1)=8 AND LocalMinute(CLE??1)=50))</stp>
        <stp>Bar</stp>
        <stp/>
        <stp>Close</stp>
        <stp>5</stp>
        <stp>0</stp>
        <stp/>
        <stp/>
        <stp/>
        <stp>FALSE</stp>
        <stp>T</stp>
        <tr r="T19" s="6"/>
      </tp>
      <tp>
        <v>6942</v>
        <stp/>
        <stp>StudyData</stp>
        <stp>(Vol(CLE??1)when  (LocalYear(CLE??1)=2016 AND LocalMonth(CLE??1)=2 AND LocalDay(CLE??1)=10 AND LocalHour(CLE??1)=9 AND LocalMinute(CLE??1)=50))</stp>
        <stp>Bar</stp>
        <stp/>
        <stp>Close</stp>
        <stp>5</stp>
        <stp>0</stp>
        <stp/>
        <stp/>
        <stp/>
        <stp>FALSE</stp>
        <stp>T</stp>
        <tr r="V31" s="6"/>
      </tp>
      <tp>
        <v>8185</v>
        <stp/>
        <stp>StudyData</stp>
        <stp>(Vol(CLE??1)when  (LocalYear(CLE??1)=2016 AND LocalMonth(CLE??1)=2 AND LocalDay(CLE??1)=11 AND LocalHour(CLE??1)=8 AND LocalMinute(CLE??1)=50))</stp>
        <stp>Bar</stp>
        <stp/>
        <stp>Close</stp>
        <stp>5</stp>
        <stp>0</stp>
        <stp/>
        <stp/>
        <stp/>
        <stp>FALSE</stp>
        <stp>T</stp>
        <tr r="U19" s="6"/>
      </tp>
      <tp>
        <v>4789</v>
        <stp/>
        <stp>StudyData</stp>
        <stp>(Vol(CLE??1)when  (LocalYear(CLE??1)=2016 AND LocalMonth(CLE??1)=2 AND LocalDay(CLE??1)=10 AND LocalHour(CLE??1)=8 AND LocalMinute(CLE??1)=50))</stp>
        <stp>Bar</stp>
        <stp/>
        <stp>Close</stp>
        <stp>5</stp>
        <stp>0</stp>
        <stp/>
        <stp/>
        <stp/>
        <stp>FALSE</stp>
        <stp>T</stp>
        <tr r="V19" s="6"/>
      </tp>
      <tp>
        <v>3954</v>
        <stp/>
        <stp>StudyData</stp>
        <stp>(Vol(CLE??1)when  (LocalYear(CLE??1)=2016 AND LocalMonth(CLE??1)=2 AND LocalDay(CLE??1)=11 AND LocalHour(CLE??1)=9 AND LocalMinute(CLE??1)=50))</stp>
        <stp>Bar</stp>
        <stp/>
        <stp>Close</stp>
        <stp>5</stp>
        <stp>0</stp>
        <stp/>
        <stp/>
        <stp/>
        <stp>FALSE</stp>
        <stp>T</stp>
        <tr r="U31" s="6"/>
      </tp>
      <tp>
        <v>2594</v>
        <stp/>
        <stp>StudyData</stp>
        <stp>(Vol(CLE??1)when  (LocalYear(CLE??1)=2016 AND LocalMonth(CLE??1)=2 AND LocalDay(CLE??1)=16 AND LocalHour(CLE??1)=9 AND LocalMinute(CLE??1)=50))</stp>
        <stp>Bar</stp>
        <stp/>
        <stp>Close</stp>
        <stp>5</stp>
        <stp>0</stp>
        <stp/>
        <stp/>
        <stp/>
        <stp>FALSE</stp>
        <stp>T</stp>
        <tr r="L31" s="6"/>
        <tr r="K31" s="6"/>
      </tp>
      <tp>
        <v>3943</v>
        <stp/>
        <stp>StudyData</stp>
        <stp>(Vol(CLE??1)when  (LocalYear(CLE??1)=2016 AND LocalMonth(CLE??1)=2 AND LocalDay(CLE??1)=16 AND LocalHour(CLE??1)=8 AND LocalMinute(CLE??1)=50))</stp>
        <stp>Bar</stp>
        <stp/>
        <stp>Close</stp>
        <stp>5</stp>
        <stp>0</stp>
        <stp/>
        <stp/>
        <stp/>
        <stp>FALSE</stp>
        <stp>T</stp>
        <tr r="L19" s="6"/>
        <tr r="K19" s="6"/>
      </tp>
      <tp>
        <v>1360</v>
        <stp/>
        <stp>StudyData</stp>
        <stp>(Vol(CLE??1)when  (LocalYear(CLE??1)=2016 AND LocalMonth(CLE??1)=2 AND LocalDay(CLE??1)=15 AND LocalHour(CLE??1)=8 AND LocalMinute(CLE??1)=50))</stp>
        <stp>Bar</stp>
        <stp/>
        <stp>Close</stp>
        <stp>5</stp>
        <stp>0</stp>
        <stp/>
        <stp/>
        <stp/>
        <stp>FALSE</stp>
        <stp>T</stp>
        <tr r="S19" s="6"/>
      </tp>
      <tp>
        <v>358</v>
        <stp/>
        <stp>StudyData</stp>
        <stp>(Vol(CLE??1)when  (LocalYear(CLE??1)=2016 AND LocalMonth(CLE??1)=2 AND LocalDay(CLE??1)=15 AND LocalHour(CLE??1)=9 AND LocalMinute(CLE??1)=50))</stp>
        <stp>Bar</stp>
        <stp/>
        <stp>Close</stp>
        <stp>5</stp>
        <stp>0</stp>
        <stp/>
        <stp/>
        <stp/>
        <stp>FALSE</stp>
        <stp>T</stp>
        <tr r="S31" s="6"/>
      </tp>
      <tp>
        <v>28.74</v>
        <stp/>
        <stp>StudyData</stp>
        <stp>CLE?</stp>
        <stp>Bar</stp>
        <stp/>
        <stp>Low</stp>
        <stp>5</stp>
        <stp>0</stp>
        <stp/>
        <stp/>
        <stp/>
        <stp/>
        <stp>T</stp>
        <tr r="AM5" s="1"/>
        <tr r="AM5" s="1"/>
      </tp>
      <tp>
        <v>1892.75</v>
        <stp/>
        <stp>ContractData</stp>
        <stp>EP</stp>
        <stp>High</stp>
        <stp/>
        <stp>T</stp>
        <tr r="L7" s="1"/>
      </tp>
      <tp>
        <v>165.1875</v>
        <stp/>
        <stp>ContractData</stp>
        <stp>USA?</stp>
        <stp>Low</stp>
        <stp/>
        <stp>T</stp>
        <tr r="I54" s="2"/>
      </tp>
      <tp>
        <v>170.5</v>
        <stp/>
        <stp>ContractData</stp>
        <stp>ULA?</stp>
        <stp>Low</stp>
        <stp/>
        <stp>T</stp>
        <tr r="I55" s="2"/>
      </tp>
      <tp>
        <v>130.625</v>
        <stp/>
        <stp>ContractData</stp>
        <stp>TYA?</stp>
        <stp>Low</stp>
        <stp/>
        <stp>T</stp>
        <tr r="I53" s="2"/>
      </tp>
      <tp>
        <v>109.3984375</v>
        <stp/>
        <stp>ContractData</stp>
        <stp>TUA?</stp>
        <stp>Low</stp>
        <stp/>
        <stp>T</stp>
        <tr r="I51" s="2"/>
      </tp>
      <tp>
        <v>975.7</v>
        <stp/>
        <stp>ContractData</stp>
        <stp>TFE?</stp>
        <stp>Low</stp>
        <stp/>
        <stp>T</stp>
        <tr r="I8" s="2"/>
      </tp>
      <tp>
        <v>28.91</v>
        <stp/>
        <stp>StudyData</stp>
        <stp>CLE?</stp>
        <stp>Bar</stp>
        <stp/>
        <stp>Low</stp>
        <stp>5</stp>
        <stp>-8</stp>
        <stp/>
        <stp/>
        <stp/>
        <stp/>
        <stp>T</stp>
        <tr r="AM13" s="1"/>
      </tp>
      <tp>
        <v>1215.9000000000001</v>
        <stp/>
        <stp>StudyData</stp>
        <stp>GCE</stp>
        <stp>Bar</stp>
        <stp/>
        <stp>Close</stp>
        <stp>5</stp>
        <stp>0</stp>
        <stp/>
        <stp/>
        <stp/>
        <stp/>
        <stp>T</stp>
        <tr r="AW5" s="1"/>
        <tr r="AW5" s="1"/>
      </tp>
      <tp>
        <v>1.0116000000000001</v>
        <stp/>
        <stp>ContractData</stp>
        <stp>SF6?</stp>
        <stp>Low</stp>
        <stp/>
        <stp>T</stp>
        <tr r="I40" s="2"/>
      </tp>
      <tp>
        <v>28.79</v>
        <stp/>
        <stp>StudyData</stp>
        <stp>CLE?</stp>
        <stp>Bar</stp>
        <stp/>
        <stp>Low</stp>
        <stp>5</stp>
        <stp>-9</stp>
        <stp/>
        <stp/>
        <stp/>
        <stp/>
        <stp>T</stp>
        <tr r="AM14" s="1"/>
      </tp>
      <tp>
        <v>-0.63</v>
        <stp/>
        <stp>ContractData</stp>
        <stp>CLE?</stp>
        <stp>NetChange</stp>
        <stp/>
        <stp>T</stp>
        <tr r="W7" s="1"/>
        <tr r="N7" s="1"/>
      </tp>
      <tp>
        <v>1865.25</v>
        <stp/>
        <stp>ContractData</stp>
        <stp>EP</stp>
        <stp>Open</stp>
        <stp/>
        <stp>T</stp>
        <tr r="K7" s="1"/>
      </tp>
      <tp>
        <v>0.9820000000000001</v>
        <stp/>
        <stp>ContractData</stp>
        <stp>RBE?</stp>
        <stp>Low</stp>
        <stp/>
        <stp>T</stp>
        <tr r="I22" s="2"/>
      </tp>
      <tp>
        <v>1872.75</v>
        <stp/>
        <stp>ContractData</stp>
        <stp>EP</stp>
        <stp>Last</stp>
        <stp/>
        <stp>T</stp>
        <tr r="E7" s="1"/>
      </tp>
      <tp>
        <v>32.15</v>
        <stp/>
        <stp>ContractData</stp>
        <stp>QOA?</stp>
        <stp>Low</stp>
        <stp/>
        <stp>T</stp>
        <tr r="I24" s="2"/>
      </tp>
      <tp>
        <v>121.23</v>
        <stp/>
        <stp>ContractData</stp>
        <stp>QGA?</stp>
        <stp>Low</stp>
        <stp/>
        <stp>T</stp>
        <tr r="I60" s="2"/>
      </tp>
      <tp>
        <v>5762</v>
        <stp/>
        <stp>ContractData</stp>
        <stp>QFA?</stp>
        <stp>Low</stp>
        <stp/>
        <stp>T</stp>
        <tr r="I11" s="2"/>
      </tp>
      <tp>
        <v>0.61584867718217806</v>
        <stp/>
        <stp>ContractData</stp>
        <stp>YMH6</stp>
        <stp>PerCentNetLastQuote</stp>
        <stp/>
        <stp>T</stp>
        <tr r="K7" s="2"/>
      </tp>
      <tp>
        <v>4086</v>
        <stp/>
        <stp>ContractData</stp>
        <stp>PIL?</stp>
        <stp>Low</stp>
        <stp/>
        <stp>T</stp>
        <tr r="I12" s="2"/>
      </tp>
      <tp>
        <v>1.4519</v>
        <stp/>
        <stp>ContractData</stp>
        <stp>BP6?</stp>
        <stp>Y_Settlement</stp>
        <stp/>
        <stp>T</stp>
        <tr r="J38" s="2"/>
        <tr r="J38" s="2"/>
        <tr r="G38" s="2"/>
        <tr r="G38" s="2"/>
        <tr r="I38" s="2"/>
        <tr r="I38" s="2"/>
        <tr r="H38" s="2"/>
        <tr r="H38" s="2"/>
      </tp>
      <tp>
        <v>42416.267361111109</v>
        <stp/>
        <stp>StudyData</stp>
        <stp>EP</stp>
        <stp>Bar</stp>
        <stp/>
        <stp>Time</stp>
        <stp>5</stp>
        <stp>-46</stp>
        <stp/>
        <stp/>
        <stp/>
        <stp/>
        <stp>T</stp>
        <tr r="AF51" s="1"/>
      </tp>
      <tp>
        <v>42416.232638888891</v>
        <stp/>
        <stp>StudyData</stp>
        <stp>EP</stp>
        <stp>Bar</stp>
        <stp/>
        <stp>Time</stp>
        <stp>5</stp>
        <stp>-56</stp>
        <stp/>
        <stp/>
        <stp/>
        <stp/>
        <stp>T</stp>
        <tr r="AF61" s="1"/>
      </tp>
      <tp>
        <v>42416.371527777781</v>
        <stp/>
        <stp>StudyData</stp>
        <stp>EP</stp>
        <stp>Bar</stp>
        <stp/>
        <stp>Time</stp>
        <stp>5</stp>
        <stp>-16</stp>
        <stp/>
        <stp/>
        <stp/>
        <stp/>
        <stp>T</stp>
        <tr r="AF21" s="1"/>
      </tp>
      <tp>
        <v>42416.336805555555</v>
        <stp/>
        <stp>StudyData</stp>
        <stp>EP</stp>
        <stp>Bar</stp>
        <stp/>
        <stp>Time</stp>
        <stp>5</stp>
        <stp>-26</stp>
        <stp/>
        <stp/>
        <stp/>
        <stp/>
        <stp>T</stp>
        <tr r="AF31" s="1"/>
      </tp>
      <tp>
        <v>42416.302083333336</v>
        <stp/>
        <stp>StudyData</stp>
        <stp>EP</stp>
        <stp>Bar</stp>
        <stp/>
        <stp>Time</stp>
        <stp>5</stp>
        <stp>-36</stp>
        <stp/>
        <stp/>
        <stp/>
        <stp/>
        <stp>T</stp>
        <tr r="AF41" s="1"/>
      </tp>
      <tp>
        <v>5.3329999999999995E-2</v>
        <stp/>
        <stp>ContractData</stp>
        <stp>MX6?</stp>
        <stp>High</stp>
        <stp/>
        <stp>T</stp>
        <tr r="H43" s="2"/>
      </tp>
      <tp>
        <v>1878.25</v>
        <stp/>
        <stp>StudyData</stp>
        <stp>EP</stp>
        <stp>Bar</stp>
        <stp/>
        <stp>High</stp>
        <stp>5</stp>
        <stp>-16</stp>
        <stp/>
        <stp/>
        <stp/>
        <stp/>
        <stp>T</stp>
        <tr r="AC21" s="1"/>
      </tp>
      <tp>
        <v>1881</v>
        <stp/>
        <stp>StudyData</stp>
        <stp>EP</stp>
        <stp>Bar</stp>
        <stp/>
        <stp>High</stp>
        <stp>5</stp>
        <stp>-26</stp>
        <stp/>
        <stp/>
        <stp/>
        <stp/>
        <stp>T</stp>
        <tr r="AC31" s="1"/>
      </tp>
      <tp>
        <v>1881</v>
        <stp/>
        <stp>StudyData</stp>
        <stp>EP</stp>
        <stp>Bar</stp>
        <stp/>
        <stp>High</stp>
        <stp>5</stp>
        <stp>-36</stp>
        <stp/>
        <stp/>
        <stp/>
        <stp/>
        <stp>T</stp>
        <tr r="AC41" s="1"/>
      </tp>
      <tp>
        <v>1885</v>
        <stp/>
        <stp>StudyData</stp>
        <stp>EP</stp>
        <stp>Bar</stp>
        <stp/>
        <stp>High</stp>
        <stp>5</stp>
        <stp>-46</stp>
        <stp/>
        <stp/>
        <stp/>
        <stp/>
        <stp>T</stp>
        <tr r="AC51" s="1"/>
      </tp>
      <tp>
        <v>1881.25</v>
        <stp/>
        <stp>StudyData</stp>
        <stp>EP</stp>
        <stp>Bar</stp>
        <stp/>
        <stp>High</stp>
        <stp>5</stp>
        <stp>-56</stp>
        <stp/>
        <stp/>
        <stp/>
        <stp/>
        <stp>T</stp>
        <tr r="AC61" s="1"/>
      </tp>
      <tp>
        <v>1870.25</v>
        <stp/>
        <stp>StudyData</stp>
        <stp>EP</stp>
        <stp>Bar</stp>
        <stp/>
        <stp>Low</stp>
        <stp>5</stp>
        <stp>-1</stp>
        <stp/>
        <stp/>
        <stp/>
        <stp/>
        <stp>T</stp>
        <tr r="AD6" s="1"/>
      </tp>
      <tp>
        <v>42416.263888888891</v>
        <stp/>
        <stp>StudyData</stp>
        <stp>EP</stp>
        <stp>Bar</stp>
        <stp/>
        <stp>Time</stp>
        <stp>5</stp>
        <stp>-47</stp>
        <stp/>
        <stp/>
        <stp/>
        <stp/>
        <stp>T</stp>
        <tr r="AF52" s="1"/>
      </tp>
      <tp>
        <v>42416.229166666664</v>
        <stp/>
        <stp>StudyData</stp>
        <stp>EP</stp>
        <stp>Bar</stp>
        <stp/>
        <stp>Time</stp>
        <stp>5</stp>
        <stp>-57</stp>
        <stp/>
        <stp/>
        <stp/>
        <stp/>
        <stp>T</stp>
        <tr r="AF62" s="1"/>
      </tp>
      <tp>
        <v>42416.368055555555</v>
        <stp/>
        <stp>StudyData</stp>
        <stp>EP</stp>
        <stp>Bar</stp>
        <stp/>
        <stp>Time</stp>
        <stp>5</stp>
        <stp>-17</stp>
        <stp/>
        <stp/>
        <stp/>
        <stp/>
        <stp>T</stp>
        <tr r="AF22" s="1"/>
      </tp>
      <tp>
        <v>42416.333333333336</v>
        <stp/>
        <stp>StudyData</stp>
        <stp>EP</stp>
        <stp>Bar</stp>
        <stp/>
        <stp>Time</stp>
        <stp>5</stp>
        <stp>-27</stp>
        <stp/>
        <stp/>
        <stp/>
        <stp/>
        <stp>T</stp>
        <tr r="AF32" s="1"/>
      </tp>
      <tp>
        <v>42416.298611111109</v>
        <stp/>
        <stp>StudyData</stp>
        <stp>EP</stp>
        <stp>Bar</stp>
        <stp/>
        <stp>Time</stp>
        <stp>5</stp>
        <stp>-37</stp>
        <stp/>
        <stp/>
        <stp/>
        <stp/>
        <stp>T</stp>
        <tr r="AF42" s="1"/>
      </tp>
      <tp>
        <v>8.8339999999999998E-3</v>
        <stp/>
        <stp>ContractData</stp>
        <stp>JY6?</stp>
        <stp>High</stp>
        <stp/>
        <stp>T</stp>
        <tr r="H37" s="2"/>
      </tp>
      <tp>
        <v>4052.25</v>
        <stp/>
        <stp>ContractData</stp>
        <stp>ENQ?</stp>
        <stp>Close</stp>
        <stp/>
        <stp>T</stp>
        <tr r="J5" s="2"/>
      </tp>
      <tp>
        <v>1880</v>
        <stp/>
        <stp>StudyData</stp>
        <stp>EP</stp>
        <stp>Bar</stp>
        <stp/>
        <stp>High</stp>
        <stp>5</stp>
        <stp>-17</stp>
        <stp/>
        <stp/>
        <stp/>
        <stp/>
        <stp>T</stp>
        <tr r="AC22" s="1"/>
      </tp>
      <tp>
        <v>1880</v>
        <stp/>
        <stp>StudyData</stp>
        <stp>EP</stp>
        <stp>Bar</stp>
        <stp/>
        <stp>High</stp>
        <stp>5</stp>
        <stp>-27</stp>
        <stp/>
        <stp/>
        <stp/>
        <stp/>
        <stp>T</stp>
        <tr r="AC32" s="1"/>
      </tp>
      <tp>
        <v>1879.25</v>
        <stp/>
        <stp>StudyData</stp>
        <stp>EP</stp>
        <stp>Bar</stp>
        <stp/>
        <stp>High</stp>
        <stp>5</stp>
        <stp>-37</stp>
        <stp/>
        <stp/>
        <stp/>
        <stp/>
        <stp>T</stp>
        <tr r="AC42" s="1"/>
      </tp>
      <tp>
        <v>1885.25</v>
        <stp/>
        <stp>StudyData</stp>
        <stp>EP</stp>
        <stp>Bar</stp>
        <stp/>
        <stp>High</stp>
        <stp>5</stp>
        <stp>-47</stp>
        <stp/>
        <stp/>
        <stp/>
        <stp/>
        <stp>T</stp>
        <tr r="AC52" s="1"/>
      </tp>
      <tp>
        <v>1880.75</v>
        <stp/>
        <stp>StudyData</stp>
        <stp>EP</stp>
        <stp>Bar</stp>
        <stp/>
        <stp>High</stp>
        <stp>5</stp>
        <stp>-57</stp>
        <stp/>
        <stp/>
        <stp/>
        <stp/>
        <stp>T</stp>
        <tr r="AC62" s="1"/>
      </tp>
      <tp>
        <v>131.15625</v>
        <stp/>
        <stp>ContractData</stp>
        <stp>TYA?</stp>
        <stp>High</stp>
        <stp/>
        <stp>T</stp>
        <tr r="H53" s="2"/>
      </tp>
      <tp>
        <v>42416.274305555555</v>
        <stp/>
        <stp>StudyData</stp>
        <stp>EP</stp>
        <stp>Bar</stp>
        <stp/>
        <stp>Time</stp>
        <stp>5</stp>
        <stp>-44</stp>
        <stp/>
        <stp/>
        <stp/>
        <stp/>
        <stp>T</stp>
        <tr r="AF49" s="1"/>
      </tp>
      <tp>
        <v>42416.239583333336</v>
        <stp/>
        <stp>StudyData</stp>
        <stp>EP</stp>
        <stp>Bar</stp>
        <stp/>
        <stp>Time</stp>
        <stp>5</stp>
        <stp>-54</stp>
        <stp/>
        <stp/>
        <stp/>
        <stp/>
        <stp>T</stp>
        <tr r="AF59" s="1"/>
      </tp>
      <tp>
        <v>42416.378472222219</v>
        <stp/>
        <stp>StudyData</stp>
        <stp>EP</stp>
        <stp>Bar</stp>
        <stp/>
        <stp>Time</stp>
        <stp>5</stp>
        <stp>-14</stp>
        <stp/>
        <stp/>
        <stp/>
        <stp/>
        <stp>T</stp>
        <tr r="AF19" s="1"/>
      </tp>
      <tp>
        <v>42416.34375</v>
        <stp/>
        <stp>StudyData</stp>
        <stp>EP</stp>
        <stp>Bar</stp>
        <stp/>
        <stp>Time</stp>
        <stp>5</stp>
        <stp>-24</stp>
        <stp/>
        <stp/>
        <stp/>
        <stp/>
        <stp>T</stp>
        <tr r="AF29" s="1"/>
      </tp>
      <tp>
        <v>42416.309027777781</v>
        <stp/>
        <stp>StudyData</stp>
        <stp>EP</stp>
        <stp>Bar</stp>
        <stp/>
        <stp>Time</stp>
        <stp>5</stp>
        <stp>-34</stp>
        <stp/>
        <stp/>
        <stp/>
        <stp/>
        <stp>T</stp>
        <tr r="AF39" s="1"/>
      </tp>
      <tp>
        <v>1874.75</v>
        <stp/>
        <stp>StudyData</stp>
        <stp>EP</stp>
        <stp>Bar</stp>
        <stp/>
        <stp>High</stp>
        <stp>5</stp>
        <stp>-14</stp>
        <stp/>
        <stp/>
        <stp/>
        <stp/>
        <stp>T</stp>
        <tr r="AC19" s="1"/>
      </tp>
      <tp>
        <v>1883.5</v>
        <stp/>
        <stp>StudyData</stp>
        <stp>EP</stp>
        <stp>Bar</stp>
        <stp/>
        <stp>High</stp>
        <stp>5</stp>
        <stp>-24</stp>
        <stp/>
        <stp/>
        <stp/>
        <stp/>
        <stp>T</stp>
        <tr r="AC29" s="1"/>
      </tp>
      <tp>
        <v>1880</v>
        <stp/>
        <stp>StudyData</stp>
        <stp>EP</stp>
        <stp>Bar</stp>
        <stp/>
        <stp>High</stp>
        <stp>5</stp>
        <stp>-34</stp>
        <stp/>
        <stp/>
        <stp/>
        <stp/>
        <stp>T</stp>
        <tr r="AC39" s="1"/>
      </tp>
      <tp>
        <v>1885.5</v>
        <stp/>
        <stp>StudyData</stp>
        <stp>EP</stp>
        <stp>Bar</stp>
        <stp/>
        <stp>High</stp>
        <stp>5</stp>
        <stp>-44</stp>
        <stp/>
        <stp/>
        <stp/>
        <stp/>
        <stp>T</stp>
        <tr r="AC49" s="1"/>
      </tp>
      <tp>
        <v>1881.5</v>
        <stp/>
        <stp>StudyData</stp>
        <stp>EP</stp>
        <stp>Bar</stp>
        <stp/>
        <stp>High</stp>
        <stp>5</stp>
        <stp>-54</stp>
        <stp/>
        <stp/>
        <stp/>
        <stp/>
        <stp>T</stp>
        <tr r="AC59" s="1"/>
      </tp>
      <tp>
        <v>1874</v>
        <stp/>
        <stp>StudyData</stp>
        <stp>EP</stp>
        <stp>Bar</stp>
        <stp/>
        <stp>Low</stp>
        <stp>5</stp>
        <stp>-3</stp>
        <stp/>
        <stp/>
        <stp/>
        <stp/>
        <stp>T</stp>
        <tr r="AD8" s="1"/>
      </tp>
      <tp>
        <v>512</v>
        <stp/>
        <stp>DOMData</stp>
        <stp>EP</stp>
        <stp>Volume</stp>
        <stp>4</stp>
        <stp>T</stp>
        <tr r="L11" s="1"/>
      </tp>
      <tp>
        <v>42416.270833333336</v>
        <stp/>
        <stp>StudyData</stp>
        <stp>EP</stp>
        <stp>Bar</stp>
        <stp/>
        <stp>Time</stp>
        <stp>5</stp>
        <stp>-45</stp>
        <stp/>
        <stp/>
        <stp/>
        <stp/>
        <stp>T</stp>
        <tr r="AF50" s="1"/>
      </tp>
      <tp>
        <v>42416.236111111109</v>
        <stp/>
        <stp>StudyData</stp>
        <stp>EP</stp>
        <stp>Bar</stp>
        <stp/>
        <stp>Time</stp>
        <stp>5</stp>
        <stp>-55</stp>
        <stp/>
        <stp/>
        <stp/>
        <stp/>
        <stp>T</stp>
        <tr r="AF60" s="1"/>
      </tp>
      <tp>
        <v>42416.375</v>
        <stp/>
        <stp>StudyData</stp>
        <stp>EP</stp>
        <stp>Bar</stp>
        <stp/>
        <stp>Time</stp>
        <stp>5</stp>
        <stp>-15</stp>
        <stp/>
        <stp/>
        <stp/>
        <stp/>
        <stp>T</stp>
        <tr r="AF20" s="1"/>
      </tp>
      <tp>
        <v>42416.340277777781</v>
        <stp/>
        <stp>StudyData</stp>
        <stp>EP</stp>
        <stp>Bar</stp>
        <stp/>
        <stp>Time</stp>
        <stp>5</stp>
        <stp>-25</stp>
        <stp/>
        <stp/>
        <stp/>
        <stp/>
        <stp>T</stp>
        <tr r="AF30" s="1"/>
      </tp>
      <tp>
        <v>42416.305555555555</v>
        <stp/>
        <stp>StudyData</stp>
        <stp>EP</stp>
        <stp>Bar</stp>
        <stp/>
        <stp>Time</stp>
        <stp>5</stp>
        <stp>-35</stp>
        <stp/>
        <stp/>
        <stp/>
        <stp/>
        <stp>T</stp>
        <tr r="AF40" s="1"/>
      </tp>
      <tp>
        <v>1879.5</v>
        <stp/>
        <stp>StudyData</stp>
        <stp>EP</stp>
        <stp>Bar</stp>
        <stp/>
        <stp>High</stp>
        <stp>5</stp>
        <stp>-15</stp>
        <stp/>
        <stp/>
        <stp/>
        <stp/>
        <stp>T</stp>
        <tr r="AC20" s="1"/>
      </tp>
      <tp>
        <v>1883.75</v>
        <stp/>
        <stp>StudyData</stp>
        <stp>EP</stp>
        <stp>Bar</stp>
        <stp/>
        <stp>High</stp>
        <stp>5</stp>
        <stp>-25</stp>
        <stp/>
        <stp/>
        <stp/>
        <stp/>
        <stp>T</stp>
        <tr r="AC30" s="1"/>
      </tp>
      <tp>
        <v>1880.25</v>
        <stp/>
        <stp>StudyData</stp>
        <stp>EP</stp>
        <stp>Bar</stp>
        <stp/>
        <stp>High</stp>
        <stp>5</stp>
        <stp>-35</stp>
        <stp/>
        <stp/>
        <stp/>
        <stp/>
        <stp>T</stp>
        <tr r="AC40" s="1"/>
      </tp>
      <tp>
        <v>1885.25</v>
        <stp/>
        <stp>StudyData</stp>
        <stp>EP</stp>
        <stp>Bar</stp>
        <stp/>
        <stp>High</stp>
        <stp>5</stp>
        <stp>-45</stp>
        <stp/>
        <stp/>
        <stp/>
        <stp/>
        <stp>T</stp>
        <tr r="AC50" s="1"/>
      </tp>
      <tp>
        <v>1881</v>
        <stp/>
        <stp>StudyData</stp>
        <stp>EP</stp>
        <stp>Bar</stp>
        <stp/>
        <stp>High</stp>
        <stp>5</stp>
        <stp>-55</stp>
        <stp/>
        <stp/>
        <stp/>
        <stp/>
        <stp>T</stp>
        <tr r="AC60" s="1"/>
      </tp>
      <tp>
        <v>1870.25</v>
        <stp/>
        <stp>StudyData</stp>
        <stp>EP</stp>
        <stp>Bar</stp>
        <stp/>
        <stp>Low</stp>
        <stp>5</stp>
        <stp>-2</stp>
        <stp/>
        <stp/>
        <stp/>
        <stp/>
        <stp>T</stp>
        <tr r="AD7" s="1"/>
      </tp>
      <tp>
        <v>392</v>
        <stp/>
        <stp>DOMData</stp>
        <stp>EP</stp>
        <stp>Volume</stp>
        <stp>5</stp>
        <stp>T</stp>
        <tr r="M11" s="1"/>
      </tp>
      <tp>
        <v>2835</v>
        <stp/>
        <stp>ContractData</stp>
        <stp>DSX?</stp>
        <stp>Y_Settlement</stp>
        <stp/>
        <stp>T</stp>
        <tr r="J10" s="2"/>
        <tr r="J10" s="2"/>
        <tr r="I10" s="2"/>
        <tr r="I10" s="2"/>
        <tr r="G10" s="2"/>
        <tr r="G10" s="2"/>
        <tr r="H10" s="2"/>
        <tr r="H10" s="2"/>
      </tp>
      <tp>
        <v>166.46875</v>
        <stp/>
        <stp>ContractData</stp>
        <stp>USA?</stp>
        <stp>Y_Settlement</stp>
        <stp/>
        <stp>T</stp>
        <tr r="J54" s="2"/>
        <tr r="J54" s="2"/>
        <tr r="I54" s="2"/>
        <tr r="I54" s="2"/>
        <tr r="H54" s="2"/>
        <tr r="H54" s="2"/>
        <tr r="G54" s="2"/>
        <tr r="G54" s="2"/>
      </tp>
      <tp>
        <v>872.75</v>
        <stp/>
        <stp>ContractData</stp>
        <stp>ZSE?</stp>
        <stp>Y_Settlement</stp>
        <stp/>
        <stp>T</stp>
        <tr r="J25" s="2"/>
        <tr r="J25" s="2"/>
        <tr r="I25" s="2"/>
        <tr r="I25" s="2"/>
        <tr r="G25" s="2"/>
        <tr r="G25" s="2"/>
        <tr r="H25" s="2"/>
        <tr r="H25" s="2"/>
      </tp>
      <tp>
        <v>42416.28125</v>
        <stp/>
        <stp>StudyData</stp>
        <stp>EP</stp>
        <stp>Bar</stp>
        <stp/>
        <stp>Time</stp>
        <stp>5</stp>
        <stp>-42</stp>
        <stp/>
        <stp/>
        <stp/>
        <stp/>
        <stp>T</stp>
        <tr r="AF47" s="1"/>
      </tp>
      <tp>
        <v>42416.246527777781</v>
        <stp/>
        <stp>StudyData</stp>
        <stp>EP</stp>
        <stp>Bar</stp>
        <stp/>
        <stp>Time</stp>
        <stp>5</stp>
        <stp>-52</stp>
        <stp/>
        <stp/>
        <stp/>
        <stp/>
        <stp>T</stp>
        <tr r="AF57" s="1"/>
      </tp>
      <tp>
        <v>42416.385416666664</v>
        <stp/>
        <stp>StudyData</stp>
        <stp>EP</stp>
        <stp>Bar</stp>
        <stp/>
        <stp>Time</stp>
        <stp>5</stp>
        <stp>-12</stp>
        <stp/>
        <stp/>
        <stp/>
        <stp/>
        <stp>T</stp>
        <tr r="AF17" s="1"/>
      </tp>
      <tp>
        <v>42416.350694444445</v>
        <stp/>
        <stp>StudyData</stp>
        <stp>EP</stp>
        <stp>Bar</stp>
        <stp/>
        <stp>Time</stp>
        <stp>5</stp>
        <stp>-22</stp>
        <stp/>
        <stp/>
        <stp/>
        <stp/>
        <stp>T</stp>
        <tr r="AF27" s="1"/>
      </tp>
      <tp>
        <v>42416.315972222219</v>
        <stp/>
        <stp>StudyData</stp>
        <stp>EP</stp>
        <stp>Bar</stp>
        <stp/>
        <stp>Time</stp>
        <stp>5</stp>
        <stp>-32</stp>
        <stp/>
        <stp/>
        <stp/>
        <stp/>
        <stp>T</stp>
        <tr r="AF37" s="1"/>
      </tp>
      <tp>
        <v>1877.5</v>
        <stp/>
        <stp>StudyData</stp>
        <stp>EP</stp>
        <stp>Bar</stp>
        <stp/>
        <stp>High</stp>
        <stp>5</stp>
        <stp>-12</stp>
        <stp/>
        <stp/>
        <stp/>
        <stp/>
        <stp>T</stp>
        <tr r="AC17" s="1"/>
      </tp>
      <tp>
        <v>1883.25</v>
        <stp/>
        <stp>StudyData</stp>
        <stp>EP</stp>
        <stp>Bar</stp>
        <stp/>
        <stp>High</stp>
        <stp>5</stp>
        <stp>-22</stp>
        <stp/>
        <stp/>
        <stp/>
        <stp/>
        <stp>T</stp>
        <tr r="AC27" s="1"/>
      </tp>
      <tp>
        <v>1880.75</v>
        <stp/>
        <stp>StudyData</stp>
        <stp>EP</stp>
        <stp>Bar</stp>
        <stp/>
        <stp>High</stp>
        <stp>5</stp>
        <stp>-32</stp>
        <stp/>
        <stp/>
        <stp/>
        <stp/>
        <stp>T</stp>
        <tr r="AC37" s="1"/>
      </tp>
      <tp>
        <v>1884.25</v>
        <stp/>
        <stp>StudyData</stp>
        <stp>EP</stp>
        <stp>Bar</stp>
        <stp/>
        <stp>High</stp>
        <stp>5</stp>
        <stp>-42</stp>
        <stp/>
        <stp/>
        <stp/>
        <stp/>
        <stp>T</stp>
        <tr r="AC47" s="1"/>
      </tp>
      <tp>
        <v>1884.5</v>
        <stp/>
        <stp>StudyData</stp>
        <stp>EP</stp>
        <stp>Bar</stp>
        <stp/>
        <stp>High</stp>
        <stp>5</stp>
        <stp>-52</stp>
        <stp/>
        <stp/>
        <stp/>
        <stp/>
        <stp>T</stp>
        <tr r="AC57" s="1"/>
      </tp>
      <tp>
        <v>1875.5</v>
        <stp/>
        <stp>StudyData</stp>
        <stp>EP</stp>
        <stp>Bar</stp>
        <stp/>
        <stp>Low</stp>
        <stp>5</stp>
        <stp>-5</stp>
        <stp/>
        <stp/>
        <stp/>
        <stp/>
        <stp>T</stp>
        <tr r="AD10" s="1"/>
      </tp>
      <tp>
        <v>401</v>
        <stp/>
        <stp>DOMData</stp>
        <stp>EP</stp>
        <stp>Volume</stp>
        <stp>2</stp>
        <stp>T</stp>
        <tr r="J11" s="1"/>
      </tp>
      <tp>
        <v>1.1264000000000001</v>
        <stp/>
        <stp>ContractData</stp>
        <stp>EU6?</stp>
        <stp>Y_Settlement</stp>
        <stp/>
        <stp>T</stp>
        <tr r="J36" s="2"/>
        <tr r="J36" s="2"/>
        <tr r="I36" s="2"/>
        <tr r="I36" s="2"/>
        <tr r="G36" s="2"/>
        <tr r="G36" s="2"/>
        <tr r="H36" s="2"/>
        <tr r="H36" s="2"/>
      </tp>
      <tp>
        <v>42416.277777777781</v>
        <stp/>
        <stp>StudyData</stp>
        <stp>EP</stp>
        <stp>Bar</stp>
        <stp/>
        <stp>Time</stp>
        <stp>5</stp>
        <stp>-43</stp>
        <stp/>
        <stp/>
        <stp/>
        <stp/>
        <stp>T</stp>
        <tr r="AF48" s="1"/>
      </tp>
      <tp>
        <v>42416.243055555555</v>
        <stp/>
        <stp>StudyData</stp>
        <stp>EP</stp>
        <stp>Bar</stp>
        <stp/>
        <stp>Time</stp>
        <stp>5</stp>
        <stp>-53</stp>
        <stp/>
        <stp/>
        <stp/>
        <stp/>
        <stp>T</stp>
        <tr r="AF58" s="1"/>
      </tp>
      <tp>
        <v>42416.381944444445</v>
        <stp/>
        <stp>StudyData</stp>
        <stp>EP</stp>
        <stp>Bar</stp>
        <stp/>
        <stp>Time</stp>
        <stp>5</stp>
        <stp>-13</stp>
        <stp/>
        <stp/>
        <stp/>
        <stp/>
        <stp>T</stp>
        <tr r="AF18" s="1"/>
      </tp>
      <tp>
        <v>42416.347222222219</v>
        <stp/>
        <stp>StudyData</stp>
        <stp>EP</stp>
        <stp>Bar</stp>
        <stp/>
        <stp>Time</stp>
        <stp>5</stp>
        <stp>-23</stp>
        <stp/>
        <stp/>
        <stp/>
        <stp/>
        <stp>T</stp>
        <tr r="AF28" s="1"/>
      </tp>
      <tp>
        <v>42416.3125</v>
        <stp/>
        <stp>StudyData</stp>
        <stp>EP</stp>
        <stp>Bar</stp>
        <stp/>
        <stp>Time</stp>
        <stp>5</stp>
        <stp>-33</stp>
        <stp/>
        <stp/>
        <stp/>
        <stp/>
        <stp>T</stp>
        <tr r="AF38" s="1"/>
      </tp>
      <tp>
        <v>1876.5</v>
        <stp/>
        <stp>StudyData</stp>
        <stp>EP</stp>
        <stp>Bar</stp>
        <stp/>
        <stp>High</stp>
        <stp>5</stp>
        <stp>-13</stp>
        <stp/>
        <stp/>
        <stp/>
        <stp/>
        <stp>T</stp>
        <tr r="AC18" s="1"/>
      </tp>
      <tp>
        <v>1883.25</v>
        <stp/>
        <stp>StudyData</stp>
        <stp>EP</stp>
        <stp>Bar</stp>
        <stp/>
        <stp>High</stp>
        <stp>5</stp>
        <stp>-23</stp>
        <stp/>
        <stp/>
        <stp/>
        <stp/>
        <stp>T</stp>
        <tr r="AC28" s="1"/>
      </tp>
      <tp>
        <v>1881</v>
        <stp/>
        <stp>StudyData</stp>
        <stp>EP</stp>
        <stp>Bar</stp>
        <stp/>
        <stp>High</stp>
        <stp>5</stp>
        <stp>-33</stp>
        <stp/>
        <stp/>
        <stp/>
        <stp/>
        <stp>T</stp>
        <tr r="AC38" s="1"/>
      </tp>
      <tp>
        <v>1884.75</v>
        <stp/>
        <stp>StudyData</stp>
        <stp>EP</stp>
        <stp>Bar</stp>
        <stp/>
        <stp>High</stp>
        <stp>5</stp>
        <stp>-43</stp>
        <stp/>
        <stp/>
        <stp/>
        <stp/>
        <stp>T</stp>
        <tr r="AC48" s="1"/>
      </tp>
      <tp>
        <v>1881.75</v>
        <stp/>
        <stp>StudyData</stp>
        <stp>EP</stp>
        <stp>Bar</stp>
        <stp/>
        <stp>High</stp>
        <stp>5</stp>
        <stp>-53</stp>
        <stp/>
        <stp/>
        <stp/>
        <stp/>
        <stp>T</stp>
        <tr r="AC58" s="1"/>
      </tp>
      <tp>
        <v>1873.75</v>
        <stp/>
        <stp>StudyData</stp>
        <stp>EP</stp>
        <stp>Bar</stp>
        <stp/>
        <stp>Low</stp>
        <stp>5</stp>
        <stp>-4</stp>
        <stp/>
        <stp/>
        <stp/>
        <stp/>
        <stp>T</stp>
        <tr r="AD9" s="1"/>
      </tp>
      <tp>
        <v>359</v>
        <stp/>
        <stp>DOMData</stp>
        <stp>EP</stp>
        <stp>Volume</stp>
        <stp>3</stp>
        <stp>T</stp>
        <tr r="K11" s="1"/>
      </tp>
      <tp>
        <v>109.4921875</v>
        <stp/>
        <stp>ContractData</stp>
        <stp>TUA?</stp>
        <stp>Y_Settlement</stp>
        <stp/>
        <stp>T</stp>
        <tr r="J51" s="2"/>
        <tr r="J51" s="2"/>
        <tr r="I51" s="2"/>
        <tr r="I51" s="2"/>
        <tr r="G51" s="2"/>
        <tr r="G51" s="2"/>
        <tr r="H51" s="2"/>
        <tr r="H51" s="2"/>
      </tp>
      <tp>
        <v>42416.288194444445</v>
        <stp/>
        <stp>StudyData</stp>
        <stp>EP</stp>
        <stp>Bar</stp>
        <stp/>
        <stp>Time</stp>
        <stp>5</stp>
        <stp>-40</stp>
        <stp/>
        <stp/>
        <stp/>
        <stp/>
        <stp>T</stp>
        <tr r="AF45" s="1"/>
      </tp>
      <tp>
        <v>42416.253472222219</v>
        <stp/>
        <stp>StudyData</stp>
        <stp>EP</stp>
        <stp>Bar</stp>
        <stp/>
        <stp>Time</stp>
        <stp>5</stp>
        <stp>-50</stp>
        <stp/>
        <stp/>
        <stp/>
        <stp/>
        <stp>T</stp>
        <tr r="AF55" s="1"/>
      </tp>
      <tp>
        <v>42416.21875</v>
        <stp/>
        <stp>StudyData</stp>
        <stp>EP</stp>
        <stp>Bar</stp>
        <stp/>
        <stp>Time</stp>
        <stp>5</stp>
        <stp>-60</stp>
        <stp/>
        <stp/>
        <stp/>
        <stp/>
        <stp>T</stp>
        <tr r="AF65" s="1"/>
      </tp>
      <tp>
        <v>42416.392361111109</v>
        <stp/>
        <stp>StudyData</stp>
        <stp>EP</stp>
        <stp>Bar</stp>
        <stp/>
        <stp>Time</stp>
        <stp>5</stp>
        <stp>-10</stp>
        <stp/>
        <stp/>
        <stp/>
        <stp/>
        <stp>T</stp>
        <tr r="AF15" s="1"/>
      </tp>
      <tp>
        <v>42416.357638888891</v>
        <stp/>
        <stp>StudyData</stp>
        <stp>EP</stp>
        <stp>Bar</stp>
        <stp/>
        <stp>Time</stp>
        <stp>5</stp>
        <stp>-20</stp>
        <stp/>
        <stp/>
        <stp/>
        <stp/>
        <stp>T</stp>
        <tr r="AF25" s="1"/>
      </tp>
      <tp>
        <v>42416.322916666664</v>
        <stp/>
        <stp>StudyData</stp>
        <stp>EP</stp>
        <stp>Bar</stp>
        <stp/>
        <stp>Time</stp>
        <stp>5</stp>
        <stp>-30</stp>
        <stp/>
        <stp/>
        <stp/>
        <stp/>
        <stp>T</stp>
        <tr r="AF35" s="1"/>
      </tp>
      <tp>
        <v>42416.395833333336</v>
        <stp/>
        <stp>StudyData</stp>
        <stp>GCE</stp>
        <stp>Bar</stp>
        <stp/>
        <stp>Time</stp>
        <stp>5</stp>
        <stp>-9</stp>
        <stp/>
        <stp/>
        <stp/>
        <stp/>
        <stp>T</stp>
        <tr r="AX14" s="1"/>
      </tp>
      <tp>
        <v>1876.75</v>
        <stp/>
        <stp>StudyData</stp>
        <stp>EP</stp>
        <stp>Bar</stp>
        <stp/>
        <stp>High</stp>
        <stp>5</stp>
        <stp>-10</stp>
        <stp/>
        <stp/>
        <stp/>
        <stp/>
        <stp>T</stp>
        <tr r="AC15" s="1"/>
      </tp>
      <tp>
        <v>1883.25</v>
        <stp/>
        <stp>StudyData</stp>
        <stp>EP</stp>
        <stp>Bar</stp>
        <stp/>
        <stp>High</stp>
        <stp>5</stp>
        <stp>-20</stp>
        <stp/>
        <stp/>
        <stp/>
        <stp/>
        <stp>T</stp>
        <tr r="AC25" s="1"/>
      </tp>
      <tp>
        <v>1877.5</v>
        <stp/>
        <stp>StudyData</stp>
        <stp>EP</stp>
        <stp>Bar</stp>
        <stp/>
        <stp>High</stp>
        <stp>5</stp>
        <stp>-30</stp>
        <stp/>
        <stp/>
        <stp/>
        <stp/>
        <stp>T</stp>
        <tr r="AC35" s="1"/>
      </tp>
      <tp>
        <v>1883.25</v>
        <stp/>
        <stp>StudyData</stp>
        <stp>EP</stp>
        <stp>Bar</stp>
        <stp/>
        <stp>High</stp>
        <stp>5</stp>
        <stp>-40</stp>
        <stp/>
        <stp/>
        <stp/>
        <stp/>
        <stp>T</stp>
        <tr r="AC45" s="1"/>
      </tp>
      <tp>
        <v>1885.25</v>
        <stp/>
        <stp>StudyData</stp>
        <stp>EP</stp>
        <stp>Bar</stp>
        <stp/>
        <stp>High</stp>
        <stp>5</stp>
        <stp>-50</stp>
        <stp/>
        <stp/>
        <stp/>
        <stp/>
        <stp>T</stp>
        <tr r="AC55" s="1"/>
      </tp>
      <tp>
        <v>1880.25</v>
        <stp/>
        <stp>StudyData</stp>
        <stp>EP</stp>
        <stp>Bar</stp>
        <stp/>
        <stp>High</stp>
        <stp>5</stp>
        <stp>-60</stp>
        <stp/>
        <stp/>
        <stp/>
        <stp/>
        <stp>T</stp>
        <tr r="AC65" s="1"/>
      </tp>
      <tp>
        <v>8.8155000000000004E-3</v>
        <stp/>
        <stp>ContractData</stp>
        <stp>JY6?</stp>
        <stp>Open</stp>
        <stp/>
        <stp>T</stp>
        <tr r="G37" s="2"/>
      </tp>
      <tp>
        <v>130.984375</v>
        <stp/>
        <stp>ContractData</stp>
        <stp>TYA?</stp>
        <stp>Open</stp>
        <stp/>
        <stp>T</stp>
        <tr r="G53" s="2"/>
      </tp>
      <tp>
        <v>1876.75</v>
        <stp/>
        <stp>StudyData</stp>
        <stp>EP</stp>
        <stp>Bar</stp>
        <stp/>
        <stp>Low</stp>
        <stp>5</stp>
        <stp>-7</stp>
        <stp/>
        <stp/>
        <stp/>
        <stp/>
        <stp>T</stp>
        <tr r="AD12" s="1"/>
      </tp>
      <tp>
        <v>121.3125</v>
        <stp/>
        <stp>ContractData</stp>
        <stp>FVA?</stp>
        <stp>Y_Settlement</stp>
        <stp/>
        <stp>T</stp>
        <tr r="J52" s="2"/>
        <tr r="J52" s="2"/>
        <tr r="H52" s="2"/>
        <tr r="H52" s="2"/>
        <tr r="G52" s="2"/>
        <tr r="G52" s="2"/>
        <tr r="I52" s="2"/>
        <tr r="I52" s="2"/>
      </tp>
      <tp>
        <v>42416.284722222219</v>
        <stp/>
        <stp>StudyData</stp>
        <stp>EP</stp>
        <stp>Bar</stp>
        <stp/>
        <stp>Time</stp>
        <stp>5</stp>
        <stp>-41</stp>
        <stp/>
        <stp/>
        <stp/>
        <stp/>
        <stp>T</stp>
        <tr r="AF46" s="1"/>
      </tp>
      <tp>
        <v>42416.25</v>
        <stp/>
        <stp>StudyData</stp>
        <stp>EP</stp>
        <stp>Bar</stp>
        <stp/>
        <stp>Time</stp>
        <stp>5</stp>
        <stp>-51</stp>
        <stp/>
        <stp/>
        <stp/>
        <stp/>
        <stp>T</stp>
        <tr r="AF56" s="1"/>
      </tp>
      <tp>
        <v>42416.388888888891</v>
        <stp/>
        <stp>StudyData</stp>
        <stp>EP</stp>
        <stp>Bar</stp>
        <stp/>
        <stp>Time</stp>
        <stp>5</stp>
        <stp>-11</stp>
        <stp/>
        <stp/>
        <stp/>
        <stp/>
        <stp>T</stp>
        <tr r="AF16" s="1"/>
      </tp>
      <tp>
        <v>42416.354166666664</v>
        <stp/>
        <stp>StudyData</stp>
        <stp>EP</stp>
        <stp>Bar</stp>
        <stp/>
        <stp>Time</stp>
        <stp>5</stp>
        <stp>-21</stp>
        <stp/>
        <stp/>
        <stp/>
        <stp/>
        <stp>T</stp>
        <tr r="AF26" s="1"/>
      </tp>
      <tp>
        <v>42416.319444444445</v>
        <stp/>
        <stp>StudyData</stp>
        <stp>EP</stp>
        <stp>Bar</stp>
        <stp/>
        <stp>Time</stp>
        <stp>5</stp>
        <stp>-31</stp>
        <stp/>
        <stp/>
        <stp/>
        <stp/>
        <stp>T</stp>
        <tr r="AF36" s="1"/>
      </tp>
      <tp>
        <v>42416.399305555555</v>
        <stp/>
        <stp>StudyData</stp>
        <stp>GCE</stp>
        <stp>Bar</stp>
        <stp/>
        <stp>Time</stp>
        <stp>5</stp>
        <stp>-8</stp>
        <stp/>
        <stp/>
        <stp/>
        <stp/>
        <stp>T</stp>
        <tr r="AX13" s="1"/>
      </tp>
      <tp>
        <v>1877.5</v>
        <stp/>
        <stp>StudyData</stp>
        <stp>EP</stp>
        <stp>Bar</stp>
        <stp/>
        <stp>High</stp>
        <stp>5</stp>
        <stp>-11</stp>
        <stp/>
        <stp/>
        <stp/>
        <stp/>
        <stp>T</stp>
        <tr r="AC16" s="1"/>
      </tp>
      <tp>
        <v>1884.5</v>
        <stp/>
        <stp>StudyData</stp>
        <stp>EP</stp>
        <stp>Bar</stp>
        <stp/>
        <stp>High</stp>
        <stp>5</stp>
        <stp>-21</stp>
        <stp/>
        <stp/>
        <stp/>
        <stp/>
        <stp>T</stp>
        <tr r="AC26" s="1"/>
      </tp>
      <tp>
        <v>1879</v>
        <stp/>
        <stp>StudyData</stp>
        <stp>EP</stp>
        <stp>Bar</stp>
        <stp/>
        <stp>High</stp>
        <stp>5</stp>
        <stp>-31</stp>
        <stp/>
        <stp/>
        <stp/>
        <stp/>
        <stp>T</stp>
        <tr r="AC36" s="1"/>
      </tp>
      <tp>
        <v>1883.75</v>
        <stp/>
        <stp>StudyData</stp>
        <stp>EP</stp>
        <stp>Bar</stp>
        <stp/>
        <stp>High</stp>
        <stp>5</stp>
        <stp>-41</stp>
        <stp/>
        <stp/>
        <stp/>
        <stp/>
        <stp>T</stp>
        <tr r="AC46" s="1"/>
      </tp>
      <tp>
        <v>1884.75</v>
        <stp/>
        <stp>StudyData</stp>
        <stp>EP</stp>
        <stp>Bar</stp>
        <stp/>
        <stp>High</stp>
        <stp>5</stp>
        <stp>-51</stp>
        <stp/>
        <stp/>
        <stp/>
        <stp/>
        <stp>T</stp>
        <tr r="AC56" s="1"/>
      </tp>
      <tp>
        <v>5.2659999999999998E-2</v>
        <stp/>
        <stp>ContractData</stp>
        <stp>MX6?</stp>
        <stp>Open</stp>
        <stp/>
        <stp>T</stp>
        <tr r="G43" s="2"/>
      </tp>
      <tp>
        <v>1878.5</v>
        <stp/>
        <stp>StudyData</stp>
        <stp>EP</stp>
        <stp>Bar</stp>
        <stp/>
        <stp>Low</stp>
        <stp>5</stp>
        <stp>-6</stp>
        <stp/>
        <stp/>
        <stp/>
        <stp/>
        <stp>T</stp>
        <tr r="AD11" s="1"/>
      </tp>
      <tp>
        <v>40</v>
        <stp/>
        <stp>DOMData</stp>
        <stp>EP</stp>
        <stp>Volume</stp>
        <stp>1</stp>
        <stp>T</stp>
        <tr r="H11" s="1"/>
      </tp>
      <tp>
        <v>457.5</v>
        <stp/>
        <stp>ContractData</stp>
        <stp>ZWA?</stp>
        <stp>Y_Settlement</stp>
        <stp/>
        <stp>T</stp>
        <tr r="J28" s="2"/>
        <tr r="J28" s="2"/>
        <tr r="I28" s="2"/>
        <tr r="I28" s="2"/>
        <tr r="G28" s="2"/>
        <tr r="G28" s="2"/>
        <tr r="H28" s="2"/>
        <tr r="H28" s="2"/>
      </tp>
      <tp>
        <v>5.2759999999999994E-2</v>
        <stp/>
        <stp>ContractData</stp>
        <stp>MX6?</stp>
        <stp>Y_Settlement</stp>
        <stp/>
        <stp>T</stp>
        <tr r="J43" s="2"/>
        <tr r="J43" s="2"/>
        <tr r="H43" s="2"/>
        <tr r="H43" s="2"/>
        <tr r="I43" s="2"/>
        <tr r="I43" s="2"/>
        <tr r="G43" s="2"/>
        <tr r="G43" s="2"/>
      </tp>
      <tp>
        <v>1.4535</v>
        <stp/>
        <stp>ContractData</stp>
        <stp>BP6?</stp>
        <stp>High</stp>
        <stp/>
        <stp>T</stp>
        <tr r="H38" s="2"/>
      </tp>
      <tp>
        <v>42416.402777777781</v>
        <stp/>
        <stp>StudyData</stp>
        <stp>GCE</stp>
        <stp>Bar</stp>
        <stp/>
        <stp>Time</stp>
        <stp>5</stp>
        <stp>-7</stp>
        <stp/>
        <stp/>
        <stp/>
        <stp/>
        <stp>T</stp>
        <tr r="AX12" s="1"/>
      </tp>
      <tp>
        <v>2807</v>
        <stp/>
        <stp>ContractData</stp>
        <stp>DSX?</stp>
        <stp>Close</stp>
        <stp/>
        <stp>T</stp>
        <tr r="J10" s="2"/>
      </tp>
      <tp>
        <v>460.25</v>
        <stp/>
        <stp>ContractData</stp>
        <stp>ZWA?</stp>
        <stp>Open</stp>
        <stp/>
        <stp>T</stp>
        <tr r="G28" s="2"/>
      </tp>
      <tp>
        <v>1873.5</v>
        <stp/>
        <stp>StudyData</stp>
        <stp>EP</stp>
        <stp>Bar</stp>
        <stp/>
        <stp>Low</stp>
        <stp>5</stp>
        <stp>-9</stp>
        <stp/>
        <stp/>
        <stp/>
        <stp/>
        <stp>T</stp>
        <tr r="AD14" s="1"/>
      </tp>
      <tp>
        <v>8.8364999999999989E-3</v>
        <stp/>
        <stp>ContractData</stp>
        <stp>JY6?</stp>
        <stp>Y_Settlement</stp>
        <stp/>
        <stp>T</stp>
        <tr r="J37" s="2"/>
        <tr r="J37" s="2"/>
        <tr r="G37" s="2"/>
        <tr r="G37" s="2"/>
        <tr r="I37" s="2"/>
        <tr r="I37" s="2"/>
        <tr r="H37" s="2"/>
        <tr r="H37" s="2"/>
      </tp>
      <tp>
        <v>42416.40625</v>
        <stp/>
        <stp>StudyData</stp>
        <stp>GCE</stp>
        <stp>Bar</stp>
        <stp/>
        <stp>Time</stp>
        <stp>5</stp>
        <stp>-6</stp>
        <stp/>
        <stp/>
        <stp/>
        <stp/>
        <stp>T</stp>
        <tr r="AX11" s="1"/>
      </tp>
      <tp>
        <v>121.2265625</v>
        <stp/>
        <stp>ContractData</stp>
        <stp>FVA?</stp>
        <stp>Open</stp>
        <stp/>
        <stp>T</stp>
        <tr r="G52" s="2"/>
      </tp>
      <tp>
        <v>1876.75</v>
        <stp/>
        <stp>StudyData</stp>
        <stp>EP</stp>
        <stp>Bar</stp>
        <stp/>
        <stp>Low</stp>
        <stp>5</stp>
        <stp>-8</stp>
        <stp/>
        <stp/>
        <stp/>
        <stp/>
        <stp>T</stp>
        <tr r="AD13" s="1"/>
      </tp>
      <tp>
        <v>131.0625</v>
        <stp/>
        <stp>ContractData</stp>
        <stp>TYA?</stp>
        <stp>Y_Settlement</stp>
        <stp/>
        <stp>T</stp>
        <tr r="J53" s="2"/>
        <tr r="J53" s="2"/>
        <tr r="I53" s="2"/>
        <tr r="I53" s="2"/>
        <tr r="G53" s="2"/>
        <tr r="G53" s="2"/>
        <tr r="H53" s="2"/>
        <tr r="H53" s="2"/>
      </tp>
      <tp>
        <v>42416.409722222219</v>
        <stp/>
        <stp>StudyData</stp>
        <stp>GCE</stp>
        <stp>Bar</stp>
        <stp/>
        <stp>Time</stp>
        <stp>5</stp>
        <stp>-5</stp>
        <stp/>
        <stp/>
        <stp/>
        <stp/>
        <stp>T</stp>
        <tr r="AX10" s="1"/>
      </tp>
      <tp>
        <v>1.1252000000000002</v>
        <stp/>
        <stp>ContractData</stp>
        <stp>EU6?</stp>
        <stp>Open</stp>
        <stp/>
        <stp>T</stp>
        <tr r="G36" s="2"/>
      </tp>
      <tp>
        <v>109.4453125</v>
        <stp/>
        <stp>ContractData</stp>
        <stp>TUA?</stp>
        <stp>Open</stp>
        <stp/>
        <stp>T</stp>
        <tr r="G51" s="2"/>
      </tp>
      <tp>
        <v>42416.413194444445</v>
        <stp/>
        <stp>StudyData</stp>
        <stp>GCE</stp>
        <stp>Bar</stp>
        <stp/>
        <stp>Time</stp>
        <stp>5</stp>
        <stp>-4</stp>
        <stp/>
        <stp/>
        <stp/>
        <stp/>
        <stp>T</stp>
        <tr r="AX9" s="1"/>
      </tp>
      <tp>
        <v>2861</v>
        <stp/>
        <stp>ContractData</stp>
        <stp>DSX?</stp>
        <stp>High</stp>
        <stp/>
        <stp>T</stp>
        <tr r="H10" s="2"/>
      </tp>
      <tp>
        <v>882.75</v>
        <stp/>
        <stp>ContractData</stp>
        <stp>ZSE?</stp>
        <stp>High</stp>
        <stp/>
        <stp>T</stp>
        <tr r="H25" s="2"/>
      </tp>
      <tp>
        <v>166.5</v>
        <stp/>
        <stp>ContractData</stp>
        <stp>USA?</stp>
        <stp>High</stp>
        <stp/>
        <stp>T</stp>
        <tr r="H54" s="2"/>
      </tp>
      <tp>
        <v>42416.416666666664</v>
        <stp/>
        <stp>StudyData</stp>
        <stp>GCE</stp>
        <stp>Bar</stp>
        <stp/>
        <stp>Time</stp>
        <stp>5</stp>
        <stp>-3</stp>
        <stp/>
        <stp/>
        <stp/>
        <stp/>
        <stp>T</stp>
        <tr r="AX8" s="1"/>
      </tp>
      <tp>
        <v>875.5</v>
        <stp/>
        <stp>ContractData</stp>
        <stp>ZSE?</stp>
        <stp>Open</stp>
        <stp/>
        <stp>T</stp>
        <tr r="G25" s="2"/>
      </tp>
      <tp>
        <v>166.3125</v>
        <stp/>
        <stp>ContractData</stp>
        <stp>USA?</stp>
        <stp>Open</stp>
        <stp/>
        <stp>T</stp>
        <tr r="G54" s="2"/>
      </tp>
      <tp>
        <v>2851</v>
        <stp/>
        <stp>ContractData</stp>
        <stp>DSX?</stp>
        <stp>Open</stp>
        <stp/>
        <stp>T</stp>
        <tr r="G10" s="2"/>
      </tp>
      <tp>
        <v>1.1253500000000001</v>
        <stp/>
        <stp>ContractData</stp>
        <stp>EU6?</stp>
        <stp>High</stp>
        <stp/>
        <stp>T</stp>
        <tr r="H36" s="2"/>
      </tp>
      <tp>
        <v>42416.420138888891</v>
        <stp/>
        <stp>StudyData</stp>
        <stp>GCE</stp>
        <stp>Bar</stp>
        <stp/>
        <stp>Time</stp>
        <stp>5</stp>
        <stp>-2</stp>
        <stp/>
        <stp/>
        <stp/>
        <stp/>
        <stp>T</stp>
        <tr r="AX7" s="1"/>
      </tp>
      <tp>
        <v>109.5</v>
        <stp/>
        <stp>ContractData</stp>
        <stp>TUA?</stp>
        <stp>High</stp>
        <stp/>
        <stp>T</stp>
        <tr r="H51" s="2"/>
      </tp>
      <tp>
        <v>42416.260416666664</v>
        <stp/>
        <stp>StudyData</stp>
        <stp>EP</stp>
        <stp>Bar</stp>
        <stp/>
        <stp>Time</stp>
        <stp>5</stp>
        <stp>-48</stp>
        <stp/>
        <stp/>
        <stp/>
        <stp/>
        <stp>T</stp>
        <tr r="AF53" s="1"/>
      </tp>
      <tp>
        <v>42416.225694444445</v>
        <stp/>
        <stp>StudyData</stp>
        <stp>EP</stp>
        <stp>Bar</stp>
        <stp/>
        <stp>Time</stp>
        <stp>5</stp>
        <stp>-58</stp>
        <stp/>
        <stp/>
        <stp/>
        <stp/>
        <stp>T</stp>
        <tr r="AF63" s="1"/>
      </tp>
      <tp>
        <v>42416.364583333336</v>
        <stp/>
        <stp>StudyData</stp>
        <stp>EP</stp>
        <stp>Bar</stp>
        <stp/>
        <stp>Time</stp>
        <stp>5</stp>
        <stp>-18</stp>
        <stp/>
        <stp/>
        <stp/>
        <stp/>
        <stp>T</stp>
        <tr r="AF23" s="1"/>
      </tp>
      <tp>
        <v>42416.329861111109</v>
        <stp/>
        <stp>StudyData</stp>
        <stp>EP</stp>
        <stp>Bar</stp>
        <stp/>
        <stp>Time</stp>
        <stp>5</stp>
        <stp>-28</stp>
        <stp/>
        <stp/>
        <stp/>
        <stp/>
        <stp>T</stp>
        <tr r="AF33" s="1"/>
      </tp>
      <tp>
        <v>42416.295138888891</v>
        <stp/>
        <stp>StudyData</stp>
        <stp>EP</stp>
        <stp>Bar</stp>
        <stp/>
        <stp>Time</stp>
        <stp>5</stp>
        <stp>-38</stp>
        <stp/>
        <stp/>
        <stp/>
        <stp/>
        <stp>T</stp>
        <tr r="AF43" s="1"/>
      </tp>
      <tp>
        <v>42416.423611111109</v>
        <stp/>
        <stp>StudyData</stp>
        <stp>GCE</stp>
        <stp>Bar</stp>
        <stp/>
        <stp>Time</stp>
        <stp>5</stp>
        <stp>-1</stp>
        <stp/>
        <stp/>
        <stp/>
        <stp/>
        <stp>T</stp>
        <tr r="AX6" s="1"/>
      </tp>
      <tp>
        <v>1884</v>
        <stp/>
        <stp>StudyData</stp>
        <stp>EP</stp>
        <stp>Bar</stp>
        <stp/>
        <stp>High</stp>
        <stp>5</stp>
        <stp>-18</stp>
        <stp/>
        <stp/>
        <stp/>
        <stp/>
        <stp>T</stp>
        <tr r="AC23" s="1"/>
      </tp>
      <tp>
        <v>1879.5</v>
        <stp/>
        <stp>StudyData</stp>
        <stp>EP</stp>
        <stp>Bar</stp>
        <stp/>
        <stp>High</stp>
        <stp>5</stp>
        <stp>-28</stp>
        <stp/>
        <stp/>
        <stp/>
        <stp/>
        <stp>T</stp>
        <tr r="AC33" s="1"/>
      </tp>
      <tp>
        <v>1880.25</v>
        <stp/>
        <stp>StudyData</stp>
        <stp>EP</stp>
        <stp>Bar</stp>
        <stp/>
        <stp>High</stp>
        <stp>5</stp>
        <stp>-38</stp>
        <stp/>
        <stp/>
        <stp/>
        <stp/>
        <stp>T</stp>
        <tr r="AC43" s="1"/>
      </tp>
      <tp>
        <v>1885.5</v>
        <stp/>
        <stp>StudyData</stp>
        <stp>EP</stp>
        <stp>Bar</stp>
        <stp/>
        <stp>High</stp>
        <stp>5</stp>
        <stp>-48</stp>
        <stp/>
        <stp/>
        <stp/>
        <stp/>
        <stp>T</stp>
        <tr r="AC53" s="1"/>
      </tp>
      <tp>
        <v>1881</v>
        <stp/>
        <stp>StudyData</stp>
        <stp>EP</stp>
        <stp>Bar</stp>
        <stp/>
        <stp>High</stp>
        <stp>5</stp>
        <stp>-58</stp>
        <stp/>
        <stp/>
        <stp/>
        <stp/>
        <stp>T</stp>
        <tr r="AC63" s="1"/>
      </tp>
      <tp>
        <v>121.375</v>
        <stp/>
        <stp>ContractData</stp>
        <stp>FVA?</stp>
        <stp>High</stp>
        <stp/>
        <stp>T</stp>
        <tr r="H52" s="2"/>
      </tp>
      <tp>
        <v>1872.75</v>
        <stp/>
        <stp>StudyData</stp>
        <stp>EP</stp>
        <stp>Tick</stp>
        <stp>FlatTicks=0</stp>
        <stp>Tick</stp>
        <stp>D</stp>
        <stp>0</stp>
        <stp>all</stp>
        <tr r="AA35" s="1"/>
      </tp>
      <tp>
        <v>42416.256944444445</v>
        <stp/>
        <stp>StudyData</stp>
        <stp>EP</stp>
        <stp>Bar</stp>
        <stp/>
        <stp>Time</stp>
        <stp>5</stp>
        <stp>-49</stp>
        <stp/>
        <stp/>
        <stp/>
        <stp/>
        <stp>T</stp>
        <tr r="AF54" s="1"/>
      </tp>
      <tp>
        <v>42416.222222222219</v>
        <stp/>
        <stp>StudyData</stp>
        <stp>EP</stp>
        <stp>Bar</stp>
        <stp/>
        <stp>Time</stp>
        <stp>5</stp>
        <stp>-59</stp>
        <stp/>
        <stp/>
        <stp/>
        <stp/>
        <stp>T</stp>
        <tr r="AF64" s="1"/>
      </tp>
      <tp>
        <v>42416.361111111109</v>
        <stp/>
        <stp>StudyData</stp>
        <stp>EP</stp>
        <stp>Bar</stp>
        <stp/>
        <stp>Time</stp>
        <stp>5</stp>
        <stp>-19</stp>
        <stp/>
        <stp/>
        <stp/>
        <stp/>
        <stp>T</stp>
        <tr r="AF24" s="1"/>
      </tp>
      <tp>
        <v>42416.326388888891</v>
        <stp/>
        <stp>StudyData</stp>
        <stp>EP</stp>
        <stp>Bar</stp>
        <stp/>
        <stp>Time</stp>
        <stp>5</stp>
        <stp>-29</stp>
        <stp/>
        <stp/>
        <stp/>
        <stp/>
        <stp>T</stp>
        <tr r="AF34" s="1"/>
      </tp>
      <tp>
        <v>42416.291666666664</v>
        <stp/>
        <stp>StudyData</stp>
        <stp>EP</stp>
        <stp>Bar</stp>
        <stp/>
        <stp>Time</stp>
        <stp>5</stp>
        <stp>-39</stp>
        <stp/>
        <stp/>
        <stp/>
        <stp/>
        <stp>T</stp>
        <tr r="AF44" s="1"/>
      </tp>
      <tp>
        <v>1883.75</v>
        <stp/>
        <stp>StudyData</stp>
        <stp>EP</stp>
        <stp>Bar</stp>
        <stp/>
        <stp>High</stp>
        <stp>5</stp>
        <stp>-19</stp>
        <stp/>
        <stp/>
        <stp/>
        <stp/>
        <stp>T</stp>
        <tr r="AC24" s="1"/>
      </tp>
      <tp>
        <v>1878.75</v>
        <stp/>
        <stp>StudyData</stp>
        <stp>EP</stp>
        <stp>Bar</stp>
        <stp/>
        <stp>High</stp>
        <stp>5</stp>
        <stp>-29</stp>
        <stp/>
        <stp/>
        <stp/>
        <stp/>
        <stp>T</stp>
        <tr r="AC34" s="1"/>
      </tp>
      <tp>
        <v>1881.75</v>
        <stp/>
        <stp>StudyData</stp>
        <stp>EP</stp>
        <stp>Bar</stp>
        <stp/>
        <stp>High</stp>
        <stp>5</stp>
        <stp>-39</stp>
        <stp/>
        <stp/>
        <stp/>
        <stp/>
        <stp>T</stp>
        <tr r="AC44" s="1"/>
      </tp>
      <tp>
        <v>1885.25</v>
        <stp/>
        <stp>StudyData</stp>
        <stp>EP</stp>
        <stp>Bar</stp>
        <stp/>
        <stp>High</stp>
        <stp>5</stp>
        <stp>-49</stp>
        <stp/>
        <stp/>
        <stp/>
        <stp/>
        <stp>T</stp>
        <tr r="AC54" s="1"/>
      </tp>
      <tp>
        <v>1881.25</v>
        <stp/>
        <stp>StudyData</stp>
        <stp>EP</stp>
        <stp>Bar</stp>
        <stp/>
        <stp>High</stp>
        <stp>5</stp>
        <stp>-59</stp>
        <stp/>
        <stp/>
        <stp/>
        <stp/>
        <stp>T</stp>
        <tr r="AC64" s="1"/>
      </tp>
      <tp>
        <v>1.4502000000000002</v>
        <stp/>
        <stp>ContractData</stp>
        <stp>BP6?</stp>
        <stp>Open</stp>
        <stp/>
        <stp>T</stp>
        <tr r="G38" s="2"/>
      </tp>
      <tp>
        <v>465</v>
        <stp/>
        <stp>ContractData</stp>
        <stp>ZWA?</stp>
        <stp>High</stp>
        <stp/>
        <stp>T</stp>
        <tr r="H28" s="2"/>
      </tp>
      <tp t="s">
        <v>Crude Light (Globex), Mar 16</v>
        <stp/>
        <stp>ContractData</stp>
        <stp>CLE?</stp>
        <stp>LongDescription</stp>
        <stp/>
        <stp>T</stp>
        <tr r="O7" s="1"/>
      </tp>
      <tp>
        <v>697</v>
        <stp/>
        <stp>StudyData</stp>
        <stp>(Vol(GCE?2)when  (LocalYear(GCE?2)=2016 AND LocalMonth(GCE?2)=2 AND LocalDay(GCE?2)=8 AND LocalHour(GCE?2)=13 AND LocalMinute(GCE?2)=45))</stp>
        <stp>Bar</stp>
        <stp/>
        <stp>Close</stp>
        <stp>5</stp>
        <stp>0</stp>
        <stp/>
        <stp/>
        <stp/>
        <stp>FALSE</stp>
        <stp>T</stp>
        <tr r="X78" s="8"/>
      </tp>
      <tp>
        <v>377</v>
        <stp/>
        <stp>StudyData</stp>
        <stp>(Vol(GCE?2)when  (LocalYear(GCE?2)=2016 AND LocalMonth(GCE?2)=2 AND LocalDay(GCE?2)=9 AND LocalHour(GCE?2)=12 AND LocalMinute(GCE?2)=45))</stp>
        <stp>Bar</stp>
        <stp/>
        <stp>Close</stp>
        <stp>5</stp>
        <stp>0</stp>
        <stp/>
        <stp/>
        <stp/>
        <stp>FALSE</stp>
        <stp>T</stp>
        <tr r="W66" s="8"/>
      </tp>
      <tp>
        <v>406</v>
        <stp/>
        <stp>StudyData</stp>
        <stp>(Vol(GCE?2)when  (LocalYear(GCE?2)=2016 AND LocalMonth(GCE?2)=2 AND LocalDay(GCE?2)=8 AND LocalHour(GCE?2)=13 AND LocalMinute(GCE?2)=40))</stp>
        <stp>Bar</stp>
        <stp/>
        <stp>Close</stp>
        <stp>5</stp>
        <stp>0</stp>
        <stp/>
        <stp/>
        <stp/>
        <stp>FALSE</stp>
        <stp>T</stp>
        <tr r="X77" s="8"/>
      </tp>
      <tp>
        <v>397</v>
        <stp/>
        <stp>StudyData</stp>
        <stp>(Vol(GCE?2)when  (LocalYear(GCE?2)=2016 AND LocalMonth(GCE?2)=2 AND LocalDay(GCE?2)=9 AND LocalHour(GCE?2)=12 AND LocalMinute(GCE?2)=40))</stp>
        <stp>Bar</stp>
        <stp/>
        <stp>Close</stp>
        <stp>5</stp>
        <stp>0</stp>
        <stp/>
        <stp/>
        <stp/>
        <stp>FALSE</stp>
        <stp>T</stp>
        <tr r="W65" s="8"/>
      </tp>
      <tp>
        <v>632</v>
        <stp/>
        <stp>StudyData</stp>
        <stp>(Vol(GCE?2)when  (LocalYear(GCE?2)=2016 AND LocalMonth(GCE?2)=2 AND LocalDay(GCE?2)=8 AND LocalHour(GCE?2)=13 AND LocalMinute(GCE?2)=55))</stp>
        <stp>Bar</stp>
        <stp/>
        <stp>Close</stp>
        <stp>5</stp>
        <stp>0</stp>
        <stp/>
        <stp/>
        <stp/>
        <stp>FALSE</stp>
        <stp>T</stp>
        <tr r="X80" s="8"/>
      </tp>
      <tp>
        <v>490</v>
        <stp/>
        <stp>StudyData</stp>
        <stp>(Vol(GCE?2)when  (LocalYear(GCE?2)=2016 AND LocalMonth(GCE?2)=2 AND LocalDay(GCE?2)=9 AND LocalHour(GCE?2)=12 AND LocalMinute(GCE?2)=55))</stp>
        <stp>Bar</stp>
        <stp/>
        <stp>Close</stp>
        <stp>5</stp>
        <stp>0</stp>
        <stp/>
        <stp/>
        <stp/>
        <stp>FALSE</stp>
        <stp>T</stp>
        <tr r="W68" s="8"/>
      </tp>
      <tp>
        <v>321</v>
        <stp/>
        <stp>StudyData</stp>
        <stp>(Vol(GCE?2)when  (LocalYear(GCE?2)=2016 AND LocalMonth(GCE?2)=2 AND LocalDay(GCE?2)=8 AND LocalHour(GCE?2)=13 AND LocalMinute(GCE?2)=50))</stp>
        <stp>Bar</stp>
        <stp/>
        <stp>Close</stp>
        <stp>5</stp>
        <stp>0</stp>
        <stp/>
        <stp/>
        <stp/>
        <stp>FALSE</stp>
        <stp>T</stp>
        <tr r="X79" s="8"/>
      </tp>
      <tp>
        <v>354</v>
        <stp/>
        <stp>StudyData</stp>
        <stp>(Vol(GCE?2)when  (LocalYear(GCE?2)=2016 AND LocalMonth(GCE?2)=2 AND LocalDay(GCE?2)=9 AND LocalHour(GCE?2)=12 AND LocalMinute(GCE?2)=50))</stp>
        <stp>Bar</stp>
        <stp/>
        <stp>Close</stp>
        <stp>5</stp>
        <stp>0</stp>
        <stp/>
        <stp/>
        <stp/>
        <stp>FALSE</stp>
        <stp>T</stp>
        <tr r="W67" s="8"/>
      </tp>
      <tp>
        <v>436</v>
        <stp/>
        <stp>StudyData</stp>
        <stp>(Vol(GCE?2)when  (LocalYear(GCE?2)=2016 AND LocalMonth(GCE?2)=2 AND LocalDay(GCE?2)=8 AND LocalHour(GCE?2)=13 AND LocalMinute(GCE?2)=25))</stp>
        <stp>Bar</stp>
        <stp/>
        <stp>Close</stp>
        <stp>5</stp>
        <stp>0</stp>
        <stp/>
        <stp/>
        <stp/>
        <stp>FALSE</stp>
        <stp>T</stp>
        <tr r="X74" s="8"/>
      </tp>
      <tp>
        <v>2362</v>
        <stp/>
        <stp>StudyData</stp>
        <stp>(Vol(GCE?2)when  (LocalYear(GCE?2)=2016 AND LocalMonth(GCE?2)=2 AND LocalDay(GCE?2)=9 AND LocalHour(GCE?2)=12 AND LocalMinute(GCE?2)=25))</stp>
        <stp>Bar</stp>
        <stp/>
        <stp>Close</stp>
        <stp>5</stp>
        <stp>0</stp>
        <stp/>
        <stp/>
        <stp/>
        <stp>FALSE</stp>
        <stp>T</stp>
        <tr r="W62" s="8"/>
      </tp>
      <tp>
        <v>447</v>
        <stp/>
        <stp>StudyData</stp>
        <stp>(Vol(GCE?2)when  (LocalYear(GCE?2)=2016 AND LocalMonth(GCE?2)=2 AND LocalDay(GCE?2)=8 AND LocalHour(GCE?2)=13 AND LocalMinute(GCE?2)=20))</stp>
        <stp>Bar</stp>
        <stp/>
        <stp>Close</stp>
        <stp>5</stp>
        <stp>0</stp>
        <stp/>
        <stp/>
        <stp/>
        <stp>FALSE</stp>
        <stp>T</stp>
        <tr r="X73" s="8"/>
      </tp>
      <tp>
        <v>785</v>
        <stp/>
        <stp>StudyData</stp>
        <stp>(Vol(GCE?2)when  (LocalYear(GCE?2)=2016 AND LocalMonth(GCE?2)=2 AND LocalDay(GCE?2)=9 AND LocalHour(GCE?2)=12 AND LocalMinute(GCE?2)=20))</stp>
        <stp>Bar</stp>
        <stp/>
        <stp>Close</stp>
        <stp>5</stp>
        <stp>0</stp>
        <stp/>
        <stp/>
        <stp/>
        <stp>FALSE</stp>
        <stp>T</stp>
        <tr r="W61" s="8"/>
      </tp>
      <tp>
        <v>272</v>
        <stp/>
        <stp>StudyData</stp>
        <stp>(Vol(GCE?2)when  (LocalYear(GCE?2)=2016 AND LocalMonth(GCE?2)=2 AND LocalDay(GCE?2)=8 AND LocalHour(GCE?2)=13 AND LocalMinute(GCE?2)=35))</stp>
        <stp>Bar</stp>
        <stp/>
        <stp>Close</stp>
        <stp>5</stp>
        <stp>0</stp>
        <stp/>
        <stp/>
        <stp/>
        <stp>FALSE</stp>
        <stp>T</stp>
        <tr r="X76" s="8"/>
      </tp>
      <tp>
        <v>770</v>
        <stp/>
        <stp>StudyData</stp>
        <stp>(Vol(GCE?2)when  (LocalYear(GCE?2)=2016 AND LocalMonth(GCE?2)=2 AND LocalDay(GCE?2)=9 AND LocalHour(GCE?2)=12 AND LocalMinute(GCE?2)=35))</stp>
        <stp>Bar</stp>
        <stp/>
        <stp>Close</stp>
        <stp>5</stp>
        <stp>0</stp>
        <stp/>
        <stp/>
        <stp/>
        <stp>FALSE</stp>
        <stp>T</stp>
        <tr r="W64" s="8"/>
      </tp>
      <tp>
        <v>456</v>
        <stp/>
        <stp>StudyData</stp>
        <stp>(Vol(GCE?2)when  (LocalYear(GCE?2)=2016 AND LocalMonth(GCE?2)=2 AND LocalDay(GCE?2)=8 AND LocalHour(GCE?2)=13 AND LocalMinute(GCE?2)=30))</stp>
        <stp>Bar</stp>
        <stp/>
        <stp>Close</stp>
        <stp>5</stp>
        <stp>0</stp>
        <stp/>
        <stp/>
        <stp/>
        <stp>FALSE</stp>
        <stp>T</stp>
        <tr r="X75" s="8"/>
      </tp>
      <tp>
        <v>906</v>
        <stp/>
        <stp>StudyData</stp>
        <stp>(Vol(GCE?2)when  (LocalYear(GCE?2)=2016 AND LocalMonth(GCE?2)=2 AND LocalDay(GCE?2)=9 AND LocalHour(GCE?2)=12 AND LocalMinute(GCE?2)=30))</stp>
        <stp>Bar</stp>
        <stp/>
        <stp>Close</stp>
        <stp>5</stp>
        <stp>0</stp>
        <stp/>
        <stp/>
        <stp/>
        <stp>FALSE</stp>
        <stp>T</stp>
        <tr r="W63" s="8"/>
      </tp>
      <tp>
        <v>1331</v>
        <stp/>
        <stp>StudyData</stp>
        <stp>(Vol(GCE?2)when  (LocalYear(GCE?2)=2016 AND LocalMonth(GCE?2)=2 AND LocalDay(GCE?2)=8 AND LocalHour(GCE?2)=13 AND LocalMinute(GCE?2)=05))</stp>
        <stp>Bar</stp>
        <stp/>
        <stp>Close</stp>
        <stp>5</stp>
        <stp>0</stp>
        <stp/>
        <stp/>
        <stp/>
        <stp>FALSE</stp>
        <stp>T</stp>
        <tr r="X70" s="8"/>
      </tp>
      <tp>
        <v>1022</v>
        <stp/>
        <stp>StudyData</stp>
        <stp>(Vol(GCE?2)when  (LocalYear(GCE?2)=2016 AND LocalMonth(GCE?2)=2 AND LocalDay(GCE?2)=9 AND LocalHour(GCE?2)=12 AND LocalMinute(GCE?2)=05))</stp>
        <stp>Bar</stp>
        <stp/>
        <stp>Close</stp>
        <stp>5</stp>
        <stp>0</stp>
        <stp/>
        <stp/>
        <stp/>
        <stp>FALSE</stp>
        <stp>T</stp>
        <tr r="W58" s="8"/>
      </tp>
      <tp>
        <v>2672</v>
        <stp/>
        <stp>StudyData</stp>
        <stp>(Vol(GCE?2)when  (LocalYear(GCE?2)=2016 AND LocalMonth(GCE?2)=2 AND LocalDay(GCE?2)=8 AND LocalHour(GCE?2)=13 AND LocalMinute(GCE?2)=00))</stp>
        <stp>Bar</stp>
        <stp/>
        <stp>Close</stp>
        <stp>5</stp>
        <stp>0</stp>
        <stp/>
        <stp/>
        <stp/>
        <stp>FALSE</stp>
        <stp>T</stp>
        <tr r="X69" s="8"/>
      </tp>
      <tp>
        <v>644</v>
        <stp/>
        <stp>StudyData</stp>
        <stp>(Vol(GCE?2)when  (LocalYear(GCE?2)=2016 AND LocalMonth(GCE?2)=2 AND LocalDay(GCE?2)=9 AND LocalHour(GCE?2)=12 AND LocalMinute(GCE?2)=00))</stp>
        <stp>Bar</stp>
        <stp/>
        <stp>Close</stp>
        <stp>5</stp>
        <stp>0</stp>
        <stp/>
        <stp/>
        <stp/>
        <stp>FALSE</stp>
        <stp>T</stp>
        <tr r="W57" s="8"/>
      </tp>
      <tp>
        <v>526</v>
        <stp/>
        <stp>StudyData</stp>
        <stp>(Vol(GCE?2)when  (LocalYear(GCE?2)=2016 AND LocalMonth(GCE?2)=2 AND LocalDay(GCE?2)=8 AND LocalHour(GCE?2)=13 AND LocalMinute(GCE?2)=15))</stp>
        <stp>Bar</stp>
        <stp/>
        <stp>Close</stp>
        <stp>5</stp>
        <stp>0</stp>
        <stp/>
        <stp/>
        <stp/>
        <stp>FALSE</stp>
        <stp>T</stp>
        <tr r="X72" s="8"/>
      </tp>
      <tp>
        <v>734</v>
        <stp/>
        <stp>StudyData</stp>
        <stp>(Vol(GCE?2)when  (LocalYear(GCE?2)=2016 AND LocalMonth(GCE?2)=2 AND LocalDay(GCE?2)=9 AND LocalHour(GCE?2)=12 AND LocalMinute(GCE?2)=15))</stp>
        <stp>Bar</stp>
        <stp/>
        <stp>Close</stp>
        <stp>5</stp>
        <stp>0</stp>
        <stp/>
        <stp/>
        <stp/>
        <stp>FALSE</stp>
        <stp>T</stp>
        <tr r="W60" s="8"/>
      </tp>
      <tp>
        <v>1115</v>
        <stp/>
        <stp>StudyData</stp>
        <stp>(Vol(GCE?2)when  (LocalYear(GCE?2)=2016 AND LocalMonth(GCE?2)=2 AND LocalDay(GCE?2)=8 AND LocalHour(GCE?2)=13 AND LocalMinute(GCE?2)=10))</stp>
        <stp>Bar</stp>
        <stp/>
        <stp>Close</stp>
        <stp>5</stp>
        <stp>0</stp>
        <stp/>
        <stp/>
        <stp/>
        <stp>FALSE</stp>
        <stp>T</stp>
        <tr r="X71" s="8"/>
      </tp>
      <tp>
        <v>863</v>
        <stp/>
        <stp>StudyData</stp>
        <stp>(Vol(GCE?2)when  (LocalYear(GCE?2)=2016 AND LocalMonth(GCE?2)=2 AND LocalDay(GCE?2)=9 AND LocalHour(GCE?2)=12 AND LocalMinute(GCE?2)=10))</stp>
        <stp>Bar</stp>
        <stp/>
        <stp>Close</stp>
        <stp>5</stp>
        <stp>0</stp>
        <stp/>
        <stp/>
        <stp/>
        <stp>FALSE</stp>
        <stp>T</stp>
        <tr r="W59" s="8"/>
      </tp>
      <tp>
        <v>1216.8</v>
        <stp/>
        <stp>StudyData</stp>
        <stp>GCE</stp>
        <stp>Bar</stp>
        <stp/>
        <stp>High</stp>
        <stp>5</stp>
        <stp>-3</stp>
        <stp/>
        <stp/>
        <stp/>
        <stp/>
        <stp>T</stp>
        <tr r="AU8" s="1"/>
      </tp>
      <tp>
        <v>1214.9000000000001</v>
        <stp/>
        <stp>StudyData</stp>
        <stp>GCE</stp>
        <stp>Bar</stp>
        <stp/>
        <stp>Open</stp>
        <stp>5</stp>
        <stp>-4</stp>
        <stp/>
        <stp/>
        <stp/>
        <stp/>
        <stp>T</stp>
        <tr r="AT9" s="1"/>
      </tp>
      <tp>
        <v>1874.25</v>
        <stp/>
        <stp>StudyData</stp>
        <stp>EP</stp>
        <stp>Bar</stp>
        <stp/>
        <stp>Low</stp>
        <stp>5</stp>
        <stp>-10</stp>
        <stp/>
        <stp/>
        <stp/>
        <stp/>
        <stp>T</stp>
        <tr r="AD15" s="1"/>
      </tp>
      <tp>
        <v>1875.5</v>
        <stp/>
        <stp>StudyData</stp>
        <stp>EP</stp>
        <stp>Bar</stp>
        <stp/>
        <stp>Low</stp>
        <stp>5</stp>
        <stp>-30</stp>
        <stp/>
        <stp/>
        <stp/>
        <stp/>
        <stp>T</stp>
        <tr r="AD35" s="1"/>
      </tp>
      <tp>
        <v>1879.25</v>
        <stp/>
        <stp>StudyData</stp>
        <stp>EP</stp>
        <stp>Bar</stp>
        <stp/>
        <stp>Low</stp>
        <stp>5</stp>
        <stp>-20</stp>
        <stp/>
        <stp/>
        <stp/>
        <stp/>
        <stp>T</stp>
        <tr r="AD25" s="1"/>
      </tp>
      <tp>
        <v>1883.75</v>
        <stp/>
        <stp>StudyData</stp>
        <stp>EP</stp>
        <stp>Bar</stp>
        <stp/>
        <stp>Low</stp>
        <stp>5</stp>
        <stp>-50</stp>
        <stp/>
        <stp/>
        <stp/>
        <stp/>
        <stp>T</stp>
        <tr r="AD55" s="1"/>
      </tp>
      <tp>
        <v>1881.5</v>
        <stp/>
        <stp>StudyData</stp>
        <stp>EP</stp>
        <stp>Bar</stp>
        <stp/>
        <stp>Low</stp>
        <stp>5</stp>
        <stp>-40</stp>
        <stp/>
        <stp/>
        <stp/>
        <stp/>
        <stp>T</stp>
        <tr r="AD45" s="1"/>
      </tp>
      <tp>
        <v>1879.5</v>
        <stp/>
        <stp>StudyData</stp>
        <stp>EP</stp>
        <stp>Bar</stp>
        <stp/>
        <stp>Low</stp>
        <stp>5</stp>
        <stp>-60</stp>
        <stp/>
        <stp/>
        <stp/>
        <stp/>
        <stp>T</stp>
        <tr r="AD65" s="1"/>
      </tp>
      <tp>
        <v>1.0577000000000001</v>
        <stp/>
        <stp>ContractData</stp>
        <stp>HOE?</stp>
        <stp>Open</stp>
        <stp/>
        <stp>T</stp>
        <tr r="G21" s="2"/>
      </tp>
      <tp>
        <v>1214.3</v>
        <stp/>
        <stp>StudyData</stp>
        <stp>GCE</stp>
        <stp>Bar</stp>
        <stp/>
        <stp>Close</stp>
        <stp>5</stp>
        <stp>-49</stp>
        <stp/>
        <stp/>
        <stp/>
        <stp/>
        <stp>T</stp>
        <tr r="AW54" s="1"/>
      </tp>
      <tp>
        <v>1214.2</v>
        <stp/>
        <stp>StudyData</stp>
        <stp>GCE</stp>
        <stp>Bar</stp>
        <stp/>
        <stp>Close</stp>
        <stp>5</stp>
        <stp>-59</stp>
        <stp/>
        <stp/>
        <stp/>
        <stp/>
        <stp>T</stp>
        <tr r="AW64" s="1"/>
      </tp>
      <tp>
        <v>1207.8</v>
        <stp/>
        <stp>StudyData</stp>
        <stp>GCE</stp>
        <stp>Bar</stp>
        <stp/>
        <stp>Close</stp>
        <stp>5</stp>
        <stp>-19</stp>
        <stp/>
        <stp/>
        <stp/>
        <stp/>
        <stp>T</stp>
        <tr r="AW24" s="1"/>
      </tp>
      <tp>
        <v>1215.5999999999999</v>
        <stp/>
        <stp>StudyData</stp>
        <stp>GCE</stp>
        <stp>Bar</stp>
        <stp/>
        <stp>Close</stp>
        <stp>5</stp>
        <stp>-29</stp>
        <stp/>
        <stp/>
        <stp/>
        <stp/>
        <stp>T</stp>
        <tr r="AW34" s="1"/>
      </tp>
      <tp>
        <v>1212.5999999999999</v>
        <stp/>
        <stp>StudyData</stp>
        <stp>GCE</stp>
        <stp>Bar</stp>
        <stp/>
        <stp>Close</stp>
        <stp>5</stp>
        <stp>-39</stp>
        <stp/>
        <stp/>
        <stp/>
        <stp/>
        <stp>T</stp>
        <tr r="AW44" s="1"/>
      </tp>
      <tp>
        <v>34.51</v>
        <stp/>
        <stp>ContractData</stp>
        <stp>QOA?</stp>
        <stp>Open</stp>
        <stp/>
        <stp>T</stp>
        <tr r="G24" s="2"/>
      </tp>
      <tp>
        <v>28.810000000000002</v>
        <stp/>
        <stp>ContractData</stp>
        <stp>CLE?</stp>
        <stp>Last</stp>
        <stp/>
        <stp>T</stp>
        <tr r="R7" s="1"/>
      </tp>
      <tp>
        <v>1872</v>
        <stp/>
        <stp>DOMData</stp>
        <stp>EP</stp>
        <stp>Price</stp>
        <stp>-3</stp>
        <stp>T</stp>
        <tr r="D9" s="1"/>
      </tp>
      <tp>
        <v>0.70920000000000005</v>
        <stp/>
        <stp>ContractData</stp>
        <stp>DA6?</stp>
        <stp>Y_Settlement</stp>
        <stp/>
        <stp>T</stp>
        <tr r="J41" s="2"/>
        <tr r="J41" s="2"/>
        <tr r="I41" s="2"/>
        <tr r="I41" s="2"/>
        <tr r="G41" s="2"/>
        <tr r="G41" s="2"/>
        <tr r="H41" s="2"/>
        <tr r="H41" s="2"/>
      </tp>
      <tp>
        <v>0.72230000000000005</v>
        <stp/>
        <stp>ContractData</stp>
        <stp>CA6?</stp>
        <stp>Y_Settlement</stp>
        <stp/>
        <stp>T</stp>
        <tr r="J39" s="2"/>
        <tr r="J39" s="2"/>
        <tr r="H39" s="2"/>
        <tr r="H39" s="2"/>
        <tr r="G39" s="2"/>
        <tr r="G39" s="2"/>
        <tr r="I39" s="2"/>
        <tr r="I39" s="2"/>
      </tp>
      <tp>
        <v>649</v>
        <stp/>
        <stp>StudyData</stp>
        <stp>(Vol(GCE?2)when  (LocalYear(GCE?2)=2016 AND LocalMonth(GCE?2)=2 AND LocalDay(GCE?2)=8 AND LocalHour(GCE?2)=12 AND LocalMinute(GCE?2)=45))</stp>
        <stp>Bar</stp>
        <stp/>
        <stp>Close</stp>
        <stp>5</stp>
        <stp>0</stp>
        <stp/>
        <stp/>
        <stp/>
        <stp>FALSE</stp>
        <stp>T</stp>
        <tr r="X66" s="8"/>
      </tp>
      <tp>
        <v>356</v>
        <stp/>
        <stp>StudyData</stp>
        <stp>(Vol(GCE?2)when  (LocalYear(GCE?2)=2016 AND LocalMonth(GCE?2)=2 AND LocalDay(GCE?2)=9 AND LocalHour(GCE?2)=13 AND LocalMinute(GCE?2)=45))</stp>
        <stp>Bar</stp>
        <stp/>
        <stp>Close</stp>
        <stp>5</stp>
        <stp>0</stp>
        <stp/>
        <stp/>
        <stp/>
        <stp>FALSE</stp>
        <stp>T</stp>
        <tr r="W78" s="8"/>
      </tp>
      <tp>
        <v>928</v>
        <stp/>
        <stp>StudyData</stp>
        <stp>(Vol(GCE?2)when  (LocalYear(GCE?2)=2016 AND LocalMonth(GCE?2)=2 AND LocalDay(GCE?2)=8 AND LocalHour(GCE?2)=12 AND LocalMinute(GCE?2)=40))</stp>
        <stp>Bar</stp>
        <stp/>
        <stp>Close</stp>
        <stp>5</stp>
        <stp>0</stp>
        <stp/>
        <stp/>
        <stp/>
        <stp>FALSE</stp>
        <stp>T</stp>
        <tr r="X65" s="8"/>
      </tp>
      <tp>
        <v>447</v>
        <stp/>
        <stp>StudyData</stp>
        <stp>(Vol(GCE?2)when  (LocalYear(GCE?2)=2016 AND LocalMonth(GCE?2)=2 AND LocalDay(GCE?2)=9 AND LocalHour(GCE?2)=13 AND LocalMinute(GCE?2)=40))</stp>
        <stp>Bar</stp>
        <stp/>
        <stp>Close</stp>
        <stp>5</stp>
        <stp>0</stp>
        <stp/>
        <stp/>
        <stp/>
        <stp>FALSE</stp>
        <stp>T</stp>
        <tr r="W77" s="8"/>
      </tp>
      <tp>
        <v>1928</v>
        <stp/>
        <stp>StudyData</stp>
        <stp>(Vol(GCE?2)when  (LocalYear(GCE?2)=2016 AND LocalMonth(GCE?2)=2 AND LocalDay(GCE?2)=8 AND LocalHour(GCE?2)=12 AND LocalMinute(GCE?2)=55))</stp>
        <stp>Bar</stp>
        <stp/>
        <stp>Close</stp>
        <stp>5</stp>
        <stp>0</stp>
        <stp/>
        <stp/>
        <stp/>
        <stp>FALSE</stp>
        <stp>T</stp>
        <tr r="X68" s="8"/>
      </tp>
      <tp>
        <v>826</v>
        <stp/>
        <stp>StudyData</stp>
        <stp>(Vol(GCE?2)when  (LocalYear(GCE?2)=2016 AND LocalMonth(GCE?2)=2 AND LocalDay(GCE?2)=9 AND LocalHour(GCE?2)=13 AND LocalMinute(GCE?2)=55))</stp>
        <stp>Bar</stp>
        <stp/>
        <stp>Close</stp>
        <stp>5</stp>
        <stp>0</stp>
        <stp/>
        <stp/>
        <stp/>
        <stp>FALSE</stp>
        <stp>T</stp>
        <tr r="W80" s="8"/>
      </tp>
      <tp>
        <v>828</v>
        <stp/>
        <stp>StudyData</stp>
        <stp>(Vol(GCE?2)when  (LocalYear(GCE?2)=2016 AND LocalMonth(GCE?2)=2 AND LocalDay(GCE?2)=8 AND LocalHour(GCE?2)=12 AND LocalMinute(GCE?2)=50))</stp>
        <stp>Bar</stp>
        <stp/>
        <stp>Close</stp>
        <stp>5</stp>
        <stp>0</stp>
        <stp/>
        <stp/>
        <stp/>
        <stp>FALSE</stp>
        <stp>T</stp>
        <tr r="X67" s="8"/>
      </tp>
      <tp>
        <v>537</v>
        <stp/>
        <stp>StudyData</stp>
        <stp>(Vol(GCE?2)when  (LocalYear(GCE?2)=2016 AND LocalMonth(GCE?2)=2 AND LocalDay(GCE?2)=9 AND LocalHour(GCE?2)=13 AND LocalMinute(GCE?2)=50))</stp>
        <stp>Bar</stp>
        <stp/>
        <stp>Close</stp>
        <stp>5</stp>
        <stp>0</stp>
        <stp/>
        <stp/>
        <stp/>
        <stp>FALSE</stp>
        <stp>T</stp>
        <tr r="W79" s="8"/>
      </tp>
      <tp>
        <v>3349</v>
        <stp/>
        <stp>StudyData</stp>
        <stp>(Vol(GCE?2)when  (LocalYear(GCE?2)=2016 AND LocalMonth(GCE?2)=2 AND LocalDay(GCE?2)=8 AND LocalHour(GCE?2)=12 AND LocalMinute(GCE?2)=25))</stp>
        <stp>Bar</stp>
        <stp/>
        <stp>Close</stp>
        <stp>5</stp>
        <stp>0</stp>
        <stp/>
        <stp/>
        <stp/>
        <stp>FALSE</stp>
        <stp>T</stp>
        <tr r="X62" s="8"/>
      </tp>
      <tp>
        <v>422</v>
        <stp/>
        <stp>StudyData</stp>
        <stp>(Vol(GCE?2)when  (LocalYear(GCE?2)=2016 AND LocalMonth(GCE?2)=2 AND LocalDay(GCE?2)=9 AND LocalHour(GCE?2)=13 AND LocalMinute(GCE?2)=25))</stp>
        <stp>Bar</stp>
        <stp/>
        <stp>Close</stp>
        <stp>5</stp>
        <stp>0</stp>
        <stp/>
        <stp/>
        <stp/>
        <stp>FALSE</stp>
        <stp>T</stp>
        <tr r="W74" s="8"/>
      </tp>
      <tp>
        <v>2234</v>
        <stp/>
        <stp>StudyData</stp>
        <stp>(Vol(GCE?2)when  (LocalYear(GCE?2)=2016 AND LocalMonth(GCE?2)=2 AND LocalDay(GCE?2)=8 AND LocalHour(GCE?2)=12 AND LocalMinute(GCE?2)=20))</stp>
        <stp>Bar</stp>
        <stp/>
        <stp>Close</stp>
        <stp>5</stp>
        <stp>0</stp>
        <stp/>
        <stp/>
        <stp/>
        <stp>FALSE</stp>
        <stp>T</stp>
        <tr r="X61" s="8"/>
      </tp>
      <tp>
        <v>392</v>
        <stp/>
        <stp>StudyData</stp>
        <stp>(Vol(GCE?2)when  (LocalYear(GCE?2)=2016 AND LocalMonth(GCE?2)=2 AND LocalDay(GCE?2)=9 AND LocalHour(GCE?2)=13 AND LocalMinute(GCE?2)=20))</stp>
        <stp>Bar</stp>
        <stp/>
        <stp>Close</stp>
        <stp>5</stp>
        <stp>0</stp>
        <stp/>
        <stp/>
        <stp/>
        <stp>FALSE</stp>
        <stp>T</stp>
        <tr r="W73" s="8"/>
      </tp>
      <tp>
        <v>1131</v>
        <stp/>
        <stp>StudyData</stp>
        <stp>(Vol(GCE?2)when  (LocalYear(GCE?2)=2016 AND LocalMonth(GCE?2)=2 AND LocalDay(GCE?2)=8 AND LocalHour(GCE?2)=12 AND LocalMinute(GCE?2)=35))</stp>
        <stp>Bar</stp>
        <stp/>
        <stp>Close</stp>
        <stp>5</stp>
        <stp>0</stp>
        <stp/>
        <stp/>
        <stp/>
        <stp>FALSE</stp>
        <stp>T</stp>
        <tr r="X64" s="8"/>
      </tp>
      <tp>
        <v>603</v>
        <stp/>
        <stp>StudyData</stp>
        <stp>(Vol(GCE?2)when  (LocalYear(GCE?2)=2016 AND LocalMonth(GCE?2)=2 AND LocalDay(GCE?2)=9 AND LocalHour(GCE?2)=13 AND LocalMinute(GCE?2)=35))</stp>
        <stp>Bar</stp>
        <stp/>
        <stp>Close</stp>
        <stp>5</stp>
        <stp>0</stp>
        <stp/>
        <stp/>
        <stp/>
        <stp>FALSE</stp>
        <stp>T</stp>
        <tr r="W76" s="8"/>
      </tp>
      <tp>
        <v>1640</v>
        <stp/>
        <stp>StudyData</stp>
        <stp>(Vol(GCE?2)when  (LocalYear(GCE?2)=2016 AND LocalMonth(GCE?2)=2 AND LocalDay(GCE?2)=8 AND LocalHour(GCE?2)=12 AND LocalMinute(GCE?2)=30))</stp>
        <stp>Bar</stp>
        <stp/>
        <stp>Close</stp>
        <stp>5</stp>
        <stp>0</stp>
        <stp/>
        <stp/>
        <stp/>
        <stp>FALSE</stp>
        <stp>T</stp>
        <tr r="X63" s="8"/>
      </tp>
      <tp>
        <v>187</v>
        <stp/>
        <stp>StudyData</stp>
        <stp>(Vol(GCE?2)when  (LocalYear(GCE?2)=2016 AND LocalMonth(GCE?2)=2 AND LocalDay(GCE?2)=9 AND LocalHour(GCE?2)=13 AND LocalMinute(GCE?2)=30))</stp>
        <stp>Bar</stp>
        <stp/>
        <stp>Close</stp>
        <stp>5</stp>
        <stp>0</stp>
        <stp/>
        <stp/>
        <stp/>
        <stp>FALSE</stp>
        <stp>T</stp>
        <tr r="W75" s="8"/>
      </tp>
      <tp>
        <v>811</v>
        <stp/>
        <stp>StudyData</stp>
        <stp>(Vol(GCE?2)when  (LocalYear(GCE?2)=2016 AND LocalMonth(GCE?2)=2 AND LocalDay(GCE?2)=8 AND LocalHour(GCE?2)=12 AND LocalMinute(GCE?2)=05))</stp>
        <stp>Bar</stp>
        <stp/>
        <stp>Close</stp>
        <stp>5</stp>
        <stp>0</stp>
        <stp/>
        <stp/>
        <stp/>
        <stp>FALSE</stp>
        <stp>T</stp>
        <tr r="X58" s="8"/>
      </tp>
      <tp>
        <v>1087</v>
        <stp/>
        <stp>StudyData</stp>
        <stp>(Vol(GCE?2)when  (LocalYear(GCE?2)=2016 AND LocalMonth(GCE?2)=2 AND LocalDay(GCE?2)=9 AND LocalHour(GCE?2)=13 AND LocalMinute(GCE?2)=05))</stp>
        <stp>Bar</stp>
        <stp/>
        <stp>Close</stp>
        <stp>5</stp>
        <stp>0</stp>
        <stp/>
        <stp/>
        <stp/>
        <stp>FALSE</stp>
        <stp>T</stp>
        <tr r="W70" s="8"/>
      </tp>
      <tp>
        <v>1506</v>
        <stp/>
        <stp>StudyData</stp>
        <stp>(Vol(GCE?2)when  (LocalYear(GCE?2)=2016 AND LocalMonth(GCE?2)=2 AND LocalDay(GCE?2)=8 AND LocalHour(GCE?2)=12 AND LocalMinute(GCE?2)=00))</stp>
        <stp>Bar</stp>
        <stp/>
        <stp>Close</stp>
        <stp>5</stp>
        <stp>0</stp>
        <stp/>
        <stp/>
        <stp/>
        <stp>FALSE</stp>
        <stp>T</stp>
        <tr r="X57" s="8"/>
      </tp>
      <tp>
        <v>787</v>
        <stp/>
        <stp>StudyData</stp>
        <stp>(Vol(GCE?2)when  (LocalYear(GCE?2)=2016 AND LocalMonth(GCE?2)=2 AND LocalDay(GCE?2)=9 AND LocalHour(GCE?2)=13 AND LocalMinute(GCE?2)=00))</stp>
        <stp>Bar</stp>
        <stp/>
        <stp>Close</stp>
        <stp>5</stp>
        <stp>0</stp>
        <stp/>
        <stp/>
        <stp/>
        <stp>FALSE</stp>
        <stp>T</stp>
        <tr r="W69" s="8"/>
      </tp>
      <tp>
        <v>699</v>
        <stp/>
        <stp>StudyData</stp>
        <stp>(Vol(GCE?2)when  (LocalYear(GCE?2)=2016 AND LocalMonth(GCE?2)=2 AND LocalDay(GCE?2)=8 AND LocalHour(GCE?2)=12 AND LocalMinute(GCE?2)=15))</stp>
        <stp>Bar</stp>
        <stp/>
        <stp>Close</stp>
        <stp>5</stp>
        <stp>0</stp>
        <stp/>
        <stp/>
        <stp/>
        <stp>FALSE</stp>
        <stp>T</stp>
        <tr r="X60" s="8"/>
      </tp>
      <tp>
        <v>517</v>
        <stp/>
        <stp>StudyData</stp>
        <stp>(Vol(GCE?2)when  (LocalYear(GCE?2)=2016 AND LocalMonth(GCE?2)=2 AND LocalDay(GCE?2)=9 AND LocalHour(GCE?2)=13 AND LocalMinute(GCE?2)=15))</stp>
        <stp>Bar</stp>
        <stp/>
        <stp>Close</stp>
        <stp>5</stp>
        <stp>0</stp>
        <stp/>
        <stp/>
        <stp/>
        <stp>FALSE</stp>
        <stp>T</stp>
        <tr r="W72" s="8"/>
      </tp>
      <tp>
        <v>787</v>
        <stp/>
        <stp>StudyData</stp>
        <stp>(Vol(GCE?2)when  (LocalYear(GCE?2)=2016 AND LocalMonth(GCE?2)=2 AND LocalDay(GCE?2)=8 AND LocalHour(GCE?2)=12 AND LocalMinute(GCE?2)=10))</stp>
        <stp>Bar</stp>
        <stp/>
        <stp>Close</stp>
        <stp>5</stp>
        <stp>0</stp>
        <stp/>
        <stp/>
        <stp/>
        <stp>FALSE</stp>
        <stp>T</stp>
        <tr r="X59" s="8"/>
      </tp>
      <tp>
        <v>1220</v>
        <stp/>
        <stp>StudyData</stp>
        <stp>(Vol(GCE?2)when  (LocalYear(GCE?2)=2016 AND LocalMonth(GCE?2)=2 AND LocalDay(GCE?2)=9 AND LocalHour(GCE?2)=13 AND LocalMinute(GCE?2)=10))</stp>
        <stp>Bar</stp>
        <stp/>
        <stp>Close</stp>
        <stp>5</stp>
        <stp>0</stp>
        <stp/>
        <stp/>
        <stp/>
        <stp>FALSE</stp>
        <stp>T</stp>
        <tr r="W71" s="8"/>
      </tp>
      <tp>
        <v>1216.3</v>
        <stp/>
        <stp>StudyData</stp>
        <stp>GCE</stp>
        <stp>Bar</stp>
        <stp/>
        <stp>High</stp>
        <stp>5</stp>
        <stp>-2</stp>
        <stp/>
        <stp/>
        <stp/>
        <stp/>
        <stp>T</stp>
        <tr r="AU7" s="1"/>
      </tp>
      <tp>
        <v>121.28125</v>
        <stp/>
        <stp>ContractData</stp>
        <stp>FVA?</stp>
        <stp>Close</stp>
        <stp/>
        <stp>T</stp>
        <tr r="J52" s="2"/>
      </tp>
      <tp>
        <v>461</v>
        <stp/>
        <stp>ContractData</stp>
        <stp>ZWA?</stp>
        <stp>Close</stp>
        <stp/>
        <stp>T</stp>
        <tr r="J28" s="2"/>
      </tp>
      <tp>
        <v>109.484375</v>
        <stp/>
        <stp>ContractData</stp>
        <stp>TUA?</stp>
        <stp>Close</stp>
        <stp/>
        <stp>T</stp>
        <tr r="J51" s="2"/>
      </tp>
      <tp>
        <v>130.953125</v>
        <stp/>
        <stp>ContractData</stp>
        <stp>TYA?</stp>
        <stp>Close</stp>
        <stp/>
        <stp>T</stp>
        <tr r="J53" s="2"/>
      </tp>
      <tp>
        <v>165.75</v>
        <stp/>
        <stp>ContractData</stp>
        <stp>USA?</stp>
        <stp>Close</stp>
        <stp/>
        <stp>T</stp>
        <tr r="J54" s="2"/>
      </tp>
      <tp>
        <v>171.125</v>
        <stp/>
        <stp>ContractData</stp>
        <stp>ULA?</stp>
        <stp>Close</stp>
        <stp/>
        <stp>T</stp>
        <tr r="J55" s="2"/>
      </tp>
      <tp>
        <v>5787.5</v>
        <stp/>
        <stp>ContractData</stp>
        <stp>QFA?</stp>
        <stp>Close</stp>
        <stp/>
        <stp>T</stp>
        <tr r="J11" s="2"/>
      </tp>
      <tp>
        <v>121.76</v>
        <stp/>
        <stp>ContractData</stp>
        <stp>QGA?</stp>
        <stp>Close</stp>
        <stp/>
        <stp>T</stp>
        <tr r="J60" s="2"/>
      </tp>
      <tp>
        <v>32.25</v>
        <stp/>
        <stp>ContractData</stp>
        <stp>QOA?</stp>
        <stp>Close</stp>
        <stp/>
        <stp>T</stp>
        <tr r="J24" s="2"/>
      </tp>
      <tp>
        <v>1213.9000000000001</v>
        <stp/>
        <stp>StudyData</stp>
        <stp>GCE</stp>
        <stp>Bar</stp>
        <stp/>
        <stp>Open</stp>
        <stp>5</stp>
        <stp>-5</stp>
        <stp/>
        <stp/>
        <stp/>
        <stp/>
        <stp>T</stp>
        <tr r="AT10" s="1"/>
      </tp>
      <tp>
        <v>1875.25</v>
        <stp/>
        <stp>StudyData</stp>
        <stp>EP</stp>
        <stp>Bar</stp>
        <stp/>
        <stp>Low</stp>
        <stp>5</stp>
        <stp>-11</stp>
        <stp/>
        <stp/>
        <stp/>
        <stp/>
        <stp>T</stp>
        <tr r="AD16" s="1"/>
      </tp>
      <tp>
        <v>1875.75</v>
        <stp/>
        <stp>StudyData</stp>
        <stp>EP</stp>
        <stp>Bar</stp>
        <stp/>
        <stp>Low</stp>
        <stp>5</stp>
        <stp>-31</stp>
        <stp/>
        <stp/>
        <stp/>
        <stp/>
        <stp>T</stp>
        <tr r="AD36" s="1"/>
      </tp>
      <tp>
        <v>1879.75</v>
        <stp/>
        <stp>StudyData</stp>
        <stp>EP</stp>
        <stp>Bar</stp>
        <stp/>
        <stp>Low</stp>
        <stp>5</stp>
        <stp>-21</stp>
        <stp/>
        <stp/>
        <stp/>
        <stp/>
        <stp>T</stp>
        <tr r="AD26" s="1"/>
      </tp>
      <tp>
        <v>1882.5</v>
        <stp/>
        <stp>StudyData</stp>
        <stp>EP</stp>
        <stp>Bar</stp>
        <stp/>
        <stp>Low</stp>
        <stp>5</stp>
        <stp>-51</stp>
        <stp/>
        <stp/>
        <stp/>
        <stp/>
        <stp>T</stp>
        <tr r="AD56" s="1"/>
      </tp>
      <tp>
        <v>1882.25</v>
        <stp/>
        <stp>StudyData</stp>
        <stp>EP</stp>
        <stp>Bar</stp>
        <stp/>
        <stp>Low</stp>
        <stp>5</stp>
        <stp>-41</stp>
        <stp/>
        <stp/>
        <stp/>
        <stp/>
        <stp>T</stp>
        <tr r="AD46" s="1"/>
      </tp>
      <tp>
        <v>1214.3</v>
        <stp/>
        <stp>StudyData</stp>
        <stp>GCE</stp>
        <stp>Bar</stp>
        <stp/>
        <stp>Close</stp>
        <stp>5</stp>
        <stp>-48</stp>
        <stp/>
        <stp/>
        <stp/>
        <stp/>
        <stp>T</stp>
        <tr r="AW53" s="1"/>
      </tp>
      <tp>
        <v>1216.2</v>
        <stp/>
        <stp>StudyData</stp>
        <stp>GCE</stp>
        <stp>Bar</stp>
        <stp/>
        <stp>Close</stp>
        <stp>5</stp>
        <stp>-58</stp>
        <stp/>
        <stp/>
        <stp/>
        <stp/>
        <stp>T</stp>
        <tr r="AW63" s="1"/>
      </tp>
      <tp>
        <v>1208.5</v>
        <stp/>
        <stp>StudyData</stp>
        <stp>GCE</stp>
        <stp>Bar</stp>
        <stp/>
        <stp>Close</stp>
        <stp>5</stp>
        <stp>-18</stp>
        <stp/>
        <stp/>
        <stp/>
        <stp/>
        <stp>T</stp>
        <tr r="AW23" s="1"/>
      </tp>
      <tp>
        <v>1215.3</v>
        <stp/>
        <stp>StudyData</stp>
        <stp>GCE</stp>
        <stp>Bar</stp>
        <stp/>
        <stp>Close</stp>
        <stp>5</stp>
        <stp>-28</stp>
        <stp/>
        <stp/>
        <stp/>
        <stp/>
        <stp>T</stp>
        <tr r="AW33" s="1"/>
      </tp>
      <tp>
        <v>1213.8</v>
        <stp/>
        <stp>StudyData</stp>
        <stp>GCE</stp>
        <stp>Bar</stp>
        <stp/>
        <stp>Close</stp>
        <stp>5</stp>
        <stp>-38</stp>
        <stp/>
        <stp/>
        <stp/>
        <stp/>
        <stp>T</stp>
        <tr r="AW43" s="1"/>
      </tp>
      <tp>
        <v>4159.5</v>
        <stp/>
        <stp>ContractData</stp>
        <stp>PIL?</stp>
        <stp>High</stp>
        <stp/>
        <stp>T</stp>
        <tr r="H12" s="2"/>
      </tp>
      <tp>
        <v>4021.5</v>
        <stp/>
        <stp>ContractData</stp>
        <stp>ENQ?</stp>
        <stp>Open</stp>
        <stp/>
        <stp>T</stp>
        <tr r="G5" s="2"/>
      </tp>
      <tp>
        <v>1872.25</v>
        <stp/>
        <stp>DOMData</stp>
        <stp>EP</stp>
        <stp>Price</stp>
        <stp>-2</stp>
        <stp>T</stp>
        <tr r="E9" s="1"/>
      </tp>
      <tp>
        <v>1010</v>
        <stp/>
        <stp>StudyData</stp>
        <stp>(Vol(GCE?2)when  (LocalYear(GCE?2)=2016 AND LocalMonth(GCE?2)=2 AND LocalDay(GCE?2)=8 AND LocalHour(GCE?2)=11 AND LocalMinute(GCE?2)=45))</stp>
        <stp>Bar</stp>
        <stp/>
        <stp>Close</stp>
        <stp>5</stp>
        <stp>0</stp>
        <stp/>
        <stp/>
        <stp/>
        <stp>FALSE</stp>
        <stp>T</stp>
        <tr r="X54" s="8"/>
      </tp>
      <tp>
        <v>721</v>
        <stp/>
        <stp>StudyData</stp>
        <stp>(Vol(GCE?2)when  (LocalYear(GCE?2)=2016 AND LocalMonth(GCE?2)=2 AND LocalDay(GCE?2)=9 AND LocalHour(GCE?2)=10 AND LocalMinute(GCE?2)=45))</stp>
        <stp>Bar</stp>
        <stp/>
        <stp>Close</stp>
        <stp>5</stp>
        <stp>0</stp>
        <stp/>
        <stp/>
        <stp/>
        <stp>FALSE</stp>
        <stp>T</stp>
        <tr r="W42" s="8"/>
      </tp>
      <tp>
        <v>803</v>
        <stp/>
        <stp>StudyData</stp>
        <stp>(Vol(GCE?2)when  (LocalYear(GCE?2)=2016 AND LocalMonth(GCE?2)=2 AND LocalDay(GCE?2)=8 AND LocalHour(GCE?2)=11 AND LocalMinute(GCE?2)=40))</stp>
        <stp>Bar</stp>
        <stp/>
        <stp>Close</stp>
        <stp>5</stp>
        <stp>0</stp>
        <stp/>
        <stp/>
        <stp/>
        <stp>FALSE</stp>
        <stp>T</stp>
        <tr r="X53" s="8"/>
      </tp>
      <tp>
        <v>915</v>
        <stp/>
        <stp>StudyData</stp>
        <stp>(Vol(GCE?2)when  (LocalYear(GCE?2)=2016 AND LocalMonth(GCE?2)=2 AND LocalDay(GCE?2)=9 AND LocalHour(GCE?2)=10 AND LocalMinute(GCE?2)=40))</stp>
        <stp>Bar</stp>
        <stp/>
        <stp>Close</stp>
        <stp>5</stp>
        <stp>0</stp>
        <stp/>
        <stp/>
        <stp/>
        <stp>FALSE</stp>
        <stp>T</stp>
        <tr r="W41" s="8"/>
      </tp>
      <tp>
        <v>1051</v>
        <stp/>
        <stp>StudyData</stp>
        <stp>(Vol(GCE?2)when  (LocalYear(GCE?2)=2016 AND LocalMonth(GCE?2)=2 AND LocalDay(GCE?2)=8 AND LocalHour(GCE?2)=11 AND LocalMinute(GCE?2)=55))</stp>
        <stp>Bar</stp>
        <stp/>
        <stp>Close</stp>
        <stp>5</stp>
        <stp>0</stp>
        <stp/>
        <stp/>
        <stp/>
        <stp>FALSE</stp>
        <stp>T</stp>
        <tr r="X56" s="8"/>
      </tp>
      <tp>
        <v>687</v>
        <stp/>
        <stp>StudyData</stp>
        <stp>(Vol(GCE?2)when  (LocalYear(GCE?2)=2016 AND LocalMonth(GCE?2)=2 AND LocalDay(GCE?2)=9 AND LocalHour(GCE?2)=10 AND LocalMinute(GCE?2)=55))</stp>
        <stp>Bar</stp>
        <stp/>
        <stp>Close</stp>
        <stp>5</stp>
        <stp>0</stp>
        <stp/>
        <stp/>
        <stp/>
        <stp>FALSE</stp>
        <stp>T</stp>
        <tr r="W44" s="8"/>
      </tp>
      <tp>
        <v>1317</v>
        <stp/>
        <stp>StudyData</stp>
        <stp>(Vol(GCE?2)when  (LocalYear(GCE?2)=2016 AND LocalMonth(GCE?2)=2 AND LocalDay(GCE?2)=8 AND LocalHour(GCE?2)=11 AND LocalMinute(GCE?2)=50))</stp>
        <stp>Bar</stp>
        <stp/>
        <stp>Close</stp>
        <stp>5</stp>
        <stp>0</stp>
        <stp/>
        <stp/>
        <stp/>
        <stp>FALSE</stp>
        <stp>T</stp>
        <tr r="X55" s="8"/>
      </tp>
      <tp>
        <v>626</v>
        <stp/>
        <stp>StudyData</stp>
        <stp>(Vol(GCE?2)when  (LocalYear(GCE?2)=2016 AND LocalMonth(GCE?2)=2 AND LocalDay(GCE?2)=9 AND LocalHour(GCE?2)=10 AND LocalMinute(GCE?2)=50))</stp>
        <stp>Bar</stp>
        <stp/>
        <stp>Close</stp>
        <stp>5</stp>
        <stp>0</stp>
        <stp/>
        <stp/>
        <stp/>
        <stp>FALSE</stp>
        <stp>T</stp>
        <tr r="W43" s="8"/>
      </tp>
      <tp>
        <v>483</v>
        <stp/>
        <stp>StudyData</stp>
        <stp>(Vol(GCE?2)when  (LocalYear(GCE?2)=2016 AND LocalMonth(GCE?2)=2 AND LocalDay(GCE?2)=8 AND LocalHour(GCE?2)=11 AND LocalMinute(GCE?2)=25))</stp>
        <stp>Bar</stp>
        <stp/>
        <stp>Close</stp>
        <stp>5</stp>
        <stp>0</stp>
        <stp/>
        <stp/>
        <stp/>
        <stp>FALSE</stp>
        <stp>T</stp>
        <tr r="X50" s="8"/>
      </tp>
      <tp>
        <v>1001</v>
        <stp/>
        <stp>StudyData</stp>
        <stp>(Vol(GCE?2)when  (LocalYear(GCE?2)=2016 AND LocalMonth(GCE?2)=2 AND LocalDay(GCE?2)=9 AND LocalHour(GCE?2)=10 AND LocalMinute(GCE?2)=25))</stp>
        <stp>Bar</stp>
        <stp/>
        <stp>Close</stp>
        <stp>5</stp>
        <stp>0</stp>
        <stp/>
        <stp/>
        <stp/>
        <stp>FALSE</stp>
        <stp>T</stp>
        <tr r="W38" s="8"/>
      </tp>
      <tp>
        <v>520</v>
        <stp/>
        <stp>StudyData</stp>
        <stp>(Vol(GCE?2)when  (LocalYear(GCE?2)=2016 AND LocalMonth(GCE?2)=2 AND LocalDay(GCE?2)=8 AND LocalHour(GCE?2)=11 AND LocalMinute(GCE?2)=20))</stp>
        <stp>Bar</stp>
        <stp/>
        <stp>Close</stp>
        <stp>5</stp>
        <stp>0</stp>
        <stp/>
        <stp/>
        <stp/>
        <stp>FALSE</stp>
        <stp>T</stp>
        <tr r="X49" s="8"/>
      </tp>
      <tp>
        <v>1356</v>
        <stp/>
        <stp>StudyData</stp>
        <stp>(Vol(GCE?2)when  (LocalYear(GCE?2)=2016 AND LocalMonth(GCE?2)=2 AND LocalDay(GCE?2)=9 AND LocalHour(GCE?2)=10 AND LocalMinute(GCE?2)=20))</stp>
        <stp>Bar</stp>
        <stp/>
        <stp>Close</stp>
        <stp>5</stp>
        <stp>0</stp>
        <stp/>
        <stp/>
        <stp/>
        <stp>FALSE</stp>
        <stp>T</stp>
        <tr r="W37" s="8"/>
      </tp>
      <tp>
        <v>987</v>
        <stp/>
        <stp>StudyData</stp>
        <stp>(Vol(GCE?2)when  (LocalYear(GCE?2)=2016 AND LocalMonth(GCE?2)=2 AND LocalDay(GCE?2)=8 AND LocalHour(GCE?2)=11 AND LocalMinute(GCE?2)=35))</stp>
        <stp>Bar</stp>
        <stp/>
        <stp>Close</stp>
        <stp>5</stp>
        <stp>0</stp>
        <stp/>
        <stp/>
        <stp/>
        <stp>FALSE</stp>
        <stp>T</stp>
        <tr r="X52" s="8"/>
      </tp>
      <tp>
        <v>922</v>
        <stp/>
        <stp>StudyData</stp>
        <stp>(Vol(GCE?2)when  (LocalYear(GCE?2)=2016 AND LocalMonth(GCE?2)=2 AND LocalDay(GCE?2)=9 AND LocalHour(GCE?2)=10 AND LocalMinute(GCE?2)=35))</stp>
        <stp>Bar</stp>
        <stp/>
        <stp>Close</stp>
        <stp>5</stp>
        <stp>0</stp>
        <stp/>
        <stp/>
        <stp/>
        <stp>FALSE</stp>
        <stp>T</stp>
        <tr r="W40" s="8"/>
      </tp>
      <tp>
        <v>746</v>
        <stp/>
        <stp>StudyData</stp>
        <stp>(Vol(GCE?2)when  (LocalYear(GCE?2)=2016 AND LocalMonth(GCE?2)=2 AND LocalDay(GCE?2)=8 AND LocalHour(GCE?2)=11 AND LocalMinute(GCE?2)=30))</stp>
        <stp>Bar</stp>
        <stp/>
        <stp>Close</stp>
        <stp>5</stp>
        <stp>0</stp>
        <stp/>
        <stp/>
        <stp/>
        <stp>FALSE</stp>
        <stp>T</stp>
        <tr r="X51" s="8"/>
      </tp>
      <tp>
        <v>738</v>
        <stp/>
        <stp>StudyData</stp>
        <stp>(Vol(GCE?2)when  (LocalYear(GCE?2)=2016 AND LocalMonth(GCE?2)=2 AND LocalDay(GCE?2)=9 AND LocalHour(GCE?2)=10 AND LocalMinute(GCE?2)=30))</stp>
        <stp>Bar</stp>
        <stp/>
        <stp>Close</stp>
        <stp>5</stp>
        <stp>0</stp>
        <stp/>
        <stp/>
        <stp/>
        <stp>FALSE</stp>
        <stp>T</stp>
        <tr r="W39" s="8"/>
      </tp>
      <tp>
        <v>913</v>
        <stp/>
        <stp>StudyData</stp>
        <stp>(Vol(GCE?2)when  (LocalYear(GCE?2)=2016 AND LocalMonth(GCE?2)=2 AND LocalDay(GCE?2)=8 AND LocalHour(GCE?2)=11 AND LocalMinute(GCE?2)=05))</stp>
        <stp>Bar</stp>
        <stp/>
        <stp>Close</stp>
        <stp>5</stp>
        <stp>0</stp>
        <stp/>
        <stp/>
        <stp/>
        <stp>FALSE</stp>
        <stp>T</stp>
        <tr r="X46" s="8"/>
      </tp>
      <tp>
        <v>951</v>
        <stp/>
        <stp>StudyData</stp>
        <stp>(Vol(GCE?2)when  (LocalYear(GCE?2)=2016 AND LocalMonth(GCE?2)=2 AND LocalDay(GCE?2)=9 AND LocalHour(GCE?2)=10 AND LocalMinute(GCE?2)=05))</stp>
        <stp>Bar</stp>
        <stp/>
        <stp>Close</stp>
        <stp>5</stp>
        <stp>0</stp>
        <stp/>
        <stp/>
        <stp/>
        <stp>FALSE</stp>
        <stp>T</stp>
        <tr r="W34" s="8"/>
      </tp>
      <tp>
        <v>1857</v>
        <stp/>
        <stp>StudyData</stp>
        <stp>(Vol(GCE?2)when  (LocalYear(GCE?2)=2016 AND LocalMonth(GCE?2)=2 AND LocalDay(GCE?2)=8 AND LocalHour(GCE?2)=11 AND LocalMinute(GCE?2)=00))</stp>
        <stp>Bar</stp>
        <stp/>
        <stp>Close</stp>
        <stp>5</stp>
        <stp>0</stp>
        <stp/>
        <stp/>
        <stp/>
        <stp>FALSE</stp>
        <stp>T</stp>
        <tr r="X45" s="8"/>
      </tp>
      <tp>
        <v>1552</v>
        <stp/>
        <stp>StudyData</stp>
        <stp>(Vol(GCE?2)when  (LocalYear(GCE?2)=2016 AND LocalMonth(GCE?2)=2 AND LocalDay(GCE?2)=9 AND LocalHour(GCE?2)=10 AND LocalMinute(GCE?2)=00))</stp>
        <stp>Bar</stp>
        <stp/>
        <stp>Close</stp>
        <stp>5</stp>
        <stp>0</stp>
        <stp/>
        <stp/>
        <stp/>
        <stp>FALSE</stp>
        <stp>T</stp>
        <tr r="W33" s="8"/>
      </tp>
      <tp>
        <v>448</v>
        <stp/>
        <stp>StudyData</stp>
        <stp>(Vol(GCE?2)when  (LocalYear(GCE?2)=2016 AND LocalMonth(GCE?2)=2 AND LocalDay(GCE?2)=8 AND LocalHour(GCE?2)=11 AND LocalMinute(GCE?2)=15))</stp>
        <stp>Bar</stp>
        <stp/>
        <stp>Close</stp>
        <stp>5</stp>
        <stp>0</stp>
        <stp/>
        <stp/>
        <stp/>
        <stp>FALSE</stp>
        <stp>T</stp>
        <tr r="X48" s="8"/>
      </tp>
      <tp>
        <v>1104</v>
        <stp/>
        <stp>StudyData</stp>
        <stp>(Vol(GCE?2)when  (LocalYear(GCE?2)=2016 AND LocalMonth(GCE?2)=2 AND LocalDay(GCE?2)=9 AND LocalHour(GCE?2)=10 AND LocalMinute(GCE?2)=15))</stp>
        <stp>Bar</stp>
        <stp/>
        <stp>Close</stp>
        <stp>5</stp>
        <stp>0</stp>
        <stp/>
        <stp/>
        <stp/>
        <stp>FALSE</stp>
        <stp>T</stp>
        <tr r="W36" s="8"/>
      </tp>
      <tp>
        <v>833</v>
        <stp/>
        <stp>StudyData</stp>
        <stp>(Vol(GCE?2)when  (LocalYear(GCE?2)=2016 AND LocalMonth(GCE?2)=2 AND LocalDay(GCE?2)=8 AND LocalHour(GCE?2)=11 AND LocalMinute(GCE?2)=10))</stp>
        <stp>Bar</stp>
        <stp/>
        <stp>Close</stp>
        <stp>5</stp>
        <stp>0</stp>
        <stp/>
        <stp/>
        <stp/>
        <stp>FALSE</stp>
        <stp>T</stp>
        <tr r="X47" s="8"/>
      </tp>
      <tp>
        <v>1538</v>
        <stp/>
        <stp>StudyData</stp>
        <stp>(Vol(GCE?2)when  (LocalYear(GCE?2)=2016 AND LocalMonth(GCE?2)=2 AND LocalDay(GCE?2)=9 AND LocalHour(GCE?2)=10 AND LocalMinute(GCE?2)=10))</stp>
        <stp>Bar</stp>
        <stp/>
        <stp>Close</stp>
        <stp>5</stp>
        <stp>0</stp>
        <stp/>
        <stp/>
        <stp/>
        <stp>FALSE</stp>
        <stp>T</stp>
        <tr r="W35" s="8"/>
      </tp>
      <tp>
        <v>1216.2</v>
        <stp/>
        <stp>StudyData</stp>
        <stp>GCE</stp>
        <stp>Bar</stp>
        <stp/>
        <stp>High</stp>
        <stp>5</stp>
        <stp>-1</stp>
        <stp/>
        <stp/>
        <stp/>
        <stp/>
        <stp>T</stp>
        <tr r="AU6" s="1"/>
      </tp>
      <tp>
        <v>1213.0999999999999</v>
        <stp/>
        <stp>StudyData</stp>
        <stp>GCE</stp>
        <stp>Bar</stp>
        <stp/>
        <stp>Open</stp>
        <stp>5</stp>
        <stp>-6</stp>
        <stp/>
        <stp/>
        <stp/>
        <stp/>
        <stp>T</stp>
        <tr r="AT11" s="1"/>
      </tp>
      <tp>
        <v>1875</v>
        <stp/>
        <stp>StudyData</stp>
        <stp>EP</stp>
        <stp>Bar</stp>
        <stp/>
        <stp>Low</stp>
        <stp>5</stp>
        <stp>-12</stp>
        <stp/>
        <stp/>
        <stp/>
        <stp/>
        <stp>T</stp>
        <tr r="AD17" s="1"/>
      </tp>
      <tp>
        <v>1877.75</v>
        <stp/>
        <stp>StudyData</stp>
        <stp>EP</stp>
        <stp>Bar</stp>
        <stp/>
        <stp>Low</stp>
        <stp>5</stp>
        <stp>-32</stp>
        <stp/>
        <stp/>
        <stp/>
        <stp/>
        <stp>T</stp>
        <tr r="AD37" s="1"/>
      </tp>
      <tp>
        <v>1881.75</v>
        <stp/>
        <stp>StudyData</stp>
        <stp>EP</stp>
        <stp>Bar</stp>
        <stp/>
        <stp>Low</stp>
        <stp>5</stp>
        <stp>-22</stp>
        <stp/>
        <stp/>
        <stp/>
        <stp/>
        <stp>T</stp>
        <tr r="AD27" s="1"/>
      </tp>
      <tp>
        <v>1880.25</v>
        <stp/>
        <stp>StudyData</stp>
        <stp>EP</stp>
        <stp>Bar</stp>
        <stp/>
        <stp>Low</stp>
        <stp>5</stp>
        <stp>-52</stp>
        <stp/>
        <stp/>
        <stp/>
        <stp/>
        <stp>T</stp>
        <tr r="AD57" s="1"/>
      </tp>
      <tp>
        <v>1883</v>
        <stp/>
        <stp>StudyData</stp>
        <stp>EP</stp>
        <stp>Bar</stp>
        <stp/>
        <stp>Low</stp>
        <stp>5</stp>
        <stp>-42</stp>
        <stp/>
        <stp/>
        <stp/>
        <stp/>
        <stp>T</stp>
        <tr r="AD47" s="1"/>
      </tp>
      <tp>
        <v>263</v>
        <stp/>
        <stp>ContractData</stp>
        <stp>ZME?</stp>
        <stp>Open</stp>
        <stp/>
        <stp>T</stp>
        <tr r="G26" s="2"/>
      </tp>
      <tp>
        <v>1261.2</v>
        <stp/>
        <stp>ContractData</stp>
        <stp>EMD?</stp>
        <stp>Open</stp>
        <stp/>
        <stp>T</stp>
        <tr r="G6" s="2"/>
      </tp>
      <tp>
        <v>1872.5</v>
        <stp/>
        <stp>DOMData</stp>
        <stp>EP</stp>
        <stp>Price</stp>
        <stp>-1</stp>
        <stp>T</stp>
        <tr r="D6" s="3"/>
        <tr r="C4" s="3"/>
      </tp>
      <tp>
        <v>1.0432000000000001</v>
        <stp/>
        <stp>ContractData</stp>
        <stp>RBE?</stp>
        <stp>Y_Settlement</stp>
        <stp/>
        <stp>T</stp>
        <tr r="J22" s="2"/>
        <tr r="J22" s="2"/>
        <tr r="I22" s="2"/>
        <tr r="I22" s="2"/>
        <tr r="H22" s="2"/>
        <tr r="H22" s="2"/>
        <tr r="G22" s="2"/>
        <tr r="G22" s="2"/>
      </tp>
      <tp>
        <v>1872.75</v>
        <stp/>
        <stp>StudyData</stp>
        <stp>EP</stp>
        <stp>Tick</stp>
        <stp>FlatTicks=0</stp>
        <stp>Tick</stp>
        <stp>D</stp>
        <stp>-12</stp>
        <stp>all</stp>
        <tr r="AA23" s="1"/>
      </tp>
      <tp>
        <v>1872.5</v>
        <stp/>
        <stp>StudyData</stp>
        <stp>EP</stp>
        <stp>Tick</stp>
        <stp>FlatTicks=0</stp>
        <stp>Tick</stp>
        <stp>D</stp>
        <stp>-13</stp>
        <stp>all</stp>
        <tr r="AA22" s="1"/>
      </tp>
      <tp>
        <v>1872.75</v>
        <stp/>
        <stp>StudyData</stp>
        <stp>EP</stp>
        <stp>Tick</stp>
        <stp>FlatTicks=0</stp>
        <stp>Tick</stp>
        <stp>D</stp>
        <stp>-10</stp>
        <stp>all</stp>
        <tr r="AA25" s="1"/>
      </tp>
      <tp>
        <v>1872.5</v>
        <stp/>
        <stp>StudyData</stp>
        <stp>EP</stp>
        <stp>Tick</stp>
        <stp>FlatTicks=0</stp>
        <stp>Tick</stp>
        <stp>D</stp>
        <stp>-11</stp>
        <stp>all</stp>
        <tr r="AA24" s="1"/>
      </tp>
      <tp>
        <v>1872.75</v>
        <stp/>
        <stp>StudyData</stp>
        <stp>EP</stp>
        <stp>Tick</stp>
        <stp>FlatTicks=0</stp>
        <stp>Tick</stp>
        <stp>D</stp>
        <stp>-16</stp>
        <stp>all</stp>
        <tr r="AA19" s="1"/>
      </tp>
      <tp>
        <v>1872.5</v>
        <stp/>
        <stp>StudyData</stp>
        <stp>EP</stp>
        <stp>Tick</stp>
        <stp>FlatTicks=0</stp>
        <stp>Tick</stp>
        <stp>D</stp>
        <stp>-17</stp>
        <stp>all</stp>
        <tr r="AA18" s="1"/>
      </tp>
      <tp>
        <v>1872.75</v>
        <stp/>
        <stp>StudyData</stp>
        <stp>EP</stp>
        <stp>Tick</stp>
        <stp>FlatTicks=0</stp>
        <stp>Tick</stp>
        <stp>D</stp>
        <stp>-14</stp>
        <stp>all</stp>
        <tr r="AA21" s="1"/>
      </tp>
      <tp>
        <v>1872.5</v>
        <stp/>
        <stp>StudyData</stp>
        <stp>EP</stp>
        <stp>Tick</stp>
        <stp>FlatTicks=0</stp>
        <stp>Tick</stp>
        <stp>D</stp>
        <stp>-15</stp>
        <stp>all</stp>
        <tr r="AA20" s="1"/>
      </tp>
      <tp>
        <v>1872.75</v>
        <stp/>
        <stp>StudyData</stp>
        <stp>EP</stp>
        <stp>Tick</stp>
        <stp>FlatTicks=0</stp>
        <stp>Tick</stp>
        <stp>D</stp>
        <stp>-18</stp>
        <stp>all</stp>
        <tr r="AA17" s="1"/>
      </tp>
      <tp>
        <v>1872.5</v>
        <stp/>
        <stp>StudyData</stp>
        <stp>EP</stp>
        <stp>Tick</stp>
        <stp>FlatTicks=0</stp>
        <stp>Tick</stp>
        <stp>D</stp>
        <stp>-19</stp>
        <stp>all</stp>
        <tr r="AA16" s="1"/>
      </tp>
      <tp>
        <v>1872.75</v>
        <stp/>
        <stp>StudyData</stp>
        <stp>EP</stp>
        <stp>Tick</stp>
        <stp>FlatTicks=0</stp>
        <stp>Tick</stp>
        <stp>D</stp>
        <stp>-30</stp>
        <stp>all</stp>
        <tr r="AA5" s="1"/>
      </tp>
      <tp>
        <v>1872.75</v>
        <stp/>
        <stp>StudyData</stp>
        <stp>EP</stp>
        <stp>Tick</stp>
        <stp>FlatTicks=0</stp>
        <stp>Tick</stp>
        <stp>D</stp>
        <stp>-22</stp>
        <stp>all</stp>
        <tr r="AA13" s="1"/>
      </tp>
      <tp>
        <v>1872.5</v>
        <stp/>
        <stp>StudyData</stp>
        <stp>EP</stp>
        <stp>Tick</stp>
        <stp>FlatTicks=0</stp>
        <stp>Tick</stp>
        <stp>D</stp>
        <stp>-23</stp>
        <stp>all</stp>
        <tr r="AA12" s="1"/>
      </tp>
      <tp>
        <v>1872.75</v>
        <stp/>
        <stp>StudyData</stp>
        <stp>EP</stp>
        <stp>Tick</stp>
        <stp>FlatTicks=0</stp>
        <stp>Tick</stp>
        <stp>D</stp>
        <stp>-20</stp>
        <stp>all</stp>
        <tr r="AA15" s="1"/>
      </tp>
      <tp>
        <v>1872.5</v>
        <stp/>
        <stp>StudyData</stp>
        <stp>EP</stp>
        <stp>Tick</stp>
        <stp>FlatTicks=0</stp>
        <stp>Tick</stp>
        <stp>D</stp>
        <stp>-21</stp>
        <stp>all</stp>
        <tr r="AA14" s="1"/>
      </tp>
      <tp>
        <v>1872.25</v>
        <stp/>
        <stp>StudyData</stp>
        <stp>EP</stp>
        <stp>Tick</stp>
        <stp>FlatTicks=0</stp>
        <stp>Tick</stp>
        <stp>D</stp>
        <stp>-26</stp>
        <stp>all</stp>
        <tr r="AA9" s="1"/>
      </tp>
      <tp>
        <v>1872.5</v>
        <stp/>
        <stp>StudyData</stp>
        <stp>EP</stp>
        <stp>Tick</stp>
        <stp>FlatTicks=0</stp>
        <stp>Tick</stp>
        <stp>D</stp>
        <stp>-27</stp>
        <stp>all</stp>
        <tr r="AA8" s="1"/>
      </tp>
      <tp>
        <v>1872.75</v>
        <stp/>
        <stp>StudyData</stp>
        <stp>EP</stp>
        <stp>Tick</stp>
        <stp>FlatTicks=0</stp>
        <stp>Tick</stp>
        <stp>D</stp>
        <stp>-24</stp>
        <stp>all</stp>
        <tr r="AA11" s="1"/>
      </tp>
      <tp>
        <v>1872.5</v>
        <stp/>
        <stp>StudyData</stp>
        <stp>EP</stp>
        <stp>Tick</stp>
        <stp>FlatTicks=0</stp>
        <stp>Tick</stp>
        <stp>D</stp>
        <stp>-25</stp>
        <stp>all</stp>
        <tr r="AA10" s="1"/>
      </tp>
      <tp>
        <v>1872.75</v>
        <stp/>
        <stp>StudyData</stp>
        <stp>EP</stp>
        <stp>Tick</stp>
        <stp>FlatTicks=0</stp>
        <stp>Tick</stp>
        <stp>D</stp>
        <stp>-28</stp>
        <stp>all</stp>
        <tr r="AA7" s="1"/>
      </tp>
      <tp>
        <v>1872.5</v>
        <stp/>
        <stp>StudyData</stp>
        <stp>EP</stp>
        <stp>Tick</stp>
        <stp>FlatTicks=0</stp>
        <stp>Tick</stp>
        <stp>D</stp>
        <stp>-29</stp>
        <stp>all</stp>
        <tr r="AA6" s="1"/>
      </tp>
      <tp>
        <v>562</v>
        <stp/>
        <stp>StudyData</stp>
        <stp>(Vol(GCE?2)when  (LocalYear(GCE?2)=2016 AND LocalMonth(GCE?2)=2 AND LocalDay(GCE?2)=8 AND LocalHour(GCE?2)=10 AND LocalMinute(GCE?2)=45))</stp>
        <stp>Bar</stp>
        <stp/>
        <stp>Close</stp>
        <stp>5</stp>
        <stp>0</stp>
        <stp/>
        <stp/>
        <stp/>
        <stp>FALSE</stp>
        <stp>T</stp>
        <tr r="X42" s="8"/>
      </tp>
      <tp>
        <v>767</v>
        <stp/>
        <stp>StudyData</stp>
        <stp>(Vol(GCE?2)when  (LocalYear(GCE?2)=2016 AND LocalMonth(GCE?2)=2 AND LocalDay(GCE?2)=9 AND LocalHour(GCE?2)=11 AND LocalMinute(GCE?2)=45))</stp>
        <stp>Bar</stp>
        <stp/>
        <stp>Close</stp>
        <stp>5</stp>
        <stp>0</stp>
        <stp/>
        <stp/>
        <stp/>
        <stp>FALSE</stp>
        <stp>T</stp>
        <tr r="W54" s="8"/>
      </tp>
      <tp>
        <v>832</v>
        <stp/>
        <stp>StudyData</stp>
        <stp>(Vol(GCE?2)when  (LocalYear(GCE?2)=2016 AND LocalMonth(GCE?2)=2 AND LocalDay(GCE?2)=8 AND LocalHour(GCE?2)=10 AND LocalMinute(GCE?2)=40))</stp>
        <stp>Bar</stp>
        <stp/>
        <stp>Close</stp>
        <stp>5</stp>
        <stp>0</stp>
        <stp/>
        <stp/>
        <stp/>
        <stp>FALSE</stp>
        <stp>T</stp>
        <tr r="X41" s="8"/>
      </tp>
      <tp>
        <v>438</v>
        <stp/>
        <stp>StudyData</stp>
        <stp>(Vol(GCE?2)when  (LocalYear(GCE?2)=2016 AND LocalMonth(GCE?2)=2 AND LocalDay(GCE?2)=9 AND LocalHour(GCE?2)=11 AND LocalMinute(GCE?2)=40))</stp>
        <stp>Bar</stp>
        <stp/>
        <stp>Close</stp>
        <stp>5</stp>
        <stp>0</stp>
        <stp/>
        <stp/>
        <stp/>
        <stp>FALSE</stp>
        <stp>T</stp>
        <tr r="W53" s="8"/>
      </tp>
      <tp>
        <v>880</v>
        <stp/>
        <stp>StudyData</stp>
        <stp>(Vol(GCE?2)when  (LocalYear(GCE?2)=2016 AND LocalMonth(GCE?2)=2 AND LocalDay(GCE?2)=8 AND LocalHour(GCE?2)=10 AND LocalMinute(GCE?2)=55))</stp>
        <stp>Bar</stp>
        <stp/>
        <stp>Close</stp>
        <stp>5</stp>
        <stp>0</stp>
        <stp/>
        <stp/>
        <stp/>
        <stp>FALSE</stp>
        <stp>T</stp>
        <tr r="X44" s="8"/>
      </tp>
      <tp>
        <v>481</v>
        <stp/>
        <stp>StudyData</stp>
        <stp>(Vol(GCE?2)when  (LocalYear(GCE?2)=2016 AND LocalMonth(GCE?2)=2 AND LocalDay(GCE?2)=9 AND LocalHour(GCE?2)=11 AND LocalMinute(GCE?2)=55))</stp>
        <stp>Bar</stp>
        <stp/>
        <stp>Close</stp>
        <stp>5</stp>
        <stp>0</stp>
        <stp/>
        <stp/>
        <stp/>
        <stp>FALSE</stp>
        <stp>T</stp>
        <tr r="W56" s="8"/>
      </tp>
      <tp>
        <v>581</v>
        <stp/>
        <stp>StudyData</stp>
        <stp>(Vol(GCE?2)when  (LocalYear(GCE?2)=2016 AND LocalMonth(GCE?2)=2 AND LocalDay(GCE?2)=8 AND LocalHour(GCE?2)=10 AND LocalMinute(GCE?2)=50))</stp>
        <stp>Bar</stp>
        <stp/>
        <stp>Close</stp>
        <stp>5</stp>
        <stp>0</stp>
        <stp/>
        <stp/>
        <stp/>
        <stp>FALSE</stp>
        <stp>T</stp>
        <tr r="X43" s="8"/>
      </tp>
      <tp>
        <v>631</v>
        <stp/>
        <stp>StudyData</stp>
        <stp>(Vol(GCE?2)when  (LocalYear(GCE?2)=2016 AND LocalMonth(GCE?2)=2 AND LocalDay(GCE?2)=9 AND LocalHour(GCE?2)=11 AND LocalMinute(GCE?2)=50))</stp>
        <stp>Bar</stp>
        <stp/>
        <stp>Close</stp>
        <stp>5</stp>
        <stp>0</stp>
        <stp/>
        <stp/>
        <stp/>
        <stp>FALSE</stp>
        <stp>T</stp>
        <tr r="W55" s="8"/>
      </tp>
      <tp>
        <v>1418</v>
        <stp/>
        <stp>StudyData</stp>
        <stp>(Vol(GCE?2)when  (LocalYear(GCE?2)=2016 AND LocalMonth(GCE?2)=2 AND LocalDay(GCE?2)=8 AND LocalHour(GCE?2)=10 AND LocalMinute(GCE?2)=25))</stp>
        <stp>Bar</stp>
        <stp/>
        <stp>Close</stp>
        <stp>5</stp>
        <stp>0</stp>
        <stp/>
        <stp/>
        <stp/>
        <stp>FALSE</stp>
        <stp>T</stp>
        <tr r="X38" s="8"/>
      </tp>
      <tp>
        <v>811</v>
        <stp/>
        <stp>StudyData</stp>
        <stp>(Vol(GCE?2)when  (LocalYear(GCE?2)=2016 AND LocalMonth(GCE?2)=2 AND LocalDay(GCE?2)=9 AND LocalHour(GCE?2)=11 AND LocalMinute(GCE?2)=25))</stp>
        <stp>Bar</stp>
        <stp/>
        <stp>Close</stp>
        <stp>5</stp>
        <stp>0</stp>
        <stp/>
        <stp/>
        <stp/>
        <stp>FALSE</stp>
        <stp>T</stp>
        <tr r="W50" s="8"/>
      </tp>
      <tp>
        <v>1662</v>
        <stp/>
        <stp>StudyData</stp>
        <stp>(Vol(GCE?2)when  (LocalYear(GCE?2)=2016 AND LocalMonth(GCE?2)=2 AND LocalDay(GCE?2)=8 AND LocalHour(GCE?2)=10 AND LocalMinute(GCE?2)=20))</stp>
        <stp>Bar</stp>
        <stp/>
        <stp>Close</stp>
        <stp>5</stp>
        <stp>0</stp>
        <stp/>
        <stp/>
        <stp/>
        <stp>FALSE</stp>
        <stp>T</stp>
        <tr r="X37" s="8"/>
      </tp>
      <tp>
        <v>975</v>
        <stp/>
        <stp>StudyData</stp>
        <stp>(Vol(GCE?2)when  (LocalYear(GCE?2)=2016 AND LocalMonth(GCE?2)=2 AND LocalDay(GCE?2)=9 AND LocalHour(GCE?2)=11 AND LocalMinute(GCE?2)=20))</stp>
        <stp>Bar</stp>
        <stp/>
        <stp>Close</stp>
        <stp>5</stp>
        <stp>0</stp>
        <stp/>
        <stp/>
        <stp/>
        <stp>FALSE</stp>
        <stp>T</stp>
        <tr r="W49" s="8"/>
      </tp>
      <tp>
        <v>1188</v>
        <stp/>
        <stp>StudyData</stp>
        <stp>(Vol(GCE?2)when  (LocalYear(GCE?2)=2016 AND LocalMonth(GCE?2)=2 AND LocalDay(GCE?2)=8 AND LocalHour(GCE?2)=10 AND LocalMinute(GCE?2)=35))</stp>
        <stp>Bar</stp>
        <stp/>
        <stp>Close</stp>
        <stp>5</stp>
        <stp>0</stp>
        <stp/>
        <stp/>
        <stp/>
        <stp>FALSE</stp>
        <stp>T</stp>
        <tr r="X40" s="8"/>
      </tp>
      <tp>
        <v>652</v>
        <stp/>
        <stp>StudyData</stp>
        <stp>(Vol(GCE?2)when  (LocalYear(GCE?2)=2016 AND LocalMonth(GCE?2)=2 AND LocalDay(GCE?2)=9 AND LocalHour(GCE?2)=11 AND LocalMinute(GCE?2)=35))</stp>
        <stp>Bar</stp>
        <stp/>
        <stp>Close</stp>
        <stp>5</stp>
        <stp>0</stp>
        <stp/>
        <stp/>
        <stp/>
        <stp>FALSE</stp>
        <stp>T</stp>
        <tr r="W52" s="8"/>
      </tp>
      <tp>
        <v>1421</v>
        <stp/>
        <stp>StudyData</stp>
        <stp>(Vol(GCE?2)when  (LocalYear(GCE?2)=2016 AND LocalMonth(GCE?2)=2 AND LocalDay(GCE?2)=8 AND LocalHour(GCE?2)=10 AND LocalMinute(GCE?2)=30))</stp>
        <stp>Bar</stp>
        <stp/>
        <stp>Close</stp>
        <stp>5</stp>
        <stp>0</stp>
        <stp/>
        <stp/>
        <stp/>
        <stp>FALSE</stp>
        <stp>T</stp>
        <tr r="X39" s="8"/>
      </tp>
      <tp>
        <v>458</v>
        <stp/>
        <stp>StudyData</stp>
        <stp>(Vol(GCE?2)when  (LocalYear(GCE?2)=2016 AND LocalMonth(GCE?2)=2 AND LocalDay(GCE?2)=9 AND LocalHour(GCE?2)=11 AND LocalMinute(GCE?2)=30))</stp>
        <stp>Bar</stp>
        <stp/>
        <stp>Close</stp>
        <stp>5</stp>
        <stp>0</stp>
        <stp/>
        <stp/>
        <stp/>
        <stp>FALSE</stp>
        <stp>T</stp>
        <tr r="W51" s="8"/>
      </tp>
      <tp>
        <v>2364</v>
        <stp/>
        <stp>StudyData</stp>
        <stp>(Vol(GCE?2)when  (LocalYear(GCE?2)=2016 AND LocalMonth(GCE?2)=2 AND LocalDay(GCE?2)=8 AND LocalHour(GCE?2)=10 AND LocalMinute(GCE?2)=05))</stp>
        <stp>Bar</stp>
        <stp/>
        <stp>Close</stp>
        <stp>5</stp>
        <stp>0</stp>
        <stp/>
        <stp/>
        <stp/>
        <stp>FALSE</stp>
        <stp>T</stp>
        <tr r="X34" s="8"/>
      </tp>
      <tp>
        <v>615</v>
        <stp/>
        <stp>StudyData</stp>
        <stp>(Vol(GCE?2)when  (LocalYear(GCE?2)=2016 AND LocalMonth(GCE?2)=2 AND LocalDay(GCE?2)=9 AND LocalHour(GCE?2)=11 AND LocalMinute(GCE?2)=05))</stp>
        <stp>Bar</stp>
        <stp/>
        <stp>Close</stp>
        <stp>5</stp>
        <stp>0</stp>
        <stp/>
        <stp/>
        <stp/>
        <stp>FALSE</stp>
        <stp>T</stp>
        <tr r="W46" s="8"/>
      </tp>
      <tp>
        <v>2895</v>
        <stp/>
        <stp>StudyData</stp>
        <stp>(Vol(GCE?2)when  (LocalYear(GCE?2)=2016 AND LocalMonth(GCE?2)=2 AND LocalDay(GCE?2)=8 AND LocalHour(GCE?2)=10 AND LocalMinute(GCE?2)=00))</stp>
        <stp>Bar</stp>
        <stp/>
        <stp>Close</stp>
        <stp>5</stp>
        <stp>0</stp>
        <stp/>
        <stp/>
        <stp/>
        <stp>FALSE</stp>
        <stp>T</stp>
        <tr r="X33" s="8"/>
      </tp>
      <tp>
        <v>1108</v>
        <stp/>
        <stp>StudyData</stp>
        <stp>(Vol(GCE?2)when  (LocalYear(GCE?2)=2016 AND LocalMonth(GCE?2)=2 AND LocalDay(GCE?2)=9 AND LocalHour(GCE?2)=11 AND LocalMinute(GCE?2)=00))</stp>
        <stp>Bar</stp>
        <stp/>
        <stp>Close</stp>
        <stp>5</stp>
        <stp>0</stp>
        <stp/>
        <stp/>
        <stp/>
        <stp>FALSE</stp>
        <stp>T</stp>
        <tr r="W45" s="8"/>
      </tp>
      <tp>
        <v>3032</v>
        <stp/>
        <stp>StudyData</stp>
        <stp>(Vol(GCE?2)when  (LocalYear(GCE?2)=2016 AND LocalMonth(GCE?2)=2 AND LocalDay(GCE?2)=8 AND LocalHour(GCE?2)=10 AND LocalMinute(GCE?2)=15))</stp>
        <stp>Bar</stp>
        <stp/>
        <stp>Close</stp>
        <stp>5</stp>
        <stp>0</stp>
        <stp/>
        <stp/>
        <stp/>
        <stp>FALSE</stp>
        <stp>T</stp>
        <tr r="X36" s="8"/>
      </tp>
      <tp>
        <v>428</v>
        <stp/>
        <stp>StudyData</stp>
        <stp>(Vol(GCE?2)when  (LocalYear(GCE?2)=2016 AND LocalMonth(GCE?2)=2 AND LocalDay(GCE?2)=9 AND LocalHour(GCE?2)=11 AND LocalMinute(GCE?2)=15))</stp>
        <stp>Bar</stp>
        <stp/>
        <stp>Close</stp>
        <stp>5</stp>
        <stp>0</stp>
        <stp/>
        <stp/>
        <stp/>
        <stp>FALSE</stp>
        <stp>T</stp>
        <tr r="W48" s="8"/>
      </tp>
      <tp>
        <v>3059</v>
        <stp/>
        <stp>StudyData</stp>
        <stp>(Vol(GCE?2)when  (LocalYear(GCE?2)=2016 AND LocalMonth(GCE?2)=2 AND LocalDay(GCE?2)=8 AND LocalHour(GCE?2)=10 AND LocalMinute(GCE?2)=10))</stp>
        <stp>Bar</stp>
        <stp/>
        <stp>Close</stp>
        <stp>5</stp>
        <stp>0</stp>
        <stp/>
        <stp/>
        <stp/>
        <stp>FALSE</stp>
        <stp>T</stp>
        <tr r="X35" s="8"/>
      </tp>
      <tp>
        <v>496</v>
        <stp/>
        <stp>StudyData</stp>
        <stp>(Vol(GCE?2)when  (LocalYear(GCE?2)=2016 AND LocalMonth(GCE?2)=2 AND LocalDay(GCE?2)=9 AND LocalHour(GCE?2)=11 AND LocalMinute(GCE?2)=10))</stp>
        <stp>Bar</stp>
        <stp/>
        <stp>Close</stp>
        <stp>5</stp>
        <stp>0</stp>
        <stp/>
        <stp/>
        <stp/>
        <stp>FALSE</stp>
        <stp>T</stp>
        <tr r="W47" s="8"/>
      </tp>
      <tp>
        <v>1212.9000000000001</v>
        <stp/>
        <stp>StudyData</stp>
        <stp>GCE</stp>
        <stp>Bar</stp>
        <stp/>
        <stp>Open</stp>
        <stp>5</stp>
        <stp>-7</stp>
        <stp/>
        <stp/>
        <stp/>
        <stp/>
        <stp>T</stp>
        <tr r="AT12" s="1"/>
      </tp>
      <tp>
        <v>1872.5</v>
        <stp/>
        <stp>StudyData</stp>
        <stp>EP</stp>
        <stp>Bar</stp>
        <stp/>
        <stp>Low</stp>
        <stp>5</stp>
        <stp>-13</stp>
        <stp/>
        <stp/>
        <stp/>
        <stp/>
        <stp>T</stp>
        <tr r="AD18" s="1"/>
      </tp>
      <tp>
        <v>1878.25</v>
        <stp/>
        <stp>StudyData</stp>
        <stp>EP</stp>
        <stp>Bar</stp>
        <stp/>
        <stp>Low</stp>
        <stp>5</stp>
        <stp>-33</stp>
        <stp/>
        <stp/>
        <stp/>
        <stp/>
        <stp>T</stp>
        <tr r="AD38" s="1"/>
      </tp>
      <tp>
        <v>1881.75</v>
        <stp/>
        <stp>StudyData</stp>
        <stp>EP</stp>
        <stp>Bar</stp>
        <stp/>
        <stp>Low</stp>
        <stp>5</stp>
        <stp>-23</stp>
        <stp/>
        <stp/>
        <stp/>
        <stp/>
        <stp>T</stp>
        <tr r="AD28" s="1"/>
      </tp>
      <tp>
        <v>1880.5</v>
        <stp/>
        <stp>StudyData</stp>
        <stp>EP</stp>
        <stp>Bar</stp>
        <stp/>
        <stp>Low</stp>
        <stp>5</stp>
        <stp>-53</stp>
        <stp/>
        <stp/>
        <stp/>
        <stp/>
        <stp>T</stp>
        <tr r="AD58" s="1"/>
      </tp>
      <tp>
        <v>1883.5</v>
        <stp/>
        <stp>StudyData</stp>
        <stp>EP</stp>
        <stp>Bar</stp>
        <stp/>
        <stp>Low</stp>
        <stp>5</stp>
        <stp>-43</stp>
        <stp/>
        <stp/>
        <stp/>
        <stp/>
        <stp>T</stp>
        <tr r="AD48" s="1"/>
      </tp>
      <tp>
        <v>29.080000000000002</v>
        <stp/>
        <stp>ContractData</stp>
        <stp>CLE?</stp>
        <stp>Open</stp>
        <stp/>
        <stp>T</stp>
        <tr r="X7" s="1"/>
        <tr r="G20" s="2"/>
      </tp>
      <tp>
        <v>31.91</v>
        <stp/>
        <stp>ContractData</stp>
        <stp>ZLE?</stp>
        <stp>Open</stp>
        <stp/>
        <stp>T</stp>
        <tr r="G27" s="2"/>
      </tp>
      <tp>
        <v>171.8125</v>
        <stp/>
        <stp>ContractData</stp>
        <stp>ULA?</stp>
        <stp>Open</stp>
        <stp/>
        <stp>T</stp>
        <tr r="G55" s="2"/>
      </tp>
      <tp>
        <v>358.75</v>
        <stp/>
        <stp>ContractData</stp>
        <stp>ZCE?</stp>
        <stp>Y_Settlement</stp>
        <stp/>
        <stp>T</stp>
        <tr r="J29" s="2"/>
        <tr r="J29" s="2"/>
        <tr r="I29" s="2"/>
        <tr r="I29" s="2"/>
        <tr r="H29" s="2"/>
        <tr r="H29" s="2"/>
        <tr r="G29" s="2"/>
        <tr r="G29" s="2"/>
      </tp>
      <tp>
        <v>1239.4000000000001</v>
        <stp/>
        <stp>ContractData</stp>
        <stp>GCE?</stp>
        <stp>Y_Settlement</stp>
        <stp/>
        <stp>T</stp>
        <tr r="J44" s="2"/>
        <tr r="J44" s="2"/>
        <tr r="G44" s="2"/>
        <tr r="G44" s="2"/>
        <tr r="H44" s="2"/>
        <tr r="H44" s="2"/>
        <tr r="I44" s="2"/>
        <tr r="I44" s="2"/>
      </tp>
      <tp>
        <v>1213.9000000000001</v>
        <stp/>
        <stp>StudyData</stp>
        <stp>GCE</stp>
        <stp>Bar</stp>
        <stp/>
        <stp>High</stp>
        <stp>5</stp>
        <stp>-7</stp>
        <stp/>
        <stp/>
        <stp/>
        <stp/>
        <stp>T</stp>
        <tr r="AU12" s="1"/>
      </tp>
      <tp>
        <v>1273</v>
        <stp/>
        <stp>ContractData</stp>
        <stp>EMD?</stp>
        <stp>Close</stp>
        <stp/>
        <stp>T</stp>
        <tr r="J6" s="2"/>
      </tp>
      <tp>
        <v>1872.75</v>
        <stp/>
        <stp>StudyData</stp>
        <stp>EP</stp>
        <stp>Bar</stp>
        <stp/>
        <stp>Low</stp>
        <stp>5</stp>
        <stp>-14</stp>
        <stp/>
        <stp/>
        <stp/>
        <stp/>
        <stp>T</stp>
        <tr r="AD19" s="1"/>
      </tp>
      <tp>
        <v>1878.75</v>
        <stp/>
        <stp>StudyData</stp>
        <stp>EP</stp>
        <stp>Bar</stp>
        <stp/>
        <stp>Low</stp>
        <stp>5</stp>
        <stp>-34</stp>
        <stp/>
        <stp/>
        <stp/>
        <stp/>
        <stp>T</stp>
        <tr r="AD39" s="1"/>
      </tp>
      <tp>
        <v>1881.75</v>
        <stp/>
        <stp>StudyData</stp>
        <stp>EP</stp>
        <stp>Bar</stp>
        <stp/>
        <stp>Low</stp>
        <stp>5</stp>
        <stp>-24</stp>
        <stp/>
        <stp/>
        <stp/>
        <stp/>
        <stp>T</stp>
        <tr r="AD29" s="1"/>
      </tp>
      <tp>
        <v>1878.75</v>
        <stp/>
        <stp>StudyData</stp>
        <stp>EP</stp>
        <stp>Bar</stp>
        <stp/>
        <stp>Low</stp>
        <stp>5</stp>
        <stp>-54</stp>
        <stp/>
        <stp/>
        <stp/>
        <stp/>
        <stp>T</stp>
        <tr r="AD59" s="1"/>
      </tp>
      <tp>
        <v>1884.25</v>
        <stp/>
        <stp>StudyData</stp>
        <stp>EP</stp>
        <stp>Bar</stp>
        <stp/>
        <stp>Low</stp>
        <stp>5</stp>
        <stp>-44</stp>
        <stp/>
        <stp/>
        <stp/>
        <stp/>
        <stp>T</stp>
        <tr r="AD49" s="1"/>
      </tp>
      <tp>
        <v>31.53</v>
        <stp/>
        <stp>ContractData</stp>
        <stp>CLE?</stp>
        <stp>High</stp>
        <stp/>
        <stp>T</stp>
        <tr r="Y7" s="1"/>
        <tr r="H20" s="2"/>
      </tp>
      <tp>
        <v>32.200000000000003</v>
        <stp/>
        <stp>ContractData</stp>
        <stp>ZLE?</stp>
        <stp>High</stp>
        <stp/>
        <stp>T</stp>
        <tr r="H27" s="2"/>
      </tp>
      <tp>
        <v>172.03125</v>
        <stp/>
        <stp>ContractData</stp>
        <stp>ULA?</stp>
        <stp>High</stp>
        <stp/>
        <stp>T</stp>
        <tr r="H55" s="2"/>
      </tp>
      <tp>
        <v>0.66039999999999999</v>
        <stp/>
        <stp>ContractData</stp>
        <stp>NE6?</stp>
        <stp>Y_Settlement</stp>
        <stp/>
        <stp>T</stp>
        <tr r="J42" s="2"/>
        <tr r="J42" s="2"/>
        <tr r="I42" s="2"/>
        <tr r="I42" s="2"/>
        <tr r="H42" s="2"/>
        <tr r="H42" s="2"/>
        <tr r="G42" s="2"/>
        <tr r="G42" s="2"/>
      </tp>
      <tp>
        <v>1214.0999999999999</v>
        <stp/>
        <stp>StudyData</stp>
        <stp>GCE</stp>
        <stp>Bar</stp>
        <stp/>
        <stp>High</stp>
        <stp>5</stp>
        <stp>-6</stp>
        <stp/>
        <stp/>
        <stp/>
        <stp/>
        <stp>T</stp>
        <tr r="AU11" s="1"/>
      </tp>
      <tp>
        <v>1.885</v>
        <stp/>
        <stp>ContractData</stp>
        <stp>NGE?</stp>
        <stp>Close</stp>
        <stp/>
        <stp>T</stp>
        <tr r="J23" s="2"/>
      </tp>
      <tp>
        <v>1.0352000000000001</v>
        <stp/>
        <stp>ContractData</stp>
        <stp>HOE?</stp>
        <stp>Close</stp>
        <stp/>
        <stp>T</stp>
        <tr r="J21" s="2"/>
      </tp>
      <tp>
        <v>1215.9000000000001</v>
        <stp/>
        <stp>ContractData</stp>
        <stp>GCE?</stp>
        <stp>Close</stp>
        <stp/>
        <stp>T</stp>
        <tr r="J44" s="2"/>
      </tp>
      <tp>
        <v>28.810000000000002</v>
        <stp/>
        <stp>ContractData</stp>
        <stp>CLE?</stp>
        <stp>Close</stp>
        <stp/>
        <stp>T</stp>
        <tr r="J20" s="2"/>
      </tp>
      <tp>
        <v>879.75</v>
        <stp/>
        <stp>ContractData</stp>
        <stp>ZSE?</stp>
        <stp>Close</stp>
        <stp/>
        <stp>T</stp>
        <tr r="J25" s="2"/>
      </tp>
      <tp>
        <v>360</v>
        <stp/>
        <stp>ContractData</stp>
        <stp>ZCE?</stp>
        <stp>Close</stp>
        <stp/>
        <stp>T</stp>
        <tr r="J29" s="2"/>
      </tp>
      <tp>
        <v>31.32</v>
        <stp/>
        <stp>ContractData</stp>
        <stp>ZLE?</stp>
        <stp>Close</stp>
        <stp/>
        <stp>T</stp>
        <tr r="J27" s="2"/>
      </tp>
      <tp>
        <v>266.40000000000003</v>
        <stp/>
        <stp>ContractData</stp>
        <stp>ZME?</stp>
        <stp>Close</stp>
        <stp/>
        <stp>T</stp>
        <tr r="J26" s="2"/>
      </tp>
      <tp>
        <v>980.7</v>
        <stp/>
        <stp>ContractData</stp>
        <stp>TFE?</stp>
        <stp>Close</stp>
        <stp/>
        <stp>T</stp>
        <tr r="J8" s="2"/>
      </tp>
      <tp>
        <v>0.9870000000000001</v>
        <stp/>
        <stp>ContractData</stp>
        <stp>RBE?</stp>
        <stp>Close</stp>
        <stp/>
        <stp>T</stp>
        <tr r="J22" s="2"/>
      </tp>
      <tp>
        <v>1216</v>
        <stp/>
        <stp>StudyData</stp>
        <stp>GCE</stp>
        <stp>Bar</stp>
        <stp/>
        <stp>Open</stp>
        <stp>5</stp>
        <stp>-1</stp>
        <stp/>
        <stp/>
        <stp/>
        <stp/>
        <stp>T</stp>
        <tr r="AT6" s="1"/>
      </tp>
      <tp>
        <v>1874</v>
        <stp/>
        <stp>StudyData</stp>
        <stp>EP</stp>
        <stp>Bar</stp>
        <stp/>
        <stp>Low</stp>
        <stp>5</stp>
        <stp>-15</stp>
        <stp/>
        <stp/>
        <stp/>
        <stp/>
        <stp>T</stp>
        <tr r="AD20" s="1"/>
      </tp>
      <tp>
        <v>1878.5</v>
        <stp/>
        <stp>StudyData</stp>
        <stp>EP</stp>
        <stp>Bar</stp>
        <stp/>
        <stp>Low</stp>
        <stp>5</stp>
        <stp>-35</stp>
        <stp/>
        <stp/>
        <stp/>
        <stp/>
        <stp>T</stp>
        <tr r="AD40" s="1"/>
      </tp>
      <tp>
        <v>1880</v>
        <stp/>
        <stp>StudyData</stp>
        <stp>EP</stp>
        <stp>Bar</stp>
        <stp/>
        <stp>Low</stp>
        <stp>5</stp>
        <stp>-25</stp>
        <stp/>
        <stp/>
        <stp/>
        <stp/>
        <stp>T</stp>
        <tr r="AD30" s="1"/>
      </tp>
      <tp>
        <v>1880</v>
        <stp/>
        <stp>StudyData</stp>
        <stp>EP</stp>
        <stp>Bar</stp>
        <stp/>
        <stp>Low</stp>
        <stp>5</stp>
        <stp>-55</stp>
        <stp/>
        <stp/>
        <stp/>
        <stp/>
        <stp>T</stp>
        <tr r="AD60" s="1"/>
      </tp>
      <tp>
        <v>1883.75</v>
        <stp/>
        <stp>StudyData</stp>
        <stp>EP</stp>
        <stp>Bar</stp>
        <stp/>
        <stp>Low</stp>
        <stp>5</stp>
        <stp>-45</stp>
        <stp/>
        <stp/>
        <stp/>
        <stp/>
        <stp>T</stp>
        <tr r="AD50" s="1"/>
      </tp>
      <tp>
        <v>1281.3</v>
        <stp/>
        <stp>ContractData</stp>
        <stp>EMD?</stp>
        <stp>High</stp>
        <stp/>
        <stp>T</stp>
        <tr r="H6" s="2"/>
      </tp>
      <tp>
        <v>267.2</v>
        <stp/>
        <stp>ContractData</stp>
        <stp>ZME?</stp>
        <stp>High</stp>
        <stp/>
        <stp>T</stp>
        <tr r="H26" s="2"/>
      </tp>
      <tp>
        <v>42416.429108796299</v>
        <stp/>
        <stp>SystemInfo</stp>
        <stp>Linetime</stp>
        <tr r="G20" s="7"/>
        <tr r="B55" s="1"/>
        <tr r="G20" s="9"/>
        <tr r="G20" s="5"/>
      </tp>
      <tp>
        <v>1.0261</v>
        <stp/>
        <stp>ContractData</stp>
        <stp>SF6?</stp>
        <stp>Y_Settlement</stp>
        <stp/>
        <stp>T</stp>
        <tr r="J40" s="2"/>
        <tr r="J40" s="2"/>
        <tr r="G40" s="2"/>
        <tr r="G40" s="2"/>
        <tr r="I40" s="2"/>
        <tr r="I40" s="2"/>
        <tr r="H40" s="2"/>
        <tr r="H40" s="2"/>
      </tp>
      <tp>
        <v>259</v>
        <stp/>
        <stp>StudyData</stp>
        <stp>(Vol(GCE?2)when  (LocalYear(GCE?2)=2016 AND LocalMonth(GCE?2)=2 AND LocalDay(GCE?2)=9 AND LocalHour(GCE?2)=14 AND LocalMinute(GCE?2)=45))</stp>
        <stp>Bar</stp>
        <stp/>
        <stp>Close</stp>
        <stp>5</stp>
        <stp>0</stp>
        <stp/>
        <stp/>
        <stp/>
        <stp>FALSE</stp>
        <stp>T</stp>
        <tr r="W90" s="8"/>
      </tp>
      <tp>
        <v>504</v>
        <stp/>
        <stp>StudyData</stp>
        <stp>(Vol(GCE?2)when  (LocalYear(GCE?2)=2016 AND LocalMonth(GCE?2)=2 AND LocalDay(GCE?2)=9 AND LocalHour(GCE?2)=14 AND LocalMinute(GCE?2)=40))</stp>
        <stp>Bar</stp>
        <stp/>
        <stp>Close</stp>
        <stp>5</stp>
        <stp>0</stp>
        <stp/>
        <stp/>
        <stp/>
        <stp>FALSE</stp>
        <stp>T</stp>
        <tr r="W89" s="8"/>
      </tp>
      <tp>
        <v>1521</v>
        <stp/>
        <stp>StudyData</stp>
        <stp>(Vol(GCE?2)when  (LocalYear(GCE?2)=2016 AND LocalMonth(GCE?2)=2 AND LocalDay(GCE?2)=9 AND LocalHour(GCE?2)=14 AND LocalMinute(GCE?2)=55))</stp>
        <stp>Bar</stp>
        <stp/>
        <stp>Close</stp>
        <stp>5</stp>
        <stp>0</stp>
        <stp/>
        <stp/>
        <stp/>
        <stp>FALSE</stp>
        <stp>T</stp>
        <tr r="W92" s="8"/>
      </tp>
      <tp>
        <v>236</v>
        <stp/>
        <stp>StudyData</stp>
        <stp>(Vol(GCE?2)when  (LocalYear(GCE?2)=2016 AND LocalMonth(GCE?2)=2 AND LocalDay(GCE?2)=9 AND LocalHour(GCE?2)=14 AND LocalMinute(GCE?2)=50))</stp>
        <stp>Bar</stp>
        <stp/>
        <stp>Close</stp>
        <stp>5</stp>
        <stp>0</stp>
        <stp/>
        <stp/>
        <stp/>
        <stp>FALSE</stp>
        <stp>T</stp>
        <tr r="W91" s="8"/>
      </tp>
      <tp>
        <v>66</v>
        <stp/>
        <stp>StudyData</stp>
        <stp>(Vol(GCE?2)when  (LocalYear(GCE?2)=2016 AND LocalMonth(GCE?2)=2 AND LocalDay(GCE?2)=8 AND LocalHour(GCE?2)=15 AND LocalMinute(GCE?2)=25))</stp>
        <stp>Bar</stp>
        <stp/>
        <stp>Close</stp>
        <stp>5</stp>
        <stp>0</stp>
        <stp/>
        <stp/>
        <stp/>
        <stp>FALSE</stp>
        <stp>T</stp>
        <tr r="X98" s="8"/>
      </tp>
      <tp>
        <v>502</v>
        <stp/>
        <stp>StudyData</stp>
        <stp>(Vol(GCE?2)when  (LocalYear(GCE?2)=2016 AND LocalMonth(GCE?2)=2 AND LocalDay(GCE?2)=9 AND LocalHour(GCE?2)=14 AND LocalMinute(GCE?2)=25))</stp>
        <stp>Bar</stp>
        <stp/>
        <stp>Close</stp>
        <stp>5</stp>
        <stp>0</stp>
        <stp/>
        <stp/>
        <stp/>
        <stp>FALSE</stp>
        <stp>T</stp>
        <tr r="W86" s="8"/>
      </tp>
      <tp>
        <v>109</v>
        <stp/>
        <stp>StudyData</stp>
        <stp>(Vol(GCE?2)when  (LocalYear(GCE?2)=2016 AND LocalMonth(GCE?2)=2 AND LocalDay(GCE?2)=8 AND LocalHour(GCE?2)=15 AND LocalMinute(GCE?2)=20))</stp>
        <stp>Bar</stp>
        <stp/>
        <stp>Close</stp>
        <stp>5</stp>
        <stp>0</stp>
        <stp/>
        <stp/>
        <stp/>
        <stp>FALSE</stp>
        <stp>T</stp>
        <tr r="X97" s="8"/>
      </tp>
      <tp>
        <v>477</v>
        <stp/>
        <stp>StudyData</stp>
        <stp>(Vol(GCE?2)when  (LocalYear(GCE?2)=2016 AND LocalMonth(GCE?2)=2 AND LocalDay(GCE?2)=9 AND LocalHour(GCE?2)=14 AND LocalMinute(GCE?2)=20))</stp>
        <stp>Bar</stp>
        <stp/>
        <stp>Close</stp>
        <stp>5</stp>
        <stp>0</stp>
        <stp/>
        <stp/>
        <stp/>
        <stp>FALSE</stp>
        <stp>T</stp>
        <tr r="W85" s="8"/>
      </tp>
      <tp>
        <v>672</v>
        <stp/>
        <stp>StudyData</stp>
        <stp>(Vol(GCE?2)when  (LocalYear(GCE?2)=2016 AND LocalMonth(GCE?2)=2 AND LocalDay(GCE?2)=9 AND LocalHour(GCE?2)=14 AND LocalMinute(GCE?2)=35))</stp>
        <stp>Bar</stp>
        <stp/>
        <stp>Close</stp>
        <stp>5</stp>
        <stp>0</stp>
        <stp/>
        <stp/>
        <stp/>
        <stp>FALSE</stp>
        <stp>T</stp>
        <tr r="W88" s="8"/>
      </tp>
      <tp>
        <v>184</v>
        <stp/>
        <stp>StudyData</stp>
        <stp>(Vol(GCE?2)when  (LocalYear(GCE?2)=2016 AND LocalMonth(GCE?2)=2 AND LocalDay(GCE?2)=9 AND LocalHour(GCE?2)=14 AND LocalMinute(GCE?2)=30))</stp>
        <stp>Bar</stp>
        <stp/>
        <stp>Close</stp>
        <stp>5</stp>
        <stp>0</stp>
        <stp/>
        <stp/>
        <stp/>
        <stp>FALSE</stp>
        <stp>T</stp>
        <tr r="W87" s="8"/>
      </tp>
      <tp>
        <v>318</v>
        <stp/>
        <stp>StudyData</stp>
        <stp>(Vol(GCE?2)when  (LocalYear(GCE?2)=2016 AND LocalMonth(GCE?2)=2 AND LocalDay(GCE?2)=8 AND LocalHour(GCE?2)=15 AND LocalMinute(GCE?2)=05))</stp>
        <stp>Bar</stp>
        <stp/>
        <stp>Close</stp>
        <stp>5</stp>
        <stp>0</stp>
        <stp/>
        <stp/>
        <stp/>
        <stp>FALSE</stp>
        <stp>T</stp>
        <tr r="X94" s="8"/>
      </tp>
      <tp>
        <v>597</v>
        <stp/>
        <stp>StudyData</stp>
        <stp>(Vol(GCE?2)when  (LocalYear(GCE?2)=2016 AND LocalMonth(GCE?2)=2 AND LocalDay(GCE?2)=9 AND LocalHour(GCE?2)=14 AND LocalMinute(GCE?2)=05))</stp>
        <stp>Bar</stp>
        <stp/>
        <stp>Close</stp>
        <stp>5</stp>
        <stp>0</stp>
        <stp/>
        <stp/>
        <stp/>
        <stp>FALSE</stp>
        <stp>T</stp>
        <tr r="W82" s="8"/>
      </tp>
      <tp>
        <v>358</v>
        <stp/>
        <stp>StudyData</stp>
        <stp>(Vol(GCE?2)when  (LocalYear(GCE?2)=2016 AND LocalMonth(GCE?2)=2 AND LocalDay(GCE?2)=8 AND LocalHour(GCE?2)=15 AND LocalMinute(GCE?2)=00))</stp>
        <stp>Bar</stp>
        <stp/>
        <stp>Close</stp>
        <stp>5</stp>
        <stp>0</stp>
        <stp/>
        <stp/>
        <stp/>
        <stp>FALSE</stp>
        <stp>T</stp>
        <tr r="X93" s="8"/>
      </tp>
      <tp>
        <v>467</v>
        <stp/>
        <stp>StudyData</stp>
        <stp>(Vol(GCE?2)when  (LocalYear(GCE?2)=2016 AND LocalMonth(GCE?2)=2 AND LocalDay(GCE?2)=9 AND LocalHour(GCE?2)=14 AND LocalMinute(GCE?2)=00))</stp>
        <stp>Bar</stp>
        <stp/>
        <stp>Close</stp>
        <stp>5</stp>
        <stp>0</stp>
        <stp/>
        <stp/>
        <stp/>
        <stp>FALSE</stp>
        <stp>T</stp>
        <tr r="W81" s="8"/>
      </tp>
      <tp>
        <v>118</v>
        <stp/>
        <stp>StudyData</stp>
        <stp>(Vol(GCE?2)when  (LocalYear(GCE?2)=2016 AND LocalMonth(GCE?2)=2 AND LocalDay(GCE?2)=8 AND LocalHour(GCE?2)=15 AND LocalMinute(GCE?2)=15))</stp>
        <stp>Bar</stp>
        <stp/>
        <stp>Close</stp>
        <stp>5</stp>
        <stp>0</stp>
        <stp/>
        <stp/>
        <stp/>
        <stp>FALSE</stp>
        <stp>T</stp>
        <tr r="X96" s="8"/>
      </tp>
      <tp>
        <v>937</v>
        <stp/>
        <stp>StudyData</stp>
        <stp>(Vol(GCE?2)when  (LocalYear(GCE?2)=2016 AND LocalMonth(GCE?2)=2 AND LocalDay(GCE?2)=9 AND LocalHour(GCE?2)=14 AND LocalMinute(GCE?2)=15))</stp>
        <stp>Bar</stp>
        <stp/>
        <stp>Close</stp>
        <stp>5</stp>
        <stp>0</stp>
        <stp/>
        <stp/>
        <stp/>
        <stp>FALSE</stp>
        <stp>T</stp>
        <tr r="W84" s="8"/>
      </tp>
      <tp>
        <v>388</v>
        <stp/>
        <stp>StudyData</stp>
        <stp>(Vol(GCE?2)when  (LocalYear(GCE?2)=2016 AND LocalMonth(GCE?2)=2 AND LocalDay(GCE?2)=8 AND LocalHour(GCE?2)=15 AND LocalMinute(GCE?2)=10))</stp>
        <stp>Bar</stp>
        <stp/>
        <stp>Close</stp>
        <stp>5</stp>
        <stp>0</stp>
        <stp/>
        <stp/>
        <stp/>
        <stp>FALSE</stp>
        <stp>T</stp>
        <tr r="X95" s="8"/>
      </tp>
      <tp>
        <v>786</v>
        <stp/>
        <stp>StudyData</stp>
        <stp>(Vol(GCE?2)when  (LocalYear(GCE?2)=2016 AND LocalMonth(GCE?2)=2 AND LocalDay(GCE?2)=9 AND LocalHour(GCE?2)=14 AND LocalMinute(GCE?2)=10))</stp>
        <stp>Bar</stp>
        <stp/>
        <stp>Close</stp>
        <stp>5</stp>
        <stp>0</stp>
        <stp/>
        <stp/>
        <stp/>
        <stp>FALSE</stp>
        <stp>T</stp>
        <tr r="W83" s="8"/>
      </tp>
      <tp>
        <v>1215.8</v>
        <stp/>
        <stp>StudyData</stp>
        <stp>GCE</stp>
        <stp>Bar</stp>
        <stp/>
        <stp>High</stp>
        <stp>5</stp>
        <stp>-5</stp>
        <stp/>
        <stp/>
        <stp/>
        <stp/>
        <stp>T</stp>
        <tr r="AU10" s="1"/>
      </tp>
      <tp>
        <v>1880</v>
        <stp/>
        <stp>StudyData</stp>
        <stp>EP</stp>
        <stp>Bar</stp>
        <stp/>
        <stp>Open</stp>
        <stp>5</stp>
        <stp>-59</stp>
        <stp/>
        <stp/>
        <stp/>
        <stp/>
        <stp>T</stp>
        <tr r="AB64" s="1"/>
      </tp>
      <tp>
        <v>1884</v>
        <stp/>
        <stp>StudyData</stp>
        <stp>EP</stp>
        <stp>Bar</stp>
        <stp/>
        <stp>Open</stp>
        <stp>5</stp>
        <stp>-49</stp>
        <stp/>
        <stp/>
        <stp/>
        <stp/>
        <stp>T</stp>
        <tr r="AB54" s="1"/>
      </tp>
      <tp>
        <v>1881.5</v>
        <stp/>
        <stp>StudyData</stp>
        <stp>EP</stp>
        <stp>Bar</stp>
        <stp/>
        <stp>Open</stp>
        <stp>5</stp>
        <stp>-39</stp>
        <stp/>
        <stp/>
        <stp/>
        <stp/>
        <stp>T</stp>
        <tr r="AB44" s="1"/>
      </tp>
      <tp>
        <v>1877</v>
        <stp/>
        <stp>StudyData</stp>
        <stp>EP</stp>
        <stp>Bar</stp>
        <stp/>
        <stp>Open</stp>
        <stp>5</stp>
        <stp>-29</stp>
        <stp/>
        <stp/>
        <stp/>
        <stp/>
        <stp>T</stp>
        <tr r="AB34" s="1"/>
      </tp>
      <tp>
        <v>1879.25</v>
        <stp/>
        <stp>StudyData</stp>
        <stp>EP</stp>
        <stp>Bar</stp>
        <stp/>
        <stp>Open</stp>
        <stp>5</stp>
        <stp>-19</stp>
        <stp/>
        <stp/>
        <stp/>
        <stp/>
        <stp>T</stp>
        <tr r="AB24" s="1"/>
      </tp>
      <tp>
        <v>1214.5</v>
        <stp/>
        <stp>StudyData</stp>
        <stp>GCE</stp>
        <stp>Bar</stp>
        <stp/>
        <stp>Open</stp>
        <stp>5</stp>
        <stp>-2</stp>
        <stp/>
        <stp/>
        <stp/>
        <stp/>
        <stp>T</stp>
        <tr r="AT7" s="1"/>
      </tp>
      <tp>
        <v>4135</v>
        <stp/>
        <stp>ContractData</stp>
        <stp>PIL?</stp>
        <stp>Open</stp>
        <stp/>
        <stp>T</stp>
        <tr r="G12" s="2"/>
      </tp>
      <tp>
        <v>4102.5</v>
        <stp/>
        <stp>ContractData</stp>
        <stp>ENQ?</stp>
        <stp>High</stp>
        <stp/>
        <stp>T</stp>
        <tr r="H5" s="2"/>
      </tp>
      <tp>
        <v>1875.5</v>
        <stp/>
        <stp>StudyData</stp>
        <stp>EP</stp>
        <stp>Bar</stp>
        <stp/>
        <stp>Low</stp>
        <stp>5</stp>
        <stp>-16</stp>
        <stp/>
        <stp/>
        <stp/>
        <stp/>
        <stp>T</stp>
        <tr r="AD21" s="1"/>
      </tp>
      <tp>
        <v>1878.25</v>
        <stp/>
        <stp>StudyData</stp>
        <stp>EP</stp>
        <stp>Bar</stp>
        <stp/>
        <stp>Low</stp>
        <stp>5</stp>
        <stp>-36</stp>
        <stp/>
        <stp/>
        <stp/>
        <stp/>
        <stp>T</stp>
        <tr r="AD41" s="1"/>
      </tp>
      <tp>
        <v>1879</v>
        <stp/>
        <stp>StudyData</stp>
        <stp>EP</stp>
        <stp>Bar</stp>
        <stp/>
        <stp>Low</stp>
        <stp>5</stp>
        <stp>-26</stp>
        <stp/>
        <stp/>
        <stp/>
        <stp/>
        <stp>T</stp>
        <tr r="AD31" s="1"/>
      </tp>
      <tp>
        <v>1878.75</v>
        <stp/>
        <stp>StudyData</stp>
        <stp>EP</stp>
        <stp>Bar</stp>
        <stp/>
        <stp>Low</stp>
        <stp>5</stp>
        <stp>-56</stp>
        <stp/>
        <stp/>
        <stp/>
        <stp/>
        <stp>T</stp>
        <tr r="AD61" s="1"/>
      </tp>
      <tp>
        <v>1883.5</v>
        <stp/>
        <stp>StudyData</stp>
        <stp>EP</stp>
        <stp>Bar</stp>
        <stp/>
        <stp>Low</stp>
        <stp>5</stp>
        <stp>-46</stp>
        <stp/>
        <stp/>
        <stp/>
        <stp/>
        <stp>T</stp>
        <tr r="AD51" s="1"/>
      </tp>
      <tp>
        <v>1871.5</v>
        <stp/>
        <stp>DOMData</stp>
        <stp>EP</stp>
        <stp>Price</stp>
        <stp>-5</stp>
        <stp>T</stp>
        <tr r="B9" s="1"/>
      </tp>
      <tp>
        <v>5760</v>
        <stp/>
        <stp>ContractData</stp>
        <stp>QFA?</stp>
        <stp>Y_Settlement</stp>
        <stp/>
        <stp>T</stp>
        <tr r="J11" s="2"/>
        <tr r="J11" s="2"/>
        <tr r="G11" s="2"/>
        <tr r="G11" s="2"/>
        <tr r="H11" s="2"/>
        <tr r="H11" s="2"/>
        <tr r="I11" s="2"/>
        <tr r="I11" s="2"/>
      </tp>
      <tp>
        <v>968.4</v>
        <stp/>
        <stp>ContractData</stp>
        <stp>TFE?</stp>
        <stp>Y_Settlement</stp>
        <stp/>
        <stp>T</stp>
        <tr r="J8" s="2"/>
        <tr r="J8" s="2"/>
        <tr r="H8" s="2"/>
        <tr r="H8" s="2"/>
        <tr r="I8" s="2"/>
        <tr r="I8" s="2"/>
        <tr r="G8" s="2"/>
        <tr r="G8" s="2"/>
      </tp>
      <tp>
        <v>944</v>
        <stp/>
        <stp>StudyData</stp>
        <stp>(Vol(GCE?2)when  (LocalYear(GCE?2)=2016 AND LocalMonth(GCE?2)=2 AND LocalDay(GCE?2)=8 AND LocalHour(GCE?2)=14 AND LocalMinute(GCE?2)=45))</stp>
        <stp>Bar</stp>
        <stp/>
        <stp>Close</stp>
        <stp>5</stp>
        <stp>0</stp>
        <stp/>
        <stp/>
        <stp/>
        <stp>FALSE</stp>
        <stp>T</stp>
        <tr r="X90" s="8"/>
      </tp>
      <tp>
        <v>328</v>
        <stp/>
        <stp>StudyData</stp>
        <stp>(Vol(GCE?2)when  (LocalYear(GCE?2)=2016 AND LocalMonth(GCE?2)=2 AND LocalDay(GCE?2)=8 AND LocalHour(GCE?2)=14 AND LocalMinute(GCE?2)=40))</stp>
        <stp>Bar</stp>
        <stp/>
        <stp>Close</stp>
        <stp>5</stp>
        <stp>0</stp>
        <stp/>
        <stp/>
        <stp/>
        <stp>FALSE</stp>
        <stp>T</stp>
        <tr r="X89" s="8"/>
      </tp>
      <tp>
        <v>807</v>
        <stp/>
        <stp>StudyData</stp>
        <stp>(Vol(GCE?2)when  (LocalYear(GCE?2)=2016 AND LocalMonth(GCE?2)=2 AND LocalDay(GCE?2)=8 AND LocalHour(GCE?2)=14 AND LocalMinute(GCE?2)=55))</stp>
        <stp>Bar</stp>
        <stp/>
        <stp>Close</stp>
        <stp>5</stp>
        <stp>0</stp>
        <stp/>
        <stp/>
        <stp/>
        <stp>FALSE</stp>
        <stp>T</stp>
        <tr r="X92" s="8"/>
      </tp>
      <tp>
        <v>744</v>
        <stp/>
        <stp>StudyData</stp>
        <stp>(Vol(GCE?2)when  (LocalYear(GCE?2)=2016 AND LocalMonth(GCE?2)=2 AND LocalDay(GCE?2)=8 AND LocalHour(GCE?2)=14 AND LocalMinute(GCE?2)=50))</stp>
        <stp>Bar</stp>
        <stp/>
        <stp>Close</stp>
        <stp>5</stp>
        <stp>0</stp>
        <stp/>
        <stp/>
        <stp/>
        <stp>FALSE</stp>
        <stp>T</stp>
        <tr r="X91" s="8"/>
      </tp>
      <tp>
        <v>358</v>
        <stp/>
        <stp>StudyData</stp>
        <stp>(Vol(GCE?2)when  (LocalYear(GCE?2)=2016 AND LocalMonth(GCE?2)=2 AND LocalDay(GCE?2)=8 AND LocalHour(GCE?2)=14 AND LocalMinute(GCE?2)=25))</stp>
        <stp>Bar</stp>
        <stp/>
        <stp>Close</stp>
        <stp>5</stp>
        <stp>0</stp>
        <stp/>
        <stp/>
        <stp/>
        <stp>FALSE</stp>
        <stp>T</stp>
        <tr r="X86" s="8"/>
      </tp>
      <tp>
        <v>105</v>
        <stp/>
        <stp>StudyData</stp>
        <stp>(Vol(GCE?2)when  (LocalYear(GCE?2)=2016 AND LocalMonth(GCE?2)=2 AND LocalDay(GCE?2)=9 AND LocalHour(GCE?2)=15 AND LocalMinute(GCE?2)=25))</stp>
        <stp>Bar</stp>
        <stp/>
        <stp>Close</stp>
        <stp>5</stp>
        <stp>0</stp>
        <stp/>
        <stp/>
        <stp/>
        <stp>FALSE</stp>
        <stp>T</stp>
        <tr r="W98" s="8"/>
      </tp>
      <tp>
        <v>492</v>
        <stp/>
        <stp>StudyData</stp>
        <stp>(Vol(GCE?2)when  (LocalYear(GCE?2)=2016 AND LocalMonth(GCE?2)=2 AND LocalDay(GCE?2)=8 AND LocalHour(GCE?2)=14 AND LocalMinute(GCE?2)=20))</stp>
        <stp>Bar</stp>
        <stp/>
        <stp>Close</stp>
        <stp>5</stp>
        <stp>0</stp>
        <stp/>
        <stp/>
        <stp/>
        <stp>FALSE</stp>
        <stp>T</stp>
        <tr r="X85" s="8"/>
      </tp>
      <tp>
        <v>31</v>
        <stp/>
        <stp>StudyData</stp>
        <stp>(Vol(GCE?2)when  (LocalYear(GCE?2)=2016 AND LocalMonth(GCE?2)=2 AND LocalDay(GCE?2)=9 AND LocalHour(GCE?2)=15 AND LocalMinute(GCE?2)=20))</stp>
        <stp>Bar</stp>
        <stp/>
        <stp>Close</stp>
        <stp>5</stp>
        <stp>0</stp>
        <stp/>
        <stp/>
        <stp/>
        <stp>FALSE</stp>
        <stp>T</stp>
        <tr r="W97" s="8"/>
      </tp>
      <tp>
        <v>486</v>
        <stp/>
        <stp>StudyData</stp>
        <stp>(Vol(GCE?2)when  (LocalYear(GCE?2)=2016 AND LocalMonth(GCE?2)=2 AND LocalDay(GCE?2)=8 AND LocalHour(GCE?2)=14 AND LocalMinute(GCE?2)=35))</stp>
        <stp>Bar</stp>
        <stp/>
        <stp>Close</stp>
        <stp>5</stp>
        <stp>0</stp>
        <stp/>
        <stp/>
        <stp/>
        <stp>FALSE</stp>
        <stp>T</stp>
        <tr r="X88" s="8"/>
      </tp>
      <tp>
        <v>960</v>
        <stp/>
        <stp>StudyData</stp>
        <stp>(Vol(GCE?2)when  (LocalYear(GCE?2)=2016 AND LocalMonth(GCE?2)=2 AND LocalDay(GCE?2)=8 AND LocalHour(GCE?2)=14 AND LocalMinute(GCE?2)=30))</stp>
        <stp>Bar</stp>
        <stp/>
        <stp>Close</stp>
        <stp>5</stp>
        <stp>0</stp>
        <stp/>
        <stp/>
        <stp/>
        <stp>FALSE</stp>
        <stp>T</stp>
        <tr r="X87" s="8"/>
      </tp>
      <tp>
        <v>169</v>
        <stp/>
        <stp>StudyData</stp>
        <stp>(Vol(GCE?2)when  (LocalYear(GCE?2)=2016 AND LocalMonth(GCE?2)=2 AND LocalDay(GCE?2)=8 AND LocalHour(GCE?2)=14 AND LocalMinute(GCE?2)=05))</stp>
        <stp>Bar</stp>
        <stp/>
        <stp>Close</stp>
        <stp>5</stp>
        <stp>0</stp>
        <stp/>
        <stp/>
        <stp/>
        <stp>FALSE</stp>
        <stp>T</stp>
        <tr r="X82" s="8"/>
      </tp>
      <tp>
        <v>223</v>
        <stp/>
        <stp>StudyData</stp>
        <stp>(Vol(GCE?2)when  (LocalYear(GCE?2)=2016 AND LocalMonth(GCE?2)=2 AND LocalDay(GCE?2)=9 AND LocalHour(GCE?2)=15 AND LocalMinute(GCE?2)=05))</stp>
        <stp>Bar</stp>
        <stp/>
        <stp>Close</stp>
        <stp>5</stp>
        <stp>0</stp>
        <stp/>
        <stp/>
        <stp/>
        <stp>FALSE</stp>
        <stp>T</stp>
        <tr r="W94" s="8"/>
      </tp>
      <tp>
        <v>530</v>
        <stp/>
        <stp>StudyData</stp>
        <stp>(Vol(GCE?2)when  (LocalYear(GCE?2)=2016 AND LocalMonth(GCE?2)=2 AND LocalDay(GCE?2)=8 AND LocalHour(GCE?2)=14 AND LocalMinute(GCE?2)=00))</stp>
        <stp>Bar</stp>
        <stp/>
        <stp>Close</stp>
        <stp>5</stp>
        <stp>0</stp>
        <stp/>
        <stp/>
        <stp/>
        <stp>FALSE</stp>
        <stp>T</stp>
        <tr r="X81" s="8"/>
      </tp>
      <tp>
        <v>450</v>
        <stp/>
        <stp>StudyData</stp>
        <stp>(Vol(GCE?2)when  (LocalYear(GCE?2)=2016 AND LocalMonth(GCE?2)=2 AND LocalDay(GCE?2)=9 AND LocalHour(GCE?2)=15 AND LocalMinute(GCE?2)=00))</stp>
        <stp>Bar</stp>
        <stp/>
        <stp>Close</stp>
        <stp>5</stp>
        <stp>0</stp>
        <stp/>
        <stp/>
        <stp/>
        <stp>FALSE</stp>
        <stp>T</stp>
        <tr r="W93" s="8"/>
      </tp>
      <tp>
        <v>769</v>
        <stp/>
        <stp>StudyData</stp>
        <stp>(Vol(GCE?2)when  (LocalYear(GCE?2)=2016 AND LocalMonth(GCE?2)=2 AND LocalDay(GCE?2)=8 AND LocalHour(GCE?2)=14 AND LocalMinute(GCE?2)=15))</stp>
        <stp>Bar</stp>
        <stp/>
        <stp>Close</stp>
        <stp>5</stp>
        <stp>0</stp>
        <stp/>
        <stp/>
        <stp/>
        <stp>FALSE</stp>
        <stp>T</stp>
        <tr r="X84" s="8"/>
      </tp>
      <tp>
        <v>139</v>
        <stp/>
        <stp>StudyData</stp>
        <stp>(Vol(GCE?2)when  (LocalYear(GCE?2)=2016 AND LocalMonth(GCE?2)=2 AND LocalDay(GCE?2)=9 AND LocalHour(GCE?2)=15 AND LocalMinute(GCE?2)=15))</stp>
        <stp>Bar</stp>
        <stp/>
        <stp>Close</stp>
        <stp>5</stp>
        <stp>0</stp>
        <stp/>
        <stp/>
        <stp/>
        <stp>FALSE</stp>
        <stp>T</stp>
        <tr r="W96" s="8"/>
      </tp>
      <tp>
        <v>326</v>
        <stp/>
        <stp>StudyData</stp>
        <stp>(Vol(GCE?2)when  (LocalYear(GCE?2)=2016 AND LocalMonth(GCE?2)=2 AND LocalDay(GCE?2)=8 AND LocalHour(GCE?2)=14 AND LocalMinute(GCE?2)=10))</stp>
        <stp>Bar</stp>
        <stp/>
        <stp>Close</stp>
        <stp>5</stp>
        <stp>0</stp>
        <stp/>
        <stp/>
        <stp/>
        <stp>FALSE</stp>
        <stp>T</stp>
        <tr r="X83" s="8"/>
      </tp>
      <tp>
        <v>106</v>
        <stp/>
        <stp>StudyData</stp>
        <stp>(Vol(GCE?2)when  (LocalYear(GCE?2)=2016 AND LocalMonth(GCE?2)=2 AND LocalDay(GCE?2)=9 AND LocalHour(GCE?2)=15 AND LocalMinute(GCE?2)=10))</stp>
        <stp>Bar</stp>
        <stp/>
        <stp>Close</stp>
        <stp>5</stp>
        <stp>0</stp>
        <stp/>
        <stp/>
        <stp/>
        <stp>FALSE</stp>
        <stp>T</stp>
        <tr r="W95" s="8"/>
      </tp>
      <tp>
        <v>1216.5999999999999</v>
        <stp/>
        <stp>StudyData</stp>
        <stp>GCE</stp>
        <stp>Bar</stp>
        <stp/>
        <stp>High</stp>
        <stp>5</stp>
        <stp>-4</stp>
        <stp/>
        <stp/>
        <stp/>
        <stp/>
        <stp>T</stp>
        <tr r="AU9" s="1"/>
      </tp>
      <tp>
        <v>1881</v>
        <stp/>
        <stp>StudyData</stp>
        <stp>EP</stp>
        <stp>Bar</stp>
        <stp/>
        <stp>Open</stp>
        <stp>5</stp>
        <stp>-58</stp>
        <stp/>
        <stp/>
        <stp/>
        <stp/>
        <stp>T</stp>
        <tr r="AB63" s="1"/>
      </tp>
      <tp>
        <v>1884.75</v>
        <stp/>
        <stp>StudyData</stp>
        <stp>EP</stp>
        <stp>Bar</stp>
        <stp/>
        <stp>Open</stp>
        <stp>5</stp>
        <stp>-48</stp>
        <stp/>
        <stp/>
        <stp/>
        <stp/>
        <stp>T</stp>
        <tr r="AB53" s="1"/>
      </tp>
      <tp>
        <v>1880.25</v>
        <stp/>
        <stp>StudyData</stp>
        <stp>EP</stp>
        <stp>Bar</stp>
        <stp/>
        <stp>Open</stp>
        <stp>5</stp>
        <stp>-38</stp>
        <stp/>
        <stp/>
        <stp/>
        <stp/>
        <stp>T</stp>
        <tr r="AB43" s="1"/>
      </tp>
      <tp>
        <v>1878.25</v>
        <stp/>
        <stp>StudyData</stp>
        <stp>EP</stp>
        <stp>Bar</stp>
        <stp/>
        <stp>Open</stp>
        <stp>5</stp>
        <stp>-28</stp>
        <stp/>
        <stp/>
        <stp/>
        <stp/>
        <stp>T</stp>
        <tr r="AB33" s="1"/>
      </tp>
      <tp>
        <v>1883</v>
        <stp/>
        <stp>StudyData</stp>
        <stp>EP</stp>
        <stp>Bar</stp>
        <stp/>
        <stp>Open</stp>
        <stp>5</stp>
        <stp>-18</stp>
        <stp/>
        <stp/>
        <stp/>
        <stp/>
        <stp>T</stp>
        <tr r="AB23" s="1"/>
      </tp>
      <tp>
        <v>1216.4000000000001</v>
        <stp/>
        <stp>StudyData</stp>
        <stp>GCE</stp>
        <stp>Bar</stp>
        <stp/>
        <stp>Open</stp>
        <stp>5</stp>
        <stp>-3</stp>
        <stp/>
        <stp/>
        <stp/>
        <stp/>
        <stp>T</stp>
        <tr r="AT8" s="1"/>
      </tp>
      <tp>
        <v>42416.427083333336</v>
        <stp/>
        <stp>StudyData</stp>
        <stp>CLE?</stp>
        <stp>Bar</stp>
        <stp/>
        <stp>Time</stp>
        <stp>5</stp>
        <stp>0</stp>
        <stp/>
        <stp/>
        <stp/>
        <stp/>
        <stp>T</stp>
        <tr r="AO5" s="1"/>
      </tp>
      <tp>
        <v>1875.75</v>
        <stp/>
        <stp>StudyData</stp>
        <stp>EP</stp>
        <stp>Bar</stp>
        <stp/>
        <stp>Low</stp>
        <stp>5</stp>
        <stp>-17</stp>
        <stp/>
        <stp/>
        <stp/>
        <stp/>
        <stp>T</stp>
        <tr r="AD22" s="1"/>
      </tp>
      <tp>
        <v>1877.5</v>
        <stp/>
        <stp>StudyData</stp>
        <stp>EP</stp>
        <stp>Bar</stp>
        <stp/>
        <stp>Low</stp>
        <stp>5</stp>
        <stp>-37</stp>
        <stp/>
        <stp/>
        <stp/>
        <stp/>
        <stp>T</stp>
        <tr r="AD42" s="1"/>
      </tp>
      <tp>
        <v>1877.75</v>
        <stp/>
        <stp>StudyData</stp>
        <stp>EP</stp>
        <stp>Bar</stp>
        <stp/>
        <stp>Low</stp>
        <stp>5</stp>
        <stp>-27</stp>
        <stp/>
        <stp/>
        <stp/>
        <stp/>
        <stp>T</stp>
        <tr r="AD32" s="1"/>
      </tp>
      <tp>
        <v>1879</v>
        <stp/>
        <stp>StudyData</stp>
        <stp>EP</stp>
        <stp>Bar</stp>
        <stp/>
        <stp>Low</stp>
        <stp>5</stp>
        <stp>-57</stp>
        <stp/>
        <stp/>
        <stp/>
        <stp/>
        <stp>T</stp>
        <tr r="AD62" s="1"/>
      </tp>
      <tp>
        <v>1883.5</v>
        <stp/>
        <stp>StudyData</stp>
        <stp>EP</stp>
        <stp>Bar</stp>
        <stp/>
        <stp>Low</stp>
        <stp>5</stp>
        <stp>-47</stp>
        <stp/>
        <stp/>
        <stp/>
        <stp/>
        <stp>T</stp>
        <tr r="AD52" s="1"/>
      </tp>
      <tp>
        <v>1.1145</v>
        <stp/>
        <stp>ContractData</stp>
        <stp>HOE?</stp>
        <stp>High</stp>
        <stp/>
        <stp>T</stp>
        <tr r="H21" s="2"/>
      </tp>
      <tp>
        <v>35.550000000000004</v>
        <stp/>
        <stp>ContractData</stp>
        <stp>QOA?</stp>
        <stp>High</stp>
        <stp/>
        <stp>T</stp>
        <tr r="H24" s="2"/>
      </tp>
      <tp>
        <v>1871.75</v>
        <stp/>
        <stp>DOMData</stp>
        <stp>EP</stp>
        <stp>Price</stp>
        <stp>-4</stp>
        <stp>T</stp>
        <tr r="C9" s="1"/>
      </tp>
      <tp>
        <v>121.73</v>
        <stp/>
        <stp>ContractData</stp>
        <stp>QGA?</stp>
        <stp>Y_Settlement</stp>
        <stp/>
        <stp>T</stp>
        <tr r="J60" s="2"/>
        <tr r="J60" s="2"/>
        <tr r="H60" s="2"/>
        <tr r="H60" s="2"/>
        <tr r="G60" s="2"/>
        <tr r="G60" s="2"/>
        <tr r="I60" s="2"/>
        <tr r="I60" s="2"/>
      </tp>
      <tp>
        <v>1.966</v>
        <stp/>
        <stp>ContractData</stp>
        <stp>NGE?</stp>
        <stp>Y_Settlement</stp>
        <stp/>
        <stp>T</stp>
        <tr r="J23" s="2"/>
        <tr r="J23" s="2"/>
        <tr r="I23" s="2"/>
        <tr r="I23" s="2"/>
        <tr r="G23" s="2"/>
        <tr r="G23" s="2"/>
        <tr r="H23" s="2"/>
        <tr r="H23" s="2"/>
      </tp>
      <tp>
        <v>465</v>
        <stp/>
        <stp>StudyData</stp>
        <stp>(Vol(GCE?2)when  (LocalYear(GCE?2)=2016 AND LocalMonth(GCE?2)=2 AND LocalDay(GCE?2)=2 AND LocalHour(GCE?2)=11 AND LocalMinute(GCE?2)=45))</stp>
        <stp>Bar</stp>
        <stp/>
        <stp>Close</stp>
        <stp>5</stp>
        <stp>0</stp>
        <stp/>
        <stp/>
        <stp/>
        <stp>FALSE</stp>
        <stp>T</stp>
        <tr r="AB54" s="8"/>
      </tp>
      <tp>
        <v>729</v>
        <stp/>
        <stp>StudyData</stp>
        <stp>(Vol(GCE?2)when  (LocalYear(GCE?2)=2016 AND LocalMonth(GCE?2)=2 AND LocalDay(GCE?2)=3 AND LocalHour(GCE?2)=10 AND LocalMinute(GCE?2)=45))</stp>
        <stp>Bar</stp>
        <stp/>
        <stp>Close</stp>
        <stp>5</stp>
        <stp>0</stp>
        <stp/>
        <stp/>
        <stp/>
        <stp>FALSE</stp>
        <stp>T</stp>
        <tr r="AA42" s="8"/>
      </tp>
      <tp>
        <v>467</v>
        <stp/>
        <stp>StudyData</stp>
        <stp>(Vol(GCE?2)when  (LocalYear(GCE?2)=2016 AND LocalMonth(GCE?2)=2 AND LocalDay(GCE?2)=2 AND LocalHour(GCE?2)=11 AND LocalMinute(GCE?2)=40))</stp>
        <stp>Bar</stp>
        <stp/>
        <stp>Close</stp>
        <stp>5</stp>
        <stp>0</stp>
        <stp/>
        <stp/>
        <stp/>
        <stp>FALSE</stp>
        <stp>T</stp>
        <tr r="AB53" s="8"/>
      </tp>
      <tp>
        <v>1139</v>
        <stp/>
        <stp>StudyData</stp>
        <stp>(Vol(GCE?2)when  (LocalYear(GCE?2)=2016 AND LocalMonth(GCE?2)=2 AND LocalDay(GCE?2)=3 AND LocalHour(GCE?2)=10 AND LocalMinute(GCE?2)=40))</stp>
        <stp>Bar</stp>
        <stp/>
        <stp>Close</stp>
        <stp>5</stp>
        <stp>0</stp>
        <stp/>
        <stp/>
        <stp/>
        <stp>FALSE</stp>
        <stp>T</stp>
        <tr r="AA41" s="8"/>
      </tp>
      <tp>
        <v>1255</v>
        <stp/>
        <stp>StudyData</stp>
        <stp>(Vol(GCE?2)when  (LocalYear(GCE?2)=2016 AND LocalMonth(GCE?2)=2 AND LocalDay(GCE?2)=2 AND LocalHour(GCE?2)=11 AND LocalMinute(GCE?2)=55))</stp>
        <stp>Bar</stp>
        <stp/>
        <stp>Close</stp>
        <stp>5</stp>
        <stp>0</stp>
        <stp/>
        <stp/>
        <stp/>
        <stp>FALSE</stp>
        <stp>T</stp>
        <tr r="AB56" s="8"/>
      </tp>
      <tp>
        <v>930</v>
        <stp/>
        <stp>StudyData</stp>
        <stp>(Vol(GCE?2)when  (LocalYear(GCE?2)=2016 AND LocalMonth(GCE?2)=2 AND LocalDay(GCE?2)=3 AND LocalHour(GCE?2)=10 AND LocalMinute(GCE?2)=55))</stp>
        <stp>Bar</stp>
        <stp/>
        <stp>Close</stp>
        <stp>5</stp>
        <stp>0</stp>
        <stp/>
        <stp/>
        <stp/>
        <stp>FALSE</stp>
        <stp>T</stp>
        <tr r="AA44" s="8"/>
      </tp>
      <tp>
        <v>426</v>
        <stp/>
        <stp>StudyData</stp>
        <stp>(Vol(GCE?2)when  (LocalYear(GCE?2)=2016 AND LocalMonth(GCE?2)=2 AND LocalDay(GCE?2)=2 AND LocalHour(GCE?2)=11 AND LocalMinute(GCE?2)=50))</stp>
        <stp>Bar</stp>
        <stp/>
        <stp>Close</stp>
        <stp>5</stp>
        <stp>0</stp>
        <stp/>
        <stp/>
        <stp/>
        <stp>FALSE</stp>
        <stp>T</stp>
        <tr r="AB55" s="8"/>
      </tp>
      <tp>
        <v>948</v>
        <stp/>
        <stp>StudyData</stp>
        <stp>(Vol(GCE?2)when  (LocalYear(GCE?2)=2016 AND LocalMonth(GCE?2)=2 AND LocalDay(GCE?2)=3 AND LocalHour(GCE?2)=10 AND LocalMinute(GCE?2)=50))</stp>
        <stp>Bar</stp>
        <stp/>
        <stp>Close</stp>
        <stp>5</stp>
        <stp>0</stp>
        <stp/>
        <stp/>
        <stp/>
        <stp>FALSE</stp>
        <stp>T</stp>
        <tr r="AA43" s="8"/>
      </tp>
      <tp>
        <v>920</v>
        <stp/>
        <stp>StudyData</stp>
        <stp>(Vol(GCE?2)when  (LocalYear(GCE?2)=2016 AND LocalMonth(GCE?2)=2 AND LocalDay(GCE?2)=2 AND LocalHour(GCE?2)=11 AND LocalMinute(GCE?2)=25))</stp>
        <stp>Bar</stp>
        <stp/>
        <stp>Close</stp>
        <stp>5</stp>
        <stp>0</stp>
        <stp/>
        <stp/>
        <stp/>
        <stp>FALSE</stp>
        <stp>T</stp>
        <tr r="AB50" s="8"/>
      </tp>
      <tp>
        <v>1185</v>
        <stp/>
        <stp>StudyData</stp>
        <stp>(Vol(GCE?2)when  (LocalYear(GCE?2)=2016 AND LocalMonth(GCE?2)=2 AND LocalDay(GCE?2)=3 AND LocalHour(GCE?2)=10 AND LocalMinute(GCE?2)=25))</stp>
        <stp>Bar</stp>
        <stp/>
        <stp>Close</stp>
        <stp>5</stp>
        <stp>0</stp>
        <stp/>
        <stp/>
        <stp/>
        <stp>FALSE</stp>
        <stp>T</stp>
        <tr r="AA38" s="8"/>
      </tp>
      <tp>
        <v>717</v>
        <stp/>
        <stp>StudyData</stp>
        <stp>(Vol(GCE?2)when  (LocalYear(GCE?2)=2016 AND LocalMonth(GCE?2)=2 AND LocalDay(GCE?2)=2 AND LocalHour(GCE?2)=11 AND LocalMinute(GCE?2)=20))</stp>
        <stp>Bar</stp>
        <stp/>
        <stp>Close</stp>
        <stp>5</stp>
        <stp>0</stp>
        <stp/>
        <stp/>
        <stp/>
        <stp>FALSE</stp>
        <stp>T</stp>
        <tr r="AB49" s="8"/>
      </tp>
      <tp>
        <v>1201</v>
        <stp/>
        <stp>StudyData</stp>
        <stp>(Vol(GCE?2)when  (LocalYear(GCE?2)=2016 AND LocalMonth(GCE?2)=2 AND LocalDay(GCE?2)=3 AND LocalHour(GCE?2)=10 AND LocalMinute(GCE?2)=20))</stp>
        <stp>Bar</stp>
        <stp/>
        <stp>Close</stp>
        <stp>5</stp>
        <stp>0</stp>
        <stp/>
        <stp/>
        <stp/>
        <stp>FALSE</stp>
        <stp>T</stp>
        <tr r="AA37" s="8"/>
      </tp>
      <tp>
        <v>1159</v>
        <stp/>
        <stp>StudyData</stp>
        <stp>(Vol(GCE?2)when  (LocalYear(GCE?2)=2016 AND LocalMonth(GCE?2)=2 AND LocalDay(GCE?2)=2 AND LocalHour(GCE?2)=11 AND LocalMinute(GCE?2)=35))</stp>
        <stp>Bar</stp>
        <stp/>
        <stp>Close</stp>
        <stp>5</stp>
        <stp>0</stp>
        <stp/>
        <stp/>
        <stp/>
        <stp>FALSE</stp>
        <stp>T</stp>
        <tr r="AB52" s="8"/>
      </tp>
      <tp>
        <v>1751</v>
        <stp/>
        <stp>StudyData</stp>
        <stp>(Vol(GCE?2)when  (LocalYear(GCE?2)=2016 AND LocalMonth(GCE?2)=2 AND LocalDay(GCE?2)=3 AND LocalHour(GCE?2)=10 AND LocalMinute(GCE?2)=35))</stp>
        <stp>Bar</stp>
        <stp/>
        <stp>Close</stp>
        <stp>5</stp>
        <stp>0</stp>
        <stp/>
        <stp/>
        <stp/>
        <stp>FALSE</stp>
        <stp>T</stp>
        <tr r="AA40" s="8"/>
      </tp>
      <tp>
        <v>1065</v>
        <stp/>
        <stp>StudyData</stp>
        <stp>(Vol(GCE?2)when  (LocalYear(GCE?2)=2016 AND LocalMonth(GCE?2)=2 AND LocalDay(GCE?2)=2 AND LocalHour(GCE?2)=11 AND LocalMinute(GCE?2)=30))</stp>
        <stp>Bar</stp>
        <stp/>
        <stp>Close</stp>
        <stp>5</stp>
        <stp>0</stp>
        <stp/>
        <stp/>
        <stp/>
        <stp>FALSE</stp>
        <stp>T</stp>
        <tr r="AB51" s="8"/>
      </tp>
      <tp>
        <v>1947</v>
        <stp/>
        <stp>StudyData</stp>
        <stp>(Vol(GCE?2)when  (LocalYear(GCE?2)=2016 AND LocalMonth(GCE?2)=2 AND LocalDay(GCE?2)=3 AND LocalHour(GCE?2)=10 AND LocalMinute(GCE?2)=30))</stp>
        <stp>Bar</stp>
        <stp/>
        <stp>Close</stp>
        <stp>5</stp>
        <stp>0</stp>
        <stp/>
        <stp/>
        <stp/>
        <stp>FALSE</stp>
        <stp>T</stp>
        <tr r="AA39" s="8"/>
      </tp>
      <tp>
        <v>524</v>
        <stp/>
        <stp>StudyData</stp>
        <stp>(Vol(GCE?2)when  (LocalYear(GCE?2)=2016 AND LocalMonth(GCE?2)=2 AND LocalDay(GCE?2)=2 AND LocalHour(GCE?2)=11 AND LocalMinute(GCE?2)=05))</stp>
        <stp>Bar</stp>
        <stp/>
        <stp>Close</stp>
        <stp>5</stp>
        <stp>0</stp>
        <stp/>
        <stp/>
        <stp/>
        <stp>FALSE</stp>
        <stp>T</stp>
        <tr r="AB46" s="8"/>
      </tp>
      <tp>
        <v>2361</v>
        <stp/>
        <stp>StudyData</stp>
        <stp>(Vol(GCE?2)when  (LocalYear(GCE?2)=2016 AND LocalMonth(GCE?2)=2 AND LocalDay(GCE?2)=3 AND LocalHour(GCE?2)=10 AND LocalMinute(GCE?2)=05))</stp>
        <stp>Bar</stp>
        <stp/>
        <stp>Close</stp>
        <stp>5</stp>
        <stp>0</stp>
        <stp/>
        <stp/>
        <stp/>
        <stp>FALSE</stp>
        <stp>T</stp>
        <tr r="AA34" s="8"/>
      </tp>
      <tp>
        <v>530</v>
        <stp/>
        <stp>StudyData</stp>
        <stp>(Vol(GCE?2)when  (LocalYear(GCE?2)=2016 AND LocalMonth(GCE?2)=2 AND LocalDay(GCE?2)=2 AND LocalHour(GCE?2)=11 AND LocalMinute(GCE?2)=00))</stp>
        <stp>Bar</stp>
        <stp/>
        <stp>Close</stp>
        <stp>5</stp>
        <stp>0</stp>
        <stp/>
        <stp/>
        <stp/>
        <stp>FALSE</stp>
        <stp>T</stp>
        <tr r="AB45" s="8"/>
      </tp>
      <tp>
        <v>1776</v>
        <stp/>
        <stp>StudyData</stp>
        <stp>(Vol(GCE?2)when  (LocalYear(GCE?2)=2016 AND LocalMonth(GCE?2)=2 AND LocalDay(GCE?2)=3 AND LocalHour(GCE?2)=10 AND LocalMinute(GCE?2)=00))</stp>
        <stp>Bar</stp>
        <stp/>
        <stp>Close</stp>
        <stp>5</stp>
        <stp>0</stp>
        <stp/>
        <stp/>
        <stp/>
        <stp>FALSE</stp>
        <stp>T</stp>
        <tr r="AA33" s="8"/>
      </tp>
      <tp>
        <v>3098</v>
        <stp/>
        <stp>StudyData</stp>
        <stp>(Vol(GCE?2)when  (LocalYear(GCE?2)=2016 AND LocalMonth(GCE?2)=2 AND LocalDay(GCE?2)=2 AND LocalHour(GCE?2)=11 AND LocalMinute(GCE?2)=15))</stp>
        <stp>Bar</stp>
        <stp/>
        <stp>Close</stp>
        <stp>5</stp>
        <stp>0</stp>
        <stp/>
        <stp/>
        <stp/>
        <stp>FALSE</stp>
        <stp>T</stp>
        <tr r="AB48" s="8"/>
      </tp>
      <tp>
        <v>1749</v>
        <stp/>
        <stp>StudyData</stp>
        <stp>(Vol(GCE?2)when  (LocalYear(GCE?2)=2016 AND LocalMonth(GCE?2)=2 AND LocalDay(GCE?2)=3 AND LocalHour(GCE?2)=10 AND LocalMinute(GCE?2)=15))</stp>
        <stp>Bar</stp>
        <stp/>
        <stp>Close</stp>
        <stp>5</stp>
        <stp>0</stp>
        <stp/>
        <stp/>
        <stp/>
        <stp>FALSE</stp>
        <stp>T</stp>
        <tr r="AA36" s="8"/>
      </tp>
      <tp>
        <v>349</v>
        <stp/>
        <stp>StudyData</stp>
        <stp>(Vol(GCE?2)when  (LocalYear(GCE?2)=2016 AND LocalMonth(GCE?2)=2 AND LocalDay(GCE?2)=2 AND LocalHour(GCE?2)=11 AND LocalMinute(GCE?2)=10))</stp>
        <stp>Bar</stp>
        <stp/>
        <stp>Close</stp>
        <stp>5</stp>
        <stp>0</stp>
        <stp/>
        <stp/>
        <stp/>
        <stp>FALSE</stp>
        <stp>T</stp>
        <tr r="AB47" s="8"/>
      </tp>
      <tp>
        <v>2069</v>
        <stp/>
        <stp>StudyData</stp>
        <stp>(Vol(GCE?2)when  (LocalYear(GCE?2)=2016 AND LocalMonth(GCE?2)=2 AND LocalDay(GCE?2)=3 AND LocalHour(GCE?2)=10 AND LocalMinute(GCE?2)=10))</stp>
        <stp>Bar</stp>
        <stp/>
        <stp>Close</stp>
        <stp>5</stp>
        <stp>0</stp>
        <stp/>
        <stp/>
        <stp/>
        <stp>FALSE</stp>
        <stp>T</stp>
        <tr r="AA35" s="8"/>
      </tp>
      <tp>
        <v>1880</v>
        <stp/>
        <stp>StudyData</stp>
        <stp>EP</stp>
        <stp>Bar</stp>
        <stp/>
        <stp>Open</stp>
        <stp>5</stp>
        <stp>-57</stp>
        <stp/>
        <stp/>
        <stp/>
        <stp/>
        <stp>T</stp>
        <tr r="AB62" s="1"/>
      </tp>
      <tp>
        <v>1885</v>
        <stp/>
        <stp>StudyData</stp>
        <stp>EP</stp>
        <stp>Bar</stp>
        <stp/>
        <stp>Open</stp>
        <stp>5</stp>
        <stp>-47</stp>
        <stp/>
        <stp/>
        <stp/>
        <stp/>
        <stp>T</stp>
        <tr r="AB52" s="1"/>
      </tp>
      <tp>
        <v>1878.75</v>
        <stp/>
        <stp>StudyData</stp>
        <stp>EP</stp>
        <stp>Bar</stp>
        <stp/>
        <stp>Open</stp>
        <stp>5</stp>
        <stp>-37</stp>
        <stp/>
        <stp/>
        <stp/>
        <stp/>
        <stp>T</stp>
        <tr r="AB42" s="1"/>
      </tp>
      <tp>
        <v>1878.5</v>
        <stp/>
        <stp>StudyData</stp>
        <stp>EP</stp>
        <stp>Bar</stp>
        <stp/>
        <stp>Open</stp>
        <stp>5</stp>
        <stp>-27</stp>
        <stp/>
        <stp/>
        <stp/>
        <stp/>
        <stp>T</stp>
        <tr r="AB32" s="1"/>
      </tp>
      <tp>
        <v>1879.75</v>
        <stp/>
        <stp>StudyData</stp>
        <stp>EP</stp>
        <stp>Bar</stp>
        <stp/>
        <stp>Open</stp>
        <stp>5</stp>
        <stp>-17</stp>
        <stp/>
        <stp/>
        <stp/>
        <stp/>
        <stp>T</stp>
        <tr r="AB22" s="1"/>
      </tp>
      <tp>
        <v>1878.25</v>
        <stp/>
        <stp>StudyData</stp>
        <stp>EP</stp>
        <stp>Bar</stp>
        <stp/>
        <stp>Low</stp>
        <stp>5</stp>
        <stp>-18</stp>
        <stp/>
        <stp/>
        <stp/>
        <stp/>
        <stp>T</stp>
        <tr r="AD23" s="1"/>
      </tp>
      <tp>
        <v>1877.5</v>
        <stp/>
        <stp>StudyData</stp>
        <stp>EP</stp>
        <stp>Bar</stp>
        <stp/>
        <stp>Low</stp>
        <stp>5</stp>
        <stp>-38</stp>
        <stp/>
        <stp/>
        <stp/>
        <stp/>
        <stp>T</stp>
        <tr r="AD43" s="1"/>
      </tp>
      <tp>
        <v>1877.75</v>
        <stp/>
        <stp>StudyData</stp>
        <stp>EP</stp>
        <stp>Bar</stp>
        <stp/>
        <stp>Low</stp>
        <stp>5</stp>
        <stp>-28</stp>
        <stp/>
        <stp/>
        <stp/>
        <stp/>
        <stp>T</stp>
        <tr r="AD33" s="1"/>
      </tp>
      <tp>
        <v>1878.25</v>
        <stp/>
        <stp>StudyData</stp>
        <stp>EP</stp>
        <stp>Bar</stp>
        <stp/>
        <stp>Low</stp>
        <stp>5</stp>
        <stp>-58</stp>
        <stp/>
        <stp/>
        <stp/>
        <stp/>
        <stp>T</stp>
        <tr r="AD63" s="1"/>
      </tp>
      <tp>
        <v>1884.25</v>
        <stp/>
        <stp>StudyData</stp>
        <stp>EP</stp>
        <stp>Bar</stp>
        <stp/>
        <stp>Low</stp>
        <stp>5</stp>
        <stp>-48</stp>
        <stp/>
        <stp/>
        <stp/>
        <stp/>
        <stp>T</stp>
        <tr r="AD53" s="1"/>
      </tp>
      <tp>
        <v>1.952</v>
        <stp/>
        <stp>ContractData</stp>
        <stp>NGE?</stp>
        <stp>Open</stp>
        <stp/>
        <stp>T</stp>
        <tr r="G23" s="2"/>
      </tp>
      <tp>
        <v>1214</v>
        <stp/>
        <stp>StudyData</stp>
        <stp>GCE</stp>
        <stp>Bar</stp>
        <stp/>
        <stp>Close</stp>
        <stp>5</stp>
        <stp>-41</stp>
        <stp/>
        <stp/>
        <stp/>
        <stp/>
        <stp>T</stp>
        <tr r="AW46" s="1"/>
      </tp>
      <tp>
        <v>1215.2</v>
        <stp/>
        <stp>StudyData</stp>
        <stp>GCE</stp>
        <stp>Bar</stp>
        <stp/>
        <stp>Close</stp>
        <stp>5</stp>
        <stp>-51</stp>
        <stp/>
        <stp/>
        <stp/>
        <stp/>
        <stp>T</stp>
        <tr r="AW56" s="1"/>
      </tp>
      <tp>
        <v>1212.8</v>
        <stp/>
        <stp>StudyData</stp>
        <stp>GCE</stp>
        <stp>Bar</stp>
        <stp/>
        <stp>Close</stp>
        <stp>5</stp>
        <stp>-11</stp>
        <stp/>
        <stp/>
        <stp/>
        <stp/>
        <stp>T</stp>
        <tr r="AW16" s="1"/>
      </tp>
      <tp>
        <v>1213.5999999999999</v>
        <stp/>
        <stp>StudyData</stp>
        <stp>GCE</stp>
        <stp>Bar</stp>
        <stp/>
        <stp>Close</stp>
        <stp>5</stp>
        <stp>-21</stp>
        <stp/>
        <stp/>
        <stp/>
        <stp/>
        <stp>T</stp>
        <tr r="AW26" s="1"/>
      </tp>
      <tp>
        <v>1215.9000000000001</v>
        <stp/>
        <stp>StudyData</stp>
        <stp>GCE</stp>
        <stp>Bar</stp>
        <stp/>
        <stp>Close</stp>
        <stp>5</stp>
        <stp>-31</stp>
        <stp/>
        <stp/>
        <stp/>
        <stp/>
        <stp>T</stp>
        <tr r="AW36" s="1"/>
      </tp>
      <tp>
        <v>121.55</v>
        <stp/>
        <stp>ContractData</stp>
        <stp>QGA?</stp>
        <stp>Open</stp>
        <stp/>
        <stp>T</stp>
        <tr r="G60" s="2"/>
      </tp>
      <tp>
        <v>365</v>
        <stp/>
        <stp>DOMData</stp>
        <stp>EP</stp>
        <stp>Volume</stp>
        <stp>-3</stp>
        <stp>T</stp>
        <tr r="D11" s="1"/>
      </tp>
      <tp>
        <v>715</v>
        <stp/>
        <stp>StudyData</stp>
        <stp>(Vol(GCE?2)when  (LocalYear(GCE?2)=2016 AND LocalMonth(GCE?2)=2 AND LocalDay(GCE?2)=2 AND LocalHour(GCE?2)=10 AND LocalMinute(GCE?2)=45))</stp>
        <stp>Bar</stp>
        <stp/>
        <stp>Close</stp>
        <stp>5</stp>
        <stp>0</stp>
        <stp/>
        <stp/>
        <stp/>
        <stp>FALSE</stp>
        <stp>T</stp>
        <tr r="AB42" s="8"/>
      </tp>
      <tp>
        <v>1230</v>
        <stp/>
        <stp>StudyData</stp>
        <stp>(Vol(GCE?2)when  (LocalYear(GCE?2)=2016 AND LocalMonth(GCE?2)=2 AND LocalDay(GCE?2)=3 AND LocalHour(GCE?2)=11 AND LocalMinute(GCE?2)=45))</stp>
        <stp>Bar</stp>
        <stp/>
        <stp>Close</stp>
        <stp>5</stp>
        <stp>0</stp>
        <stp/>
        <stp/>
        <stp/>
        <stp>FALSE</stp>
        <stp>T</stp>
        <tr r="AA54" s="8"/>
      </tp>
      <tp>
        <v>808</v>
        <stp/>
        <stp>StudyData</stp>
        <stp>(Vol(GCE?2)when  (LocalYear(GCE?2)=2016 AND LocalMonth(GCE?2)=2 AND LocalDay(GCE?2)=2 AND LocalHour(GCE?2)=10 AND LocalMinute(GCE?2)=40))</stp>
        <stp>Bar</stp>
        <stp/>
        <stp>Close</stp>
        <stp>5</stp>
        <stp>0</stp>
        <stp/>
        <stp/>
        <stp/>
        <stp>FALSE</stp>
        <stp>T</stp>
        <tr r="AB41" s="8"/>
      </tp>
      <tp>
        <v>575</v>
        <stp/>
        <stp>StudyData</stp>
        <stp>(Vol(GCE?2)when  (LocalYear(GCE?2)=2016 AND LocalMonth(GCE?2)=2 AND LocalDay(GCE?2)=3 AND LocalHour(GCE?2)=11 AND LocalMinute(GCE?2)=40))</stp>
        <stp>Bar</stp>
        <stp/>
        <stp>Close</stp>
        <stp>5</stp>
        <stp>0</stp>
        <stp/>
        <stp/>
        <stp/>
        <stp>FALSE</stp>
        <stp>T</stp>
        <tr r="AA53" s="8"/>
      </tp>
      <tp>
        <v>784</v>
        <stp/>
        <stp>StudyData</stp>
        <stp>(Vol(GCE?2)when  (LocalYear(GCE?2)=2016 AND LocalMonth(GCE?2)=2 AND LocalDay(GCE?2)=2 AND LocalHour(GCE?2)=10 AND LocalMinute(GCE?2)=55))</stp>
        <stp>Bar</stp>
        <stp/>
        <stp>Close</stp>
        <stp>5</stp>
        <stp>0</stp>
        <stp/>
        <stp/>
        <stp/>
        <stp>FALSE</stp>
        <stp>T</stp>
        <tr r="AB44" s="8"/>
      </tp>
      <tp>
        <v>434</v>
        <stp/>
        <stp>StudyData</stp>
        <stp>(Vol(GCE?2)when  (LocalYear(GCE?2)=2016 AND LocalMonth(GCE?2)=2 AND LocalDay(GCE?2)=3 AND LocalHour(GCE?2)=11 AND LocalMinute(GCE?2)=55))</stp>
        <stp>Bar</stp>
        <stp/>
        <stp>Close</stp>
        <stp>5</stp>
        <stp>0</stp>
        <stp/>
        <stp/>
        <stp/>
        <stp>FALSE</stp>
        <stp>T</stp>
        <tr r="AA56" s="8"/>
      </tp>
      <tp>
        <v>795</v>
        <stp/>
        <stp>StudyData</stp>
        <stp>(Vol(GCE?2)when  (LocalYear(GCE?2)=2016 AND LocalMonth(GCE?2)=2 AND LocalDay(GCE?2)=2 AND LocalHour(GCE?2)=10 AND LocalMinute(GCE?2)=50))</stp>
        <stp>Bar</stp>
        <stp/>
        <stp>Close</stp>
        <stp>5</stp>
        <stp>0</stp>
        <stp/>
        <stp/>
        <stp/>
        <stp>FALSE</stp>
        <stp>T</stp>
        <tr r="AB43" s="8"/>
      </tp>
      <tp>
        <v>730</v>
        <stp/>
        <stp>StudyData</stp>
        <stp>(Vol(GCE?2)when  (LocalYear(GCE?2)=2016 AND LocalMonth(GCE?2)=2 AND LocalDay(GCE?2)=3 AND LocalHour(GCE?2)=11 AND LocalMinute(GCE?2)=50))</stp>
        <stp>Bar</stp>
        <stp/>
        <stp>Close</stp>
        <stp>5</stp>
        <stp>0</stp>
        <stp/>
        <stp/>
        <stp/>
        <stp>FALSE</stp>
        <stp>T</stp>
        <tr r="AA55" s="8"/>
      </tp>
      <tp>
        <v>366</v>
        <stp/>
        <stp>StudyData</stp>
        <stp>(Vol(GCE?2)when  (LocalYear(GCE?2)=2016 AND LocalMonth(GCE?2)=2 AND LocalDay(GCE?2)=2 AND LocalHour(GCE?2)=10 AND LocalMinute(GCE?2)=25))</stp>
        <stp>Bar</stp>
        <stp/>
        <stp>Close</stp>
        <stp>5</stp>
        <stp>0</stp>
        <stp/>
        <stp/>
        <stp/>
        <stp>FALSE</stp>
        <stp>T</stp>
        <tr r="AB38" s="8"/>
      </tp>
      <tp>
        <v>604</v>
        <stp/>
        <stp>StudyData</stp>
        <stp>(Vol(GCE?2)when  (LocalYear(GCE?2)=2016 AND LocalMonth(GCE?2)=2 AND LocalDay(GCE?2)=3 AND LocalHour(GCE?2)=11 AND LocalMinute(GCE?2)=25))</stp>
        <stp>Bar</stp>
        <stp/>
        <stp>Close</stp>
        <stp>5</stp>
        <stp>0</stp>
        <stp/>
        <stp/>
        <stp/>
        <stp>FALSE</stp>
        <stp>T</stp>
        <tr r="AA50" s="8"/>
      </tp>
      <tp>
        <v>326</v>
        <stp/>
        <stp>StudyData</stp>
        <stp>(Vol(GCE?2)when  (LocalYear(GCE?2)=2016 AND LocalMonth(GCE?2)=2 AND LocalDay(GCE?2)=2 AND LocalHour(GCE?2)=10 AND LocalMinute(GCE?2)=20))</stp>
        <stp>Bar</stp>
        <stp/>
        <stp>Close</stp>
        <stp>5</stp>
        <stp>0</stp>
        <stp/>
        <stp/>
        <stp/>
        <stp>FALSE</stp>
        <stp>T</stp>
        <tr r="AB37" s="8"/>
      </tp>
      <tp>
        <v>614</v>
        <stp/>
        <stp>StudyData</stp>
        <stp>(Vol(GCE?2)when  (LocalYear(GCE?2)=2016 AND LocalMonth(GCE?2)=2 AND LocalDay(GCE?2)=3 AND LocalHour(GCE?2)=11 AND LocalMinute(GCE?2)=20))</stp>
        <stp>Bar</stp>
        <stp/>
        <stp>Close</stp>
        <stp>5</stp>
        <stp>0</stp>
        <stp/>
        <stp/>
        <stp/>
        <stp>FALSE</stp>
        <stp>T</stp>
        <tr r="AA49" s="8"/>
      </tp>
      <tp>
        <v>925</v>
        <stp/>
        <stp>StudyData</stp>
        <stp>(Vol(GCE?2)when  (LocalYear(GCE?2)=2016 AND LocalMonth(GCE?2)=2 AND LocalDay(GCE?2)=2 AND LocalHour(GCE?2)=10 AND LocalMinute(GCE?2)=35))</stp>
        <stp>Bar</stp>
        <stp/>
        <stp>Close</stp>
        <stp>5</stp>
        <stp>0</stp>
        <stp/>
        <stp/>
        <stp/>
        <stp>FALSE</stp>
        <stp>T</stp>
        <tr r="AB40" s="8"/>
      </tp>
      <tp>
        <v>609</v>
        <stp/>
        <stp>StudyData</stp>
        <stp>(Vol(GCE?2)when  (LocalYear(GCE?2)=2016 AND LocalMonth(GCE?2)=2 AND LocalDay(GCE?2)=3 AND LocalHour(GCE?2)=11 AND LocalMinute(GCE?2)=35))</stp>
        <stp>Bar</stp>
        <stp/>
        <stp>Close</stp>
        <stp>5</stp>
        <stp>0</stp>
        <stp/>
        <stp/>
        <stp/>
        <stp>FALSE</stp>
        <stp>T</stp>
        <tr r="AA52" s="8"/>
      </tp>
      <tp>
        <v>1762</v>
        <stp/>
        <stp>StudyData</stp>
        <stp>(Vol(GCE?2)when  (LocalYear(GCE?2)=2016 AND LocalMonth(GCE?2)=2 AND LocalDay(GCE?2)=2 AND LocalHour(GCE?2)=10 AND LocalMinute(GCE?2)=30))</stp>
        <stp>Bar</stp>
        <stp/>
        <stp>Close</stp>
        <stp>5</stp>
        <stp>0</stp>
        <stp/>
        <stp/>
        <stp/>
        <stp>FALSE</stp>
        <stp>T</stp>
        <tr r="AB39" s="8"/>
      </tp>
      <tp>
        <v>634</v>
        <stp/>
        <stp>StudyData</stp>
        <stp>(Vol(GCE?2)when  (LocalYear(GCE?2)=2016 AND LocalMonth(GCE?2)=2 AND LocalDay(GCE?2)=3 AND LocalHour(GCE?2)=11 AND LocalMinute(GCE?2)=30))</stp>
        <stp>Bar</stp>
        <stp/>
        <stp>Close</stp>
        <stp>5</stp>
        <stp>0</stp>
        <stp/>
        <stp/>
        <stp/>
        <stp>FALSE</stp>
        <stp>T</stp>
        <tr r="AA51" s="8"/>
      </tp>
      <tp>
        <v>2030</v>
        <stp/>
        <stp>StudyData</stp>
        <stp>(Vol(GCE?2)when  (LocalYear(GCE?2)=2016 AND LocalMonth(GCE?2)=2 AND LocalDay(GCE?2)=2 AND LocalHour(GCE?2)=10 AND LocalMinute(GCE?2)=05))</stp>
        <stp>Bar</stp>
        <stp/>
        <stp>Close</stp>
        <stp>5</stp>
        <stp>0</stp>
        <stp/>
        <stp/>
        <stp/>
        <stp>FALSE</stp>
        <stp>T</stp>
        <tr r="AB34" s="8"/>
      </tp>
      <tp>
        <v>809</v>
        <stp/>
        <stp>StudyData</stp>
        <stp>(Vol(GCE?2)when  (LocalYear(GCE?2)=2016 AND LocalMonth(GCE?2)=2 AND LocalDay(GCE?2)=3 AND LocalHour(GCE?2)=11 AND LocalMinute(GCE?2)=05))</stp>
        <stp>Bar</stp>
        <stp/>
        <stp>Close</stp>
        <stp>5</stp>
        <stp>0</stp>
        <stp/>
        <stp/>
        <stp/>
        <stp>FALSE</stp>
        <stp>T</stp>
        <tr r="AA46" s="8"/>
      </tp>
      <tp>
        <v>859</v>
        <stp/>
        <stp>StudyData</stp>
        <stp>(Vol(GCE?2)when  (LocalYear(GCE?2)=2016 AND LocalMonth(GCE?2)=2 AND LocalDay(GCE?2)=2 AND LocalHour(GCE?2)=10 AND LocalMinute(GCE?2)=00))</stp>
        <stp>Bar</stp>
        <stp/>
        <stp>Close</stp>
        <stp>5</stp>
        <stp>0</stp>
        <stp/>
        <stp/>
        <stp/>
        <stp>FALSE</stp>
        <stp>T</stp>
        <tr r="AB33" s="8"/>
      </tp>
      <tp>
        <v>1652</v>
        <stp/>
        <stp>StudyData</stp>
        <stp>(Vol(GCE?2)when  (LocalYear(GCE?2)=2016 AND LocalMonth(GCE?2)=2 AND LocalDay(GCE?2)=3 AND LocalHour(GCE?2)=11 AND LocalMinute(GCE?2)=00))</stp>
        <stp>Bar</stp>
        <stp/>
        <stp>Close</stp>
        <stp>5</stp>
        <stp>0</stp>
        <stp/>
        <stp/>
        <stp/>
        <stp>FALSE</stp>
        <stp>T</stp>
        <tr r="AA45" s="8"/>
      </tp>
      <tp>
        <v>716</v>
        <stp/>
        <stp>StudyData</stp>
        <stp>(Vol(GCE?2)when  (LocalYear(GCE?2)=2016 AND LocalMonth(GCE?2)=2 AND LocalDay(GCE?2)=2 AND LocalHour(GCE?2)=10 AND LocalMinute(GCE?2)=15))</stp>
        <stp>Bar</stp>
        <stp/>
        <stp>Close</stp>
        <stp>5</stp>
        <stp>0</stp>
        <stp/>
        <stp/>
        <stp/>
        <stp>FALSE</stp>
        <stp>T</stp>
        <tr r="AB36" s="8"/>
      </tp>
      <tp>
        <v>595</v>
        <stp/>
        <stp>StudyData</stp>
        <stp>(Vol(GCE?2)when  (LocalYear(GCE?2)=2016 AND LocalMonth(GCE?2)=2 AND LocalDay(GCE?2)=3 AND LocalHour(GCE?2)=11 AND LocalMinute(GCE?2)=15))</stp>
        <stp>Bar</stp>
        <stp/>
        <stp>Close</stp>
        <stp>5</stp>
        <stp>0</stp>
        <stp/>
        <stp/>
        <stp/>
        <stp>FALSE</stp>
        <stp>T</stp>
        <tr r="AA48" s="8"/>
      </tp>
      <tp>
        <v>686</v>
        <stp/>
        <stp>StudyData</stp>
        <stp>(Vol(GCE?2)when  (LocalYear(GCE?2)=2016 AND LocalMonth(GCE?2)=2 AND LocalDay(GCE?2)=2 AND LocalHour(GCE?2)=10 AND LocalMinute(GCE?2)=10))</stp>
        <stp>Bar</stp>
        <stp/>
        <stp>Close</stp>
        <stp>5</stp>
        <stp>0</stp>
        <stp/>
        <stp/>
        <stp/>
        <stp>FALSE</stp>
        <stp>T</stp>
        <tr r="AB35" s="8"/>
      </tp>
      <tp>
        <v>440</v>
        <stp/>
        <stp>StudyData</stp>
        <stp>(Vol(GCE?2)when  (LocalYear(GCE?2)=2016 AND LocalMonth(GCE?2)=2 AND LocalDay(GCE?2)=3 AND LocalHour(GCE?2)=11 AND LocalMinute(GCE?2)=10))</stp>
        <stp>Bar</stp>
        <stp/>
        <stp>Close</stp>
        <stp>5</stp>
        <stp>0</stp>
        <stp/>
        <stp/>
        <stp/>
        <stp>FALSE</stp>
        <stp>T</stp>
        <tr r="AA47" s="8"/>
      </tp>
      <tp>
        <v>0.72970000000000002</v>
        <stp/>
        <stp>ContractData</stp>
        <stp>CA6?</stp>
        <stp>High</stp>
        <stp/>
        <stp>T</stp>
        <tr r="H39" s="2"/>
      </tp>
      <tp>
        <v>0.71730000000000005</v>
        <stp/>
        <stp>ContractData</stp>
        <stp>DA6?</stp>
        <stp>High</stp>
        <stp/>
        <stp>T</stp>
        <tr r="H41" s="2"/>
      </tp>
      <tp>
        <v>1879</v>
        <stp/>
        <stp>StudyData</stp>
        <stp>EP</stp>
        <stp>Bar</stp>
        <stp/>
        <stp>Open</stp>
        <stp>5</stp>
        <stp>-56</stp>
        <stp/>
        <stp/>
        <stp/>
        <stp/>
        <stp>T</stp>
        <tr r="AB61" s="1"/>
      </tp>
      <tp>
        <v>1883.75</v>
        <stp/>
        <stp>StudyData</stp>
        <stp>EP</stp>
        <stp>Bar</stp>
        <stp/>
        <stp>Open</stp>
        <stp>5</stp>
        <stp>-46</stp>
        <stp/>
        <stp/>
        <stp/>
        <stp/>
        <stp>T</stp>
        <tr r="AB51" s="1"/>
      </tp>
      <tp>
        <v>1879</v>
        <stp/>
        <stp>StudyData</stp>
        <stp>EP</stp>
        <stp>Bar</stp>
        <stp/>
        <stp>Open</stp>
        <stp>5</stp>
        <stp>-36</stp>
        <stp/>
        <stp/>
        <stp/>
        <stp/>
        <stp>T</stp>
        <tr r="AB41" s="1"/>
      </tp>
      <tp>
        <v>1879</v>
        <stp/>
        <stp>StudyData</stp>
        <stp>EP</stp>
        <stp>Bar</stp>
        <stp/>
        <stp>Open</stp>
        <stp>5</stp>
        <stp>-26</stp>
        <stp/>
        <stp/>
        <stp/>
        <stp/>
        <stp>T</stp>
        <tr r="AB31" s="1"/>
      </tp>
      <tp>
        <v>1876.75</v>
        <stp/>
        <stp>StudyData</stp>
        <stp>EP</stp>
        <stp>Bar</stp>
        <stp/>
        <stp>Open</stp>
        <stp>5</stp>
        <stp>-16</stp>
        <stp/>
        <stp/>
        <stp/>
        <stp/>
        <stp>T</stp>
        <tr r="AB21" s="1"/>
      </tp>
      <tp>
        <v>1.0241</v>
        <stp/>
        <stp>ContractData</stp>
        <stp>SF6?</stp>
        <stp>Open</stp>
        <stp/>
        <stp>T</stp>
        <tr r="G40" s="2"/>
      </tp>
      <tp>
        <v>1879</v>
        <stp/>
        <stp>StudyData</stp>
        <stp>EP</stp>
        <stp>Bar</stp>
        <stp/>
        <stp>Low</stp>
        <stp>5</stp>
        <stp>-19</stp>
        <stp/>
        <stp/>
        <stp/>
        <stp/>
        <stp>T</stp>
        <tr r="AD24" s="1"/>
      </tp>
      <tp>
        <v>1879.75</v>
        <stp/>
        <stp>StudyData</stp>
        <stp>EP</stp>
        <stp>Bar</stp>
        <stp/>
        <stp>Low</stp>
        <stp>5</stp>
        <stp>-39</stp>
        <stp/>
        <stp/>
        <stp/>
        <stp/>
        <stp>T</stp>
        <tr r="AD44" s="1"/>
      </tp>
      <tp>
        <v>1876.5</v>
        <stp/>
        <stp>StudyData</stp>
        <stp>EP</stp>
        <stp>Bar</stp>
        <stp/>
        <stp>Low</stp>
        <stp>5</stp>
        <stp>-29</stp>
        <stp/>
        <stp/>
        <stp/>
        <stp/>
        <stp>T</stp>
        <tr r="AD34" s="1"/>
      </tp>
      <tp>
        <v>1879.75</v>
        <stp/>
        <stp>StudyData</stp>
        <stp>EP</stp>
        <stp>Bar</stp>
        <stp/>
        <stp>Low</stp>
        <stp>5</stp>
        <stp>-59</stp>
        <stp/>
        <stp/>
        <stp/>
        <stp/>
        <stp>T</stp>
        <tr r="AD64" s="1"/>
      </tp>
      <tp>
        <v>1883</v>
        <stp/>
        <stp>StudyData</stp>
        <stp>EP</stp>
        <stp>Bar</stp>
        <stp/>
        <stp>Low</stp>
        <stp>5</stp>
        <stp>-49</stp>
        <stp/>
        <stp/>
        <stp/>
        <stp/>
        <stp>T</stp>
        <tr r="AD54" s="1"/>
      </tp>
      <tp>
        <v>984.80000000000007</v>
        <stp/>
        <stp>ContractData</stp>
        <stp>TFE?</stp>
        <stp>Open</stp>
        <stp/>
        <stp>T</stp>
        <tr r="G8" s="2"/>
      </tp>
      <tp>
        <v>1213.9000000000001</v>
        <stp/>
        <stp>StudyData</stp>
        <stp>GCE</stp>
        <stp>Bar</stp>
        <stp/>
        <stp>Close</stp>
        <stp>5</stp>
        <stp>-40</stp>
        <stp/>
        <stp/>
        <stp/>
        <stp/>
        <stp>T</stp>
        <tr r="AW45" s="1"/>
      </tp>
      <tp>
        <v>1213.8</v>
        <stp/>
        <stp>StudyData</stp>
        <stp>GCE</stp>
        <stp>Bar</stp>
        <stp/>
        <stp>Close</stp>
        <stp>5</stp>
        <stp>-50</stp>
        <stp/>
        <stp/>
        <stp/>
        <stp/>
        <stp>T</stp>
        <tr r="AW55" s="1"/>
      </tp>
      <tp>
        <v>1213.4000000000001</v>
        <stp/>
        <stp>StudyData</stp>
        <stp>GCE</stp>
        <stp>Bar</stp>
        <stp/>
        <stp>Close</stp>
        <stp>5</stp>
        <stp>-60</stp>
        <stp/>
        <stp/>
        <stp/>
        <stp/>
        <stp>T</stp>
        <tr r="AW65" s="1"/>
      </tp>
      <tp>
        <v>1214</v>
        <stp/>
        <stp>StudyData</stp>
        <stp>GCE</stp>
        <stp>Bar</stp>
        <stp/>
        <stp>Close</stp>
        <stp>5</stp>
        <stp>-10</stp>
        <stp/>
        <stp/>
        <stp/>
        <stp/>
        <stp>T</stp>
        <tr r="AW15" s="1"/>
      </tp>
      <tp>
        <v>1211.5999999999999</v>
        <stp/>
        <stp>StudyData</stp>
        <stp>GCE</stp>
        <stp>Bar</stp>
        <stp/>
        <stp>Close</stp>
        <stp>5</stp>
        <stp>-20</stp>
        <stp/>
        <stp/>
        <stp/>
        <stp/>
        <stp>T</stp>
        <tr r="AW25" s="1"/>
      </tp>
      <tp>
        <v>1215.0999999999999</v>
        <stp/>
        <stp>StudyData</stp>
        <stp>GCE</stp>
        <stp>Bar</stp>
        <stp/>
        <stp>Close</stp>
        <stp>5</stp>
        <stp>-30</stp>
        <stp/>
        <stp/>
        <stp/>
        <stp/>
        <stp>T</stp>
        <tr r="AW35" s="1"/>
      </tp>
      <tp>
        <v>5786.5</v>
        <stp/>
        <stp>ContractData</stp>
        <stp>QFA?</stp>
        <stp>Open</stp>
        <stp/>
        <stp>T</stp>
        <tr r="G11" s="2"/>
      </tp>
      <tp>
        <v>217</v>
        <stp/>
        <stp>DOMData</stp>
        <stp>EP</stp>
        <stp>Volume</stp>
        <stp>-2</stp>
        <stp>T</stp>
        <tr r="E11" s="1"/>
      </tp>
      <tp>
        <v>4107.5</v>
        <stp/>
        <stp>ContractData</stp>
        <stp>PIL?</stp>
        <stp>Y_Settlement</stp>
        <stp/>
        <stp>T</stp>
        <tr r="J12" s="2"/>
        <tr r="J12" s="2"/>
        <tr r="I12" s="2"/>
        <tr r="I12" s="2"/>
        <tr r="H12" s="2"/>
        <tr r="H12" s="2"/>
        <tr r="G12" s="2"/>
        <tr r="G12" s="2"/>
      </tp>
      <tp>
        <v>138</v>
        <stp/>
        <stp>StudyData</stp>
        <stp>(Vol(GCE?2)when  (LocalYear(GCE?2)=2016 AND LocalMonth(GCE?2)=2 AND LocalDay(GCE?2)=2 AND LocalHour(GCE?2)=13 AND LocalMinute(GCE?2)=45))</stp>
        <stp>Bar</stp>
        <stp/>
        <stp>Close</stp>
        <stp>5</stp>
        <stp>0</stp>
        <stp/>
        <stp/>
        <stp/>
        <stp>FALSE</stp>
        <stp>T</stp>
        <tr r="AB78" s="8"/>
      </tp>
      <tp>
        <v>1616</v>
        <stp/>
        <stp>StudyData</stp>
        <stp>(Vol(GCE?2)when  (LocalYear(GCE?2)=2016 AND LocalMonth(GCE?2)=2 AND LocalDay(GCE?2)=3 AND LocalHour(GCE?2)=12 AND LocalMinute(GCE?2)=45))</stp>
        <stp>Bar</stp>
        <stp/>
        <stp>Close</stp>
        <stp>5</stp>
        <stp>0</stp>
        <stp/>
        <stp/>
        <stp/>
        <stp>FALSE</stp>
        <stp>T</stp>
        <tr r="AA66" s="8"/>
      </tp>
      <tp>
        <v>1591</v>
        <stp/>
        <stp>StudyData</stp>
        <stp>(Vol(GCE?2)when  (LocalYear(GCE?2)=2016 AND LocalMonth(GCE?2)=2 AND LocalDay(GCE?2)=5 AND LocalHour(GCE?2)=14 AND LocalMinute(GCE?2)=45))</stp>
        <stp>Bar</stp>
        <stp/>
        <stp>Close</stp>
        <stp>5</stp>
        <stp>0</stp>
        <stp/>
        <stp/>
        <stp/>
        <stp>FALSE</stp>
        <stp>T</stp>
        <tr r="Y90" s="8"/>
      </tp>
      <tp>
        <v>84</v>
        <stp/>
        <stp>StudyData</stp>
        <stp>(Vol(GCE?2)when  (LocalYear(GCE?2)=2016 AND LocalMonth(GCE?2)=2 AND LocalDay(GCE?2)=2 AND LocalHour(GCE?2)=13 AND LocalMinute(GCE?2)=40))</stp>
        <stp>Bar</stp>
        <stp/>
        <stp>Close</stp>
        <stp>5</stp>
        <stp>0</stp>
        <stp/>
        <stp/>
        <stp/>
        <stp>FALSE</stp>
        <stp>T</stp>
        <tr r="AB77" s="8"/>
      </tp>
      <tp>
        <v>1215</v>
        <stp/>
        <stp>StudyData</stp>
        <stp>(Vol(GCE?2)when  (LocalYear(GCE?2)=2016 AND LocalMonth(GCE?2)=2 AND LocalDay(GCE?2)=3 AND LocalHour(GCE?2)=12 AND LocalMinute(GCE?2)=40))</stp>
        <stp>Bar</stp>
        <stp/>
        <stp>Close</stp>
        <stp>5</stp>
        <stp>0</stp>
        <stp/>
        <stp/>
        <stp/>
        <stp>FALSE</stp>
        <stp>T</stp>
        <tr r="AA65" s="8"/>
      </tp>
      <tp>
        <v>2418</v>
        <stp/>
        <stp>StudyData</stp>
        <stp>(Vol(GCE?2)when  (LocalYear(GCE?2)=2016 AND LocalMonth(GCE?2)=2 AND LocalDay(GCE?2)=5 AND LocalHour(GCE?2)=14 AND LocalMinute(GCE?2)=40))</stp>
        <stp>Bar</stp>
        <stp/>
        <stp>Close</stp>
        <stp>5</stp>
        <stp>0</stp>
        <stp/>
        <stp/>
        <stp/>
        <stp>FALSE</stp>
        <stp>T</stp>
        <tr r="Y89" s="8"/>
      </tp>
      <tp>
        <v>104</v>
        <stp/>
        <stp>StudyData</stp>
        <stp>(Vol(GCE?2)when  (LocalYear(GCE?2)=2016 AND LocalMonth(GCE?2)=2 AND LocalDay(GCE?2)=2 AND LocalHour(GCE?2)=13 AND LocalMinute(GCE?2)=55))</stp>
        <stp>Bar</stp>
        <stp/>
        <stp>Close</stp>
        <stp>5</stp>
        <stp>0</stp>
        <stp/>
        <stp/>
        <stp/>
        <stp>FALSE</stp>
        <stp>T</stp>
        <tr r="AB80" s="8"/>
      </tp>
      <tp>
        <v>2217</v>
        <stp/>
        <stp>StudyData</stp>
        <stp>(Vol(GCE?2)when  (LocalYear(GCE?2)=2016 AND LocalMonth(GCE?2)=2 AND LocalDay(GCE?2)=3 AND LocalHour(GCE?2)=12 AND LocalMinute(GCE?2)=55))</stp>
        <stp>Bar</stp>
        <stp/>
        <stp>Close</stp>
        <stp>5</stp>
        <stp>0</stp>
        <stp/>
        <stp/>
        <stp/>
        <stp>FALSE</stp>
        <stp>T</stp>
        <tr r="AA68" s="8"/>
      </tp>
      <tp>
        <v>1460</v>
        <stp/>
        <stp>StudyData</stp>
        <stp>(Vol(GCE?2)when  (LocalYear(GCE?2)=2016 AND LocalMonth(GCE?2)=2 AND LocalDay(GCE?2)=5 AND LocalHour(GCE?2)=14 AND LocalMinute(GCE?2)=55))</stp>
        <stp>Bar</stp>
        <stp/>
        <stp>Close</stp>
        <stp>5</stp>
        <stp>0</stp>
        <stp/>
        <stp/>
        <stp/>
        <stp>FALSE</stp>
        <stp>T</stp>
        <tr r="Y92" s="8"/>
      </tp>
      <tp>
        <v>129</v>
        <stp/>
        <stp>StudyData</stp>
        <stp>(Vol(GCE?2)when  (LocalYear(GCE?2)=2016 AND LocalMonth(GCE?2)=2 AND LocalDay(GCE?2)=2 AND LocalHour(GCE?2)=13 AND LocalMinute(GCE?2)=50))</stp>
        <stp>Bar</stp>
        <stp/>
        <stp>Close</stp>
        <stp>5</stp>
        <stp>0</stp>
        <stp/>
        <stp/>
        <stp/>
        <stp>FALSE</stp>
        <stp>T</stp>
        <tr r="AB79" s="8"/>
      </tp>
      <tp>
        <v>692</v>
        <stp/>
        <stp>StudyData</stp>
        <stp>(Vol(GCE?2)when  (LocalYear(GCE?2)=2016 AND LocalMonth(GCE?2)=2 AND LocalDay(GCE?2)=3 AND LocalHour(GCE?2)=12 AND LocalMinute(GCE?2)=50))</stp>
        <stp>Bar</stp>
        <stp/>
        <stp>Close</stp>
        <stp>5</stp>
        <stp>0</stp>
        <stp/>
        <stp/>
        <stp/>
        <stp>FALSE</stp>
        <stp>T</stp>
        <tr r="AA67" s="8"/>
      </tp>
      <tp>
        <v>1213</v>
        <stp/>
        <stp>StudyData</stp>
        <stp>(Vol(GCE?2)when  (LocalYear(GCE?2)=2016 AND LocalMonth(GCE?2)=2 AND LocalDay(GCE?2)=5 AND LocalHour(GCE?2)=14 AND LocalMinute(GCE?2)=50))</stp>
        <stp>Bar</stp>
        <stp/>
        <stp>Close</stp>
        <stp>5</stp>
        <stp>0</stp>
        <stp/>
        <stp/>
        <stp/>
        <stp>FALSE</stp>
        <stp>T</stp>
        <tr r="Y91" s="8"/>
      </tp>
      <tp>
        <v>214</v>
        <stp/>
        <stp>StudyData</stp>
        <stp>(Vol(GCE?2)when  (LocalYear(GCE?2)=2016 AND LocalMonth(GCE?2)=2 AND LocalDay(GCE?2)=2 AND LocalHour(GCE?2)=13 AND LocalMinute(GCE?2)=25))</stp>
        <stp>Bar</stp>
        <stp/>
        <stp>Close</stp>
        <stp>5</stp>
        <stp>0</stp>
        <stp/>
        <stp/>
        <stp/>
        <stp>FALSE</stp>
        <stp>T</stp>
        <tr r="AB74" s="8"/>
      </tp>
      <tp>
        <v>1458</v>
        <stp/>
        <stp>StudyData</stp>
        <stp>(Vol(GCE?2)when  (LocalYear(GCE?2)=2016 AND LocalMonth(GCE?2)=2 AND LocalDay(GCE?2)=3 AND LocalHour(GCE?2)=12 AND LocalMinute(GCE?2)=25))</stp>
        <stp>Bar</stp>
        <stp/>
        <stp>Close</stp>
        <stp>5</stp>
        <stp>0</stp>
        <stp/>
        <stp/>
        <stp/>
        <stp>FALSE</stp>
        <stp>T</stp>
        <tr r="AA62" s="8"/>
      </tp>
      <tp>
        <v>21</v>
        <stp/>
        <stp>StudyData</stp>
        <stp>(Vol(GCE?2)when  (LocalYear(GCE?2)=2016 AND LocalMonth(GCE?2)=2 AND LocalDay(GCE?2)=4 AND LocalHour(GCE?2)=15 AND LocalMinute(GCE?2)=25))</stp>
        <stp>Bar</stp>
        <stp/>
        <stp>Close</stp>
        <stp>5</stp>
        <stp>0</stp>
        <stp/>
        <stp/>
        <stp/>
        <stp>FALSE</stp>
        <stp>T</stp>
        <tr r="Z98" s="8"/>
      </tp>
      <tp>
        <v>1843</v>
        <stp/>
        <stp>StudyData</stp>
        <stp>(Vol(GCE?2)when  (LocalYear(GCE?2)=2016 AND LocalMonth(GCE?2)=2 AND LocalDay(GCE?2)=5 AND LocalHour(GCE?2)=14 AND LocalMinute(GCE?2)=25))</stp>
        <stp>Bar</stp>
        <stp/>
        <stp>Close</stp>
        <stp>5</stp>
        <stp>0</stp>
        <stp/>
        <stp/>
        <stp/>
        <stp>FALSE</stp>
        <stp>T</stp>
        <tr r="Y86" s="8"/>
      </tp>
      <tp>
        <v>210</v>
        <stp/>
        <stp>StudyData</stp>
        <stp>(Vol(GCE?2)when  (LocalYear(GCE?2)=2016 AND LocalMonth(GCE?2)=2 AND LocalDay(GCE?2)=2 AND LocalHour(GCE?2)=13 AND LocalMinute(GCE?2)=20))</stp>
        <stp>Bar</stp>
        <stp/>
        <stp>Close</stp>
        <stp>5</stp>
        <stp>0</stp>
        <stp/>
        <stp/>
        <stp/>
        <stp>FALSE</stp>
        <stp>T</stp>
        <tr r="AB73" s="8"/>
      </tp>
      <tp>
        <v>635</v>
        <stp/>
        <stp>StudyData</stp>
        <stp>(Vol(GCE?2)when  (LocalYear(GCE?2)=2016 AND LocalMonth(GCE?2)=2 AND LocalDay(GCE?2)=3 AND LocalHour(GCE?2)=12 AND LocalMinute(GCE?2)=20))</stp>
        <stp>Bar</stp>
        <stp/>
        <stp>Close</stp>
        <stp>5</stp>
        <stp>0</stp>
        <stp/>
        <stp/>
        <stp/>
        <stp>FALSE</stp>
        <stp>T</stp>
        <tr r="AA61" s="8"/>
      </tp>
      <tp>
        <v>19</v>
        <stp/>
        <stp>StudyData</stp>
        <stp>(Vol(GCE?2)when  (LocalYear(GCE?2)=2016 AND LocalMonth(GCE?2)=2 AND LocalDay(GCE?2)=4 AND LocalHour(GCE?2)=15 AND LocalMinute(GCE?2)=20))</stp>
        <stp>Bar</stp>
        <stp/>
        <stp>Close</stp>
        <stp>5</stp>
        <stp>0</stp>
        <stp/>
        <stp/>
        <stp/>
        <stp>FALSE</stp>
        <stp>T</stp>
        <tr r="Z97" s="8"/>
      </tp>
      <tp>
        <v>659</v>
        <stp/>
        <stp>StudyData</stp>
        <stp>(Vol(GCE?2)when  (LocalYear(GCE?2)=2016 AND LocalMonth(GCE?2)=2 AND LocalDay(GCE?2)=5 AND LocalHour(GCE?2)=14 AND LocalMinute(GCE?2)=20))</stp>
        <stp>Bar</stp>
        <stp/>
        <stp>Close</stp>
        <stp>5</stp>
        <stp>0</stp>
        <stp/>
        <stp/>
        <stp/>
        <stp>FALSE</stp>
        <stp>T</stp>
        <tr r="Y85" s="8"/>
      </tp>
      <tp>
        <v>111</v>
        <stp/>
        <stp>StudyData</stp>
        <stp>(Vol(GCE?2)when  (LocalYear(GCE?2)=2016 AND LocalMonth(GCE?2)=2 AND LocalDay(GCE?2)=2 AND LocalHour(GCE?2)=13 AND LocalMinute(GCE?2)=35))</stp>
        <stp>Bar</stp>
        <stp/>
        <stp>Close</stp>
        <stp>5</stp>
        <stp>0</stp>
        <stp/>
        <stp/>
        <stp/>
        <stp>FALSE</stp>
        <stp>T</stp>
        <tr r="AB76" s="8"/>
      </tp>
      <tp>
        <v>1799</v>
        <stp/>
        <stp>StudyData</stp>
        <stp>(Vol(GCE?2)when  (LocalYear(GCE?2)=2016 AND LocalMonth(GCE?2)=2 AND LocalDay(GCE?2)=3 AND LocalHour(GCE?2)=12 AND LocalMinute(GCE?2)=35))</stp>
        <stp>Bar</stp>
        <stp/>
        <stp>Close</stp>
        <stp>5</stp>
        <stp>0</stp>
        <stp/>
        <stp/>
        <stp/>
        <stp>FALSE</stp>
        <stp>T</stp>
        <tr r="AA64" s="8"/>
      </tp>
      <tp>
        <v>1030</v>
        <stp/>
        <stp>StudyData</stp>
        <stp>(Vol(GCE?2)when  (LocalYear(GCE?2)=2016 AND LocalMonth(GCE?2)=2 AND LocalDay(GCE?2)=5 AND LocalHour(GCE?2)=14 AND LocalMinute(GCE?2)=35))</stp>
        <stp>Bar</stp>
        <stp/>
        <stp>Close</stp>
        <stp>5</stp>
        <stp>0</stp>
        <stp/>
        <stp/>
        <stp/>
        <stp>FALSE</stp>
        <stp>T</stp>
        <tr r="Y88" s="8"/>
      </tp>
      <tp>
        <v>258</v>
        <stp/>
        <stp>StudyData</stp>
        <stp>(Vol(GCE?2)when  (LocalYear(GCE?2)=2016 AND LocalMonth(GCE?2)=2 AND LocalDay(GCE?2)=2 AND LocalHour(GCE?2)=13 AND LocalMinute(GCE?2)=30))</stp>
        <stp>Bar</stp>
        <stp/>
        <stp>Close</stp>
        <stp>5</stp>
        <stp>0</stp>
        <stp/>
        <stp/>
        <stp/>
        <stp>FALSE</stp>
        <stp>T</stp>
        <tr r="AB75" s="8"/>
      </tp>
      <tp>
        <v>1579</v>
        <stp/>
        <stp>StudyData</stp>
        <stp>(Vol(GCE?2)when  (LocalYear(GCE?2)=2016 AND LocalMonth(GCE?2)=2 AND LocalDay(GCE?2)=3 AND LocalHour(GCE?2)=12 AND LocalMinute(GCE?2)=30))</stp>
        <stp>Bar</stp>
        <stp/>
        <stp>Close</stp>
        <stp>5</stp>
        <stp>0</stp>
        <stp/>
        <stp/>
        <stp/>
        <stp>FALSE</stp>
        <stp>T</stp>
        <tr r="AA63" s="8"/>
      </tp>
      <tp>
        <v>923</v>
        <stp/>
        <stp>StudyData</stp>
        <stp>(Vol(GCE?2)when  (LocalYear(GCE?2)=2016 AND LocalMonth(GCE?2)=2 AND LocalDay(GCE?2)=5 AND LocalHour(GCE?2)=14 AND LocalMinute(GCE?2)=30))</stp>
        <stp>Bar</stp>
        <stp/>
        <stp>Close</stp>
        <stp>5</stp>
        <stp>0</stp>
        <stp/>
        <stp/>
        <stp/>
        <stp>FALSE</stp>
        <stp>T</stp>
        <tr r="Y87" s="8"/>
      </tp>
      <tp>
        <v>163</v>
        <stp/>
        <stp>StudyData</stp>
        <stp>(Vol(GCE?2)when  (LocalYear(GCE?2)=2016 AND LocalMonth(GCE?2)=2 AND LocalDay(GCE?2)=2 AND LocalHour(GCE?2)=13 AND LocalMinute(GCE?2)=05))</stp>
        <stp>Bar</stp>
        <stp/>
        <stp>Close</stp>
        <stp>5</stp>
        <stp>0</stp>
        <stp/>
        <stp/>
        <stp/>
        <stp>FALSE</stp>
        <stp>T</stp>
        <tr r="AB70" s="8"/>
      </tp>
      <tp>
        <v>1940</v>
        <stp/>
        <stp>StudyData</stp>
        <stp>(Vol(GCE?2)when  (LocalYear(GCE?2)=2016 AND LocalMonth(GCE?2)=2 AND LocalDay(GCE?2)=3 AND LocalHour(GCE?2)=12 AND LocalMinute(GCE?2)=05))</stp>
        <stp>Bar</stp>
        <stp/>
        <stp>Close</stp>
        <stp>5</stp>
        <stp>0</stp>
        <stp/>
        <stp/>
        <stp/>
        <stp>FALSE</stp>
        <stp>T</stp>
        <tr r="AA58" s="8"/>
      </tp>
      <tp>
        <v>87</v>
        <stp/>
        <stp>StudyData</stp>
        <stp>(Vol(GCE?2)when  (LocalYear(GCE?2)=2016 AND LocalMonth(GCE?2)=2 AND LocalDay(GCE?2)=4 AND LocalHour(GCE?2)=15 AND LocalMinute(GCE?2)=05))</stp>
        <stp>Bar</stp>
        <stp/>
        <stp>Close</stp>
        <stp>5</stp>
        <stp>0</stp>
        <stp/>
        <stp/>
        <stp/>
        <stp>FALSE</stp>
        <stp>T</stp>
        <tr r="Z94" s="8"/>
      </tp>
      <tp>
        <v>1117</v>
        <stp/>
        <stp>StudyData</stp>
        <stp>(Vol(GCE?2)when  (LocalYear(GCE?2)=2016 AND LocalMonth(GCE?2)=2 AND LocalDay(GCE?2)=5 AND LocalHour(GCE?2)=14 AND LocalMinute(GCE?2)=05))</stp>
        <stp>Bar</stp>
        <stp/>
        <stp>Close</stp>
        <stp>5</stp>
        <stp>0</stp>
        <stp/>
        <stp/>
        <stp/>
        <stp>FALSE</stp>
        <stp>T</stp>
        <tr r="Y82" s="8"/>
      </tp>
      <tp>
        <v>206</v>
        <stp/>
        <stp>StudyData</stp>
        <stp>(Vol(GCE?2)when  (LocalYear(GCE?2)=2016 AND LocalMonth(GCE?2)=2 AND LocalDay(GCE?2)=2 AND LocalHour(GCE?2)=13 AND LocalMinute(GCE?2)=00))</stp>
        <stp>Bar</stp>
        <stp/>
        <stp>Close</stp>
        <stp>5</stp>
        <stp>0</stp>
        <stp/>
        <stp/>
        <stp/>
        <stp>FALSE</stp>
        <stp>T</stp>
        <tr r="AB69" s="8"/>
      </tp>
      <tp>
        <v>795</v>
        <stp/>
        <stp>StudyData</stp>
        <stp>(Vol(GCE?2)when  (LocalYear(GCE?2)=2016 AND LocalMonth(GCE?2)=2 AND LocalDay(GCE?2)=3 AND LocalHour(GCE?2)=12 AND LocalMinute(GCE?2)=00))</stp>
        <stp>Bar</stp>
        <stp/>
        <stp>Close</stp>
        <stp>5</stp>
        <stp>0</stp>
        <stp/>
        <stp/>
        <stp/>
        <stp>FALSE</stp>
        <stp>T</stp>
        <tr r="AA57" s="8"/>
      </tp>
      <tp>
        <v>243</v>
        <stp/>
        <stp>StudyData</stp>
        <stp>(Vol(GCE?2)when  (LocalYear(GCE?2)=2016 AND LocalMonth(GCE?2)=2 AND LocalDay(GCE?2)=4 AND LocalHour(GCE?2)=15 AND LocalMinute(GCE?2)=00))</stp>
        <stp>Bar</stp>
        <stp/>
        <stp>Close</stp>
        <stp>5</stp>
        <stp>0</stp>
        <stp/>
        <stp/>
        <stp/>
        <stp>FALSE</stp>
        <stp>T</stp>
        <tr r="Z93" s="8"/>
      </tp>
      <tp>
        <v>2121</v>
        <stp/>
        <stp>StudyData</stp>
        <stp>(Vol(GCE?2)when  (LocalYear(GCE?2)=2016 AND LocalMonth(GCE?2)=2 AND LocalDay(GCE?2)=5 AND LocalHour(GCE?2)=14 AND LocalMinute(GCE?2)=00))</stp>
        <stp>Bar</stp>
        <stp/>
        <stp>Close</stp>
        <stp>5</stp>
        <stp>0</stp>
        <stp/>
        <stp/>
        <stp/>
        <stp>FALSE</stp>
        <stp>T</stp>
        <tr r="Y81" s="8"/>
      </tp>
      <tp>
        <v>126</v>
        <stp/>
        <stp>StudyData</stp>
        <stp>(Vol(GCE?2)when  (LocalYear(GCE?2)=2016 AND LocalMonth(GCE?2)=2 AND LocalDay(GCE?2)=2 AND LocalHour(GCE?2)=13 AND LocalMinute(GCE?2)=15))</stp>
        <stp>Bar</stp>
        <stp/>
        <stp>Close</stp>
        <stp>5</stp>
        <stp>0</stp>
        <stp/>
        <stp/>
        <stp/>
        <stp>FALSE</stp>
        <stp>T</stp>
        <tr r="AB72" s="8"/>
      </tp>
      <tp>
        <v>923</v>
        <stp/>
        <stp>StudyData</stp>
        <stp>(Vol(GCE?2)when  (LocalYear(GCE?2)=2016 AND LocalMonth(GCE?2)=2 AND LocalDay(GCE?2)=3 AND LocalHour(GCE?2)=12 AND LocalMinute(GCE?2)=15))</stp>
        <stp>Bar</stp>
        <stp/>
        <stp>Close</stp>
        <stp>5</stp>
        <stp>0</stp>
        <stp/>
        <stp/>
        <stp/>
        <stp>FALSE</stp>
        <stp>T</stp>
        <tr r="AA60" s="8"/>
      </tp>
      <tp>
        <v>78</v>
        <stp/>
        <stp>StudyData</stp>
        <stp>(Vol(GCE?2)when  (LocalYear(GCE?2)=2016 AND LocalMonth(GCE?2)=2 AND LocalDay(GCE?2)=4 AND LocalHour(GCE?2)=15 AND LocalMinute(GCE?2)=15))</stp>
        <stp>Bar</stp>
        <stp/>
        <stp>Close</stp>
        <stp>5</stp>
        <stp>0</stp>
        <stp/>
        <stp/>
        <stp/>
        <stp>FALSE</stp>
        <stp>T</stp>
        <tr r="Z96" s="8"/>
      </tp>
      <tp>
        <v>700</v>
        <stp/>
        <stp>StudyData</stp>
        <stp>(Vol(GCE?2)when  (LocalYear(GCE?2)=2016 AND LocalMonth(GCE?2)=2 AND LocalDay(GCE?2)=5 AND LocalHour(GCE?2)=14 AND LocalMinute(GCE?2)=15))</stp>
        <stp>Bar</stp>
        <stp/>
        <stp>Close</stp>
        <stp>5</stp>
        <stp>0</stp>
        <stp/>
        <stp/>
        <stp/>
        <stp>FALSE</stp>
        <stp>T</stp>
        <tr r="Y84" s="8"/>
      </tp>
      <tp>
        <v>179</v>
        <stp/>
        <stp>StudyData</stp>
        <stp>(Vol(GCE?2)when  (LocalYear(GCE?2)=2016 AND LocalMonth(GCE?2)=2 AND LocalDay(GCE?2)=2 AND LocalHour(GCE?2)=13 AND LocalMinute(GCE?2)=10))</stp>
        <stp>Bar</stp>
        <stp/>
        <stp>Close</stp>
        <stp>5</stp>
        <stp>0</stp>
        <stp/>
        <stp/>
        <stp/>
        <stp>FALSE</stp>
        <stp>T</stp>
        <tr r="AB71" s="8"/>
      </tp>
      <tp>
        <v>942</v>
        <stp/>
        <stp>StudyData</stp>
        <stp>(Vol(GCE?2)when  (LocalYear(GCE?2)=2016 AND LocalMonth(GCE?2)=2 AND LocalDay(GCE?2)=3 AND LocalHour(GCE?2)=12 AND LocalMinute(GCE?2)=10))</stp>
        <stp>Bar</stp>
        <stp/>
        <stp>Close</stp>
        <stp>5</stp>
        <stp>0</stp>
        <stp/>
        <stp/>
        <stp/>
        <stp>FALSE</stp>
        <stp>T</stp>
        <tr r="AA59" s="8"/>
      </tp>
      <tp>
        <v>82</v>
        <stp/>
        <stp>StudyData</stp>
        <stp>(Vol(GCE?2)when  (LocalYear(GCE?2)=2016 AND LocalMonth(GCE?2)=2 AND LocalDay(GCE?2)=4 AND LocalHour(GCE?2)=15 AND LocalMinute(GCE?2)=10))</stp>
        <stp>Bar</stp>
        <stp/>
        <stp>Close</stp>
        <stp>5</stp>
        <stp>0</stp>
        <stp/>
        <stp/>
        <stp/>
        <stp>FALSE</stp>
        <stp>T</stp>
        <tr r="Z95" s="8"/>
      </tp>
      <tp>
        <v>1241</v>
        <stp/>
        <stp>StudyData</stp>
        <stp>(Vol(GCE?2)when  (LocalYear(GCE?2)=2016 AND LocalMonth(GCE?2)=2 AND LocalDay(GCE?2)=5 AND LocalHour(GCE?2)=14 AND LocalMinute(GCE?2)=10))</stp>
        <stp>Bar</stp>
        <stp/>
        <stp>Close</stp>
        <stp>5</stp>
        <stp>0</stp>
        <stp/>
        <stp/>
        <stp/>
        <stp>FALSE</stp>
        <stp>T</stp>
        <tr r="Y83" s="8"/>
      </tp>
      <tp>
        <v>28.89</v>
        <stp/>
        <stp>StudyData</stp>
        <stp>CLE?</stp>
        <stp>Bar</stp>
        <stp/>
        <stp>High</stp>
        <stp>5</stp>
        <stp>0</stp>
        <stp/>
        <stp/>
        <stp/>
        <stp/>
        <stp>T</stp>
        <tr r="AL5" s="1"/>
        <tr r="AL5" s="1"/>
      </tp>
      <tp>
        <v>1214.8</v>
        <stp/>
        <stp>StudyData</stp>
        <stp>GCE</stp>
        <stp>Bar</stp>
        <stp/>
        <stp>High</stp>
        <stp>5</stp>
        <stp>-9</stp>
        <stp/>
        <stp/>
        <stp/>
        <stp/>
        <stp>T</stp>
        <tr r="AU14" s="1"/>
      </tp>
      <tp>
        <v>1880.5</v>
        <stp/>
        <stp>StudyData</stp>
        <stp>EP</stp>
        <stp>Bar</stp>
        <stp/>
        <stp>Open</stp>
        <stp>5</stp>
        <stp>-55</stp>
        <stp/>
        <stp/>
        <stp/>
        <stp/>
        <stp>T</stp>
        <tr r="AB60" s="1"/>
      </tp>
      <tp>
        <v>1884.5</v>
        <stp/>
        <stp>StudyData</stp>
        <stp>EP</stp>
        <stp>Bar</stp>
        <stp/>
        <stp>Open</stp>
        <stp>5</stp>
        <stp>-45</stp>
        <stp/>
        <stp/>
        <stp/>
        <stp/>
        <stp>T</stp>
        <tr r="AB50" s="1"/>
      </tp>
      <tp>
        <v>1880</v>
        <stp/>
        <stp>StudyData</stp>
        <stp>EP</stp>
        <stp>Bar</stp>
        <stp/>
        <stp>Open</stp>
        <stp>5</stp>
        <stp>-35</stp>
        <stp/>
        <stp/>
        <stp/>
        <stp/>
        <stp>T</stp>
        <tr r="AB40" s="1"/>
      </tp>
      <tp>
        <v>1880.5</v>
        <stp/>
        <stp>StudyData</stp>
        <stp>EP</stp>
        <stp>Bar</stp>
        <stp/>
        <stp>Open</stp>
        <stp>5</stp>
        <stp>-25</stp>
        <stp/>
        <stp/>
        <stp/>
        <stp/>
        <stp>T</stp>
        <tr r="AB30" s="1"/>
      </tp>
      <tp>
        <v>1877.25</v>
        <stp/>
        <stp>StudyData</stp>
        <stp>EP</stp>
        <stp>Bar</stp>
        <stp/>
        <stp>Open</stp>
        <stp>5</stp>
        <stp>-15</stp>
        <stp/>
        <stp/>
        <stp/>
        <stp/>
        <stp>T</stp>
        <tr r="AB20" s="1"/>
      </tp>
      <tp>
        <v>0.66170000000000007</v>
        <stp/>
        <stp>ContractData</stp>
        <stp>NE6?</stp>
        <stp>Open</stp>
        <stp/>
        <stp>T</stp>
        <tr r="G42" s="2"/>
      </tp>
      <tp>
        <v>1214.9000000000001</v>
        <stp/>
        <stp>StudyData</stp>
        <stp>GCE</stp>
        <stp>Bar</stp>
        <stp/>
        <stp>Close</stp>
        <stp>5</stp>
        <stp>-43</stp>
        <stp/>
        <stp/>
        <stp/>
        <stp/>
        <stp>T</stp>
        <tr r="AW48" s="1"/>
      </tp>
      <tp>
        <v>1216.9000000000001</v>
        <stp/>
        <stp>StudyData</stp>
        <stp>GCE</stp>
        <stp>Bar</stp>
        <stp/>
        <stp>Close</stp>
        <stp>5</stp>
        <stp>-53</stp>
        <stp/>
        <stp/>
        <stp/>
        <stp/>
        <stp>T</stp>
        <tr r="AW58" s="1"/>
      </tp>
      <tp>
        <v>1212.7</v>
        <stp/>
        <stp>StudyData</stp>
        <stp>GCE</stp>
        <stp>Bar</stp>
        <stp/>
        <stp>Close</stp>
        <stp>5</stp>
        <stp>-13</stp>
        <stp/>
        <stp/>
        <stp/>
        <stp/>
        <stp>T</stp>
        <tr r="AW18" s="1"/>
      </tp>
      <tp>
        <v>1213</v>
        <stp/>
        <stp>StudyData</stp>
        <stp>GCE</stp>
        <stp>Bar</stp>
        <stp/>
        <stp>Close</stp>
        <stp>5</stp>
        <stp>-23</stp>
        <stp/>
        <stp/>
        <stp/>
        <stp/>
        <stp>T</stp>
        <tr r="AW28" s="1"/>
      </tp>
      <tp>
        <v>1213.3</v>
        <stp/>
        <stp>StudyData</stp>
        <stp>GCE</stp>
        <stp>Bar</stp>
        <stp/>
        <stp>Close</stp>
        <stp>5</stp>
        <stp>-33</stp>
        <stp/>
        <stp/>
        <stp/>
        <stp/>
        <stp>T</stp>
        <tr r="AW38" s="1"/>
      </tp>
      <tp>
        <v>1.0844</v>
        <stp/>
        <stp>ContractData</stp>
        <stp>RBE?</stp>
        <stp>High</stp>
        <stp/>
        <stp>T</stp>
        <tr r="H22" s="2"/>
      </tp>
      <tp>
        <v>130</v>
        <stp/>
        <stp>DOMData</stp>
        <stp>EP</stp>
        <stp>Volume</stp>
        <stp>-1</stp>
        <stp>T</stp>
        <tr r="F11" s="1"/>
      </tp>
      <tp>
        <v>624</v>
        <stp/>
        <stp>StudyData</stp>
        <stp>(Vol(GCE?2)when  (LocalYear(GCE?2)=2016 AND LocalMonth(GCE?2)=2 AND LocalDay(GCE?2)=2 AND LocalHour(GCE?2)=12 AND LocalMinute(GCE?2)=45))</stp>
        <stp>Bar</stp>
        <stp/>
        <stp>Close</stp>
        <stp>5</stp>
        <stp>0</stp>
        <stp/>
        <stp/>
        <stp/>
        <stp>FALSE</stp>
        <stp>T</stp>
        <tr r="AB66" s="8"/>
      </tp>
      <tp>
        <v>508</v>
        <stp/>
        <stp>StudyData</stp>
        <stp>(Vol(GCE?2)when  (LocalYear(GCE?2)=2016 AND LocalMonth(GCE?2)=2 AND LocalDay(GCE?2)=3 AND LocalHour(GCE?2)=13 AND LocalMinute(GCE?2)=45))</stp>
        <stp>Bar</stp>
        <stp/>
        <stp>Close</stp>
        <stp>5</stp>
        <stp>0</stp>
        <stp/>
        <stp/>
        <stp/>
        <stp>FALSE</stp>
        <stp>T</stp>
        <tr r="AA78" s="8"/>
      </tp>
      <tp>
        <v>325</v>
        <stp/>
        <stp>StudyData</stp>
        <stp>(Vol(GCE?2)when  (LocalYear(GCE?2)=2016 AND LocalMonth(GCE?2)=2 AND LocalDay(GCE?2)=4 AND LocalHour(GCE?2)=14 AND LocalMinute(GCE?2)=45))</stp>
        <stp>Bar</stp>
        <stp/>
        <stp>Close</stp>
        <stp>5</stp>
        <stp>0</stp>
        <stp/>
        <stp/>
        <stp/>
        <stp>FALSE</stp>
        <stp>T</stp>
        <tr r="Z90" s="8"/>
      </tp>
      <tp>
        <v>262</v>
        <stp/>
        <stp>StudyData</stp>
        <stp>(Vol(GCE?2)when  (LocalYear(GCE?2)=2016 AND LocalMonth(GCE?2)=2 AND LocalDay(GCE?2)=2 AND LocalHour(GCE?2)=12 AND LocalMinute(GCE?2)=40))</stp>
        <stp>Bar</stp>
        <stp/>
        <stp>Close</stp>
        <stp>5</stp>
        <stp>0</stp>
        <stp/>
        <stp/>
        <stp/>
        <stp>FALSE</stp>
        <stp>T</stp>
        <tr r="AB65" s="8"/>
      </tp>
      <tp>
        <v>432</v>
        <stp/>
        <stp>StudyData</stp>
        <stp>(Vol(GCE?2)when  (LocalYear(GCE?2)=2016 AND LocalMonth(GCE?2)=2 AND LocalDay(GCE?2)=3 AND LocalHour(GCE?2)=13 AND LocalMinute(GCE?2)=40))</stp>
        <stp>Bar</stp>
        <stp/>
        <stp>Close</stp>
        <stp>5</stp>
        <stp>0</stp>
        <stp/>
        <stp/>
        <stp/>
        <stp>FALSE</stp>
        <stp>T</stp>
        <tr r="AA77" s="8"/>
      </tp>
      <tp>
        <v>456</v>
        <stp/>
        <stp>StudyData</stp>
        <stp>(Vol(GCE?2)when  (LocalYear(GCE?2)=2016 AND LocalMonth(GCE?2)=2 AND LocalDay(GCE?2)=4 AND LocalHour(GCE?2)=14 AND LocalMinute(GCE?2)=40))</stp>
        <stp>Bar</stp>
        <stp/>
        <stp>Close</stp>
        <stp>5</stp>
        <stp>0</stp>
        <stp/>
        <stp/>
        <stp/>
        <stp>FALSE</stp>
        <stp>T</stp>
        <tr r="Z89" s="8"/>
      </tp>
      <tp>
        <v>377</v>
        <stp/>
        <stp>StudyData</stp>
        <stp>(Vol(GCE?2)when  (LocalYear(GCE?2)=2016 AND LocalMonth(GCE?2)=2 AND LocalDay(GCE?2)=2 AND LocalHour(GCE?2)=12 AND LocalMinute(GCE?2)=55))</stp>
        <stp>Bar</stp>
        <stp/>
        <stp>Close</stp>
        <stp>5</stp>
        <stp>0</stp>
        <stp/>
        <stp/>
        <stp/>
        <stp>FALSE</stp>
        <stp>T</stp>
        <tr r="AB68" s="8"/>
      </tp>
      <tp>
        <v>349</v>
        <stp/>
        <stp>StudyData</stp>
        <stp>(Vol(GCE?2)when  (LocalYear(GCE?2)=2016 AND LocalMonth(GCE?2)=2 AND LocalDay(GCE?2)=3 AND LocalHour(GCE?2)=13 AND LocalMinute(GCE?2)=55))</stp>
        <stp>Bar</stp>
        <stp/>
        <stp>Close</stp>
        <stp>5</stp>
        <stp>0</stp>
        <stp/>
        <stp/>
        <stp/>
        <stp>FALSE</stp>
        <stp>T</stp>
        <tr r="AA80" s="8"/>
      </tp>
      <tp>
        <v>276</v>
        <stp/>
        <stp>StudyData</stp>
        <stp>(Vol(GCE?2)when  (LocalYear(GCE?2)=2016 AND LocalMonth(GCE?2)=2 AND LocalDay(GCE?2)=4 AND LocalHour(GCE?2)=14 AND LocalMinute(GCE?2)=55))</stp>
        <stp>Bar</stp>
        <stp/>
        <stp>Close</stp>
        <stp>5</stp>
        <stp>0</stp>
        <stp/>
        <stp/>
        <stp/>
        <stp>FALSE</stp>
        <stp>T</stp>
        <tr r="Z92" s="8"/>
      </tp>
      <tp>
        <v>146</v>
        <stp/>
        <stp>StudyData</stp>
        <stp>(Vol(GCE?2)when  (LocalYear(GCE?2)=2016 AND LocalMonth(GCE?2)=2 AND LocalDay(GCE?2)=2 AND LocalHour(GCE?2)=12 AND LocalMinute(GCE?2)=50))</stp>
        <stp>Bar</stp>
        <stp/>
        <stp>Close</stp>
        <stp>5</stp>
        <stp>0</stp>
        <stp/>
        <stp/>
        <stp/>
        <stp>FALSE</stp>
        <stp>T</stp>
        <tr r="AB67" s="8"/>
      </tp>
      <tp>
        <v>239</v>
        <stp/>
        <stp>StudyData</stp>
        <stp>(Vol(GCE?2)when  (LocalYear(GCE?2)=2016 AND LocalMonth(GCE?2)=2 AND LocalDay(GCE?2)=3 AND LocalHour(GCE?2)=13 AND LocalMinute(GCE?2)=50))</stp>
        <stp>Bar</stp>
        <stp/>
        <stp>Close</stp>
        <stp>5</stp>
        <stp>0</stp>
        <stp/>
        <stp/>
        <stp/>
        <stp>FALSE</stp>
        <stp>T</stp>
        <tr r="AA79" s="8"/>
      </tp>
      <tp>
        <v>194</v>
        <stp/>
        <stp>StudyData</stp>
        <stp>(Vol(GCE?2)when  (LocalYear(GCE?2)=2016 AND LocalMonth(GCE?2)=2 AND LocalDay(GCE?2)=4 AND LocalHour(GCE?2)=14 AND LocalMinute(GCE?2)=50))</stp>
        <stp>Bar</stp>
        <stp/>
        <stp>Close</stp>
        <stp>5</stp>
        <stp>0</stp>
        <stp/>
        <stp/>
        <stp/>
        <stp>FALSE</stp>
        <stp>T</stp>
        <tr r="Z91" s="8"/>
      </tp>
      <tp>
        <v>1035</v>
        <stp/>
        <stp>StudyData</stp>
        <stp>(Vol(GCE?2)when  (LocalYear(GCE?2)=2016 AND LocalMonth(GCE?2)=2 AND LocalDay(GCE?2)=2 AND LocalHour(GCE?2)=12 AND LocalMinute(GCE?2)=25))</stp>
        <stp>Bar</stp>
        <stp/>
        <stp>Close</stp>
        <stp>5</stp>
        <stp>0</stp>
        <stp/>
        <stp/>
        <stp/>
        <stp>FALSE</stp>
        <stp>T</stp>
        <tr r="AB62" s="8"/>
      </tp>
      <tp>
        <v>2058</v>
        <stp/>
        <stp>StudyData</stp>
        <stp>(Vol(GCE?2)when  (LocalYear(GCE?2)=2016 AND LocalMonth(GCE?2)=2 AND LocalDay(GCE?2)=3 AND LocalHour(GCE?2)=13 AND LocalMinute(GCE?2)=25))</stp>
        <stp>Bar</stp>
        <stp/>
        <stp>Close</stp>
        <stp>5</stp>
        <stp>0</stp>
        <stp/>
        <stp/>
        <stp/>
        <stp>FALSE</stp>
        <stp>T</stp>
        <tr r="AA74" s="8"/>
      </tp>
      <tp>
        <v>273</v>
        <stp/>
        <stp>StudyData</stp>
        <stp>(Vol(GCE?2)when  (LocalYear(GCE?2)=2016 AND LocalMonth(GCE?2)=2 AND LocalDay(GCE?2)=4 AND LocalHour(GCE?2)=14 AND LocalMinute(GCE?2)=25))</stp>
        <stp>Bar</stp>
        <stp/>
        <stp>Close</stp>
        <stp>5</stp>
        <stp>0</stp>
        <stp/>
        <stp/>
        <stp/>
        <stp>FALSE</stp>
        <stp>T</stp>
        <tr r="Z86" s="8"/>
      </tp>
      <tp>
        <v>272</v>
        <stp/>
        <stp>StudyData</stp>
        <stp>(Vol(GCE?2)when  (LocalYear(GCE?2)=2016 AND LocalMonth(GCE?2)=2 AND LocalDay(GCE?2)=5 AND LocalHour(GCE?2)=15 AND LocalMinute(GCE?2)=25))</stp>
        <stp>Bar</stp>
        <stp/>
        <stp>Close</stp>
        <stp>5</stp>
        <stp>0</stp>
        <stp/>
        <stp/>
        <stp/>
        <stp>FALSE</stp>
        <stp>T</stp>
        <tr r="Y98" s="8"/>
      </tp>
      <tp>
        <v>772</v>
        <stp/>
        <stp>StudyData</stp>
        <stp>(Vol(GCE?2)when  (LocalYear(GCE?2)=2016 AND LocalMonth(GCE?2)=2 AND LocalDay(GCE?2)=2 AND LocalHour(GCE?2)=12 AND LocalMinute(GCE?2)=20))</stp>
        <stp>Bar</stp>
        <stp/>
        <stp>Close</stp>
        <stp>5</stp>
        <stp>0</stp>
        <stp/>
        <stp/>
        <stp/>
        <stp>FALSE</stp>
        <stp>T</stp>
        <tr r="AB61" s="8"/>
      </tp>
      <tp>
        <v>1013</v>
        <stp/>
        <stp>StudyData</stp>
        <stp>(Vol(GCE?2)when  (LocalYear(GCE?2)=2016 AND LocalMonth(GCE?2)=2 AND LocalDay(GCE?2)=3 AND LocalHour(GCE?2)=13 AND LocalMinute(GCE?2)=20))</stp>
        <stp>Bar</stp>
        <stp/>
        <stp>Close</stp>
        <stp>5</stp>
        <stp>0</stp>
        <stp/>
        <stp/>
        <stp/>
        <stp>FALSE</stp>
        <stp>T</stp>
        <tr r="AA73" s="8"/>
      </tp>
      <tp>
        <v>168</v>
        <stp/>
        <stp>StudyData</stp>
        <stp>(Vol(GCE?2)when  (LocalYear(GCE?2)=2016 AND LocalMonth(GCE?2)=2 AND LocalDay(GCE?2)=4 AND LocalHour(GCE?2)=14 AND LocalMinute(GCE?2)=20))</stp>
        <stp>Bar</stp>
        <stp/>
        <stp>Close</stp>
        <stp>5</stp>
        <stp>0</stp>
        <stp/>
        <stp/>
        <stp/>
        <stp>FALSE</stp>
        <stp>T</stp>
        <tr r="Z85" s="8"/>
      </tp>
      <tp>
        <v>316</v>
        <stp/>
        <stp>StudyData</stp>
        <stp>(Vol(GCE?2)when  (LocalYear(GCE?2)=2016 AND LocalMonth(GCE?2)=2 AND LocalDay(GCE?2)=5 AND LocalHour(GCE?2)=15 AND LocalMinute(GCE?2)=20))</stp>
        <stp>Bar</stp>
        <stp/>
        <stp>Close</stp>
        <stp>5</stp>
        <stp>0</stp>
        <stp/>
        <stp/>
        <stp/>
        <stp>FALSE</stp>
        <stp>T</stp>
        <tr r="Y97" s="8"/>
      </tp>
      <tp>
        <v>511</v>
        <stp/>
        <stp>StudyData</stp>
        <stp>(Vol(GCE?2)when  (LocalYear(GCE?2)=2016 AND LocalMonth(GCE?2)=2 AND LocalDay(GCE?2)=2 AND LocalHour(GCE?2)=12 AND LocalMinute(GCE?2)=35))</stp>
        <stp>Bar</stp>
        <stp/>
        <stp>Close</stp>
        <stp>5</stp>
        <stp>0</stp>
        <stp/>
        <stp/>
        <stp/>
        <stp>FALSE</stp>
        <stp>T</stp>
        <tr r="AB64" s="8"/>
      </tp>
      <tp>
        <v>451</v>
        <stp/>
        <stp>StudyData</stp>
        <stp>(Vol(GCE?2)when  (LocalYear(GCE?2)=2016 AND LocalMonth(GCE?2)=2 AND LocalDay(GCE?2)=3 AND LocalHour(GCE?2)=13 AND LocalMinute(GCE?2)=35))</stp>
        <stp>Bar</stp>
        <stp/>
        <stp>Close</stp>
        <stp>5</stp>
        <stp>0</stp>
        <stp/>
        <stp/>
        <stp/>
        <stp>FALSE</stp>
        <stp>T</stp>
        <tr r="AA76" s="8"/>
      </tp>
      <tp>
        <v>95</v>
        <stp/>
        <stp>StudyData</stp>
        <stp>(Vol(GCE?2)when  (LocalYear(GCE?2)=2016 AND LocalMonth(GCE?2)=2 AND LocalDay(GCE?2)=4 AND LocalHour(GCE?2)=14 AND LocalMinute(GCE?2)=35))</stp>
        <stp>Bar</stp>
        <stp/>
        <stp>Close</stp>
        <stp>5</stp>
        <stp>0</stp>
        <stp/>
        <stp/>
        <stp/>
        <stp>FALSE</stp>
        <stp>T</stp>
        <tr r="Z88" s="8"/>
      </tp>
      <tp>
        <v>657</v>
        <stp/>
        <stp>StudyData</stp>
        <stp>(Vol(GCE?2)when  (LocalYear(GCE?2)=2016 AND LocalMonth(GCE?2)=2 AND LocalDay(GCE?2)=2 AND LocalHour(GCE?2)=12 AND LocalMinute(GCE?2)=30))</stp>
        <stp>Bar</stp>
        <stp/>
        <stp>Close</stp>
        <stp>5</stp>
        <stp>0</stp>
        <stp/>
        <stp/>
        <stp/>
        <stp>FALSE</stp>
        <stp>T</stp>
        <tr r="AB63" s="8"/>
      </tp>
      <tp>
        <v>671</v>
        <stp/>
        <stp>StudyData</stp>
        <stp>(Vol(GCE?2)when  (LocalYear(GCE?2)=2016 AND LocalMonth(GCE?2)=2 AND LocalDay(GCE?2)=3 AND LocalHour(GCE?2)=13 AND LocalMinute(GCE?2)=30))</stp>
        <stp>Bar</stp>
        <stp/>
        <stp>Close</stp>
        <stp>5</stp>
        <stp>0</stp>
        <stp/>
        <stp/>
        <stp/>
        <stp>FALSE</stp>
        <stp>T</stp>
        <tr r="AA75" s="8"/>
      </tp>
      <tp>
        <v>396</v>
        <stp/>
        <stp>StudyData</stp>
        <stp>(Vol(GCE?2)when  (LocalYear(GCE?2)=2016 AND LocalMonth(GCE?2)=2 AND LocalDay(GCE?2)=4 AND LocalHour(GCE?2)=14 AND LocalMinute(GCE?2)=30))</stp>
        <stp>Bar</stp>
        <stp/>
        <stp>Close</stp>
        <stp>5</stp>
        <stp>0</stp>
        <stp/>
        <stp/>
        <stp/>
        <stp>FALSE</stp>
        <stp>T</stp>
        <tr r="Z87" s="8"/>
      </tp>
      <tp>
        <v>456</v>
        <stp/>
        <stp>StudyData</stp>
        <stp>(Vol(GCE?2)when  (LocalYear(GCE?2)=2016 AND LocalMonth(GCE?2)=2 AND LocalDay(GCE?2)=2 AND LocalHour(GCE?2)=12 AND LocalMinute(GCE?2)=05))</stp>
        <stp>Bar</stp>
        <stp/>
        <stp>Close</stp>
        <stp>5</stp>
        <stp>0</stp>
        <stp/>
        <stp/>
        <stp/>
        <stp>FALSE</stp>
        <stp>T</stp>
        <tr r="AB58" s="8"/>
      </tp>
      <tp>
        <v>772</v>
        <stp/>
        <stp>StudyData</stp>
        <stp>(Vol(GCE?2)when  (LocalYear(GCE?2)=2016 AND LocalMonth(GCE?2)=2 AND LocalDay(GCE?2)=3 AND LocalHour(GCE?2)=13 AND LocalMinute(GCE?2)=05))</stp>
        <stp>Bar</stp>
        <stp/>
        <stp>Close</stp>
        <stp>5</stp>
        <stp>0</stp>
        <stp/>
        <stp/>
        <stp/>
        <stp>FALSE</stp>
        <stp>T</stp>
        <tr r="AA70" s="8"/>
      </tp>
      <tp>
        <v>172</v>
        <stp/>
        <stp>StudyData</stp>
        <stp>(Vol(GCE?2)when  (LocalYear(GCE?2)=2016 AND LocalMonth(GCE?2)=2 AND LocalDay(GCE?2)=4 AND LocalHour(GCE?2)=14 AND LocalMinute(GCE?2)=05))</stp>
        <stp>Bar</stp>
        <stp/>
        <stp>Close</stp>
        <stp>5</stp>
        <stp>0</stp>
        <stp/>
        <stp/>
        <stp/>
        <stp>FALSE</stp>
        <stp>T</stp>
        <tr r="Z82" s="8"/>
      </tp>
      <tp>
        <v>484</v>
        <stp/>
        <stp>StudyData</stp>
        <stp>(Vol(GCE?2)when  (LocalYear(GCE?2)=2016 AND LocalMonth(GCE?2)=2 AND LocalDay(GCE?2)=5 AND LocalHour(GCE?2)=15 AND LocalMinute(GCE?2)=05))</stp>
        <stp>Bar</stp>
        <stp/>
        <stp>Close</stp>
        <stp>5</stp>
        <stp>0</stp>
        <stp/>
        <stp/>
        <stp/>
        <stp>FALSE</stp>
        <stp>T</stp>
        <tr r="Y94" s="8"/>
      </tp>
      <tp>
        <v>819</v>
        <stp/>
        <stp>StudyData</stp>
        <stp>(Vol(GCE?2)when  (LocalYear(GCE?2)=2016 AND LocalMonth(GCE?2)=2 AND LocalDay(GCE?2)=2 AND LocalHour(GCE?2)=12 AND LocalMinute(GCE?2)=00))</stp>
        <stp>Bar</stp>
        <stp/>
        <stp>Close</stp>
        <stp>5</stp>
        <stp>0</stp>
        <stp/>
        <stp/>
        <stp/>
        <stp>FALSE</stp>
        <stp>T</stp>
        <tr r="AB57" s="8"/>
      </tp>
      <tp>
        <v>1015</v>
        <stp/>
        <stp>StudyData</stp>
        <stp>(Vol(GCE?2)when  (LocalYear(GCE?2)=2016 AND LocalMonth(GCE?2)=2 AND LocalDay(GCE?2)=3 AND LocalHour(GCE?2)=13 AND LocalMinute(GCE?2)=00))</stp>
        <stp>Bar</stp>
        <stp/>
        <stp>Close</stp>
        <stp>5</stp>
        <stp>0</stp>
        <stp/>
        <stp/>
        <stp/>
        <stp>FALSE</stp>
        <stp>T</stp>
        <tr r="AA69" s="8"/>
      </tp>
      <tp>
        <v>221</v>
        <stp/>
        <stp>StudyData</stp>
        <stp>(Vol(GCE?2)when  (LocalYear(GCE?2)=2016 AND LocalMonth(GCE?2)=2 AND LocalDay(GCE?2)=4 AND LocalHour(GCE?2)=14 AND LocalMinute(GCE?2)=00))</stp>
        <stp>Bar</stp>
        <stp/>
        <stp>Close</stp>
        <stp>5</stp>
        <stp>0</stp>
        <stp/>
        <stp/>
        <stp/>
        <stp>FALSE</stp>
        <stp>T</stp>
        <tr r="Z81" s="8"/>
      </tp>
      <tp>
        <v>1108</v>
        <stp/>
        <stp>StudyData</stp>
        <stp>(Vol(GCE?2)when  (LocalYear(GCE?2)=2016 AND LocalMonth(GCE?2)=2 AND LocalDay(GCE?2)=5 AND LocalHour(GCE?2)=15 AND LocalMinute(GCE?2)=00))</stp>
        <stp>Bar</stp>
        <stp/>
        <stp>Close</stp>
        <stp>5</stp>
        <stp>0</stp>
        <stp/>
        <stp/>
        <stp/>
        <stp>FALSE</stp>
        <stp>T</stp>
        <tr r="Y93" s="8"/>
      </tp>
      <tp>
        <v>650</v>
        <stp/>
        <stp>StudyData</stp>
        <stp>(Vol(GCE?2)when  (LocalYear(GCE?2)=2016 AND LocalMonth(GCE?2)=2 AND LocalDay(GCE?2)=2 AND LocalHour(GCE?2)=12 AND LocalMinute(GCE?2)=15))</stp>
        <stp>Bar</stp>
        <stp/>
        <stp>Close</stp>
        <stp>5</stp>
        <stp>0</stp>
        <stp/>
        <stp/>
        <stp/>
        <stp>FALSE</stp>
        <stp>T</stp>
        <tr r="AB60" s="8"/>
      </tp>
      <tp>
        <v>980</v>
        <stp/>
        <stp>StudyData</stp>
        <stp>(Vol(GCE?2)when  (LocalYear(GCE?2)=2016 AND LocalMonth(GCE?2)=2 AND LocalDay(GCE?2)=3 AND LocalHour(GCE?2)=13 AND LocalMinute(GCE?2)=15))</stp>
        <stp>Bar</stp>
        <stp/>
        <stp>Close</stp>
        <stp>5</stp>
        <stp>0</stp>
        <stp/>
        <stp/>
        <stp/>
        <stp>FALSE</stp>
        <stp>T</stp>
        <tr r="AA72" s="8"/>
      </tp>
      <tp>
        <v>161</v>
        <stp/>
        <stp>StudyData</stp>
        <stp>(Vol(GCE?2)when  (LocalYear(GCE?2)=2016 AND LocalMonth(GCE?2)=2 AND LocalDay(GCE?2)=4 AND LocalHour(GCE?2)=14 AND LocalMinute(GCE?2)=15))</stp>
        <stp>Bar</stp>
        <stp/>
        <stp>Close</stp>
        <stp>5</stp>
        <stp>0</stp>
        <stp/>
        <stp/>
        <stp/>
        <stp>FALSE</stp>
        <stp>T</stp>
        <tr r="Z84" s="8"/>
      </tp>
      <tp>
        <v>132</v>
        <stp/>
        <stp>StudyData</stp>
        <stp>(Vol(GCE?2)when  (LocalYear(GCE?2)=2016 AND LocalMonth(GCE?2)=2 AND LocalDay(GCE?2)=5 AND LocalHour(GCE?2)=15 AND LocalMinute(GCE?2)=15))</stp>
        <stp>Bar</stp>
        <stp/>
        <stp>Close</stp>
        <stp>5</stp>
        <stp>0</stp>
        <stp/>
        <stp/>
        <stp/>
        <stp>FALSE</stp>
        <stp>T</stp>
        <tr r="Y96" s="8"/>
      </tp>
      <tp>
        <v>364</v>
        <stp/>
        <stp>StudyData</stp>
        <stp>(Vol(GCE?2)when  (LocalYear(GCE?2)=2016 AND LocalMonth(GCE?2)=2 AND LocalDay(GCE?2)=2 AND LocalHour(GCE?2)=12 AND LocalMinute(GCE?2)=10))</stp>
        <stp>Bar</stp>
        <stp/>
        <stp>Close</stp>
        <stp>5</stp>
        <stp>0</stp>
        <stp/>
        <stp/>
        <stp/>
        <stp>FALSE</stp>
        <stp>T</stp>
        <tr r="AB59" s="8"/>
      </tp>
      <tp>
        <v>562</v>
        <stp/>
        <stp>StudyData</stp>
        <stp>(Vol(GCE?2)when  (LocalYear(GCE?2)=2016 AND LocalMonth(GCE?2)=2 AND LocalDay(GCE?2)=3 AND LocalHour(GCE?2)=13 AND LocalMinute(GCE?2)=10))</stp>
        <stp>Bar</stp>
        <stp/>
        <stp>Close</stp>
        <stp>5</stp>
        <stp>0</stp>
        <stp/>
        <stp/>
        <stp/>
        <stp>FALSE</stp>
        <stp>T</stp>
        <tr r="AA71" s="8"/>
      </tp>
      <tp>
        <v>93</v>
        <stp/>
        <stp>StudyData</stp>
        <stp>(Vol(GCE?2)when  (LocalYear(GCE?2)=2016 AND LocalMonth(GCE?2)=2 AND LocalDay(GCE?2)=4 AND LocalHour(GCE?2)=14 AND LocalMinute(GCE?2)=10))</stp>
        <stp>Bar</stp>
        <stp/>
        <stp>Close</stp>
        <stp>5</stp>
        <stp>0</stp>
        <stp/>
        <stp/>
        <stp/>
        <stp>FALSE</stp>
        <stp>T</stp>
        <tr r="Z83" s="8"/>
      </tp>
      <tp>
        <v>425</v>
        <stp/>
        <stp>StudyData</stp>
        <stp>(Vol(GCE?2)when  (LocalYear(GCE?2)=2016 AND LocalMonth(GCE?2)=2 AND LocalDay(GCE?2)=5 AND LocalHour(GCE?2)=15 AND LocalMinute(GCE?2)=10))</stp>
        <stp>Bar</stp>
        <stp/>
        <stp>Close</stp>
        <stp>5</stp>
        <stp>0</stp>
        <stp/>
        <stp/>
        <stp/>
        <stp>FALSE</stp>
        <stp>T</stp>
        <tr r="Y95" s="8"/>
      </tp>
      <tp>
        <v>1213.7</v>
        <stp/>
        <stp>StudyData</stp>
        <stp>GCE</stp>
        <stp>Bar</stp>
        <stp/>
        <stp>High</stp>
        <stp>5</stp>
        <stp>-8</stp>
        <stp/>
        <stp/>
        <stp/>
        <stp/>
        <stp>T</stp>
        <tr r="AU13" s="1"/>
      </tp>
      <tp>
        <v>1880.5</v>
        <stp/>
        <stp>StudyData</stp>
        <stp>EP</stp>
        <stp>Bar</stp>
        <stp/>
        <stp>Open</stp>
        <stp>5</stp>
        <stp>-54</stp>
        <stp/>
        <stp/>
        <stp/>
        <stp/>
        <stp>T</stp>
        <tr r="AB59" s="1"/>
      </tp>
      <tp>
        <v>1884.25</v>
        <stp/>
        <stp>StudyData</stp>
        <stp>EP</stp>
        <stp>Bar</stp>
        <stp/>
        <stp>Open</stp>
        <stp>5</stp>
        <stp>-44</stp>
        <stp/>
        <stp/>
        <stp/>
        <stp/>
        <stp>T</stp>
        <tr r="AB49" s="1"/>
      </tp>
      <tp>
        <v>1879.75</v>
        <stp/>
        <stp>StudyData</stp>
        <stp>EP</stp>
        <stp>Bar</stp>
        <stp/>
        <stp>Open</stp>
        <stp>5</stp>
        <stp>-34</stp>
        <stp/>
        <stp/>
        <stp/>
        <stp/>
        <stp>T</stp>
        <tr r="AB39" s="1"/>
      </tp>
      <tp>
        <v>1883.5</v>
        <stp/>
        <stp>StudyData</stp>
        <stp>EP</stp>
        <stp>Bar</stp>
        <stp/>
        <stp>Open</stp>
        <stp>5</stp>
        <stp>-24</stp>
        <stp/>
        <stp/>
        <stp/>
        <stp/>
        <stp>T</stp>
        <tr r="AB29" s="1"/>
      </tp>
      <tp>
        <v>1874.5</v>
        <stp/>
        <stp>StudyData</stp>
        <stp>EP</stp>
        <stp>Bar</stp>
        <stp/>
        <stp>Open</stp>
        <stp>5</stp>
        <stp>-14</stp>
        <stp/>
        <stp/>
        <stp/>
        <stp/>
        <stp>T</stp>
        <tr r="AB19" s="1"/>
      </tp>
      <tp>
        <v>1215.5</v>
        <stp/>
        <stp>StudyData</stp>
        <stp>GCE</stp>
        <stp>Bar</stp>
        <stp/>
        <stp>Close</stp>
        <stp>5</stp>
        <stp>-42</stp>
        <stp/>
        <stp/>
        <stp/>
        <stp/>
        <stp>T</stp>
        <tr r="AW47" s="1"/>
      </tp>
      <tp>
        <v>1215.4000000000001</v>
        <stp/>
        <stp>StudyData</stp>
        <stp>GCE</stp>
        <stp>Bar</stp>
        <stp/>
        <stp>Close</stp>
        <stp>5</stp>
        <stp>-52</stp>
        <stp/>
        <stp/>
        <stp/>
        <stp/>
        <stp>T</stp>
        <tr r="AW57" s="1"/>
      </tp>
      <tp>
        <v>1212.7</v>
        <stp/>
        <stp>StudyData</stp>
        <stp>GCE</stp>
        <stp>Bar</stp>
        <stp/>
        <stp>Close</stp>
        <stp>5</stp>
        <stp>-12</stp>
        <stp/>
        <stp/>
        <stp/>
        <stp/>
        <stp>T</stp>
        <tr r="AW17" s="1"/>
      </tp>
      <tp>
        <v>1213.7</v>
        <stp/>
        <stp>StudyData</stp>
        <stp>GCE</stp>
        <stp>Bar</stp>
        <stp/>
        <stp>Close</stp>
        <stp>5</stp>
        <stp>-22</stp>
        <stp/>
        <stp/>
        <stp/>
        <stp/>
        <stp>T</stp>
        <tr r="AW27" s="1"/>
      </tp>
      <tp>
        <v>1215.3</v>
        <stp/>
        <stp>StudyData</stp>
        <stp>GCE</stp>
        <stp>Bar</stp>
        <stp/>
        <stp>Close</stp>
        <stp>5</stp>
        <stp>-32</stp>
        <stp/>
        <stp/>
        <stp/>
        <stp/>
        <stp>T</stp>
        <tr r="AW37" s="1"/>
      </tp>
      <tp>
        <v>1236.3000000000002</v>
        <stp/>
        <stp>ContractData</stp>
        <stp>GCE?</stp>
        <stp>High</stp>
        <stp/>
        <stp>T</stp>
        <tr r="H44" s="2"/>
      </tp>
      <tp>
        <v>363.5</v>
        <stp/>
        <stp>ContractData</stp>
        <stp>ZCE?</stp>
        <stp>High</stp>
        <stp/>
        <stp>T</stp>
        <tr r="H29" s="2"/>
      </tp>
      <tp>
        <v>455</v>
        <stp/>
        <stp>StudyData</stp>
        <stp>(Vol(GCE?2)when  (LocalYear(GCE?2)=2016 AND LocalMonth(GCE?2)=2 AND LocalDay(GCE?2)=3 AND LocalHour(GCE?2)=14 AND LocalMinute(GCE?2)=45))</stp>
        <stp>Bar</stp>
        <stp/>
        <stp>Close</stp>
        <stp>5</stp>
        <stp>0</stp>
        <stp/>
        <stp/>
        <stp/>
        <stp>FALSE</stp>
        <stp>T</stp>
        <tr r="AA90" s="8"/>
      </tp>
      <tp>
        <v>261</v>
        <stp/>
        <stp>StudyData</stp>
        <stp>(Vol(GCE?2)when  (LocalYear(GCE?2)=2016 AND LocalMonth(GCE?2)=2 AND LocalDay(GCE?2)=4 AND LocalHour(GCE?2)=13 AND LocalMinute(GCE?2)=45))</stp>
        <stp>Bar</stp>
        <stp/>
        <stp>Close</stp>
        <stp>5</stp>
        <stp>0</stp>
        <stp/>
        <stp/>
        <stp/>
        <stp>FALSE</stp>
        <stp>T</stp>
        <tr r="Z78" s="8"/>
      </tp>
      <tp>
        <v>333</v>
        <stp/>
        <stp>StudyData</stp>
        <stp>(Vol(GCE?2)when  (LocalYear(GCE?2)=2016 AND LocalMonth(GCE?2)=2 AND LocalDay(GCE?2)=5 AND LocalHour(GCE?2)=12 AND LocalMinute(GCE?2)=45))</stp>
        <stp>Bar</stp>
        <stp/>
        <stp>Close</stp>
        <stp>5</stp>
        <stp>0</stp>
        <stp/>
        <stp/>
        <stp/>
        <stp>FALSE</stp>
        <stp>T</stp>
        <tr r="Y66" s="8"/>
      </tp>
      <tp>
        <v>233</v>
        <stp/>
        <stp>StudyData</stp>
        <stp>(Vol(GCE?2)when  (LocalYear(GCE?2)=2016 AND LocalMonth(GCE?2)=2 AND LocalDay(GCE?2)=3 AND LocalHour(GCE?2)=14 AND LocalMinute(GCE?2)=40))</stp>
        <stp>Bar</stp>
        <stp/>
        <stp>Close</stp>
        <stp>5</stp>
        <stp>0</stp>
        <stp/>
        <stp/>
        <stp/>
        <stp>FALSE</stp>
        <stp>T</stp>
        <tr r="AA89" s="8"/>
      </tp>
      <tp>
        <v>305</v>
        <stp/>
        <stp>StudyData</stp>
        <stp>(Vol(GCE?2)when  (LocalYear(GCE?2)=2016 AND LocalMonth(GCE?2)=2 AND LocalDay(GCE?2)=4 AND LocalHour(GCE?2)=13 AND LocalMinute(GCE?2)=40))</stp>
        <stp>Bar</stp>
        <stp/>
        <stp>Close</stp>
        <stp>5</stp>
        <stp>0</stp>
        <stp/>
        <stp/>
        <stp/>
        <stp>FALSE</stp>
        <stp>T</stp>
        <tr r="Z77" s="8"/>
      </tp>
      <tp>
        <v>212</v>
        <stp/>
        <stp>StudyData</stp>
        <stp>(Vol(GCE?2)when  (LocalYear(GCE?2)=2016 AND LocalMonth(GCE?2)=2 AND LocalDay(GCE?2)=5 AND LocalHour(GCE?2)=12 AND LocalMinute(GCE?2)=40))</stp>
        <stp>Bar</stp>
        <stp/>
        <stp>Close</stp>
        <stp>5</stp>
        <stp>0</stp>
        <stp/>
        <stp/>
        <stp/>
        <stp>FALSE</stp>
        <stp>T</stp>
        <tr r="Y65" s="8"/>
      </tp>
      <tp>
        <v>682</v>
        <stp/>
        <stp>StudyData</stp>
        <stp>(Vol(GCE?2)when  (LocalYear(GCE?2)=2016 AND LocalMonth(GCE?2)=2 AND LocalDay(GCE?2)=3 AND LocalHour(GCE?2)=14 AND LocalMinute(GCE?2)=55))</stp>
        <stp>Bar</stp>
        <stp/>
        <stp>Close</stp>
        <stp>5</stp>
        <stp>0</stp>
        <stp/>
        <stp/>
        <stp/>
        <stp>FALSE</stp>
        <stp>T</stp>
        <tr r="AA92" s="8"/>
      </tp>
      <tp>
        <v>213</v>
        <stp/>
        <stp>StudyData</stp>
        <stp>(Vol(GCE?2)when  (LocalYear(GCE?2)=2016 AND LocalMonth(GCE?2)=2 AND LocalDay(GCE?2)=4 AND LocalHour(GCE?2)=13 AND LocalMinute(GCE?2)=55))</stp>
        <stp>Bar</stp>
        <stp/>
        <stp>Close</stp>
        <stp>5</stp>
        <stp>0</stp>
        <stp/>
        <stp/>
        <stp/>
        <stp>FALSE</stp>
        <stp>T</stp>
        <tr r="Z80" s="8"/>
      </tp>
      <tp>
        <v>200</v>
        <stp/>
        <stp>StudyData</stp>
        <stp>(Vol(GCE?2)when  (LocalYear(GCE?2)=2016 AND LocalMonth(GCE?2)=2 AND LocalDay(GCE?2)=5 AND LocalHour(GCE?2)=12 AND LocalMinute(GCE?2)=55))</stp>
        <stp>Bar</stp>
        <stp/>
        <stp>Close</stp>
        <stp>5</stp>
        <stp>0</stp>
        <stp/>
        <stp/>
        <stp/>
        <stp>FALSE</stp>
        <stp>T</stp>
        <tr r="Y68" s="8"/>
      </tp>
      <tp>
        <v>388</v>
        <stp/>
        <stp>StudyData</stp>
        <stp>(Vol(GCE?2)when  (LocalYear(GCE?2)=2016 AND LocalMonth(GCE?2)=2 AND LocalDay(GCE?2)=3 AND LocalHour(GCE?2)=14 AND LocalMinute(GCE?2)=50))</stp>
        <stp>Bar</stp>
        <stp/>
        <stp>Close</stp>
        <stp>5</stp>
        <stp>0</stp>
        <stp/>
        <stp/>
        <stp/>
        <stp>FALSE</stp>
        <stp>T</stp>
        <tr r="AA91" s="8"/>
      </tp>
      <tp>
        <v>222</v>
        <stp/>
        <stp>StudyData</stp>
        <stp>(Vol(GCE?2)when  (LocalYear(GCE?2)=2016 AND LocalMonth(GCE?2)=2 AND LocalDay(GCE?2)=4 AND LocalHour(GCE?2)=13 AND LocalMinute(GCE?2)=50))</stp>
        <stp>Bar</stp>
        <stp/>
        <stp>Close</stp>
        <stp>5</stp>
        <stp>0</stp>
        <stp/>
        <stp/>
        <stp/>
        <stp>FALSE</stp>
        <stp>T</stp>
        <tr r="Z79" s="8"/>
      </tp>
      <tp>
        <v>353</v>
        <stp/>
        <stp>StudyData</stp>
        <stp>(Vol(GCE?2)when  (LocalYear(GCE?2)=2016 AND LocalMonth(GCE?2)=2 AND LocalDay(GCE?2)=5 AND LocalHour(GCE?2)=12 AND LocalMinute(GCE?2)=50))</stp>
        <stp>Bar</stp>
        <stp/>
        <stp>Close</stp>
        <stp>5</stp>
        <stp>0</stp>
        <stp/>
        <stp/>
        <stp/>
        <stp>FALSE</stp>
        <stp>T</stp>
        <tr r="Y67" s="8"/>
      </tp>
      <tp>
        <v>57</v>
        <stp/>
        <stp>StudyData</stp>
        <stp>(Vol(GCE?2)when  (LocalYear(GCE?2)=2016 AND LocalMonth(GCE?2)=2 AND LocalDay(GCE?2)=2 AND LocalHour(GCE?2)=15 AND LocalMinute(GCE?2)=25))</stp>
        <stp>Bar</stp>
        <stp/>
        <stp>Close</stp>
        <stp>5</stp>
        <stp>0</stp>
        <stp/>
        <stp/>
        <stp/>
        <stp>FALSE</stp>
        <stp>T</stp>
        <tr r="AB98" s="8"/>
      </tp>
      <tp>
        <v>380</v>
        <stp/>
        <stp>StudyData</stp>
        <stp>(Vol(GCE?2)when  (LocalYear(GCE?2)=2016 AND LocalMonth(GCE?2)=2 AND LocalDay(GCE?2)=3 AND LocalHour(GCE?2)=14 AND LocalMinute(GCE?2)=25))</stp>
        <stp>Bar</stp>
        <stp/>
        <stp>Close</stp>
        <stp>5</stp>
        <stp>0</stp>
        <stp/>
        <stp/>
        <stp/>
        <stp>FALSE</stp>
        <stp>T</stp>
        <tr r="AA86" s="8"/>
      </tp>
      <tp>
        <v>234</v>
        <stp/>
        <stp>StudyData</stp>
        <stp>(Vol(GCE?2)when  (LocalYear(GCE?2)=2016 AND LocalMonth(GCE?2)=2 AND LocalDay(GCE?2)=4 AND LocalHour(GCE?2)=13 AND LocalMinute(GCE?2)=25))</stp>
        <stp>Bar</stp>
        <stp/>
        <stp>Close</stp>
        <stp>5</stp>
        <stp>0</stp>
        <stp/>
        <stp/>
        <stp/>
        <stp>FALSE</stp>
        <stp>T</stp>
        <tr r="Z74" s="8"/>
      </tp>
      <tp>
        <v>1003</v>
        <stp/>
        <stp>StudyData</stp>
        <stp>(Vol(GCE?2)when  (LocalYear(GCE?2)=2016 AND LocalMonth(GCE?2)=2 AND LocalDay(GCE?2)=5 AND LocalHour(GCE?2)=12 AND LocalMinute(GCE?2)=25))</stp>
        <stp>Bar</stp>
        <stp/>
        <stp>Close</stp>
        <stp>5</stp>
        <stp>0</stp>
        <stp/>
        <stp/>
        <stp/>
        <stp>FALSE</stp>
        <stp>T</stp>
        <tr r="Y62" s="8"/>
      </tp>
      <tp>
        <v>29</v>
        <stp/>
        <stp>StudyData</stp>
        <stp>(Vol(GCE?2)when  (LocalYear(GCE?2)=2016 AND LocalMonth(GCE?2)=2 AND LocalDay(GCE?2)=2 AND LocalHour(GCE?2)=15 AND LocalMinute(GCE?2)=20))</stp>
        <stp>Bar</stp>
        <stp/>
        <stp>Close</stp>
        <stp>5</stp>
        <stp>0</stp>
        <stp/>
        <stp/>
        <stp/>
        <stp>FALSE</stp>
        <stp>T</stp>
        <tr r="AB97" s="8"/>
      </tp>
      <tp>
        <v>125</v>
        <stp/>
        <stp>StudyData</stp>
        <stp>(Vol(GCE?2)when  (LocalYear(GCE?2)=2016 AND LocalMonth(GCE?2)=2 AND LocalDay(GCE?2)=3 AND LocalHour(GCE?2)=14 AND LocalMinute(GCE?2)=20))</stp>
        <stp>Bar</stp>
        <stp/>
        <stp>Close</stp>
        <stp>5</stp>
        <stp>0</stp>
        <stp/>
        <stp/>
        <stp/>
        <stp>FALSE</stp>
        <stp>T</stp>
        <tr r="AA85" s="8"/>
      </tp>
      <tp>
        <v>221</v>
        <stp/>
        <stp>StudyData</stp>
        <stp>(Vol(GCE?2)when  (LocalYear(GCE?2)=2016 AND LocalMonth(GCE?2)=2 AND LocalDay(GCE?2)=4 AND LocalHour(GCE?2)=13 AND LocalMinute(GCE?2)=20))</stp>
        <stp>Bar</stp>
        <stp/>
        <stp>Close</stp>
        <stp>5</stp>
        <stp>0</stp>
        <stp/>
        <stp/>
        <stp/>
        <stp>FALSE</stp>
        <stp>T</stp>
        <tr r="Z73" s="8"/>
      </tp>
      <tp>
        <v>805</v>
        <stp/>
        <stp>StudyData</stp>
        <stp>(Vol(GCE?2)when  (LocalYear(GCE?2)=2016 AND LocalMonth(GCE?2)=2 AND LocalDay(GCE?2)=5 AND LocalHour(GCE?2)=12 AND LocalMinute(GCE?2)=20))</stp>
        <stp>Bar</stp>
        <stp/>
        <stp>Close</stp>
        <stp>5</stp>
        <stp>0</stp>
        <stp/>
        <stp/>
        <stp/>
        <stp>FALSE</stp>
        <stp>T</stp>
        <tr r="Y61" s="8"/>
      </tp>
      <tp>
        <v>233</v>
        <stp/>
        <stp>StudyData</stp>
        <stp>(Vol(GCE?2)when  (LocalYear(GCE?2)=2016 AND LocalMonth(GCE?2)=2 AND LocalDay(GCE?2)=3 AND LocalHour(GCE?2)=14 AND LocalMinute(GCE?2)=35))</stp>
        <stp>Bar</stp>
        <stp/>
        <stp>Close</stp>
        <stp>5</stp>
        <stp>0</stp>
        <stp/>
        <stp/>
        <stp/>
        <stp>FALSE</stp>
        <stp>T</stp>
        <tr r="AA88" s="8"/>
      </tp>
      <tp>
        <v>361</v>
        <stp/>
        <stp>StudyData</stp>
        <stp>(Vol(GCE?2)when  (LocalYear(GCE?2)=2016 AND LocalMonth(GCE?2)=2 AND LocalDay(GCE?2)=4 AND LocalHour(GCE?2)=13 AND LocalMinute(GCE?2)=35))</stp>
        <stp>Bar</stp>
        <stp/>
        <stp>Close</stp>
        <stp>5</stp>
        <stp>0</stp>
        <stp/>
        <stp/>
        <stp/>
        <stp>FALSE</stp>
        <stp>T</stp>
        <tr r="Z76" s="8"/>
      </tp>
      <tp>
        <v>459</v>
        <stp/>
        <stp>StudyData</stp>
        <stp>(Vol(GCE?2)when  (LocalYear(GCE?2)=2016 AND LocalMonth(GCE?2)=2 AND LocalDay(GCE?2)=5 AND LocalHour(GCE?2)=12 AND LocalMinute(GCE?2)=35))</stp>
        <stp>Bar</stp>
        <stp/>
        <stp>Close</stp>
        <stp>5</stp>
        <stp>0</stp>
        <stp/>
        <stp/>
        <stp/>
        <stp>FALSE</stp>
        <stp>T</stp>
        <tr r="Y64" s="8"/>
      </tp>
      <tp>
        <v>330</v>
        <stp/>
        <stp>StudyData</stp>
        <stp>(Vol(GCE?2)when  (LocalYear(GCE?2)=2016 AND LocalMonth(GCE?2)=2 AND LocalDay(GCE?2)=3 AND LocalHour(GCE?2)=14 AND LocalMinute(GCE?2)=30))</stp>
        <stp>Bar</stp>
        <stp/>
        <stp>Close</stp>
        <stp>5</stp>
        <stp>0</stp>
        <stp/>
        <stp/>
        <stp/>
        <stp>FALSE</stp>
        <stp>T</stp>
        <tr r="AA87" s="8"/>
      </tp>
      <tp>
        <v>345</v>
        <stp/>
        <stp>StudyData</stp>
        <stp>(Vol(GCE?2)when  (LocalYear(GCE?2)=2016 AND LocalMonth(GCE?2)=2 AND LocalDay(GCE?2)=4 AND LocalHour(GCE?2)=13 AND LocalMinute(GCE?2)=30))</stp>
        <stp>Bar</stp>
        <stp/>
        <stp>Close</stp>
        <stp>5</stp>
        <stp>0</stp>
        <stp/>
        <stp/>
        <stp/>
        <stp>FALSE</stp>
        <stp>T</stp>
        <tr r="Z75" s="8"/>
      </tp>
      <tp>
        <v>502</v>
        <stp/>
        <stp>StudyData</stp>
        <stp>(Vol(GCE?2)when  (LocalYear(GCE?2)=2016 AND LocalMonth(GCE?2)=2 AND LocalDay(GCE?2)=5 AND LocalHour(GCE?2)=12 AND LocalMinute(GCE?2)=30))</stp>
        <stp>Bar</stp>
        <stp/>
        <stp>Close</stp>
        <stp>5</stp>
        <stp>0</stp>
        <stp/>
        <stp/>
        <stp/>
        <stp>FALSE</stp>
        <stp>T</stp>
        <tr r="Y63" s="8"/>
      </tp>
      <tp>
        <v>89</v>
        <stp/>
        <stp>StudyData</stp>
        <stp>(Vol(GCE?2)when  (LocalYear(GCE?2)=2016 AND LocalMonth(GCE?2)=2 AND LocalDay(GCE?2)=2 AND LocalHour(GCE?2)=15 AND LocalMinute(GCE?2)=05))</stp>
        <stp>Bar</stp>
        <stp/>
        <stp>Close</stp>
        <stp>5</stp>
        <stp>0</stp>
        <stp/>
        <stp/>
        <stp/>
        <stp>FALSE</stp>
        <stp>T</stp>
        <tr r="AB94" s="8"/>
      </tp>
      <tp>
        <v>244</v>
        <stp/>
        <stp>StudyData</stp>
        <stp>(Vol(GCE?2)when  (LocalYear(GCE?2)=2016 AND LocalMonth(GCE?2)=2 AND LocalDay(GCE?2)=3 AND LocalHour(GCE?2)=14 AND LocalMinute(GCE?2)=05))</stp>
        <stp>Bar</stp>
        <stp/>
        <stp>Close</stp>
        <stp>5</stp>
        <stp>0</stp>
        <stp/>
        <stp/>
        <stp/>
        <stp>FALSE</stp>
        <stp>T</stp>
        <tr r="AA82" s="8"/>
      </tp>
      <tp>
        <v>266</v>
        <stp/>
        <stp>StudyData</stp>
        <stp>(Vol(GCE?2)when  (LocalYear(GCE?2)=2016 AND LocalMonth(GCE?2)=2 AND LocalDay(GCE?2)=4 AND LocalHour(GCE?2)=13 AND LocalMinute(GCE?2)=05))</stp>
        <stp>Bar</stp>
        <stp/>
        <stp>Close</stp>
        <stp>5</stp>
        <stp>0</stp>
        <stp/>
        <stp/>
        <stp/>
        <stp>FALSE</stp>
        <stp>T</stp>
        <tr r="Z70" s="8"/>
      </tp>
      <tp>
        <v>764</v>
        <stp/>
        <stp>StudyData</stp>
        <stp>(Vol(GCE?2)when  (LocalYear(GCE?2)=2016 AND LocalMonth(GCE?2)=2 AND LocalDay(GCE?2)=5 AND LocalHour(GCE?2)=12 AND LocalMinute(GCE?2)=05))</stp>
        <stp>Bar</stp>
        <stp/>
        <stp>Close</stp>
        <stp>5</stp>
        <stp>0</stp>
        <stp/>
        <stp/>
        <stp/>
        <stp>FALSE</stp>
        <stp>T</stp>
        <tr r="Y58" s="8"/>
      </tp>
      <tp>
        <v>230</v>
        <stp/>
        <stp>StudyData</stp>
        <stp>(Vol(GCE?2)when  (LocalYear(GCE?2)=2016 AND LocalMonth(GCE?2)=2 AND LocalDay(GCE?2)=2 AND LocalHour(GCE?2)=15 AND LocalMinute(GCE?2)=00))</stp>
        <stp>Bar</stp>
        <stp/>
        <stp>Close</stp>
        <stp>5</stp>
        <stp>0</stp>
        <stp/>
        <stp/>
        <stp/>
        <stp>FALSE</stp>
        <stp>T</stp>
        <tr r="AB93" s="8"/>
      </tp>
      <tp>
        <v>310</v>
        <stp/>
        <stp>StudyData</stp>
        <stp>(Vol(GCE?2)when  (LocalYear(GCE?2)=2016 AND LocalMonth(GCE?2)=2 AND LocalDay(GCE?2)=3 AND LocalHour(GCE?2)=14 AND LocalMinute(GCE?2)=00))</stp>
        <stp>Bar</stp>
        <stp/>
        <stp>Close</stp>
        <stp>5</stp>
        <stp>0</stp>
        <stp/>
        <stp/>
        <stp/>
        <stp>FALSE</stp>
        <stp>T</stp>
        <tr r="AA81" s="8"/>
      </tp>
      <tp>
        <v>192</v>
        <stp/>
        <stp>StudyData</stp>
        <stp>(Vol(GCE?2)when  (LocalYear(GCE?2)=2016 AND LocalMonth(GCE?2)=2 AND LocalDay(GCE?2)=4 AND LocalHour(GCE?2)=13 AND LocalMinute(GCE?2)=00))</stp>
        <stp>Bar</stp>
        <stp/>
        <stp>Close</stp>
        <stp>5</stp>
        <stp>0</stp>
        <stp/>
        <stp/>
        <stp/>
        <stp>FALSE</stp>
        <stp>T</stp>
        <tr r="Z69" s="8"/>
      </tp>
      <tp>
        <v>547</v>
        <stp/>
        <stp>StudyData</stp>
        <stp>(Vol(GCE?2)when  (LocalYear(GCE?2)=2016 AND LocalMonth(GCE?2)=2 AND LocalDay(GCE?2)=5 AND LocalHour(GCE?2)=12 AND LocalMinute(GCE?2)=00))</stp>
        <stp>Bar</stp>
        <stp/>
        <stp>Close</stp>
        <stp>5</stp>
        <stp>0</stp>
        <stp/>
        <stp/>
        <stp/>
        <stp>FALSE</stp>
        <stp>T</stp>
        <tr r="Y57" s="8"/>
      </tp>
      <tp>
        <v>57</v>
        <stp/>
        <stp>StudyData</stp>
        <stp>(Vol(GCE?2)when  (LocalYear(GCE?2)=2016 AND LocalMonth(GCE?2)=2 AND LocalDay(GCE?2)=2 AND LocalHour(GCE?2)=15 AND LocalMinute(GCE?2)=15))</stp>
        <stp>Bar</stp>
        <stp/>
        <stp>Close</stp>
        <stp>5</stp>
        <stp>0</stp>
        <stp/>
        <stp/>
        <stp/>
        <stp>FALSE</stp>
        <stp>T</stp>
        <tr r="AB96" s="8"/>
      </tp>
      <tp>
        <v>481</v>
        <stp/>
        <stp>StudyData</stp>
        <stp>(Vol(GCE?2)when  (LocalYear(GCE?2)=2016 AND LocalMonth(GCE?2)=2 AND LocalDay(GCE?2)=3 AND LocalHour(GCE?2)=14 AND LocalMinute(GCE?2)=15))</stp>
        <stp>Bar</stp>
        <stp/>
        <stp>Close</stp>
        <stp>5</stp>
        <stp>0</stp>
        <stp/>
        <stp/>
        <stp/>
        <stp>FALSE</stp>
        <stp>T</stp>
        <tr r="AA84" s="8"/>
      </tp>
      <tp>
        <v>259</v>
        <stp/>
        <stp>StudyData</stp>
        <stp>(Vol(GCE?2)when  (LocalYear(GCE?2)=2016 AND LocalMonth(GCE?2)=2 AND LocalDay(GCE?2)=4 AND LocalHour(GCE?2)=13 AND LocalMinute(GCE?2)=15))</stp>
        <stp>Bar</stp>
        <stp/>
        <stp>Close</stp>
        <stp>5</stp>
        <stp>0</stp>
        <stp/>
        <stp/>
        <stp/>
        <stp>FALSE</stp>
        <stp>T</stp>
        <tr r="Z72" s="8"/>
      </tp>
      <tp>
        <v>431</v>
        <stp/>
        <stp>StudyData</stp>
        <stp>(Vol(GCE?2)when  (LocalYear(GCE?2)=2016 AND LocalMonth(GCE?2)=2 AND LocalDay(GCE?2)=5 AND LocalHour(GCE?2)=12 AND LocalMinute(GCE?2)=15))</stp>
        <stp>Bar</stp>
        <stp/>
        <stp>Close</stp>
        <stp>5</stp>
        <stp>0</stp>
        <stp/>
        <stp/>
        <stp/>
        <stp>FALSE</stp>
        <stp>T</stp>
        <tr r="Y60" s="8"/>
      </tp>
      <tp>
        <v>48</v>
        <stp/>
        <stp>StudyData</stp>
        <stp>(Vol(GCE?2)when  (LocalYear(GCE?2)=2016 AND LocalMonth(GCE?2)=2 AND LocalDay(GCE?2)=2 AND LocalHour(GCE?2)=15 AND LocalMinute(GCE?2)=10))</stp>
        <stp>Bar</stp>
        <stp/>
        <stp>Close</stp>
        <stp>5</stp>
        <stp>0</stp>
        <stp/>
        <stp/>
        <stp/>
        <stp>FALSE</stp>
        <stp>T</stp>
        <tr r="AB95" s="8"/>
      </tp>
      <tp>
        <v>687</v>
        <stp/>
        <stp>StudyData</stp>
        <stp>(Vol(GCE?2)when  (LocalYear(GCE?2)=2016 AND LocalMonth(GCE?2)=2 AND LocalDay(GCE?2)=3 AND LocalHour(GCE?2)=14 AND LocalMinute(GCE?2)=10))</stp>
        <stp>Bar</stp>
        <stp/>
        <stp>Close</stp>
        <stp>5</stp>
        <stp>0</stp>
        <stp/>
        <stp/>
        <stp/>
        <stp>FALSE</stp>
        <stp>T</stp>
        <tr r="AA83" s="8"/>
      </tp>
      <tp>
        <v>222</v>
        <stp/>
        <stp>StudyData</stp>
        <stp>(Vol(GCE?2)when  (LocalYear(GCE?2)=2016 AND LocalMonth(GCE?2)=2 AND LocalDay(GCE?2)=4 AND LocalHour(GCE?2)=13 AND LocalMinute(GCE?2)=10))</stp>
        <stp>Bar</stp>
        <stp/>
        <stp>Close</stp>
        <stp>5</stp>
        <stp>0</stp>
        <stp/>
        <stp/>
        <stp/>
        <stp>FALSE</stp>
        <stp>T</stp>
        <tr r="Z71" s="8"/>
      </tp>
      <tp>
        <v>426</v>
        <stp/>
        <stp>StudyData</stp>
        <stp>(Vol(GCE?2)when  (LocalYear(GCE?2)=2016 AND LocalMonth(GCE?2)=2 AND LocalDay(GCE?2)=5 AND LocalHour(GCE?2)=12 AND LocalMinute(GCE?2)=10))</stp>
        <stp>Bar</stp>
        <stp/>
        <stp>Close</stp>
        <stp>5</stp>
        <stp>0</stp>
        <stp/>
        <stp/>
        <stp/>
        <stp>FALSE</stp>
        <stp>T</stp>
        <tr r="Y59" s="8"/>
      </tp>
      <tp>
        <v>4090.5</v>
        <stp/>
        <stp>ContractData</stp>
        <stp>PIL?</stp>
        <stp>Close</stp>
        <stp/>
        <stp>T</stp>
        <tr r="J12" s="2"/>
      </tp>
      <tp>
        <v>28.86</v>
        <stp/>
        <stp>StudyData</stp>
        <stp>CLE?</stp>
        <stp>Bar</stp>
        <stp/>
        <stp>Open</stp>
        <stp>5</stp>
        <stp>0</stp>
        <stp/>
        <stp/>
        <stp/>
        <stp/>
        <stp>T</stp>
        <tr r="AK5" s="1"/>
        <tr r="AK5" s="1"/>
      </tp>
      <tp>
        <v>1881.5</v>
        <stp/>
        <stp>StudyData</stp>
        <stp>EP</stp>
        <stp>Bar</stp>
        <stp/>
        <stp>Open</stp>
        <stp>5</stp>
        <stp>-53</stp>
        <stp/>
        <stp/>
        <stp/>
        <stp/>
        <stp>T</stp>
        <tr r="AB58" s="1"/>
      </tp>
      <tp>
        <v>1884</v>
        <stp/>
        <stp>StudyData</stp>
        <stp>EP</stp>
        <stp>Bar</stp>
        <stp/>
        <stp>Open</stp>
        <stp>5</stp>
        <stp>-43</stp>
        <stp/>
        <stp/>
        <stp/>
        <stp/>
        <stp>T</stp>
        <tr r="AB48" s="1"/>
      </tp>
      <tp>
        <v>1879</v>
        <stp/>
        <stp>StudyData</stp>
        <stp>EP</stp>
        <stp>Bar</stp>
        <stp/>
        <stp>Open</stp>
        <stp>5</stp>
        <stp>-33</stp>
        <stp/>
        <stp/>
        <stp/>
        <stp/>
        <stp>T</stp>
        <tr r="AB38" s="1"/>
      </tp>
      <tp>
        <v>1882</v>
        <stp/>
        <stp>StudyData</stp>
        <stp>EP</stp>
        <stp>Bar</stp>
        <stp/>
        <stp>Open</stp>
        <stp>5</stp>
        <stp>-23</stp>
        <stp/>
        <stp/>
        <stp/>
        <stp/>
        <stp>T</stp>
        <tr r="AB28" s="1"/>
      </tp>
      <tp>
        <v>1873.25</v>
        <stp/>
        <stp>StudyData</stp>
        <stp>EP</stp>
        <stp>Bar</stp>
        <stp/>
        <stp>Open</stp>
        <stp>5</stp>
        <stp>-13</stp>
        <stp/>
        <stp/>
        <stp/>
        <stp/>
        <stp>T</stp>
        <tr r="AB18" s="1"/>
      </tp>
      <tp>
        <v>1213.5999999999999</v>
        <stp/>
        <stp>StudyData</stp>
        <stp>GCE</stp>
        <stp>Bar</stp>
        <stp/>
        <stp>Open</stp>
        <stp>5</stp>
        <stp>-8</stp>
        <stp/>
        <stp/>
        <stp/>
        <stp/>
        <stp>T</stp>
        <tr r="AT13" s="1"/>
      </tp>
      <tp>
        <v>1236.3000000000002</v>
        <stp/>
        <stp>ContractData</stp>
        <stp>GCE?</stp>
        <stp>Open</stp>
        <stp/>
        <stp>T</stp>
        <tr r="G44" s="2"/>
      </tp>
      <tp>
        <v>359.75</v>
        <stp/>
        <stp>ContractData</stp>
        <stp>ZCE?</stp>
        <stp>Open</stp>
        <stp/>
        <stp>T</stp>
        <tr r="G29" s="2"/>
      </tp>
      <tp>
        <v>1212.7</v>
        <stp/>
        <stp>StudyData</stp>
        <stp>GCE</stp>
        <stp>Bar</stp>
        <stp/>
        <stp>Close</stp>
        <stp>5</stp>
        <stp>-45</stp>
        <stp/>
        <stp/>
        <stp/>
        <stp/>
        <stp>T</stp>
        <tr r="AW50" s="1"/>
      </tp>
      <tp>
        <v>1215.7</v>
        <stp/>
        <stp>StudyData</stp>
        <stp>GCE</stp>
        <stp>Bar</stp>
        <stp/>
        <stp>Close</stp>
        <stp>5</stp>
        <stp>-55</stp>
        <stp/>
        <stp/>
        <stp/>
        <stp/>
        <stp>T</stp>
        <tr r="AW60" s="1"/>
      </tp>
      <tp>
        <v>1211.5</v>
        <stp/>
        <stp>StudyData</stp>
        <stp>GCE</stp>
        <stp>Bar</stp>
        <stp/>
        <stp>Close</stp>
        <stp>5</stp>
        <stp>-15</stp>
        <stp/>
        <stp/>
        <stp/>
        <stp/>
        <stp>T</stp>
        <tr r="AW20" s="1"/>
      </tp>
      <tp>
        <v>1213</v>
        <stp/>
        <stp>StudyData</stp>
        <stp>GCE</stp>
        <stp>Bar</stp>
        <stp/>
        <stp>Close</stp>
        <stp>5</stp>
        <stp>-25</stp>
        <stp/>
        <stp/>
        <stp/>
        <stp/>
        <stp>T</stp>
        <tr r="AW30" s="1"/>
      </tp>
      <tp>
        <v>1212.8</v>
        <stp/>
        <stp>StudyData</stp>
        <stp>GCE</stp>
        <stp>Bar</stp>
        <stp/>
        <stp>Close</stp>
        <stp>5</stp>
        <stp>-35</stp>
        <stp/>
        <stp/>
        <stp/>
        <stp/>
        <stp>T</stp>
        <tr r="AW40" s="1"/>
      </tp>
      <tp>
        <v>172.03125</v>
        <stp/>
        <stp>ContractData</stp>
        <stp>ULA?</stp>
        <stp>Y_Settlement</stp>
        <stp/>
        <stp>T</stp>
        <tr r="J55" s="2"/>
        <tr r="J55" s="2"/>
        <tr r="I55" s="2"/>
        <tr r="I55" s="2"/>
        <tr r="G55" s="2"/>
        <tr r="G55" s="2"/>
        <tr r="H55" s="2"/>
        <tr r="H55" s="2"/>
      </tp>
      <tp>
        <v>31.8</v>
        <stp/>
        <stp>ContractData</stp>
        <stp>ZLE?</stp>
        <stp>Y_Settlement</stp>
        <stp/>
        <stp>T</stp>
        <tr r="J27" s="2"/>
        <tr r="J27" s="2"/>
        <tr r="G27" s="2"/>
        <tr r="G27" s="2"/>
        <tr r="I27" s="2"/>
        <tr r="I27" s="2"/>
        <tr r="H27" s="2"/>
        <tr r="H27" s="2"/>
      </tp>
      <tp>
        <v>29.44</v>
        <stp/>
        <stp>ContractData</stp>
        <stp>CLE?</stp>
        <stp>Y_Settlement</stp>
        <stp/>
        <stp>T</stp>
        <tr r="J20" s="2"/>
        <tr r="J20" s="2"/>
        <tr r="I20" s="2"/>
        <tr r="I20" s="2"/>
        <tr r="H20" s="2"/>
        <tr r="H20" s="2"/>
        <tr r="G20" s="2"/>
        <tr r="G20" s="2"/>
      </tp>
      <tp>
        <v>462</v>
        <stp/>
        <stp>StudyData</stp>
        <stp>(Vol(GCE?2)when  (LocalYear(GCE?2)=2016 AND LocalMonth(GCE?2)=2 AND LocalDay(GCE?2)=2 AND LocalHour(GCE?2)=14 AND LocalMinute(GCE?2)=45))</stp>
        <stp>Bar</stp>
        <stp/>
        <stp>Close</stp>
        <stp>5</stp>
        <stp>0</stp>
        <stp/>
        <stp/>
        <stp/>
        <stp>FALSE</stp>
        <stp>T</stp>
        <tr r="AB90" s="8"/>
      </tp>
      <tp>
        <v>351</v>
        <stp/>
        <stp>StudyData</stp>
        <stp>(Vol(GCE?2)when  (LocalYear(GCE?2)=2016 AND LocalMonth(GCE?2)=2 AND LocalDay(GCE?2)=4 AND LocalHour(GCE?2)=12 AND LocalMinute(GCE?2)=45))</stp>
        <stp>Bar</stp>
        <stp/>
        <stp>Close</stp>
        <stp>5</stp>
        <stp>0</stp>
        <stp/>
        <stp/>
        <stp/>
        <stp>FALSE</stp>
        <stp>T</stp>
        <tr r="Z66" s="8"/>
      </tp>
      <tp>
        <v>592</v>
        <stp/>
        <stp>StudyData</stp>
        <stp>(Vol(GCE?2)when  (LocalYear(GCE?2)=2016 AND LocalMonth(GCE?2)=2 AND LocalDay(GCE?2)=5 AND LocalHour(GCE?2)=13 AND LocalMinute(GCE?2)=45))</stp>
        <stp>Bar</stp>
        <stp/>
        <stp>Close</stp>
        <stp>5</stp>
        <stp>0</stp>
        <stp/>
        <stp/>
        <stp/>
        <stp>FALSE</stp>
        <stp>T</stp>
        <tr r="Y78" s="8"/>
      </tp>
      <tp>
        <v>119</v>
        <stp/>
        <stp>StudyData</stp>
        <stp>(Vol(GCE?2)when  (LocalYear(GCE?2)=2016 AND LocalMonth(GCE?2)=2 AND LocalDay(GCE?2)=2 AND LocalHour(GCE?2)=14 AND LocalMinute(GCE?2)=40))</stp>
        <stp>Bar</stp>
        <stp/>
        <stp>Close</stp>
        <stp>5</stp>
        <stp>0</stp>
        <stp/>
        <stp/>
        <stp/>
        <stp>FALSE</stp>
        <stp>T</stp>
        <tr r="AB89" s="8"/>
      </tp>
      <tp>
        <v>460</v>
        <stp/>
        <stp>StudyData</stp>
        <stp>(Vol(GCE?2)when  (LocalYear(GCE?2)=2016 AND LocalMonth(GCE?2)=2 AND LocalDay(GCE?2)=4 AND LocalHour(GCE?2)=12 AND LocalMinute(GCE?2)=40))</stp>
        <stp>Bar</stp>
        <stp/>
        <stp>Close</stp>
        <stp>5</stp>
        <stp>0</stp>
        <stp/>
        <stp/>
        <stp/>
        <stp>FALSE</stp>
        <stp>T</stp>
        <tr r="Z65" s="8"/>
      </tp>
      <tp>
        <v>377</v>
        <stp/>
        <stp>StudyData</stp>
        <stp>(Vol(GCE?2)when  (LocalYear(GCE?2)=2016 AND LocalMonth(GCE?2)=2 AND LocalDay(GCE?2)=5 AND LocalHour(GCE?2)=13 AND LocalMinute(GCE?2)=40))</stp>
        <stp>Bar</stp>
        <stp/>
        <stp>Close</stp>
        <stp>5</stp>
        <stp>0</stp>
        <stp/>
        <stp/>
        <stp/>
        <stp>FALSE</stp>
        <stp>T</stp>
        <tr r="Y77" s="8"/>
      </tp>
      <tp>
        <v>487</v>
        <stp/>
        <stp>StudyData</stp>
        <stp>(Vol(GCE?2)when  (LocalYear(GCE?2)=2016 AND LocalMonth(GCE?2)=2 AND LocalDay(GCE?2)=2 AND LocalHour(GCE?2)=14 AND LocalMinute(GCE?2)=55))</stp>
        <stp>Bar</stp>
        <stp/>
        <stp>Close</stp>
        <stp>5</stp>
        <stp>0</stp>
        <stp/>
        <stp/>
        <stp/>
        <stp>FALSE</stp>
        <stp>T</stp>
        <tr r="AB92" s="8"/>
      </tp>
      <tp>
        <v>265</v>
        <stp/>
        <stp>StudyData</stp>
        <stp>(Vol(GCE?2)when  (LocalYear(GCE?2)=2016 AND LocalMonth(GCE?2)=2 AND LocalDay(GCE?2)=4 AND LocalHour(GCE?2)=12 AND LocalMinute(GCE?2)=55))</stp>
        <stp>Bar</stp>
        <stp/>
        <stp>Close</stp>
        <stp>5</stp>
        <stp>0</stp>
        <stp/>
        <stp/>
        <stp/>
        <stp>FALSE</stp>
        <stp>T</stp>
        <tr r="Z68" s="8"/>
      </tp>
      <tp>
        <v>1072</v>
        <stp/>
        <stp>StudyData</stp>
        <stp>(Vol(GCE?2)when  (LocalYear(GCE?2)=2016 AND LocalMonth(GCE?2)=2 AND LocalDay(GCE?2)=5 AND LocalHour(GCE?2)=13 AND LocalMinute(GCE?2)=55))</stp>
        <stp>Bar</stp>
        <stp/>
        <stp>Close</stp>
        <stp>5</stp>
        <stp>0</stp>
        <stp/>
        <stp/>
        <stp/>
        <stp>FALSE</stp>
        <stp>T</stp>
        <tr r="Y80" s="8"/>
      </tp>
      <tp>
        <v>355</v>
        <stp/>
        <stp>StudyData</stp>
        <stp>(Vol(GCE?2)when  (LocalYear(GCE?2)=2016 AND LocalMonth(GCE?2)=2 AND LocalDay(GCE?2)=2 AND LocalHour(GCE?2)=14 AND LocalMinute(GCE?2)=50))</stp>
        <stp>Bar</stp>
        <stp/>
        <stp>Close</stp>
        <stp>5</stp>
        <stp>0</stp>
        <stp/>
        <stp/>
        <stp/>
        <stp>FALSE</stp>
        <stp>T</stp>
        <tr r="AB91" s="8"/>
      </tp>
      <tp>
        <v>437</v>
        <stp/>
        <stp>StudyData</stp>
        <stp>(Vol(GCE?2)when  (LocalYear(GCE?2)=2016 AND LocalMonth(GCE?2)=2 AND LocalDay(GCE?2)=4 AND LocalHour(GCE?2)=12 AND LocalMinute(GCE?2)=50))</stp>
        <stp>Bar</stp>
        <stp/>
        <stp>Close</stp>
        <stp>5</stp>
        <stp>0</stp>
        <stp/>
        <stp/>
        <stp/>
        <stp>FALSE</stp>
        <stp>T</stp>
        <tr r="Z67" s="8"/>
      </tp>
      <tp>
        <v>643</v>
        <stp/>
        <stp>StudyData</stp>
        <stp>(Vol(GCE?2)when  (LocalYear(GCE?2)=2016 AND LocalMonth(GCE?2)=2 AND LocalDay(GCE?2)=5 AND LocalHour(GCE?2)=13 AND LocalMinute(GCE?2)=50))</stp>
        <stp>Bar</stp>
        <stp/>
        <stp>Close</stp>
        <stp>5</stp>
        <stp>0</stp>
        <stp/>
        <stp/>
        <stp/>
        <stp>FALSE</stp>
        <stp>T</stp>
        <tr r="Y79" s="8"/>
      </tp>
      <tp>
        <v>188</v>
        <stp/>
        <stp>StudyData</stp>
        <stp>(Vol(GCE?2)when  (LocalYear(GCE?2)=2016 AND LocalMonth(GCE?2)=2 AND LocalDay(GCE?2)=2 AND LocalHour(GCE?2)=14 AND LocalMinute(GCE?2)=25))</stp>
        <stp>Bar</stp>
        <stp/>
        <stp>Close</stp>
        <stp>5</stp>
        <stp>0</stp>
        <stp/>
        <stp/>
        <stp/>
        <stp>FALSE</stp>
        <stp>T</stp>
        <tr r="AB86" s="8"/>
      </tp>
      <tp>
        <v>46</v>
        <stp/>
        <stp>StudyData</stp>
        <stp>(Vol(GCE?2)when  (LocalYear(GCE?2)=2016 AND LocalMonth(GCE?2)=2 AND LocalDay(GCE?2)=3 AND LocalHour(GCE?2)=15 AND LocalMinute(GCE?2)=25))</stp>
        <stp>Bar</stp>
        <stp/>
        <stp>Close</stp>
        <stp>5</stp>
        <stp>0</stp>
        <stp/>
        <stp/>
        <stp/>
        <stp>FALSE</stp>
        <stp>T</stp>
        <tr r="AA98" s="8"/>
      </tp>
      <tp>
        <v>2506</v>
        <stp/>
        <stp>StudyData</stp>
        <stp>(Vol(GCE?2)when  (LocalYear(GCE?2)=2016 AND LocalMonth(GCE?2)=2 AND LocalDay(GCE?2)=4 AND LocalHour(GCE?2)=12 AND LocalMinute(GCE?2)=25))</stp>
        <stp>Bar</stp>
        <stp/>
        <stp>Close</stp>
        <stp>5</stp>
        <stp>0</stp>
        <stp/>
        <stp/>
        <stp/>
        <stp>FALSE</stp>
        <stp>T</stp>
        <tr r="Z62" s="8"/>
      </tp>
      <tp>
        <v>247</v>
        <stp/>
        <stp>StudyData</stp>
        <stp>(Vol(GCE?2)when  (LocalYear(GCE?2)=2016 AND LocalMonth(GCE?2)=2 AND LocalDay(GCE?2)=5 AND LocalHour(GCE?2)=13 AND LocalMinute(GCE?2)=25))</stp>
        <stp>Bar</stp>
        <stp/>
        <stp>Close</stp>
        <stp>5</stp>
        <stp>0</stp>
        <stp/>
        <stp/>
        <stp/>
        <stp>FALSE</stp>
        <stp>T</stp>
        <tr r="Y74" s="8"/>
      </tp>
      <tp>
        <v>192</v>
        <stp/>
        <stp>StudyData</stp>
        <stp>(Vol(GCE?2)when  (LocalYear(GCE?2)=2016 AND LocalMonth(GCE?2)=2 AND LocalDay(GCE?2)=2 AND LocalHour(GCE?2)=14 AND LocalMinute(GCE?2)=20))</stp>
        <stp>Bar</stp>
        <stp/>
        <stp>Close</stp>
        <stp>5</stp>
        <stp>0</stp>
        <stp/>
        <stp/>
        <stp/>
        <stp>FALSE</stp>
        <stp>T</stp>
        <tr r="AB85" s="8"/>
      </tp>
      <tp>
        <v>142</v>
        <stp/>
        <stp>StudyData</stp>
        <stp>(Vol(GCE?2)when  (LocalYear(GCE?2)=2016 AND LocalMonth(GCE?2)=2 AND LocalDay(GCE?2)=3 AND LocalHour(GCE?2)=15 AND LocalMinute(GCE?2)=20))</stp>
        <stp>Bar</stp>
        <stp/>
        <stp>Close</stp>
        <stp>5</stp>
        <stp>0</stp>
        <stp/>
        <stp/>
        <stp/>
        <stp>FALSE</stp>
        <stp>T</stp>
        <tr r="AA97" s="8"/>
      </tp>
      <tp>
        <v>767</v>
        <stp/>
        <stp>StudyData</stp>
        <stp>(Vol(GCE?2)when  (LocalYear(GCE?2)=2016 AND LocalMonth(GCE?2)=2 AND LocalDay(GCE?2)=4 AND LocalHour(GCE?2)=12 AND LocalMinute(GCE?2)=20))</stp>
        <stp>Bar</stp>
        <stp/>
        <stp>Close</stp>
        <stp>5</stp>
        <stp>0</stp>
        <stp/>
        <stp/>
        <stp/>
        <stp>FALSE</stp>
        <stp>T</stp>
        <tr r="Z61" s="8"/>
      </tp>
      <tp>
        <v>493</v>
        <stp/>
        <stp>StudyData</stp>
        <stp>(Vol(GCE?2)when  (LocalYear(GCE?2)=2016 AND LocalMonth(GCE?2)=2 AND LocalDay(GCE?2)=5 AND LocalHour(GCE?2)=13 AND LocalMinute(GCE?2)=20))</stp>
        <stp>Bar</stp>
        <stp/>
        <stp>Close</stp>
        <stp>5</stp>
        <stp>0</stp>
        <stp/>
        <stp/>
        <stp/>
        <stp>FALSE</stp>
        <stp>T</stp>
        <tr r="Y73" s="8"/>
      </tp>
      <tp>
        <v>257</v>
        <stp/>
        <stp>StudyData</stp>
        <stp>(Vol(GCE?2)when  (LocalYear(GCE?2)=2016 AND LocalMonth(GCE?2)=2 AND LocalDay(GCE?2)=2 AND LocalHour(GCE?2)=14 AND LocalMinute(GCE?2)=35))</stp>
        <stp>Bar</stp>
        <stp/>
        <stp>Close</stp>
        <stp>5</stp>
        <stp>0</stp>
        <stp/>
        <stp/>
        <stp/>
        <stp>FALSE</stp>
        <stp>T</stp>
        <tr r="AB88" s="8"/>
      </tp>
      <tp>
        <v>249</v>
        <stp/>
        <stp>StudyData</stp>
        <stp>(Vol(GCE?2)when  (LocalYear(GCE?2)=2016 AND LocalMonth(GCE?2)=2 AND LocalDay(GCE?2)=4 AND LocalHour(GCE?2)=12 AND LocalMinute(GCE?2)=35))</stp>
        <stp>Bar</stp>
        <stp/>
        <stp>Close</stp>
        <stp>5</stp>
        <stp>0</stp>
        <stp/>
        <stp/>
        <stp/>
        <stp>FALSE</stp>
        <stp>T</stp>
        <tr r="Z64" s="8"/>
      </tp>
      <tp>
        <v>315</v>
        <stp/>
        <stp>StudyData</stp>
        <stp>(Vol(GCE?2)when  (LocalYear(GCE?2)=2016 AND LocalMonth(GCE?2)=2 AND LocalDay(GCE?2)=5 AND LocalHour(GCE?2)=13 AND LocalMinute(GCE?2)=35))</stp>
        <stp>Bar</stp>
        <stp/>
        <stp>Close</stp>
        <stp>5</stp>
        <stp>0</stp>
        <stp/>
        <stp/>
        <stp/>
        <stp>FALSE</stp>
        <stp>T</stp>
        <tr r="Y76" s="8"/>
      </tp>
      <tp>
        <v>159</v>
        <stp/>
        <stp>StudyData</stp>
        <stp>(Vol(GCE?2)when  (LocalYear(GCE?2)=2016 AND LocalMonth(GCE?2)=2 AND LocalDay(GCE?2)=2 AND LocalHour(GCE?2)=14 AND LocalMinute(GCE?2)=30))</stp>
        <stp>Bar</stp>
        <stp/>
        <stp>Close</stp>
        <stp>5</stp>
        <stp>0</stp>
        <stp/>
        <stp/>
        <stp/>
        <stp>FALSE</stp>
        <stp>T</stp>
        <tr r="AB87" s="8"/>
      </tp>
      <tp>
        <v>1149</v>
        <stp/>
        <stp>StudyData</stp>
        <stp>(Vol(GCE?2)when  (LocalYear(GCE?2)=2016 AND LocalMonth(GCE?2)=2 AND LocalDay(GCE?2)=4 AND LocalHour(GCE?2)=12 AND LocalMinute(GCE?2)=30))</stp>
        <stp>Bar</stp>
        <stp/>
        <stp>Close</stp>
        <stp>5</stp>
        <stp>0</stp>
        <stp/>
        <stp/>
        <stp/>
        <stp>FALSE</stp>
        <stp>T</stp>
        <tr r="Z63" s="8"/>
      </tp>
      <tp>
        <v>427</v>
        <stp/>
        <stp>StudyData</stp>
        <stp>(Vol(GCE?2)when  (LocalYear(GCE?2)=2016 AND LocalMonth(GCE?2)=2 AND LocalDay(GCE?2)=5 AND LocalHour(GCE?2)=13 AND LocalMinute(GCE?2)=30))</stp>
        <stp>Bar</stp>
        <stp/>
        <stp>Close</stp>
        <stp>5</stp>
        <stp>0</stp>
        <stp/>
        <stp/>
        <stp/>
        <stp>FALSE</stp>
        <stp>T</stp>
        <tr r="Y75" s="8"/>
      </tp>
      <tp>
        <v>432</v>
        <stp/>
        <stp>StudyData</stp>
        <stp>(Vol(GCE?2)when  (LocalYear(GCE?2)=2016 AND LocalMonth(GCE?2)=2 AND LocalDay(GCE?2)=2 AND LocalHour(GCE?2)=14 AND LocalMinute(GCE?2)=05))</stp>
        <stp>Bar</stp>
        <stp/>
        <stp>Close</stp>
        <stp>5</stp>
        <stp>0</stp>
        <stp/>
        <stp/>
        <stp/>
        <stp>FALSE</stp>
        <stp>T</stp>
        <tr r="AB82" s="8"/>
      </tp>
      <tp>
        <v>204</v>
        <stp/>
        <stp>StudyData</stp>
        <stp>(Vol(GCE?2)when  (LocalYear(GCE?2)=2016 AND LocalMonth(GCE?2)=2 AND LocalDay(GCE?2)=3 AND LocalHour(GCE?2)=15 AND LocalMinute(GCE?2)=05))</stp>
        <stp>Bar</stp>
        <stp/>
        <stp>Close</stp>
        <stp>5</stp>
        <stp>0</stp>
        <stp/>
        <stp/>
        <stp/>
        <stp>FALSE</stp>
        <stp>T</stp>
        <tr r="AA94" s="8"/>
      </tp>
      <tp>
        <v>326</v>
        <stp/>
        <stp>StudyData</stp>
        <stp>(Vol(GCE?2)when  (LocalYear(GCE?2)=2016 AND LocalMonth(GCE?2)=2 AND LocalDay(GCE?2)=4 AND LocalHour(GCE?2)=12 AND LocalMinute(GCE?2)=05))</stp>
        <stp>Bar</stp>
        <stp/>
        <stp>Close</stp>
        <stp>5</stp>
        <stp>0</stp>
        <stp/>
        <stp/>
        <stp/>
        <stp>FALSE</stp>
        <stp>T</stp>
        <tr r="Z58" s="8"/>
      </tp>
      <tp>
        <v>176</v>
        <stp/>
        <stp>StudyData</stp>
        <stp>(Vol(GCE?2)when  (LocalYear(GCE?2)=2016 AND LocalMonth(GCE?2)=2 AND LocalDay(GCE?2)=5 AND LocalHour(GCE?2)=13 AND LocalMinute(GCE?2)=05))</stp>
        <stp>Bar</stp>
        <stp/>
        <stp>Close</stp>
        <stp>5</stp>
        <stp>0</stp>
        <stp/>
        <stp/>
        <stp/>
        <stp>FALSE</stp>
        <stp>T</stp>
        <tr r="Y70" s="8"/>
      </tp>
      <tp>
        <v>90</v>
        <stp/>
        <stp>StudyData</stp>
        <stp>(Vol(GCE?2)when  (LocalYear(GCE?2)=2016 AND LocalMonth(GCE?2)=2 AND LocalDay(GCE?2)=2 AND LocalHour(GCE?2)=14 AND LocalMinute(GCE?2)=00))</stp>
        <stp>Bar</stp>
        <stp/>
        <stp>Close</stp>
        <stp>5</stp>
        <stp>0</stp>
        <stp/>
        <stp/>
        <stp/>
        <stp>FALSE</stp>
        <stp>T</stp>
        <tr r="AB81" s="8"/>
      </tp>
      <tp>
        <v>886</v>
        <stp/>
        <stp>StudyData</stp>
        <stp>(Vol(GCE?2)when  (LocalYear(GCE?2)=2016 AND LocalMonth(GCE?2)=2 AND LocalDay(GCE?2)=3 AND LocalHour(GCE?2)=15 AND LocalMinute(GCE?2)=00))</stp>
        <stp>Bar</stp>
        <stp/>
        <stp>Close</stp>
        <stp>5</stp>
        <stp>0</stp>
        <stp/>
        <stp/>
        <stp/>
        <stp>FALSE</stp>
        <stp>T</stp>
        <tr r="AA93" s="8"/>
      </tp>
      <tp>
        <v>620</v>
        <stp/>
        <stp>StudyData</stp>
        <stp>(Vol(GCE?2)when  (LocalYear(GCE?2)=2016 AND LocalMonth(GCE?2)=2 AND LocalDay(GCE?2)=4 AND LocalHour(GCE?2)=12 AND LocalMinute(GCE?2)=00))</stp>
        <stp>Bar</stp>
        <stp/>
        <stp>Close</stp>
        <stp>5</stp>
        <stp>0</stp>
        <stp/>
        <stp/>
        <stp/>
        <stp>FALSE</stp>
        <stp>T</stp>
        <tr r="Z57" s="8"/>
      </tp>
      <tp>
        <v>361</v>
        <stp/>
        <stp>StudyData</stp>
        <stp>(Vol(GCE?2)when  (LocalYear(GCE?2)=2016 AND LocalMonth(GCE?2)=2 AND LocalDay(GCE?2)=5 AND LocalHour(GCE?2)=13 AND LocalMinute(GCE?2)=00))</stp>
        <stp>Bar</stp>
        <stp/>
        <stp>Close</stp>
        <stp>5</stp>
        <stp>0</stp>
        <stp/>
        <stp/>
        <stp/>
        <stp>FALSE</stp>
        <stp>T</stp>
        <tr r="Y69" s="8"/>
      </tp>
      <tp>
        <v>235</v>
        <stp/>
        <stp>StudyData</stp>
        <stp>(Vol(GCE?2)when  (LocalYear(GCE?2)=2016 AND LocalMonth(GCE?2)=2 AND LocalDay(GCE?2)=2 AND LocalHour(GCE?2)=14 AND LocalMinute(GCE?2)=15))</stp>
        <stp>Bar</stp>
        <stp/>
        <stp>Close</stp>
        <stp>5</stp>
        <stp>0</stp>
        <stp/>
        <stp/>
        <stp/>
        <stp>FALSE</stp>
        <stp>T</stp>
        <tr r="AB84" s="8"/>
      </tp>
      <tp>
        <v>158</v>
        <stp/>
        <stp>StudyData</stp>
        <stp>(Vol(GCE?2)when  (LocalYear(GCE?2)=2016 AND LocalMonth(GCE?2)=2 AND LocalDay(GCE?2)=3 AND LocalHour(GCE?2)=15 AND LocalMinute(GCE?2)=15))</stp>
        <stp>Bar</stp>
        <stp/>
        <stp>Close</stp>
        <stp>5</stp>
        <stp>0</stp>
        <stp/>
        <stp/>
        <stp/>
        <stp>FALSE</stp>
        <stp>T</stp>
        <tr r="AA96" s="8"/>
      </tp>
      <tp>
        <v>637</v>
        <stp/>
        <stp>StudyData</stp>
        <stp>(Vol(GCE?2)when  (LocalYear(GCE?2)=2016 AND LocalMonth(GCE?2)=2 AND LocalDay(GCE?2)=4 AND LocalHour(GCE?2)=12 AND LocalMinute(GCE?2)=15))</stp>
        <stp>Bar</stp>
        <stp/>
        <stp>Close</stp>
        <stp>5</stp>
        <stp>0</stp>
        <stp/>
        <stp/>
        <stp/>
        <stp>FALSE</stp>
        <stp>T</stp>
        <tr r="Z60" s="8"/>
      </tp>
      <tp>
        <v>735</v>
        <stp/>
        <stp>StudyData</stp>
        <stp>(Vol(GCE?2)when  (LocalYear(GCE?2)=2016 AND LocalMonth(GCE?2)=2 AND LocalDay(GCE?2)=5 AND LocalHour(GCE?2)=13 AND LocalMinute(GCE?2)=15))</stp>
        <stp>Bar</stp>
        <stp/>
        <stp>Close</stp>
        <stp>5</stp>
        <stp>0</stp>
        <stp/>
        <stp/>
        <stp/>
        <stp>FALSE</stp>
        <stp>T</stp>
        <tr r="Y72" s="8"/>
      </tp>
      <tp>
        <v>295</v>
        <stp/>
        <stp>StudyData</stp>
        <stp>(Vol(GCE?2)when  (LocalYear(GCE?2)=2016 AND LocalMonth(GCE?2)=2 AND LocalDay(GCE?2)=2 AND LocalHour(GCE?2)=14 AND LocalMinute(GCE?2)=10))</stp>
        <stp>Bar</stp>
        <stp/>
        <stp>Close</stp>
        <stp>5</stp>
        <stp>0</stp>
        <stp/>
        <stp/>
        <stp/>
        <stp>FALSE</stp>
        <stp>T</stp>
        <tr r="AB83" s="8"/>
      </tp>
      <tp>
        <v>181</v>
        <stp/>
        <stp>StudyData</stp>
        <stp>(Vol(GCE?2)when  (LocalYear(GCE?2)=2016 AND LocalMonth(GCE?2)=2 AND LocalDay(GCE?2)=3 AND LocalHour(GCE?2)=15 AND LocalMinute(GCE?2)=10))</stp>
        <stp>Bar</stp>
        <stp/>
        <stp>Close</stp>
        <stp>5</stp>
        <stp>0</stp>
        <stp/>
        <stp/>
        <stp/>
        <stp>FALSE</stp>
        <stp>T</stp>
        <tr r="AA95" s="8"/>
      </tp>
      <tp>
        <v>449</v>
        <stp/>
        <stp>StudyData</stp>
        <stp>(Vol(GCE?2)when  (LocalYear(GCE?2)=2016 AND LocalMonth(GCE?2)=2 AND LocalDay(GCE?2)=4 AND LocalHour(GCE?2)=12 AND LocalMinute(GCE?2)=10))</stp>
        <stp>Bar</stp>
        <stp/>
        <stp>Close</stp>
        <stp>5</stp>
        <stp>0</stp>
        <stp/>
        <stp/>
        <stp/>
        <stp>FALSE</stp>
        <stp>T</stp>
        <tr r="Z59" s="8"/>
      </tp>
      <tp>
        <v>307</v>
        <stp/>
        <stp>StudyData</stp>
        <stp>(Vol(GCE?2)when  (LocalYear(GCE?2)=2016 AND LocalMonth(GCE?2)=2 AND LocalDay(GCE?2)=5 AND LocalHour(GCE?2)=13 AND LocalMinute(GCE?2)=10))</stp>
        <stp>Bar</stp>
        <stp/>
        <stp>Close</stp>
        <stp>5</stp>
        <stp>0</stp>
        <stp/>
        <stp/>
        <stp/>
        <stp>FALSE</stp>
        <stp>T</stp>
        <tr r="Y71" s="8"/>
      </tp>
      <tp>
        <v>0.66660000000000008</v>
        <stp/>
        <stp>ContractData</stp>
        <stp>NE6?</stp>
        <stp>High</stp>
        <stp/>
        <stp>T</stp>
        <tr r="H42" s="2"/>
      </tp>
      <tp>
        <v>1881</v>
        <stp/>
        <stp>StudyData</stp>
        <stp>EP</stp>
        <stp>Bar</stp>
        <stp/>
        <stp>Open</stp>
        <stp>5</stp>
        <stp>-52</stp>
        <stp/>
        <stp/>
        <stp/>
        <stp/>
        <stp>T</stp>
        <tr r="AB57" s="1"/>
      </tp>
      <tp>
        <v>1883.5</v>
        <stp/>
        <stp>StudyData</stp>
        <stp>EP</stp>
        <stp>Bar</stp>
        <stp/>
        <stp>Open</stp>
        <stp>5</stp>
        <stp>-42</stp>
        <stp/>
        <stp/>
        <stp/>
        <stp/>
        <stp>T</stp>
        <tr r="AB47" s="1"/>
      </tp>
      <tp>
        <v>1880.75</v>
        <stp/>
        <stp>StudyData</stp>
        <stp>EP</stp>
        <stp>Bar</stp>
        <stp/>
        <stp>Open</stp>
        <stp>5</stp>
        <stp>-32</stp>
        <stp/>
        <stp/>
        <stp/>
        <stp/>
        <stp>T</stp>
        <tr r="AB37" s="1"/>
      </tp>
      <tp>
        <v>1883.25</v>
        <stp/>
        <stp>StudyData</stp>
        <stp>EP</stp>
        <stp>Bar</stp>
        <stp/>
        <stp>Open</stp>
        <stp>5</stp>
        <stp>-22</stp>
        <stp/>
        <stp/>
        <stp/>
        <stp/>
        <stp>T</stp>
        <tr r="AB27" s="1"/>
      </tp>
      <tp>
        <v>1876.25</v>
        <stp/>
        <stp>StudyData</stp>
        <stp>EP</stp>
        <stp>Bar</stp>
        <stp/>
        <stp>Open</stp>
        <stp>5</stp>
        <stp>-12</stp>
        <stp/>
        <stp/>
        <stp/>
        <stp/>
        <stp>T</stp>
        <tr r="AB17" s="1"/>
      </tp>
      <tp>
        <v>1214</v>
        <stp/>
        <stp>StudyData</stp>
        <stp>GCE</stp>
        <stp>Bar</stp>
        <stp/>
        <stp>Open</stp>
        <stp>5</stp>
        <stp>-9</stp>
        <stp/>
        <stp/>
        <stp/>
        <stp/>
        <stp>T</stp>
        <tr r="AT14" s="1"/>
      </tp>
      <tp>
        <v>1.0374000000000001</v>
        <stp/>
        <stp>ContractData</stp>
        <stp>RBE?</stp>
        <stp>Open</stp>
        <stp/>
        <stp>T</stp>
        <tr r="G22" s="2"/>
      </tp>
      <tp>
        <v>1213.5999999999999</v>
        <stp/>
        <stp>StudyData</stp>
        <stp>GCE</stp>
        <stp>Bar</stp>
        <stp/>
        <stp>Close</stp>
        <stp>5</stp>
        <stp>-44</stp>
        <stp/>
        <stp/>
        <stp/>
        <stp/>
        <stp>T</stp>
        <tr r="AW49" s="1"/>
      </tp>
      <tp>
        <v>1215.5</v>
        <stp/>
        <stp>StudyData</stp>
        <stp>GCE</stp>
        <stp>Bar</stp>
        <stp/>
        <stp>Close</stp>
        <stp>5</stp>
        <stp>-54</stp>
        <stp/>
        <stp/>
        <stp/>
        <stp/>
        <stp>T</stp>
        <tr r="AW59" s="1"/>
      </tp>
      <tp>
        <v>1212.8</v>
        <stp/>
        <stp>StudyData</stp>
        <stp>GCE</stp>
        <stp>Bar</stp>
        <stp/>
        <stp>Close</stp>
        <stp>5</stp>
        <stp>-14</stp>
        <stp/>
        <stp/>
        <stp/>
        <stp/>
        <stp>T</stp>
        <tr r="AW19" s="1"/>
      </tp>
      <tp>
        <v>1214.2</v>
        <stp/>
        <stp>StudyData</stp>
        <stp>GCE</stp>
        <stp>Bar</stp>
        <stp/>
        <stp>Close</stp>
        <stp>5</stp>
        <stp>-24</stp>
        <stp/>
        <stp/>
        <stp/>
        <stp/>
        <stp>T</stp>
        <tr r="AW29" s="1"/>
      </tp>
      <tp>
        <v>1213.0999999999999</v>
        <stp/>
        <stp>StudyData</stp>
        <stp>GCE</stp>
        <stp>Bar</stp>
        <stp/>
        <stp>Close</stp>
        <stp>5</stp>
        <stp>-34</stp>
        <stp/>
        <stp/>
        <stp/>
        <stp/>
        <stp>T</stp>
        <tr r="AW39" s="1"/>
      </tp>
      <tp>
        <v>262</v>
        <stp/>
        <stp>ContractData</stp>
        <stp>ZME?</stp>
        <stp>Y_Settlement</stp>
        <stp/>
        <stp>T</stp>
        <tr r="J26" s="2"/>
        <tr r="J26" s="2"/>
        <tr r="H26" s="2"/>
        <tr r="H26" s="2"/>
        <tr r="G26" s="2"/>
        <tr r="G26" s="2"/>
        <tr r="I26" s="2"/>
        <tr r="I26" s="2"/>
      </tp>
      <tp>
        <v>1258.8</v>
        <stp/>
        <stp>ContractData</stp>
        <stp>EMD?</stp>
        <stp>Y_Settlement</stp>
        <stp/>
        <stp>T</stp>
        <tr r="J6" s="2"/>
        <tr r="J6" s="2"/>
        <tr r="I6" s="2"/>
        <tr r="I6" s="2"/>
        <tr r="H6" s="2"/>
        <tr r="H6" s="2"/>
        <tr r="G6" s="2"/>
        <tr r="G6" s="2"/>
      </tp>
      <tp>
        <v>1422</v>
        <stp/>
        <stp>StudyData</stp>
        <stp>(Vol(GCE?2)when  (LocalYear(GCE?2)=2016 AND LocalMonth(GCE?2)=2 AND LocalDay(GCE?2)=4 AND LocalHour(GCE?2)=11 AND LocalMinute(GCE?2)=45))</stp>
        <stp>Bar</stp>
        <stp/>
        <stp>Close</stp>
        <stp>5</stp>
        <stp>0</stp>
        <stp/>
        <stp/>
        <stp/>
        <stp>FALSE</stp>
        <stp>T</stp>
        <tr r="Z54" s="8"/>
      </tp>
      <tp>
        <v>658</v>
        <stp/>
        <stp>StudyData</stp>
        <stp>(Vol(GCE?2)when  (LocalYear(GCE?2)=2016 AND LocalMonth(GCE?2)=2 AND LocalDay(GCE?2)=5 AND LocalHour(GCE?2)=10 AND LocalMinute(GCE?2)=45))</stp>
        <stp>Bar</stp>
        <stp/>
        <stp>Close</stp>
        <stp>5</stp>
        <stp>0</stp>
        <stp/>
        <stp/>
        <stp/>
        <stp>FALSE</stp>
        <stp>T</stp>
        <tr r="Y42" s="8"/>
      </tp>
      <tp>
        <v>785</v>
        <stp/>
        <stp>StudyData</stp>
        <stp>(Vol(GCE?2)when  (LocalYear(GCE?2)=2016 AND LocalMonth(GCE?2)=2 AND LocalDay(GCE?2)=4 AND LocalHour(GCE?2)=11 AND LocalMinute(GCE?2)=40))</stp>
        <stp>Bar</stp>
        <stp/>
        <stp>Close</stp>
        <stp>5</stp>
        <stp>0</stp>
        <stp/>
        <stp/>
        <stp/>
        <stp>FALSE</stp>
        <stp>T</stp>
        <tr r="Z53" s="8"/>
      </tp>
      <tp>
        <v>607</v>
        <stp/>
        <stp>StudyData</stp>
        <stp>(Vol(GCE?2)when  (LocalYear(GCE?2)=2016 AND LocalMonth(GCE?2)=2 AND LocalDay(GCE?2)=5 AND LocalHour(GCE?2)=10 AND LocalMinute(GCE?2)=40))</stp>
        <stp>Bar</stp>
        <stp/>
        <stp>Close</stp>
        <stp>5</stp>
        <stp>0</stp>
        <stp/>
        <stp/>
        <stp/>
        <stp>FALSE</stp>
        <stp>T</stp>
        <tr r="Y41" s="8"/>
      </tp>
      <tp>
        <v>757</v>
        <stp/>
        <stp>StudyData</stp>
        <stp>(Vol(GCE?2)when  (LocalYear(GCE?2)=2016 AND LocalMonth(GCE?2)=2 AND LocalDay(GCE?2)=4 AND LocalHour(GCE?2)=11 AND LocalMinute(GCE?2)=55))</stp>
        <stp>Bar</stp>
        <stp/>
        <stp>Close</stp>
        <stp>5</stp>
        <stp>0</stp>
        <stp/>
        <stp/>
        <stp/>
        <stp>FALSE</stp>
        <stp>T</stp>
        <tr r="Z56" s="8"/>
      </tp>
      <tp>
        <v>607</v>
        <stp/>
        <stp>StudyData</stp>
        <stp>(Vol(GCE?2)when  (LocalYear(GCE?2)=2016 AND LocalMonth(GCE?2)=2 AND LocalDay(GCE?2)=5 AND LocalHour(GCE?2)=10 AND LocalMinute(GCE?2)=55))</stp>
        <stp>Bar</stp>
        <stp/>
        <stp>Close</stp>
        <stp>5</stp>
        <stp>0</stp>
        <stp/>
        <stp/>
        <stp/>
        <stp>FALSE</stp>
        <stp>T</stp>
        <tr r="Y44" s="8"/>
      </tp>
      <tp>
        <v>595</v>
        <stp/>
        <stp>StudyData</stp>
        <stp>(Vol(GCE?2)when  (LocalYear(GCE?2)=2016 AND LocalMonth(GCE?2)=2 AND LocalDay(GCE?2)=4 AND LocalHour(GCE?2)=11 AND LocalMinute(GCE?2)=50))</stp>
        <stp>Bar</stp>
        <stp/>
        <stp>Close</stp>
        <stp>5</stp>
        <stp>0</stp>
        <stp/>
        <stp/>
        <stp/>
        <stp>FALSE</stp>
        <stp>T</stp>
        <tr r="Z55" s="8"/>
      </tp>
      <tp>
        <v>669</v>
        <stp/>
        <stp>StudyData</stp>
        <stp>(Vol(GCE?2)when  (LocalYear(GCE?2)=2016 AND LocalMonth(GCE?2)=2 AND LocalDay(GCE?2)=5 AND LocalHour(GCE?2)=10 AND LocalMinute(GCE?2)=50))</stp>
        <stp>Bar</stp>
        <stp/>
        <stp>Close</stp>
        <stp>5</stp>
        <stp>0</stp>
        <stp/>
        <stp/>
        <stp/>
        <stp>FALSE</stp>
        <stp>T</stp>
        <tr r="Y43" s="8"/>
      </tp>
      <tp>
        <v>505</v>
        <stp/>
        <stp>StudyData</stp>
        <stp>(Vol(GCE?2)when  (LocalYear(GCE?2)=2016 AND LocalMonth(GCE?2)=2 AND LocalDay(GCE?2)=4 AND LocalHour(GCE?2)=11 AND LocalMinute(GCE?2)=25))</stp>
        <stp>Bar</stp>
        <stp/>
        <stp>Close</stp>
        <stp>5</stp>
        <stp>0</stp>
        <stp/>
        <stp/>
        <stp/>
        <stp>FALSE</stp>
        <stp>T</stp>
        <tr r="Z50" s="8"/>
      </tp>
      <tp>
        <v>1468</v>
        <stp/>
        <stp>StudyData</stp>
        <stp>(Vol(GCE?2)when  (LocalYear(GCE?2)=2016 AND LocalMonth(GCE?2)=2 AND LocalDay(GCE?2)=5 AND LocalHour(GCE?2)=10 AND LocalMinute(GCE?2)=25))</stp>
        <stp>Bar</stp>
        <stp/>
        <stp>Close</stp>
        <stp>5</stp>
        <stp>0</stp>
        <stp/>
        <stp/>
        <stp/>
        <stp>FALSE</stp>
        <stp>T</stp>
        <tr r="Y38" s="8"/>
      </tp>
      <tp>
        <v>669</v>
        <stp/>
        <stp>StudyData</stp>
        <stp>(Vol(GCE?2)when  (LocalYear(GCE?2)=2016 AND LocalMonth(GCE?2)=2 AND LocalDay(GCE?2)=4 AND LocalHour(GCE?2)=11 AND LocalMinute(GCE?2)=20))</stp>
        <stp>Bar</stp>
        <stp/>
        <stp>Close</stp>
        <stp>5</stp>
        <stp>0</stp>
        <stp/>
        <stp/>
        <stp/>
        <stp>FALSE</stp>
        <stp>T</stp>
        <tr r="Z49" s="8"/>
      </tp>
      <tp>
        <v>1465</v>
        <stp/>
        <stp>StudyData</stp>
        <stp>(Vol(GCE?2)when  (LocalYear(GCE?2)=2016 AND LocalMonth(GCE?2)=2 AND LocalDay(GCE?2)=5 AND LocalHour(GCE?2)=10 AND LocalMinute(GCE?2)=20))</stp>
        <stp>Bar</stp>
        <stp/>
        <stp>Close</stp>
        <stp>5</stp>
        <stp>0</stp>
        <stp/>
        <stp/>
        <stp/>
        <stp>FALSE</stp>
        <stp>T</stp>
        <tr r="Y37" s="8"/>
      </tp>
      <tp>
        <v>535</v>
        <stp/>
        <stp>StudyData</stp>
        <stp>(Vol(GCE?2)when  (LocalYear(GCE?2)=2016 AND LocalMonth(GCE?2)=2 AND LocalDay(GCE?2)=4 AND LocalHour(GCE?2)=11 AND LocalMinute(GCE?2)=35))</stp>
        <stp>Bar</stp>
        <stp/>
        <stp>Close</stp>
        <stp>5</stp>
        <stp>0</stp>
        <stp/>
        <stp/>
        <stp/>
        <stp>FALSE</stp>
        <stp>T</stp>
        <tr r="Z52" s="8"/>
      </tp>
      <tp>
        <v>935</v>
        <stp/>
        <stp>StudyData</stp>
        <stp>(Vol(GCE?2)when  (LocalYear(GCE?2)=2016 AND LocalMonth(GCE?2)=2 AND LocalDay(GCE?2)=5 AND LocalHour(GCE?2)=10 AND LocalMinute(GCE?2)=35))</stp>
        <stp>Bar</stp>
        <stp/>
        <stp>Close</stp>
        <stp>5</stp>
        <stp>0</stp>
        <stp/>
        <stp/>
        <stp/>
        <stp>FALSE</stp>
        <stp>T</stp>
        <tr r="Y40" s="8"/>
      </tp>
      <tp>
        <v>862</v>
        <stp/>
        <stp>StudyData</stp>
        <stp>(Vol(GCE?2)when  (LocalYear(GCE?2)=2016 AND LocalMonth(GCE?2)=2 AND LocalDay(GCE?2)=4 AND LocalHour(GCE?2)=11 AND LocalMinute(GCE?2)=30))</stp>
        <stp>Bar</stp>
        <stp/>
        <stp>Close</stp>
        <stp>5</stp>
        <stp>0</stp>
        <stp/>
        <stp/>
        <stp/>
        <stp>FALSE</stp>
        <stp>T</stp>
        <tr r="Z51" s="8"/>
      </tp>
      <tp>
        <v>765</v>
        <stp/>
        <stp>StudyData</stp>
        <stp>(Vol(GCE?2)when  (LocalYear(GCE?2)=2016 AND LocalMonth(GCE?2)=2 AND LocalDay(GCE?2)=5 AND LocalHour(GCE?2)=10 AND LocalMinute(GCE?2)=30))</stp>
        <stp>Bar</stp>
        <stp/>
        <stp>Close</stp>
        <stp>5</stp>
        <stp>0</stp>
        <stp/>
        <stp/>
        <stp/>
        <stp>FALSE</stp>
        <stp>T</stp>
        <tr r="Y39" s="8"/>
      </tp>
      <tp>
        <v>994</v>
        <stp/>
        <stp>StudyData</stp>
        <stp>(Vol(GCE?2)when  (LocalYear(GCE?2)=2016 AND LocalMonth(GCE?2)=2 AND LocalDay(GCE?2)=4 AND LocalHour(GCE?2)=11 AND LocalMinute(GCE?2)=05))</stp>
        <stp>Bar</stp>
        <stp/>
        <stp>Close</stp>
        <stp>5</stp>
        <stp>0</stp>
        <stp/>
        <stp/>
        <stp/>
        <stp>FALSE</stp>
        <stp>T</stp>
        <tr r="Z46" s="8"/>
      </tp>
      <tp>
        <v>1843</v>
        <stp/>
        <stp>StudyData</stp>
        <stp>(Vol(GCE?2)when  (LocalYear(GCE?2)=2016 AND LocalMonth(GCE?2)=2 AND LocalDay(GCE?2)=5 AND LocalHour(GCE?2)=10 AND LocalMinute(GCE?2)=05))</stp>
        <stp>Bar</stp>
        <stp/>
        <stp>Close</stp>
        <stp>5</stp>
        <stp>0</stp>
        <stp/>
        <stp/>
        <stp/>
        <stp>FALSE</stp>
        <stp>T</stp>
        <tr r="Y34" s="8"/>
      </tp>
      <tp>
        <v>1173</v>
        <stp/>
        <stp>StudyData</stp>
        <stp>(Vol(GCE?2)when  (LocalYear(GCE?2)=2016 AND LocalMonth(GCE?2)=2 AND LocalDay(GCE?2)=4 AND LocalHour(GCE?2)=11 AND LocalMinute(GCE?2)=00))</stp>
        <stp>Bar</stp>
        <stp/>
        <stp>Close</stp>
        <stp>5</stp>
        <stp>0</stp>
        <stp/>
        <stp/>
        <stp/>
        <stp>FALSE</stp>
        <stp>T</stp>
        <tr r="Z45" s="8"/>
      </tp>
      <tp>
        <v>2133</v>
        <stp/>
        <stp>StudyData</stp>
        <stp>(Vol(GCE?2)when  (LocalYear(GCE?2)=2016 AND LocalMonth(GCE?2)=2 AND LocalDay(GCE?2)=5 AND LocalHour(GCE?2)=10 AND LocalMinute(GCE?2)=00))</stp>
        <stp>Bar</stp>
        <stp/>
        <stp>Close</stp>
        <stp>5</stp>
        <stp>0</stp>
        <stp/>
        <stp/>
        <stp/>
        <stp>FALSE</stp>
        <stp>T</stp>
        <tr r="Y33" s="8"/>
      </tp>
      <tp>
        <v>1047</v>
        <stp/>
        <stp>StudyData</stp>
        <stp>(Vol(GCE?2)when  (LocalYear(GCE?2)=2016 AND LocalMonth(GCE?2)=2 AND LocalDay(GCE?2)=4 AND LocalHour(GCE?2)=11 AND LocalMinute(GCE?2)=15))</stp>
        <stp>Bar</stp>
        <stp/>
        <stp>Close</stp>
        <stp>5</stp>
        <stp>0</stp>
        <stp/>
        <stp/>
        <stp/>
        <stp>FALSE</stp>
        <stp>T</stp>
        <tr r="Z48" s="8"/>
      </tp>
      <tp>
        <v>1029</v>
        <stp/>
        <stp>StudyData</stp>
        <stp>(Vol(GCE?2)when  (LocalYear(GCE?2)=2016 AND LocalMonth(GCE?2)=2 AND LocalDay(GCE?2)=5 AND LocalHour(GCE?2)=10 AND LocalMinute(GCE?2)=15))</stp>
        <stp>Bar</stp>
        <stp/>
        <stp>Close</stp>
        <stp>5</stp>
        <stp>0</stp>
        <stp/>
        <stp/>
        <stp/>
        <stp>FALSE</stp>
        <stp>T</stp>
        <tr r="Y36" s="8"/>
      </tp>
      <tp>
        <v>1294</v>
        <stp/>
        <stp>StudyData</stp>
        <stp>(Vol(GCE?2)when  (LocalYear(GCE?2)=2016 AND LocalMonth(GCE?2)=2 AND LocalDay(GCE?2)=4 AND LocalHour(GCE?2)=11 AND LocalMinute(GCE?2)=10))</stp>
        <stp>Bar</stp>
        <stp/>
        <stp>Close</stp>
        <stp>5</stp>
        <stp>0</stp>
        <stp/>
        <stp/>
        <stp/>
        <stp>FALSE</stp>
        <stp>T</stp>
        <tr r="Z47" s="8"/>
      </tp>
      <tp>
        <v>1103</v>
        <stp/>
        <stp>StudyData</stp>
        <stp>(Vol(GCE?2)when  (LocalYear(GCE?2)=2016 AND LocalMonth(GCE?2)=2 AND LocalDay(GCE?2)=5 AND LocalHour(GCE?2)=10 AND LocalMinute(GCE?2)=10))</stp>
        <stp>Bar</stp>
        <stp/>
        <stp>Close</stp>
        <stp>5</stp>
        <stp>0</stp>
        <stp/>
        <stp/>
        <stp/>
        <stp>FALSE</stp>
        <stp>T</stp>
        <tr r="Y35" s="8"/>
      </tp>
      <tp>
        <v>1.0244</v>
        <stp/>
        <stp>ContractData</stp>
        <stp>SF6?</stp>
        <stp>High</stp>
        <stp/>
        <stp>T</stp>
        <tr r="H40" s="2"/>
      </tp>
      <tp>
        <v>1884</v>
        <stp/>
        <stp>StudyData</stp>
        <stp>EP</stp>
        <stp>Bar</stp>
        <stp/>
        <stp>Open</stp>
        <stp>5</stp>
        <stp>-51</stp>
        <stp/>
        <stp/>
        <stp/>
        <stp/>
        <stp>T</stp>
        <tr r="AB56" s="1"/>
      </tp>
      <tp>
        <v>1883.25</v>
        <stp/>
        <stp>StudyData</stp>
        <stp>EP</stp>
        <stp>Bar</stp>
        <stp/>
        <stp>Open</stp>
        <stp>5</stp>
        <stp>-41</stp>
        <stp/>
        <stp/>
        <stp/>
        <stp/>
        <stp>T</stp>
        <tr r="AB46" s="1"/>
      </tp>
      <tp>
        <v>1878</v>
        <stp/>
        <stp>StudyData</stp>
        <stp>EP</stp>
        <stp>Bar</stp>
        <stp/>
        <stp>Open</stp>
        <stp>5</stp>
        <stp>-31</stp>
        <stp/>
        <stp/>
        <stp/>
        <stp/>
        <stp>T</stp>
        <tr r="AB36" s="1"/>
      </tp>
      <tp>
        <v>1882.25</v>
        <stp/>
        <stp>StudyData</stp>
        <stp>EP</stp>
        <stp>Bar</stp>
        <stp/>
        <stp>Open</stp>
        <stp>5</stp>
        <stp>-21</stp>
        <stp/>
        <stp/>
        <stp/>
        <stp/>
        <stp>T</stp>
        <tr r="AB26" s="1"/>
      </tp>
      <tp>
        <v>1875.75</v>
        <stp/>
        <stp>StudyData</stp>
        <stp>EP</stp>
        <stp>Bar</stp>
        <stp/>
        <stp>Open</stp>
        <stp>5</stp>
        <stp>-11</stp>
        <stp/>
        <stp/>
        <stp/>
        <stp/>
        <stp>T</stp>
        <tr r="AB16" s="1"/>
      </tp>
      <tp>
        <v>0.70990000000000009</v>
        <stp/>
        <stp>ContractData</stp>
        <stp>DA6?</stp>
        <stp>Open</stp>
        <stp/>
        <stp>T</stp>
        <tr r="G41" s="2"/>
      </tp>
      <tp>
        <v>0.72150000000000003</v>
        <stp/>
        <stp>ContractData</stp>
        <stp>CA6?</stp>
        <stp>Open</stp>
        <stp/>
        <stp>T</stp>
        <tr r="G39" s="2"/>
      </tp>
      <tp>
        <v>1214.8</v>
        <stp/>
        <stp>StudyData</stp>
        <stp>GCE</stp>
        <stp>Bar</stp>
        <stp/>
        <stp>Close</stp>
        <stp>5</stp>
        <stp>-47</stp>
        <stp/>
        <stp/>
        <stp/>
        <stp/>
        <stp>T</stp>
        <tr r="AW52" s="1"/>
      </tp>
      <tp>
        <v>1217</v>
        <stp/>
        <stp>StudyData</stp>
        <stp>GCE</stp>
        <stp>Bar</stp>
        <stp/>
        <stp>Close</stp>
        <stp>5</stp>
        <stp>-57</stp>
        <stp/>
        <stp/>
        <stp/>
        <stp/>
        <stp>T</stp>
        <tr r="AW62" s="1"/>
      </tp>
      <tp>
        <v>1211</v>
        <stp/>
        <stp>StudyData</stp>
        <stp>GCE</stp>
        <stp>Bar</stp>
        <stp/>
        <stp>Close</stp>
        <stp>5</stp>
        <stp>-17</stp>
        <stp/>
        <stp/>
        <stp/>
        <stp/>
        <stp>T</stp>
        <tr r="AW22" s="1"/>
      </tp>
      <tp>
        <v>1215.3</v>
        <stp/>
        <stp>StudyData</stp>
        <stp>GCE</stp>
        <stp>Bar</stp>
        <stp/>
        <stp>Close</stp>
        <stp>5</stp>
        <stp>-27</stp>
        <stp/>
        <stp/>
        <stp/>
        <stp/>
        <stp>T</stp>
        <tr r="AW32" s="1"/>
      </tp>
      <tp>
        <v>1212.2</v>
        <stp/>
        <stp>StudyData</stp>
        <stp>GCE</stp>
        <stp>Bar</stp>
        <stp/>
        <stp>Close</stp>
        <stp>5</stp>
        <stp>-37</stp>
        <stp/>
        <stp/>
        <stp/>
        <stp/>
        <stp>T</stp>
        <tr r="AW42" s="1"/>
      </tp>
      <tp>
        <v>988.4</v>
        <stp/>
        <stp>ContractData</stp>
        <stp>TFE?</stp>
        <stp>High</stp>
        <stp/>
        <stp>T</stp>
        <tr r="H8" s="2"/>
      </tp>
      <tp>
        <v>5831.5</v>
        <stp/>
        <stp>ContractData</stp>
        <stp>QFA?</stp>
        <stp>High</stp>
        <stp/>
        <stp>T</stp>
        <tr r="H11" s="2"/>
      </tp>
      <tp>
        <v>4006.25</v>
        <stp/>
        <stp>ContractData</stp>
        <stp>ENQ?</stp>
        <stp>Y_Settlement</stp>
        <stp/>
        <stp>T</stp>
        <tr r="J5" s="2"/>
        <tr r="J5" s="2"/>
        <tr r="G5" s="2"/>
        <tr r="G5" s="2"/>
        <tr r="I5" s="2"/>
        <tr r="I5" s="2"/>
        <tr r="H5" s="2"/>
        <tr r="H5" s="2"/>
      </tp>
      <tp>
        <v>284</v>
        <stp/>
        <stp>DOMData</stp>
        <stp>EP</stp>
        <stp>Volume</stp>
        <stp>-5</stp>
        <stp>T</stp>
        <tr r="B11" s="1"/>
      </tp>
      <tp>
        <v>979</v>
        <stp/>
        <stp>StudyData</stp>
        <stp>(Vol(GCE?2)when  (LocalYear(GCE?2)=2016 AND LocalMonth(GCE?2)=2 AND LocalDay(GCE?2)=4 AND LocalHour(GCE?2)=10 AND LocalMinute(GCE?2)=45))</stp>
        <stp>Bar</stp>
        <stp/>
        <stp>Close</stp>
        <stp>5</stp>
        <stp>0</stp>
        <stp/>
        <stp/>
        <stp/>
        <stp>FALSE</stp>
        <stp>T</stp>
        <tr r="Z42" s="8"/>
      </tp>
      <tp>
        <v>744</v>
        <stp/>
        <stp>StudyData</stp>
        <stp>(Vol(GCE?2)when  (LocalYear(GCE?2)=2016 AND LocalMonth(GCE?2)=2 AND LocalDay(GCE?2)=5 AND LocalHour(GCE?2)=11 AND LocalMinute(GCE?2)=45))</stp>
        <stp>Bar</stp>
        <stp/>
        <stp>Close</stp>
        <stp>5</stp>
        <stp>0</stp>
        <stp/>
        <stp/>
        <stp/>
        <stp>FALSE</stp>
        <stp>T</stp>
        <tr r="Y54" s="8"/>
      </tp>
      <tp>
        <v>727</v>
        <stp/>
        <stp>StudyData</stp>
        <stp>(Vol(GCE?2)when  (LocalYear(GCE?2)=2016 AND LocalMonth(GCE?2)=2 AND LocalDay(GCE?2)=4 AND LocalHour(GCE?2)=10 AND LocalMinute(GCE?2)=40))</stp>
        <stp>Bar</stp>
        <stp/>
        <stp>Close</stp>
        <stp>5</stp>
        <stp>0</stp>
        <stp/>
        <stp/>
        <stp/>
        <stp>FALSE</stp>
        <stp>T</stp>
        <tr r="Z41" s="8"/>
      </tp>
      <tp>
        <v>581</v>
        <stp/>
        <stp>StudyData</stp>
        <stp>(Vol(GCE?2)when  (LocalYear(GCE?2)=2016 AND LocalMonth(GCE?2)=2 AND LocalDay(GCE?2)=5 AND LocalHour(GCE?2)=11 AND LocalMinute(GCE?2)=40))</stp>
        <stp>Bar</stp>
        <stp/>
        <stp>Close</stp>
        <stp>5</stp>
        <stp>0</stp>
        <stp/>
        <stp/>
        <stp/>
        <stp>FALSE</stp>
        <stp>T</stp>
        <tr r="Y53" s="8"/>
      </tp>
      <tp>
        <v>835</v>
        <stp/>
        <stp>StudyData</stp>
        <stp>(Vol(GCE?2)when  (LocalYear(GCE?2)=2016 AND LocalMonth(GCE?2)=2 AND LocalDay(GCE?2)=4 AND LocalHour(GCE?2)=10 AND LocalMinute(GCE?2)=55))</stp>
        <stp>Bar</stp>
        <stp/>
        <stp>Close</stp>
        <stp>5</stp>
        <stp>0</stp>
        <stp/>
        <stp/>
        <stp/>
        <stp>FALSE</stp>
        <stp>T</stp>
        <tr r="Z44" s="8"/>
      </tp>
      <tp>
        <v>479</v>
        <stp/>
        <stp>StudyData</stp>
        <stp>(Vol(GCE?2)when  (LocalYear(GCE?2)=2016 AND LocalMonth(GCE?2)=2 AND LocalDay(GCE?2)=5 AND LocalHour(GCE?2)=11 AND LocalMinute(GCE?2)=55))</stp>
        <stp>Bar</stp>
        <stp/>
        <stp>Close</stp>
        <stp>5</stp>
        <stp>0</stp>
        <stp/>
        <stp/>
        <stp/>
        <stp>FALSE</stp>
        <stp>T</stp>
        <tr r="Y56" s="8"/>
      </tp>
      <tp>
        <v>618</v>
        <stp/>
        <stp>StudyData</stp>
        <stp>(Vol(GCE?2)when  (LocalYear(GCE?2)=2016 AND LocalMonth(GCE?2)=2 AND LocalDay(GCE?2)=4 AND LocalHour(GCE?2)=10 AND LocalMinute(GCE?2)=50))</stp>
        <stp>Bar</stp>
        <stp/>
        <stp>Close</stp>
        <stp>5</stp>
        <stp>0</stp>
        <stp/>
        <stp/>
        <stp/>
        <stp>FALSE</stp>
        <stp>T</stp>
        <tr r="Z43" s="8"/>
      </tp>
      <tp>
        <v>532</v>
        <stp/>
        <stp>StudyData</stp>
        <stp>(Vol(GCE?2)when  (LocalYear(GCE?2)=2016 AND LocalMonth(GCE?2)=2 AND LocalDay(GCE?2)=5 AND LocalHour(GCE?2)=11 AND LocalMinute(GCE?2)=50))</stp>
        <stp>Bar</stp>
        <stp/>
        <stp>Close</stp>
        <stp>5</stp>
        <stp>0</stp>
        <stp/>
        <stp/>
        <stp/>
        <stp>FALSE</stp>
        <stp>T</stp>
        <tr r="Y55" s="8"/>
      </tp>
      <tp>
        <v>656</v>
        <stp/>
        <stp>StudyData</stp>
        <stp>(Vol(GCE?2)when  (LocalYear(GCE?2)=2016 AND LocalMonth(GCE?2)=2 AND LocalDay(GCE?2)=4 AND LocalHour(GCE?2)=10 AND LocalMinute(GCE?2)=25))</stp>
        <stp>Bar</stp>
        <stp/>
        <stp>Close</stp>
        <stp>5</stp>
        <stp>0</stp>
        <stp/>
        <stp/>
        <stp/>
        <stp>FALSE</stp>
        <stp>T</stp>
        <tr r="Z38" s="8"/>
      </tp>
      <tp>
        <v>958</v>
        <stp/>
        <stp>StudyData</stp>
        <stp>(Vol(GCE?2)when  (LocalYear(GCE?2)=2016 AND LocalMonth(GCE?2)=2 AND LocalDay(GCE?2)=5 AND LocalHour(GCE?2)=11 AND LocalMinute(GCE?2)=25))</stp>
        <stp>Bar</stp>
        <stp/>
        <stp>Close</stp>
        <stp>5</stp>
        <stp>0</stp>
        <stp/>
        <stp/>
        <stp/>
        <stp>FALSE</stp>
        <stp>T</stp>
        <tr r="Y50" s="8"/>
      </tp>
      <tp>
        <v>1059</v>
        <stp/>
        <stp>StudyData</stp>
        <stp>(Vol(GCE?2)when  (LocalYear(GCE?2)=2016 AND LocalMonth(GCE?2)=2 AND LocalDay(GCE?2)=4 AND LocalHour(GCE?2)=10 AND LocalMinute(GCE?2)=20))</stp>
        <stp>Bar</stp>
        <stp/>
        <stp>Close</stp>
        <stp>5</stp>
        <stp>0</stp>
        <stp/>
        <stp/>
        <stp/>
        <stp>FALSE</stp>
        <stp>T</stp>
        <tr r="Z37" s="8"/>
      </tp>
      <tp>
        <v>955</v>
        <stp/>
        <stp>StudyData</stp>
        <stp>(Vol(GCE?2)when  (LocalYear(GCE?2)=2016 AND LocalMonth(GCE?2)=2 AND LocalDay(GCE?2)=5 AND LocalHour(GCE?2)=11 AND LocalMinute(GCE?2)=20))</stp>
        <stp>Bar</stp>
        <stp/>
        <stp>Close</stp>
        <stp>5</stp>
        <stp>0</stp>
        <stp/>
        <stp/>
        <stp/>
        <stp>FALSE</stp>
        <stp>T</stp>
        <tr r="Y49" s="8"/>
      </tp>
      <tp>
        <v>662</v>
        <stp/>
        <stp>StudyData</stp>
        <stp>(Vol(GCE?2)when  (LocalYear(GCE?2)=2016 AND LocalMonth(GCE?2)=2 AND LocalDay(GCE?2)=4 AND LocalHour(GCE?2)=10 AND LocalMinute(GCE?2)=35))</stp>
        <stp>Bar</stp>
        <stp/>
        <stp>Close</stp>
        <stp>5</stp>
        <stp>0</stp>
        <stp/>
        <stp/>
        <stp/>
        <stp>FALSE</stp>
        <stp>T</stp>
        <tr r="Z40" s="8"/>
      </tp>
      <tp>
        <v>756</v>
        <stp/>
        <stp>StudyData</stp>
        <stp>(Vol(GCE?2)when  (LocalYear(GCE?2)=2016 AND LocalMonth(GCE?2)=2 AND LocalDay(GCE?2)=5 AND LocalHour(GCE?2)=11 AND LocalMinute(GCE?2)=35))</stp>
        <stp>Bar</stp>
        <stp/>
        <stp>Close</stp>
        <stp>5</stp>
        <stp>0</stp>
        <stp/>
        <stp/>
        <stp/>
        <stp>FALSE</stp>
        <stp>T</stp>
        <tr r="Y52" s="8"/>
      </tp>
      <tp>
        <v>1253</v>
        <stp/>
        <stp>StudyData</stp>
        <stp>(Vol(GCE?2)when  (LocalYear(GCE?2)=2016 AND LocalMonth(GCE?2)=2 AND LocalDay(GCE?2)=4 AND LocalHour(GCE?2)=10 AND LocalMinute(GCE?2)=30))</stp>
        <stp>Bar</stp>
        <stp/>
        <stp>Close</stp>
        <stp>5</stp>
        <stp>0</stp>
        <stp/>
        <stp/>
        <stp/>
        <stp>FALSE</stp>
        <stp>T</stp>
        <tr r="Z39" s="8"/>
      </tp>
      <tp>
        <v>817</v>
        <stp/>
        <stp>StudyData</stp>
        <stp>(Vol(GCE?2)when  (LocalYear(GCE?2)=2016 AND LocalMonth(GCE?2)=2 AND LocalDay(GCE?2)=5 AND LocalHour(GCE?2)=11 AND LocalMinute(GCE?2)=30))</stp>
        <stp>Bar</stp>
        <stp/>
        <stp>Close</stp>
        <stp>5</stp>
        <stp>0</stp>
        <stp/>
        <stp/>
        <stp/>
        <stp>FALSE</stp>
        <stp>T</stp>
        <tr r="Y51" s="8"/>
      </tp>
      <tp>
        <v>1208</v>
        <stp/>
        <stp>StudyData</stp>
        <stp>(Vol(GCE?2)when  (LocalYear(GCE?2)=2016 AND LocalMonth(GCE?2)=2 AND LocalDay(GCE?2)=4 AND LocalHour(GCE?2)=10 AND LocalMinute(GCE?2)=05))</stp>
        <stp>Bar</stp>
        <stp/>
        <stp>Close</stp>
        <stp>5</stp>
        <stp>0</stp>
        <stp/>
        <stp/>
        <stp/>
        <stp>FALSE</stp>
        <stp>T</stp>
        <tr r="Z34" s="8"/>
      </tp>
      <tp>
        <v>911</v>
        <stp/>
        <stp>StudyData</stp>
        <stp>(Vol(GCE?2)when  (LocalYear(GCE?2)=2016 AND LocalMonth(GCE?2)=2 AND LocalDay(GCE?2)=5 AND LocalHour(GCE?2)=11 AND LocalMinute(GCE?2)=05))</stp>
        <stp>Bar</stp>
        <stp/>
        <stp>Close</stp>
        <stp>5</stp>
        <stp>0</stp>
        <stp/>
        <stp/>
        <stp/>
        <stp>FALSE</stp>
        <stp>T</stp>
        <tr r="Y46" s="8"/>
      </tp>
      <tp>
        <v>1470</v>
        <stp/>
        <stp>StudyData</stp>
        <stp>(Vol(GCE?2)when  (LocalYear(GCE?2)=2016 AND LocalMonth(GCE?2)=2 AND LocalDay(GCE?2)=4 AND LocalHour(GCE?2)=10 AND LocalMinute(GCE?2)=00))</stp>
        <stp>Bar</stp>
        <stp/>
        <stp>Close</stp>
        <stp>5</stp>
        <stp>0</stp>
        <stp/>
        <stp/>
        <stp/>
        <stp>FALSE</stp>
        <stp>T</stp>
        <tr r="Z33" s="8"/>
      </tp>
      <tp>
        <v>674</v>
        <stp/>
        <stp>StudyData</stp>
        <stp>(Vol(GCE?2)when  (LocalYear(GCE?2)=2016 AND LocalMonth(GCE?2)=2 AND LocalDay(GCE?2)=5 AND LocalHour(GCE?2)=11 AND LocalMinute(GCE?2)=00))</stp>
        <stp>Bar</stp>
        <stp/>
        <stp>Close</stp>
        <stp>5</stp>
        <stp>0</stp>
        <stp/>
        <stp/>
        <stp/>
        <stp>FALSE</stp>
        <stp>T</stp>
        <tr r="Y45" s="8"/>
      </tp>
      <tp>
        <v>1386</v>
        <stp/>
        <stp>StudyData</stp>
        <stp>(Vol(GCE?2)when  (LocalYear(GCE?2)=2016 AND LocalMonth(GCE?2)=2 AND LocalDay(GCE?2)=4 AND LocalHour(GCE?2)=10 AND LocalMinute(GCE?2)=15))</stp>
        <stp>Bar</stp>
        <stp/>
        <stp>Close</stp>
        <stp>5</stp>
        <stp>0</stp>
        <stp/>
        <stp/>
        <stp/>
        <stp>FALSE</stp>
        <stp>T</stp>
        <tr r="Z36" s="8"/>
      </tp>
      <tp>
        <v>770</v>
        <stp/>
        <stp>StudyData</stp>
        <stp>(Vol(GCE?2)when  (LocalYear(GCE?2)=2016 AND LocalMonth(GCE?2)=2 AND LocalDay(GCE?2)=5 AND LocalHour(GCE?2)=11 AND LocalMinute(GCE?2)=15))</stp>
        <stp>Bar</stp>
        <stp/>
        <stp>Close</stp>
        <stp>5</stp>
        <stp>0</stp>
        <stp/>
        <stp/>
        <stp/>
        <stp>FALSE</stp>
        <stp>T</stp>
        <tr r="Y48" s="8"/>
      </tp>
      <tp>
        <v>806</v>
        <stp/>
        <stp>StudyData</stp>
        <stp>(Vol(GCE?2)when  (LocalYear(GCE?2)=2016 AND LocalMonth(GCE?2)=2 AND LocalDay(GCE?2)=4 AND LocalHour(GCE?2)=10 AND LocalMinute(GCE?2)=10))</stp>
        <stp>Bar</stp>
        <stp/>
        <stp>Close</stp>
        <stp>5</stp>
        <stp>0</stp>
        <stp/>
        <stp/>
        <stp/>
        <stp>FALSE</stp>
        <stp>T</stp>
        <tr r="Z35" s="8"/>
      </tp>
      <tp>
        <v>2156</v>
        <stp/>
        <stp>StudyData</stp>
        <stp>(Vol(GCE?2)when  (LocalYear(GCE?2)=2016 AND LocalMonth(GCE?2)=2 AND LocalDay(GCE?2)=5 AND LocalHour(GCE?2)=11 AND LocalMinute(GCE?2)=10))</stp>
        <stp>Bar</stp>
        <stp/>
        <stp>Close</stp>
        <stp>5</stp>
        <stp>0</stp>
        <stp/>
        <stp/>
        <stp/>
        <stp>FALSE</stp>
        <stp>T</stp>
        <tr r="Y47" s="8"/>
      </tp>
      <tp>
        <v>1879.5</v>
        <stp/>
        <stp>StudyData</stp>
        <stp>EP</stp>
        <stp>Bar</stp>
        <stp/>
        <stp>Open</stp>
        <stp>5</stp>
        <stp>-60</stp>
        <stp/>
        <stp/>
        <stp/>
        <stp/>
        <stp>T</stp>
        <tr r="AB65" s="1"/>
      </tp>
      <tp>
        <v>1884</v>
        <stp/>
        <stp>StudyData</stp>
        <stp>EP</stp>
        <stp>Bar</stp>
        <stp/>
        <stp>Open</stp>
        <stp>5</stp>
        <stp>-50</stp>
        <stp/>
        <stp/>
        <stp/>
        <stp/>
        <stp>T</stp>
        <tr r="AB55" s="1"/>
      </tp>
      <tp>
        <v>1882.75</v>
        <stp/>
        <stp>StudyData</stp>
        <stp>EP</stp>
        <stp>Bar</stp>
        <stp/>
        <stp>Open</stp>
        <stp>5</stp>
        <stp>-40</stp>
        <stp/>
        <stp/>
        <stp/>
        <stp/>
        <stp>T</stp>
        <tr r="AB45" s="1"/>
      </tp>
      <tp>
        <v>1876.25</v>
        <stp/>
        <stp>StudyData</stp>
        <stp>EP</stp>
        <stp>Bar</stp>
        <stp/>
        <stp>Open</stp>
        <stp>5</stp>
        <stp>-30</stp>
        <stp/>
        <stp/>
        <stp/>
        <stp/>
        <stp>T</stp>
        <tr r="AB35" s="1"/>
      </tp>
      <tp>
        <v>1880.5</v>
        <stp/>
        <stp>StudyData</stp>
        <stp>EP</stp>
        <stp>Bar</stp>
        <stp/>
        <stp>Open</stp>
        <stp>5</stp>
        <stp>-20</stp>
        <stp/>
        <stp/>
        <stp/>
        <stp/>
        <stp>T</stp>
        <tr r="AB25" s="1"/>
      </tp>
      <tp>
        <v>1876.5</v>
        <stp/>
        <stp>StudyData</stp>
        <stp>EP</stp>
        <stp>Bar</stp>
        <stp/>
        <stp>Open</stp>
        <stp>5</stp>
        <stp>-10</stp>
        <stp/>
        <stp/>
        <stp/>
        <stp/>
        <stp>T</stp>
        <tr r="AB15" s="1"/>
      </tp>
      <tp>
        <v>1214.8</v>
        <stp/>
        <stp>StudyData</stp>
        <stp>GCE</stp>
        <stp>Bar</stp>
        <stp/>
        <stp>Close</stp>
        <stp>5</stp>
        <stp>-46</stp>
        <stp/>
        <stp/>
        <stp/>
        <stp/>
        <stp>T</stp>
        <tr r="AW51" s="1"/>
      </tp>
      <tp>
        <v>1215.8</v>
        <stp/>
        <stp>StudyData</stp>
        <stp>GCE</stp>
        <stp>Bar</stp>
        <stp/>
        <stp>Close</stp>
        <stp>5</stp>
        <stp>-56</stp>
        <stp/>
        <stp/>
        <stp/>
        <stp/>
        <stp>T</stp>
        <tr r="AW61" s="1"/>
      </tp>
      <tp>
        <v>1211.2</v>
        <stp/>
        <stp>StudyData</stp>
        <stp>GCE</stp>
        <stp>Bar</stp>
        <stp/>
        <stp>Close</stp>
        <stp>5</stp>
        <stp>-16</stp>
        <stp/>
        <stp/>
        <stp/>
        <stp/>
        <stp>T</stp>
        <tr r="AW21" s="1"/>
      </tp>
      <tp>
        <v>1213.8</v>
        <stp/>
        <stp>StudyData</stp>
        <stp>GCE</stp>
        <stp>Bar</stp>
        <stp/>
        <stp>Close</stp>
        <stp>5</stp>
        <stp>-26</stp>
        <stp/>
        <stp/>
        <stp/>
        <stp/>
        <stp>T</stp>
        <tr r="AW31" s="1"/>
      </tp>
      <tp>
        <v>1210.5999999999999</v>
        <stp/>
        <stp>StudyData</stp>
        <stp>GCE</stp>
        <stp>Bar</stp>
        <stp/>
        <stp>Close</stp>
        <stp>5</stp>
        <stp>-36</stp>
        <stp/>
        <stp/>
        <stp/>
        <stp/>
        <stp>T</stp>
        <tr r="AW41" s="1"/>
      </tp>
      <tp>
        <v>1.9630000000000001</v>
        <stp/>
        <stp>ContractData</stp>
        <stp>NGE?</stp>
        <stp>High</stp>
        <stp/>
        <stp>T</stp>
        <tr r="H23" s="2"/>
      </tp>
      <tp>
        <v>121.8</v>
        <stp/>
        <stp>ContractData</stp>
        <stp>QGA?</stp>
        <stp>High</stp>
        <stp/>
        <stp>T</stp>
        <tr r="H60" s="2"/>
      </tp>
      <tp>
        <v>344</v>
        <stp/>
        <stp>DOMData</stp>
        <stp>EP</stp>
        <stp>Volume</stp>
        <stp>-4</stp>
        <stp>T</stp>
        <tr r="C11" s="1"/>
      </tp>
      <tp>
        <v>33.39</v>
        <stp/>
        <stp>ContractData</stp>
        <stp>QOA?</stp>
        <stp>Y_Settlement</stp>
        <stp/>
        <stp>T</stp>
        <tr r="J24" s="2"/>
        <tr r="J24" s="2"/>
        <tr r="I24" s="2"/>
        <tr r="I24" s="2"/>
        <tr r="G24" s="2"/>
        <tr r="G24" s="2"/>
        <tr r="H24" s="2"/>
        <tr r="H24" s="2"/>
      </tp>
      <tp>
        <v>1.0693000000000001</v>
        <stp/>
        <stp>ContractData</stp>
        <stp>HOE?</stp>
        <stp>Y_Settlement</stp>
        <stp/>
        <stp>T</stp>
        <tr r="J21" s="2"/>
        <tr r="J21" s="2"/>
        <tr r="I21" s="2"/>
        <tr r="I21" s="2"/>
        <tr r="G21" s="2"/>
        <tr r="G21" s="2"/>
        <tr r="H21" s="2"/>
        <tr r="H21" s="2"/>
      </tp>
      <tp>
        <v>1212.2</v>
        <stp/>
        <stp>StudyData</stp>
        <stp>GCE</stp>
        <stp>Bar</stp>
        <stp/>
        <stp>Low</stp>
        <stp>5</stp>
        <stp>-23</stp>
        <stp/>
        <stp/>
        <stp/>
        <stp/>
        <stp>T</stp>
        <tr r="AV28" s="1"/>
      </tp>
      <tp>
        <v>1213</v>
        <stp/>
        <stp>StudyData</stp>
        <stp>GCE</stp>
        <stp>Bar</stp>
        <stp/>
        <stp>Low</stp>
        <stp>5</stp>
        <stp>-33</stp>
        <stp/>
        <stp/>
        <stp/>
        <stp/>
        <stp>T</stp>
        <tr r="AV38" s="1"/>
      </tp>
      <tp>
        <v>1211.5</v>
        <stp/>
        <stp>StudyData</stp>
        <stp>GCE</stp>
        <stp>Bar</stp>
        <stp/>
        <stp>Low</stp>
        <stp>5</stp>
        <stp>-13</stp>
        <stp/>
        <stp/>
        <stp/>
        <stp/>
        <stp>T</stp>
        <tr r="AV18" s="1"/>
      </tp>
      <tp>
        <v>1213.5999999999999</v>
        <stp/>
        <stp>StudyData</stp>
        <stp>GCE</stp>
        <stp>Bar</stp>
        <stp/>
        <stp>Low</stp>
        <stp>5</stp>
        <stp>-43</stp>
        <stp/>
        <stp/>
        <stp/>
        <stp/>
        <stp>T</stp>
        <tr r="AV48" s="1"/>
      </tp>
      <tp>
        <v>1214.8</v>
        <stp/>
        <stp>StudyData</stp>
        <stp>GCE</stp>
        <stp>Bar</stp>
        <stp/>
        <stp>Low</stp>
        <stp>5</stp>
        <stp>-53</stp>
        <stp/>
        <stp/>
        <stp/>
        <stp/>
        <stp>T</stp>
        <tr r="AV58" s="1"/>
      </tp>
      <tp>
        <v>143.66</v>
        <stp/>
        <stp>ContractData</stp>
        <stp>CB?</stp>
        <stp>Open</stp>
        <stp/>
        <stp>T</stp>
        <tr r="G59" s="2"/>
      </tp>
      <tp>
        <v>1877.25</v>
        <stp/>
        <stp>StudyData</stp>
        <stp>EP</stp>
        <stp>Bar</stp>
        <stp/>
        <stp>Open</stp>
        <stp>5</stp>
        <stp>-7</stp>
        <stp/>
        <stp/>
        <stp/>
        <stp/>
        <stp>T</stp>
        <tr r="AB12" s="1"/>
      </tp>
      <tp>
        <v>132.85</v>
        <stp/>
        <stp>ContractData</stp>
        <stp>DL?</stp>
        <stp>High</stp>
        <stp/>
        <stp>T</stp>
        <tr r="H57" s="2"/>
      </tp>
      <tp>
        <v>164.68</v>
        <stp/>
        <stp>ContractData</stp>
        <stp>DB?</stp>
        <stp>High</stp>
        <stp/>
        <stp>T</stp>
        <tr r="H58" s="2"/>
      </tp>
      <tp>
        <v>9268</v>
        <stp/>
        <stp>ContractData</stp>
        <stp>DD?</stp>
        <stp>High</stp>
        <stp/>
        <stp>T</stp>
        <tr r="H9" s="2"/>
      </tp>
      <tp>
        <v>111.875</v>
        <stp/>
        <stp>ContractData</stp>
        <stp>DG?</stp>
        <stp>High</stp>
        <stp/>
        <stp>T</stp>
        <tr r="H56" s="2"/>
      </tp>
      <tp>
        <v>1212.5999999999999</v>
        <stp/>
        <stp>StudyData</stp>
        <stp>GCE</stp>
        <stp>Bar</stp>
        <stp/>
        <stp>Low</stp>
        <stp>5</stp>
        <stp>-22</stp>
        <stp/>
        <stp/>
        <stp/>
        <stp/>
        <stp>T</stp>
        <tr r="AV27" s="1"/>
      </tp>
      <tp>
        <v>1213.2</v>
        <stp/>
        <stp>StudyData</stp>
        <stp>GCE</stp>
        <stp>Bar</stp>
        <stp/>
        <stp>Low</stp>
        <stp>5</stp>
        <stp>-32</stp>
        <stp/>
        <stp/>
        <stp/>
        <stp/>
        <stp>T</stp>
        <tr r="AV37" s="1"/>
      </tp>
      <tp>
        <v>1211.5</v>
        <stp/>
        <stp>StudyData</stp>
        <stp>GCE</stp>
        <stp>Bar</stp>
        <stp/>
        <stp>Low</stp>
        <stp>5</stp>
        <stp>-12</stp>
        <stp/>
        <stp/>
        <stp/>
        <stp/>
        <stp>T</stp>
        <tr r="AV17" s="1"/>
      </tp>
      <tp>
        <v>1214.7</v>
        <stp/>
        <stp>StudyData</stp>
        <stp>GCE</stp>
        <stp>Bar</stp>
        <stp/>
        <stp>Low</stp>
        <stp>5</stp>
        <stp>-42</stp>
        <stp/>
        <stp/>
        <stp/>
        <stp/>
        <stp>T</stp>
        <tr r="AV47" s="1"/>
      </tp>
      <tp>
        <v>1215.4000000000001</v>
        <stp/>
        <stp>StudyData</stp>
        <stp>GCE</stp>
        <stp>Bar</stp>
        <stp/>
        <stp>Low</stp>
        <stp>5</stp>
        <stp>-52</stp>
        <stp/>
        <stp/>
        <stp/>
        <stp/>
        <stp>T</stp>
        <tr r="AV57" s="1"/>
      </tp>
      <tp>
        <v>1892.75</v>
        <stp/>
        <stp>ContractData</stp>
        <stp>EP?</stp>
        <stp>High</stp>
        <stp/>
        <stp>T</stp>
        <tr r="H4" s="2"/>
      </tp>
      <tp>
        <v>1879.5</v>
        <stp/>
        <stp>StudyData</stp>
        <stp>EP</stp>
        <stp>Bar</stp>
        <stp/>
        <stp>Open</stp>
        <stp>5</stp>
        <stp>-6</stp>
        <stp/>
        <stp/>
        <stp/>
        <stp/>
        <stp>T</stp>
        <tr r="AB11" s="1"/>
      </tp>
      <tp>
        <v>1872.75</v>
        <stp/>
        <stp>StudyData</stp>
        <stp>EP</stp>
        <stp>Bar</stp>
        <stp/>
        <stp>High</stp>
        <stp>5</stp>
        <stp>-1</stp>
        <stp/>
        <stp/>
        <stp/>
        <stp/>
        <stp>T</stp>
        <tr r="AC6" s="1"/>
      </tp>
      <tp>
        <v>1212.5999999999999</v>
        <stp/>
        <stp>StudyData</stp>
        <stp>GCE</stp>
        <stp>Bar</stp>
        <stp/>
        <stp>Low</stp>
        <stp>5</stp>
        <stp>-21</stp>
        <stp/>
        <stp/>
        <stp/>
        <stp/>
        <stp>T</stp>
        <tr r="AV26" s="1"/>
      </tp>
      <tp>
        <v>1215</v>
        <stp/>
        <stp>StudyData</stp>
        <stp>GCE</stp>
        <stp>Bar</stp>
        <stp/>
        <stp>Low</stp>
        <stp>5</stp>
        <stp>-31</stp>
        <stp/>
        <stp/>
        <stp/>
        <stp/>
        <stp>T</stp>
        <tr r="AV36" s="1"/>
      </tp>
      <tp>
        <v>1211.8</v>
        <stp/>
        <stp>StudyData</stp>
        <stp>GCE</stp>
        <stp>Bar</stp>
        <stp/>
        <stp>Low</stp>
        <stp>5</stp>
        <stp>-11</stp>
        <stp/>
        <stp/>
        <stp/>
        <stp/>
        <stp>T</stp>
        <tr r="AV16" s="1"/>
      </tp>
      <tp>
        <v>1213.8</v>
        <stp/>
        <stp>StudyData</stp>
        <stp>GCE</stp>
        <stp>Bar</stp>
        <stp/>
        <stp>Low</stp>
        <stp>5</stp>
        <stp>-41</stp>
        <stp/>
        <stp/>
        <stp/>
        <stp/>
        <stp>T</stp>
        <tr r="AV46" s="1"/>
      </tp>
      <tp>
        <v>1214.9000000000001</v>
        <stp/>
        <stp>StudyData</stp>
        <stp>GCE</stp>
        <stp>Bar</stp>
        <stp/>
        <stp>Low</stp>
        <stp>5</stp>
        <stp>-51</stp>
        <stp/>
        <stp/>
        <stp/>
        <stp/>
        <stp>T</stp>
        <tr r="AV56" s="1"/>
      </tp>
      <tp>
        <v>1215.7</v>
        <stp/>
        <stp>StudyData</stp>
        <stp>GCE</stp>
        <stp>Bar</stp>
        <stp/>
        <stp>Open</stp>
        <stp>5</stp>
        <stp>0</stp>
        <stp/>
        <stp/>
        <stp/>
        <stp/>
        <stp>T</stp>
        <tr r="AT5" s="1"/>
        <tr r="AT5" s="1"/>
      </tp>
      <tp>
        <v>1878.5</v>
        <stp/>
        <stp>StudyData</stp>
        <stp>EP</stp>
        <stp>Bar</stp>
        <stp/>
        <stp>Open</stp>
        <stp>5</stp>
        <stp>-5</stp>
        <stp/>
        <stp/>
        <stp/>
        <stp/>
        <stp>T</stp>
        <tr r="AB10" s="1"/>
      </tp>
      <tp>
        <v>1874.75</v>
        <stp/>
        <stp>StudyData</stp>
        <stp>EP</stp>
        <stp>Bar</stp>
        <stp/>
        <stp>High</stp>
        <stp>5</stp>
        <stp>-2</stp>
        <stp/>
        <stp/>
        <stp/>
        <stp/>
        <stp>T</stp>
        <tr r="AC7" s="1"/>
      </tp>
      <tp>
        <v>1211.0999999999999</v>
        <stp/>
        <stp>StudyData</stp>
        <stp>GCE</stp>
        <stp>Bar</stp>
        <stp/>
        <stp>Low</stp>
        <stp>5</stp>
        <stp>-20</stp>
        <stp/>
        <stp/>
        <stp/>
        <stp/>
        <stp>T</stp>
        <tr r="AV25" s="1"/>
      </tp>
      <tp>
        <v>1214.9000000000001</v>
        <stp/>
        <stp>StudyData</stp>
        <stp>GCE</stp>
        <stp>Bar</stp>
        <stp/>
        <stp>Low</stp>
        <stp>5</stp>
        <stp>-30</stp>
        <stp/>
        <stp/>
        <stp/>
        <stp/>
        <stp>T</stp>
        <tr r="AV35" s="1"/>
      </tp>
      <tp>
        <v>1212.5999999999999</v>
        <stp/>
        <stp>StudyData</stp>
        <stp>GCE</stp>
        <stp>Bar</stp>
        <stp/>
        <stp>Low</stp>
        <stp>5</stp>
        <stp>-10</stp>
        <stp/>
        <stp/>
        <stp/>
        <stp/>
        <stp>T</stp>
        <tr r="AV15" s="1"/>
      </tp>
      <tp>
        <v>1212.5</v>
        <stp/>
        <stp>StudyData</stp>
        <stp>GCE</stp>
        <stp>Bar</stp>
        <stp/>
        <stp>Low</stp>
        <stp>5</stp>
        <stp>-60</stp>
        <stp/>
        <stp/>
        <stp/>
        <stp/>
        <stp>T</stp>
        <tr r="AV65" s="1"/>
      </tp>
      <tp>
        <v>1213.5</v>
        <stp/>
        <stp>StudyData</stp>
        <stp>GCE</stp>
        <stp>Bar</stp>
        <stp/>
        <stp>Low</stp>
        <stp>5</stp>
        <stp>-40</stp>
        <stp/>
        <stp/>
        <stp/>
        <stp/>
        <stp>T</stp>
        <tr r="AV45" s="1"/>
      </tp>
      <tp>
        <v>1213.3</v>
        <stp/>
        <stp>StudyData</stp>
        <stp>GCE</stp>
        <stp>Bar</stp>
        <stp/>
        <stp>Low</stp>
        <stp>5</stp>
        <stp>-50</stp>
        <stp/>
        <stp/>
        <stp/>
        <stp/>
        <stp>T</stp>
        <tr r="AV55" s="1"/>
      </tp>
      <tp>
        <v>1876</v>
        <stp/>
        <stp>StudyData</stp>
        <stp>EP</stp>
        <stp>Bar</stp>
        <stp/>
        <stp>Open</stp>
        <stp>5</stp>
        <stp>-4</stp>
        <stp/>
        <stp/>
        <stp/>
        <stp/>
        <stp>T</stp>
        <tr r="AB9" s="1"/>
      </tp>
      <tp>
        <v>1876.5</v>
        <stp/>
        <stp>StudyData</stp>
        <stp>EP</stp>
        <stp>Bar</stp>
        <stp/>
        <stp>High</stp>
        <stp>5</stp>
        <stp>-3</stp>
        <stp/>
        <stp/>
        <stp/>
        <stp/>
        <stp>T</stp>
        <tr r="AC8" s="1"/>
      </tp>
      <tp>
        <v>1236.3000000000002</v>
        <stp/>
        <stp>ContractData</stp>
        <stp>GCE</stp>
        <stp>High</stp>
        <stp/>
        <stp>T</stp>
        <tr r="L32" s="1"/>
      </tp>
      <tp>
        <v>1214.3</v>
        <stp/>
        <stp>StudyData</stp>
        <stp>GCE</stp>
        <stp>Bar</stp>
        <stp/>
        <stp>Low</stp>
        <stp>5</stp>
        <stp>-27</stp>
        <stp/>
        <stp/>
        <stp/>
        <stp/>
        <stp>T</stp>
        <tr r="AV32" s="1"/>
      </tp>
      <tp>
        <v>1211.7</v>
        <stp/>
        <stp>StudyData</stp>
        <stp>GCE</stp>
        <stp>Bar</stp>
        <stp/>
        <stp>Low</stp>
        <stp>5</stp>
        <stp>-37</stp>
        <stp/>
        <stp/>
        <stp/>
        <stp/>
        <stp>T</stp>
        <tr r="AV42" s="1"/>
      </tp>
      <tp>
        <v>1207.5999999999999</v>
        <stp/>
        <stp>StudyData</stp>
        <stp>GCE</stp>
        <stp>Bar</stp>
        <stp/>
        <stp>Low</stp>
        <stp>5</stp>
        <stp>-17</stp>
        <stp/>
        <stp/>
        <stp/>
        <stp/>
        <stp>T</stp>
        <tr r="AV22" s="1"/>
      </tp>
      <tp>
        <v>1214.0999999999999</v>
        <stp/>
        <stp>StudyData</stp>
        <stp>GCE</stp>
        <stp>Bar</stp>
        <stp/>
        <stp>Low</stp>
        <stp>5</stp>
        <stp>-47</stp>
        <stp/>
        <stp/>
        <stp/>
        <stp/>
        <stp>T</stp>
        <tr r="AV52" s="1"/>
      </tp>
      <tp>
        <v>1216</v>
        <stp/>
        <stp>StudyData</stp>
        <stp>GCE</stp>
        <stp>Bar</stp>
        <stp/>
        <stp>Low</stp>
        <stp>5</stp>
        <stp>-57</stp>
        <stp/>
        <stp/>
        <stp/>
        <stp/>
        <stp>T</stp>
        <tr r="AV62" s="1"/>
      </tp>
      <tp>
        <v>1236.3000000000002</v>
        <stp/>
        <stp>ContractData</stp>
        <stp>GCE</stp>
        <stp>Open</stp>
        <stp/>
        <stp>T</stp>
        <tr r="K32" s="1"/>
      </tp>
      <tp>
        <v>1216.8</v>
        <stp/>
        <stp>StudyData</stp>
        <stp>GCE</stp>
        <stp>Bar</stp>
        <stp/>
        <stp>High</stp>
        <stp>5</stp>
        <stp>0</stp>
        <stp/>
        <stp/>
        <stp/>
        <stp/>
        <stp>T</stp>
        <tr r="AU5" s="1"/>
        <tr r="AU5" s="1"/>
      </tp>
      <tp>
        <v>1874.75</v>
        <stp/>
        <stp>StudyData</stp>
        <stp>EP</stp>
        <stp>Bar</stp>
        <stp/>
        <stp>Open</stp>
        <stp>5</stp>
        <stp>-3</stp>
        <stp/>
        <stp/>
        <stp/>
        <stp/>
        <stp>T</stp>
        <tr r="AB8" s="1"/>
      </tp>
      <tp>
        <v>1876</v>
        <stp/>
        <stp>StudyData</stp>
        <stp>EP</stp>
        <stp>Bar</stp>
        <stp/>
        <stp>High</stp>
        <stp>5</stp>
        <stp>-4</stp>
        <stp/>
        <stp/>
        <stp/>
        <stp/>
        <stp>T</stp>
        <tr r="AC9" s="1"/>
      </tp>
      <tp>
        <v>1213.4000000000001</v>
        <stp/>
        <stp>StudyData</stp>
        <stp>GCE</stp>
        <stp>Bar</stp>
        <stp/>
        <stp>Low</stp>
        <stp>5</stp>
        <stp>-26</stp>
        <stp/>
        <stp/>
        <stp/>
        <stp/>
        <stp>T</stp>
        <tr r="AV31" s="1"/>
      </tp>
      <tp>
        <v>1210.3</v>
        <stp/>
        <stp>StudyData</stp>
        <stp>GCE</stp>
        <stp>Bar</stp>
        <stp/>
        <stp>Low</stp>
        <stp>5</stp>
        <stp>-36</stp>
        <stp/>
        <stp/>
        <stp/>
        <stp/>
        <stp>T</stp>
        <tr r="AV41" s="1"/>
      </tp>
      <tp>
        <v>1210.3</v>
        <stp/>
        <stp>StudyData</stp>
        <stp>GCE</stp>
        <stp>Bar</stp>
        <stp/>
        <stp>Low</stp>
        <stp>5</stp>
        <stp>-16</stp>
        <stp/>
        <stp/>
        <stp/>
        <stp/>
        <stp>T</stp>
        <tr r="AV21" s="1"/>
      </tp>
      <tp>
        <v>1214.4000000000001</v>
        <stp/>
        <stp>StudyData</stp>
        <stp>GCE</stp>
        <stp>Bar</stp>
        <stp/>
        <stp>Low</stp>
        <stp>5</stp>
        <stp>-46</stp>
        <stp/>
        <stp/>
        <stp/>
        <stp/>
        <stp>T</stp>
        <tr r="AV51" s="1"/>
      </tp>
      <tp>
        <v>1215.0999999999999</v>
        <stp/>
        <stp>StudyData</stp>
        <stp>GCE</stp>
        <stp>Bar</stp>
        <stp/>
        <stp>Low</stp>
        <stp>5</stp>
        <stp>-56</stp>
        <stp/>
        <stp/>
        <stp/>
        <stp/>
        <stp>T</stp>
        <tr r="AV61" s="1"/>
      </tp>
      <tp>
        <v>1874.75</v>
        <stp/>
        <stp>StudyData</stp>
        <stp>EP</stp>
        <stp>Bar</stp>
        <stp/>
        <stp>Open</stp>
        <stp>5</stp>
        <stp>-2</stp>
        <stp/>
        <stp/>
        <stp/>
        <stp/>
        <stp>T</stp>
        <tr r="AB7" s="1"/>
      </tp>
      <tp>
        <v>1878.75</v>
        <stp/>
        <stp>StudyData</stp>
        <stp>EP</stp>
        <stp>Bar</stp>
        <stp/>
        <stp>High</stp>
        <stp>5</stp>
        <stp>-5</stp>
        <stp/>
        <stp/>
        <stp/>
        <stp/>
        <stp>T</stp>
        <tr r="AC10" s="1"/>
      </tp>
      <tp>
        <v>1212.7</v>
        <stp/>
        <stp>StudyData</stp>
        <stp>GCE</stp>
        <stp>Bar</stp>
        <stp/>
        <stp>Low</stp>
        <stp>5</stp>
        <stp>-25</stp>
        <stp/>
        <stp/>
        <stp/>
        <stp/>
        <stp>T</stp>
        <tr r="AV30" s="1"/>
      </tp>
      <tp>
        <v>1210.5999999999999</v>
        <stp/>
        <stp>StudyData</stp>
        <stp>GCE</stp>
        <stp>Bar</stp>
        <stp/>
        <stp>Low</stp>
        <stp>5</stp>
        <stp>-35</stp>
        <stp/>
        <stp/>
        <stp/>
        <stp/>
        <stp>T</stp>
        <tr r="AV40" s="1"/>
      </tp>
      <tp>
        <v>1209.3</v>
        <stp/>
        <stp>StudyData</stp>
        <stp>GCE</stp>
        <stp>Bar</stp>
        <stp/>
        <stp>Low</stp>
        <stp>5</stp>
        <stp>-15</stp>
        <stp/>
        <stp/>
        <stp/>
        <stp/>
        <stp>T</stp>
        <tr r="AV20" s="1"/>
      </tp>
      <tp>
        <v>1212.5999999999999</v>
        <stp/>
        <stp>StudyData</stp>
        <stp>GCE</stp>
        <stp>Bar</stp>
        <stp/>
        <stp>Low</stp>
        <stp>5</stp>
        <stp>-45</stp>
        <stp/>
        <stp/>
        <stp/>
        <stp/>
        <stp>T</stp>
        <tr r="AV50" s="1"/>
      </tp>
      <tp>
        <v>1215.5</v>
        <stp/>
        <stp>StudyData</stp>
        <stp>GCE</stp>
        <stp>Bar</stp>
        <stp/>
        <stp>Low</stp>
        <stp>5</stp>
        <stp>-55</stp>
        <stp/>
        <stp/>
        <stp/>
        <stp/>
        <stp>T</stp>
        <tr r="AV60" s="1"/>
      </tp>
      <tp>
        <v>1872.25</v>
        <stp/>
        <stp>StudyData</stp>
        <stp>EP</stp>
        <stp>Bar</stp>
        <stp/>
        <stp>Open</stp>
        <stp>5</stp>
        <stp>-1</stp>
        <stp/>
        <stp/>
        <stp/>
        <stp/>
        <stp>T</stp>
        <tr r="AB6" s="1"/>
      </tp>
      <tp>
        <v>1865.25</v>
        <stp/>
        <stp>ContractData</stp>
        <stp>EP?</stp>
        <stp>Open</stp>
        <stp/>
        <stp>T</stp>
        <tr r="G4" s="2"/>
      </tp>
      <tp>
        <v>1880.25</v>
        <stp/>
        <stp>StudyData</stp>
        <stp>EP</stp>
        <stp>Bar</stp>
        <stp/>
        <stp>High</stp>
        <stp>5</stp>
        <stp>-6</stp>
        <stp/>
        <stp/>
        <stp/>
        <stp/>
        <stp>T</stp>
        <tr r="AC11" s="1"/>
      </tp>
      <tp>
        <v>1212.9000000000001</v>
        <stp/>
        <stp>StudyData</stp>
        <stp>GCE</stp>
        <stp>Bar</stp>
        <stp/>
        <stp>Low</stp>
        <stp>5</stp>
        <stp>-24</stp>
        <stp/>
        <stp/>
        <stp/>
        <stp/>
        <stp>T</stp>
        <tr r="AV29" s="1"/>
      </tp>
      <tp>
        <v>1212.5999999999999</v>
        <stp/>
        <stp>StudyData</stp>
        <stp>GCE</stp>
        <stp>Bar</stp>
        <stp/>
        <stp>Low</stp>
        <stp>5</stp>
        <stp>-34</stp>
        <stp/>
        <stp/>
        <stp/>
        <stp/>
        <stp>T</stp>
        <tr r="AV39" s="1"/>
      </tp>
      <tp>
        <v>1211.5</v>
        <stp/>
        <stp>StudyData</stp>
        <stp>GCE</stp>
        <stp>Bar</stp>
        <stp/>
        <stp>Low</stp>
        <stp>5</stp>
        <stp>-14</stp>
        <stp/>
        <stp/>
        <stp/>
        <stp/>
        <stp>T</stp>
        <tr r="AV19" s="1"/>
      </tp>
      <tp>
        <v>1211.5</v>
        <stp/>
        <stp>StudyData</stp>
        <stp>GCE</stp>
        <stp>Bar</stp>
        <stp/>
        <stp>Low</stp>
        <stp>5</stp>
        <stp>-44</stp>
        <stp/>
        <stp/>
        <stp/>
        <stp/>
        <stp>T</stp>
        <tr r="AV49" s="1"/>
      </tp>
      <tp>
        <v>1215.5</v>
        <stp/>
        <stp>StudyData</stp>
        <stp>GCE</stp>
        <stp>Bar</stp>
        <stp/>
        <stp>Low</stp>
        <stp>5</stp>
        <stp>-54</stp>
        <stp/>
        <stp/>
        <stp/>
        <stp/>
        <stp>T</stp>
        <tr r="AV59" s="1"/>
      </tp>
      <tp>
        <v>164.49</v>
        <stp/>
        <stp>ContractData</stp>
        <stp>DB?</stp>
        <stp>Open</stp>
        <stp/>
        <stp>T</stp>
        <tr r="G58" s="2"/>
      </tp>
      <tp>
        <v>9262</v>
        <stp/>
        <stp>ContractData</stp>
        <stp>DD?</stp>
        <stp>Open</stp>
        <stp/>
        <stp>T</stp>
        <tr r="G9" s="2"/>
      </tp>
      <tp>
        <v>111.87</v>
        <stp/>
        <stp>ContractData</stp>
        <stp>DG?</stp>
        <stp>Open</stp>
        <stp/>
        <stp>T</stp>
        <tr r="G56" s="2"/>
      </tp>
      <tp>
        <v>132.76</v>
        <stp/>
        <stp>ContractData</stp>
        <stp>DL?</stp>
        <stp>Open</stp>
        <stp/>
        <stp>T</stp>
        <tr r="G57" s="2"/>
      </tp>
      <tp>
        <v>1215.9000000000001</v>
        <stp/>
        <stp>ContractData</stp>
        <stp>GCE</stp>
        <stp>Last</stp>
        <stp/>
        <stp>T</stp>
        <tr r="E32" s="1"/>
      </tp>
      <tp>
        <v>1880</v>
        <stp/>
        <stp>StudyData</stp>
        <stp>EP</stp>
        <stp>Bar</stp>
        <stp/>
        <stp>High</stp>
        <stp>5</stp>
        <stp>-7</stp>
        <stp/>
        <stp/>
        <stp/>
        <stp/>
        <stp>T</stp>
        <tr r="AC12" s="1"/>
      </tp>
      <tp>
        <v>144.18</v>
        <stp/>
        <stp>ContractData</stp>
        <stp>CB?</stp>
        <stp>High</stp>
        <stp/>
        <stp>T</stp>
        <tr r="H59" s="2"/>
      </tp>
      <tp>
        <v>132.82</v>
        <stp/>
        <stp>ContractData</stp>
        <stp>DL?</stp>
        <stp>Y_Settlement</stp>
        <stp/>
        <stp>T</stp>
        <tr r="J57" s="2"/>
        <tr r="J57" s="2"/>
        <tr r="G57" s="2"/>
        <tr r="G57" s="2"/>
        <tr r="I57" s="2"/>
        <tr r="I57" s="2"/>
        <tr r="H57" s="2"/>
        <tr r="H57" s="2"/>
      </tp>
      <tp>
        <v>111.87</v>
        <stp/>
        <stp>ContractData</stp>
        <stp>DG?</stp>
        <stp>Y_Settlement</stp>
        <stp/>
        <stp>T</stp>
        <tr r="J56" s="2"/>
        <tr r="J56" s="2"/>
        <tr r="H56" s="2"/>
        <tr r="H56" s="2"/>
        <tr r="I56" s="2"/>
        <tr r="I56" s="2"/>
        <tr r="G56" s="2"/>
        <tr r="G56" s="2"/>
      </tp>
      <tp>
        <v>9209</v>
        <stp/>
        <stp>ContractData</stp>
        <stp>DD?</stp>
        <stp>Y_Settlement</stp>
        <stp/>
        <stp>T</stp>
        <tr r="J9" s="2"/>
        <tr r="J9" s="2"/>
        <tr r="I9" s="2"/>
        <tr r="I9" s="2"/>
        <tr r="G9" s="2"/>
        <tr r="G9" s="2"/>
        <tr r="H9" s="2"/>
        <tr r="H9" s="2"/>
      </tp>
      <tp>
        <v>164.68</v>
        <stp/>
        <stp>ContractData</stp>
        <stp>DB?</stp>
        <stp>Y_Settlement</stp>
        <stp/>
        <stp>T</stp>
        <tr r="J58" s="2"/>
        <tr r="J58" s="2"/>
        <tr r="G58" s="2"/>
        <tr r="G58" s="2"/>
        <tr r="I58" s="2"/>
        <tr r="I58" s="2"/>
        <tr r="H58" s="2"/>
        <tr r="H58" s="2"/>
      </tp>
      <tp>
        <v>9</v>
        <stp/>
        <stp>DOMData</stp>
        <stp>GCE</stp>
        <stp>Volume</stp>
        <stp>-4</stp>
        <stp>T</stp>
        <tr r="C37" s="1"/>
      </tp>
      <tp>
        <v>1879</v>
        <stp/>
        <stp>StudyData</stp>
        <stp>EP</stp>
        <stp>Bar</stp>
        <stp/>
        <stp>High</stp>
        <stp>5</stp>
        <stp>-8</stp>
        <stp/>
        <stp/>
        <stp/>
        <stp/>
        <stp>T</stp>
        <tr r="AC13" s="1"/>
      </tp>
      <tp>
        <v>1858.25</v>
        <stp/>
        <stp>ContractData</stp>
        <stp>EP?</stp>
        <stp>Y_Settlement</stp>
        <stp/>
        <stp>T</stp>
        <tr r="J4" s="2"/>
        <tr r="J4" s="2"/>
        <tr r="I4" s="2"/>
        <tr r="I4" s="2"/>
        <tr r="G4" s="2"/>
        <tr r="G4" s="2"/>
        <tr r="H4" s="2"/>
        <tr r="H4" s="2"/>
      </tp>
      <tp>
        <v>15</v>
        <stp/>
        <stp>DOMData</stp>
        <stp>GCE</stp>
        <stp>Volume</stp>
        <stp>-5</stp>
        <stp>T</stp>
        <tr r="B37" s="1"/>
      </tp>
      <tp>
        <v>1878.5</v>
        <stp/>
        <stp>StudyData</stp>
        <stp>EP</stp>
        <stp>Bar</stp>
        <stp/>
        <stp>High</stp>
        <stp>5</stp>
        <stp>-9</stp>
        <stp/>
        <stp/>
        <stp/>
        <stp/>
        <stp>T</stp>
        <tr r="AC14" s="1"/>
      </tp>
      <tp>
        <v>42416.427083333336</v>
        <stp/>
        <stp>StudyData</stp>
        <stp>GCE</stp>
        <stp>Bar</stp>
        <stp/>
        <stp>Time</stp>
        <stp>5</stp>
        <stp>0</stp>
        <stp/>
        <stp/>
        <stp/>
        <stp/>
        <stp>T</stp>
        <tr r="AX5" s="1"/>
      </tp>
      <tp>
        <v>1214.3</v>
        <stp/>
        <stp>StudyData</stp>
        <stp>GCE</stp>
        <stp>Bar</stp>
        <stp/>
        <stp>Low</stp>
        <stp>5</stp>
        <stp>-29</stp>
        <stp/>
        <stp/>
        <stp/>
        <stp/>
        <stp>T</stp>
        <tr r="AV34" s="1"/>
      </tp>
      <tp>
        <v>1212.2</v>
        <stp/>
        <stp>StudyData</stp>
        <stp>GCE</stp>
        <stp>Bar</stp>
        <stp/>
        <stp>Low</stp>
        <stp>5</stp>
        <stp>-39</stp>
        <stp/>
        <stp/>
        <stp/>
        <stp/>
        <stp>T</stp>
        <tr r="AV44" s="1"/>
      </tp>
      <tp>
        <v>1206.9000000000001</v>
        <stp/>
        <stp>StudyData</stp>
        <stp>GCE</stp>
        <stp>Bar</stp>
        <stp/>
        <stp>Low</stp>
        <stp>5</stp>
        <stp>-19</stp>
        <stp/>
        <stp/>
        <stp/>
        <stp/>
        <stp>T</stp>
        <tr r="AV24" s="1"/>
      </tp>
      <tp>
        <v>1213.5999999999999</v>
        <stp/>
        <stp>StudyData</stp>
        <stp>GCE</stp>
        <stp>Bar</stp>
        <stp/>
        <stp>Low</stp>
        <stp>5</stp>
        <stp>-49</stp>
        <stp/>
        <stp/>
        <stp/>
        <stp/>
        <stp>T</stp>
        <tr r="AV54" s="1"/>
      </tp>
      <tp>
        <v>1213.0999999999999</v>
        <stp/>
        <stp>StudyData</stp>
        <stp>GCE</stp>
        <stp>Bar</stp>
        <stp/>
        <stp>Low</stp>
        <stp>5</stp>
        <stp>-59</stp>
        <stp/>
        <stp/>
        <stp/>
        <stp/>
        <stp>T</stp>
        <tr r="AV64" s="1"/>
      </tp>
      <tp>
        <v>1214.8</v>
        <stp/>
        <stp>StudyData</stp>
        <stp>GCE</stp>
        <stp>Bar</stp>
        <stp/>
        <stp>Low</stp>
        <stp>5</stp>
        <stp>-28</stp>
        <stp/>
        <stp/>
        <stp/>
        <stp/>
        <stp>T</stp>
        <tr r="AV33" s="1"/>
      </tp>
      <tp>
        <v>1212.2</v>
        <stp/>
        <stp>StudyData</stp>
        <stp>GCE</stp>
        <stp>Bar</stp>
        <stp/>
        <stp>Low</stp>
        <stp>5</stp>
        <stp>-38</stp>
        <stp/>
        <stp/>
        <stp/>
        <stp/>
        <stp>T</stp>
        <tr r="AV43" s="1"/>
      </tp>
      <tp>
        <v>1205.5</v>
        <stp/>
        <stp>StudyData</stp>
        <stp>GCE</stp>
        <stp>Bar</stp>
        <stp/>
        <stp>Low</stp>
        <stp>5</stp>
        <stp>-18</stp>
        <stp/>
        <stp/>
        <stp/>
        <stp/>
        <stp>T</stp>
        <tr r="AV23" s="1"/>
      </tp>
      <tp>
        <v>1213.5999999999999</v>
        <stp/>
        <stp>StudyData</stp>
        <stp>GCE</stp>
        <stp>Bar</stp>
        <stp/>
        <stp>Low</stp>
        <stp>5</stp>
        <stp>-48</stp>
        <stp/>
        <stp/>
        <stp/>
        <stp/>
        <stp>T</stp>
        <tr r="AV53" s="1"/>
      </tp>
      <tp>
        <v>1214.2</v>
        <stp/>
        <stp>StudyData</stp>
        <stp>GCE</stp>
        <stp>Bar</stp>
        <stp/>
        <stp>Low</stp>
        <stp>5</stp>
        <stp>-58</stp>
        <stp/>
        <stp/>
        <stp/>
        <stp/>
        <stp>T</stp>
        <tr r="AV63" s="1"/>
      </tp>
      <tp>
        <v>7700</v>
        <stp/>
        <stp>ContractData</stp>
        <stp>SW?</stp>
        <stp>Close</stp>
        <stp/>
        <stp>T</stp>
        <tr r="J13" s="2"/>
      </tp>
      <tp>
        <v>1872.75</v>
        <stp/>
        <stp>ContractData</stp>
        <stp>EP?</stp>
        <stp>Close</stp>
        <stp/>
        <stp>T</stp>
        <tr r="J4" s="2"/>
      </tp>
      <tp>
        <v>1215.9000000000001</v>
        <stp/>
        <stp>StudyData</stp>
        <stp>GCE</stp>
        <stp>Tick</stp>
        <stp>FlatTicks=0</stp>
        <stp>Tick</stp>
        <stp>D</stp>
        <stp>-8</stp>
        <stp>all</stp>
        <tr r="AS27" s="1"/>
      </tp>
      <tp>
        <v>1216</v>
        <stp/>
        <stp>StudyData</stp>
        <stp>GCE</stp>
        <stp>Tick</stp>
        <stp>FlatTicks=0</stp>
        <stp>Tick</stp>
        <stp>D</stp>
        <stp>-9</stp>
        <stp>all</stp>
        <tr r="AS26" s="1"/>
      </tp>
      <tp>
        <v>1216.0999999999999</v>
        <stp/>
        <stp>StudyData</stp>
        <stp>GCE</stp>
        <stp>Tick</stp>
        <stp>FlatTicks=0</stp>
        <stp>Tick</stp>
        <stp>D</stp>
        <stp>-2</stp>
        <stp>all</stp>
        <tr r="AS33" s="1"/>
      </tp>
      <tp>
        <v>1216</v>
        <stp/>
        <stp>StudyData</stp>
        <stp>GCE</stp>
        <stp>Tick</stp>
        <stp>FlatTicks=0</stp>
        <stp>Tick</stp>
        <stp>D</stp>
        <stp>-3</stp>
        <stp>all</stp>
        <tr r="AS32" s="1"/>
      </tp>
      <tp>
        <v>1216</v>
        <stp/>
        <stp>StudyData</stp>
        <stp>GCE</stp>
        <stp>Tick</stp>
        <stp>FlatTicks=0</stp>
        <stp>Tick</stp>
        <stp>D</stp>
        <stp>-1</stp>
        <stp>all</stp>
        <tr r="AS34" s="1"/>
      </tp>
      <tp>
        <v>1215.9000000000001</v>
        <stp/>
        <stp>StudyData</stp>
        <stp>GCE</stp>
        <stp>Tick</stp>
        <stp>FlatTicks=0</stp>
        <stp>Tick</stp>
        <stp>D</stp>
        <stp>-6</stp>
        <stp>all</stp>
        <tr r="AS29" s="1"/>
      </tp>
      <tp>
        <v>1215.8</v>
        <stp/>
        <stp>StudyData</stp>
        <stp>GCE</stp>
        <stp>Tick</stp>
        <stp>FlatTicks=0</stp>
        <stp>Tick</stp>
        <stp>D</stp>
        <stp>-7</stp>
        <stp>all</stp>
        <tr r="AS28" s="1"/>
      </tp>
      <tp>
        <v>1215.9000000000001</v>
        <stp/>
        <stp>StudyData</stp>
        <stp>GCE</stp>
        <stp>Tick</stp>
        <stp>FlatTicks=0</stp>
        <stp>Tick</stp>
        <stp>D</stp>
        <stp>-4</stp>
        <stp>all</stp>
        <tr r="AS31" s="1"/>
      </tp>
      <tp>
        <v>1216</v>
        <stp/>
        <stp>StudyData</stp>
        <stp>GCE</stp>
        <stp>Tick</stp>
        <stp>FlatTicks=0</stp>
        <stp>Tick</stp>
        <stp>D</stp>
        <stp>-5</stp>
        <stp>all</stp>
        <tr r="AS30" s="1"/>
      </tp>
      <tp>
        <v>8</v>
        <stp/>
        <stp>DOMData</stp>
        <stp>GCE</stp>
        <stp>Volume</stp>
        <stp>-1</stp>
        <stp>T</stp>
        <tr r="F37" s="1"/>
      </tp>
      <tp>
        <v>1875.5</v>
        <stp/>
        <stp>StudyData</stp>
        <stp>EP</stp>
        <stp>Bar</stp>
        <stp/>
        <stp>Open</stp>
        <stp>5</stp>
        <stp>-9</stp>
        <stp/>
        <stp/>
        <stp/>
        <stp/>
        <stp>T</stp>
        <tr r="AB14" s="1"/>
      </tp>
      <tp>
        <v>17</v>
        <stp/>
        <stp>DOMData</stp>
        <stp>GCE</stp>
        <stp>Volume</stp>
        <stp>-2</stp>
        <stp>T</stp>
        <tr r="E37" s="1"/>
      </tp>
      <tp>
        <v>143.86000000000001</v>
        <stp/>
        <stp>ContractData</stp>
        <stp>CB?</stp>
        <stp>Y_Settlement</stp>
        <stp/>
        <stp>T</stp>
        <tr r="J59" s="2"/>
        <tr r="J59" s="2"/>
        <tr r="G59" s="2"/>
        <tr r="G59" s="2"/>
        <tr r="I59" s="2"/>
        <tr r="I59" s="2"/>
        <tr r="H59" s="2"/>
        <tr r="H59" s="2"/>
      </tp>
      <tp>
        <v>1878</v>
        <stp/>
        <stp>StudyData</stp>
        <stp>EP</stp>
        <stp>Bar</stp>
        <stp/>
        <stp>Open</stp>
        <stp>5</stp>
        <stp>-8</stp>
        <stp/>
        <stp/>
        <stp/>
        <stp/>
        <stp>T</stp>
        <tr r="AB13" s="1"/>
      </tp>
      <tp>
        <v>17</v>
        <stp/>
        <stp>DOMData</stp>
        <stp>GCE</stp>
        <stp>Volume</stp>
        <stp>-3</stp>
        <stp>T</stp>
        <tr r="D37" s="1"/>
      </tp>
      <tp>
        <v>1879.5</v>
        <stp/>
        <stp>StudyData</stp>
        <stp>EP</stp>
        <stp>Bar</stp>
        <stp/>
        <stp>Close</stp>
        <stp>5</stp>
        <stp>-7</stp>
        <stp/>
        <stp/>
        <stp/>
        <stp/>
        <stp>T</stp>
        <tr r="AE12" s="1"/>
      </tp>
      <tp>
        <v>132.74</v>
        <stp/>
        <stp>ContractData</stp>
        <stp>DL?</stp>
        <stp>Close</stp>
        <stp/>
        <stp>T</stp>
        <tr r="J57" s="2"/>
      </tp>
      <tp>
        <v>143.55000000000001</v>
        <stp/>
        <stp>ContractData</stp>
        <stp>CB?</stp>
        <stp>Low</stp>
        <stp/>
        <stp>T</stp>
        <tr r="I59" s="2"/>
      </tp>
      <tp>
        <v>1865</v>
        <stp/>
        <stp>ContractData</stp>
        <stp>EP?</stp>
        <stp>Low</stp>
        <stp/>
        <stp>T</stp>
        <tr r="I4" s="2"/>
      </tp>
      <tp>
        <v>132.68</v>
        <stp/>
        <stp>ContractData</stp>
        <stp>DL?</stp>
        <stp>Low</stp>
        <stp/>
        <stp>T</stp>
        <tr r="I57" s="2"/>
      </tp>
      <tp>
        <v>164.06</v>
        <stp/>
        <stp>ContractData</stp>
        <stp>DB?</stp>
        <stp>Low</stp>
        <stp/>
        <stp>T</stp>
        <tr r="I58" s="2"/>
      </tp>
      <tp>
        <v>111.84</v>
        <stp/>
        <stp>ContractData</stp>
        <stp>DG?</stp>
        <stp>Low</stp>
        <stp/>
        <stp>T</stp>
        <tr r="I56" s="2"/>
      </tp>
      <tp>
        <v>9072</v>
        <stp/>
        <stp>ContractData</stp>
        <stp>DD?</stp>
        <stp>Low</stp>
        <stp/>
        <stp>T</stp>
        <tr r="I9" s="2"/>
      </tp>
      <tp>
        <v>1191.5</v>
        <stp/>
        <stp>ContractData</stp>
        <stp>GCE</stp>
        <stp>Low</stp>
        <stp/>
        <stp>T</stp>
        <tr r="M32" s="1"/>
      </tp>
      <tp>
        <v>7673</v>
        <stp/>
        <stp>ContractData</stp>
        <stp>SW?</stp>
        <stp>Low</stp>
        <stp/>
        <stp>T</stp>
        <tr r="I13" s="2"/>
      </tp>
      <tp>
        <v>7793</v>
        <stp/>
        <stp>ContractData</stp>
        <stp>SW?</stp>
        <stp>Open</stp>
        <stp/>
        <stp>T</stp>
        <tr r="G13" s="2"/>
      </tp>
      <tp>
        <v>15954</v>
        <stp/>
        <stp>ContractData</stp>
        <stp>YM?</stp>
        <stp>Low</stp>
        <stp/>
        <stp>T</stp>
        <tr r="I7" s="2"/>
      </tp>
      <tp>
        <v>1878.5</v>
        <stp/>
        <stp>StudyData</stp>
        <stp>EP</stp>
        <stp>Bar</stp>
        <stp/>
        <stp>Close</stp>
        <stp>5</stp>
        <stp>-6</stp>
        <stp/>
        <stp/>
        <stp/>
        <stp/>
        <stp>T</stp>
        <tr r="AE11" s="1"/>
      </tp>
      <tp>
        <v>97</v>
        <stp/>
        <stp>ContractData</stp>
        <stp>DXE?1</stp>
        <stp>High</stp>
        <stp/>
        <stp>T</stp>
        <tr r="H35" s="2"/>
      </tp>
      <tp>
        <v>16011</v>
        <stp/>
        <stp>ContractData</stp>
        <stp>YM?</stp>
        <stp>Close</stp>
        <stp/>
        <stp>T</stp>
        <tr r="J7" s="2"/>
      </tp>
      <tp>
        <v>3289</v>
        <stp/>
        <stp>StudyData</stp>
        <stp>(Vol(EP?1)when  (LocalYear(EP?1)=2016 AND LocalMonth(EP?1)=2 AND LocalDay(EP?1)=15 AND LocalHour(EP?1)=8 AND LocalMinute(EP?1)=35))</stp>
        <stp>Bar</stp>
        <stp/>
        <stp>Close</stp>
        <stp>5</stp>
        <stp>0</stp>
        <stp/>
        <stp/>
        <stp/>
        <stp>FALSE</stp>
        <stp>T</stp>
        <tr r="S2" s="4"/>
      </tp>
      <tp>
        <v>1623</v>
        <stp/>
        <stp>StudyData</stp>
        <stp>(Vol(EP?1)when  (LocalYear(EP?1)=2016 AND LocalMonth(EP?1)=2 AND LocalDay(EP?1)=15 AND LocalHour(EP?1)=9 AND LocalMinute(EP?1)=25))</stp>
        <stp>Bar</stp>
        <stp/>
        <stp>Close</stp>
        <stp>5</stp>
        <stp>0</stp>
        <stp/>
        <stp/>
        <stp/>
        <stp>FALSE</stp>
        <stp>T</stp>
        <tr r="S12" s="4"/>
      </tp>
      <tp>
        <v>36545</v>
        <stp/>
        <stp>StudyData</stp>
        <stp>(Vol(EP?1)when  (LocalYear(EP?1)=2016 AND LocalMonth(EP?1)=2 AND LocalDay(EP?1)=16 AND LocalHour(EP?1)=8 AND LocalMinute(EP?1)=35))</stp>
        <stp>Bar</stp>
        <stp/>
        <stp>Close</stp>
        <stp>5</stp>
        <stp>0</stp>
        <stp/>
        <stp/>
        <stp/>
        <stp>FALSE</stp>
        <stp>T</stp>
        <tr r="L2" s="4"/>
        <tr r="K2" s="4"/>
      </tp>
      <tp>
        <v>13452</v>
        <stp/>
        <stp>StudyData</stp>
        <stp>(Vol(EP?1)when  (LocalYear(EP?1)=2016 AND LocalMonth(EP?1)=2 AND LocalDay(EP?1)=16 AND LocalHour(EP?1)=9 AND LocalMinute(EP?1)=25))</stp>
        <stp>Bar</stp>
        <stp/>
        <stp>Close</stp>
        <stp>5</stp>
        <stp>0</stp>
        <stp/>
        <stp/>
        <stp/>
        <stp>FALSE</stp>
        <stp>T</stp>
        <tr r="L12" s="4"/>
        <tr r="K12" s="4"/>
      </tp>
      <tp>
        <v>40113</v>
        <stp/>
        <stp>StudyData</stp>
        <stp>(Vol(EP?1)when  (LocalYear(EP?1)=2016 AND LocalMonth(EP?1)=2 AND LocalDay(EP?1)=10 AND LocalHour(EP?1)=8 AND LocalMinute(EP?1)=35))</stp>
        <stp>Bar</stp>
        <stp/>
        <stp>Close</stp>
        <stp>5</stp>
        <stp>0</stp>
        <stp/>
        <stp/>
        <stp/>
        <stp>FALSE</stp>
        <stp>T</stp>
        <tr r="V2" s="4"/>
      </tp>
      <tp>
        <v>19665</v>
        <stp/>
        <stp>StudyData</stp>
        <stp>(Vol(EP?1)when  (LocalYear(EP?1)=2016 AND LocalMonth(EP?1)=2 AND LocalDay(EP?1)=10 AND LocalHour(EP?1)=9 AND LocalMinute(EP?1)=25))</stp>
        <stp>Bar</stp>
        <stp/>
        <stp>Close</stp>
        <stp>5</stp>
        <stp>0</stp>
        <stp/>
        <stp/>
        <stp/>
        <stp>FALSE</stp>
        <stp>T</stp>
        <tr r="V12" s="4"/>
      </tp>
      <tp>
        <v>54875</v>
        <stp/>
        <stp>StudyData</stp>
        <stp>(Vol(EP?1)when  (LocalYear(EP?1)=2016 AND LocalMonth(EP?1)=2 AND LocalDay(EP?1)=11 AND LocalHour(EP?1)=8 AND LocalMinute(EP?1)=35))</stp>
        <stp>Bar</stp>
        <stp/>
        <stp>Close</stp>
        <stp>5</stp>
        <stp>0</stp>
        <stp/>
        <stp/>
        <stp/>
        <stp>FALSE</stp>
        <stp>T</stp>
        <tr r="U2" s="4"/>
      </tp>
      <tp>
        <v>27610</v>
        <stp/>
        <stp>StudyData</stp>
        <stp>(Vol(EP?1)when  (LocalYear(EP?1)=2016 AND LocalMonth(EP?1)=2 AND LocalDay(EP?1)=11 AND LocalHour(EP?1)=9 AND LocalMinute(EP?1)=25))</stp>
        <stp>Bar</stp>
        <stp/>
        <stp>Close</stp>
        <stp>5</stp>
        <stp>0</stp>
        <stp/>
        <stp/>
        <stp/>
        <stp>FALSE</stp>
        <stp>T</stp>
        <tr r="U12" s="4"/>
      </tp>
      <tp>
        <v>43721</v>
        <stp/>
        <stp>StudyData</stp>
        <stp>(Vol(EP?1)when  (LocalYear(EP?1)=2016 AND LocalMonth(EP?1)=2 AND LocalDay(EP?1)=12 AND LocalHour(EP?1)=8 AND LocalMinute(EP?1)=35))</stp>
        <stp>Bar</stp>
        <stp/>
        <stp>Close</stp>
        <stp>5</stp>
        <stp>0</stp>
        <stp/>
        <stp/>
        <stp/>
        <stp>FALSE</stp>
        <stp>T</stp>
        <tr r="T2" s="4"/>
      </tp>
      <tp>
        <v>16159</v>
        <stp/>
        <stp>StudyData</stp>
        <stp>(Vol(EP?1)when  (LocalYear(EP?1)=2016 AND LocalMonth(EP?1)=2 AND LocalDay(EP?1)=12 AND LocalHour(EP?1)=9 AND LocalMinute(EP?1)=25))</stp>
        <stp>Bar</stp>
        <stp/>
        <stp>Close</stp>
        <stp>5</stp>
        <stp>0</stp>
        <stp/>
        <stp/>
        <stp/>
        <stp>FALSE</stp>
        <stp>T</stp>
        <tr r="T12" s="4"/>
      </tp>
      <tp>
        <v>4301</v>
        <stp/>
        <stp>StudyData</stp>
        <stp>(Vol(EP?1)when  (LocalYear(EP?1)=2016 AND LocalMonth(EP?1)=2 AND LocalDay(EP?1)=15 AND LocalHour(EP?1)=8 AND LocalMinute(EP?1)=30))</stp>
        <stp>Bar</stp>
        <stp/>
        <stp>Close</stp>
        <stp>5</stp>
        <stp>0</stp>
        <stp/>
        <stp/>
        <stp/>
        <stp>FALSE</stp>
        <stp>T</stp>
        <tr r="S1" s="4"/>
        <tr r="C13" s="4"/>
      </tp>
      <tp>
        <v>1589</v>
        <stp/>
        <stp>StudyData</stp>
        <stp>(Vol(EP?1)when  (LocalYear(EP?1)=2016 AND LocalMonth(EP?1)=2 AND LocalDay(EP?1)=15 AND LocalHour(EP?1)=9 AND LocalMinute(EP?1)=20))</stp>
        <stp>Bar</stp>
        <stp/>
        <stp>Close</stp>
        <stp>5</stp>
        <stp>0</stp>
        <stp/>
        <stp/>
        <stp/>
        <stp>FALSE</stp>
        <stp>T</stp>
        <tr r="S11" s="4"/>
      </tp>
      <tp>
        <v>66711</v>
        <stp/>
        <stp>StudyData</stp>
        <stp>(Vol(EP?1)when  (LocalYear(EP?1)=2016 AND LocalMonth(EP?1)=2 AND LocalDay(EP?1)=16 AND LocalHour(EP?1)=8 AND LocalMinute(EP?1)=30))</stp>
        <stp>Bar</stp>
        <stp/>
        <stp>Close</stp>
        <stp>5</stp>
        <stp>0</stp>
        <stp/>
        <stp/>
        <stp/>
        <stp>FALSE</stp>
        <stp>T</stp>
        <tr r="L1" s="4"/>
        <tr r="K1" s="4"/>
        <tr r="C12" s="4"/>
      </tp>
      <tp>
        <v>13969</v>
        <stp/>
        <stp>StudyData</stp>
        <stp>(Vol(EP?1)when  (LocalYear(EP?1)=2016 AND LocalMonth(EP?1)=2 AND LocalDay(EP?1)=16 AND LocalHour(EP?1)=9 AND LocalMinute(EP?1)=20))</stp>
        <stp>Bar</stp>
        <stp/>
        <stp>Close</stp>
        <stp>5</stp>
        <stp>0</stp>
        <stp/>
        <stp/>
        <stp/>
        <stp>FALSE</stp>
        <stp>T</stp>
        <tr r="L11" s="4"/>
        <tr r="K11" s="4"/>
      </tp>
      <tp>
        <v>65450</v>
        <stp/>
        <stp>StudyData</stp>
        <stp>(Vol(EP?1)when  (LocalYear(EP?1)=2016 AND LocalMonth(EP?1)=2 AND LocalDay(EP?1)=10 AND LocalHour(EP?1)=8 AND LocalMinute(EP?1)=30))</stp>
        <stp>Bar</stp>
        <stp/>
        <stp>Close</stp>
        <stp>5</stp>
        <stp>0</stp>
        <stp/>
        <stp/>
        <stp/>
        <stp>FALSE</stp>
        <stp>T</stp>
        <tr r="V1" s="4"/>
        <tr r="C16" s="4"/>
      </tp>
      <tp>
        <v>22510</v>
        <stp/>
        <stp>StudyData</stp>
        <stp>(Vol(EP?1)when  (LocalYear(EP?1)=2016 AND LocalMonth(EP?1)=2 AND LocalDay(EP?1)=10 AND LocalHour(EP?1)=9 AND LocalMinute(EP?1)=20))</stp>
        <stp>Bar</stp>
        <stp/>
        <stp>Close</stp>
        <stp>5</stp>
        <stp>0</stp>
        <stp/>
        <stp/>
        <stp/>
        <stp>FALSE</stp>
        <stp>T</stp>
        <tr r="V11" s="4"/>
      </tp>
      <tp>
        <v>54675</v>
        <stp/>
        <stp>StudyData</stp>
        <stp>(Vol(EP?1)when  (LocalYear(EP?1)=2016 AND LocalMonth(EP?1)=2 AND LocalDay(EP?1)=11 AND LocalHour(EP?1)=8 AND LocalMinute(EP?1)=30))</stp>
        <stp>Bar</stp>
        <stp/>
        <stp>Close</stp>
        <stp>5</stp>
        <stp>0</stp>
        <stp/>
        <stp/>
        <stp/>
        <stp>FALSE</stp>
        <stp>T</stp>
        <tr r="U1" s="4"/>
        <tr r="C15" s="4"/>
      </tp>
      <tp>
        <v>31691</v>
        <stp/>
        <stp>StudyData</stp>
        <stp>(Vol(EP?1)when  (LocalYear(EP?1)=2016 AND LocalMonth(EP?1)=2 AND LocalDay(EP?1)=11 AND LocalHour(EP?1)=9 AND LocalMinute(EP?1)=20))</stp>
        <stp>Bar</stp>
        <stp/>
        <stp>Close</stp>
        <stp>5</stp>
        <stp>0</stp>
        <stp/>
        <stp/>
        <stp/>
        <stp>FALSE</stp>
        <stp>T</stp>
        <tr r="U11" s="4"/>
      </tp>
      <tp>
        <v>57758</v>
        <stp/>
        <stp>StudyData</stp>
        <stp>(Vol(EP?1)when  (LocalYear(EP?1)=2016 AND LocalMonth(EP?1)=2 AND LocalDay(EP?1)=12 AND LocalHour(EP?1)=8 AND LocalMinute(EP?1)=30))</stp>
        <stp>Bar</stp>
        <stp/>
        <stp>Close</stp>
        <stp>5</stp>
        <stp>0</stp>
        <stp/>
        <stp/>
        <stp/>
        <stp>FALSE</stp>
        <stp>T</stp>
        <tr r="T1" s="4"/>
        <tr r="C14" s="4"/>
      </tp>
      <tp>
        <v>24203</v>
        <stp/>
        <stp>StudyData</stp>
        <stp>(Vol(EP?1)when  (LocalYear(EP?1)=2016 AND LocalMonth(EP?1)=2 AND LocalDay(EP?1)=12 AND LocalHour(EP?1)=9 AND LocalMinute(EP?1)=20))</stp>
        <stp>Bar</stp>
        <stp/>
        <stp>Close</stp>
        <stp>5</stp>
        <stp>0</stp>
        <stp/>
        <stp/>
        <stp/>
        <stp>FALSE</stp>
        <stp>T</stp>
        <tr r="T11" s="4"/>
      </tp>
      <tp>
        <v>1202</v>
        <stp/>
        <stp>StudyData</stp>
        <stp>(Vol(EP?1)when  (LocalYear(EP?1)=2016 AND LocalMonth(EP?1)=2 AND LocalDay(EP?1)=15 AND LocalHour(EP?1)=9 AND LocalMinute(EP?1)=35))</stp>
        <stp>Bar</stp>
        <stp/>
        <stp>Close</stp>
        <stp>5</stp>
        <stp>0</stp>
        <stp/>
        <stp/>
        <stp/>
        <stp>FALSE</stp>
        <stp>T</stp>
        <tr r="S14" s="4"/>
      </tp>
      <tp>
        <v>13425</v>
        <stp/>
        <stp>StudyData</stp>
        <stp>(Vol(EP?1)when  (LocalYear(EP?1)=2016 AND LocalMonth(EP?1)=2 AND LocalDay(EP?1)=16 AND LocalHour(EP?1)=9 AND LocalMinute(EP?1)=35))</stp>
        <stp>Bar</stp>
        <stp/>
        <stp>Close</stp>
        <stp>5</stp>
        <stp>0</stp>
        <stp/>
        <stp/>
        <stp/>
        <stp>FALSE</stp>
        <stp>T</stp>
        <tr r="L14" s="4"/>
        <tr r="K14" s="4"/>
      </tp>
      <tp>
        <v>40016</v>
        <stp/>
        <stp>StudyData</stp>
        <stp>(Vol(EP?1)when  (LocalYear(EP?1)=2016 AND LocalMonth(EP?1)=2 AND LocalDay(EP?1)=10 AND LocalHour(EP?1)=9 AND LocalMinute(EP?1)=35))</stp>
        <stp>Bar</stp>
        <stp/>
        <stp>Close</stp>
        <stp>5</stp>
        <stp>0</stp>
        <stp/>
        <stp/>
        <stp/>
        <stp>FALSE</stp>
        <stp>T</stp>
        <tr r="V14" s="4"/>
      </tp>
      <tp>
        <v>26471</v>
        <stp/>
        <stp>StudyData</stp>
        <stp>(Vol(EP?1)when  (LocalYear(EP?1)=2016 AND LocalMonth(EP?1)=2 AND LocalDay(EP?1)=11 AND LocalHour(EP?1)=9 AND LocalMinute(EP?1)=35))</stp>
        <stp>Bar</stp>
        <stp/>
        <stp>Close</stp>
        <stp>5</stp>
        <stp>0</stp>
        <stp/>
        <stp/>
        <stp/>
        <stp>FALSE</stp>
        <stp>T</stp>
        <tr r="U14" s="4"/>
      </tp>
      <tp>
        <v>20617</v>
        <stp/>
        <stp>StudyData</stp>
        <stp>(Vol(EP?1)when  (LocalYear(EP?1)=2016 AND LocalMonth(EP?1)=2 AND LocalDay(EP?1)=12 AND LocalHour(EP?1)=9 AND LocalMinute(EP?1)=35))</stp>
        <stp>Bar</stp>
        <stp/>
        <stp>Close</stp>
        <stp>5</stp>
        <stp>0</stp>
        <stp/>
        <stp/>
        <stp/>
        <stp>FALSE</stp>
        <stp>T</stp>
        <tr r="T14" s="4"/>
      </tp>
      <tp>
        <v>2332</v>
        <stp/>
        <stp>StudyData</stp>
        <stp>(Vol(EP?1)when  (LocalYear(EP?1)=2016 AND LocalMonth(EP?1)=2 AND LocalDay(EP?1)=15 AND LocalHour(EP?1)=9 AND LocalMinute(EP?1)=30))</stp>
        <stp>Bar</stp>
        <stp/>
        <stp>Close</stp>
        <stp>5</stp>
        <stp>0</stp>
        <stp/>
        <stp/>
        <stp/>
        <stp>FALSE</stp>
        <stp>T</stp>
        <tr r="S13" s="4"/>
      </tp>
      <tp>
        <v>20188</v>
        <stp/>
        <stp>StudyData</stp>
        <stp>(Vol(EP?1)when  (LocalYear(EP?1)=2016 AND LocalMonth(EP?1)=2 AND LocalDay(EP?1)=16 AND LocalHour(EP?1)=9 AND LocalMinute(EP?1)=30))</stp>
        <stp>Bar</stp>
        <stp/>
        <stp>Close</stp>
        <stp>5</stp>
        <stp>0</stp>
        <stp/>
        <stp/>
        <stp/>
        <stp>FALSE</stp>
        <stp>T</stp>
        <tr r="L13" s="4"/>
        <tr r="K13" s="4"/>
      </tp>
      <tp>
        <v>63342</v>
        <stp/>
        <stp>StudyData</stp>
        <stp>(Vol(EP?1)when  (LocalYear(EP?1)=2016 AND LocalMonth(EP?1)=2 AND LocalDay(EP?1)=10 AND LocalHour(EP?1)=9 AND LocalMinute(EP?1)=30))</stp>
        <stp>Bar</stp>
        <stp/>
        <stp>Close</stp>
        <stp>5</stp>
        <stp>0</stp>
        <stp/>
        <stp/>
        <stp/>
        <stp>FALSE</stp>
        <stp>T</stp>
        <tr r="V13" s="4"/>
      </tp>
      <tp>
        <v>26719</v>
        <stp/>
        <stp>StudyData</stp>
        <stp>(Vol(EP?1)when  (LocalYear(EP?1)=2016 AND LocalMonth(EP?1)=2 AND LocalDay(EP?1)=11 AND LocalHour(EP?1)=9 AND LocalMinute(EP?1)=30))</stp>
        <stp>Bar</stp>
        <stp/>
        <stp>Close</stp>
        <stp>5</stp>
        <stp>0</stp>
        <stp/>
        <stp/>
        <stp/>
        <stp>FALSE</stp>
        <stp>T</stp>
        <tr r="U13" s="4"/>
      </tp>
      <tp>
        <v>23285</v>
        <stp/>
        <stp>StudyData</stp>
        <stp>(Vol(EP?1)when  (LocalYear(EP?1)=2016 AND LocalMonth(EP?1)=2 AND LocalDay(EP?1)=12 AND LocalHour(EP?1)=9 AND LocalMinute(EP?1)=30))</stp>
        <stp>Bar</stp>
        <stp/>
        <stp>Close</stp>
        <stp>5</stp>
        <stp>0</stp>
        <stp/>
        <stp/>
        <stp/>
        <stp>FALSE</stp>
        <stp>T</stp>
        <tr r="T13" s="4"/>
      </tp>
      <tp>
        <v>1649</v>
        <stp/>
        <stp>StudyData</stp>
        <stp>(Vol(EP?1)when  (LocalYear(EP?1)=2016 AND LocalMonth(EP?1)=2 AND LocalDay(EP?1)=15 AND LocalHour(EP?1)=9 AND LocalMinute(EP?1)=05))</stp>
        <stp>Bar</stp>
        <stp/>
        <stp>Close</stp>
        <stp>5</stp>
        <stp>0</stp>
        <stp/>
        <stp/>
        <stp/>
        <stp>FALSE</stp>
        <stp>T</stp>
        <tr r="S8" s="4"/>
      </tp>
      <tp>
        <v>31658</v>
        <stp/>
        <stp>StudyData</stp>
        <stp>(Vol(EP?1)when  (LocalYear(EP?1)=2016 AND LocalMonth(EP?1)=2 AND LocalDay(EP?1)=16 AND LocalHour(EP?1)=9 AND LocalMinute(EP?1)=05))</stp>
        <stp>Bar</stp>
        <stp/>
        <stp>Close</stp>
        <stp>5</stp>
        <stp>0</stp>
        <stp/>
        <stp/>
        <stp/>
        <stp>FALSE</stp>
        <stp>T</stp>
        <tr r="L8" s="4"/>
        <tr r="K8" s="4"/>
      </tp>
      <tp>
        <v>24723</v>
        <stp/>
        <stp>StudyData</stp>
        <stp>(Vol(EP?1)when  (LocalYear(EP?1)=2016 AND LocalMonth(EP?1)=2 AND LocalDay(EP?1)=10 AND LocalHour(EP?1)=9 AND LocalMinute(EP?1)=05))</stp>
        <stp>Bar</stp>
        <stp/>
        <stp>Close</stp>
        <stp>5</stp>
        <stp>0</stp>
        <stp/>
        <stp/>
        <stp/>
        <stp>FALSE</stp>
        <stp>T</stp>
        <tr r="V8" s="4"/>
      </tp>
      <tp>
        <v>42512</v>
        <stp/>
        <stp>StudyData</stp>
        <stp>(Vol(EP?1)when  (LocalYear(EP?1)=2016 AND LocalMonth(EP?1)=2 AND LocalDay(EP?1)=11 AND LocalHour(EP?1)=9 AND LocalMinute(EP?1)=05))</stp>
        <stp>Bar</stp>
        <stp/>
        <stp>Close</stp>
        <stp>5</stp>
        <stp>0</stp>
        <stp/>
        <stp/>
        <stp/>
        <stp>FALSE</stp>
        <stp>T</stp>
        <tr r="U8" s="4"/>
      </tp>
      <tp>
        <v>27749</v>
        <stp/>
        <stp>StudyData</stp>
        <stp>(Vol(EP?1)when  (LocalYear(EP?1)=2016 AND LocalMonth(EP?1)=2 AND LocalDay(EP?1)=12 AND LocalHour(EP?1)=9 AND LocalMinute(EP?1)=05))</stp>
        <stp>Bar</stp>
        <stp/>
        <stp>Close</stp>
        <stp>5</stp>
        <stp>0</stp>
        <stp/>
        <stp/>
        <stp/>
        <stp>FALSE</stp>
        <stp>T</stp>
        <tr r="T8" s="4"/>
      </tp>
      <tp>
        <v>4060</v>
        <stp/>
        <stp>StudyData</stp>
        <stp>(Vol(EP?1)when  (LocalYear(EP?1)=2016 AND LocalMonth(EP?1)=2 AND LocalDay(EP?1)=15 AND LocalHour(EP?1)=9 AND LocalMinute(EP?1)=00))</stp>
        <stp>Bar</stp>
        <stp/>
        <stp>Close</stp>
        <stp>5</stp>
        <stp>0</stp>
        <stp/>
        <stp/>
        <stp/>
        <stp>FALSE</stp>
        <stp>T</stp>
        <tr r="S7" s="4"/>
      </tp>
      <tp>
        <v>26359</v>
        <stp/>
        <stp>StudyData</stp>
        <stp>(Vol(EP?1)when  (LocalYear(EP?1)=2016 AND LocalMonth(EP?1)=2 AND LocalDay(EP?1)=16 AND LocalHour(EP?1)=9 AND LocalMinute(EP?1)=00))</stp>
        <stp>Bar</stp>
        <stp/>
        <stp>Close</stp>
        <stp>5</stp>
        <stp>0</stp>
        <stp/>
        <stp/>
        <stp/>
        <stp>FALSE</stp>
        <stp>T</stp>
        <tr r="L7" s="4"/>
        <tr r="K7" s="4"/>
      </tp>
      <tp>
        <v>27184</v>
        <stp/>
        <stp>StudyData</stp>
        <stp>(Vol(EP?1)when  (LocalYear(EP?1)=2016 AND LocalMonth(EP?1)=2 AND LocalDay(EP?1)=10 AND LocalHour(EP?1)=9 AND LocalMinute(EP?1)=00))</stp>
        <stp>Bar</stp>
        <stp/>
        <stp>Close</stp>
        <stp>5</stp>
        <stp>0</stp>
        <stp/>
        <stp/>
        <stp/>
        <stp>FALSE</stp>
        <stp>T</stp>
        <tr r="V7" s="4"/>
      </tp>
      <tp>
        <v>36129</v>
        <stp/>
        <stp>StudyData</stp>
        <stp>(Vol(EP?1)when  (LocalYear(EP?1)=2016 AND LocalMonth(EP?1)=2 AND LocalDay(EP?1)=11 AND LocalHour(EP?1)=9 AND LocalMinute(EP?1)=00))</stp>
        <stp>Bar</stp>
        <stp/>
        <stp>Close</stp>
        <stp>5</stp>
        <stp>0</stp>
        <stp/>
        <stp/>
        <stp/>
        <stp>FALSE</stp>
        <stp>T</stp>
        <tr r="U7" s="4"/>
      </tp>
      <tp>
        <v>37382</v>
        <stp/>
        <stp>StudyData</stp>
        <stp>(Vol(EP?1)when  (LocalYear(EP?1)=2016 AND LocalMonth(EP?1)=2 AND LocalDay(EP?1)=12 AND LocalHour(EP?1)=9 AND LocalMinute(EP?1)=00))</stp>
        <stp>Bar</stp>
        <stp/>
        <stp>Close</stp>
        <stp>5</stp>
        <stp>0</stp>
        <stp/>
        <stp/>
        <stp/>
        <stp>FALSE</stp>
        <stp>T</stp>
        <tr r="T7" s="4"/>
      </tp>
      <tp>
        <v>1605</v>
        <stp/>
        <stp>StudyData</stp>
        <stp>(Vol(EP?1)when  (LocalYear(EP?1)=2016 AND LocalMonth(EP?1)=2 AND LocalDay(EP?1)=15 AND LocalHour(EP?1)=9 AND LocalMinute(EP?1)=15))</stp>
        <stp>Bar</stp>
        <stp/>
        <stp>Close</stp>
        <stp>5</stp>
        <stp>0</stp>
        <stp/>
        <stp/>
        <stp/>
        <stp>FALSE</stp>
        <stp>T</stp>
        <tr r="S10" s="4"/>
      </tp>
      <tp>
        <v>18429</v>
        <stp/>
        <stp>StudyData</stp>
        <stp>(Vol(EP?1)when  (LocalYear(EP?1)=2016 AND LocalMonth(EP?1)=2 AND LocalDay(EP?1)=16 AND LocalHour(EP?1)=9 AND LocalMinute(EP?1)=15))</stp>
        <stp>Bar</stp>
        <stp/>
        <stp>Close</stp>
        <stp>5</stp>
        <stp>0</stp>
        <stp/>
        <stp/>
        <stp/>
        <stp>FALSE</stp>
        <stp>T</stp>
        <tr r="L10" s="4"/>
        <tr r="K10" s="4"/>
      </tp>
      <tp>
        <v>39530</v>
        <stp/>
        <stp>StudyData</stp>
        <stp>(Vol(EP?1)when  (LocalYear(EP?1)=2016 AND LocalMonth(EP?1)=2 AND LocalDay(EP?1)=10 AND LocalHour(EP?1)=9 AND LocalMinute(EP?1)=15))</stp>
        <stp>Bar</stp>
        <stp/>
        <stp>Close</stp>
        <stp>5</stp>
        <stp>0</stp>
        <stp/>
        <stp/>
        <stp/>
        <stp>FALSE</stp>
        <stp>T</stp>
        <tr r="V10" s="4"/>
      </tp>
      <tp>
        <v>30704</v>
        <stp/>
        <stp>StudyData</stp>
        <stp>(Vol(EP?1)when  (LocalYear(EP?1)=2016 AND LocalMonth(EP?1)=2 AND LocalDay(EP?1)=11 AND LocalHour(EP?1)=9 AND LocalMinute(EP?1)=15))</stp>
        <stp>Bar</stp>
        <stp/>
        <stp>Close</stp>
        <stp>5</stp>
        <stp>0</stp>
        <stp/>
        <stp/>
        <stp/>
        <stp>FALSE</stp>
        <stp>T</stp>
        <tr r="U10" s="4"/>
      </tp>
      <tp>
        <v>29315</v>
        <stp/>
        <stp>StudyData</stp>
        <stp>(Vol(EP?1)when  (LocalYear(EP?1)=2016 AND LocalMonth(EP?1)=2 AND LocalDay(EP?1)=12 AND LocalHour(EP?1)=9 AND LocalMinute(EP?1)=15))</stp>
        <stp>Bar</stp>
        <stp/>
        <stp>Close</stp>
        <stp>5</stp>
        <stp>0</stp>
        <stp/>
        <stp/>
        <stp/>
        <stp>FALSE</stp>
        <stp>T</stp>
        <tr r="T10" s="4"/>
      </tp>
      <tp>
        <v>2506</v>
        <stp/>
        <stp>StudyData</stp>
        <stp>(Vol(EP?1)when  (LocalYear(EP?1)=2016 AND LocalMonth(EP?1)=2 AND LocalDay(EP?1)=15 AND LocalHour(EP?1)=9 AND LocalMinute(EP?1)=10))</stp>
        <stp>Bar</stp>
        <stp/>
        <stp>Close</stp>
        <stp>5</stp>
        <stp>0</stp>
        <stp/>
        <stp/>
        <stp/>
        <stp>FALSE</stp>
        <stp>T</stp>
        <tr r="S9" s="4"/>
      </tp>
      <tp>
        <v>23613</v>
        <stp/>
        <stp>StudyData</stp>
        <stp>(Vol(EP?1)when  (LocalYear(EP?1)=2016 AND LocalMonth(EP?1)=2 AND LocalDay(EP?1)=16 AND LocalHour(EP?1)=9 AND LocalMinute(EP?1)=10))</stp>
        <stp>Bar</stp>
        <stp/>
        <stp>Close</stp>
        <stp>5</stp>
        <stp>0</stp>
        <stp/>
        <stp/>
        <stp/>
        <stp>FALSE</stp>
        <stp>T</stp>
        <tr r="L9" s="4"/>
        <tr r="K9" s="4"/>
      </tp>
      <tp>
        <v>23048</v>
        <stp/>
        <stp>StudyData</stp>
        <stp>(Vol(EP?1)when  (LocalYear(EP?1)=2016 AND LocalMonth(EP?1)=2 AND LocalDay(EP?1)=10 AND LocalHour(EP?1)=9 AND LocalMinute(EP?1)=10))</stp>
        <stp>Bar</stp>
        <stp/>
        <stp>Close</stp>
        <stp>5</stp>
        <stp>0</stp>
        <stp/>
        <stp/>
        <stp/>
        <stp>FALSE</stp>
        <stp>T</stp>
        <tr r="V9" s="4"/>
      </tp>
      <tp>
        <v>31983</v>
        <stp/>
        <stp>StudyData</stp>
        <stp>(Vol(EP?1)when  (LocalYear(EP?1)=2016 AND LocalMonth(EP?1)=2 AND LocalDay(EP?1)=11 AND LocalHour(EP?1)=9 AND LocalMinute(EP?1)=10))</stp>
        <stp>Bar</stp>
        <stp/>
        <stp>Close</stp>
        <stp>5</stp>
        <stp>0</stp>
        <stp/>
        <stp/>
        <stp/>
        <stp>FALSE</stp>
        <stp>T</stp>
        <tr r="U9" s="4"/>
      </tp>
      <tp>
        <v>30203</v>
        <stp/>
        <stp>StudyData</stp>
        <stp>(Vol(EP?1)when  (LocalYear(EP?1)=2016 AND LocalMonth(EP?1)=2 AND LocalDay(EP?1)=12 AND LocalHour(EP?1)=9 AND LocalMinute(EP?1)=10))</stp>
        <stp>Bar</stp>
        <stp/>
        <stp>Close</stp>
        <stp>5</stp>
        <stp>0</stp>
        <stp/>
        <stp/>
        <stp/>
        <stp>FALSE</stp>
        <stp>T</stp>
        <tr r="T9" s="4"/>
      </tp>
      <tp>
        <v>1741</v>
        <stp/>
        <stp>StudyData</stp>
        <stp>(Vol(EP?1)when  (LocalYear(EP?1)=2016 AND LocalMonth(EP?1)=2 AND LocalDay(EP?1)=15 AND LocalHour(EP?1)=8 AND LocalMinute(EP?1)=55))</stp>
        <stp>Bar</stp>
        <stp/>
        <stp>Close</stp>
        <stp>5</stp>
        <stp>0</stp>
        <stp/>
        <stp/>
        <stp/>
        <stp>FALSE</stp>
        <stp>T</stp>
        <tr r="S6" s="4"/>
      </tp>
      <tp>
        <v>1600</v>
        <stp/>
        <stp>StudyData</stp>
        <stp>(Vol(EP?1)when  (LocalYear(EP?1)=2016 AND LocalMonth(EP?1)=2 AND LocalDay(EP?1)=15 AND LocalHour(EP?1)=9 AND LocalMinute(EP?1)=45))</stp>
        <stp>Bar</stp>
        <stp/>
        <stp>Close</stp>
        <stp>5</stp>
        <stp>0</stp>
        <stp/>
        <stp/>
        <stp/>
        <stp>FALSE</stp>
        <stp>T</stp>
        <tr r="S16" s="4"/>
      </tp>
      <tp>
        <v>14791</v>
        <stp/>
        <stp>StudyData</stp>
        <stp>(Vol(EP?1)when  (LocalYear(EP?1)=2016 AND LocalMonth(EP?1)=2 AND LocalDay(EP?1)=16 AND LocalHour(EP?1)=8 AND LocalMinute(EP?1)=55))</stp>
        <stp>Bar</stp>
        <stp/>
        <stp>Close</stp>
        <stp>5</stp>
        <stp>0</stp>
        <stp/>
        <stp/>
        <stp/>
        <stp>FALSE</stp>
        <stp>T</stp>
        <tr r="L6" s="4"/>
        <tr r="K6" s="4"/>
      </tp>
      <tp>
        <v>14588</v>
        <stp/>
        <stp>StudyData</stp>
        <stp>(Vol(EP?1)when  (LocalYear(EP?1)=2016 AND LocalMonth(EP?1)=2 AND LocalDay(EP?1)=16 AND LocalHour(EP?1)=9 AND LocalMinute(EP?1)=45))</stp>
        <stp>Bar</stp>
        <stp/>
        <stp>Close</stp>
        <stp>5</stp>
        <stp>0</stp>
        <stp/>
        <stp/>
        <stp/>
        <stp>FALSE</stp>
        <stp>T</stp>
        <tr r="L16" s="4"/>
        <tr r="K16" s="4"/>
      </tp>
      <tp>
        <v>26846</v>
        <stp/>
        <stp>StudyData</stp>
        <stp>(Vol(EP?1)when  (LocalYear(EP?1)=2016 AND LocalMonth(EP?1)=2 AND LocalDay(EP?1)=10 AND LocalHour(EP?1)=8 AND LocalMinute(EP?1)=55))</stp>
        <stp>Bar</stp>
        <stp/>
        <stp>Close</stp>
        <stp>5</stp>
        <stp>0</stp>
        <stp/>
        <stp/>
        <stp/>
        <stp>FALSE</stp>
        <stp>T</stp>
        <tr r="V6" s="4"/>
      </tp>
      <tp>
        <v>25561</v>
        <stp/>
        <stp>StudyData</stp>
        <stp>(Vol(EP?1)when  (LocalYear(EP?1)=2016 AND LocalMonth(EP?1)=2 AND LocalDay(EP?1)=10 AND LocalHour(EP?1)=9 AND LocalMinute(EP?1)=45))</stp>
        <stp>Bar</stp>
        <stp/>
        <stp>Close</stp>
        <stp>5</stp>
        <stp>0</stp>
        <stp/>
        <stp/>
        <stp/>
        <stp>FALSE</stp>
        <stp>T</stp>
        <tr r="V16" s="4"/>
      </tp>
      <tp>
        <v>72705</v>
        <stp/>
        <stp>StudyData</stp>
        <stp>(Vol(EP?1)when  (LocalYear(EP?1)=2016 AND LocalMonth(EP?1)=2 AND LocalDay(EP?1)=11 AND LocalHour(EP?1)=8 AND LocalMinute(EP?1)=55))</stp>
        <stp>Bar</stp>
        <stp/>
        <stp>Close</stp>
        <stp>5</stp>
        <stp>0</stp>
        <stp/>
        <stp/>
        <stp/>
        <stp>FALSE</stp>
        <stp>T</stp>
        <tr r="U6" s="4"/>
      </tp>
      <tp>
        <v>24534</v>
        <stp/>
        <stp>StudyData</stp>
        <stp>(Vol(EP?1)when  (LocalYear(EP?1)=2016 AND LocalMonth(EP?1)=2 AND LocalDay(EP?1)=11 AND LocalHour(EP?1)=9 AND LocalMinute(EP?1)=45))</stp>
        <stp>Bar</stp>
        <stp/>
        <stp>Close</stp>
        <stp>5</stp>
        <stp>0</stp>
        <stp/>
        <stp/>
        <stp/>
        <stp>FALSE</stp>
        <stp>T</stp>
        <tr r="U16" s="4"/>
      </tp>
      <tp>
        <v>18072</v>
        <stp/>
        <stp>StudyData</stp>
        <stp>(Vol(EP?1)when  (LocalYear(EP?1)=2016 AND LocalMonth(EP?1)=2 AND LocalDay(EP?1)=12 AND LocalHour(EP?1)=8 AND LocalMinute(EP?1)=55))</stp>
        <stp>Bar</stp>
        <stp/>
        <stp>Close</stp>
        <stp>5</stp>
        <stp>0</stp>
        <stp/>
        <stp/>
        <stp/>
        <stp>FALSE</stp>
        <stp>T</stp>
        <tr r="T6" s="4"/>
      </tp>
      <tp>
        <v>16615</v>
        <stp/>
        <stp>StudyData</stp>
        <stp>(Vol(EP?1)when  (LocalYear(EP?1)=2016 AND LocalMonth(EP?1)=2 AND LocalDay(EP?1)=12 AND LocalHour(EP?1)=9 AND LocalMinute(EP?1)=45))</stp>
        <stp>Bar</stp>
        <stp/>
        <stp>Close</stp>
        <stp>5</stp>
        <stp>0</stp>
        <stp/>
        <stp/>
        <stp/>
        <stp>FALSE</stp>
        <stp>T</stp>
        <tr r="T16" s="4"/>
      </tp>
      <tp>
        <v>2734</v>
        <stp/>
        <stp>StudyData</stp>
        <stp>(Vol(EP?1)when  (LocalYear(EP?1)=2016 AND LocalMonth(EP?1)=2 AND LocalDay(EP?1)=15 AND LocalHour(EP?1)=8 AND LocalMinute(EP?1)=50))</stp>
        <stp>Bar</stp>
        <stp/>
        <stp>Close</stp>
        <stp>5</stp>
        <stp>0</stp>
        <stp/>
        <stp/>
        <stp/>
        <stp>FALSE</stp>
        <stp>T</stp>
        <tr r="S5" s="4"/>
      </tp>
      <tp>
        <v>963</v>
        <stp/>
        <stp>StudyData</stp>
        <stp>(Vol(EP?1)when  (LocalYear(EP?1)=2016 AND LocalMonth(EP?1)=2 AND LocalDay(EP?1)=15 AND LocalHour(EP?1)=9 AND LocalMinute(EP?1)=40))</stp>
        <stp>Bar</stp>
        <stp/>
        <stp>Close</stp>
        <stp>5</stp>
        <stp>0</stp>
        <stp/>
        <stp/>
        <stp/>
        <stp>FALSE</stp>
        <stp>T</stp>
        <tr r="S15" s="4"/>
      </tp>
      <tp>
        <v>25896</v>
        <stp/>
        <stp>StudyData</stp>
        <stp>(Vol(EP?1)when  (LocalYear(EP?1)=2016 AND LocalMonth(EP?1)=2 AND LocalDay(EP?1)=16 AND LocalHour(EP?1)=8 AND LocalMinute(EP?1)=50))</stp>
        <stp>Bar</stp>
        <stp/>
        <stp>Close</stp>
        <stp>5</stp>
        <stp>0</stp>
        <stp/>
        <stp/>
        <stp/>
        <stp>FALSE</stp>
        <stp>T</stp>
        <tr r="L5" s="4"/>
        <tr r="K5" s="4"/>
      </tp>
      <tp>
        <v>14296</v>
        <stp/>
        <stp>StudyData</stp>
        <stp>(Vol(EP?1)when  (LocalYear(EP?1)=2016 AND LocalMonth(EP?1)=2 AND LocalDay(EP?1)=16 AND LocalHour(EP?1)=9 AND LocalMinute(EP?1)=40))</stp>
        <stp>Bar</stp>
        <stp/>
        <stp>Close</stp>
        <stp>5</stp>
        <stp>0</stp>
        <stp/>
        <stp/>
        <stp/>
        <stp>FALSE</stp>
        <stp>T</stp>
        <tr r="L15" s="4"/>
        <tr r="K15" s="4"/>
      </tp>
      <tp>
        <v>25692</v>
        <stp/>
        <stp>StudyData</stp>
        <stp>(Vol(EP?1)when  (LocalYear(EP?1)=2016 AND LocalMonth(EP?1)=2 AND LocalDay(EP?1)=10 AND LocalHour(EP?1)=8 AND LocalMinute(EP?1)=50))</stp>
        <stp>Bar</stp>
        <stp/>
        <stp>Close</stp>
        <stp>5</stp>
        <stp>0</stp>
        <stp/>
        <stp/>
        <stp/>
        <stp>FALSE</stp>
        <stp>T</stp>
        <tr r="V5" s="4"/>
      </tp>
      <tp>
        <v>31216</v>
        <stp/>
        <stp>StudyData</stp>
        <stp>(Vol(EP?1)when  (LocalYear(EP?1)=2016 AND LocalMonth(EP?1)=2 AND LocalDay(EP?1)=10 AND LocalHour(EP?1)=9 AND LocalMinute(EP?1)=40))</stp>
        <stp>Bar</stp>
        <stp/>
        <stp>Close</stp>
        <stp>5</stp>
        <stp>0</stp>
        <stp/>
        <stp/>
        <stp/>
        <stp>FALSE</stp>
        <stp>T</stp>
        <tr r="V15" s="4"/>
      </tp>
      <tp>
        <v>33435</v>
        <stp/>
        <stp>StudyData</stp>
        <stp>(Vol(EP?1)when  (LocalYear(EP?1)=2016 AND LocalMonth(EP?1)=2 AND LocalDay(EP?1)=11 AND LocalHour(EP?1)=8 AND LocalMinute(EP?1)=50))</stp>
        <stp>Bar</stp>
        <stp/>
        <stp>Close</stp>
        <stp>5</stp>
        <stp>0</stp>
        <stp/>
        <stp/>
        <stp/>
        <stp>FALSE</stp>
        <stp>T</stp>
        <tr r="U5" s="4"/>
      </tp>
      <tp>
        <v>30639</v>
        <stp/>
        <stp>StudyData</stp>
        <stp>(Vol(EP?1)when  (LocalYear(EP?1)=2016 AND LocalMonth(EP?1)=2 AND LocalDay(EP?1)=11 AND LocalHour(EP?1)=9 AND LocalMinute(EP?1)=40))</stp>
        <stp>Bar</stp>
        <stp/>
        <stp>Close</stp>
        <stp>5</stp>
        <stp>0</stp>
        <stp/>
        <stp/>
        <stp/>
        <stp>FALSE</stp>
        <stp>T</stp>
        <tr r="U15" s="4"/>
      </tp>
      <tp>
        <v>24762</v>
        <stp/>
        <stp>StudyData</stp>
        <stp>(Vol(EP?1)when  (LocalYear(EP?1)=2016 AND LocalMonth(EP?1)=2 AND LocalDay(EP?1)=12 AND LocalHour(EP?1)=8 AND LocalMinute(EP?1)=50))</stp>
        <stp>Bar</stp>
        <stp/>
        <stp>Close</stp>
        <stp>5</stp>
        <stp>0</stp>
        <stp/>
        <stp/>
        <stp/>
        <stp>FALSE</stp>
        <stp>T</stp>
        <tr r="T5" s="4"/>
      </tp>
      <tp>
        <v>15667</v>
        <stp/>
        <stp>StudyData</stp>
        <stp>(Vol(EP?1)when  (LocalYear(EP?1)=2016 AND LocalMonth(EP?1)=2 AND LocalDay(EP?1)=12 AND LocalHour(EP?1)=9 AND LocalMinute(EP?1)=40))</stp>
        <stp>Bar</stp>
        <stp/>
        <stp>Close</stp>
        <stp>5</stp>
        <stp>0</stp>
        <stp/>
        <stp/>
        <stp/>
        <stp>FALSE</stp>
        <stp>T</stp>
        <tr r="T15" s="4"/>
      </tp>
      <tp>
        <v>4264</v>
        <stp/>
        <stp>StudyData</stp>
        <stp>(Vol(EP?1)when  (LocalYear(EP?1)=2016 AND LocalMonth(EP?1)=2 AND LocalDay(EP?1)=15 AND LocalHour(EP?1)=8 AND LocalMinute(EP?1)=45))</stp>
        <stp>Bar</stp>
        <stp/>
        <stp>Close</stp>
        <stp>5</stp>
        <stp>0</stp>
        <stp/>
        <stp/>
        <stp/>
        <stp>FALSE</stp>
        <stp>T</stp>
        <tr r="S4" s="4"/>
      </tp>
      <tp>
        <v>1317</v>
        <stp/>
        <stp>StudyData</stp>
        <stp>(Vol(EP?1)when  (LocalYear(EP?1)=2016 AND LocalMonth(EP?1)=2 AND LocalDay(EP?1)=15 AND LocalHour(EP?1)=9 AND LocalMinute(EP?1)=55))</stp>
        <stp>Bar</stp>
        <stp/>
        <stp>Close</stp>
        <stp>5</stp>
        <stp>0</stp>
        <stp/>
        <stp/>
        <stp/>
        <stp>FALSE</stp>
        <stp>T</stp>
        <tr r="S18" s="4"/>
      </tp>
      <tp>
        <v>31174</v>
        <stp/>
        <stp>StudyData</stp>
        <stp>(Vol(EP?1)when  (LocalYear(EP?1)=2016 AND LocalMonth(EP?1)=2 AND LocalDay(EP?1)=16 AND LocalHour(EP?1)=8 AND LocalMinute(EP?1)=45))</stp>
        <stp>Bar</stp>
        <stp/>
        <stp>Close</stp>
        <stp>5</stp>
        <stp>0</stp>
        <stp/>
        <stp/>
        <stp/>
        <stp>FALSE</stp>
        <stp>T</stp>
        <tr r="L4" s="4"/>
        <tr r="K4" s="4"/>
      </tp>
      <tp>
        <v>14480</v>
        <stp/>
        <stp>StudyData</stp>
        <stp>(Vol(EP?1)when  (LocalYear(EP?1)=2016 AND LocalMonth(EP?1)=2 AND LocalDay(EP?1)=16 AND LocalHour(EP?1)=9 AND LocalMinute(EP?1)=55))</stp>
        <stp>Bar</stp>
        <stp/>
        <stp>Close</stp>
        <stp>5</stp>
        <stp>0</stp>
        <stp/>
        <stp/>
        <stp/>
        <stp>FALSE</stp>
        <stp>T</stp>
        <tr r="L18" s="4"/>
        <tr r="K18" s="4"/>
      </tp>
      <tp>
        <v>26843</v>
        <stp/>
        <stp>StudyData</stp>
        <stp>(Vol(EP?1)when  (LocalYear(EP?1)=2016 AND LocalMonth(EP?1)=2 AND LocalDay(EP?1)=10 AND LocalHour(EP?1)=8 AND LocalMinute(EP?1)=45))</stp>
        <stp>Bar</stp>
        <stp/>
        <stp>Close</stp>
        <stp>5</stp>
        <stp>0</stp>
        <stp/>
        <stp/>
        <stp/>
        <stp>FALSE</stp>
        <stp>T</stp>
        <tr r="V4" s="4"/>
      </tp>
      <tp>
        <v>40153</v>
        <stp/>
        <stp>StudyData</stp>
        <stp>(Vol(EP?1)when  (LocalYear(EP?1)=2016 AND LocalMonth(EP?1)=2 AND LocalDay(EP?1)=10 AND LocalHour(EP?1)=9 AND LocalMinute(EP?1)=55))</stp>
        <stp>Bar</stp>
        <stp/>
        <stp>Close</stp>
        <stp>5</stp>
        <stp>0</stp>
        <stp/>
        <stp/>
        <stp/>
        <stp>FALSE</stp>
        <stp>T</stp>
        <tr r="V18" s="4"/>
      </tp>
      <tp>
        <v>50124</v>
        <stp/>
        <stp>StudyData</stp>
        <stp>(Vol(EP?1)when  (LocalYear(EP?1)=2016 AND LocalMonth(EP?1)=2 AND LocalDay(EP?1)=11 AND LocalHour(EP?1)=8 AND LocalMinute(EP?1)=45))</stp>
        <stp>Bar</stp>
        <stp/>
        <stp>Close</stp>
        <stp>5</stp>
        <stp>0</stp>
        <stp/>
        <stp/>
        <stp/>
        <stp>FALSE</stp>
        <stp>T</stp>
        <tr r="U4" s="4"/>
      </tp>
      <tp>
        <v>25898</v>
        <stp/>
        <stp>StudyData</stp>
        <stp>(Vol(EP?1)when  (LocalYear(EP?1)=2016 AND LocalMonth(EP?1)=2 AND LocalDay(EP?1)=11 AND LocalHour(EP?1)=9 AND LocalMinute(EP?1)=55))</stp>
        <stp>Bar</stp>
        <stp/>
        <stp>Close</stp>
        <stp>5</stp>
        <stp>0</stp>
        <stp/>
        <stp/>
        <stp/>
        <stp>FALSE</stp>
        <stp>T</stp>
        <tr r="U18" s="4"/>
      </tp>
      <tp>
        <v>27803</v>
        <stp/>
        <stp>StudyData</stp>
        <stp>(Vol(EP?1)when  (LocalYear(EP?1)=2016 AND LocalMonth(EP?1)=2 AND LocalDay(EP?1)=12 AND LocalHour(EP?1)=8 AND LocalMinute(EP?1)=45))</stp>
        <stp>Bar</stp>
        <stp/>
        <stp>Close</stp>
        <stp>5</stp>
        <stp>0</stp>
        <stp/>
        <stp/>
        <stp/>
        <stp>FALSE</stp>
        <stp>T</stp>
        <tr r="T4" s="4"/>
      </tp>
      <tp>
        <v>15852</v>
        <stp/>
        <stp>StudyData</stp>
        <stp>(Vol(EP?1)when  (LocalYear(EP?1)=2016 AND LocalMonth(EP?1)=2 AND LocalDay(EP?1)=12 AND LocalHour(EP?1)=9 AND LocalMinute(EP?1)=55))</stp>
        <stp>Bar</stp>
        <stp/>
        <stp>Close</stp>
        <stp>5</stp>
        <stp>0</stp>
        <stp/>
        <stp/>
        <stp/>
        <stp>FALSE</stp>
        <stp>T</stp>
        <tr r="T18" s="4"/>
      </tp>
      <tp>
        <v>4033</v>
        <stp/>
        <stp>StudyData</stp>
        <stp>(Vol(EP?1)when  (LocalYear(EP?1)=2016 AND LocalMonth(EP?1)=2 AND LocalDay(EP?1)=15 AND LocalHour(EP?1)=8 AND LocalMinute(EP?1)=40))</stp>
        <stp>Bar</stp>
        <stp/>
        <stp>Close</stp>
        <stp>5</stp>
        <stp>0</stp>
        <stp/>
        <stp/>
        <stp/>
        <stp>FALSE</stp>
        <stp>T</stp>
        <tr r="S3" s="4"/>
      </tp>
      <tp>
        <v>872</v>
        <stp/>
        <stp>StudyData</stp>
        <stp>(Vol(EP?1)when  (LocalYear(EP?1)=2016 AND LocalMonth(EP?1)=2 AND LocalDay(EP?1)=15 AND LocalHour(EP?1)=9 AND LocalMinute(EP?1)=50))</stp>
        <stp>Bar</stp>
        <stp/>
        <stp>Close</stp>
        <stp>5</stp>
        <stp>0</stp>
        <stp/>
        <stp/>
        <stp/>
        <stp>FALSE</stp>
        <stp>T</stp>
        <tr r="S17" s="4"/>
      </tp>
      <tp>
        <v>31921</v>
        <stp/>
        <stp>StudyData</stp>
        <stp>(Vol(EP?1)when  (LocalYear(EP?1)=2016 AND LocalMonth(EP?1)=2 AND LocalDay(EP?1)=16 AND LocalHour(EP?1)=8 AND LocalMinute(EP?1)=40))</stp>
        <stp>Bar</stp>
        <stp/>
        <stp>Close</stp>
        <stp>5</stp>
        <stp>0</stp>
        <stp/>
        <stp/>
        <stp/>
        <stp>FALSE</stp>
        <stp>T</stp>
        <tr r="L3" s="4"/>
        <tr r="K3" s="4"/>
      </tp>
      <tp>
        <v>13595</v>
        <stp/>
        <stp>StudyData</stp>
        <stp>(Vol(EP?1)when  (LocalYear(EP?1)=2016 AND LocalMonth(EP?1)=2 AND LocalDay(EP?1)=16 AND LocalHour(EP?1)=9 AND LocalMinute(EP?1)=50))</stp>
        <stp>Bar</stp>
        <stp/>
        <stp>Close</stp>
        <stp>5</stp>
        <stp>0</stp>
        <stp/>
        <stp/>
        <stp/>
        <stp>FALSE</stp>
        <stp>T</stp>
        <tr r="L17" s="4"/>
        <tr r="K17" s="4"/>
      </tp>
      <tp>
        <v>49303</v>
        <stp/>
        <stp>StudyData</stp>
        <stp>(Vol(EP?1)when  (LocalYear(EP?1)=2016 AND LocalMonth(EP?1)=2 AND LocalDay(EP?1)=10 AND LocalHour(EP?1)=8 AND LocalMinute(EP?1)=40))</stp>
        <stp>Bar</stp>
        <stp/>
        <stp>Close</stp>
        <stp>5</stp>
        <stp>0</stp>
        <stp/>
        <stp/>
        <stp/>
        <stp>FALSE</stp>
        <stp>T</stp>
        <tr r="V3" s="4"/>
      </tp>
      <tp>
        <v>29120</v>
        <stp/>
        <stp>StudyData</stp>
        <stp>(Vol(EP?1)when  (LocalYear(EP?1)=2016 AND LocalMonth(EP?1)=2 AND LocalDay(EP?1)=10 AND LocalHour(EP?1)=9 AND LocalMinute(EP?1)=50))</stp>
        <stp>Bar</stp>
        <stp/>
        <stp>Close</stp>
        <stp>5</stp>
        <stp>0</stp>
        <stp/>
        <stp/>
        <stp/>
        <stp>FALSE</stp>
        <stp>T</stp>
        <tr r="V17" s="4"/>
      </tp>
      <tp>
        <v>39004</v>
        <stp/>
        <stp>StudyData</stp>
        <stp>(Vol(EP?1)when  (LocalYear(EP?1)=2016 AND LocalMonth(EP?1)=2 AND LocalDay(EP?1)=11 AND LocalHour(EP?1)=8 AND LocalMinute(EP?1)=40))</stp>
        <stp>Bar</stp>
        <stp/>
        <stp>Close</stp>
        <stp>5</stp>
        <stp>0</stp>
        <stp/>
        <stp/>
        <stp/>
        <stp>FALSE</stp>
        <stp>T</stp>
        <tr r="U3" s="4"/>
      </tp>
      <tp>
        <v>30635</v>
        <stp/>
        <stp>StudyData</stp>
        <stp>(Vol(EP?1)when  (LocalYear(EP?1)=2016 AND LocalMonth(EP?1)=2 AND LocalDay(EP?1)=11 AND LocalHour(EP?1)=9 AND LocalMinute(EP?1)=50))</stp>
        <stp>Bar</stp>
        <stp/>
        <stp>Close</stp>
        <stp>5</stp>
        <stp>0</stp>
        <stp/>
        <stp/>
        <stp/>
        <stp>FALSE</stp>
        <stp>T</stp>
        <tr r="U17" s="4"/>
      </tp>
      <tp>
        <v>33209</v>
        <stp/>
        <stp>StudyData</stp>
        <stp>(Vol(EP?1)when  (LocalYear(EP?1)=2016 AND LocalMonth(EP?1)=2 AND LocalDay(EP?1)=12 AND LocalHour(EP?1)=8 AND LocalMinute(EP?1)=40))</stp>
        <stp>Bar</stp>
        <stp/>
        <stp>Close</stp>
        <stp>5</stp>
        <stp>0</stp>
        <stp/>
        <stp/>
        <stp/>
        <stp>FALSE</stp>
        <stp>T</stp>
        <tr r="T3" s="4"/>
      </tp>
      <tp>
        <v>19024</v>
        <stp/>
        <stp>StudyData</stp>
        <stp>(Vol(EP?1)when  (LocalYear(EP?1)=2016 AND LocalMonth(EP?1)=2 AND LocalDay(EP?1)=12 AND LocalHour(EP?1)=9 AND LocalMinute(EP?1)=50))</stp>
        <stp>Bar</stp>
        <stp/>
        <stp>Close</stp>
        <stp>5</stp>
        <stp>0</stp>
        <stp/>
        <stp/>
        <stp/>
        <stp>FALSE</stp>
        <stp>T</stp>
        <tr r="T17" s="4"/>
      </tp>
      <tp>
        <v>1876</v>
        <stp/>
        <stp>StudyData</stp>
        <stp>EP</stp>
        <stp>Bar</stp>
        <stp/>
        <stp>Close</stp>
        <stp>5</stp>
        <stp>-5</stp>
        <stp/>
        <stp/>
        <stp/>
        <stp/>
        <stp>T</stp>
        <tr r="AE10" s="1"/>
      </tp>
      <tp>
        <v>40</v>
        <stp/>
        <stp>StudyData</stp>
        <stp>(Vol(EP?2)when  (LocalYear(EP?2)=2016 AND LocalMonth(EP?2)=2 AND LocalDay(EP?2)=16 AND LocalHour(EP?2)=8 AND LocalMinute(EP?2)=30))</stp>
        <stp>Bar</stp>
        <stp/>
        <stp>Close</stp>
        <stp>5</stp>
        <stp>0</stp>
        <stp/>
        <stp/>
        <stp/>
        <stp>FALSE</stp>
        <stp>T</stp>
        <tr r="D12" s="4"/>
      </tp>
      <tp>
        <v>1</v>
        <stp/>
        <stp>StudyData</stp>
        <stp>(Vol(EP?2)when  (LocalYear(EP?2)=2016 AND LocalMonth(EP?2)=2 AND LocalDay(EP?2)=15 AND LocalHour(EP?2)=8 AND LocalMinute(EP?2)=30))</stp>
        <stp>Bar</stp>
        <stp/>
        <stp>Close</stp>
        <stp>5</stp>
        <stp>0</stp>
        <stp/>
        <stp/>
        <stp/>
        <stp>FALSE</stp>
        <stp>T</stp>
        <tr r="D13" s="4"/>
      </tp>
      <tp>
        <v>98</v>
        <stp/>
        <stp>StudyData</stp>
        <stp>(Vol(EP?2)when  (LocalYear(EP?2)=2016 AND LocalMonth(EP?2)=2 AND LocalDay(EP?2)=12 AND LocalHour(EP?2)=8 AND LocalMinute(EP?2)=30))</stp>
        <stp>Bar</stp>
        <stp/>
        <stp>Close</stp>
        <stp>5</stp>
        <stp>0</stp>
        <stp/>
        <stp/>
        <stp/>
        <stp>FALSE</stp>
        <stp>T</stp>
        <tr r="D14" s="4"/>
      </tp>
      <tp>
        <v>38</v>
        <stp/>
        <stp>StudyData</stp>
        <stp>(Vol(EP?2)when  (LocalYear(EP?2)=2016 AND LocalMonth(EP?2)=2 AND LocalDay(EP?2)=11 AND LocalHour(EP?2)=8 AND LocalMinute(EP?2)=30))</stp>
        <stp>Bar</stp>
        <stp/>
        <stp>Close</stp>
        <stp>5</stp>
        <stp>0</stp>
        <stp/>
        <stp/>
        <stp/>
        <stp>FALSE</stp>
        <stp>T</stp>
        <tr r="D15" s="4"/>
      </tp>
      <tp>
        <v>218</v>
        <stp/>
        <stp>StudyData</stp>
        <stp>(Vol(EP?2)when  (LocalYear(EP?2)=2016 AND LocalMonth(EP?2)=2 AND LocalDay(EP?2)=10 AND LocalHour(EP?2)=8 AND LocalMinute(EP?2)=30))</stp>
        <stp>Bar</stp>
        <stp/>
        <stp>Close</stp>
        <stp>5</stp>
        <stp>0</stp>
        <stp/>
        <stp/>
        <stp/>
        <stp>FALSE</stp>
        <stp>T</stp>
        <tr r="D16" s="4"/>
      </tp>
      <tp>
        <v>1874.75</v>
        <stp/>
        <stp>StudyData</stp>
        <stp>EP</stp>
        <stp>Bar</stp>
        <stp/>
        <stp>Close</stp>
        <stp>5</stp>
        <stp>-4</stp>
        <stp/>
        <stp/>
        <stp/>
        <stp/>
        <stp>T</stp>
        <tr r="AE9" s="1"/>
      </tp>
      <tp>
        <v>1874.75</v>
        <stp/>
        <stp>StudyData</stp>
        <stp>EP</stp>
        <stp>Bar</stp>
        <stp/>
        <stp>Close</stp>
        <stp>5</stp>
        <stp>-3</stp>
        <stp/>
        <stp/>
        <stp/>
        <stp/>
        <stp>T</stp>
        <tr r="AE8" s="1"/>
      </tp>
      <tp>
        <v>1215.5</v>
        <stp/>
        <stp>StudyData</stp>
        <stp>GCE</stp>
        <stp>Bar</stp>
        <stp/>
        <stp>Low</stp>
        <stp>5</stp>
        <stp>0</stp>
        <stp/>
        <stp/>
        <stp/>
        <stp/>
        <stp>T</stp>
        <tr r="AV5" s="1"/>
        <tr r="AV5" s="1"/>
      </tp>
      <tp t="s">
        <v>DXEH6</v>
        <stp/>
        <stp>ContractData</stp>
        <stp>DXE?1</stp>
        <stp>Symbol</stp>
        <stp/>
        <stp>T</stp>
        <tr r="E35" s="2"/>
      </tp>
      <tp>
        <v>42416.399305555555</v>
        <stp/>
        <stp>StudyData</stp>
        <stp>EP</stp>
        <stp>Bar</stp>
        <stp/>
        <stp>Time</stp>
        <stp>5</stp>
        <stp>-8</stp>
        <stp/>
        <stp/>
        <stp/>
        <stp/>
        <stp>T</stp>
        <tr r="AF13" s="1"/>
      </tp>
      <tp>
        <v>1872.5</v>
        <stp/>
        <stp>StudyData</stp>
        <stp>EP</stp>
        <stp>Bar</stp>
        <stp/>
        <stp>Close</stp>
        <stp>5</stp>
        <stp>-2</stp>
        <stp/>
        <stp/>
        <stp/>
        <stp/>
        <stp>T</stp>
        <tr r="AE7" s="1"/>
      </tp>
      <tp>
        <v>15913</v>
        <stp/>
        <stp>ContractData</stp>
        <stp>YM?</stp>
        <stp>Y_Settlement</stp>
        <stp/>
        <stp>T</stp>
        <tr r="J7" s="2"/>
        <tr r="J7" s="2"/>
        <tr r="H7" s="2"/>
        <tr r="H7" s="2"/>
        <tr r="I7" s="2"/>
        <tr r="I7" s="2"/>
        <tr r="G7" s="2"/>
        <tr r="G7" s="2"/>
      </tp>
      <tp>
        <v>42416.395833333336</v>
        <stp/>
        <stp>StudyData</stp>
        <stp>EP</stp>
        <stp>Bar</stp>
        <stp/>
        <stp>Time</stp>
        <stp>5</stp>
        <stp>-9</stp>
        <stp/>
        <stp/>
        <stp/>
        <stp/>
        <stp>T</stp>
        <tr r="AF14" s="1"/>
      </tp>
      <tp>
        <v>1872</v>
        <stp/>
        <stp>StudyData</stp>
        <stp>EP</stp>
        <stp>Bar</stp>
        <stp/>
        <stp>Close</stp>
        <stp>5</stp>
        <stp>-1</stp>
        <stp/>
        <stp/>
        <stp/>
        <stp/>
        <stp>T</stp>
        <tr r="AE6" s="1"/>
      </tp>
      <tp>
        <v>96.635000000000005</v>
        <stp/>
        <stp>ContractData</stp>
        <stp>DXE?1</stp>
        <stp>Open</stp>
        <stp/>
        <stp>T</stp>
        <tr r="G35" s="2"/>
      </tp>
      <tp>
        <v>7816</v>
        <stp/>
        <stp>ContractData</stp>
        <stp>SW?</stp>
        <stp>High</stp>
        <stp/>
        <stp>T</stp>
        <tr r="H13" s="2"/>
      </tp>
      <tp>
        <v>9089.5</v>
        <stp/>
        <stp>ContractData</stp>
        <stp>DD?</stp>
        <stp>Close</stp>
        <stp/>
        <stp>T</stp>
        <tr r="J9" s="2"/>
      </tp>
      <tp>
        <v>42416.413194444445</v>
        <stp/>
        <stp>StudyData</stp>
        <stp>EP</stp>
        <stp>Bar</stp>
        <stp/>
        <stp>Time</stp>
        <stp>5</stp>
        <stp>-4</stp>
        <stp/>
        <stp/>
        <stp/>
        <stp/>
        <stp>T</stp>
        <tr r="AF9" s="1"/>
      </tp>
      <tp>
        <v>95.981999999999999</v>
        <stp/>
        <stp>ContractData</stp>
        <stp>DXE?1</stp>
        <stp>Y_Settlement</stp>
        <stp/>
        <stp>T</stp>
        <tr r="J35" s="2"/>
        <tr r="J35" s="2"/>
        <tr r="H35" s="2"/>
        <tr r="H35" s="2"/>
        <tr r="I35" s="2"/>
        <tr r="I35" s="2"/>
        <tr r="G35" s="2"/>
        <tr r="G35" s="2"/>
      </tp>
      <tp>
        <v>42416.409722222219</v>
        <stp/>
        <stp>StudyData</stp>
        <stp>EP</stp>
        <stp>Bar</stp>
        <stp/>
        <stp>Time</stp>
        <stp>5</stp>
        <stp>-5</stp>
        <stp/>
        <stp/>
        <stp/>
        <stp/>
        <stp>T</stp>
        <tr r="AF10" s="1"/>
      </tp>
      <tp>
        <v>31</v>
        <stp/>
        <stp>DOMData</stp>
        <stp>CLE?</stp>
        <stp>Volume</stp>
        <stp>-5</stp>
        <stp>T</stp>
        <tr r="O11" s="1"/>
      </tp>
      <tp>
        <v>15954</v>
        <stp/>
        <stp>ContractData</stp>
        <stp>YM?</stp>
        <stp>Open</stp>
        <stp/>
        <stp>T</stp>
        <tr r="G7" s="2"/>
      </tp>
      <tp>
        <v>42416.40625</v>
        <stp/>
        <stp>StudyData</stp>
        <stp>EP</stp>
        <stp>Bar</stp>
        <stp/>
        <stp>Time</stp>
        <stp>5</stp>
        <stp>-6</stp>
        <stp/>
        <stp/>
        <stp/>
        <stp/>
        <stp>T</stp>
        <tr r="AF11" s="1"/>
      </tp>
      <tp>
        <v>111.86</v>
        <stp/>
        <stp>ContractData</stp>
        <stp>DG?</stp>
        <stp>Close</stp>
        <stp/>
        <stp>T</stp>
        <tr r="J56" s="2"/>
      </tp>
      <tp>
        <v>25</v>
        <stp/>
        <stp>DOMData</stp>
        <stp>CLE?</stp>
        <stp>Volume</stp>
        <stp>-4</stp>
        <stp>T</stp>
        <tr r="P11" s="1"/>
      </tp>
      <tp>
        <v>42416.402777777781</v>
        <stp/>
        <stp>StudyData</stp>
        <stp>EP</stp>
        <stp>Bar</stp>
        <stp/>
        <stp>Time</stp>
        <stp>5</stp>
        <stp>-7</stp>
        <stp/>
        <stp/>
        <stp/>
        <stp/>
        <stp>T</stp>
        <tr r="AF12" s="1"/>
      </tp>
      <tp>
        <v>28.81</v>
        <stp/>
        <stp>StudyData</stp>
        <stp>CLE?</stp>
        <stp>Bar</stp>
        <stp/>
        <stp>Close</stp>
        <stp>5</stp>
        <stp>0</stp>
        <stp/>
        <stp/>
        <stp/>
        <stp/>
        <stp>T</stp>
        <tr r="AN5" s="1"/>
        <tr r="AN5" s="1"/>
      </tp>
      <tp>
        <v>20</v>
        <stp/>
        <stp>DOMData</stp>
        <stp>CLE?</stp>
        <stp>Volume</stp>
        <stp>-3</stp>
        <stp>T</stp>
        <tr r="Q11" s="1"/>
      </tp>
      <tp>
        <v>40</v>
        <stp/>
        <stp>DOMData</stp>
        <stp>CLE?</stp>
        <stp>Volume</stp>
        <stp>-2</stp>
        <stp>T</stp>
        <tr r="R11" s="1"/>
      </tp>
      <tp>
        <v>16203</v>
        <stp/>
        <stp>ContractData</stp>
        <stp>YM?</stp>
        <stp>High</stp>
        <stp/>
        <stp>T</stp>
        <tr r="H7" s="2"/>
      </tp>
      <tp>
        <v>42416.423611111109</v>
        <stp/>
        <stp>StudyData</stp>
        <stp>EP</stp>
        <stp>Bar</stp>
        <stp/>
        <stp>Time</stp>
        <stp>5</stp>
        <stp>-1</stp>
        <stp/>
        <stp/>
        <stp/>
        <stp/>
        <stp>T</stp>
        <tr r="AF6" s="1"/>
      </tp>
      <tp>
        <v>1878</v>
        <stp/>
        <stp>StudyData</stp>
        <stp>EP</stp>
        <stp>Bar</stp>
        <stp/>
        <stp>Close</stp>
        <stp>5</stp>
        <stp>-9</stp>
        <stp/>
        <stp/>
        <stp/>
        <stp/>
        <stp>T</stp>
        <tr r="AE14" s="1"/>
      </tp>
      <tp>
        <v>143.94</v>
        <stp/>
        <stp>ContractData</stp>
        <stp>CB?</stp>
        <stp>Close</stp>
        <stp/>
        <stp>T</stp>
        <tr r="J59" s="2"/>
      </tp>
      <tp>
        <v>164.35</v>
        <stp/>
        <stp>ContractData</stp>
        <stp>DB?</stp>
        <stp>Close</stp>
        <stp/>
        <stp>T</stp>
        <tr r="J58" s="2"/>
      </tp>
      <tp>
        <v>26</v>
        <stp/>
        <stp>DOMData</stp>
        <stp>CLE?</stp>
        <stp>Volume</stp>
        <stp>-1</stp>
        <stp>T</stp>
        <tr r="S11" s="1"/>
      </tp>
      <tp>
        <v>42416.420138888891</v>
        <stp/>
        <stp>StudyData</stp>
        <stp>EP</stp>
        <stp>Bar</stp>
        <stp/>
        <stp>Time</stp>
        <stp>5</stp>
        <stp>-2</stp>
        <stp/>
        <stp/>
        <stp/>
        <stp/>
        <stp>T</stp>
        <tr r="AF7" s="1"/>
      </tp>
      <tp>
        <v>1877.5</v>
        <stp/>
        <stp>StudyData</stp>
        <stp>EP</stp>
        <stp>Bar</stp>
        <stp/>
        <stp>Close</stp>
        <stp>5</stp>
        <stp>-8</stp>
        <stp/>
        <stp/>
        <stp/>
        <stp/>
        <stp>T</stp>
        <tr r="AE13" s="1"/>
      </tp>
      <tp>
        <v>1865</v>
        <stp/>
        <stp>ContractData</stp>
        <stp>EP</stp>
        <stp>Low</stp>
        <stp/>
        <stp>T</stp>
        <tr r="M7" s="1"/>
      </tp>
      <tp>
        <v>7754</v>
        <stp/>
        <stp>ContractData</stp>
        <stp>SW?</stp>
        <stp>Y_Settlement</stp>
        <stp/>
        <stp>T</stp>
        <tr r="J13" s="2"/>
        <tr r="J13" s="2"/>
        <tr r="I13" s="2"/>
        <tr r="I13" s="2"/>
        <tr r="G13" s="2"/>
        <tr r="G13" s="2"/>
        <tr r="H13" s="2"/>
        <tr r="H13" s="2"/>
      </tp>
      <tp>
        <v>42416.416666666664</v>
        <stp/>
        <stp>StudyData</stp>
        <stp>EP</stp>
        <stp>Bar</stp>
        <stp/>
        <stp>Time</stp>
        <stp>5</stp>
        <stp>-3</stp>
        <stp/>
        <stp/>
        <stp/>
        <stp/>
        <stp>T</stp>
        <tr r="AF8" s="1"/>
      </tp>
      <tp>
        <v>17933</v>
        <stp/>
        <stp>StudyData</stp>
        <stp>(Vol(EP?1)when  (LocalYear(EP?1)=2016 AND LocalMonth(EP?1)=2 AND LocalDay(EP?1)=12 AND LocalHour(EP?1)=10 AND LocalMinute(EP?1)=05))</stp>
        <stp>Bar</stp>
        <stp/>
        <stp>Close</stp>
        <stp>5</stp>
        <stp>0</stp>
        <stp/>
        <stp/>
        <stp/>
        <stp>FALSE</stp>
        <stp>T</stp>
        <tr r="T20" s="4"/>
      </tp>
      <tp>
        <v>16424</v>
        <stp/>
        <stp>StudyData</stp>
        <stp>(Vol(EP?1)when  (LocalYear(EP?1)=2016 AND LocalMonth(EP?1)=2 AND LocalDay(EP?1)=12 AND LocalHour(EP?1)=11 AND LocalMinute(EP?1)=15))</stp>
        <stp>Bar</stp>
        <stp/>
        <stp>Close</stp>
        <stp>5</stp>
        <stp>0</stp>
        <stp/>
        <stp/>
        <stp/>
        <stp>FALSE</stp>
        <stp>T</stp>
        <tr r="T34" s="4"/>
      </tp>
      <tp>
        <v>11928</v>
        <stp/>
        <stp>StudyData</stp>
        <stp>(Vol(EP?1)when  (LocalYear(EP?1)=2016 AND LocalMonth(EP?1)=2 AND LocalDay(EP?1)=12 AND LocalHour(EP?1)=12 AND LocalMinute(EP?1)=25))</stp>
        <stp>Bar</stp>
        <stp/>
        <stp>Close</stp>
        <stp>5</stp>
        <stp>0</stp>
        <stp/>
        <stp/>
        <stp/>
        <stp>FALSE</stp>
        <stp>T</stp>
        <tr r="T48" s="4"/>
      </tp>
      <tp>
        <v>8017</v>
        <stp/>
        <stp>StudyData</stp>
        <stp>(Vol(EP?1)when  (LocalYear(EP?1)=2016 AND LocalMonth(EP?1)=2 AND LocalDay(EP?1)=12 AND LocalHour(EP?1)=13 AND LocalMinute(EP?1)=35))</stp>
        <stp>Bar</stp>
        <stp/>
        <stp>Close</stp>
        <stp>5</stp>
        <stp>0</stp>
        <stp/>
        <stp/>
        <stp/>
        <stp>FALSE</stp>
        <stp>T</stp>
        <tr r="T62" s="4"/>
      </tp>
      <tp>
        <v>26053</v>
        <stp/>
        <stp>StudyData</stp>
        <stp>(Vol(EP?1)when  (LocalYear(EP?1)=2016 AND LocalMonth(EP?1)=2 AND LocalDay(EP?1)=12 AND LocalHour(EP?1)=14 AND LocalMinute(EP?1)=45))</stp>
        <stp>Bar</stp>
        <stp/>
        <stp>Close</stp>
        <stp>5</stp>
        <stp>0</stp>
        <stp/>
        <stp/>
        <stp/>
        <stp>FALSE</stp>
        <stp>T</stp>
        <tr r="T76" s="4"/>
      </tp>
      <tp>
        <v>14793</v>
        <stp/>
        <stp>StudyData</stp>
        <stp>(Vol(EP?1)when  (LocalYear(EP?1)=2016 AND LocalMonth(EP?1)=2 AND LocalDay(EP?1)=16 AND LocalHour(EP?1)=10 AND LocalMinute(EP?1)=00))</stp>
        <stp>Bar</stp>
        <stp/>
        <stp>Close</stp>
        <stp>5</stp>
        <stp>0</stp>
        <stp/>
        <stp/>
        <stp/>
        <stp>FALSE</stp>
        <stp>T</stp>
        <tr r="L19" s="4"/>
        <tr r="K19" s="4"/>
      </tp>
      <tp t="s">
        <v/>
        <stp/>
        <stp>StudyData</stp>
        <stp>(Vol(EP?1)when  (LocalYear(EP?1)=2016 AND LocalMonth(EP?1)=2 AND LocalDay(EP?1)=16 AND LocalHour(EP?1)=11 AND LocalMinute(EP?1)=10))</stp>
        <stp>Bar</stp>
        <stp/>
        <stp>Close</stp>
        <stp>5</stp>
        <stp>0</stp>
        <stp/>
        <stp/>
        <stp/>
        <stp>FALSE</stp>
        <stp>T</stp>
        <tr r="K33" s="4"/>
      </tp>
      <tp t="s">
        <v/>
        <stp/>
        <stp>StudyData</stp>
        <stp>(Vol(EP?1)when  (LocalYear(EP?1)=2016 AND LocalMonth(EP?1)=2 AND LocalDay(EP?1)=16 AND LocalHour(EP?1)=12 AND LocalMinute(EP?1)=20))</stp>
        <stp>Bar</stp>
        <stp/>
        <stp>Close</stp>
        <stp>5</stp>
        <stp>0</stp>
        <stp/>
        <stp/>
        <stp/>
        <stp>FALSE</stp>
        <stp>T</stp>
        <tr r="K47" s="4"/>
      </tp>
      <tp t="s">
        <v/>
        <stp/>
        <stp>StudyData</stp>
        <stp>(Vol(EP?1)when  (LocalYear(EP?1)=2016 AND LocalMonth(EP?1)=2 AND LocalDay(EP?1)=16 AND LocalHour(EP?1)=13 AND LocalMinute(EP?1)=30))</stp>
        <stp>Bar</stp>
        <stp/>
        <stp>Close</stp>
        <stp>5</stp>
        <stp>0</stp>
        <stp/>
        <stp/>
        <stp/>
        <stp>FALSE</stp>
        <stp>T</stp>
        <tr r="K61" s="4"/>
      </tp>
      <tp t="s">
        <v/>
        <stp/>
        <stp>StudyData</stp>
        <stp>(Vol(EP?1)when  (LocalYear(EP?1)=2016 AND LocalMonth(EP?1)=2 AND LocalDay(EP?1)=16 AND LocalHour(EP?1)=14 AND LocalMinute(EP?1)=40))</stp>
        <stp>Bar</stp>
        <stp/>
        <stp>Close</stp>
        <stp>5</stp>
        <stp>0</stp>
        <stp/>
        <stp/>
        <stp/>
        <stp>FALSE</stp>
        <stp>T</stp>
        <tr r="K75" s="4"/>
      </tp>
      <tp>
        <v>36284</v>
        <stp/>
        <stp>StudyData</stp>
        <stp>(Vol(EP?1)when  (LocalYear(EP?1)=2016 AND LocalMonth(EP?1)=2 AND LocalDay(EP?1)=10 AND LocalHour(EP?1)=10 AND LocalMinute(EP?1)=05))</stp>
        <stp>Bar</stp>
        <stp/>
        <stp>Close</stp>
        <stp>5</stp>
        <stp>0</stp>
        <stp/>
        <stp/>
        <stp/>
        <stp>FALSE</stp>
        <stp>T</stp>
        <tr r="V20" s="4"/>
      </tp>
      <tp>
        <v>13766</v>
        <stp/>
        <stp>StudyData</stp>
        <stp>(Vol(EP?1)when  (LocalYear(EP?1)=2016 AND LocalMonth(EP?1)=2 AND LocalDay(EP?1)=10 AND LocalHour(EP?1)=11 AND LocalMinute(EP?1)=15))</stp>
        <stp>Bar</stp>
        <stp/>
        <stp>Close</stp>
        <stp>5</stp>
        <stp>0</stp>
        <stp/>
        <stp/>
        <stp/>
        <stp>FALSE</stp>
        <stp>T</stp>
        <tr r="V34" s="4"/>
      </tp>
      <tp>
        <v>17090</v>
        <stp/>
        <stp>StudyData</stp>
        <stp>(Vol(EP?1)when  (LocalYear(EP?1)=2016 AND LocalMonth(EP?1)=2 AND LocalDay(EP?1)=10 AND LocalHour(EP?1)=12 AND LocalMinute(EP?1)=25))</stp>
        <stp>Bar</stp>
        <stp/>
        <stp>Close</stp>
        <stp>5</stp>
        <stp>0</stp>
        <stp/>
        <stp/>
        <stp/>
        <stp>FALSE</stp>
        <stp>T</stp>
        <tr r="V48" s="4"/>
      </tp>
      <tp>
        <v>10717</v>
        <stp/>
        <stp>StudyData</stp>
        <stp>(Vol(EP?1)when  (LocalYear(EP?1)=2016 AND LocalMonth(EP?1)=2 AND LocalDay(EP?1)=10 AND LocalHour(EP?1)=13 AND LocalMinute(EP?1)=35))</stp>
        <stp>Bar</stp>
        <stp/>
        <stp>Close</stp>
        <stp>5</stp>
        <stp>0</stp>
        <stp/>
        <stp/>
        <stp/>
        <stp>FALSE</stp>
        <stp>T</stp>
        <tr r="V62" s="4"/>
      </tp>
      <tp>
        <v>26374</v>
        <stp/>
        <stp>StudyData</stp>
        <stp>(Vol(EP?1)when  (LocalYear(EP?1)=2016 AND LocalMonth(EP?1)=2 AND LocalDay(EP?1)=10 AND LocalHour(EP?1)=14 AND LocalMinute(EP?1)=45))</stp>
        <stp>Bar</stp>
        <stp/>
        <stp>Close</stp>
        <stp>5</stp>
        <stp>0</stp>
        <stp/>
        <stp/>
        <stp/>
        <stp>FALSE</stp>
        <stp>T</stp>
        <tr r="V76" s="4"/>
      </tp>
      <tp>
        <v>2020</v>
        <stp/>
        <stp>StudyData</stp>
        <stp>(Vol(EP?1)when  (LocalYear(EP?1)=2016 AND LocalMonth(EP?1)=2 AND LocalDay(EP?1)=15 AND LocalHour(EP?1)=10 AND LocalMinute(EP?1)=00))</stp>
        <stp>Bar</stp>
        <stp/>
        <stp>Close</stp>
        <stp>5</stp>
        <stp>0</stp>
        <stp/>
        <stp/>
        <stp/>
        <stp>FALSE</stp>
        <stp>T</stp>
        <tr r="S19" s="4"/>
      </tp>
      <tp>
        <v>456</v>
        <stp/>
        <stp>StudyData</stp>
        <stp>(Vol(EP?1)when  (LocalYear(EP?1)=2016 AND LocalMonth(EP?1)=2 AND LocalDay(EP?1)=15 AND LocalHour(EP?1)=11 AND LocalMinute(EP?1)=10))</stp>
        <stp>Bar</stp>
        <stp/>
        <stp>Close</stp>
        <stp>5</stp>
        <stp>0</stp>
        <stp/>
        <stp/>
        <stp/>
        <stp>FALSE</stp>
        <stp>T</stp>
        <tr r="S33" s="4"/>
      </tp>
      <tp t="s">
        <v/>
        <stp/>
        <stp>StudyData</stp>
        <stp>(Vol(EP?1)when  (LocalYear(EP?1)=2016 AND LocalMonth(EP?1)=2 AND LocalDay(EP?1)=15 AND LocalHour(EP?1)=12 AND LocalMinute(EP?1)=20))</stp>
        <stp>Bar</stp>
        <stp/>
        <stp>Close</stp>
        <stp>5</stp>
        <stp>0</stp>
        <stp/>
        <stp/>
        <stp/>
        <stp>FALSE</stp>
        <stp>T</stp>
        <tr r="S47" s="4"/>
      </tp>
      <tp t="s">
        <v/>
        <stp/>
        <stp>StudyData</stp>
        <stp>(Vol(EP?1)when  (LocalYear(EP?1)=2016 AND LocalMonth(EP?1)=2 AND LocalDay(EP?1)=15 AND LocalHour(EP?1)=13 AND LocalMinute(EP?1)=30))</stp>
        <stp>Bar</stp>
        <stp/>
        <stp>Close</stp>
        <stp>5</stp>
        <stp>0</stp>
        <stp/>
        <stp/>
        <stp/>
        <stp>FALSE</stp>
        <stp>T</stp>
        <tr r="S61" s="4"/>
      </tp>
      <tp t="s">
        <v/>
        <stp/>
        <stp>StudyData</stp>
        <stp>(Vol(EP?1)when  (LocalYear(EP?1)=2016 AND LocalMonth(EP?1)=2 AND LocalDay(EP?1)=15 AND LocalHour(EP?1)=14 AND LocalMinute(EP?1)=40))</stp>
        <stp>Bar</stp>
        <stp/>
        <stp>Close</stp>
        <stp>5</stp>
        <stp>0</stp>
        <stp/>
        <stp/>
        <stp/>
        <stp>FALSE</stp>
        <stp>T</stp>
        <tr r="S75" s="4"/>
      </tp>
      <tp>
        <v>39791</v>
        <stp/>
        <stp>StudyData</stp>
        <stp>(Vol(EP?1)when  (LocalYear(EP?1)=2016 AND LocalMonth(EP?1)=2 AND LocalDay(EP?1)=11 AND LocalHour(EP?1)=10 AND LocalMinute(EP?1)=05))</stp>
        <stp>Bar</stp>
        <stp/>
        <stp>Close</stp>
        <stp>5</stp>
        <stp>0</stp>
        <stp/>
        <stp/>
        <stp/>
        <stp>FALSE</stp>
        <stp>T</stp>
        <tr r="U20" s="4"/>
      </tp>
      <tp>
        <v>21976</v>
        <stp/>
        <stp>StudyData</stp>
        <stp>(Vol(EP?1)when  (LocalYear(EP?1)=2016 AND LocalMonth(EP?1)=2 AND LocalDay(EP?1)=11 AND LocalHour(EP?1)=11 AND LocalMinute(EP?1)=15))</stp>
        <stp>Bar</stp>
        <stp/>
        <stp>Close</stp>
        <stp>5</stp>
        <stp>0</stp>
        <stp/>
        <stp/>
        <stp/>
        <stp>FALSE</stp>
        <stp>T</stp>
        <tr r="U34" s="4"/>
      </tp>
      <tp>
        <v>7324</v>
        <stp/>
        <stp>StudyData</stp>
        <stp>(Vol(EP?1)when  (LocalYear(EP?1)=2016 AND LocalMonth(EP?1)=2 AND LocalDay(EP?1)=11 AND LocalHour(EP?1)=12 AND LocalMinute(EP?1)=25))</stp>
        <stp>Bar</stp>
        <stp/>
        <stp>Close</stp>
        <stp>5</stp>
        <stp>0</stp>
        <stp/>
        <stp/>
        <stp/>
        <stp>FALSE</stp>
        <stp>T</stp>
        <tr r="U48" s="4"/>
      </tp>
      <tp>
        <v>67990</v>
        <stp/>
        <stp>StudyData</stp>
        <stp>(Vol(EP?1)when  (LocalYear(EP?1)=2016 AND LocalMonth(EP?1)=2 AND LocalDay(EP?1)=11 AND LocalHour(EP?1)=13 AND LocalMinute(EP?1)=35))</stp>
        <stp>Bar</stp>
        <stp/>
        <stp>Close</stp>
        <stp>5</stp>
        <stp>0</stp>
        <stp/>
        <stp/>
        <stp/>
        <stp>FALSE</stp>
        <stp>T</stp>
        <tr r="U62" s="4"/>
      </tp>
      <tp>
        <v>31694</v>
        <stp/>
        <stp>StudyData</stp>
        <stp>(Vol(EP?1)when  (LocalYear(EP?1)=2016 AND LocalMonth(EP?1)=2 AND LocalDay(EP?1)=11 AND LocalHour(EP?1)=14 AND LocalMinute(EP?1)=45))</stp>
        <stp>Bar</stp>
        <stp/>
        <stp>Close</stp>
        <stp>5</stp>
        <stp>0</stp>
        <stp/>
        <stp/>
        <stp/>
        <stp>FALSE</stp>
        <stp>T</stp>
        <tr r="U76" s="4"/>
      </tp>
      <tp>
        <v>34800</v>
        <stp/>
        <stp>StudyData</stp>
        <stp>(Vol(EP?1)when  (LocalYear(EP?1)=2016 AND LocalMonth(EP?1)=2 AND LocalDay(EP?1)=16 AND LocalHour(EP?1)=10 AND LocalMinute(EP?1)=05))</stp>
        <stp>Bar</stp>
        <stp/>
        <stp>Close</stp>
        <stp>5</stp>
        <stp>0</stp>
        <stp/>
        <stp/>
        <stp/>
        <stp>FALSE</stp>
        <stp>T</stp>
        <tr r="L20" s="4"/>
        <tr r="K20" s="4"/>
      </tp>
      <tp t="s">
        <v/>
        <stp/>
        <stp>StudyData</stp>
        <stp>(Vol(EP?1)when  (LocalYear(EP?1)=2016 AND LocalMonth(EP?1)=2 AND LocalDay(EP?1)=16 AND LocalHour(EP?1)=11 AND LocalMinute(EP?1)=15))</stp>
        <stp>Bar</stp>
        <stp/>
        <stp>Close</stp>
        <stp>5</stp>
        <stp>0</stp>
        <stp/>
        <stp/>
        <stp/>
        <stp>FALSE</stp>
        <stp>T</stp>
        <tr r="K34" s="4"/>
      </tp>
      <tp t="s">
        <v/>
        <stp/>
        <stp>StudyData</stp>
        <stp>(Vol(EP?1)when  (LocalYear(EP?1)=2016 AND LocalMonth(EP?1)=2 AND LocalDay(EP?1)=16 AND LocalHour(EP?1)=12 AND LocalMinute(EP?1)=25))</stp>
        <stp>Bar</stp>
        <stp/>
        <stp>Close</stp>
        <stp>5</stp>
        <stp>0</stp>
        <stp/>
        <stp/>
        <stp/>
        <stp>FALSE</stp>
        <stp>T</stp>
        <tr r="K48" s="4"/>
      </tp>
      <tp t="s">
        <v/>
        <stp/>
        <stp>StudyData</stp>
        <stp>(Vol(EP?1)when  (LocalYear(EP?1)=2016 AND LocalMonth(EP?1)=2 AND LocalDay(EP?1)=16 AND LocalHour(EP?1)=13 AND LocalMinute(EP?1)=35))</stp>
        <stp>Bar</stp>
        <stp/>
        <stp>Close</stp>
        <stp>5</stp>
        <stp>0</stp>
        <stp/>
        <stp/>
        <stp/>
        <stp>FALSE</stp>
        <stp>T</stp>
        <tr r="K62" s="4"/>
      </tp>
      <tp t="s">
        <v/>
        <stp/>
        <stp>StudyData</stp>
        <stp>(Vol(EP?1)when  (LocalYear(EP?1)=2016 AND LocalMonth(EP?1)=2 AND LocalDay(EP?1)=16 AND LocalHour(EP?1)=14 AND LocalMinute(EP?1)=45))</stp>
        <stp>Bar</stp>
        <stp/>
        <stp>Close</stp>
        <stp>5</stp>
        <stp>0</stp>
        <stp/>
        <stp/>
        <stp/>
        <stp>FALSE</stp>
        <stp>T</stp>
        <tr r="K76" s="4"/>
      </tp>
      <tp>
        <v>25149</v>
        <stp/>
        <stp>StudyData</stp>
        <stp>(Vol(EP?1)when  (LocalYear(EP?1)=2016 AND LocalMonth(EP?1)=2 AND LocalDay(EP?1)=12 AND LocalHour(EP?1)=10 AND LocalMinute(EP?1)=00))</stp>
        <stp>Bar</stp>
        <stp/>
        <stp>Close</stp>
        <stp>5</stp>
        <stp>0</stp>
        <stp/>
        <stp/>
        <stp/>
        <stp>FALSE</stp>
        <stp>T</stp>
        <tr r="T19" s="4"/>
      </tp>
      <tp>
        <v>15037</v>
        <stp/>
        <stp>StudyData</stp>
        <stp>(Vol(EP?1)when  (LocalYear(EP?1)=2016 AND LocalMonth(EP?1)=2 AND LocalDay(EP?1)=12 AND LocalHour(EP?1)=11 AND LocalMinute(EP?1)=10))</stp>
        <stp>Bar</stp>
        <stp/>
        <stp>Close</stp>
        <stp>5</stp>
        <stp>0</stp>
        <stp/>
        <stp/>
        <stp/>
        <stp>FALSE</stp>
        <stp>T</stp>
        <tr r="T33" s="4"/>
      </tp>
      <tp>
        <v>8484</v>
        <stp/>
        <stp>StudyData</stp>
        <stp>(Vol(EP?1)when  (LocalYear(EP?1)=2016 AND LocalMonth(EP?1)=2 AND LocalDay(EP?1)=12 AND LocalHour(EP?1)=12 AND LocalMinute(EP?1)=20))</stp>
        <stp>Bar</stp>
        <stp/>
        <stp>Close</stp>
        <stp>5</stp>
        <stp>0</stp>
        <stp/>
        <stp/>
        <stp/>
        <stp>FALSE</stp>
        <stp>T</stp>
        <tr r="T47" s="4"/>
      </tp>
      <tp>
        <v>13681</v>
        <stp/>
        <stp>StudyData</stp>
        <stp>(Vol(EP?1)when  (LocalYear(EP?1)=2016 AND LocalMonth(EP?1)=2 AND LocalDay(EP?1)=12 AND LocalHour(EP?1)=13 AND LocalMinute(EP?1)=30))</stp>
        <stp>Bar</stp>
        <stp/>
        <stp>Close</stp>
        <stp>5</stp>
        <stp>0</stp>
        <stp/>
        <stp/>
        <stp/>
        <stp>FALSE</stp>
        <stp>T</stp>
        <tr r="T61" s="4"/>
      </tp>
      <tp>
        <v>20837</v>
        <stp/>
        <stp>StudyData</stp>
        <stp>(Vol(EP?1)when  (LocalYear(EP?1)=2016 AND LocalMonth(EP?1)=2 AND LocalDay(EP?1)=12 AND LocalHour(EP?1)=14 AND LocalMinute(EP?1)=40))</stp>
        <stp>Bar</stp>
        <stp/>
        <stp>Close</stp>
        <stp>5</stp>
        <stp>0</stp>
        <stp/>
        <stp/>
        <stp/>
        <stp>FALSE</stp>
        <stp>T</stp>
        <tr r="T75" s="4"/>
      </tp>
      <tp>
        <v>24726</v>
        <stp/>
        <stp>StudyData</stp>
        <stp>(Vol(EP?1)when  (LocalYear(EP?1)=2016 AND LocalMonth(EP?1)=2 AND LocalDay(EP?1)=11 AND LocalHour(EP?1)=10 AND LocalMinute(EP?1)=00))</stp>
        <stp>Bar</stp>
        <stp/>
        <stp>Close</stp>
        <stp>5</stp>
        <stp>0</stp>
        <stp/>
        <stp/>
        <stp/>
        <stp>FALSE</stp>
        <stp>T</stp>
        <tr r="U19" s="4"/>
      </tp>
      <tp>
        <v>17295</v>
        <stp/>
        <stp>StudyData</stp>
        <stp>(Vol(EP?1)when  (LocalYear(EP?1)=2016 AND LocalMonth(EP?1)=2 AND LocalDay(EP?1)=11 AND LocalHour(EP?1)=11 AND LocalMinute(EP?1)=10))</stp>
        <stp>Bar</stp>
        <stp/>
        <stp>Close</stp>
        <stp>5</stp>
        <stp>0</stp>
        <stp/>
        <stp/>
        <stp/>
        <stp>FALSE</stp>
        <stp>T</stp>
        <tr r="U33" s="4"/>
      </tp>
      <tp>
        <v>21458</v>
        <stp/>
        <stp>StudyData</stp>
        <stp>(Vol(EP?1)when  (LocalYear(EP?1)=2016 AND LocalMonth(EP?1)=2 AND LocalDay(EP?1)=11 AND LocalHour(EP?1)=12 AND LocalMinute(EP?1)=20))</stp>
        <stp>Bar</stp>
        <stp/>
        <stp>Close</stp>
        <stp>5</stp>
        <stp>0</stp>
        <stp/>
        <stp/>
        <stp/>
        <stp>FALSE</stp>
        <stp>T</stp>
        <tr r="U47" s="4"/>
      </tp>
      <tp>
        <v>27153</v>
        <stp/>
        <stp>StudyData</stp>
        <stp>(Vol(EP?1)when  (LocalYear(EP?1)=2016 AND LocalMonth(EP?1)=2 AND LocalDay(EP?1)=11 AND LocalHour(EP?1)=13 AND LocalMinute(EP?1)=30))</stp>
        <stp>Bar</stp>
        <stp/>
        <stp>Close</stp>
        <stp>5</stp>
        <stp>0</stp>
        <stp/>
        <stp/>
        <stp/>
        <stp>FALSE</stp>
        <stp>T</stp>
        <tr r="U61" s="4"/>
      </tp>
      <tp>
        <v>39577</v>
        <stp/>
        <stp>StudyData</stp>
        <stp>(Vol(EP?1)when  (LocalYear(EP?1)=2016 AND LocalMonth(EP?1)=2 AND LocalDay(EP?1)=11 AND LocalHour(EP?1)=14 AND LocalMinute(EP?1)=40))</stp>
        <stp>Bar</stp>
        <stp/>
        <stp>Close</stp>
        <stp>5</stp>
        <stp>0</stp>
        <stp/>
        <stp/>
        <stp/>
        <stp>FALSE</stp>
        <stp>T</stp>
        <tr r="U75" s="4"/>
      </tp>
      <tp>
        <v>39802</v>
        <stp/>
        <stp>StudyData</stp>
        <stp>(Vol(EP?1)when  (LocalYear(EP?1)=2016 AND LocalMonth(EP?1)=2 AND LocalDay(EP?1)=10 AND LocalHour(EP?1)=10 AND LocalMinute(EP?1)=00))</stp>
        <stp>Bar</stp>
        <stp/>
        <stp>Close</stp>
        <stp>5</stp>
        <stp>0</stp>
        <stp/>
        <stp/>
        <stp/>
        <stp>FALSE</stp>
        <stp>T</stp>
        <tr r="V19" s="4"/>
      </tp>
      <tp>
        <v>11042</v>
        <stp/>
        <stp>StudyData</stp>
        <stp>(Vol(EP?1)when  (LocalYear(EP?1)=2016 AND LocalMonth(EP?1)=2 AND LocalDay(EP?1)=10 AND LocalHour(EP?1)=11 AND LocalMinute(EP?1)=10))</stp>
        <stp>Bar</stp>
        <stp/>
        <stp>Close</stp>
        <stp>5</stp>
        <stp>0</stp>
        <stp/>
        <stp/>
        <stp/>
        <stp>FALSE</stp>
        <stp>T</stp>
        <tr r="V33" s="4"/>
      </tp>
      <tp>
        <v>7872</v>
        <stp/>
        <stp>StudyData</stp>
        <stp>(Vol(EP?1)when  (LocalYear(EP?1)=2016 AND LocalMonth(EP?1)=2 AND LocalDay(EP?1)=10 AND LocalHour(EP?1)=12 AND LocalMinute(EP?1)=20))</stp>
        <stp>Bar</stp>
        <stp/>
        <stp>Close</stp>
        <stp>5</stp>
        <stp>0</stp>
        <stp/>
        <stp/>
        <stp/>
        <stp>FALSE</stp>
        <stp>T</stp>
        <tr r="V47" s="4"/>
      </tp>
      <tp>
        <v>14486</v>
        <stp/>
        <stp>StudyData</stp>
        <stp>(Vol(EP?1)when  (LocalYear(EP?1)=2016 AND LocalMonth(EP?1)=2 AND LocalDay(EP?1)=10 AND LocalHour(EP?1)=13 AND LocalMinute(EP?1)=30))</stp>
        <stp>Bar</stp>
        <stp/>
        <stp>Close</stp>
        <stp>5</stp>
        <stp>0</stp>
        <stp/>
        <stp/>
        <stp/>
        <stp>FALSE</stp>
        <stp>T</stp>
        <tr r="V61" s="4"/>
      </tp>
      <tp>
        <v>38195</v>
        <stp/>
        <stp>StudyData</stp>
        <stp>(Vol(EP?1)when  (LocalYear(EP?1)=2016 AND LocalMonth(EP?1)=2 AND LocalDay(EP?1)=10 AND LocalHour(EP?1)=14 AND LocalMinute(EP?1)=40))</stp>
        <stp>Bar</stp>
        <stp/>
        <stp>Close</stp>
        <stp>5</stp>
        <stp>0</stp>
        <stp/>
        <stp/>
        <stp/>
        <stp>FALSE</stp>
        <stp>T</stp>
        <tr r="V75" s="4"/>
      </tp>
      <tp>
        <v>712</v>
        <stp/>
        <stp>StudyData</stp>
        <stp>(Vol(EP?1)when  (LocalYear(EP?1)=2016 AND LocalMonth(EP?1)=2 AND LocalDay(EP?1)=15 AND LocalHour(EP?1)=10 AND LocalMinute(EP?1)=05))</stp>
        <stp>Bar</stp>
        <stp/>
        <stp>Close</stp>
        <stp>5</stp>
        <stp>0</stp>
        <stp/>
        <stp/>
        <stp/>
        <stp>FALSE</stp>
        <stp>T</stp>
        <tr r="S20" s="4"/>
      </tp>
      <tp>
        <v>286</v>
        <stp/>
        <stp>StudyData</stp>
        <stp>(Vol(EP?1)when  (LocalYear(EP?1)=2016 AND LocalMonth(EP?1)=2 AND LocalDay(EP?1)=15 AND LocalHour(EP?1)=11 AND LocalMinute(EP?1)=15))</stp>
        <stp>Bar</stp>
        <stp/>
        <stp>Close</stp>
        <stp>5</stp>
        <stp>0</stp>
        <stp/>
        <stp/>
        <stp/>
        <stp>FALSE</stp>
        <stp>T</stp>
        <tr r="S34" s="4"/>
      </tp>
      <tp t="s">
        <v/>
        <stp/>
        <stp>StudyData</stp>
        <stp>(Vol(EP?1)when  (LocalYear(EP?1)=2016 AND LocalMonth(EP?1)=2 AND LocalDay(EP?1)=15 AND LocalHour(EP?1)=12 AND LocalMinute(EP?1)=25))</stp>
        <stp>Bar</stp>
        <stp/>
        <stp>Close</stp>
        <stp>5</stp>
        <stp>0</stp>
        <stp/>
        <stp/>
        <stp/>
        <stp>FALSE</stp>
        <stp>T</stp>
        <tr r="S48" s="4"/>
      </tp>
      <tp t="s">
        <v/>
        <stp/>
        <stp>StudyData</stp>
        <stp>(Vol(EP?1)when  (LocalYear(EP?1)=2016 AND LocalMonth(EP?1)=2 AND LocalDay(EP?1)=15 AND LocalHour(EP?1)=13 AND LocalMinute(EP?1)=35))</stp>
        <stp>Bar</stp>
        <stp/>
        <stp>Close</stp>
        <stp>5</stp>
        <stp>0</stp>
        <stp/>
        <stp/>
        <stp/>
        <stp>FALSE</stp>
        <stp>T</stp>
        <tr r="S62" s="4"/>
      </tp>
      <tp t="s">
        <v/>
        <stp/>
        <stp>StudyData</stp>
        <stp>(Vol(EP?1)when  (LocalYear(EP?1)=2016 AND LocalMonth(EP?1)=2 AND LocalDay(EP?1)=15 AND LocalHour(EP?1)=14 AND LocalMinute(EP?1)=45))</stp>
        <stp>Bar</stp>
        <stp/>
        <stp>Close</stp>
        <stp>5</stp>
        <stp>0</stp>
        <stp/>
        <stp/>
        <stp/>
        <stp>FALSE</stp>
        <stp>T</stp>
        <tr r="S76" s="4"/>
      </tp>
      <tp>
        <v>38295</v>
        <stp/>
        <stp>StudyData</stp>
        <stp>(Vol(EP?1)when  (LocalYear(EP?1)=2016 AND LocalMonth(EP?1)=2 AND LocalDay(EP?1)=12 AND LocalHour(EP?1)=10 AND LocalMinute(EP?1)=15))</stp>
        <stp>Bar</stp>
        <stp/>
        <stp>Close</stp>
        <stp>5</stp>
        <stp>0</stp>
        <stp/>
        <stp/>
        <stp/>
        <stp>FALSE</stp>
        <stp>T</stp>
        <tr r="T22" s="4"/>
      </tp>
      <tp>
        <v>9987</v>
        <stp/>
        <stp>StudyData</stp>
        <stp>(Vol(EP?1)when  (LocalYear(EP?1)=2016 AND LocalMonth(EP?1)=2 AND LocalDay(EP?1)=12 AND LocalHour(EP?1)=11 AND LocalMinute(EP?1)=05))</stp>
        <stp>Bar</stp>
        <stp/>
        <stp>Close</stp>
        <stp>5</stp>
        <stp>0</stp>
        <stp/>
        <stp/>
        <stp/>
        <stp>FALSE</stp>
        <stp>T</stp>
        <tr r="T32" s="4"/>
      </tp>
      <tp>
        <v>12260</v>
        <stp/>
        <stp>StudyData</stp>
        <stp>(Vol(EP?1)when  (LocalYear(EP?1)=2016 AND LocalMonth(EP?1)=2 AND LocalDay(EP?1)=12 AND LocalHour(EP?1)=12 AND LocalMinute(EP?1)=35))</stp>
        <stp>Bar</stp>
        <stp/>
        <stp>Close</stp>
        <stp>5</stp>
        <stp>0</stp>
        <stp/>
        <stp/>
        <stp/>
        <stp>FALSE</stp>
        <stp>T</stp>
        <tr r="T50" s="4"/>
      </tp>
      <tp>
        <v>12582</v>
        <stp/>
        <stp>StudyData</stp>
        <stp>(Vol(EP?1)when  (LocalYear(EP?1)=2016 AND LocalMonth(EP?1)=2 AND LocalDay(EP?1)=12 AND LocalHour(EP?1)=13 AND LocalMinute(EP?1)=25))</stp>
        <stp>Bar</stp>
        <stp/>
        <stp>Close</stp>
        <stp>5</stp>
        <stp>0</stp>
        <stp/>
        <stp/>
        <stp/>
        <stp>FALSE</stp>
        <stp>T</stp>
        <tr r="T60" s="4"/>
      </tp>
      <tp>
        <v>69673</v>
        <stp/>
        <stp>StudyData</stp>
        <stp>(Vol(EP?1)when  (LocalYear(EP?1)=2016 AND LocalMonth(EP?1)=2 AND LocalDay(EP?1)=12 AND LocalHour(EP?1)=14 AND LocalMinute(EP?1)=55))</stp>
        <stp>Bar</stp>
        <stp/>
        <stp>Close</stp>
        <stp>5</stp>
        <stp>0</stp>
        <stp/>
        <stp/>
        <stp/>
        <stp>FALSE</stp>
        <stp>T</stp>
        <tr r="T78" s="4"/>
      </tp>
      <tp>
        <v>16333</v>
        <stp/>
        <stp>StudyData</stp>
        <stp>(Vol(EP?1)when  (LocalYear(EP?1)=2016 AND LocalMonth(EP?1)=2 AND LocalDay(EP?1)=16 AND LocalHour(EP?1)=10 AND LocalMinute(EP?1)=10))</stp>
        <stp>Bar</stp>
        <stp/>
        <stp>Close</stp>
        <stp>5</stp>
        <stp>0</stp>
        <stp/>
        <stp/>
        <stp/>
        <stp>FALSE</stp>
        <stp>T</stp>
        <tr r="L21" s="4"/>
        <tr r="K21" s="4"/>
      </tp>
      <tp t="s">
        <v/>
        <stp/>
        <stp>StudyData</stp>
        <stp>(Vol(EP?1)when  (LocalYear(EP?1)=2016 AND LocalMonth(EP?1)=2 AND LocalDay(EP?1)=16 AND LocalHour(EP?1)=11 AND LocalMinute(EP?1)=00))</stp>
        <stp>Bar</stp>
        <stp/>
        <stp>Close</stp>
        <stp>5</stp>
        <stp>0</stp>
        <stp/>
        <stp/>
        <stp/>
        <stp>FALSE</stp>
        <stp>T</stp>
        <tr r="K31" s="4"/>
      </tp>
      <tp t="s">
        <v/>
        <stp/>
        <stp>StudyData</stp>
        <stp>(Vol(EP?1)when  (LocalYear(EP?1)=2016 AND LocalMonth(EP?1)=2 AND LocalDay(EP?1)=16 AND LocalHour(EP?1)=12 AND LocalMinute(EP?1)=30))</stp>
        <stp>Bar</stp>
        <stp/>
        <stp>Close</stp>
        <stp>5</stp>
        <stp>0</stp>
        <stp/>
        <stp/>
        <stp/>
        <stp>FALSE</stp>
        <stp>T</stp>
        <tr r="K49" s="4"/>
      </tp>
      <tp t="s">
        <v/>
        <stp/>
        <stp>StudyData</stp>
        <stp>(Vol(EP?1)when  (LocalYear(EP?1)=2016 AND LocalMonth(EP?1)=2 AND LocalDay(EP?1)=16 AND LocalHour(EP?1)=13 AND LocalMinute(EP?1)=20))</stp>
        <stp>Bar</stp>
        <stp/>
        <stp>Close</stp>
        <stp>5</stp>
        <stp>0</stp>
        <stp/>
        <stp/>
        <stp/>
        <stp>FALSE</stp>
        <stp>T</stp>
        <tr r="K59" s="4"/>
      </tp>
      <tp t="s">
        <v/>
        <stp/>
        <stp>StudyData</stp>
        <stp>(Vol(EP?1)when  (LocalYear(EP?1)=2016 AND LocalMonth(EP?1)=2 AND LocalDay(EP?1)=16 AND LocalHour(EP?1)=14 AND LocalMinute(EP?1)=50))</stp>
        <stp>Bar</stp>
        <stp/>
        <stp>Close</stp>
        <stp>5</stp>
        <stp>0</stp>
        <stp/>
        <stp/>
        <stp/>
        <stp>FALSE</stp>
        <stp>T</stp>
        <tr r="K77" s="4"/>
      </tp>
      <tp>
        <v>33177</v>
        <stp/>
        <stp>StudyData</stp>
        <stp>(Vol(EP?1)when  (LocalYear(EP?1)=2016 AND LocalMonth(EP?1)=2 AND LocalDay(EP?1)=10 AND LocalHour(EP?1)=10 AND LocalMinute(EP?1)=15))</stp>
        <stp>Bar</stp>
        <stp/>
        <stp>Close</stp>
        <stp>5</stp>
        <stp>0</stp>
        <stp/>
        <stp/>
        <stp/>
        <stp>FALSE</stp>
        <stp>T</stp>
        <tr r="V22" s="4"/>
      </tp>
      <tp>
        <v>15885</v>
        <stp/>
        <stp>StudyData</stp>
        <stp>(Vol(EP?1)when  (LocalYear(EP?1)=2016 AND LocalMonth(EP?1)=2 AND LocalDay(EP?1)=10 AND LocalHour(EP?1)=11 AND LocalMinute(EP?1)=05))</stp>
        <stp>Bar</stp>
        <stp/>
        <stp>Close</stp>
        <stp>5</stp>
        <stp>0</stp>
        <stp/>
        <stp/>
        <stp/>
        <stp>FALSE</stp>
        <stp>T</stp>
        <tr r="V32" s="4"/>
      </tp>
      <tp>
        <v>8099</v>
        <stp/>
        <stp>StudyData</stp>
        <stp>(Vol(EP?1)when  (LocalYear(EP?1)=2016 AND LocalMonth(EP?1)=2 AND LocalDay(EP?1)=10 AND LocalHour(EP?1)=12 AND LocalMinute(EP?1)=35))</stp>
        <stp>Bar</stp>
        <stp/>
        <stp>Close</stp>
        <stp>5</stp>
        <stp>0</stp>
        <stp/>
        <stp/>
        <stp/>
        <stp>FALSE</stp>
        <stp>T</stp>
        <tr r="V50" s="4"/>
      </tp>
      <tp>
        <v>12038</v>
        <stp/>
        <stp>StudyData</stp>
        <stp>(Vol(EP?1)when  (LocalYear(EP?1)=2016 AND LocalMonth(EP?1)=2 AND LocalDay(EP?1)=10 AND LocalHour(EP?1)=13 AND LocalMinute(EP?1)=25))</stp>
        <stp>Bar</stp>
        <stp/>
        <stp>Close</stp>
        <stp>5</stp>
        <stp>0</stp>
        <stp/>
        <stp/>
        <stp/>
        <stp>FALSE</stp>
        <stp>T</stp>
        <tr r="V60" s="4"/>
      </tp>
      <tp>
        <v>51064</v>
        <stp/>
        <stp>StudyData</stp>
        <stp>(Vol(EP?1)when  (LocalYear(EP?1)=2016 AND LocalMonth(EP?1)=2 AND LocalDay(EP?1)=10 AND LocalHour(EP?1)=14 AND LocalMinute(EP?1)=55))</stp>
        <stp>Bar</stp>
        <stp/>
        <stp>Close</stp>
        <stp>5</stp>
        <stp>0</stp>
        <stp/>
        <stp/>
        <stp/>
        <stp>FALSE</stp>
        <stp>T</stp>
        <tr r="V78" s="4"/>
      </tp>
      <tp>
        <v>791</v>
        <stp/>
        <stp>StudyData</stp>
        <stp>(Vol(EP?1)when  (LocalYear(EP?1)=2016 AND LocalMonth(EP?1)=2 AND LocalDay(EP?1)=15 AND LocalHour(EP?1)=10 AND LocalMinute(EP?1)=10))</stp>
        <stp>Bar</stp>
        <stp/>
        <stp>Close</stp>
        <stp>5</stp>
        <stp>0</stp>
        <stp/>
        <stp/>
        <stp/>
        <stp>FALSE</stp>
        <stp>T</stp>
        <tr r="S21" s="4"/>
      </tp>
      <tp>
        <v>847</v>
        <stp/>
        <stp>StudyData</stp>
        <stp>(Vol(EP?1)when  (LocalYear(EP?1)=2016 AND LocalMonth(EP?1)=2 AND LocalDay(EP?1)=15 AND LocalHour(EP?1)=11 AND LocalMinute(EP?1)=00))</stp>
        <stp>Bar</stp>
        <stp/>
        <stp>Close</stp>
        <stp>5</stp>
        <stp>0</stp>
        <stp/>
        <stp/>
        <stp/>
        <stp>FALSE</stp>
        <stp>T</stp>
        <tr r="S31" s="4"/>
      </tp>
      <tp t="s">
        <v/>
        <stp/>
        <stp>StudyData</stp>
        <stp>(Vol(EP?1)when  (LocalYear(EP?1)=2016 AND LocalMonth(EP?1)=2 AND LocalDay(EP?1)=15 AND LocalHour(EP?1)=12 AND LocalMinute(EP?1)=30))</stp>
        <stp>Bar</stp>
        <stp/>
        <stp>Close</stp>
        <stp>5</stp>
        <stp>0</stp>
        <stp/>
        <stp/>
        <stp/>
        <stp>FALSE</stp>
        <stp>T</stp>
        <tr r="S49" s="4"/>
      </tp>
      <tp t="s">
        <v/>
        <stp/>
        <stp>StudyData</stp>
        <stp>(Vol(EP?1)when  (LocalYear(EP?1)=2016 AND LocalMonth(EP?1)=2 AND LocalDay(EP?1)=15 AND LocalHour(EP?1)=13 AND LocalMinute(EP?1)=20))</stp>
        <stp>Bar</stp>
        <stp/>
        <stp>Close</stp>
        <stp>5</stp>
        <stp>0</stp>
        <stp/>
        <stp/>
        <stp/>
        <stp>FALSE</stp>
        <stp>T</stp>
        <tr r="S59" s="4"/>
      </tp>
      <tp t="s">
        <v/>
        <stp/>
        <stp>StudyData</stp>
        <stp>(Vol(EP?1)when  (LocalYear(EP?1)=2016 AND LocalMonth(EP?1)=2 AND LocalDay(EP?1)=15 AND LocalHour(EP?1)=14 AND LocalMinute(EP?1)=50))</stp>
        <stp>Bar</stp>
        <stp/>
        <stp>Close</stp>
        <stp>5</stp>
        <stp>0</stp>
        <stp/>
        <stp/>
        <stp/>
        <stp>FALSE</stp>
        <stp>T</stp>
        <tr r="S77" s="4"/>
      </tp>
      <tp>
        <v>34008</v>
        <stp/>
        <stp>StudyData</stp>
        <stp>(Vol(EP?1)when  (LocalYear(EP?1)=2016 AND LocalMonth(EP?1)=2 AND LocalDay(EP?1)=11 AND LocalHour(EP?1)=10 AND LocalMinute(EP?1)=15))</stp>
        <stp>Bar</stp>
        <stp/>
        <stp>Close</stp>
        <stp>5</stp>
        <stp>0</stp>
        <stp/>
        <stp/>
        <stp/>
        <stp>FALSE</stp>
        <stp>T</stp>
        <tr r="U22" s="4"/>
      </tp>
      <tp>
        <v>20125</v>
        <stp/>
        <stp>StudyData</stp>
        <stp>(Vol(EP?1)when  (LocalYear(EP?1)=2016 AND LocalMonth(EP?1)=2 AND LocalDay(EP?1)=11 AND LocalHour(EP?1)=11 AND LocalMinute(EP?1)=05))</stp>
        <stp>Bar</stp>
        <stp/>
        <stp>Close</stp>
        <stp>5</stp>
        <stp>0</stp>
        <stp/>
        <stp/>
        <stp/>
        <stp>FALSE</stp>
        <stp>T</stp>
        <tr r="U32" s="4"/>
      </tp>
      <tp>
        <v>25985</v>
        <stp/>
        <stp>StudyData</stp>
        <stp>(Vol(EP?1)when  (LocalYear(EP?1)=2016 AND LocalMonth(EP?1)=2 AND LocalDay(EP?1)=11 AND LocalHour(EP?1)=12 AND LocalMinute(EP?1)=35))</stp>
        <stp>Bar</stp>
        <stp/>
        <stp>Close</stp>
        <stp>5</stp>
        <stp>0</stp>
        <stp/>
        <stp/>
        <stp/>
        <stp>FALSE</stp>
        <stp>T</stp>
        <tr r="U50" s="4"/>
      </tp>
      <tp>
        <v>26066</v>
        <stp/>
        <stp>StudyData</stp>
        <stp>(Vol(EP?1)when  (LocalYear(EP?1)=2016 AND LocalMonth(EP?1)=2 AND LocalDay(EP?1)=11 AND LocalHour(EP?1)=13 AND LocalMinute(EP?1)=25))</stp>
        <stp>Bar</stp>
        <stp/>
        <stp>Close</stp>
        <stp>5</stp>
        <stp>0</stp>
        <stp/>
        <stp/>
        <stp/>
        <stp>FALSE</stp>
        <stp>T</stp>
        <tr r="U60" s="4"/>
      </tp>
      <tp>
        <v>88228</v>
        <stp/>
        <stp>StudyData</stp>
        <stp>(Vol(EP?1)when  (LocalYear(EP?1)=2016 AND LocalMonth(EP?1)=2 AND LocalDay(EP?1)=11 AND LocalHour(EP?1)=14 AND LocalMinute(EP?1)=55))</stp>
        <stp>Bar</stp>
        <stp/>
        <stp>Close</stp>
        <stp>5</stp>
        <stp>0</stp>
        <stp/>
        <stp/>
        <stp/>
        <stp>FALSE</stp>
        <stp>T</stp>
        <tr r="U78" s="4"/>
      </tp>
      <tp>
        <v>6588</v>
        <stp/>
        <stp>StudyData</stp>
        <stp>(Vol(EP?1)when  (LocalYear(EP?1)=2016 AND LocalMonth(EP?1)=2 AND LocalDay(EP?1)=16 AND LocalHour(EP?1)=10 AND LocalMinute(EP?1)=15))</stp>
        <stp>Bar</stp>
        <stp/>
        <stp>Close</stp>
        <stp>5</stp>
        <stp>0</stp>
        <stp/>
        <stp/>
        <stp/>
        <stp>FALSE</stp>
        <stp>T</stp>
        <tr r="L22" s="4"/>
        <tr r="K22" s="4"/>
      </tp>
      <tp t="s">
        <v/>
        <stp/>
        <stp>StudyData</stp>
        <stp>(Vol(EP?1)when  (LocalYear(EP?1)=2016 AND LocalMonth(EP?1)=2 AND LocalDay(EP?1)=16 AND LocalHour(EP?1)=11 AND LocalMinute(EP?1)=05))</stp>
        <stp>Bar</stp>
        <stp/>
        <stp>Close</stp>
        <stp>5</stp>
        <stp>0</stp>
        <stp/>
        <stp/>
        <stp/>
        <stp>FALSE</stp>
        <stp>T</stp>
        <tr r="K32" s="4"/>
      </tp>
      <tp t="s">
        <v/>
        <stp/>
        <stp>StudyData</stp>
        <stp>(Vol(EP?1)when  (LocalYear(EP?1)=2016 AND LocalMonth(EP?1)=2 AND LocalDay(EP?1)=16 AND LocalHour(EP?1)=12 AND LocalMinute(EP?1)=35))</stp>
        <stp>Bar</stp>
        <stp/>
        <stp>Close</stp>
        <stp>5</stp>
        <stp>0</stp>
        <stp/>
        <stp/>
        <stp/>
        <stp>FALSE</stp>
        <stp>T</stp>
        <tr r="K50" s="4"/>
      </tp>
      <tp t="s">
        <v/>
        <stp/>
        <stp>StudyData</stp>
        <stp>(Vol(EP?1)when  (LocalYear(EP?1)=2016 AND LocalMonth(EP?1)=2 AND LocalDay(EP?1)=16 AND LocalHour(EP?1)=13 AND LocalMinute(EP?1)=25))</stp>
        <stp>Bar</stp>
        <stp/>
        <stp>Close</stp>
        <stp>5</stp>
        <stp>0</stp>
        <stp/>
        <stp/>
        <stp/>
        <stp>FALSE</stp>
        <stp>T</stp>
        <tr r="K60" s="4"/>
      </tp>
      <tp t="s">
        <v/>
        <stp/>
        <stp>StudyData</stp>
        <stp>(Vol(EP?1)when  (LocalYear(EP?1)=2016 AND LocalMonth(EP?1)=2 AND LocalDay(EP?1)=16 AND LocalHour(EP?1)=14 AND LocalMinute(EP?1)=55))</stp>
        <stp>Bar</stp>
        <stp/>
        <stp>Close</stp>
        <stp>5</stp>
        <stp>0</stp>
        <stp/>
        <stp/>
        <stp/>
        <stp>FALSE</stp>
        <stp>T</stp>
        <tr r="K78" s="4"/>
      </tp>
      <tp>
        <v>36247</v>
        <stp/>
        <stp>StudyData</stp>
        <stp>(Vol(EP?1)when  (LocalYear(EP?1)=2016 AND LocalMonth(EP?1)=2 AND LocalDay(EP?1)=12 AND LocalHour(EP?1)=10 AND LocalMinute(EP?1)=10))</stp>
        <stp>Bar</stp>
        <stp/>
        <stp>Close</stp>
        <stp>5</stp>
        <stp>0</stp>
        <stp/>
        <stp/>
        <stp/>
        <stp>FALSE</stp>
        <stp>T</stp>
        <tr r="T21" s="4"/>
      </tp>
      <tp>
        <v>16907</v>
        <stp/>
        <stp>StudyData</stp>
        <stp>(Vol(EP?1)when  (LocalYear(EP?1)=2016 AND LocalMonth(EP?1)=2 AND LocalDay(EP?1)=12 AND LocalHour(EP?1)=11 AND LocalMinute(EP?1)=00))</stp>
        <stp>Bar</stp>
        <stp/>
        <stp>Close</stp>
        <stp>5</stp>
        <stp>0</stp>
        <stp/>
        <stp/>
        <stp/>
        <stp>FALSE</stp>
        <stp>T</stp>
        <tr r="T31" s="4"/>
      </tp>
      <tp>
        <v>12890</v>
        <stp/>
        <stp>StudyData</stp>
        <stp>(Vol(EP?1)when  (LocalYear(EP?1)=2016 AND LocalMonth(EP?1)=2 AND LocalDay(EP?1)=12 AND LocalHour(EP?1)=12 AND LocalMinute(EP?1)=30))</stp>
        <stp>Bar</stp>
        <stp/>
        <stp>Close</stp>
        <stp>5</stp>
        <stp>0</stp>
        <stp/>
        <stp/>
        <stp/>
        <stp>FALSE</stp>
        <stp>T</stp>
        <tr r="T49" s="4"/>
      </tp>
      <tp>
        <v>12357</v>
        <stp/>
        <stp>StudyData</stp>
        <stp>(Vol(EP?1)when  (LocalYear(EP?1)=2016 AND LocalMonth(EP?1)=2 AND LocalDay(EP?1)=12 AND LocalHour(EP?1)=13 AND LocalMinute(EP?1)=20))</stp>
        <stp>Bar</stp>
        <stp/>
        <stp>Close</stp>
        <stp>5</stp>
        <stp>0</stp>
        <stp/>
        <stp/>
        <stp/>
        <stp>FALSE</stp>
        <stp>T</stp>
        <tr r="T59" s="4"/>
      </tp>
      <tp>
        <v>21126</v>
        <stp/>
        <stp>StudyData</stp>
        <stp>(Vol(EP?1)when  (LocalYear(EP?1)=2016 AND LocalMonth(EP?1)=2 AND LocalDay(EP?1)=12 AND LocalHour(EP?1)=14 AND LocalMinute(EP?1)=50))</stp>
        <stp>Bar</stp>
        <stp/>
        <stp>Close</stp>
        <stp>5</stp>
        <stp>0</stp>
        <stp/>
        <stp/>
        <stp/>
        <stp>FALSE</stp>
        <stp>T</stp>
        <tr r="T77" s="4"/>
      </tp>
      <tp>
        <v>39286</v>
        <stp/>
        <stp>StudyData</stp>
        <stp>(Vol(EP?1)when  (LocalYear(EP?1)=2016 AND LocalMonth(EP?1)=2 AND LocalDay(EP?1)=11 AND LocalHour(EP?1)=10 AND LocalMinute(EP?1)=10))</stp>
        <stp>Bar</stp>
        <stp/>
        <stp>Close</stp>
        <stp>5</stp>
        <stp>0</stp>
        <stp/>
        <stp/>
        <stp/>
        <stp>FALSE</stp>
        <stp>T</stp>
        <tr r="U21" s="4"/>
      </tp>
      <tp>
        <v>16925</v>
        <stp/>
        <stp>StudyData</stp>
        <stp>(Vol(EP?1)when  (LocalYear(EP?1)=2016 AND LocalMonth(EP?1)=2 AND LocalDay(EP?1)=11 AND LocalHour(EP?1)=11 AND LocalMinute(EP?1)=00))</stp>
        <stp>Bar</stp>
        <stp/>
        <stp>Close</stp>
        <stp>5</stp>
        <stp>0</stp>
        <stp/>
        <stp/>
        <stp/>
        <stp>FALSE</stp>
        <stp>T</stp>
        <tr r="U31" s="4"/>
      </tp>
      <tp>
        <v>11767</v>
        <stp/>
        <stp>StudyData</stp>
        <stp>(Vol(EP?1)when  (LocalYear(EP?1)=2016 AND LocalMonth(EP?1)=2 AND LocalDay(EP?1)=11 AND LocalHour(EP?1)=12 AND LocalMinute(EP?1)=30))</stp>
        <stp>Bar</stp>
        <stp/>
        <stp>Close</stp>
        <stp>5</stp>
        <stp>0</stp>
        <stp/>
        <stp/>
        <stp/>
        <stp>FALSE</stp>
        <stp>T</stp>
        <tr r="U49" s="4"/>
      </tp>
      <tp>
        <v>29602</v>
        <stp/>
        <stp>StudyData</stp>
        <stp>(Vol(EP?1)when  (LocalYear(EP?1)=2016 AND LocalMonth(EP?1)=2 AND LocalDay(EP?1)=11 AND LocalHour(EP?1)=13 AND LocalMinute(EP?1)=20))</stp>
        <stp>Bar</stp>
        <stp/>
        <stp>Close</stp>
        <stp>5</stp>
        <stp>0</stp>
        <stp/>
        <stp/>
        <stp/>
        <stp>FALSE</stp>
        <stp>T</stp>
        <tr r="U59" s="4"/>
      </tp>
      <tp>
        <v>38821</v>
        <stp/>
        <stp>StudyData</stp>
        <stp>(Vol(EP?1)when  (LocalYear(EP?1)=2016 AND LocalMonth(EP?1)=2 AND LocalDay(EP?1)=11 AND LocalHour(EP?1)=14 AND LocalMinute(EP?1)=50))</stp>
        <stp>Bar</stp>
        <stp/>
        <stp>Close</stp>
        <stp>5</stp>
        <stp>0</stp>
        <stp/>
        <stp/>
        <stp/>
        <stp>FALSE</stp>
        <stp>T</stp>
        <tr r="U77" s="4"/>
      </tp>
      <tp>
        <v>24510</v>
        <stp/>
        <stp>StudyData</stp>
        <stp>(Vol(EP?1)when  (LocalYear(EP?1)=2016 AND LocalMonth(EP?1)=2 AND LocalDay(EP?1)=10 AND LocalHour(EP?1)=10 AND LocalMinute(EP?1)=10))</stp>
        <stp>Bar</stp>
        <stp/>
        <stp>Close</stp>
        <stp>5</stp>
        <stp>0</stp>
        <stp/>
        <stp/>
        <stp/>
        <stp>FALSE</stp>
        <stp>T</stp>
        <tr r="V21" s="4"/>
      </tp>
      <tp>
        <v>13157</v>
        <stp/>
        <stp>StudyData</stp>
        <stp>(Vol(EP?1)when  (LocalYear(EP?1)=2016 AND LocalMonth(EP?1)=2 AND LocalDay(EP?1)=10 AND LocalHour(EP?1)=11 AND LocalMinute(EP?1)=00))</stp>
        <stp>Bar</stp>
        <stp/>
        <stp>Close</stp>
        <stp>5</stp>
        <stp>0</stp>
        <stp/>
        <stp/>
        <stp/>
        <stp>FALSE</stp>
        <stp>T</stp>
        <tr r="V31" s="4"/>
      </tp>
      <tp>
        <v>10053</v>
        <stp/>
        <stp>StudyData</stp>
        <stp>(Vol(EP?1)when  (LocalYear(EP?1)=2016 AND LocalMonth(EP?1)=2 AND LocalDay(EP?1)=10 AND LocalHour(EP?1)=12 AND LocalMinute(EP?1)=30))</stp>
        <stp>Bar</stp>
        <stp/>
        <stp>Close</stp>
        <stp>5</stp>
        <stp>0</stp>
        <stp/>
        <stp/>
        <stp/>
        <stp>FALSE</stp>
        <stp>T</stp>
        <tr r="V49" s="4"/>
      </tp>
      <tp>
        <v>6841</v>
        <stp/>
        <stp>StudyData</stp>
        <stp>(Vol(EP?1)when  (LocalYear(EP?1)=2016 AND LocalMonth(EP?1)=2 AND LocalDay(EP?1)=10 AND LocalHour(EP?1)=13 AND LocalMinute(EP?1)=20))</stp>
        <stp>Bar</stp>
        <stp/>
        <stp>Close</stp>
        <stp>5</stp>
        <stp>0</stp>
        <stp/>
        <stp/>
        <stp/>
        <stp>FALSE</stp>
        <stp>T</stp>
        <tr r="V59" s="4"/>
      </tp>
      <tp>
        <v>28069</v>
        <stp/>
        <stp>StudyData</stp>
        <stp>(Vol(EP?1)when  (LocalYear(EP?1)=2016 AND LocalMonth(EP?1)=2 AND LocalDay(EP?1)=10 AND LocalHour(EP?1)=14 AND LocalMinute(EP?1)=50))</stp>
        <stp>Bar</stp>
        <stp/>
        <stp>Close</stp>
        <stp>5</stp>
        <stp>0</stp>
        <stp/>
        <stp/>
        <stp/>
        <stp>FALSE</stp>
        <stp>T</stp>
        <tr r="V77" s="4"/>
      </tp>
      <tp>
        <v>989</v>
        <stp/>
        <stp>StudyData</stp>
        <stp>(Vol(EP?1)when  (LocalYear(EP?1)=2016 AND LocalMonth(EP?1)=2 AND LocalDay(EP?1)=15 AND LocalHour(EP?1)=10 AND LocalMinute(EP?1)=15))</stp>
        <stp>Bar</stp>
        <stp/>
        <stp>Close</stp>
        <stp>5</stp>
        <stp>0</stp>
        <stp/>
        <stp/>
        <stp/>
        <stp>FALSE</stp>
        <stp>T</stp>
        <tr r="S22" s="4"/>
      </tp>
      <tp>
        <v>446</v>
        <stp/>
        <stp>StudyData</stp>
        <stp>(Vol(EP?1)when  (LocalYear(EP?1)=2016 AND LocalMonth(EP?1)=2 AND LocalDay(EP?1)=15 AND LocalHour(EP?1)=11 AND LocalMinute(EP?1)=05))</stp>
        <stp>Bar</stp>
        <stp/>
        <stp>Close</stp>
        <stp>5</stp>
        <stp>0</stp>
        <stp/>
        <stp/>
        <stp/>
        <stp>FALSE</stp>
        <stp>T</stp>
        <tr r="S32" s="4"/>
      </tp>
      <tp t="s">
        <v/>
        <stp/>
        <stp>StudyData</stp>
        <stp>(Vol(EP?1)when  (LocalYear(EP?1)=2016 AND LocalMonth(EP?1)=2 AND LocalDay(EP?1)=15 AND LocalHour(EP?1)=12 AND LocalMinute(EP?1)=35))</stp>
        <stp>Bar</stp>
        <stp/>
        <stp>Close</stp>
        <stp>5</stp>
        <stp>0</stp>
        <stp/>
        <stp/>
        <stp/>
        <stp>FALSE</stp>
        <stp>T</stp>
        <tr r="S50" s="4"/>
      </tp>
      <tp t="s">
        <v/>
        <stp/>
        <stp>StudyData</stp>
        <stp>(Vol(EP?1)when  (LocalYear(EP?1)=2016 AND LocalMonth(EP?1)=2 AND LocalDay(EP?1)=15 AND LocalHour(EP?1)=13 AND LocalMinute(EP?1)=25))</stp>
        <stp>Bar</stp>
        <stp/>
        <stp>Close</stp>
        <stp>5</stp>
        <stp>0</stp>
        <stp/>
        <stp/>
        <stp/>
        <stp>FALSE</stp>
        <stp>T</stp>
        <tr r="S60" s="4"/>
      </tp>
      <tp t="s">
        <v/>
        <stp/>
        <stp>StudyData</stp>
        <stp>(Vol(EP?1)when  (LocalYear(EP?1)=2016 AND LocalMonth(EP?1)=2 AND LocalDay(EP?1)=15 AND LocalHour(EP?1)=14 AND LocalMinute(EP?1)=55))</stp>
        <stp>Bar</stp>
        <stp/>
        <stp>Close</stp>
        <stp>5</stp>
        <stp>0</stp>
        <stp/>
        <stp/>
        <stp/>
        <stp>FALSE</stp>
        <stp>T</stp>
        <tr r="S78" s="4"/>
      </tp>
      <tp>
        <v>28605</v>
        <stp/>
        <stp>StudyData</stp>
        <stp>(Vol(EP?1)when  (LocalYear(EP?1)=2016 AND LocalMonth(EP?1)=2 AND LocalDay(EP?1)=12 AND LocalHour(EP?1)=10 AND LocalMinute(EP?1)=25))</stp>
        <stp>Bar</stp>
        <stp/>
        <stp>Close</stp>
        <stp>5</stp>
        <stp>0</stp>
        <stp/>
        <stp/>
        <stp/>
        <stp>FALSE</stp>
        <stp>T</stp>
        <tr r="T24" s="4"/>
      </tp>
      <tp>
        <v>6925</v>
        <stp/>
        <stp>StudyData</stp>
        <stp>(Vol(EP?1)when  (LocalYear(EP?1)=2016 AND LocalMonth(EP?1)=2 AND LocalDay(EP?1)=12 AND LocalHour(EP?1)=11 AND LocalMinute(EP?1)=35))</stp>
        <stp>Bar</stp>
        <stp/>
        <stp>Close</stp>
        <stp>5</stp>
        <stp>0</stp>
        <stp/>
        <stp/>
        <stp/>
        <stp>FALSE</stp>
        <stp>T</stp>
        <tr r="T38" s="4"/>
      </tp>
      <tp>
        <v>16335</v>
        <stp/>
        <stp>StudyData</stp>
        <stp>(Vol(EP?1)when  (LocalYear(EP?1)=2016 AND LocalMonth(EP?1)=2 AND LocalDay(EP?1)=12 AND LocalHour(EP?1)=12 AND LocalMinute(EP?1)=05))</stp>
        <stp>Bar</stp>
        <stp/>
        <stp>Close</stp>
        <stp>5</stp>
        <stp>0</stp>
        <stp/>
        <stp/>
        <stp/>
        <stp>FALSE</stp>
        <stp>T</stp>
        <tr r="T44" s="4"/>
      </tp>
      <tp>
        <v>24937</v>
        <stp/>
        <stp>StudyData</stp>
        <stp>(Vol(EP?1)when  (LocalYear(EP?1)=2016 AND LocalMonth(EP?1)=2 AND LocalDay(EP?1)=12 AND LocalHour(EP?1)=13 AND LocalMinute(EP?1)=15))</stp>
        <stp>Bar</stp>
        <stp/>
        <stp>Close</stp>
        <stp>5</stp>
        <stp>0</stp>
        <stp/>
        <stp/>
        <stp/>
        <stp>FALSE</stp>
        <stp>T</stp>
        <tr r="T58" s="4"/>
      </tp>
      <tp t="s">
        <v/>
        <stp/>
        <stp>StudyData</stp>
        <stp>(Vol(EP?1)when  (LocalYear(EP?1)=2016 AND LocalMonth(EP?1)=2 AND LocalDay(EP?1)=16 AND LocalHour(EP?1)=10 AND LocalMinute(EP?1)=20))</stp>
        <stp>Bar</stp>
        <stp/>
        <stp>Close</stp>
        <stp>5</stp>
        <stp>0</stp>
        <stp/>
        <stp/>
        <stp/>
        <stp>FALSE</stp>
        <stp>T</stp>
        <tr r="K23" s="4"/>
      </tp>
      <tp t="s">
        <v/>
        <stp/>
        <stp>StudyData</stp>
        <stp>(Vol(EP?1)when  (LocalYear(EP?1)=2016 AND LocalMonth(EP?1)=2 AND LocalDay(EP?1)=16 AND LocalHour(EP?1)=11 AND LocalMinute(EP?1)=30))</stp>
        <stp>Bar</stp>
        <stp/>
        <stp>Close</stp>
        <stp>5</stp>
        <stp>0</stp>
        <stp/>
        <stp/>
        <stp/>
        <stp>FALSE</stp>
        <stp>T</stp>
        <tr r="K37" s="4"/>
      </tp>
      <tp t="s">
        <v/>
        <stp/>
        <stp>StudyData</stp>
        <stp>(Vol(EP?1)when  (LocalYear(EP?1)=2016 AND LocalMonth(EP?1)=2 AND LocalDay(EP?1)=16 AND LocalHour(EP?1)=12 AND LocalMinute(EP?1)=00))</stp>
        <stp>Bar</stp>
        <stp/>
        <stp>Close</stp>
        <stp>5</stp>
        <stp>0</stp>
        <stp/>
        <stp/>
        <stp/>
        <stp>FALSE</stp>
        <stp>T</stp>
        <tr r="K43" s="4"/>
      </tp>
      <tp t="s">
        <v/>
        <stp/>
        <stp>StudyData</stp>
        <stp>(Vol(EP?1)when  (LocalYear(EP?1)=2016 AND LocalMonth(EP?1)=2 AND LocalDay(EP?1)=16 AND LocalHour(EP?1)=13 AND LocalMinute(EP?1)=10))</stp>
        <stp>Bar</stp>
        <stp/>
        <stp>Close</stp>
        <stp>5</stp>
        <stp>0</stp>
        <stp/>
        <stp/>
        <stp/>
        <stp>FALSE</stp>
        <stp>T</stp>
        <tr r="K57" s="4"/>
      </tp>
      <tp>
        <v>26746</v>
        <stp/>
        <stp>StudyData</stp>
        <stp>(Vol(EP?1)when  (LocalYear(EP?1)=2016 AND LocalMonth(EP?1)=2 AND LocalDay(EP?1)=10 AND LocalHour(EP?1)=10 AND LocalMinute(EP?1)=25))</stp>
        <stp>Bar</stp>
        <stp/>
        <stp>Close</stp>
        <stp>5</stp>
        <stp>0</stp>
        <stp/>
        <stp/>
        <stp/>
        <stp>FALSE</stp>
        <stp>T</stp>
        <tr r="V24" s="4"/>
      </tp>
      <tp>
        <v>19856</v>
        <stp/>
        <stp>StudyData</stp>
        <stp>(Vol(EP?1)when  (LocalYear(EP?1)=2016 AND LocalMonth(EP?1)=2 AND LocalDay(EP?1)=10 AND LocalHour(EP?1)=11 AND LocalMinute(EP?1)=35))</stp>
        <stp>Bar</stp>
        <stp/>
        <stp>Close</stp>
        <stp>5</stp>
        <stp>0</stp>
        <stp/>
        <stp/>
        <stp/>
        <stp>FALSE</stp>
        <stp>T</stp>
        <tr r="V38" s="4"/>
      </tp>
      <tp>
        <v>14288</v>
        <stp/>
        <stp>StudyData</stp>
        <stp>(Vol(EP?1)when  (LocalYear(EP?1)=2016 AND LocalMonth(EP?1)=2 AND LocalDay(EP?1)=10 AND LocalHour(EP?1)=12 AND LocalMinute(EP?1)=05))</stp>
        <stp>Bar</stp>
        <stp/>
        <stp>Close</stp>
        <stp>5</stp>
        <stp>0</stp>
        <stp/>
        <stp/>
        <stp/>
        <stp>FALSE</stp>
        <stp>T</stp>
        <tr r="V44" s="4"/>
      </tp>
      <tp>
        <v>11147</v>
        <stp/>
        <stp>StudyData</stp>
        <stp>(Vol(EP?1)when  (LocalYear(EP?1)=2016 AND LocalMonth(EP?1)=2 AND LocalDay(EP?1)=10 AND LocalHour(EP?1)=13 AND LocalMinute(EP?1)=15))</stp>
        <stp>Bar</stp>
        <stp/>
        <stp>Close</stp>
        <stp>5</stp>
        <stp>0</stp>
        <stp/>
        <stp/>
        <stp/>
        <stp>FALSE</stp>
        <stp>T</stp>
        <tr r="V58" s="4"/>
      </tp>
      <tp>
        <v>817</v>
        <stp/>
        <stp>StudyData</stp>
        <stp>(Vol(EP?1)when  (LocalYear(EP?1)=2016 AND LocalMonth(EP?1)=2 AND LocalDay(EP?1)=15 AND LocalHour(EP?1)=10 AND LocalMinute(EP?1)=20))</stp>
        <stp>Bar</stp>
        <stp/>
        <stp>Close</stp>
        <stp>5</stp>
        <stp>0</stp>
        <stp/>
        <stp/>
        <stp/>
        <stp>FALSE</stp>
        <stp>T</stp>
        <tr r="S23" s="4"/>
      </tp>
      <tp>
        <v>772</v>
        <stp/>
        <stp>StudyData</stp>
        <stp>(Vol(EP?1)when  (LocalYear(EP?1)=2016 AND LocalMonth(EP?1)=2 AND LocalDay(EP?1)=15 AND LocalHour(EP?1)=11 AND LocalMinute(EP?1)=30))</stp>
        <stp>Bar</stp>
        <stp/>
        <stp>Close</stp>
        <stp>5</stp>
        <stp>0</stp>
        <stp/>
        <stp/>
        <stp/>
        <stp>FALSE</stp>
        <stp>T</stp>
        <tr r="S37" s="4"/>
      </tp>
      <tp t="s">
        <v/>
        <stp/>
        <stp>StudyData</stp>
        <stp>(Vol(EP?1)when  (LocalYear(EP?1)=2016 AND LocalMonth(EP?1)=2 AND LocalDay(EP?1)=15 AND LocalHour(EP?1)=12 AND LocalMinute(EP?1)=00))</stp>
        <stp>Bar</stp>
        <stp/>
        <stp>Close</stp>
        <stp>5</stp>
        <stp>0</stp>
        <stp/>
        <stp/>
        <stp/>
        <stp>FALSE</stp>
        <stp>T</stp>
        <tr r="S43" s="4"/>
      </tp>
      <tp t="s">
        <v/>
        <stp/>
        <stp>StudyData</stp>
        <stp>(Vol(EP?1)when  (LocalYear(EP?1)=2016 AND LocalMonth(EP?1)=2 AND LocalDay(EP?1)=15 AND LocalHour(EP?1)=13 AND LocalMinute(EP?1)=10))</stp>
        <stp>Bar</stp>
        <stp/>
        <stp>Close</stp>
        <stp>5</stp>
        <stp>0</stp>
        <stp/>
        <stp/>
        <stp/>
        <stp>FALSE</stp>
        <stp>T</stp>
        <tr r="S57" s="4"/>
      </tp>
      <tp>
        <v>35069</v>
        <stp/>
        <stp>StudyData</stp>
        <stp>(Vol(EP?1)when  (LocalYear(EP?1)=2016 AND LocalMonth(EP?1)=2 AND LocalDay(EP?1)=11 AND LocalHour(EP?1)=10 AND LocalMinute(EP?1)=25))</stp>
        <stp>Bar</stp>
        <stp/>
        <stp>Close</stp>
        <stp>5</stp>
        <stp>0</stp>
        <stp/>
        <stp/>
        <stp/>
        <stp>FALSE</stp>
        <stp>T</stp>
        <tr r="U24" s="4"/>
      </tp>
      <tp>
        <v>15357</v>
        <stp/>
        <stp>StudyData</stp>
        <stp>(Vol(EP?1)when  (LocalYear(EP?1)=2016 AND LocalMonth(EP?1)=2 AND LocalDay(EP?1)=11 AND LocalHour(EP?1)=11 AND LocalMinute(EP?1)=35))</stp>
        <stp>Bar</stp>
        <stp/>
        <stp>Close</stp>
        <stp>5</stp>
        <stp>0</stp>
        <stp/>
        <stp/>
        <stp/>
        <stp>FALSE</stp>
        <stp>T</stp>
        <tr r="U38" s="4"/>
      </tp>
      <tp>
        <v>19367</v>
        <stp/>
        <stp>StudyData</stp>
        <stp>(Vol(EP?1)when  (LocalYear(EP?1)=2016 AND LocalMonth(EP?1)=2 AND LocalDay(EP?1)=11 AND LocalHour(EP?1)=12 AND LocalMinute(EP?1)=05))</stp>
        <stp>Bar</stp>
        <stp/>
        <stp>Close</stp>
        <stp>5</stp>
        <stp>0</stp>
        <stp/>
        <stp/>
        <stp/>
        <stp>FALSE</stp>
        <stp>T</stp>
        <tr r="U44" s="4"/>
      </tp>
      <tp>
        <v>16926</v>
        <stp/>
        <stp>StudyData</stp>
        <stp>(Vol(EP?1)when  (LocalYear(EP?1)=2016 AND LocalMonth(EP?1)=2 AND LocalDay(EP?1)=11 AND LocalHour(EP?1)=13 AND LocalMinute(EP?1)=15))</stp>
        <stp>Bar</stp>
        <stp/>
        <stp>Close</stp>
        <stp>5</stp>
        <stp>0</stp>
        <stp/>
        <stp/>
        <stp/>
        <stp>FALSE</stp>
        <stp>T</stp>
        <tr r="U58" s="4"/>
      </tp>
      <tp t="s">
        <v/>
        <stp/>
        <stp>StudyData</stp>
        <stp>(Vol(EP?1)when  (LocalYear(EP?1)=2016 AND LocalMonth(EP?1)=2 AND LocalDay(EP?1)=16 AND LocalHour(EP?1)=10 AND LocalMinute(EP?1)=25))</stp>
        <stp>Bar</stp>
        <stp/>
        <stp>Close</stp>
        <stp>5</stp>
        <stp>0</stp>
        <stp/>
        <stp/>
        <stp/>
        <stp>FALSE</stp>
        <stp>T</stp>
        <tr r="K24" s="4"/>
      </tp>
      <tp t="s">
        <v/>
        <stp/>
        <stp>StudyData</stp>
        <stp>(Vol(EP?1)when  (LocalYear(EP?1)=2016 AND LocalMonth(EP?1)=2 AND LocalDay(EP?1)=16 AND LocalHour(EP?1)=11 AND LocalMinute(EP?1)=35))</stp>
        <stp>Bar</stp>
        <stp/>
        <stp>Close</stp>
        <stp>5</stp>
        <stp>0</stp>
        <stp/>
        <stp/>
        <stp/>
        <stp>FALSE</stp>
        <stp>T</stp>
        <tr r="K38" s="4"/>
      </tp>
      <tp t="s">
        <v/>
        <stp/>
        <stp>StudyData</stp>
        <stp>(Vol(EP?1)when  (LocalYear(EP?1)=2016 AND LocalMonth(EP?1)=2 AND LocalDay(EP?1)=16 AND LocalHour(EP?1)=12 AND LocalMinute(EP?1)=05))</stp>
        <stp>Bar</stp>
        <stp/>
        <stp>Close</stp>
        <stp>5</stp>
        <stp>0</stp>
        <stp/>
        <stp/>
        <stp/>
        <stp>FALSE</stp>
        <stp>T</stp>
        <tr r="K44" s="4"/>
      </tp>
      <tp t="s">
        <v/>
        <stp/>
        <stp>StudyData</stp>
        <stp>(Vol(EP?1)when  (LocalYear(EP?1)=2016 AND LocalMonth(EP?1)=2 AND LocalDay(EP?1)=16 AND LocalHour(EP?1)=13 AND LocalMinute(EP?1)=15))</stp>
        <stp>Bar</stp>
        <stp/>
        <stp>Close</stp>
        <stp>5</stp>
        <stp>0</stp>
        <stp/>
        <stp/>
        <stp/>
        <stp>FALSE</stp>
        <stp>T</stp>
        <tr r="K58" s="4"/>
      </tp>
      <tp>
        <v>18617</v>
        <stp/>
        <stp>StudyData</stp>
        <stp>(Vol(EP?1)when  (LocalYear(EP?1)=2016 AND LocalMonth(EP?1)=2 AND LocalDay(EP?1)=12 AND LocalHour(EP?1)=10 AND LocalMinute(EP?1)=20))</stp>
        <stp>Bar</stp>
        <stp/>
        <stp>Close</stp>
        <stp>5</stp>
        <stp>0</stp>
        <stp/>
        <stp/>
        <stp/>
        <stp>FALSE</stp>
        <stp>T</stp>
        <tr r="T23" s="4"/>
      </tp>
      <tp>
        <v>11118</v>
        <stp/>
        <stp>StudyData</stp>
        <stp>(Vol(EP?1)when  (LocalYear(EP?1)=2016 AND LocalMonth(EP?1)=2 AND LocalDay(EP?1)=12 AND LocalHour(EP?1)=11 AND LocalMinute(EP?1)=30))</stp>
        <stp>Bar</stp>
        <stp/>
        <stp>Close</stp>
        <stp>5</stp>
        <stp>0</stp>
        <stp/>
        <stp/>
        <stp/>
        <stp>FALSE</stp>
        <stp>T</stp>
        <tr r="T37" s="4"/>
      </tp>
      <tp>
        <v>14937</v>
        <stp/>
        <stp>StudyData</stp>
        <stp>(Vol(EP?1)when  (LocalYear(EP?1)=2016 AND LocalMonth(EP?1)=2 AND LocalDay(EP?1)=12 AND LocalHour(EP?1)=12 AND LocalMinute(EP?1)=00))</stp>
        <stp>Bar</stp>
        <stp/>
        <stp>Close</stp>
        <stp>5</stp>
        <stp>0</stp>
        <stp/>
        <stp/>
        <stp/>
        <stp>FALSE</stp>
        <stp>T</stp>
        <tr r="T43" s="4"/>
      </tp>
      <tp>
        <v>13181</v>
        <stp/>
        <stp>StudyData</stp>
        <stp>(Vol(EP?1)when  (LocalYear(EP?1)=2016 AND LocalMonth(EP?1)=2 AND LocalDay(EP?1)=12 AND LocalHour(EP?1)=13 AND LocalMinute(EP?1)=10))</stp>
        <stp>Bar</stp>
        <stp/>
        <stp>Close</stp>
        <stp>5</stp>
        <stp>0</stp>
        <stp/>
        <stp/>
        <stp/>
        <stp>FALSE</stp>
        <stp>T</stp>
        <tr r="T57" s="4"/>
      </tp>
      <tp>
        <v>37994</v>
        <stp/>
        <stp>StudyData</stp>
        <stp>(Vol(EP?1)when  (LocalYear(EP?1)=2016 AND LocalMonth(EP?1)=2 AND LocalDay(EP?1)=11 AND LocalHour(EP?1)=10 AND LocalMinute(EP?1)=20))</stp>
        <stp>Bar</stp>
        <stp/>
        <stp>Close</stp>
        <stp>5</stp>
        <stp>0</stp>
        <stp/>
        <stp/>
        <stp/>
        <stp>FALSE</stp>
        <stp>T</stp>
        <tr r="U23" s="4"/>
      </tp>
      <tp>
        <v>20050</v>
        <stp/>
        <stp>StudyData</stp>
        <stp>(Vol(EP?1)when  (LocalYear(EP?1)=2016 AND LocalMonth(EP?1)=2 AND LocalDay(EP?1)=11 AND LocalHour(EP?1)=11 AND LocalMinute(EP?1)=30))</stp>
        <stp>Bar</stp>
        <stp/>
        <stp>Close</stp>
        <stp>5</stp>
        <stp>0</stp>
        <stp/>
        <stp/>
        <stp/>
        <stp>FALSE</stp>
        <stp>T</stp>
        <tr r="U37" s="4"/>
      </tp>
      <tp>
        <v>31959</v>
        <stp/>
        <stp>StudyData</stp>
        <stp>(Vol(EP?1)when  (LocalYear(EP?1)=2016 AND LocalMonth(EP?1)=2 AND LocalDay(EP?1)=11 AND LocalHour(EP?1)=12 AND LocalMinute(EP?1)=00))</stp>
        <stp>Bar</stp>
        <stp/>
        <stp>Close</stp>
        <stp>5</stp>
        <stp>0</stp>
        <stp/>
        <stp/>
        <stp/>
        <stp>FALSE</stp>
        <stp>T</stp>
        <tr r="U43" s="4"/>
      </tp>
      <tp>
        <v>10028</v>
        <stp/>
        <stp>StudyData</stp>
        <stp>(Vol(EP?1)when  (LocalYear(EP?1)=2016 AND LocalMonth(EP?1)=2 AND LocalDay(EP?1)=11 AND LocalHour(EP?1)=13 AND LocalMinute(EP?1)=10))</stp>
        <stp>Bar</stp>
        <stp/>
        <stp>Close</stp>
        <stp>5</stp>
        <stp>0</stp>
        <stp/>
        <stp/>
        <stp/>
        <stp>FALSE</stp>
        <stp>T</stp>
        <tr r="U57" s="4"/>
      </tp>
      <tp>
        <v>24922</v>
        <stp/>
        <stp>StudyData</stp>
        <stp>(Vol(EP?1)when  (LocalYear(EP?1)=2016 AND LocalMonth(EP?1)=2 AND LocalDay(EP?1)=10 AND LocalHour(EP?1)=10 AND LocalMinute(EP?1)=20))</stp>
        <stp>Bar</stp>
        <stp/>
        <stp>Close</stp>
        <stp>5</stp>
        <stp>0</stp>
        <stp/>
        <stp/>
        <stp/>
        <stp>FALSE</stp>
        <stp>T</stp>
        <tr r="V23" s="4"/>
      </tp>
      <tp>
        <v>13714</v>
        <stp/>
        <stp>StudyData</stp>
        <stp>(Vol(EP?1)when  (LocalYear(EP?1)=2016 AND LocalMonth(EP?1)=2 AND LocalDay(EP?1)=10 AND LocalHour(EP?1)=11 AND LocalMinute(EP?1)=30))</stp>
        <stp>Bar</stp>
        <stp/>
        <stp>Close</stp>
        <stp>5</stp>
        <stp>0</stp>
        <stp/>
        <stp/>
        <stp/>
        <stp>FALSE</stp>
        <stp>T</stp>
        <tr r="V37" s="4"/>
      </tp>
      <tp>
        <v>16367</v>
        <stp/>
        <stp>StudyData</stp>
        <stp>(Vol(EP?1)when  (LocalYear(EP?1)=2016 AND LocalMonth(EP?1)=2 AND LocalDay(EP?1)=10 AND LocalHour(EP?1)=12 AND LocalMinute(EP?1)=00))</stp>
        <stp>Bar</stp>
        <stp/>
        <stp>Close</stp>
        <stp>5</stp>
        <stp>0</stp>
        <stp/>
        <stp/>
        <stp/>
        <stp>FALSE</stp>
        <stp>T</stp>
        <tr r="V43" s="4"/>
      </tp>
      <tp>
        <v>10089</v>
        <stp/>
        <stp>StudyData</stp>
        <stp>(Vol(EP?1)when  (LocalYear(EP?1)=2016 AND LocalMonth(EP?1)=2 AND LocalDay(EP?1)=10 AND LocalHour(EP?1)=13 AND LocalMinute(EP?1)=10))</stp>
        <stp>Bar</stp>
        <stp/>
        <stp>Close</stp>
        <stp>5</stp>
        <stp>0</stp>
        <stp/>
        <stp/>
        <stp/>
        <stp>FALSE</stp>
        <stp>T</stp>
        <tr r="V57" s="4"/>
      </tp>
      <tp>
        <v>2642</v>
        <stp/>
        <stp>StudyData</stp>
        <stp>(Vol(EP?1)when  (LocalYear(EP?1)=2016 AND LocalMonth(EP?1)=2 AND LocalDay(EP?1)=15 AND LocalHour(EP?1)=10 AND LocalMinute(EP?1)=25))</stp>
        <stp>Bar</stp>
        <stp/>
        <stp>Close</stp>
        <stp>5</stp>
        <stp>0</stp>
        <stp/>
        <stp/>
        <stp/>
        <stp>FALSE</stp>
        <stp>T</stp>
        <tr r="S24" s="4"/>
      </tp>
      <tp>
        <v>406</v>
        <stp/>
        <stp>StudyData</stp>
        <stp>(Vol(EP?1)when  (LocalYear(EP?1)=2016 AND LocalMonth(EP?1)=2 AND LocalDay(EP?1)=15 AND LocalHour(EP?1)=11 AND LocalMinute(EP?1)=35))</stp>
        <stp>Bar</stp>
        <stp/>
        <stp>Close</stp>
        <stp>5</stp>
        <stp>0</stp>
        <stp/>
        <stp/>
        <stp/>
        <stp>FALSE</stp>
        <stp>T</stp>
        <tr r="S38" s="4"/>
      </tp>
      <tp t="s">
        <v/>
        <stp/>
        <stp>StudyData</stp>
        <stp>(Vol(EP?1)when  (LocalYear(EP?1)=2016 AND LocalMonth(EP?1)=2 AND LocalDay(EP?1)=15 AND LocalHour(EP?1)=12 AND LocalMinute(EP?1)=05))</stp>
        <stp>Bar</stp>
        <stp/>
        <stp>Close</stp>
        <stp>5</stp>
        <stp>0</stp>
        <stp/>
        <stp/>
        <stp/>
        <stp>FALSE</stp>
        <stp>T</stp>
        <tr r="S44" s="4"/>
      </tp>
      <tp t="s">
        <v/>
        <stp/>
        <stp>StudyData</stp>
        <stp>(Vol(EP?1)when  (LocalYear(EP?1)=2016 AND LocalMonth(EP?1)=2 AND LocalDay(EP?1)=15 AND LocalHour(EP?1)=13 AND LocalMinute(EP?1)=15))</stp>
        <stp>Bar</stp>
        <stp/>
        <stp>Close</stp>
        <stp>5</stp>
        <stp>0</stp>
        <stp/>
        <stp/>
        <stp/>
        <stp>FALSE</stp>
        <stp>T</stp>
        <tr r="S58" s="4"/>
      </tp>
      <tp>
        <v>18963</v>
        <stp/>
        <stp>StudyData</stp>
        <stp>(Vol(EP?1)when  (LocalYear(EP?1)=2016 AND LocalMonth(EP?1)=2 AND LocalDay(EP?1)=12 AND LocalHour(EP?1)=10 AND LocalMinute(EP?1)=35))</stp>
        <stp>Bar</stp>
        <stp/>
        <stp>Close</stp>
        <stp>5</stp>
        <stp>0</stp>
        <stp/>
        <stp/>
        <stp/>
        <stp>FALSE</stp>
        <stp>T</stp>
        <tr r="T26" s="4"/>
      </tp>
      <tp>
        <v>13351</v>
        <stp/>
        <stp>StudyData</stp>
        <stp>(Vol(EP?1)when  (LocalYear(EP?1)=2016 AND LocalMonth(EP?1)=2 AND LocalDay(EP?1)=12 AND LocalHour(EP?1)=11 AND LocalMinute(EP?1)=25))</stp>
        <stp>Bar</stp>
        <stp/>
        <stp>Close</stp>
        <stp>5</stp>
        <stp>0</stp>
        <stp/>
        <stp/>
        <stp/>
        <stp>FALSE</stp>
        <stp>T</stp>
        <tr r="T36" s="4"/>
      </tp>
      <tp>
        <v>16003</v>
        <stp/>
        <stp>StudyData</stp>
        <stp>(Vol(EP?1)when  (LocalYear(EP?1)=2016 AND LocalMonth(EP?1)=2 AND LocalDay(EP?1)=12 AND LocalHour(EP?1)=12 AND LocalMinute(EP?1)=15))</stp>
        <stp>Bar</stp>
        <stp/>
        <stp>Close</stp>
        <stp>5</stp>
        <stp>0</stp>
        <stp/>
        <stp/>
        <stp/>
        <stp>FALSE</stp>
        <stp>T</stp>
        <tr r="T46" s="4"/>
      </tp>
      <tp>
        <v>16652</v>
        <stp/>
        <stp>StudyData</stp>
        <stp>(Vol(EP?1)when  (LocalYear(EP?1)=2016 AND LocalMonth(EP?1)=2 AND LocalDay(EP?1)=12 AND LocalHour(EP?1)=13 AND LocalMinute(EP?1)=05))</stp>
        <stp>Bar</stp>
        <stp/>
        <stp>Close</stp>
        <stp>5</stp>
        <stp>0</stp>
        <stp/>
        <stp/>
        <stp/>
        <stp>FALSE</stp>
        <stp>T</stp>
        <tr r="T56" s="4"/>
      </tp>
      <tp t="s">
        <v/>
        <stp/>
        <stp>StudyData</stp>
        <stp>(Vol(EP?1)when  (LocalYear(EP?1)=2016 AND LocalMonth(EP?1)=2 AND LocalDay(EP?1)=16 AND LocalHour(EP?1)=10 AND LocalMinute(EP?1)=30))</stp>
        <stp>Bar</stp>
        <stp/>
        <stp>Close</stp>
        <stp>5</stp>
        <stp>0</stp>
        <stp/>
        <stp/>
        <stp/>
        <stp>FALSE</stp>
        <stp>T</stp>
        <tr r="K25" s="4"/>
      </tp>
      <tp t="s">
        <v/>
        <stp/>
        <stp>StudyData</stp>
        <stp>(Vol(EP?1)when  (LocalYear(EP?1)=2016 AND LocalMonth(EP?1)=2 AND LocalDay(EP?1)=16 AND LocalHour(EP?1)=11 AND LocalMinute(EP?1)=20))</stp>
        <stp>Bar</stp>
        <stp/>
        <stp>Close</stp>
        <stp>5</stp>
        <stp>0</stp>
        <stp/>
        <stp/>
        <stp/>
        <stp>FALSE</stp>
        <stp>T</stp>
        <tr r="K35" s="4"/>
      </tp>
      <tp t="s">
        <v/>
        <stp/>
        <stp>StudyData</stp>
        <stp>(Vol(EP?1)when  (LocalYear(EP?1)=2016 AND LocalMonth(EP?1)=2 AND LocalDay(EP?1)=16 AND LocalHour(EP?1)=12 AND LocalMinute(EP?1)=10))</stp>
        <stp>Bar</stp>
        <stp/>
        <stp>Close</stp>
        <stp>5</stp>
        <stp>0</stp>
        <stp/>
        <stp/>
        <stp/>
        <stp>FALSE</stp>
        <stp>T</stp>
        <tr r="K45" s="4"/>
      </tp>
      <tp t="s">
        <v/>
        <stp/>
        <stp>StudyData</stp>
        <stp>(Vol(EP?1)when  (LocalYear(EP?1)=2016 AND LocalMonth(EP?1)=2 AND LocalDay(EP?1)=16 AND LocalHour(EP?1)=13 AND LocalMinute(EP?1)=00))</stp>
        <stp>Bar</stp>
        <stp/>
        <stp>Close</stp>
        <stp>5</stp>
        <stp>0</stp>
        <stp/>
        <stp/>
        <stp/>
        <stp>FALSE</stp>
        <stp>T</stp>
        <tr r="K55" s="4"/>
      </tp>
      <tp>
        <v>36311</v>
        <stp/>
        <stp>StudyData</stp>
        <stp>(Vol(EP?1)when  (LocalYear(EP?1)=2016 AND LocalMonth(EP?1)=2 AND LocalDay(EP?1)=10 AND LocalHour(EP?1)=10 AND LocalMinute(EP?1)=35))</stp>
        <stp>Bar</stp>
        <stp/>
        <stp>Close</stp>
        <stp>5</stp>
        <stp>0</stp>
        <stp/>
        <stp/>
        <stp/>
        <stp>FALSE</stp>
        <stp>T</stp>
        <tr r="V26" s="4"/>
      </tp>
      <tp>
        <v>13476</v>
        <stp/>
        <stp>StudyData</stp>
        <stp>(Vol(EP?1)when  (LocalYear(EP?1)=2016 AND LocalMonth(EP?1)=2 AND LocalDay(EP?1)=10 AND LocalHour(EP?1)=11 AND LocalMinute(EP?1)=25))</stp>
        <stp>Bar</stp>
        <stp/>
        <stp>Close</stp>
        <stp>5</stp>
        <stp>0</stp>
        <stp/>
        <stp/>
        <stp/>
        <stp>FALSE</stp>
        <stp>T</stp>
        <tr r="V36" s="4"/>
      </tp>
      <tp>
        <v>9068</v>
        <stp/>
        <stp>StudyData</stp>
        <stp>(Vol(EP?1)when  (LocalYear(EP?1)=2016 AND LocalMonth(EP?1)=2 AND LocalDay(EP?1)=10 AND LocalHour(EP?1)=12 AND LocalMinute(EP?1)=15))</stp>
        <stp>Bar</stp>
        <stp/>
        <stp>Close</stp>
        <stp>5</stp>
        <stp>0</stp>
        <stp/>
        <stp/>
        <stp/>
        <stp>FALSE</stp>
        <stp>T</stp>
        <tr r="V46" s="4"/>
      </tp>
      <tp>
        <v>9450</v>
        <stp/>
        <stp>StudyData</stp>
        <stp>(Vol(EP?1)when  (LocalYear(EP?1)=2016 AND LocalMonth(EP?1)=2 AND LocalDay(EP?1)=10 AND LocalHour(EP?1)=13 AND LocalMinute(EP?1)=05))</stp>
        <stp>Bar</stp>
        <stp/>
        <stp>Close</stp>
        <stp>5</stp>
        <stp>0</stp>
        <stp/>
        <stp/>
        <stp/>
        <stp>FALSE</stp>
        <stp>T</stp>
        <tr r="V56" s="4"/>
      </tp>
      <tp>
        <v>2223</v>
        <stp/>
        <stp>StudyData</stp>
        <stp>(Vol(EP?1)when  (LocalYear(EP?1)=2016 AND LocalMonth(EP?1)=2 AND LocalDay(EP?1)=15 AND LocalHour(EP?1)=10 AND LocalMinute(EP?1)=30))</stp>
        <stp>Bar</stp>
        <stp/>
        <stp>Close</stp>
        <stp>5</stp>
        <stp>0</stp>
        <stp/>
        <stp/>
        <stp/>
        <stp>FALSE</stp>
        <stp>T</stp>
        <tr r="S25" s="4"/>
      </tp>
      <tp>
        <v>447</v>
        <stp/>
        <stp>StudyData</stp>
        <stp>(Vol(EP?1)when  (LocalYear(EP?1)=2016 AND LocalMonth(EP?1)=2 AND LocalDay(EP?1)=15 AND LocalHour(EP?1)=11 AND LocalMinute(EP?1)=20))</stp>
        <stp>Bar</stp>
        <stp/>
        <stp>Close</stp>
        <stp>5</stp>
        <stp>0</stp>
        <stp/>
        <stp/>
        <stp/>
        <stp>FALSE</stp>
        <stp>T</stp>
        <tr r="S35" s="4"/>
      </tp>
      <tp t="s">
        <v/>
        <stp/>
        <stp>StudyData</stp>
        <stp>(Vol(EP?1)when  (LocalYear(EP?1)=2016 AND LocalMonth(EP?1)=2 AND LocalDay(EP?1)=15 AND LocalHour(EP?1)=12 AND LocalMinute(EP?1)=10))</stp>
        <stp>Bar</stp>
        <stp/>
        <stp>Close</stp>
        <stp>5</stp>
        <stp>0</stp>
        <stp/>
        <stp/>
        <stp/>
        <stp>FALSE</stp>
        <stp>T</stp>
        <tr r="S45" s="4"/>
      </tp>
      <tp t="s">
        <v/>
        <stp/>
        <stp>StudyData</stp>
        <stp>(Vol(EP?1)when  (LocalYear(EP?1)=2016 AND LocalMonth(EP?1)=2 AND LocalDay(EP?1)=15 AND LocalHour(EP?1)=13 AND LocalMinute(EP?1)=00))</stp>
        <stp>Bar</stp>
        <stp/>
        <stp>Close</stp>
        <stp>5</stp>
        <stp>0</stp>
        <stp/>
        <stp/>
        <stp/>
        <stp>FALSE</stp>
        <stp>T</stp>
        <tr r="S55" s="4"/>
      </tp>
      <tp>
        <v>38995</v>
        <stp/>
        <stp>StudyData</stp>
        <stp>(Vol(EP?1)when  (LocalYear(EP?1)=2016 AND LocalMonth(EP?1)=2 AND LocalDay(EP?1)=11 AND LocalHour(EP?1)=10 AND LocalMinute(EP?1)=35))</stp>
        <stp>Bar</stp>
        <stp/>
        <stp>Close</stp>
        <stp>5</stp>
        <stp>0</stp>
        <stp/>
        <stp/>
        <stp/>
        <stp>FALSE</stp>
        <stp>T</stp>
        <tr r="U26" s="4"/>
      </tp>
      <tp>
        <v>22872</v>
        <stp/>
        <stp>StudyData</stp>
        <stp>(Vol(EP?1)when  (LocalYear(EP?1)=2016 AND LocalMonth(EP?1)=2 AND LocalDay(EP?1)=11 AND LocalHour(EP?1)=11 AND LocalMinute(EP?1)=25))</stp>
        <stp>Bar</stp>
        <stp/>
        <stp>Close</stp>
        <stp>5</stp>
        <stp>0</stp>
        <stp/>
        <stp/>
        <stp/>
        <stp>FALSE</stp>
        <stp>T</stp>
        <tr r="U36" s="4"/>
      </tp>
      <tp>
        <v>18358</v>
        <stp/>
        <stp>StudyData</stp>
        <stp>(Vol(EP?1)when  (LocalYear(EP?1)=2016 AND LocalMonth(EP?1)=2 AND LocalDay(EP?1)=11 AND LocalHour(EP?1)=12 AND LocalMinute(EP?1)=15))</stp>
        <stp>Bar</stp>
        <stp/>
        <stp>Close</stp>
        <stp>5</stp>
        <stp>0</stp>
        <stp/>
        <stp/>
        <stp/>
        <stp>FALSE</stp>
        <stp>T</stp>
        <tr r="U46" s="4"/>
      </tp>
      <tp>
        <v>20340</v>
        <stp/>
        <stp>StudyData</stp>
        <stp>(Vol(EP?1)when  (LocalYear(EP?1)=2016 AND LocalMonth(EP?1)=2 AND LocalDay(EP?1)=11 AND LocalHour(EP?1)=13 AND LocalMinute(EP?1)=05))</stp>
        <stp>Bar</stp>
        <stp/>
        <stp>Close</stp>
        <stp>5</stp>
        <stp>0</stp>
        <stp/>
        <stp/>
        <stp/>
        <stp>FALSE</stp>
        <stp>T</stp>
        <tr r="U56" s="4"/>
      </tp>
      <tp t="s">
        <v/>
        <stp/>
        <stp>StudyData</stp>
        <stp>(Vol(EP?1)when  (LocalYear(EP?1)=2016 AND LocalMonth(EP?1)=2 AND LocalDay(EP?1)=16 AND LocalHour(EP?1)=10 AND LocalMinute(EP?1)=35))</stp>
        <stp>Bar</stp>
        <stp/>
        <stp>Close</stp>
        <stp>5</stp>
        <stp>0</stp>
        <stp/>
        <stp/>
        <stp/>
        <stp>FALSE</stp>
        <stp>T</stp>
        <tr r="K26" s="4"/>
      </tp>
      <tp t="s">
        <v/>
        <stp/>
        <stp>StudyData</stp>
        <stp>(Vol(EP?1)when  (LocalYear(EP?1)=2016 AND LocalMonth(EP?1)=2 AND LocalDay(EP?1)=16 AND LocalHour(EP?1)=11 AND LocalMinute(EP?1)=25))</stp>
        <stp>Bar</stp>
        <stp/>
        <stp>Close</stp>
        <stp>5</stp>
        <stp>0</stp>
        <stp/>
        <stp/>
        <stp/>
        <stp>FALSE</stp>
        <stp>T</stp>
        <tr r="K36" s="4"/>
      </tp>
      <tp t="s">
        <v/>
        <stp/>
        <stp>StudyData</stp>
        <stp>(Vol(EP?1)when  (LocalYear(EP?1)=2016 AND LocalMonth(EP?1)=2 AND LocalDay(EP?1)=16 AND LocalHour(EP?1)=12 AND LocalMinute(EP?1)=15))</stp>
        <stp>Bar</stp>
        <stp/>
        <stp>Close</stp>
        <stp>5</stp>
        <stp>0</stp>
        <stp/>
        <stp/>
        <stp/>
        <stp>FALSE</stp>
        <stp>T</stp>
        <tr r="K46" s="4"/>
      </tp>
      <tp t="s">
        <v/>
        <stp/>
        <stp>StudyData</stp>
        <stp>(Vol(EP?1)when  (LocalYear(EP?1)=2016 AND LocalMonth(EP?1)=2 AND LocalDay(EP?1)=16 AND LocalHour(EP?1)=13 AND LocalMinute(EP?1)=05))</stp>
        <stp>Bar</stp>
        <stp/>
        <stp>Close</stp>
        <stp>5</stp>
        <stp>0</stp>
        <stp/>
        <stp/>
        <stp/>
        <stp>FALSE</stp>
        <stp>T</stp>
        <tr r="K56" s="4"/>
      </tp>
      <tp>
        <v>30796</v>
        <stp/>
        <stp>StudyData</stp>
        <stp>(Vol(EP?1)when  (LocalYear(EP?1)=2016 AND LocalMonth(EP?1)=2 AND LocalDay(EP?1)=12 AND LocalHour(EP?1)=10 AND LocalMinute(EP?1)=30))</stp>
        <stp>Bar</stp>
        <stp/>
        <stp>Close</stp>
        <stp>5</stp>
        <stp>0</stp>
        <stp/>
        <stp/>
        <stp/>
        <stp>FALSE</stp>
        <stp>T</stp>
        <tr r="T25" s="4"/>
      </tp>
      <tp>
        <v>9345</v>
        <stp/>
        <stp>StudyData</stp>
        <stp>(Vol(EP?1)when  (LocalYear(EP?1)=2016 AND LocalMonth(EP?1)=2 AND LocalDay(EP?1)=12 AND LocalHour(EP?1)=11 AND LocalMinute(EP?1)=20))</stp>
        <stp>Bar</stp>
        <stp/>
        <stp>Close</stp>
        <stp>5</stp>
        <stp>0</stp>
        <stp/>
        <stp/>
        <stp/>
        <stp>FALSE</stp>
        <stp>T</stp>
        <tr r="T35" s="4"/>
      </tp>
      <tp>
        <v>15118</v>
        <stp/>
        <stp>StudyData</stp>
        <stp>(Vol(EP?1)when  (LocalYear(EP?1)=2016 AND LocalMonth(EP?1)=2 AND LocalDay(EP?1)=12 AND LocalHour(EP?1)=12 AND LocalMinute(EP?1)=10))</stp>
        <stp>Bar</stp>
        <stp/>
        <stp>Close</stp>
        <stp>5</stp>
        <stp>0</stp>
        <stp/>
        <stp/>
        <stp/>
        <stp>FALSE</stp>
        <stp>T</stp>
        <tr r="T45" s="4"/>
      </tp>
      <tp>
        <v>7716</v>
        <stp/>
        <stp>StudyData</stp>
        <stp>(Vol(EP?1)when  (LocalYear(EP?1)=2016 AND LocalMonth(EP?1)=2 AND LocalDay(EP?1)=12 AND LocalHour(EP?1)=13 AND LocalMinute(EP?1)=00))</stp>
        <stp>Bar</stp>
        <stp/>
        <stp>Close</stp>
        <stp>5</stp>
        <stp>0</stp>
        <stp/>
        <stp/>
        <stp/>
        <stp>FALSE</stp>
        <stp>T</stp>
        <tr r="T55" s="4"/>
      </tp>
      <tp>
        <v>44689</v>
        <stp/>
        <stp>StudyData</stp>
        <stp>(Vol(EP?1)when  (LocalYear(EP?1)=2016 AND LocalMonth(EP?1)=2 AND LocalDay(EP?1)=11 AND LocalHour(EP?1)=10 AND LocalMinute(EP?1)=30))</stp>
        <stp>Bar</stp>
        <stp/>
        <stp>Close</stp>
        <stp>5</stp>
        <stp>0</stp>
        <stp/>
        <stp/>
        <stp/>
        <stp>FALSE</stp>
        <stp>T</stp>
        <tr r="U25" s="4"/>
      </tp>
      <tp>
        <v>18516</v>
        <stp/>
        <stp>StudyData</stp>
        <stp>(Vol(EP?1)when  (LocalYear(EP?1)=2016 AND LocalMonth(EP?1)=2 AND LocalDay(EP?1)=11 AND LocalHour(EP?1)=11 AND LocalMinute(EP?1)=20))</stp>
        <stp>Bar</stp>
        <stp/>
        <stp>Close</stp>
        <stp>5</stp>
        <stp>0</stp>
        <stp/>
        <stp/>
        <stp/>
        <stp>FALSE</stp>
        <stp>T</stp>
        <tr r="U35" s="4"/>
      </tp>
      <tp>
        <v>15216</v>
        <stp/>
        <stp>StudyData</stp>
        <stp>(Vol(EP?1)when  (LocalYear(EP?1)=2016 AND LocalMonth(EP?1)=2 AND LocalDay(EP?1)=11 AND LocalHour(EP?1)=12 AND LocalMinute(EP?1)=10))</stp>
        <stp>Bar</stp>
        <stp/>
        <stp>Close</stp>
        <stp>5</stp>
        <stp>0</stp>
        <stp/>
        <stp/>
        <stp/>
        <stp>FALSE</stp>
        <stp>T</stp>
        <tr r="U45" s="4"/>
      </tp>
      <tp>
        <v>17052</v>
        <stp/>
        <stp>StudyData</stp>
        <stp>(Vol(EP?1)when  (LocalYear(EP?1)=2016 AND LocalMonth(EP?1)=2 AND LocalDay(EP?1)=11 AND LocalHour(EP?1)=13 AND LocalMinute(EP?1)=00))</stp>
        <stp>Bar</stp>
        <stp/>
        <stp>Close</stp>
        <stp>5</stp>
        <stp>0</stp>
        <stp/>
        <stp/>
        <stp/>
        <stp>FALSE</stp>
        <stp>T</stp>
        <tr r="U55" s="4"/>
      </tp>
      <tp>
        <v>24215</v>
        <stp/>
        <stp>StudyData</stp>
        <stp>(Vol(EP?1)when  (LocalYear(EP?1)=2016 AND LocalMonth(EP?1)=2 AND LocalDay(EP?1)=10 AND LocalHour(EP?1)=10 AND LocalMinute(EP?1)=30))</stp>
        <stp>Bar</stp>
        <stp/>
        <stp>Close</stp>
        <stp>5</stp>
        <stp>0</stp>
        <stp/>
        <stp/>
        <stp/>
        <stp>FALSE</stp>
        <stp>T</stp>
        <tr r="V25" s="4"/>
      </tp>
      <tp>
        <v>25952</v>
        <stp/>
        <stp>StudyData</stp>
        <stp>(Vol(EP?1)when  (LocalYear(EP?1)=2016 AND LocalMonth(EP?1)=2 AND LocalDay(EP?1)=10 AND LocalHour(EP?1)=11 AND LocalMinute(EP?1)=20))</stp>
        <stp>Bar</stp>
        <stp/>
        <stp>Close</stp>
        <stp>5</stp>
        <stp>0</stp>
        <stp/>
        <stp/>
        <stp/>
        <stp>FALSE</stp>
        <stp>T</stp>
        <tr r="V35" s="4"/>
      </tp>
      <tp>
        <v>12878</v>
        <stp/>
        <stp>StudyData</stp>
        <stp>(Vol(EP?1)when  (LocalYear(EP?1)=2016 AND LocalMonth(EP?1)=2 AND LocalDay(EP?1)=10 AND LocalHour(EP?1)=12 AND LocalMinute(EP?1)=10))</stp>
        <stp>Bar</stp>
        <stp/>
        <stp>Close</stp>
        <stp>5</stp>
        <stp>0</stp>
        <stp/>
        <stp/>
        <stp/>
        <stp>FALSE</stp>
        <stp>T</stp>
        <tr r="V45" s="4"/>
      </tp>
      <tp>
        <v>10913</v>
        <stp/>
        <stp>StudyData</stp>
        <stp>(Vol(EP?1)when  (LocalYear(EP?1)=2016 AND LocalMonth(EP?1)=2 AND LocalDay(EP?1)=10 AND LocalHour(EP?1)=13 AND LocalMinute(EP?1)=00))</stp>
        <stp>Bar</stp>
        <stp/>
        <stp>Close</stp>
        <stp>5</stp>
        <stp>0</stp>
        <stp/>
        <stp/>
        <stp/>
        <stp>FALSE</stp>
        <stp>T</stp>
        <tr r="V55" s="4"/>
      </tp>
      <tp>
        <v>1430</v>
        <stp/>
        <stp>StudyData</stp>
        <stp>(Vol(EP?1)when  (LocalYear(EP?1)=2016 AND LocalMonth(EP?1)=2 AND LocalDay(EP?1)=15 AND LocalHour(EP?1)=10 AND LocalMinute(EP?1)=35))</stp>
        <stp>Bar</stp>
        <stp/>
        <stp>Close</stp>
        <stp>5</stp>
        <stp>0</stp>
        <stp/>
        <stp/>
        <stp/>
        <stp>FALSE</stp>
        <stp>T</stp>
        <tr r="S26" s="4"/>
      </tp>
      <tp>
        <v>547</v>
        <stp/>
        <stp>StudyData</stp>
        <stp>(Vol(EP?1)when  (LocalYear(EP?1)=2016 AND LocalMonth(EP?1)=2 AND LocalDay(EP?1)=15 AND LocalHour(EP?1)=11 AND LocalMinute(EP?1)=25))</stp>
        <stp>Bar</stp>
        <stp/>
        <stp>Close</stp>
        <stp>5</stp>
        <stp>0</stp>
        <stp/>
        <stp/>
        <stp/>
        <stp>FALSE</stp>
        <stp>T</stp>
        <tr r="S36" s="4"/>
      </tp>
      <tp t="s">
        <v/>
        <stp/>
        <stp>StudyData</stp>
        <stp>(Vol(EP?1)when  (LocalYear(EP?1)=2016 AND LocalMonth(EP?1)=2 AND LocalDay(EP?1)=15 AND LocalHour(EP?1)=12 AND LocalMinute(EP?1)=15))</stp>
        <stp>Bar</stp>
        <stp/>
        <stp>Close</stp>
        <stp>5</stp>
        <stp>0</stp>
        <stp/>
        <stp/>
        <stp/>
        <stp>FALSE</stp>
        <stp>T</stp>
        <tr r="S46" s="4"/>
      </tp>
      <tp t="s">
        <v/>
        <stp/>
        <stp>StudyData</stp>
        <stp>(Vol(EP?1)when  (LocalYear(EP?1)=2016 AND LocalMonth(EP?1)=2 AND LocalDay(EP?1)=15 AND LocalHour(EP?1)=13 AND LocalMinute(EP?1)=05))</stp>
        <stp>Bar</stp>
        <stp/>
        <stp>Close</stp>
        <stp>5</stp>
        <stp>0</stp>
        <stp/>
        <stp/>
        <stp/>
        <stp>FALSE</stp>
        <stp>T</stp>
        <tr r="S56" s="4"/>
      </tp>
      <tp>
        <v>11344</v>
        <stp/>
        <stp>StudyData</stp>
        <stp>(Vol(EP?1)when  (LocalYear(EP?1)=2016 AND LocalMonth(EP?1)=2 AND LocalDay(EP?1)=12 AND LocalHour(EP?1)=10 AND LocalMinute(EP?1)=45))</stp>
        <stp>Bar</stp>
        <stp/>
        <stp>Close</stp>
        <stp>5</stp>
        <stp>0</stp>
        <stp/>
        <stp/>
        <stp/>
        <stp>FALSE</stp>
        <stp>T</stp>
        <tr r="T28" s="4"/>
      </tp>
      <tp>
        <v>7935</v>
        <stp/>
        <stp>StudyData</stp>
        <stp>(Vol(EP?1)when  (LocalYear(EP?1)=2016 AND LocalMonth(EP?1)=2 AND LocalDay(EP?1)=12 AND LocalHour(EP?1)=11 AND LocalMinute(EP?1)=55))</stp>
        <stp>Bar</stp>
        <stp/>
        <stp>Close</stp>
        <stp>5</stp>
        <stp>0</stp>
        <stp/>
        <stp/>
        <stp/>
        <stp>FALSE</stp>
        <stp>T</stp>
        <tr r="T42" s="4"/>
      </tp>
      <tp>
        <v>18055</v>
        <stp/>
        <stp>StudyData</stp>
        <stp>(Vol(EP?1)when  (LocalYear(EP?1)=2016 AND LocalMonth(EP?1)=2 AND LocalDay(EP?1)=12 AND LocalHour(EP?1)=14 AND LocalMinute(EP?1)=05))</stp>
        <stp>Bar</stp>
        <stp/>
        <stp>Close</stp>
        <stp>5</stp>
        <stp>0</stp>
        <stp/>
        <stp/>
        <stp/>
        <stp>FALSE</stp>
        <stp>T</stp>
        <tr r="T68" s="4"/>
      </tp>
      <tp t="s">
        <v/>
        <stp/>
        <stp>StudyData</stp>
        <stp>(Vol(EP?1)when  (LocalYear(EP?1)=2016 AND LocalMonth(EP?1)=2 AND LocalDay(EP?1)=16 AND LocalHour(EP?1)=10 AND LocalMinute(EP?1)=40))</stp>
        <stp>Bar</stp>
        <stp/>
        <stp>Close</stp>
        <stp>5</stp>
        <stp>0</stp>
        <stp/>
        <stp/>
        <stp/>
        <stp>FALSE</stp>
        <stp>T</stp>
        <tr r="K27" s="4"/>
      </tp>
      <tp t="s">
        <v/>
        <stp/>
        <stp>StudyData</stp>
        <stp>(Vol(EP?1)when  (LocalYear(EP?1)=2016 AND LocalMonth(EP?1)=2 AND LocalDay(EP?1)=16 AND LocalHour(EP?1)=11 AND LocalMinute(EP?1)=50))</stp>
        <stp>Bar</stp>
        <stp/>
        <stp>Close</stp>
        <stp>5</stp>
        <stp>0</stp>
        <stp/>
        <stp/>
        <stp/>
        <stp>FALSE</stp>
        <stp>T</stp>
        <tr r="K41" s="4"/>
      </tp>
      <tp t="s">
        <v/>
        <stp/>
        <stp>StudyData</stp>
        <stp>(Vol(EP?1)when  (LocalYear(EP?1)=2016 AND LocalMonth(EP?1)=2 AND LocalDay(EP?1)=16 AND LocalHour(EP?1)=14 AND LocalMinute(EP?1)=00))</stp>
        <stp>Bar</stp>
        <stp/>
        <stp>Close</stp>
        <stp>5</stp>
        <stp>0</stp>
        <stp/>
        <stp/>
        <stp/>
        <stp>FALSE</stp>
        <stp>T</stp>
        <tr r="K67" s="4"/>
      </tp>
      <tp t="s">
        <v/>
        <stp/>
        <stp>StudyData</stp>
        <stp>(Vol(EP?1)when  (LocalYear(EP?1)=2016 AND LocalMonth(EP?1)=2 AND LocalDay(EP?1)=16 AND LocalHour(EP?1)=15 AND LocalMinute(EP?1)=10))</stp>
        <stp>Bar</stp>
        <stp/>
        <stp>Close</stp>
        <stp>5</stp>
        <stp>0</stp>
        <stp/>
        <stp/>
        <stp/>
        <stp>FALSE</stp>
        <stp>T</stp>
        <tr r="K81" s="4"/>
      </tp>
      <tp>
        <v>19465</v>
        <stp/>
        <stp>StudyData</stp>
        <stp>(Vol(EP?1)when  (LocalYear(EP?1)=2016 AND LocalMonth(EP?1)=2 AND LocalDay(EP?1)=10 AND LocalHour(EP?1)=10 AND LocalMinute(EP?1)=45))</stp>
        <stp>Bar</stp>
        <stp/>
        <stp>Close</stp>
        <stp>5</stp>
        <stp>0</stp>
        <stp/>
        <stp/>
        <stp/>
        <stp>FALSE</stp>
        <stp>T</stp>
        <tr r="V28" s="4"/>
      </tp>
      <tp>
        <v>19235</v>
        <stp/>
        <stp>StudyData</stp>
        <stp>(Vol(EP?1)when  (LocalYear(EP?1)=2016 AND LocalMonth(EP?1)=2 AND LocalDay(EP?1)=10 AND LocalHour(EP?1)=11 AND LocalMinute(EP?1)=55))</stp>
        <stp>Bar</stp>
        <stp/>
        <stp>Close</stp>
        <stp>5</stp>
        <stp>0</stp>
        <stp/>
        <stp/>
        <stp/>
        <stp>FALSE</stp>
        <stp>T</stp>
        <tr r="V42" s="4"/>
      </tp>
      <tp>
        <v>17916</v>
        <stp/>
        <stp>StudyData</stp>
        <stp>(Vol(EP?1)when  (LocalYear(EP?1)=2016 AND LocalMonth(EP?1)=2 AND LocalDay(EP?1)=10 AND LocalHour(EP?1)=14 AND LocalMinute(EP?1)=05))</stp>
        <stp>Bar</stp>
        <stp/>
        <stp>Close</stp>
        <stp>5</stp>
        <stp>0</stp>
        <stp/>
        <stp/>
        <stp/>
        <stp>FALSE</stp>
        <stp>T</stp>
        <tr r="V68" s="4"/>
      </tp>
      <tp>
        <v>988</v>
        <stp/>
        <stp>StudyData</stp>
        <stp>(Vol(EP?1)when  (LocalYear(EP?1)=2016 AND LocalMonth(EP?1)=2 AND LocalDay(EP?1)=15 AND LocalHour(EP?1)=10 AND LocalMinute(EP?1)=40))</stp>
        <stp>Bar</stp>
        <stp/>
        <stp>Close</stp>
        <stp>5</stp>
        <stp>0</stp>
        <stp/>
        <stp/>
        <stp/>
        <stp>FALSE</stp>
        <stp>T</stp>
        <tr r="S27" s="4"/>
      </tp>
      <tp>
        <v>316</v>
        <stp/>
        <stp>StudyData</stp>
        <stp>(Vol(EP?1)when  (LocalYear(EP?1)=2016 AND LocalMonth(EP?1)=2 AND LocalDay(EP?1)=15 AND LocalHour(EP?1)=11 AND LocalMinute(EP?1)=50))</stp>
        <stp>Bar</stp>
        <stp/>
        <stp>Close</stp>
        <stp>5</stp>
        <stp>0</stp>
        <stp/>
        <stp/>
        <stp/>
        <stp>FALSE</stp>
        <stp>T</stp>
        <tr r="S41" s="4"/>
      </tp>
      <tp t="s">
        <v/>
        <stp/>
        <stp>StudyData</stp>
        <stp>(Vol(EP?1)when  (LocalYear(EP?1)=2016 AND LocalMonth(EP?1)=2 AND LocalDay(EP?1)=15 AND LocalHour(EP?1)=14 AND LocalMinute(EP?1)=00))</stp>
        <stp>Bar</stp>
        <stp/>
        <stp>Close</stp>
        <stp>5</stp>
        <stp>0</stp>
        <stp/>
        <stp/>
        <stp/>
        <stp>FALSE</stp>
        <stp>T</stp>
        <tr r="S67" s="4"/>
      </tp>
      <tp t="s">
        <v/>
        <stp/>
        <stp>StudyData</stp>
        <stp>(Vol(EP?1)when  (LocalYear(EP?1)=2016 AND LocalMonth(EP?1)=2 AND LocalDay(EP?1)=15 AND LocalHour(EP?1)=15 AND LocalMinute(EP?1)=10))</stp>
        <stp>Bar</stp>
        <stp/>
        <stp>Close</stp>
        <stp>5</stp>
        <stp>0</stp>
        <stp/>
        <stp/>
        <stp/>
        <stp>FALSE</stp>
        <stp>T</stp>
        <tr r="S81" s="4"/>
      </tp>
      <tp>
        <v>16023</v>
        <stp/>
        <stp>StudyData</stp>
        <stp>(Vol(EP?1)when  (LocalYear(EP?1)=2016 AND LocalMonth(EP?1)=2 AND LocalDay(EP?1)=11 AND LocalHour(EP?1)=10 AND LocalMinute(EP?1)=45))</stp>
        <stp>Bar</stp>
        <stp/>
        <stp>Close</stp>
        <stp>5</stp>
        <stp>0</stp>
        <stp/>
        <stp/>
        <stp/>
        <stp>FALSE</stp>
        <stp>T</stp>
        <tr r="U28" s="4"/>
      </tp>
      <tp>
        <v>30362</v>
        <stp/>
        <stp>StudyData</stp>
        <stp>(Vol(EP?1)when  (LocalYear(EP?1)=2016 AND LocalMonth(EP?1)=2 AND LocalDay(EP?1)=11 AND LocalHour(EP?1)=11 AND LocalMinute(EP?1)=55))</stp>
        <stp>Bar</stp>
        <stp/>
        <stp>Close</stp>
        <stp>5</stp>
        <stp>0</stp>
        <stp/>
        <stp/>
        <stp/>
        <stp>FALSE</stp>
        <stp>T</stp>
        <tr r="U42" s="4"/>
      </tp>
      <tp>
        <v>41369</v>
        <stp/>
        <stp>StudyData</stp>
        <stp>(Vol(EP?1)when  (LocalYear(EP?1)=2016 AND LocalMonth(EP?1)=2 AND LocalDay(EP?1)=11 AND LocalHour(EP?1)=14 AND LocalMinute(EP?1)=05))</stp>
        <stp>Bar</stp>
        <stp/>
        <stp>Close</stp>
        <stp>5</stp>
        <stp>0</stp>
        <stp/>
        <stp/>
        <stp/>
        <stp>FALSE</stp>
        <stp>T</stp>
        <tr r="U68" s="4"/>
      </tp>
      <tp t="s">
        <v/>
        <stp/>
        <stp>StudyData</stp>
        <stp>(Vol(EP?1)when  (LocalYear(EP?1)=2016 AND LocalMonth(EP?1)=2 AND LocalDay(EP?1)=16 AND LocalHour(EP?1)=10 AND LocalMinute(EP?1)=45))</stp>
        <stp>Bar</stp>
        <stp/>
        <stp>Close</stp>
        <stp>5</stp>
        <stp>0</stp>
        <stp/>
        <stp/>
        <stp/>
        <stp>FALSE</stp>
        <stp>T</stp>
        <tr r="K28" s="4"/>
      </tp>
      <tp t="s">
        <v/>
        <stp/>
        <stp>StudyData</stp>
        <stp>(Vol(EP?1)when  (LocalYear(EP?1)=2016 AND LocalMonth(EP?1)=2 AND LocalDay(EP?1)=16 AND LocalHour(EP?1)=11 AND LocalMinute(EP?1)=55))</stp>
        <stp>Bar</stp>
        <stp/>
        <stp>Close</stp>
        <stp>5</stp>
        <stp>0</stp>
        <stp/>
        <stp/>
        <stp/>
        <stp>FALSE</stp>
        <stp>T</stp>
        <tr r="K42" s="4"/>
      </tp>
      <tp t="s">
        <v/>
        <stp/>
        <stp>StudyData</stp>
        <stp>(Vol(EP?1)when  (LocalYear(EP?1)=2016 AND LocalMonth(EP?1)=2 AND LocalDay(EP?1)=16 AND LocalHour(EP?1)=14 AND LocalMinute(EP?1)=05))</stp>
        <stp>Bar</stp>
        <stp/>
        <stp>Close</stp>
        <stp>5</stp>
        <stp>0</stp>
        <stp/>
        <stp/>
        <stp/>
        <stp>FALSE</stp>
        <stp>T</stp>
        <tr r="K68" s="4"/>
      </tp>
      <tp>
        <v>23780</v>
        <stp/>
        <stp>StudyData</stp>
        <stp>(Vol(EP?1)when  (LocalYear(EP?1)=2016 AND LocalMonth(EP?1)=2 AND LocalDay(EP?1)=12 AND LocalHour(EP?1)=10 AND LocalMinute(EP?1)=40))</stp>
        <stp>Bar</stp>
        <stp/>
        <stp>Close</stp>
        <stp>5</stp>
        <stp>0</stp>
        <stp/>
        <stp/>
        <stp/>
        <stp>FALSE</stp>
        <stp>T</stp>
        <tr r="T27" s="4"/>
      </tp>
      <tp>
        <v>8495</v>
        <stp/>
        <stp>StudyData</stp>
        <stp>(Vol(EP?1)when  (LocalYear(EP?1)=2016 AND LocalMonth(EP?1)=2 AND LocalDay(EP?1)=12 AND LocalHour(EP?1)=11 AND LocalMinute(EP?1)=50))</stp>
        <stp>Bar</stp>
        <stp/>
        <stp>Close</stp>
        <stp>5</stp>
        <stp>0</stp>
        <stp/>
        <stp/>
        <stp/>
        <stp>FALSE</stp>
        <stp>T</stp>
        <tr r="T41" s="4"/>
      </tp>
      <tp>
        <v>12837</v>
        <stp/>
        <stp>StudyData</stp>
        <stp>(Vol(EP?1)when  (LocalYear(EP?1)=2016 AND LocalMonth(EP?1)=2 AND LocalDay(EP?1)=12 AND LocalHour(EP?1)=14 AND LocalMinute(EP?1)=00))</stp>
        <stp>Bar</stp>
        <stp/>
        <stp>Close</stp>
        <stp>5</stp>
        <stp>0</stp>
        <stp/>
        <stp/>
        <stp/>
        <stp>FALSE</stp>
        <stp>T</stp>
        <tr r="T67" s="4"/>
      </tp>
      <tp>
        <v>23222</v>
        <stp/>
        <stp>StudyData</stp>
        <stp>(Vol(EP?1)when  (LocalYear(EP?1)=2016 AND LocalMonth(EP?1)=2 AND LocalDay(EP?1)=12 AND LocalHour(EP?1)=15 AND LocalMinute(EP?1)=10))</stp>
        <stp>Bar</stp>
        <stp/>
        <stp>Close</stp>
        <stp>5</stp>
        <stp>0</stp>
        <stp/>
        <stp/>
        <stp/>
        <stp>FALSE</stp>
        <stp>T</stp>
        <tr r="T81" s="4"/>
      </tp>
      <tp>
        <v>24682</v>
        <stp/>
        <stp>StudyData</stp>
        <stp>(Vol(EP?1)when  (LocalYear(EP?1)=2016 AND LocalMonth(EP?1)=2 AND LocalDay(EP?1)=11 AND LocalHour(EP?1)=10 AND LocalMinute(EP?1)=40))</stp>
        <stp>Bar</stp>
        <stp/>
        <stp>Close</stp>
        <stp>5</stp>
        <stp>0</stp>
        <stp/>
        <stp/>
        <stp/>
        <stp>FALSE</stp>
        <stp>T</stp>
        <tr r="U27" s="4"/>
      </tp>
      <tp>
        <v>22172</v>
        <stp/>
        <stp>StudyData</stp>
        <stp>(Vol(EP?1)when  (LocalYear(EP?1)=2016 AND LocalMonth(EP?1)=2 AND LocalDay(EP?1)=11 AND LocalHour(EP?1)=11 AND LocalMinute(EP?1)=50))</stp>
        <stp>Bar</stp>
        <stp/>
        <stp>Close</stp>
        <stp>5</stp>
        <stp>0</stp>
        <stp/>
        <stp/>
        <stp/>
        <stp>FALSE</stp>
        <stp>T</stp>
        <tr r="U41" s="4"/>
      </tp>
      <tp>
        <v>53240</v>
        <stp/>
        <stp>StudyData</stp>
        <stp>(Vol(EP?1)when  (LocalYear(EP?1)=2016 AND LocalMonth(EP?1)=2 AND LocalDay(EP?1)=11 AND LocalHour(EP?1)=14 AND LocalMinute(EP?1)=00))</stp>
        <stp>Bar</stp>
        <stp/>
        <stp>Close</stp>
        <stp>5</stp>
        <stp>0</stp>
        <stp/>
        <stp/>
        <stp/>
        <stp>FALSE</stp>
        <stp>T</stp>
        <tr r="U67" s="4"/>
      </tp>
      <tp>
        <v>13844</v>
        <stp/>
        <stp>StudyData</stp>
        <stp>(Vol(EP?1)when  (LocalYear(EP?1)=2016 AND LocalMonth(EP?1)=2 AND LocalDay(EP?1)=11 AND LocalHour(EP?1)=15 AND LocalMinute(EP?1)=10))</stp>
        <stp>Bar</stp>
        <stp/>
        <stp>Close</stp>
        <stp>5</stp>
        <stp>0</stp>
        <stp/>
        <stp/>
        <stp/>
        <stp>FALSE</stp>
        <stp>T</stp>
        <tr r="U81" s="4"/>
      </tp>
      <tp>
        <v>26877</v>
        <stp/>
        <stp>StudyData</stp>
        <stp>(Vol(EP?1)when  (LocalYear(EP?1)=2016 AND LocalMonth(EP?1)=2 AND LocalDay(EP?1)=10 AND LocalHour(EP?1)=10 AND LocalMinute(EP?1)=40))</stp>
        <stp>Bar</stp>
        <stp/>
        <stp>Close</stp>
        <stp>5</stp>
        <stp>0</stp>
        <stp/>
        <stp/>
        <stp/>
        <stp>FALSE</stp>
        <stp>T</stp>
        <tr r="V27" s="4"/>
      </tp>
      <tp>
        <v>10879</v>
        <stp/>
        <stp>StudyData</stp>
        <stp>(Vol(EP?1)when  (LocalYear(EP?1)=2016 AND LocalMonth(EP?1)=2 AND LocalDay(EP?1)=10 AND LocalHour(EP?1)=11 AND LocalMinute(EP?1)=50))</stp>
        <stp>Bar</stp>
        <stp/>
        <stp>Close</stp>
        <stp>5</stp>
        <stp>0</stp>
        <stp/>
        <stp/>
        <stp/>
        <stp>FALSE</stp>
        <stp>T</stp>
        <tr r="V41" s="4"/>
      </tp>
      <tp>
        <v>22696</v>
        <stp/>
        <stp>StudyData</stp>
        <stp>(Vol(EP?1)when  (LocalYear(EP?1)=2016 AND LocalMonth(EP?1)=2 AND LocalDay(EP?1)=10 AND LocalHour(EP?1)=14 AND LocalMinute(EP?1)=00))</stp>
        <stp>Bar</stp>
        <stp/>
        <stp>Close</stp>
        <stp>5</stp>
        <stp>0</stp>
        <stp/>
        <stp/>
        <stp/>
        <stp>FALSE</stp>
        <stp>T</stp>
        <tr r="V67" s="4"/>
      </tp>
      <tp>
        <v>15600</v>
        <stp/>
        <stp>StudyData</stp>
        <stp>(Vol(EP?1)when  (LocalYear(EP?1)=2016 AND LocalMonth(EP?1)=2 AND LocalDay(EP?1)=10 AND LocalHour(EP?1)=15 AND LocalMinute(EP?1)=10))</stp>
        <stp>Bar</stp>
        <stp/>
        <stp>Close</stp>
        <stp>5</stp>
        <stp>0</stp>
        <stp/>
        <stp/>
        <stp/>
        <stp>FALSE</stp>
        <stp>T</stp>
        <tr r="V81" s="4"/>
      </tp>
      <tp>
        <v>954</v>
        <stp/>
        <stp>StudyData</stp>
        <stp>(Vol(EP?1)when  (LocalYear(EP?1)=2016 AND LocalMonth(EP?1)=2 AND LocalDay(EP?1)=15 AND LocalHour(EP?1)=10 AND LocalMinute(EP?1)=45))</stp>
        <stp>Bar</stp>
        <stp/>
        <stp>Close</stp>
        <stp>5</stp>
        <stp>0</stp>
        <stp/>
        <stp/>
        <stp/>
        <stp>FALSE</stp>
        <stp>T</stp>
        <tr r="S28" s="4"/>
      </tp>
      <tp>
        <v>1495</v>
        <stp/>
        <stp>StudyData</stp>
        <stp>(Vol(EP?1)when  (LocalYear(EP?1)=2016 AND LocalMonth(EP?1)=2 AND LocalDay(EP?1)=15 AND LocalHour(EP?1)=11 AND LocalMinute(EP?1)=55))</stp>
        <stp>Bar</stp>
        <stp/>
        <stp>Close</stp>
        <stp>5</stp>
        <stp>0</stp>
        <stp/>
        <stp/>
        <stp/>
        <stp>FALSE</stp>
        <stp>T</stp>
        <tr r="S42" s="4"/>
      </tp>
      <tp t="s">
        <v/>
        <stp/>
        <stp>StudyData</stp>
        <stp>(Vol(EP?1)when  (LocalYear(EP?1)=2016 AND LocalMonth(EP?1)=2 AND LocalDay(EP?1)=15 AND LocalHour(EP?1)=14 AND LocalMinute(EP?1)=05))</stp>
        <stp>Bar</stp>
        <stp/>
        <stp>Close</stp>
        <stp>5</stp>
        <stp>0</stp>
        <stp/>
        <stp/>
        <stp/>
        <stp>FALSE</stp>
        <stp>T</stp>
        <tr r="S68" s="4"/>
      </tp>
      <tp>
        <v>12304</v>
        <stp/>
        <stp>StudyData</stp>
        <stp>(Vol(EP?1)when  (LocalYear(EP?1)=2016 AND LocalMonth(EP?1)=2 AND LocalDay(EP?1)=12 AND LocalHour(EP?1)=10 AND LocalMinute(EP?1)=55))</stp>
        <stp>Bar</stp>
        <stp/>
        <stp>Close</stp>
        <stp>5</stp>
        <stp>0</stp>
        <stp/>
        <stp/>
        <stp/>
        <stp>FALSE</stp>
        <stp>T</stp>
        <tr r="T30" s="4"/>
      </tp>
      <tp>
        <v>7921</v>
        <stp/>
        <stp>StudyData</stp>
        <stp>(Vol(EP?1)when  (LocalYear(EP?1)=2016 AND LocalMonth(EP?1)=2 AND LocalDay(EP?1)=12 AND LocalHour(EP?1)=11 AND LocalMinute(EP?1)=45))</stp>
        <stp>Bar</stp>
        <stp/>
        <stp>Close</stp>
        <stp>5</stp>
        <stp>0</stp>
        <stp/>
        <stp/>
        <stp/>
        <stp>FALSE</stp>
        <stp>T</stp>
        <tr r="T40" s="4"/>
      </tp>
      <tp>
        <v>15378</v>
        <stp/>
        <stp>StudyData</stp>
        <stp>(Vol(EP?1)when  (LocalYear(EP?1)=2016 AND LocalMonth(EP?1)=2 AND LocalDay(EP?1)=12 AND LocalHour(EP?1)=14 AND LocalMinute(EP?1)=15))</stp>
        <stp>Bar</stp>
        <stp/>
        <stp>Close</stp>
        <stp>5</stp>
        <stp>0</stp>
        <stp/>
        <stp/>
        <stp/>
        <stp>FALSE</stp>
        <stp>T</stp>
        <tr r="T70" s="4"/>
      </tp>
      <tp>
        <v>9775</v>
        <stp/>
        <stp>StudyData</stp>
        <stp>(Vol(EP?1)when  (LocalYear(EP?1)=2016 AND LocalMonth(EP?1)=2 AND LocalDay(EP?1)=12 AND LocalHour(EP?1)=15 AND LocalMinute(EP?1)=05))</stp>
        <stp>Bar</stp>
        <stp/>
        <stp>Close</stp>
        <stp>5</stp>
        <stp>0</stp>
        <stp/>
        <stp/>
        <stp/>
        <stp>FALSE</stp>
        <stp>T</stp>
        <tr r="T80" s="4"/>
      </tp>
      <tp t="s">
        <v/>
        <stp/>
        <stp>StudyData</stp>
        <stp>(Vol(EP?1)when  (LocalYear(EP?1)=2016 AND LocalMonth(EP?1)=2 AND LocalDay(EP?1)=16 AND LocalHour(EP?1)=10 AND LocalMinute(EP?1)=50))</stp>
        <stp>Bar</stp>
        <stp/>
        <stp>Close</stp>
        <stp>5</stp>
        <stp>0</stp>
        <stp/>
        <stp/>
        <stp/>
        <stp>FALSE</stp>
        <stp>T</stp>
        <tr r="K29" s="4"/>
      </tp>
      <tp t="s">
        <v/>
        <stp/>
        <stp>StudyData</stp>
        <stp>(Vol(EP?1)when  (LocalYear(EP?1)=2016 AND LocalMonth(EP?1)=2 AND LocalDay(EP?1)=16 AND LocalHour(EP?1)=11 AND LocalMinute(EP?1)=40))</stp>
        <stp>Bar</stp>
        <stp/>
        <stp>Close</stp>
        <stp>5</stp>
        <stp>0</stp>
        <stp/>
        <stp/>
        <stp/>
        <stp>FALSE</stp>
        <stp>T</stp>
        <tr r="K39" s="4"/>
      </tp>
      <tp t="s">
        <v/>
        <stp/>
        <stp>StudyData</stp>
        <stp>(Vol(EP?1)when  (LocalYear(EP?1)=2016 AND LocalMonth(EP?1)=2 AND LocalDay(EP?1)=16 AND LocalHour(EP?1)=14 AND LocalMinute(EP?1)=10))</stp>
        <stp>Bar</stp>
        <stp/>
        <stp>Close</stp>
        <stp>5</stp>
        <stp>0</stp>
        <stp/>
        <stp/>
        <stp/>
        <stp>FALSE</stp>
        <stp>T</stp>
        <tr r="K69" s="4"/>
      </tp>
      <tp t="s">
        <v/>
        <stp/>
        <stp>StudyData</stp>
        <stp>(Vol(EP?1)when  (LocalYear(EP?1)=2016 AND LocalMonth(EP?1)=2 AND LocalDay(EP?1)=16 AND LocalHour(EP?1)=15 AND LocalMinute(EP?1)=00))</stp>
        <stp>Bar</stp>
        <stp/>
        <stp>Close</stp>
        <stp>5</stp>
        <stp>0</stp>
        <stp/>
        <stp/>
        <stp/>
        <stp>FALSE</stp>
        <stp>T</stp>
        <tr r="K79" s="4"/>
      </tp>
      <tp>
        <v>15194</v>
        <stp/>
        <stp>StudyData</stp>
        <stp>(Vol(EP?1)when  (LocalYear(EP?1)=2016 AND LocalMonth(EP?1)=2 AND LocalDay(EP?1)=10 AND LocalHour(EP?1)=10 AND LocalMinute(EP?1)=55))</stp>
        <stp>Bar</stp>
        <stp/>
        <stp>Close</stp>
        <stp>5</stp>
        <stp>0</stp>
        <stp/>
        <stp/>
        <stp/>
        <stp>FALSE</stp>
        <stp>T</stp>
        <tr r="V30" s="4"/>
      </tp>
      <tp>
        <v>11925</v>
        <stp/>
        <stp>StudyData</stp>
        <stp>(Vol(EP?1)when  (LocalYear(EP?1)=2016 AND LocalMonth(EP?1)=2 AND LocalDay(EP?1)=10 AND LocalHour(EP?1)=11 AND LocalMinute(EP?1)=45))</stp>
        <stp>Bar</stp>
        <stp/>
        <stp>Close</stp>
        <stp>5</stp>
        <stp>0</stp>
        <stp/>
        <stp/>
        <stp/>
        <stp>FALSE</stp>
        <stp>T</stp>
        <tr r="V40" s="4"/>
      </tp>
      <tp>
        <v>33517</v>
        <stp/>
        <stp>StudyData</stp>
        <stp>(Vol(EP?1)when  (LocalYear(EP?1)=2016 AND LocalMonth(EP?1)=2 AND LocalDay(EP?1)=10 AND LocalHour(EP?1)=14 AND LocalMinute(EP?1)=15))</stp>
        <stp>Bar</stp>
        <stp/>
        <stp>Close</stp>
        <stp>5</stp>
        <stp>0</stp>
        <stp/>
        <stp/>
        <stp/>
        <stp>FALSE</stp>
        <stp>T</stp>
        <tr r="V70" s="4"/>
      </tp>
      <tp>
        <v>12332</v>
        <stp/>
        <stp>StudyData</stp>
        <stp>(Vol(EP?1)when  (LocalYear(EP?1)=2016 AND LocalMonth(EP?1)=2 AND LocalDay(EP?1)=10 AND LocalHour(EP?1)=15 AND LocalMinute(EP?1)=05))</stp>
        <stp>Bar</stp>
        <stp/>
        <stp>Close</stp>
        <stp>5</stp>
        <stp>0</stp>
        <stp/>
        <stp/>
        <stp/>
        <stp>FALSE</stp>
        <stp>T</stp>
        <tr r="V80" s="4"/>
      </tp>
      <tp>
        <v>712</v>
        <stp/>
        <stp>StudyData</stp>
        <stp>(Vol(EP?1)when  (LocalYear(EP?1)=2016 AND LocalMonth(EP?1)=2 AND LocalDay(EP?1)=15 AND LocalHour(EP?1)=10 AND LocalMinute(EP?1)=50))</stp>
        <stp>Bar</stp>
        <stp/>
        <stp>Close</stp>
        <stp>5</stp>
        <stp>0</stp>
        <stp/>
        <stp/>
        <stp/>
        <stp>FALSE</stp>
        <stp>T</stp>
        <tr r="S29" s="4"/>
      </tp>
      <tp>
        <v>322</v>
        <stp/>
        <stp>StudyData</stp>
        <stp>(Vol(EP?1)when  (LocalYear(EP?1)=2016 AND LocalMonth(EP?1)=2 AND LocalDay(EP?1)=15 AND LocalHour(EP?1)=11 AND LocalMinute(EP?1)=40))</stp>
        <stp>Bar</stp>
        <stp/>
        <stp>Close</stp>
        <stp>5</stp>
        <stp>0</stp>
        <stp/>
        <stp/>
        <stp/>
        <stp>FALSE</stp>
        <stp>T</stp>
        <tr r="S39" s="4"/>
      </tp>
      <tp t="s">
        <v/>
        <stp/>
        <stp>StudyData</stp>
        <stp>(Vol(EP?1)when  (LocalYear(EP?1)=2016 AND LocalMonth(EP?1)=2 AND LocalDay(EP?1)=15 AND LocalHour(EP?1)=14 AND LocalMinute(EP?1)=10))</stp>
        <stp>Bar</stp>
        <stp/>
        <stp>Close</stp>
        <stp>5</stp>
        <stp>0</stp>
        <stp/>
        <stp/>
        <stp/>
        <stp>FALSE</stp>
        <stp>T</stp>
        <tr r="S69" s="4"/>
      </tp>
      <tp t="s">
        <v/>
        <stp/>
        <stp>StudyData</stp>
        <stp>(Vol(EP?1)when  (LocalYear(EP?1)=2016 AND LocalMonth(EP?1)=2 AND LocalDay(EP?1)=15 AND LocalHour(EP?1)=15 AND LocalMinute(EP?1)=00))</stp>
        <stp>Bar</stp>
        <stp/>
        <stp>Close</stp>
        <stp>5</stp>
        <stp>0</stp>
        <stp/>
        <stp/>
        <stp/>
        <stp>FALSE</stp>
        <stp>T</stp>
        <tr r="S79" s="4"/>
      </tp>
      <tp>
        <v>20192</v>
        <stp/>
        <stp>StudyData</stp>
        <stp>(Vol(EP?1)when  (LocalYear(EP?1)=2016 AND LocalMonth(EP?1)=2 AND LocalDay(EP?1)=11 AND LocalHour(EP?1)=10 AND LocalMinute(EP?1)=55))</stp>
        <stp>Bar</stp>
        <stp/>
        <stp>Close</stp>
        <stp>5</stp>
        <stp>0</stp>
        <stp/>
        <stp/>
        <stp/>
        <stp>FALSE</stp>
        <stp>T</stp>
        <tr r="U30" s="4"/>
      </tp>
      <tp>
        <v>19482</v>
        <stp/>
        <stp>StudyData</stp>
        <stp>(Vol(EP?1)when  (LocalYear(EP?1)=2016 AND LocalMonth(EP?1)=2 AND LocalDay(EP?1)=11 AND LocalHour(EP?1)=11 AND LocalMinute(EP?1)=45))</stp>
        <stp>Bar</stp>
        <stp/>
        <stp>Close</stp>
        <stp>5</stp>
        <stp>0</stp>
        <stp/>
        <stp/>
        <stp/>
        <stp>FALSE</stp>
        <stp>T</stp>
        <tr r="U40" s="4"/>
      </tp>
      <tp>
        <v>20473</v>
        <stp/>
        <stp>StudyData</stp>
        <stp>(Vol(EP?1)when  (LocalYear(EP?1)=2016 AND LocalMonth(EP?1)=2 AND LocalDay(EP?1)=11 AND LocalHour(EP?1)=14 AND LocalMinute(EP?1)=15))</stp>
        <stp>Bar</stp>
        <stp/>
        <stp>Close</stp>
        <stp>5</stp>
        <stp>0</stp>
        <stp/>
        <stp/>
        <stp/>
        <stp>FALSE</stp>
        <stp>T</stp>
        <tr r="U70" s="4"/>
      </tp>
      <tp>
        <v>10454</v>
        <stp/>
        <stp>StudyData</stp>
        <stp>(Vol(EP?1)when  (LocalYear(EP?1)=2016 AND LocalMonth(EP?1)=2 AND LocalDay(EP?1)=11 AND LocalHour(EP?1)=15 AND LocalMinute(EP?1)=05))</stp>
        <stp>Bar</stp>
        <stp/>
        <stp>Close</stp>
        <stp>5</stp>
        <stp>0</stp>
        <stp/>
        <stp/>
        <stp/>
        <stp>FALSE</stp>
        <stp>T</stp>
        <tr r="U80" s="4"/>
      </tp>
      <tp t="s">
        <v/>
        <stp/>
        <stp>StudyData</stp>
        <stp>(Vol(EP?1)when  (LocalYear(EP?1)=2016 AND LocalMonth(EP?1)=2 AND LocalDay(EP?1)=16 AND LocalHour(EP?1)=10 AND LocalMinute(EP?1)=55))</stp>
        <stp>Bar</stp>
        <stp/>
        <stp>Close</stp>
        <stp>5</stp>
        <stp>0</stp>
        <stp/>
        <stp/>
        <stp/>
        <stp>FALSE</stp>
        <stp>T</stp>
        <tr r="K30" s="4"/>
      </tp>
      <tp t="s">
        <v/>
        <stp/>
        <stp>StudyData</stp>
        <stp>(Vol(EP?1)when  (LocalYear(EP?1)=2016 AND LocalMonth(EP?1)=2 AND LocalDay(EP?1)=16 AND LocalHour(EP?1)=11 AND LocalMinute(EP?1)=45))</stp>
        <stp>Bar</stp>
        <stp/>
        <stp>Close</stp>
        <stp>5</stp>
        <stp>0</stp>
        <stp/>
        <stp/>
        <stp/>
        <stp>FALSE</stp>
        <stp>T</stp>
        <tr r="K40" s="4"/>
      </tp>
      <tp t="s">
        <v/>
        <stp/>
        <stp>StudyData</stp>
        <stp>(Vol(EP?1)when  (LocalYear(EP?1)=2016 AND LocalMonth(EP?1)=2 AND LocalDay(EP?1)=16 AND LocalHour(EP?1)=14 AND LocalMinute(EP?1)=15))</stp>
        <stp>Bar</stp>
        <stp/>
        <stp>Close</stp>
        <stp>5</stp>
        <stp>0</stp>
        <stp/>
        <stp/>
        <stp/>
        <stp>FALSE</stp>
        <stp>T</stp>
        <tr r="K70" s="4"/>
      </tp>
      <tp t="s">
        <v/>
        <stp/>
        <stp>StudyData</stp>
        <stp>(Vol(EP?1)when  (LocalYear(EP?1)=2016 AND LocalMonth(EP?1)=2 AND LocalDay(EP?1)=16 AND LocalHour(EP?1)=15 AND LocalMinute(EP?1)=05))</stp>
        <stp>Bar</stp>
        <stp/>
        <stp>Close</stp>
        <stp>5</stp>
        <stp>0</stp>
        <stp/>
        <stp/>
        <stp/>
        <stp>FALSE</stp>
        <stp>T</stp>
        <tr r="K80" s="4"/>
      </tp>
      <tp>
        <v>17690</v>
        <stp/>
        <stp>StudyData</stp>
        <stp>(Vol(EP?1)when  (LocalYear(EP?1)=2016 AND LocalMonth(EP?1)=2 AND LocalDay(EP?1)=12 AND LocalHour(EP?1)=10 AND LocalMinute(EP?1)=50))</stp>
        <stp>Bar</stp>
        <stp/>
        <stp>Close</stp>
        <stp>5</stp>
        <stp>0</stp>
        <stp/>
        <stp/>
        <stp/>
        <stp>FALSE</stp>
        <stp>T</stp>
        <tr r="T29" s="4"/>
      </tp>
      <tp>
        <v>6058</v>
        <stp/>
        <stp>StudyData</stp>
        <stp>(Vol(EP?1)when  (LocalYear(EP?1)=2016 AND LocalMonth(EP?1)=2 AND LocalDay(EP?1)=12 AND LocalHour(EP?1)=11 AND LocalMinute(EP?1)=40))</stp>
        <stp>Bar</stp>
        <stp/>
        <stp>Close</stp>
        <stp>5</stp>
        <stp>0</stp>
        <stp/>
        <stp/>
        <stp/>
        <stp>FALSE</stp>
        <stp>T</stp>
        <tr r="T39" s="4"/>
      </tp>
      <tp>
        <v>10885</v>
        <stp/>
        <stp>StudyData</stp>
        <stp>(Vol(EP?1)when  (LocalYear(EP?1)=2016 AND LocalMonth(EP?1)=2 AND LocalDay(EP?1)=12 AND LocalHour(EP?1)=14 AND LocalMinute(EP?1)=10))</stp>
        <stp>Bar</stp>
        <stp/>
        <stp>Close</stp>
        <stp>5</stp>
        <stp>0</stp>
        <stp/>
        <stp/>
        <stp/>
        <stp>FALSE</stp>
        <stp>T</stp>
        <tr r="T69" s="4"/>
      </tp>
      <tp>
        <v>49018</v>
        <stp/>
        <stp>StudyData</stp>
        <stp>(Vol(EP?1)when  (LocalYear(EP?1)=2016 AND LocalMonth(EP?1)=2 AND LocalDay(EP?1)=12 AND LocalHour(EP?1)=15 AND LocalMinute(EP?1)=00))</stp>
        <stp>Bar</stp>
        <stp/>
        <stp>Close</stp>
        <stp>5</stp>
        <stp>0</stp>
        <stp/>
        <stp/>
        <stp/>
        <stp>FALSE</stp>
        <stp>T</stp>
        <tr r="T79" s="4"/>
      </tp>
      <tp>
        <v>21819</v>
        <stp/>
        <stp>StudyData</stp>
        <stp>(Vol(EP?1)when  (LocalYear(EP?1)=2016 AND LocalMonth(EP?1)=2 AND LocalDay(EP?1)=11 AND LocalHour(EP?1)=10 AND LocalMinute(EP?1)=50))</stp>
        <stp>Bar</stp>
        <stp/>
        <stp>Close</stp>
        <stp>5</stp>
        <stp>0</stp>
        <stp/>
        <stp/>
        <stp/>
        <stp>FALSE</stp>
        <stp>T</stp>
        <tr r="U29" s="4"/>
      </tp>
      <tp>
        <v>13069</v>
        <stp/>
        <stp>StudyData</stp>
        <stp>(Vol(EP?1)when  (LocalYear(EP?1)=2016 AND LocalMonth(EP?1)=2 AND LocalDay(EP?1)=11 AND LocalHour(EP?1)=11 AND LocalMinute(EP?1)=40))</stp>
        <stp>Bar</stp>
        <stp/>
        <stp>Close</stp>
        <stp>5</stp>
        <stp>0</stp>
        <stp/>
        <stp/>
        <stp/>
        <stp>FALSE</stp>
        <stp>T</stp>
        <tr r="U39" s="4"/>
      </tp>
      <tp>
        <v>30866</v>
        <stp/>
        <stp>StudyData</stp>
        <stp>(Vol(EP?1)when  (LocalYear(EP?1)=2016 AND LocalMonth(EP?1)=2 AND LocalDay(EP?1)=11 AND LocalHour(EP?1)=14 AND LocalMinute(EP?1)=10))</stp>
        <stp>Bar</stp>
        <stp/>
        <stp>Close</stp>
        <stp>5</stp>
        <stp>0</stp>
        <stp/>
        <stp/>
        <stp/>
        <stp>FALSE</stp>
        <stp>T</stp>
        <tr r="U69" s="4"/>
      </tp>
      <tp>
        <v>47775</v>
        <stp/>
        <stp>StudyData</stp>
        <stp>(Vol(EP?1)when  (LocalYear(EP?1)=2016 AND LocalMonth(EP?1)=2 AND LocalDay(EP?1)=11 AND LocalHour(EP?1)=15 AND LocalMinute(EP?1)=00))</stp>
        <stp>Bar</stp>
        <stp/>
        <stp>Close</stp>
        <stp>5</stp>
        <stp>0</stp>
        <stp/>
        <stp/>
        <stp/>
        <stp>FALSE</stp>
        <stp>T</stp>
        <tr r="U79" s="4"/>
      </tp>
      <tp>
        <v>18858</v>
        <stp/>
        <stp>StudyData</stp>
        <stp>(Vol(EP?1)when  (LocalYear(EP?1)=2016 AND LocalMonth(EP?1)=2 AND LocalDay(EP?1)=10 AND LocalHour(EP?1)=10 AND LocalMinute(EP?1)=50))</stp>
        <stp>Bar</stp>
        <stp/>
        <stp>Close</stp>
        <stp>5</stp>
        <stp>0</stp>
        <stp/>
        <stp/>
        <stp/>
        <stp>FALSE</stp>
        <stp>T</stp>
        <tr r="V29" s="4"/>
      </tp>
      <tp>
        <v>14438</v>
        <stp/>
        <stp>StudyData</stp>
        <stp>(Vol(EP?1)when  (LocalYear(EP?1)=2016 AND LocalMonth(EP?1)=2 AND LocalDay(EP?1)=10 AND LocalHour(EP?1)=11 AND LocalMinute(EP?1)=40))</stp>
        <stp>Bar</stp>
        <stp/>
        <stp>Close</stp>
        <stp>5</stp>
        <stp>0</stp>
        <stp/>
        <stp/>
        <stp/>
        <stp>FALSE</stp>
        <stp>T</stp>
        <tr r="V39" s="4"/>
      </tp>
      <tp>
        <v>19798</v>
        <stp/>
        <stp>StudyData</stp>
        <stp>(Vol(EP?1)when  (LocalYear(EP?1)=2016 AND LocalMonth(EP?1)=2 AND LocalDay(EP?1)=10 AND LocalHour(EP?1)=14 AND LocalMinute(EP?1)=10))</stp>
        <stp>Bar</stp>
        <stp/>
        <stp>Close</stp>
        <stp>5</stp>
        <stp>0</stp>
        <stp/>
        <stp/>
        <stp/>
        <stp>FALSE</stp>
        <stp>T</stp>
        <tr r="V69" s="4"/>
      </tp>
      <tp>
        <v>43655</v>
        <stp/>
        <stp>StudyData</stp>
        <stp>(Vol(EP?1)when  (LocalYear(EP?1)=2016 AND LocalMonth(EP?1)=2 AND LocalDay(EP?1)=10 AND LocalHour(EP?1)=15 AND LocalMinute(EP?1)=00))</stp>
        <stp>Bar</stp>
        <stp/>
        <stp>Close</stp>
        <stp>5</stp>
        <stp>0</stp>
        <stp/>
        <stp/>
        <stp/>
        <stp>FALSE</stp>
        <stp>T</stp>
        <tr r="V79" s="4"/>
      </tp>
      <tp>
        <v>482</v>
        <stp/>
        <stp>StudyData</stp>
        <stp>(Vol(EP?1)when  (LocalYear(EP?1)=2016 AND LocalMonth(EP?1)=2 AND LocalDay(EP?1)=15 AND LocalHour(EP?1)=10 AND LocalMinute(EP?1)=55))</stp>
        <stp>Bar</stp>
        <stp/>
        <stp>Close</stp>
        <stp>5</stp>
        <stp>0</stp>
        <stp/>
        <stp/>
        <stp/>
        <stp>FALSE</stp>
        <stp>T</stp>
        <tr r="S30" s="4"/>
      </tp>
      <tp>
        <v>460</v>
        <stp/>
        <stp>StudyData</stp>
        <stp>(Vol(EP?1)when  (LocalYear(EP?1)=2016 AND LocalMonth(EP?1)=2 AND LocalDay(EP?1)=15 AND LocalHour(EP?1)=11 AND LocalMinute(EP?1)=45))</stp>
        <stp>Bar</stp>
        <stp/>
        <stp>Close</stp>
        <stp>5</stp>
        <stp>0</stp>
        <stp/>
        <stp/>
        <stp/>
        <stp>FALSE</stp>
        <stp>T</stp>
        <tr r="S40" s="4"/>
      </tp>
      <tp t="s">
        <v/>
        <stp/>
        <stp>StudyData</stp>
        <stp>(Vol(EP?1)when  (LocalYear(EP?1)=2016 AND LocalMonth(EP?1)=2 AND LocalDay(EP?1)=15 AND LocalHour(EP?1)=14 AND LocalMinute(EP?1)=15))</stp>
        <stp>Bar</stp>
        <stp/>
        <stp>Close</stp>
        <stp>5</stp>
        <stp>0</stp>
        <stp/>
        <stp/>
        <stp/>
        <stp>FALSE</stp>
        <stp>T</stp>
        <tr r="S70" s="4"/>
      </tp>
      <tp t="s">
        <v/>
        <stp/>
        <stp>StudyData</stp>
        <stp>(Vol(EP?1)when  (LocalYear(EP?1)=2016 AND LocalMonth(EP?1)=2 AND LocalDay(EP?1)=15 AND LocalHour(EP?1)=15 AND LocalMinute(EP?1)=05))</stp>
        <stp>Bar</stp>
        <stp/>
        <stp>Close</stp>
        <stp>5</stp>
        <stp>0</stp>
        <stp/>
        <stp/>
        <stp/>
        <stp>FALSE</stp>
        <stp>T</stp>
        <tr r="S80" s="4"/>
      </tp>
      <tp>
        <v>5416</v>
        <stp/>
        <stp>StudyData</stp>
        <stp>(Vol(EP?1)when  (LocalYear(EP?1)=2016 AND LocalMonth(EP?1)=2 AND LocalDay(EP?1)=12 AND LocalHour(EP?1)=12 AND LocalMinute(EP?1)=45))</stp>
        <stp>Bar</stp>
        <stp/>
        <stp>Close</stp>
        <stp>5</stp>
        <stp>0</stp>
        <stp/>
        <stp/>
        <stp/>
        <stp>FALSE</stp>
        <stp>T</stp>
        <tr r="T52" s="4"/>
      </tp>
      <tp>
        <v>10439</v>
        <stp/>
        <stp>StudyData</stp>
        <stp>(Vol(EP?1)when  (LocalYear(EP?1)=2016 AND LocalMonth(EP?1)=2 AND LocalDay(EP?1)=12 AND LocalHour(EP?1)=13 AND LocalMinute(EP?1)=55))</stp>
        <stp>Bar</stp>
        <stp/>
        <stp>Close</stp>
        <stp>5</stp>
        <stp>0</stp>
        <stp/>
        <stp/>
        <stp/>
        <stp>FALSE</stp>
        <stp>T</stp>
        <tr r="T66" s="4"/>
      </tp>
      <tp>
        <v>17817</v>
        <stp/>
        <stp>StudyData</stp>
        <stp>(Vol(EP?1)when  (LocalYear(EP?1)=2016 AND LocalMonth(EP?1)=2 AND LocalDay(EP?1)=12 AND LocalHour(EP?1)=14 AND LocalMinute(EP?1)=25))</stp>
        <stp>Bar</stp>
        <stp/>
        <stp>Close</stp>
        <stp>5</stp>
        <stp>0</stp>
        <stp/>
        <stp/>
        <stp/>
        <stp>FALSE</stp>
        <stp>T</stp>
        <tr r="T72" s="4"/>
      </tp>
      <tp t="s">
        <v/>
        <stp/>
        <stp>StudyData</stp>
        <stp>(Vol(EP?1)when  (LocalYear(EP?1)=2016 AND LocalMonth(EP?1)=2 AND LocalDay(EP?1)=16 AND LocalHour(EP?1)=12 AND LocalMinute(EP?1)=40))</stp>
        <stp>Bar</stp>
        <stp/>
        <stp>Close</stp>
        <stp>5</stp>
        <stp>0</stp>
        <stp/>
        <stp/>
        <stp/>
        <stp>FALSE</stp>
        <stp>T</stp>
        <tr r="K51" s="4"/>
      </tp>
      <tp t="s">
        <v/>
        <stp/>
        <stp>StudyData</stp>
        <stp>(Vol(EP?1)when  (LocalYear(EP?1)=2016 AND LocalMonth(EP?1)=2 AND LocalDay(EP?1)=16 AND LocalHour(EP?1)=13 AND LocalMinute(EP?1)=50))</stp>
        <stp>Bar</stp>
        <stp/>
        <stp>Close</stp>
        <stp>5</stp>
        <stp>0</stp>
        <stp/>
        <stp/>
        <stp/>
        <stp>FALSE</stp>
        <stp>T</stp>
        <tr r="K65" s="4"/>
      </tp>
      <tp t="s">
        <v/>
        <stp/>
        <stp>StudyData</stp>
        <stp>(Vol(EP?1)when  (LocalYear(EP?1)=2016 AND LocalMonth(EP?1)=2 AND LocalDay(EP?1)=16 AND LocalHour(EP?1)=14 AND LocalMinute(EP?1)=20))</stp>
        <stp>Bar</stp>
        <stp/>
        <stp>Close</stp>
        <stp>5</stp>
        <stp>0</stp>
        <stp/>
        <stp/>
        <stp/>
        <stp>FALSE</stp>
        <stp>T</stp>
        <tr r="K71" s="4"/>
      </tp>
      <tp>
        <v>7914</v>
        <stp/>
        <stp>StudyData</stp>
        <stp>(Vol(EP?1)when  (LocalYear(EP?1)=2016 AND LocalMonth(EP?1)=2 AND LocalDay(EP?1)=10 AND LocalHour(EP?1)=12 AND LocalMinute(EP?1)=45))</stp>
        <stp>Bar</stp>
        <stp/>
        <stp>Close</stp>
        <stp>5</stp>
        <stp>0</stp>
        <stp/>
        <stp/>
        <stp/>
        <stp>FALSE</stp>
        <stp>T</stp>
        <tr r="V52" s="4"/>
      </tp>
      <tp>
        <v>14361</v>
        <stp/>
        <stp>StudyData</stp>
        <stp>(Vol(EP?1)when  (LocalYear(EP?1)=2016 AND LocalMonth(EP?1)=2 AND LocalDay(EP?1)=10 AND LocalHour(EP?1)=13 AND LocalMinute(EP?1)=55))</stp>
        <stp>Bar</stp>
        <stp/>
        <stp>Close</stp>
        <stp>5</stp>
        <stp>0</stp>
        <stp/>
        <stp/>
        <stp/>
        <stp>FALSE</stp>
        <stp>T</stp>
        <tr r="V66" s="4"/>
      </tp>
      <tp>
        <v>21749</v>
        <stp/>
        <stp>StudyData</stp>
        <stp>(Vol(EP?1)when  (LocalYear(EP?1)=2016 AND LocalMonth(EP?1)=2 AND LocalDay(EP?1)=10 AND LocalHour(EP?1)=14 AND LocalMinute(EP?1)=25))</stp>
        <stp>Bar</stp>
        <stp/>
        <stp>Close</stp>
        <stp>5</stp>
        <stp>0</stp>
        <stp/>
        <stp/>
        <stp/>
        <stp>FALSE</stp>
        <stp>T</stp>
        <tr r="V72" s="4"/>
      </tp>
      <tp t="s">
        <v/>
        <stp/>
        <stp>StudyData</stp>
        <stp>(Vol(EP?1)when  (LocalYear(EP?1)=2016 AND LocalMonth(EP?1)=2 AND LocalDay(EP?1)=15 AND LocalHour(EP?1)=12 AND LocalMinute(EP?1)=40))</stp>
        <stp>Bar</stp>
        <stp/>
        <stp>Close</stp>
        <stp>5</stp>
        <stp>0</stp>
        <stp/>
        <stp/>
        <stp/>
        <stp>FALSE</stp>
        <stp>T</stp>
        <tr r="S51" s="4"/>
      </tp>
      <tp t="s">
        <v/>
        <stp/>
        <stp>StudyData</stp>
        <stp>(Vol(EP?1)when  (LocalYear(EP?1)=2016 AND LocalMonth(EP?1)=2 AND LocalDay(EP?1)=15 AND LocalHour(EP?1)=13 AND LocalMinute(EP?1)=50))</stp>
        <stp>Bar</stp>
        <stp/>
        <stp>Close</stp>
        <stp>5</stp>
        <stp>0</stp>
        <stp/>
        <stp/>
        <stp/>
        <stp>FALSE</stp>
        <stp>T</stp>
        <tr r="S65" s="4"/>
      </tp>
      <tp t="s">
        <v/>
        <stp/>
        <stp>StudyData</stp>
        <stp>(Vol(EP?1)when  (LocalYear(EP?1)=2016 AND LocalMonth(EP?1)=2 AND LocalDay(EP?1)=15 AND LocalHour(EP?1)=14 AND LocalMinute(EP?1)=20))</stp>
        <stp>Bar</stp>
        <stp/>
        <stp>Close</stp>
        <stp>5</stp>
        <stp>0</stp>
        <stp/>
        <stp/>
        <stp/>
        <stp>FALSE</stp>
        <stp>T</stp>
        <tr r="S71" s="4"/>
      </tp>
      <tp>
        <v>14001</v>
        <stp/>
        <stp>StudyData</stp>
        <stp>(Vol(EP?1)when  (LocalYear(EP?1)=2016 AND LocalMonth(EP?1)=2 AND LocalDay(EP?1)=11 AND LocalHour(EP?1)=12 AND LocalMinute(EP?1)=45))</stp>
        <stp>Bar</stp>
        <stp/>
        <stp>Close</stp>
        <stp>5</stp>
        <stp>0</stp>
        <stp/>
        <stp/>
        <stp/>
        <stp>FALSE</stp>
        <stp>T</stp>
        <tr r="U52" s="4"/>
      </tp>
      <tp>
        <v>59636</v>
        <stp/>
        <stp>StudyData</stp>
        <stp>(Vol(EP?1)when  (LocalYear(EP?1)=2016 AND LocalMonth(EP?1)=2 AND LocalDay(EP?1)=11 AND LocalHour(EP?1)=13 AND LocalMinute(EP?1)=55))</stp>
        <stp>Bar</stp>
        <stp/>
        <stp>Close</stp>
        <stp>5</stp>
        <stp>0</stp>
        <stp/>
        <stp/>
        <stp/>
        <stp>FALSE</stp>
        <stp>T</stp>
        <tr r="U66" s="4"/>
      </tp>
      <tp>
        <v>26497</v>
        <stp/>
        <stp>StudyData</stp>
        <stp>(Vol(EP?1)when  (LocalYear(EP?1)=2016 AND LocalMonth(EP?1)=2 AND LocalDay(EP?1)=11 AND LocalHour(EP?1)=14 AND LocalMinute(EP?1)=25))</stp>
        <stp>Bar</stp>
        <stp/>
        <stp>Close</stp>
        <stp>5</stp>
        <stp>0</stp>
        <stp/>
        <stp/>
        <stp/>
        <stp>FALSE</stp>
        <stp>T</stp>
        <tr r="U72" s="4"/>
      </tp>
      <tp t="s">
        <v/>
        <stp/>
        <stp>StudyData</stp>
        <stp>(Vol(EP?1)when  (LocalYear(EP?1)=2016 AND LocalMonth(EP?1)=2 AND LocalDay(EP?1)=16 AND LocalHour(EP?1)=12 AND LocalMinute(EP?1)=45))</stp>
        <stp>Bar</stp>
        <stp/>
        <stp>Close</stp>
        <stp>5</stp>
        <stp>0</stp>
        <stp/>
        <stp/>
        <stp/>
        <stp>FALSE</stp>
        <stp>T</stp>
        <tr r="K52" s="4"/>
      </tp>
      <tp t="s">
        <v/>
        <stp/>
        <stp>StudyData</stp>
        <stp>(Vol(EP?1)when  (LocalYear(EP?1)=2016 AND LocalMonth(EP?1)=2 AND LocalDay(EP?1)=16 AND LocalHour(EP?1)=13 AND LocalMinute(EP?1)=55))</stp>
        <stp>Bar</stp>
        <stp/>
        <stp>Close</stp>
        <stp>5</stp>
        <stp>0</stp>
        <stp/>
        <stp/>
        <stp/>
        <stp>FALSE</stp>
        <stp>T</stp>
        <tr r="K66" s="4"/>
      </tp>
      <tp t="s">
        <v/>
        <stp/>
        <stp>StudyData</stp>
        <stp>(Vol(EP?1)when  (LocalYear(EP?1)=2016 AND LocalMonth(EP?1)=2 AND LocalDay(EP?1)=16 AND LocalHour(EP?1)=14 AND LocalMinute(EP?1)=25))</stp>
        <stp>Bar</stp>
        <stp/>
        <stp>Close</stp>
        <stp>5</stp>
        <stp>0</stp>
        <stp/>
        <stp/>
        <stp/>
        <stp>FALSE</stp>
        <stp>T</stp>
        <tr r="K72" s="4"/>
      </tp>
      <tp>
        <v>8718</v>
        <stp/>
        <stp>StudyData</stp>
        <stp>(Vol(EP?1)when  (LocalYear(EP?1)=2016 AND LocalMonth(EP?1)=2 AND LocalDay(EP?1)=12 AND LocalHour(EP?1)=12 AND LocalMinute(EP?1)=40))</stp>
        <stp>Bar</stp>
        <stp/>
        <stp>Close</stp>
        <stp>5</stp>
        <stp>0</stp>
        <stp/>
        <stp/>
        <stp/>
        <stp>FALSE</stp>
        <stp>T</stp>
        <tr r="T51" s="4"/>
      </tp>
      <tp>
        <v>9192</v>
        <stp/>
        <stp>StudyData</stp>
        <stp>(Vol(EP?1)when  (LocalYear(EP?1)=2016 AND LocalMonth(EP?1)=2 AND LocalDay(EP?1)=12 AND LocalHour(EP?1)=13 AND LocalMinute(EP?1)=50))</stp>
        <stp>Bar</stp>
        <stp/>
        <stp>Close</stp>
        <stp>5</stp>
        <stp>0</stp>
        <stp/>
        <stp/>
        <stp/>
        <stp>FALSE</stp>
        <stp>T</stp>
        <tr r="T65" s="4"/>
      </tp>
      <tp>
        <v>14663</v>
        <stp/>
        <stp>StudyData</stp>
        <stp>(Vol(EP?1)when  (LocalYear(EP?1)=2016 AND LocalMonth(EP?1)=2 AND LocalDay(EP?1)=12 AND LocalHour(EP?1)=14 AND LocalMinute(EP?1)=20))</stp>
        <stp>Bar</stp>
        <stp/>
        <stp>Close</stp>
        <stp>5</stp>
        <stp>0</stp>
        <stp/>
        <stp/>
        <stp/>
        <stp>FALSE</stp>
        <stp>T</stp>
        <tr r="T71" s="4"/>
      </tp>
      <tp>
        <v>18040</v>
        <stp/>
        <stp>StudyData</stp>
        <stp>(Vol(EP?1)when  (LocalYear(EP?1)=2016 AND LocalMonth(EP?1)=2 AND LocalDay(EP?1)=11 AND LocalHour(EP?1)=12 AND LocalMinute(EP?1)=40))</stp>
        <stp>Bar</stp>
        <stp/>
        <stp>Close</stp>
        <stp>5</stp>
        <stp>0</stp>
        <stp/>
        <stp/>
        <stp/>
        <stp>FALSE</stp>
        <stp>T</stp>
        <tr r="U51" s="4"/>
      </tp>
      <tp>
        <v>69104</v>
        <stp/>
        <stp>StudyData</stp>
        <stp>(Vol(EP?1)when  (LocalYear(EP?1)=2016 AND LocalMonth(EP?1)=2 AND LocalDay(EP?1)=11 AND LocalHour(EP?1)=13 AND LocalMinute(EP?1)=50))</stp>
        <stp>Bar</stp>
        <stp/>
        <stp>Close</stp>
        <stp>5</stp>
        <stp>0</stp>
        <stp/>
        <stp/>
        <stp/>
        <stp>FALSE</stp>
        <stp>T</stp>
        <tr r="U65" s="4"/>
      </tp>
      <tp>
        <v>21891</v>
        <stp/>
        <stp>StudyData</stp>
        <stp>(Vol(EP?1)when  (LocalYear(EP?1)=2016 AND LocalMonth(EP?1)=2 AND LocalDay(EP?1)=11 AND LocalHour(EP?1)=14 AND LocalMinute(EP?1)=20))</stp>
        <stp>Bar</stp>
        <stp/>
        <stp>Close</stp>
        <stp>5</stp>
        <stp>0</stp>
        <stp/>
        <stp/>
        <stp/>
        <stp>FALSE</stp>
        <stp>T</stp>
        <tr r="U71" s="4"/>
      </tp>
      <tp>
        <v>12413</v>
        <stp/>
        <stp>StudyData</stp>
        <stp>(Vol(EP?1)when  (LocalYear(EP?1)=2016 AND LocalMonth(EP?1)=2 AND LocalDay(EP?1)=10 AND LocalHour(EP?1)=12 AND LocalMinute(EP?1)=40))</stp>
        <stp>Bar</stp>
        <stp/>
        <stp>Close</stp>
        <stp>5</stp>
        <stp>0</stp>
        <stp/>
        <stp/>
        <stp/>
        <stp>FALSE</stp>
        <stp>T</stp>
        <tr r="V51" s="4"/>
      </tp>
      <tp>
        <v>20565</v>
        <stp/>
        <stp>StudyData</stp>
        <stp>(Vol(EP?1)when  (LocalYear(EP?1)=2016 AND LocalMonth(EP?1)=2 AND LocalDay(EP?1)=10 AND LocalHour(EP?1)=13 AND LocalMinute(EP?1)=50))</stp>
        <stp>Bar</stp>
        <stp/>
        <stp>Close</stp>
        <stp>5</stp>
        <stp>0</stp>
        <stp/>
        <stp/>
        <stp/>
        <stp>FALSE</stp>
        <stp>T</stp>
        <tr r="V65" s="4"/>
      </tp>
      <tp>
        <v>21820</v>
        <stp/>
        <stp>StudyData</stp>
        <stp>(Vol(EP?1)when  (LocalYear(EP?1)=2016 AND LocalMonth(EP?1)=2 AND LocalDay(EP?1)=10 AND LocalHour(EP?1)=14 AND LocalMinute(EP?1)=20))</stp>
        <stp>Bar</stp>
        <stp/>
        <stp>Close</stp>
        <stp>5</stp>
        <stp>0</stp>
        <stp/>
        <stp/>
        <stp/>
        <stp>FALSE</stp>
        <stp>T</stp>
        <tr r="V71" s="4"/>
      </tp>
      <tp t="s">
        <v/>
        <stp/>
        <stp>StudyData</stp>
        <stp>(Vol(EP?1)when  (LocalYear(EP?1)=2016 AND LocalMonth(EP?1)=2 AND LocalDay(EP?1)=15 AND LocalHour(EP?1)=12 AND LocalMinute(EP?1)=45))</stp>
        <stp>Bar</stp>
        <stp/>
        <stp>Close</stp>
        <stp>5</stp>
        <stp>0</stp>
        <stp/>
        <stp/>
        <stp/>
        <stp>FALSE</stp>
        <stp>T</stp>
        <tr r="S52" s="4"/>
      </tp>
      <tp t="s">
        <v/>
        <stp/>
        <stp>StudyData</stp>
        <stp>(Vol(EP?1)when  (LocalYear(EP?1)=2016 AND LocalMonth(EP?1)=2 AND LocalDay(EP?1)=15 AND LocalHour(EP?1)=13 AND LocalMinute(EP?1)=55))</stp>
        <stp>Bar</stp>
        <stp/>
        <stp>Close</stp>
        <stp>5</stp>
        <stp>0</stp>
        <stp/>
        <stp/>
        <stp/>
        <stp>FALSE</stp>
        <stp>T</stp>
        <tr r="S66" s="4"/>
      </tp>
      <tp t="s">
        <v/>
        <stp/>
        <stp>StudyData</stp>
        <stp>(Vol(EP?1)when  (LocalYear(EP?1)=2016 AND LocalMonth(EP?1)=2 AND LocalDay(EP?1)=15 AND LocalHour(EP?1)=14 AND LocalMinute(EP?1)=25))</stp>
        <stp>Bar</stp>
        <stp/>
        <stp>Close</stp>
        <stp>5</stp>
        <stp>0</stp>
        <stp/>
        <stp/>
        <stp/>
        <stp>FALSE</stp>
        <stp>T</stp>
        <tr r="S72" s="4"/>
      </tp>
      <tp>
        <v>9314</v>
        <stp/>
        <stp>StudyData</stp>
        <stp>(Vol(EP?1)when  (LocalYear(EP?1)=2016 AND LocalMonth(EP?1)=2 AND LocalDay(EP?1)=12 AND LocalHour(EP?1)=12 AND LocalMinute(EP?1)=55))</stp>
        <stp>Bar</stp>
        <stp/>
        <stp>Close</stp>
        <stp>5</stp>
        <stp>0</stp>
        <stp/>
        <stp/>
        <stp/>
        <stp>FALSE</stp>
        <stp>T</stp>
        <tr r="T54" s="4"/>
      </tp>
      <tp>
        <v>14816</v>
        <stp/>
        <stp>StudyData</stp>
        <stp>(Vol(EP?1)when  (LocalYear(EP?1)=2016 AND LocalMonth(EP?1)=2 AND LocalDay(EP?1)=12 AND LocalHour(EP?1)=13 AND LocalMinute(EP?1)=45))</stp>
        <stp>Bar</stp>
        <stp/>
        <stp>Close</stp>
        <stp>5</stp>
        <stp>0</stp>
        <stp/>
        <stp/>
        <stp/>
        <stp>FALSE</stp>
        <stp>T</stp>
        <tr r="T64" s="4"/>
      </tp>
      <tp>
        <v>13200</v>
        <stp/>
        <stp>StudyData</stp>
        <stp>(Vol(EP?1)when  (LocalYear(EP?1)=2016 AND LocalMonth(EP?1)=2 AND LocalDay(EP?1)=12 AND LocalHour(EP?1)=14 AND LocalMinute(EP?1)=35))</stp>
        <stp>Bar</stp>
        <stp/>
        <stp>Close</stp>
        <stp>5</stp>
        <stp>0</stp>
        <stp/>
        <stp/>
        <stp/>
        <stp>FALSE</stp>
        <stp>T</stp>
        <tr r="T74" s="4"/>
      </tp>
      <tp t="s">
        <v/>
        <stp/>
        <stp>StudyData</stp>
        <stp>(Vol(EP?1)when  (LocalYear(EP?1)=2016 AND LocalMonth(EP?1)=2 AND LocalDay(EP?1)=16 AND LocalHour(EP?1)=12 AND LocalMinute(EP?1)=50))</stp>
        <stp>Bar</stp>
        <stp/>
        <stp>Close</stp>
        <stp>5</stp>
        <stp>0</stp>
        <stp/>
        <stp/>
        <stp/>
        <stp>FALSE</stp>
        <stp>T</stp>
        <tr r="K53" s="4"/>
      </tp>
      <tp t="s">
        <v/>
        <stp/>
        <stp>StudyData</stp>
        <stp>(Vol(EP?1)when  (LocalYear(EP?1)=2016 AND LocalMonth(EP?1)=2 AND LocalDay(EP?1)=16 AND LocalHour(EP?1)=13 AND LocalMinute(EP?1)=40))</stp>
        <stp>Bar</stp>
        <stp/>
        <stp>Close</stp>
        <stp>5</stp>
        <stp>0</stp>
        <stp/>
        <stp/>
        <stp/>
        <stp>FALSE</stp>
        <stp>T</stp>
        <tr r="K63" s="4"/>
      </tp>
      <tp t="s">
        <v/>
        <stp/>
        <stp>StudyData</stp>
        <stp>(Vol(EP?1)when  (LocalYear(EP?1)=2016 AND LocalMonth(EP?1)=2 AND LocalDay(EP?1)=16 AND LocalHour(EP?1)=14 AND LocalMinute(EP?1)=30))</stp>
        <stp>Bar</stp>
        <stp/>
        <stp>Close</stp>
        <stp>5</stp>
        <stp>0</stp>
        <stp/>
        <stp/>
        <stp/>
        <stp>FALSE</stp>
        <stp>T</stp>
        <tr r="K73" s="4"/>
      </tp>
      <tp>
        <v>9511</v>
        <stp/>
        <stp>StudyData</stp>
        <stp>(Vol(EP?1)when  (LocalYear(EP?1)=2016 AND LocalMonth(EP?1)=2 AND LocalDay(EP?1)=10 AND LocalHour(EP?1)=12 AND LocalMinute(EP?1)=55))</stp>
        <stp>Bar</stp>
        <stp/>
        <stp>Close</stp>
        <stp>5</stp>
        <stp>0</stp>
        <stp/>
        <stp/>
        <stp/>
        <stp>FALSE</stp>
        <stp>T</stp>
        <tr r="V54" s="4"/>
      </tp>
      <tp>
        <v>18392</v>
        <stp/>
        <stp>StudyData</stp>
        <stp>(Vol(EP?1)when  (LocalYear(EP?1)=2016 AND LocalMonth(EP?1)=2 AND LocalDay(EP?1)=10 AND LocalHour(EP?1)=13 AND LocalMinute(EP?1)=45))</stp>
        <stp>Bar</stp>
        <stp/>
        <stp>Close</stp>
        <stp>5</stp>
        <stp>0</stp>
        <stp/>
        <stp/>
        <stp/>
        <stp>FALSE</stp>
        <stp>T</stp>
        <tr r="V64" s="4"/>
      </tp>
      <tp>
        <v>27085</v>
        <stp/>
        <stp>StudyData</stp>
        <stp>(Vol(EP?1)when  (LocalYear(EP?1)=2016 AND LocalMonth(EP?1)=2 AND LocalDay(EP?1)=10 AND LocalHour(EP?1)=14 AND LocalMinute(EP?1)=35))</stp>
        <stp>Bar</stp>
        <stp/>
        <stp>Close</stp>
        <stp>5</stp>
        <stp>0</stp>
        <stp/>
        <stp/>
        <stp/>
        <stp>FALSE</stp>
        <stp>T</stp>
        <tr r="V74" s="4"/>
      </tp>
      <tp t="s">
        <v/>
        <stp/>
        <stp>StudyData</stp>
        <stp>(Vol(EP?1)when  (LocalYear(EP?1)=2016 AND LocalMonth(EP?1)=2 AND LocalDay(EP?1)=15 AND LocalHour(EP?1)=12 AND LocalMinute(EP?1)=50))</stp>
        <stp>Bar</stp>
        <stp/>
        <stp>Close</stp>
        <stp>5</stp>
        <stp>0</stp>
        <stp/>
        <stp/>
        <stp/>
        <stp>FALSE</stp>
        <stp>T</stp>
        <tr r="S53" s="4"/>
      </tp>
      <tp t="s">
        <v/>
        <stp/>
        <stp>StudyData</stp>
        <stp>(Vol(EP?1)when  (LocalYear(EP?1)=2016 AND LocalMonth(EP?1)=2 AND LocalDay(EP?1)=15 AND LocalHour(EP?1)=13 AND LocalMinute(EP?1)=40))</stp>
        <stp>Bar</stp>
        <stp/>
        <stp>Close</stp>
        <stp>5</stp>
        <stp>0</stp>
        <stp/>
        <stp/>
        <stp/>
        <stp>FALSE</stp>
        <stp>T</stp>
        <tr r="S63" s="4"/>
      </tp>
      <tp t="s">
        <v/>
        <stp/>
        <stp>StudyData</stp>
        <stp>(Vol(EP?1)when  (LocalYear(EP?1)=2016 AND LocalMonth(EP?1)=2 AND LocalDay(EP?1)=15 AND LocalHour(EP?1)=14 AND LocalMinute(EP?1)=30))</stp>
        <stp>Bar</stp>
        <stp/>
        <stp>Close</stp>
        <stp>5</stp>
        <stp>0</stp>
        <stp/>
        <stp/>
        <stp/>
        <stp>FALSE</stp>
        <stp>T</stp>
        <tr r="S73" s="4"/>
      </tp>
      <tp>
        <v>16853</v>
        <stp/>
        <stp>StudyData</stp>
        <stp>(Vol(EP?1)when  (LocalYear(EP?1)=2016 AND LocalMonth(EP?1)=2 AND LocalDay(EP?1)=11 AND LocalHour(EP?1)=12 AND LocalMinute(EP?1)=55))</stp>
        <stp>Bar</stp>
        <stp/>
        <stp>Close</stp>
        <stp>5</stp>
        <stp>0</stp>
        <stp/>
        <stp/>
        <stp/>
        <stp>FALSE</stp>
        <stp>T</stp>
        <tr r="U54" s="4"/>
      </tp>
      <tp>
        <v>83189</v>
        <stp/>
        <stp>StudyData</stp>
        <stp>(Vol(EP?1)when  (LocalYear(EP?1)=2016 AND LocalMonth(EP?1)=2 AND LocalDay(EP?1)=11 AND LocalHour(EP?1)=13 AND LocalMinute(EP?1)=45))</stp>
        <stp>Bar</stp>
        <stp/>
        <stp>Close</stp>
        <stp>5</stp>
        <stp>0</stp>
        <stp/>
        <stp/>
        <stp/>
        <stp>FALSE</stp>
        <stp>T</stp>
        <tr r="U64" s="4"/>
      </tp>
      <tp>
        <v>35879</v>
        <stp/>
        <stp>StudyData</stp>
        <stp>(Vol(EP?1)when  (LocalYear(EP?1)=2016 AND LocalMonth(EP?1)=2 AND LocalDay(EP?1)=11 AND LocalHour(EP?1)=14 AND LocalMinute(EP?1)=35))</stp>
        <stp>Bar</stp>
        <stp/>
        <stp>Close</stp>
        <stp>5</stp>
        <stp>0</stp>
        <stp/>
        <stp/>
        <stp/>
        <stp>FALSE</stp>
        <stp>T</stp>
        <tr r="U74" s="4"/>
      </tp>
      <tp t="s">
        <v/>
        <stp/>
        <stp>StudyData</stp>
        <stp>(Vol(EP?1)when  (LocalYear(EP?1)=2016 AND LocalMonth(EP?1)=2 AND LocalDay(EP?1)=16 AND LocalHour(EP?1)=12 AND LocalMinute(EP?1)=55))</stp>
        <stp>Bar</stp>
        <stp/>
        <stp>Close</stp>
        <stp>5</stp>
        <stp>0</stp>
        <stp/>
        <stp/>
        <stp/>
        <stp>FALSE</stp>
        <stp>T</stp>
        <tr r="K54" s="4"/>
      </tp>
      <tp t="s">
        <v/>
        <stp/>
        <stp>StudyData</stp>
        <stp>(Vol(EP?1)when  (LocalYear(EP?1)=2016 AND LocalMonth(EP?1)=2 AND LocalDay(EP?1)=16 AND LocalHour(EP?1)=13 AND LocalMinute(EP?1)=45))</stp>
        <stp>Bar</stp>
        <stp/>
        <stp>Close</stp>
        <stp>5</stp>
        <stp>0</stp>
        <stp/>
        <stp/>
        <stp/>
        <stp>FALSE</stp>
        <stp>T</stp>
        <tr r="K64" s="4"/>
      </tp>
      <tp t="s">
        <v/>
        <stp/>
        <stp>StudyData</stp>
        <stp>(Vol(EP?1)when  (LocalYear(EP?1)=2016 AND LocalMonth(EP?1)=2 AND LocalDay(EP?1)=16 AND LocalHour(EP?1)=14 AND LocalMinute(EP?1)=35))</stp>
        <stp>Bar</stp>
        <stp/>
        <stp>Close</stp>
        <stp>5</stp>
        <stp>0</stp>
        <stp/>
        <stp/>
        <stp/>
        <stp>FALSE</stp>
        <stp>T</stp>
        <tr r="K74" s="4"/>
      </tp>
      <tp>
        <v>5162</v>
        <stp/>
        <stp>StudyData</stp>
        <stp>(Vol(EP?1)when  (LocalYear(EP?1)=2016 AND LocalMonth(EP?1)=2 AND LocalDay(EP?1)=12 AND LocalHour(EP?1)=12 AND LocalMinute(EP?1)=50))</stp>
        <stp>Bar</stp>
        <stp/>
        <stp>Close</stp>
        <stp>5</stp>
        <stp>0</stp>
        <stp/>
        <stp/>
        <stp/>
        <stp>FALSE</stp>
        <stp>T</stp>
        <tr r="T53" s="4"/>
      </tp>
      <tp>
        <v>10256</v>
        <stp/>
        <stp>StudyData</stp>
        <stp>(Vol(EP?1)when  (LocalYear(EP?1)=2016 AND LocalMonth(EP?1)=2 AND LocalDay(EP?1)=12 AND LocalHour(EP?1)=13 AND LocalMinute(EP?1)=40))</stp>
        <stp>Bar</stp>
        <stp/>
        <stp>Close</stp>
        <stp>5</stp>
        <stp>0</stp>
        <stp/>
        <stp/>
        <stp/>
        <stp>FALSE</stp>
        <stp>T</stp>
        <tr r="T63" s="4"/>
      </tp>
      <tp>
        <v>22751</v>
        <stp/>
        <stp>StudyData</stp>
        <stp>(Vol(EP?1)when  (LocalYear(EP?1)=2016 AND LocalMonth(EP?1)=2 AND LocalDay(EP?1)=12 AND LocalHour(EP?1)=14 AND LocalMinute(EP?1)=30))</stp>
        <stp>Bar</stp>
        <stp/>
        <stp>Close</stp>
        <stp>5</stp>
        <stp>0</stp>
        <stp/>
        <stp/>
        <stp/>
        <stp>FALSE</stp>
        <stp>T</stp>
        <tr r="T73" s="4"/>
      </tp>
      <tp>
        <v>9742</v>
        <stp/>
        <stp>StudyData</stp>
        <stp>(Vol(EP?1)when  (LocalYear(EP?1)=2016 AND LocalMonth(EP?1)=2 AND LocalDay(EP?1)=11 AND LocalHour(EP?1)=12 AND LocalMinute(EP?1)=50))</stp>
        <stp>Bar</stp>
        <stp/>
        <stp>Close</stp>
        <stp>5</stp>
        <stp>0</stp>
        <stp/>
        <stp/>
        <stp/>
        <stp>FALSE</stp>
        <stp>T</stp>
        <tr r="U53" s="4"/>
      </tp>
      <tp>
        <v>80026</v>
        <stp/>
        <stp>StudyData</stp>
        <stp>(Vol(EP?1)when  (LocalYear(EP?1)=2016 AND LocalMonth(EP?1)=2 AND LocalDay(EP?1)=11 AND LocalHour(EP?1)=13 AND LocalMinute(EP?1)=40))</stp>
        <stp>Bar</stp>
        <stp/>
        <stp>Close</stp>
        <stp>5</stp>
        <stp>0</stp>
        <stp/>
        <stp/>
        <stp/>
        <stp>FALSE</stp>
        <stp>T</stp>
        <tr r="U63" s="4"/>
      </tp>
      <tp>
        <v>19561</v>
        <stp/>
        <stp>StudyData</stp>
        <stp>(Vol(EP?1)when  (LocalYear(EP?1)=2016 AND LocalMonth(EP?1)=2 AND LocalDay(EP?1)=11 AND LocalHour(EP?1)=14 AND LocalMinute(EP?1)=30))</stp>
        <stp>Bar</stp>
        <stp/>
        <stp>Close</stp>
        <stp>5</stp>
        <stp>0</stp>
        <stp/>
        <stp/>
        <stp/>
        <stp>FALSE</stp>
        <stp>T</stp>
        <tr r="U73" s="4"/>
      </tp>
      <tp>
        <v>8113</v>
        <stp/>
        <stp>StudyData</stp>
        <stp>(Vol(EP?1)when  (LocalYear(EP?1)=2016 AND LocalMonth(EP?1)=2 AND LocalDay(EP?1)=10 AND LocalHour(EP?1)=12 AND LocalMinute(EP?1)=50))</stp>
        <stp>Bar</stp>
        <stp/>
        <stp>Close</stp>
        <stp>5</stp>
        <stp>0</stp>
        <stp/>
        <stp/>
        <stp/>
        <stp>FALSE</stp>
        <stp>T</stp>
        <tr r="V53" s="4"/>
      </tp>
      <tp>
        <v>21529</v>
        <stp/>
        <stp>StudyData</stp>
        <stp>(Vol(EP?1)when  (LocalYear(EP?1)=2016 AND LocalMonth(EP?1)=2 AND LocalDay(EP?1)=10 AND LocalHour(EP?1)=13 AND LocalMinute(EP?1)=40))</stp>
        <stp>Bar</stp>
        <stp/>
        <stp>Close</stp>
        <stp>5</stp>
        <stp>0</stp>
        <stp/>
        <stp/>
        <stp/>
        <stp>FALSE</stp>
        <stp>T</stp>
        <tr r="V63" s="4"/>
      </tp>
      <tp>
        <v>29950</v>
        <stp/>
        <stp>StudyData</stp>
        <stp>(Vol(EP?1)when  (LocalYear(EP?1)=2016 AND LocalMonth(EP?1)=2 AND LocalDay(EP?1)=10 AND LocalHour(EP?1)=14 AND LocalMinute(EP?1)=30))</stp>
        <stp>Bar</stp>
        <stp/>
        <stp>Close</stp>
        <stp>5</stp>
        <stp>0</stp>
        <stp/>
        <stp/>
        <stp/>
        <stp>FALSE</stp>
        <stp>T</stp>
        <tr r="V73" s="4"/>
      </tp>
      <tp t="s">
        <v/>
        <stp/>
        <stp>StudyData</stp>
        <stp>(Vol(EP?1)when  (LocalYear(EP?1)=2016 AND LocalMonth(EP?1)=2 AND LocalDay(EP?1)=15 AND LocalHour(EP?1)=12 AND LocalMinute(EP?1)=55))</stp>
        <stp>Bar</stp>
        <stp/>
        <stp>Close</stp>
        <stp>5</stp>
        <stp>0</stp>
        <stp/>
        <stp/>
        <stp/>
        <stp>FALSE</stp>
        <stp>T</stp>
        <tr r="S54" s="4"/>
      </tp>
      <tp t="s">
        <v/>
        <stp/>
        <stp>StudyData</stp>
        <stp>(Vol(EP?1)when  (LocalYear(EP?1)=2016 AND LocalMonth(EP?1)=2 AND LocalDay(EP?1)=15 AND LocalHour(EP?1)=13 AND LocalMinute(EP?1)=45))</stp>
        <stp>Bar</stp>
        <stp/>
        <stp>Close</stp>
        <stp>5</stp>
        <stp>0</stp>
        <stp/>
        <stp/>
        <stp/>
        <stp>FALSE</stp>
        <stp>T</stp>
        <tr r="S64" s="4"/>
      </tp>
      <tp t="s">
        <v/>
        <stp/>
        <stp>StudyData</stp>
        <stp>(Vol(EP?1)when  (LocalYear(EP?1)=2016 AND LocalMonth(EP?1)=2 AND LocalDay(EP?1)=15 AND LocalHour(EP?1)=14 AND LocalMinute(EP?1)=35))</stp>
        <stp>Bar</stp>
        <stp/>
        <stp>Close</stp>
        <stp>5</stp>
        <stp>0</stp>
        <stp/>
        <stp/>
        <stp/>
        <stp>FALSE</stp>
        <stp>T</stp>
        <tr r="S74" s="4"/>
      </tp>
      <tp>
        <v>1002</v>
        <stp/>
        <stp>StudyData</stp>
        <stp>(Vol(CLE??1)when  (LocalYear(CLE??1)=2016 AND LocalMonth(CLE??1)=2 AND LocalDay(CLE??1)=10 AND LocalHour(CLE??1)=14 AND LocalMinute(CLE??1)=55))</stp>
        <stp>Bar</stp>
        <stp/>
        <stp>Close</stp>
        <stp>5</stp>
        <stp>0</stp>
        <stp/>
        <stp/>
        <stp/>
        <stp>FALSE</stp>
        <stp>T</stp>
        <tr r="V92" s="6"/>
      </tp>
      <tp t="s">
        <v/>
        <stp/>
        <stp>StudyData</stp>
        <stp>(Vol(CLE??1)when  (LocalYear(CLE??1)=2016 AND LocalMonth(CLE??1)=2 AND LocalDay(CLE??1)=15 AND LocalHour(CLE??1)=14 AND LocalMinute(CLE??1)=50))</stp>
        <stp>Bar</stp>
        <stp/>
        <stp>Close</stp>
        <stp>5</stp>
        <stp>0</stp>
        <stp/>
        <stp/>
        <stp/>
        <stp>FALSE</stp>
        <stp>T</stp>
        <tr r="S91" s="6"/>
      </tp>
      <tp>
        <v>4172</v>
        <stp/>
        <stp>StudyData</stp>
        <stp>(Vol(CLE??1)when  (LocalYear(CLE??1)=2016 AND LocalMonth(CLE??1)=2 AND LocalDay(CLE??1)=10 AND LocalHour(CLE??1)=12 AND LocalMinute(CLE??1)=55))</stp>
        <stp>Bar</stp>
        <stp/>
        <stp>Close</stp>
        <stp>5</stp>
        <stp>0</stp>
        <stp/>
        <stp/>
        <stp/>
        <stp>FALSE</stp>
        <stp>T</stp>
        <tr r="V68" s="6"/>
      </tp>
      <tp t="s">
        <v/>
        <stp/>
        <stp>StudyData</stp>
        <stp>(Vol(CLE??1)when  (LocalYear(CLE??1)=2016 AND LocalMonth(CLE??1)=2 AND LocalDay(CLE??1)=15 AND LocalHour(CLE??1)=12 AND LocalMinute(CLE??1)=50))</stp>
        <stp>Bar</stp>
        <stp/>
        <stp>Close</stp>
        <stp>5</stp>
        <stp>0</stp>
        <stp/>
        <stp/>
        <stp/>
        <stp>FALSE</stp>
        <stp>T</stp>
        <tr r="S67" s="6"/>
      </tp>
      <tp>
        <v>966</v>
        <stp/>
        <stp>StudyData</stp>
        <stp>(Vol(CLE??1)when  (LocalYear(CLE??1)=2016 AND LocalMonth(CLE??1)=2 AND LocalDay(CLE??1)=10 AND LocalHour(CLE??1)=13 AND LocalMinute(CLE??1)=55))</stp>
        <stp>Bar</stp>
        <stp/>
        <stp>Close</stp>
        <stp>5</stp>
        <stp>0</stp>
        <stp/>
        <stp/>
        <stp/>
        <stp>FALSE</stp>
        <stp>T</stp>
        <tr r="V80" s="6"/>
      </tp>
      <tp t="s">
        <v/>
        <stp/>
        <stp>StudyData</stp>
        <stp>(Vol(CLE??1)when  (LocalYear(CLE??1)=2016 AND LocalMonth(CLE??1)=2 AND LocalDay(CLE??1)=15 AND LocalHour(CLE??1)=13 AND LocalMinute(CLE??1)=50))</stp>
        <stp>Bar</stp>
        <stp/>
        <stp>Close</stp>
        <stp>5</stp>
        <stp>0</stp>
        <stp/>
        <stp/>
        <stp/>
        <stp>FALSE</stp>
        <stp>T</stp>
        <tr r="S79" s="6"/>
      </tp>
      <tp>
        <v>3683</v>
        <stp/>
        <stp>StudyData</stp>
        <stp>(Vol(CLE??1)when  (LocalYear(CLE??1)=2016 AND LocalMonth(CLE??1)=2 AND LocalDay(CLE??1)=10 AND LocalHour(CLE??1)=10 AND LocalMinute(CLE??1)=55))</stp>
        <stp>Bar</stp>
        <stp/>
        <stp>Close</stp>
        <stp>5</stp>
        <stp>0</stp>
        <stp/>
        <stp/>
        <stp/>
        <stp>FALSE</stp>
        <stp>T</stp>
        <tr r="V44" s="6"/>
      </tp>
      <tp>
        <v>546</v>
        <stp/>
        <stp>StudyData</stp>
        <stp>(Vol(CLE??1)when  (LocalYear(CLE??1)=2016 AND LocalMonth(CLE??1)=2 AND LocalDay(CLE??1)=15 AND LocalHour(CLE??1)=10 AND LocalMinute(CLE??1)=50))</stp>
        <stp>Bar</stp>
        <stp/>
        <stp>Close</stp>
        <stp>5</stp>
        <stp>0</stp>
        <stp/>
        <stp/>
        <stp/>
        <stp>FALSE</stp>
        <stp>T</stp>
        <tr r="S43" s="6"/>
      </tp>
      <tp>
        <v>2143</v>
        <stp/>
        <stp>StudyData</stp>
        <stp>(Vol(CLE??1)when  (LocalYear(CLE??1)=2016 AND LocalMonth(CLE??1)=2 AND LocalDay(CLE??1)=10 AND LocalHour(CLE??1)=11 AND LocalMinute(CLE??1)=55))</stp>
        <stp>Bar</stp>
        <stp/>
        <stp>Close</stp>
        <stp>5</stp>
        <stp>0</stp>
        <stp/>
        <stp/>
        <stp/>
        <stp>FALSE</stp>
        <stp>T</stp>
        <tr r="V56" s="6"/>
      </tp>
      <tp>
        <v>426</v>
        <stp/>
        <stp>StudyData</stp>
        <stp>(Vol(CLE??1)when  (LocalYear(CLE??1)=2016 AND LocalMonth(CLE??1)=2 AND LocalDay(CLE??1)=15 AND LocalHour(CLE??1)=11 AND LocalMinute(CLE??1)=50))</stp>
        <stp>Bar</stp>
        <stp/>
        <stp>Close</stp>
        <stp>5</stp>
        <stp>0</stp>
        <stp/>
        <stp/>
        <stp/>
        <stp>FALSE</stp>
        <stp>T</stp>
        <tr r="S55" s="6"/>
      </tp>
      <tp>
        <v>1345</v>
        <stp/>
        <stp>StudyData</stp>
        <stp>(Vol(CLE??1)when  (LocalYear(CLE??1)=2016 AND LocalMonth(CLE??1)=2 AND LocalDay(CLE??1)=11 AND LocalHour(CLE??1)=14 AND LocalMinute(CLE??1)=55))</stp>
        <stp>Bar</stp>
        <stp/>
        <stp>Close</stp>
        <stp>5</stp>
        <stp>0</stp>
        <stp/>
        <stp/>
        <stp/>
        <stp>FALSE</stp>
        <stp>T</stp>
        <tr r="U92" s="6"/>
      </tp>
      <tp>
        <v>2486</v>
        <stp/>
        <stp>StudyData</stp>
        <stp>(Vol(CLE??1)when  (LocalYear(CLE??1)=2016 AND LocalMonth(CLE??1)=2 AND LocalDay(CLE??1)=11 AND LocalHour(CLE??1)=12 AND LocalMinute(CLE??1)=55))</stp>
        <stp>Bar</stp>
        <stp/>
        <stp>Close</stp>
        <stp>5</stp>
        <stp>0</stp>
        <stp/>
        <stp/>
        <stp/>
        <stp>FALSE</stp>
        <stp>T</stp>
        <tr r="U68" s="6"/>
      </tp>
      <tp>
        <v>5082</v>
        <stp/>
        <stp>StudyData</stp>
        <stp>(Vol(CLE??1)when  (LocalYear(CLE??1)=2016 AND LocalMonth(CLE??1)=2 AND LocalDay(CLE??1)=11 AND LocalHour(CLE??1)=13 AND LocalMinute(CLE??1)=55))</stp>
        <stp>Bar</stp>
        <stp/>
        <stp>Close</stp>
        <stp>5</stp>
        <stp>0</stp>
        <stp/>
        <stp/>
        <stp/>
        <stp>FALSE</stp>
        <stp>T</stp>
        <tr r="U80" s="6"/>
      </tp>
      <tp>
        <v>13790</v>
        <stp/>
        <stp>StudyData</stp>
        <stp>(Vol(CLE??1)when  (LocalYear(CLE??1)=2016 AND LocalMonth(CLE??1)=2 AND LocalDay(CLE??1)=11 AND LocalHour(CLE??1)=10 AND LocalMinute(CLE??1)=55))</stp>
        <stp>Bar</stp>
        <stp/>
        <stp>Close</stp>
        <stp>5</stp>
        <stp>0</stp>
        <stp/>
        <stp/>
        <stp/>
        <stp>FALSE</stp>
        <stp>T</stp>
        <tr r="U44" s="6"/>
      </tp>
      <tp>
        <v>2278</v>
        <stp/>
        <stp>StudyData</stp>
        <stp>(Vol(CLE??1)when  (LocalYear(CLE??1)=2016 AND LocalMonth(CLE??1)=2 AND LocalDay(CLE??1)=11 AND LocalHour(CLE??1)=11 AND LocalMinute(CLE??1)=55))</stp>
        <stp>Bar</stp>
        <stp/>
        <stp>Close</stp>
        <stp>5</stp>
        <stp>0</stp>
        <stp/>
        <stp/>
        <stp/>
        <stp>FALSE</stp>
        <stp>T</stp>
        <tr r="U56" s="6"/>
      </tp>
      <tp>
        <v>484</v>
        <stp/>
        <stp>StudyData</stp>
        <stp>(Vol(CLE??1)when  (LocalYear(CLE??1)=2016 AND LocalMonth(CLE??1)=2 AND LocalDay(CLE??1)=12 AND LocalHour(CLE??1)=14 AND LocalMinute(CLE??1)=55))</stp>
        <stp>Bar</stp>
        <stp/>
        <stp>Close</stp>
        <stp>5</stp>
        <stp>0</stp>
        <stp/>
        <stp/>
        <stp/>
        <stp>FALSE</stp>
        <stp>T</stp>
        <tr r="T92" s="6"/>
      </tp>
      <tp>
        <v>2432</v>
        <stp/>
        <stp>StudyData</stp>
        <stp>(Vol(CLE??1)when  (LocalYear(CLE??1)=2016 AND LocalMonth(CLE??1)=2 AND LocalDay(CLE??1)=12 AND LocalHour(CLE??1)=12 AND LocalMinute(CLE??1)=55))</stp>
        <stp>Bar</stp>
        <stp/>
        <stp>Close</stp>
        <stp>5</stp>
        <stp>0</stp>
        <stp/>
        <stp/>
        <stp/>
        <stp>FALSE</stp>
        <stp>T</stp>
        <tr r="T68" s="6"/>
      </tp>
      <tp>
        <v>1135</v>
        <stp/>
        <stp>StudyData</stp>
        <stp>(Vol(CLE??1)when  (LocalYear(CLE??1)=2016 AND LocalMonth(CLE??1)=2 AND LocalDay(CLE??1)=12 AND LocalHour(CLE??1)=13 AND LocalMinute(CLE??1)=55))</stp>
        <stp>Bar</stp>
        <stp/>
        <stp>Close</stp>
        <stp>5</stp>
        <stp>0</stp>
        <stp/>
        <stp/>
        <stp/>
        <stp>FALSE</stp>
        <stp>T</stp>
        <tr r="T80" s="6"/>
      </tp>
      <tp>
        <v>7349</v>
        <stp/>
        <stp>StudyData</stp>
        <stp>(Vol(CLE??1)when  (LocalYear(CLE??1)=2016 AND LocalMonth(CLE??1)=2 AND LocalDay(CLE??1)=12 AND LocalHour(CLE??1)=10 AND LocalMinute(CLE??1)=55))</stp>
        <stp>Bar</stp>
        <stp/>
        <stp>Close</stp>
        <stp>5</stp>
        <stp>0</stp>
        <stp/>
        <stp/>
        <stp/>
        <stp>FALSE</stp>
        <stp>T</stp>
        <tr r="T44" s="6"/>
      </tp>
      <tp>
        <v>2902</v>
        <stp/>
        <stp>StudyData</stp>
        <stp>(Vol(CLE??1)when  (LocalYear(CLE??1)=2016 AND LocalMonth(CLE??1)=2 AND LocalDay(CLE??1)=12 AND LocalHour(CLE??1)=11 AND LocalMinute(CLE??1)=55))</stp>
        <stp>Bar</stp>
        <stp/>
        <stp>Close</stp>
        <stp>5</stp>
        <stp>0</stp>
        <stp/>
        <stp/>
        <stp/>
        <stp>FALSE</stp>
        <stp>T</stp>
        <tr r="T56" s="6"/>
      </tp>
      <tp t="s">
        <v/>
        <stp/>
        <stp>StudyData</stp>
        <stp>(Vol(CLE??1)when  (LocalYear(CLE??1)=2016 AND LocalMonth(CLE??1)=2 AND LocalDay(CLE??1)=16 AND LocalHour(CLE??1)=14 AND LocalMinute(CLE??1)=50))</stp>
        <stp>Bar</stp>
        <stp/>
        <stp>Close</stp>
        <stp>5</stp>
        <stp>0</stp>
        <stp/>
        <stp/>
        <stp/>
        <stp>FALSE</stp>
        <stp>T</stp>
        <tr r="K91" s="6"/>
      </tp>
      <tp t="s">
        <v/>
        <stp/>
        <stp>StudyData</stp>
        <stp>(Vol(CLE??1)when  (LocalYear(CLE??1)=2016 AND LocalMonth(CLE??1)=2 AND LocalDay(CLE??1)=16 AND LocalHour(CLE??1)=12 AND LocalMinute(CLE??1)=50))</stp>
        <stp>Bar</stp>
        <stp/>
        <stp>Close</stp>
        <stp>5</stp>
        <stp>0</stp>
        <stp/>
        <stp/>
        <stp/>
        <stp>FALSE</stp>
        <stp>T</stp>
        <tr r="K67" s="6"/>
      </tp>
      <tp t="s">
        <v/>
        <stp/>
        <stp>StudyData</stp>
        <stp>(Vol(CLE??1)when  (LocalYear(CLE??1)=2016 AND LocalMonth(CLE??1)=2 AND LocalDay(CLE??1)=16 AND LocalHour(CLE??1)=13 AND LocalMinute(CLE??1)=50))</stp>
        <stp>Bar</stp>
        <stp/>
        <stp>Close</stp>
        <stp>5</stp>
        <stp>0</stp>
        <stp/>
        <stp/>
        <stp/>
        <stp>FALSE</stp>
        <stp>T</stp>
        <tr r="K79" s="6"/>
      </tp>
      <tp t="s">
        <v/>
        <stp/>
        <stp>StudyData</stp>
        <stp>(Vol(CLE??1)when  (LocalYear(CLE??1)=2016 AND LocalMonth(CLE??1)=2 AND LocalDay(CLE??1)=16 AND LocalHour(CLE??1)=10 AND LocalMinute(CLE??1)=50))</stp>
        <stp>Bar</stp>
        <stp/>
        <stp>Close</stp>
        <stp>5</stp>
        <stp>0</stp>
        <stp/>
        <stp/>
        <stp/>
        <stp>FALSE</stp>
        <stp>T</stp>
        <tr r="K43" s="6"/>
      </tp>
      <tp t="s">
        <v/>
        <stp/>
        <stp>StudyData</stp>
        <stp>(Vol(CLE??1)when  (LocalYear(CLE??1)=2016 AND LocalMonth(CLE??1)=2 AND LocalDay(CLE??1)=16 AND LocalHour(CLE??1)=11 AND LocalMinute(CLE??1)=50))</stp>
        <stp>Bar</stp>
        <stp/>
        <stp>Close</stp>
        <stp>5</stp>
        <stp>0</stp>
        <stp/>
        <stp/>
        <stp/>
        <stp>FALSE</stp>
        <stp>T</stp>
        <tr r="K55" s="6"/>
      </tp>
      <tp>
        <v>1966</v>
        <stp/>
        <stp>StudyData</stp>
        <stp>(Vol(CLE??1)when  (LocalYear(CLE??1)=2016 AND LocalMonth(CLE??1)=2 AND LocalDay(CLE??1)=11 AND LocalHour(CLE??1)=14 AND LocalMinute(CLE??1)=50))</stp>
        <stp>Bar</stp>
        <stp/>
        <stp>Close</stp>
        <stp>5</stp>
        <stp>0</stp>
        <stp/>
        <stp/>
        <stp/>
        <stp>FALSE</stp>
        <stp>T</stp>
        <tr r="U91" s="6"/>
      </tp>
      <tp>
        <v>1405</v>
        <stp/>
        <stp>StudyData</stp>
        <stp>(Vol(CLE??1)when  (LocalYear(CLE??1)=2016 AND LocalMonth(CLE??1)=2 AND LocalDay(CLE??1)=11 AND LocalHour(CLE??1)=12 AND LocalMinute(CLE??1)=50))</stp>
        <stp>Bar</stp>
        <stp/>
        <stp>Close</stp>
        <stp>5</stp>
        <stp>0</stp>
        <stp/>
        <stp/>
        <stp/>
        <stp>FALSE</stp>
        <stp>T</stp>
        <tr r="U67" s="6"/>
      </tp>
      <tp>
        <v>9216</v>
        <stp/>
        <stp>StudyData</stp>
        <stp>(Vol(CLE??1)when  (LocalYear(CLE??1)=2016 AND LocalMonth(CLE??1)=2 AND LocalDay(CLE??1)=11 AND LocalHour(CLE??1)=13 AND LocalMinute(CLE??1)=50))</stp>
        <stp>Bar</stp>
        <stp/>
        <stp>Close</stp>
        <stp>5</stp>
        <stp>0</stp>
        <stp/>
        <stp/>
        <stp/>
        <stp>FALSE</stp>
        <stp>T</stp>
        <tr r="U79" s="6"/>
      </tp>
      <tp>
        <v>3369</v>
        <stp/>
        <stp>StudyData</stp>
        <stp>(Vol(CLE??1)when  (LocalYear(CLE??1)=2016 AND LocalMonth(CLE??1)=2 AND LocalDay(CLE??1)=11 AND LocalHour(CLE??1)=10 AND LocalMinute(CLE??1)=50))</stp>
        <stp>Bar</stp>
        <stp/>
        <stp>Close</stp>
        <stp>5</stp>
        <stp>0</stp>
        <stp/>
        <stp/>
        <stp/>
        <stp>FALSE</stp>
        <stp>T</stp>
        <tr r="U43" s="6"/>
      </tp>
      <tp>
        <v>4474</v>
        <stp/>
        <stp>StudyData</stp>
        <stp>(Vol(CLE??1)when  (LocalYear(CLE??1)=2016 AND LocalMonth(CLE??1)=2 AND LocalDay(CLE??1)=11 AND LocalHour(CLE??1)=11 AND LocalMinute(CLE??1)=50))</stp>
        <stp>Bar</stp>
        <stp/>
        <stp>Close</stp>
        <stp>5</stp>
        <stp>0</stp>
        <stp/>
        <stp/>
        <stp/>
        <stp>FALSE</stp>
        <stp>T</stp>
        <tr r="U55" s="6"/>
      </tp>
      <tp>
        <v>844</v>
        <stp/>
        <stp>StudyData</stp>
        <stp>(Vol(CLE??1)when  (LocalYear(CLE??1)=2016 AND LocalMonth(CLE??1)=2 AND LocalDay(CLE??1)=10 AND LocalHour(CLE??1)=14 AND LocalMinute(CLE??1)=50))</stp>
        <stp>Bar</stp>
        <stp/>
        <stp>Close</stp>
        <stp>5</stp>
        <stp>0</stp>
        <stp/>
        <stp/>
        <stp/>
        <stp>FALSE</stp>
        <stp>T</stp>
        <tr r="V91" s="6"/>
      </tp>
      <tp t="s">
        <v/>
        <stp/>
        <stp>StudyData</stp>
        <stp>(Vol(CLE??1)when  (LocalYear(CLE??1)=2016 AND LocalMonth(CLE??1)=2 AND LocalDay(CLE??1)=15 AND LocalHour(CLE??1)=14 AND LocalMinute(CLE??1)=55))</stp>
        <stp>Bar</stp>
        <stp/>
        <stp>Close</stp>
        <stp>5</stp>
        <stp>0</stp>
        <stp/>
        <stp/>
        <stp/>
        <stp>FALSE</stp>
        <stp>T</stp>
        <tr r="S92" s="6"/>
      </tp>
      <tp>
        <v>3072</v>
        <stp/>
        <stp>StudyData</stp>
        <stp>(Vol(CLE??1)when  (LocalYear(CLE??1)=2016 AND LocalMonth(CLE??1)=2 AND LocalDay(CLE??1)=10 AND LocalHour(CLE??1)=12 AND LocalMinute(CLE??1)=50))</stp>
        <stp>Bar</stp>
        <stp/>
        <stp>Close</stp>
        <stp>5</stp>
        <stp>0</stp>
        <stp/>
        <stp/>
        <stp/>
        <stp>FALSE</stp>
        <stp>T</stp>
        <tr r="V67" s="6"/>
      </tp>
      <tp t="s">
        <v/>
        <stp/>
        <stp>StudyData</stp>
        <stp>(Vol(CLE??1)when  (LocalYear(CLE??1)=2016 AND LocalMonth(CLE??1)=2 AND LocalDay(CLE??1)=15 AND LocalHour(CLE??1)=12 AND LocalMinute(CLE??1)=55))</stp>
        <stp>Bar</stp>
        <stp/>
        <stp>Close</stp>
        <stp>5</stp>
        <stp>0</stp>
        <stp/>
        <stp/>
        <stp/>
        <stp>FALSE</stp>
        <stp>T</stp>
        <tr r="S68" s="6"/>
      </tp>
      <tp>
        <v>1091</v>
        <stp/>
        <stp>StudyData</stp>
        <stp>(Vol(CLE??1)when  (LocalYear(CLE??1)=2016 AND LocalMonth(CLE??1)=2 AND LocalDay(CLE??1)=10 AND LocalHour(CLE??1)=13 AND LocalMinute(CLE??1)=50))</stp>
        <stp>Bar</stp>
        <stp/>
        <stp>Close</stp>
        <stp>5</stp>
        <stp>0</stp>
        <stp/>
        <stp/>
        <stp/>
        <stp>FALSE</stp>
        <stp>T</stp>
        <tr r="V79" s="6"/>
      </tp>
      <tp t="s">
        <v/>
        <stp/>
        <stp>StudyData</stp>
        <stp>(Vol(CLE??1)when  (LocalYear(CLE??1)=2016 AND LocalMonth(CLE??1)=2 AND LocalDay(CLE??1)=15 AND LocalHour(CLE??1)=13 AND LocalMinute(CLE??1)=55))</stp>
        <stp>Bar</stp>
        <stp/>
        <stp>Close</stp>
        <stp>5</stp>
        <stp>0</stp>
        <stp/>
        <stp/>
        <stp/>
        <stp>FALSE</stp>
        <stp>T</stp>
        <tr r="S80" s="6"/>
      </tp>
      <tp>
        <v>3216</v>
        <stp/>
        <stp>StudyData</stp>
        <stp>(Vol(CLE??1)when  (LocalYear(CLE??1)=2016 AND LocalMonth(CLE??1)=2 AND LocalDay(CLE??1)=10 AND LocalHour(CLE??1)=10 AND LocalMinute(CLE??1)=50))</stp>
        <stp>Bar</stp>
        <stp/>
        <stp>Close</stp>
        <stp>5</stp>
        <stp>0</stp>
        <stp/>
        <stp/>
        <stp/>
        <stp>FALSE</stp>
        <stp>T</stp>
        <tr r="V43" s="6"/>
      </tp>
      <tp>
        <v>613</v>
        <stp/>
        <stp>StudyData</stp>
        <stp>(Vol(CLE??1)when  (LocalYear(CLE??1)=2016 AND LocalMonth(CLE??1)=2 AND LocalDay(CLE??1)=15 AND LocalHour(CLE??1)=10 AND LocalMinute(CLE??1)=55))</stp>
        <stp>Bar</stp>
        <stp/>
        <stp>Close</stp>
        <stp>5</stp>
        <stp>0</stp>
        <stp/>
        <stp/>
        <stp/>
        <stp>FALSE</stp>
        <stp>T</stp>
        <tr r="S44" s="6"/>
      </tp>
      <tp>
        <v>2593</v>
        <stp/>
        <stp>StudyData</stp>
        <stp>(Vol(CLE??1)when  (LocalYear(CLE??1)=2016 AND LocalMonth(CLE??1)=2 AND LocalDay(CLE??1)=10 AND LocalHour(CLE??1)=11 AND LocalMinute(CLE??1)=50))</stp>
        <stp>Bar</stp>
        <stp/>
        <stp>Close</stp>
        <stp>5</stp>
        <stp>0</stp>
        <stp/>
        <stp/>
        <stp/>
        <stp>FALSE</stp>
        <stp>T</stp>
        <tr r="V55" s="6"/>
      </tp>
      <tp>
        <v>492</v>
        <stp/>
        <stp>StudyData</stp>
        <stp>(Vol(CLE??1)when  (LocalYear(CLE??1)=2016 AND LocalMonth(CLE??1)=2 AND LocalDay(CLE??1)=15 AND LocalHour(CLE??1)=11 AND LocalMinute(CLE??1)=55))</stp>
        <stp>Bar</stp>
        <stp/>
        <stp>Close</stp>
        <stp>5</stp>
        <stp>0</stp>
        <stp/>
        <stp/>
        <stp/>
        <stp>FALSE</stp>
        <stp>T</stp>
        <tr r="S56" s="6"/>
      </tp>
      <tp t="s">
        <v/>
        <stp/>
        <stp>StudyData</stp>
        <stp>(Vol(CLE??1)when  (LocalYear(CLE??1)=2016 AND LocalMonth(CLE??1)=2 AND LocalDay(CLE??1)=16 AND LocalHour(CLE??1)=14 AND LocalMinute(CLE??1)=55))</stp>
        <stp>Bar</stp>
        <stp/>
        <stp>Close</stp>
        <stp>5</stp>
        <stp>0</stp>
        <stp/>
        <stp/>
        <stp/>
        <stp>FALSE</stp>
        <stp>T</stp>
        <tr r="K92" s="6"/>
      </tp>
      <tp t="s">
        <v/>
        <stp/>
        <stp>StudyData</stp>
        <stp>(Vol(CLE??1)when  (LocalYear(CLE??1)=2016 AND LocalMonth(CLE??1)=2 AND LocalDay(CLE??1)=16 AND LocalHour(CLE??1)=12 AND LocalMinute(CLE??1)=55))</stp>
        <stp>Bar</stp>
        <stp/>
        <stp>Close</stp>
        <stp>5</stp>
        <stp>0</stp>
        <stp/>
        <stp/>
        <stp/>
        <stp>FALSE</stp>
        <stp>T</stp>
        <tr r="K68" s="6"/>
      </tp>
      <tp t="s">
        <v/>
        <stp/>
        <stp>StudyData</stp>
        <stp>(Vol(CLE??1)when  (LocalYear(CLE??1)=2016 AND LocalMonth(CLE??1)=2 AND LocalDay(CLE??1)=16 AND LocalHour(CLE??1)=13 AND LocalMinute(CLE??1)=55))</stp>
        <stp>Bar</stp>
        <stp/>
        <stp>Close</stp>
        <stp>5</stp>
        <stp>0</stp>
        <stp/>
        <stp/>
        <stp/>
        <stp>FALSE</stp>
        <stp>T</stp>
        <tr r="K80" s="6"/>
      </tp>
      <tp t="s">
        <v/>
        <stp/>
        <stp>StudyData</stp>
        <stp>(Vol(CLE??1)when  (LocalYear(CLE??1)=2016 AND LocalMonth(CLE??1)=2 AND LocalDay(CLE??1)=16 AND LocalHour(CLE??1)=10 AND LocalMinute(CLE??1)=55))</stp>
        <stp>Bar</stp>
        <stp/>
        <stp>Close</stp>
        <stp>5</stp>
        <stp>0</stp>
        <stp/>
        <stp/>
        <stp/>
        <stp>FALSE</stp>
        <stp>T</stp>
        <tr r="K44" s="6"/>
      </tp>
      <tp t="s">
        <v/>
        <stp/>
        <stp>StudyData</stp>
        <stp>(Vol(CLE??1)when  (LocalYear(CLE??1)=2016 AND LocalMonth(CLE??1)=2 AND LocalDay(CLE??1)=16 AND LocalHour(CLE??1)=11 AND LocalMinute(CLE??1)=55))</stp>
        <stp>Bar</stp>
        <stp/>
        <stp>Close</stp>
        <stp>5</stp>
        <stp>0</stp>
        <stp/>
        <stp/>
        <stp/>
        <stp>FALSE</stp>
        <stp>T</stp>
        <tr r="K56" s="6"/>
      </tp>
      <tp>
        <v>308</v>
        <stp/>
        <stp>StudyData</stp>
        <stp>(Vol(CLE??1)when  (LocalYear(CLE??1)=2016 AND LocalMonth(CLE??1)=2 AND LocalDay(CLE??1)=12 AND LocalHour(CLE??1)=14 AND LocalMinute(CLE??1)=50))</stp>
        <stp>Bar</stp>
        <stp/>
        <stp>Close</stp>
        <stp>5</stp>
        <stp>0</stp>
        <stp/>
        <stp/>
        <stp/>
        <stp>FALSE</stp>
        <stp>T</stp>
        <tr r="T91" s="6"/>
      </tp>
      <tp>
        <v>1924</v>
        <stp/>
        <stp>StudyData</stp>
        <stp>(Vol(CLE??1)when  (LocalYear(CLE??1)=2016 AND LocalMonth(CLE??1)=2 AND LocalDay(CLE??1)=12 AND LocalHour(CLE??1)=12 AND LocalMinute(CLE??1)=50))</stp>
        <stp>Bar</stp>
        <stp/>
        <stp>Close</stp>
        <stp>5</stp>
        <stp>0</stp>
        <stp/>
        <stp/>
        <stp/>
        <stp>FALSE</stp>
        <stp>T</stp>
        <tr r="T67" s="6"/>
      </tp>
      <tp>
        <v>993</v>
        <stp/>
        <stp>StudyData</stp>
        <stp>(Vol(CLE??1)when  (LocalYear(CLE??1)=2016 AND LocalMonth(CLE??1)=2 AND LocalDay(CLE??1)=12 AND LocalHour(CLE??1)=13 AND LocalMinute(CLE??1)=50))</stp>
        <stp>Bar</stp>
        <stp/>
        <stp>Close</stp>
        <stp>5</stp>
        <stp>0</stp>
        <stp/>
        <stp/>
        <stp/>
        <stp>FALSE</stp>
        <stp>T</stp>
        <tr r="T79" s="6"/>
      </tp>
      <tp>
        <v>4654</v>
        <stp/>
        <stp>StudyData</stp>
        <stp>(Vol(CLE??1)when  (LocalYear(CLE??1)=2016 AND LocalMonth(CLE??1)=2 AND LocalDay(CLE??1)=12 AND LocalHour(CLE??1)=10 AND LocalMinute(CLE??1)=50))</stp>
        <stp>Bar</stp>
        <stp/>
        <stp>Close</stp>
        <stp>5</stp>
        <stp>0</stp>
        <stp/>
        <stp/>
        <stp/>
        <stp>FALSE</stp>
        <stp>T</stp>
        <tr r="T43" s="6"/>
      </tp>
      <tp>
        <v>3128</v>
        <stp/>
        <stp>StudyData</stp>
        <stp>(Vol(CLE??1)when  (LocalYear(CLE??1)=2016 AND LocalMonth(CLE??1)=2 AND LocalDay(CLE??1)=12 AND LocalHour(CLE??1)=11 AND LocalMinute(CLE??1)=50))</stp>
        <stp>Bar</stp>
        <stp/>
        <stp>Close</stp>
        <stp>5</stp>
        <stp>0</stp>
        <stp/>
        <stp/>
        <stp/>
        <stp>FALSE</stp>
        <stp>T</stp>
        <tr r="T55" s="6"/>
      </tp>
      <tp>
        <v>1027</v>
        <stp/>
        <stp>StudyData</stp>
        <stp>(Vol(CLE??1)when  (LocalYear(CLE??1)=2016 AND LocalMonth(CLE??1)=2 AND LocalDay(CLE??1)=10 AND LocalHour(CLE??1)=14 AND LocalMinute(CLE??1)=45))</stp>
        <stp>Bar</stp>
        <stp/>
        <stp>Close</stp>
        <stp>5</stp>
        <stp>0</stp>
        <stp/>
        <stp/>
        <stp/>
        <stp>FALSE</stp>
        <stp>T</stp>
        <tr r="V90" s="6"/>
      </tp>
      <tp t="s">
        <v/>
        <stp/>
        <stp>StudyData</stp>
        <stp>(Vol(CLE??1)when  (LocalYear(CLE??1)=2016 AND LocalMonth(CLE??1)=2 AND LocalDay(CLE??1)=15 AND LocalHour(CLE??1)=14 AND LocalMinute(CLE??1)=40))</stp>
        <stp>Bar</stp>
        <stp/>
        <stp>Close</stp>
        <stp>5</stp>
        <stp>0</stp>
        <stp/>
        <stp/>
        <stp/>
        <stp>FALSE</stp>
        <stp>T</stp>
        <tr r="S89" s="6"/>
      </tp>
      <tp>
        <v>2605</v>
        <stp/>
        <stp>StudyData</stp>
        <stp>(Vol(CLE??1)when  (LocalYear(CLE??1)=2016 AND LocalMonth(CLE??1)=2 AND LocalDay(CLE??1)=10 AND LocalHour(CLE??1)=12 AND LocalMinute(CLE??1)=45))</stp>
        <stp>Bar</stp>
        <stp/>
        <stp>Close</stp>
        <stp>5</stp>
        <stp>0</stp>
        <stp/>
        <stp/>
        <stp/>
        <stp>FALSE</stp>
        <stp>T</stp>
        <tr r="V66" s="6"/>
      </tp>
      <tp t="s">
        <v/>
        <stp/>
        <stp>StudyData</stp>
        <stp>(Vol(CLE??1)when  (LocalYear(CLE??1)=2016 AND LocalMonth(CLE??1)=2 AND LocalDay(CLE??1)=15 AND LocalHour(CLE??1)=12 AND LocalMinute(CLE??1)=40))</stp>
        <stp>Bar</stp>
        <stp/>
        <stp>Close</stp>
        <stp>5</stp>
        <stp>0</stp>
        <stp/>
        <stp/>
        <stp/>
        <stp>FALSE</stp>
        <stp>T</stp>
        <tr r="S65" s="6"/>
      </tp>
      <tp>
        <v>1682</v>
        <stp/>
        <stp>StudyData</stp>
        <stp>(Vol(CLE??1)when  (LocalYear(CLE??1)=2016 AND LocalMonth(CLE??1)=2 AND LocalDay(CLE??1)=10 AND LocalHour(CLE??1)=13 AND LocalMinute(CLE??1)=45))</stp>
        <stp>Bar</stp>
        <stp/>
        <stp>Close</stp>
        <stp>5</stp>
        <stp>0</stp>
        <stp/>
        <stp/>
        <stp/>
        <stp>FALSE</stp>
        <stp>T</stp>
        <tr r="V78" s="6"/>
      </tp>
      <tp t="s">
        <v/>
        <stp/>
        <stp>StudyData</stp>
        <stp>(Vol(CLE??1)when  (LocalYear(CLE??1)=2016 AND LocalMonth(CLE??1)=2 AND LocalDay(CLE??1)=15 AND LocalHour(CLE??1)=13 AND LocalMinute(CLE??1)=40))</stp>
        <stp>Bar</stp>
        <stp/>
        <stp>Close</stp>
        <stp>5</stp>
        <stp>0</stp>
        <stp/>
        <stp/>
        <stp/>
        <stp>FALSE</stp>
        <stp>T</stp>
        <tr r="S77" s="6"/>
      </tp>
      <tp>
        <v>2442</v>
        <stp/>
        <stp>StudyData</stp>
        <stp>(Vol(CLE??1)when  (LocalYear(CLE??1)=2016 AND LocalMonth(CLE??1)=2 AND LocalDay(CLE??1)=10 AND LocalHour(CLE??1)=10 AND LocalMinute(CLE??1)=45))</stp>
        <stp>Bar</stp>
        <stp/>
        <stp>Close</stp>
        <stp>5</stp>
        <stp>0</stp>
        <stp/>
        <stp/>
        <stp/>
        <stp>FALSE</stp>
        <stp>T</stp>
        <tr r="V42" s="6"/>
      </tp>
      <tp>
        <v>253</v>
        <stp/>
        <stp>StudyData</stp>
        <stp>(Vol(CLE??1)when  (LocalYear(CLE??1)=2016 AND LocalMonth(CLE??1)=2 AND LocalDay(CLE??1)=15 AND LocalHour(CLE??1)=10 AND LocalMinute(CLE??1)=40))</stp>
        <stp>Bar</stp>
        <stp/>
        <stp>Close</stp>
        <stp>5</stp>
        <stp>0</stp>
        <stp/>
        <stp/>
        <stp/>
        <stp>FALSE</stp>
        <stp>T</stp>
        <tr r="S41" s="6"/>
      </tp>
      <tp>
        <v>3946</v>
        <stp/>
        <stp>StudyData</stp>
        <stp>(Vol(CLE??1)when  (LocalYear(CLE??1)=2016 AND LocalMonth(CLE??1)=2 AND LocalDay(CLE??1)=10 AND LocalHour(CLE??1)=11 AND LocalMinute(CLE??1)=45))</stp>
        <stp>Bar</stp>
        <stp/>
        <stp>Close</stp>
        <stp>5</stp>
        <stp>0</stp>
        <stp/>
        <stp/>
        <stp/>
        <stp>FALSE</stp>
        <stp>T</stp>
        <tr r="V54" s="6"/>
      </tp>
      <tp>
        <v>307</v>
        <stp/>
        <stp>StudyData</stp>
        <stp>(Vol(CLE??1)when  (LocalYear(CLE??1)=2016 AND LocalMonth(CLE??1)=2 AND LocalDay(CLE??1)=15 AND LocalHour(CLE??1)=11 AND LocalMinute(CLE??1)=40))</stp>
        <stp>Bar</stp>
        <stp/>
        <stp>Close</stp>
        <stp>5</stp>
        <stp>0</stp>
        <stp/>
        <stp/>
        <stp/>
        <stp>FALSE</stp>
        <stp>T</stp>
        <tr r="S53" s="6"/>
      </tp>
      <tp>
        <v>1790</v>
        <stp/>
        <stp>StudyData</stp>
        <stp>(Vol(CLE??1)when  (LocalYear(CLE??1)=2016 AND LocalMonth(CLE??1)=2 AND LocalDay(CLE??1)=11 AND LocalHour(CLE??1)=14 AND LocalMinute(CLE??1)=45))</stp>
        <stp>Bar</stp>
        <stp/>
        <stp>Close</stp>
        <stp>5</stp>
        <stp>0</stp>
        <stp/>
        <stp/>
        <stp/>
        <stp>FALSE</stp>
        <stp>T</stp>
        <tr r="U90" s="6"/>
      </tp>
      <tp>
        <v>1290</v>
        <stp/>
        <stp>StudyData</stp>
        <stp>(Vol(CLE??1)when  (LocalYear(CLE??1)=2016 AND LocalMonth(CLE??1)=2 AND LocalDay(CLE??1)=11 AND LocalHour(CLE??1)=12 AND LocalMinute(CLE??1)=45))</stp>
        <stp>Bar</stp>
        <stp/>
        <stp>Close</stp>
        <stp>5</stp>
        <stp>0</stp>
        <stp/>
        <stp/>
        <stp/>
        <stp>FALSE</stp>
        <stp>T</stp>
        <tr r="U66" s="6"/>
      </tp>
      <tp>
        <v>11135</v>
        <stp/>
        <stp>StudyData</stp>
        <stp>(Vol(CLE??1)when  (LocalYear(CLE??1)=2016 AND LocalMonth(CLE??1)=2 AND LocalDay(CLE??1)=11 AND LocalHour(CLE??1)=13 AND LocalMinute(CLE??1)=45))</stp>
        <stp>Bar</stp>
        <stp/>
        <stp>Close</stp>
        <stp>5</stp>
        <stp>0</stp>
        <stp/>
        <stp/>
        <stp/>
        <stp>FALSE</stp>
        <stp>T</stp>
        <tr r="U78" s="6"/>
      </tp>
      <tp>
        <v>2278</v>
        <stp/>
        <stp>StudyData</stp>
        <stp>(Vol(CLE??1)when  (LocalYear(CLE??1)=2016 AND LocalMonth(CLE??1)=2 AND LocalDay(CLE??1)=11 AND LocalHour(CLE??1)=10 AND LocalMinute(CLE??1)=45))</stp>
        <stp>Bar</stp>
        <stp/>
        <stp>Close</stp>
        <stp>5</stp>
        <stp>0</stp>
        <stp/>
        <stp/>
        <stp/>
        <stp>FALSE</stp>
        <stp>T</stp>
        <tr r="U42" s="6"/>
      </tp>
      <tp>
        <v>3153</v>
        <stp/>
        <stp>StudyData</stp>
        <stp>(Vol(CLE??1)when  (LocalYear(CLE??1)=2016 AND LocalMonth(CLE??1)=2 AND LocalDay(CLE??1)=11 AND LocalHour(CLE??1)=11 AND LocalMinute(CLE??1)=45))</stp>
        <stp>Bar</stp>
        <stp/>
        <stp>Close</stp>
        <stp>5</stp>
        <stp>0</stp>
        <stp/>
        <stp/>
        <stp/>
        <stp>FALSE</stp>
        <stp>T</stp>
        <tr r="U54" s="6"/>
      </tp>
      <tp>
        <v>943</v>
        <stp/>
        <stp>StudyData</stp>
        <stp>(Vol(CLE??1)when  (LocalYear(CLE??1)=2016 AND LocalMonth(CLE??1)=2 AND LocalDay(CLE??1)=12 AND LocalHour(CLE??1)=14 AND LocalMinute(CLE??1)=45))</stp>
        <stp>Bar</stp>
        <stp/>
        <stp>Close</stp>
        <stp>5</stp>
        <stp>0</stp>
        <stp/>
        <stp/>
        <stp/>
        <stp>FALSE</stp>
        <stp>T</stp>
        <tr r="T90" s="6"/>
      </tp>
      <tp>
        <v>1991</v>
        <stp/>
        <stp>StudyData</stp>
        <stp>(Vol(CLE??1)when  (LocalYear(CLE??1)=2016 AND LocalMonth(CLE??1)=2 AND LocalDay(CLE??1)=12 AND LocalHour(CLE??1)=12 AND LocalMinute(CLE??1)=45))</stp>
        <stp>Bar</stp>
        <stp/>
        <stp>Close</stp>
        <stp>5</stp>
        <stp>0</stp>
        <stp/>
        <stp/>
        <stp/>
        <stp>FALSE</stp>
        <stp>T</stp>
        <tr r="T66" s="6"/>
      </tp>
      <tp>
        <v>696</v>
        <stp/>
        <stp>StudyData</stp>
        <stp>(Vol(CLE??1)when  (LocalYear(CLE??1)=2016 AND LocalMonth(CLE??1)=2 AND LocalDay(CLE??1)=12 AND LocalHour(CLE??1)=13 AND LocalMinute(CLE??1)=45))</stp>
        <stp>Bar</stp>
        <stp/>
        <stp>Close</stp>
        <stp>5</stp>
        <stp>0</stp>
        <stp/>
        <stp/>
        <stp/>
        <stp>FALSE</stp>
        <stp>T</stp>
        <tr r="T78" s="6"/>
      </tp>
      <tp>
        <v>3805</v>
        <stp/>
        <stp>StudyData</stp>
        <stp>(Vol(CLE??1)when  (LocalYear(CLE??1)=2016 AND LocalMonth(CLE??1)=2 AND LocalDay(CLE??1)=12 AND LocalHour(CLE??1)=10 AND LocalMinute(CLE??1)=45))</stp>
        <stp>Bar</stp>
        <stp/>
        <stp>Close</stp>
        <stp>5</stp>
        <stp>0</stp>
        <stp/>
        <stp/>
        <stp/>
        <stp>FALSE</stp>
        <stp>T</stp>
        <tr r="T42" s="6"/>
      </tp>
      <tp>
        <v>1631</v>
        <stp/>
        <stp>StudyData</stp>
        <stp>(Vol(CLE??1)when  (LocalYear(CLE??1)=2016 AND LocalMonth(CLE??1)=2 AND LocalDay(CLE??1)=12 AND LocalHour(CLE??1)=11 AND LocalMinute(CLE??1)=45))</stp>
        <stp>Bar</stp>
        <stp/>
        <stp>Close</stp>
        <stp>5</stp>
        <stp>0</stp>
        <stp/>
        <stp/>
        <stp/>
        <stp>FALSE</stp>
        <stp>T</stp>
        <tr r="T54" s="6"/>
      </tp>
      <tp t="s">
        <v/>
        <stp/>
        <stp>StudyData</stp>
        <stp>(Vol(CLE??1)when  (LocalYear(CLE??1)=2016 AND LocalMonth(CLE??1)=2 AND LocalDay(CLE??1)=16 AND LocalHour(CLE??1)=14 AND LocalMinute(CLE??1)=40))</stp>
        <stp>Bar</stp>
        <stp/>
        <stp>Close</stp>
        <stp>5</stp>
        <stp>0</stp>
        <stp/>
        <stp/>
        <stp/>
        <stp>FALSE</stp>
        <stp>T</stp>
        <tr r="K89" s="6"/>
      </tp>
      <tp t="s">
        <v/>
        <stp/>
        <stp>StudyData</stp>
        <stp>(Vol(CLE??1)when  (LocalYear(CLE??1)=2016 AND LocalMonth(CLE??1)=2 AND LocalDay(CLE??1)=16 AND LocalHour(CLE??1)=12 AND LocalMinute(CLE??1)=40))</stp>
        <stp>Bar</stp>
        <stp/>
        <stp>Close</stp>
        <stp>5</stp>
        <stp>0</stp>
        <stp/>
        <stp/>
        <stp/>
        <stp>FALSE</stp>
        <stp>T</stp>
        <tr r="K65" s="6"/>
      </tp>
      <tp t="s">
        <v/>
        <stp/>
        <stp>StudyData</stp>
        <stp>(Vol(CLE??1)when  (LocalYear(CLE??1)=2016 AND LocalMonth(CLE??1)=2 AND LocalDay(CLE??1)=16 AND LocalHour(CLE??1)=13 AND LocalMinute(CLE??1)=40))</stp>
        <stp>Bar</stp>
        <stp/>
        <stp>Close</stp>
        <stp>5</stp>
        <stp>0</stp>
        <stp/>
        <stp/>
        <stp/>
        <stp>FALSE</stp>
        <stp>T</stp>
        <tr r="K77" s="6"/>
      </tp>
      <tp t="s">
        <v/>
        <stp/>
        <stp>StudyData</stp>
        <stp>(Vol(CLE??1)when  (LocalYear(CLE??1)=2016 AND LocalMonth(CLE??1)=2 AND LocalDay(CLE??1)=16 AND LocalHour(CLE??1)=10 AND LocalMinute(CLE??1)=40))</stp>
        <stp>Bar</stp>
        <stp/>
        <stp>Close</stp>
        <stp>5</stp>
        <stp>0</stp>
        <stp/>
        <stp/>
        <stp/>
        <stp>FALSE</stp>
        <stp>T</stp>
        <tr r="K41" s="6"/>
      </tp>
      <tp t="s">
        <v/>
        <stp/>
        <stp>StudyData</stp>
        <stp>(Vol(CLE??1)when  (LocalYear(CLE??1)=2016 AND LocalMonth(CLE??1)=2 AND LocalDay(CLE??1)=16 AND LocalHour(CLE??1)=11 AND LocalMinute(CLE??1)=40))</stp>
        <stp>Bar</stp>
        <stp/>
        <stp>Close</stp>
        <stp>5</stp>
        <stp>0</stp>
        <stp/>
        <stp/>
        <stp/>
        <stp>FALSE</stp>
        <stp>T</stp>
        <tr r="K53" s="6"/>
      </tp>
      <tp>
        <v>2800</v>
        <stp/>
        <stp>StudyData</stp>
        <stp>(Vol(CLE??1)when  (LocalYear(CLE??1)=2016 AND LocalMonth(CLE??1)=2 AND LocalDay(CLE??1)=11 AND LocalHour(CLE??1)=14 AND LocalMinute(CLE??1)=40))</stp>
        <stp>Bar</stp>
        <stp/>
        <stp>Close</stp>
        <stp>5</stp>
        <stp>0</stp>
        <stp/>
        <stp/>
        <stp/>
        <stp>FALSE</stp>
        <stp>T</stp>
        <tr r="U89" s="6"/>
      </tp>
      <tp>
        <v>1272</v>
        <stp/>
        <stp>StudyData</stp>
        <stp>(Vol(CLE??1)when  (LocalYear(CLE??1)=2016 AND LocalMonth(CLE??1)=2 AND LocalDay(CLE??1)=11 AND LocalHour(CLE??1)=12 AND LocalMinute(CLE??1)=40))</stp>
        <stp>Bar</stp>
        <stp/>
        <stp>Close</stp>
        <stp>5</stp>
        <stp>0</stp>
        <stp/>
        <stp/>
        <stp/>
        <stp>FALSE</stp>
        <stp>T</stp>
        <tr r="U65" s="6"/>
      </tp>
      <tp>
        <v>11475</v>
        <stp/>
        <stp>StudyData</stp>
        <stp>(Vol(CLE??1)when  (LocalYear(CLE??1)=2016 AND LocalMonth(CLE??1)=2 AND LocalDay(CLE??1)=11 AND LocalHour(CLE??1)=13 AND LocalMinute(CLE??1)=40))</stp>
        <stp>Bar</stp>
        <stp/>
        <stp>Close</stp>
        <stp>5</stp>
        <stp>0</stp>
        <stp/>
        <stp/>
        <stp/>
        <stp>FALSE</stp>
        <stp>T</stp>
        <tr r="U77" s="6"/>
      </tp>
      <tp>
        <v>3438</v>
        <stp/>
        <stp>StudyData</stp>
        <stp>(Vol(CLE??1)when  (LocalYear(CLE??1)=2016 AND LocalMonth(CLE??1)=2 AND LocalDay(CLE??1)=11 AND LocalHour(CLE??1)=10 AND LocalMinute(CLE??1)=40))</stp>
        <stp>Bar</stp>
        <stp/>
        <stp>Close</stp>
        <stp>5</stp>
        <stp>0</stp>
        <stp/>
        <stp/>
        <stp/>
        <stp>FALSE</stp>
        <stp>T</stp>
        <tr r="U41" s="6"/>
      </tp>
      <tp>
        <v>2033</v>
        <stp/>
        <stp>StudyData</stp>
        <stp>(Vol(CLE??1)when  (LocalYear(CLE??1)=2016 AND LocalMonth(CLE??1)=2 AND LocalDay(CLE??1)=11 AND LocalHour(CLE??1)=11 AND LocalMinute(CLE??1)=40))</stp>
        <stp>Bar</stp>
        <stp/>
        <stp>Close</stp>
        <stp>5</stp>
        <stp>0</stp>
        <stp/>
        <stp/>
        <stp/>
        <stp>FALSE</stp>
        <stp>T</stp>
        <tr r="U53" s="6"/>
      </tp>
      <tp>
        <v>1426</v>
        <stp/>
        <stp>StudyData</stp>
        <stp>(Vol(CLE??1)when  (LocalYear(CLE??1)=2016 AND LocalMonth(CLE??1)=2 AND LocalDay(CLE??1)=10 AND LocalHour(CLE??1)=14 AND LocalMinute(CLE??1)=40))</stp>
        <stp>Bar</stp>
        <stp/>
        <stp>Close</stp>
        <stp>5</stp>
        <stp>0</stp>
        <stp/>
        <stp/>
        <stp/>
        <stp>FALSE</stp>
        <stp>T</stp>
        <tr r="V89" s="6"/>
      </tp>
      <tp t="s">
        <v/>
        <stp/>
        <stp>StudyData</stp>
        <stp>(Vol(CLE??1)when  (LocalYear(CLE??1)=2016 AND LocalMonth(CLE??1)=2 AND LocalDay(CLE??1)=15 AND LocalHour(CLE??1)=14 AND LocalMinute(CLE??1)=45))</stp>
        <stp>Bar</stp>
        <stp/>
        <stp>Close</stp>
        <stp>5</stp>
        <stp>0</stp>
        <stp/>
        <stp/>
        <stp/>
        <stp>FALSE</stp>
        <stp>T</stp>
        <tr r="S90" s="6"/>
      </tp>
      <tp>
        <v>2256</v>
        <stp/>
        <stp>StudyData</stp>
        <stp>(Vol(CLE??1)when  (LocalYear(CLE??1)=2016 AND LocalMonth(CLE??1)=2 AND LocalDay(CLE??1)=10 AND LocalHour(CLE??1)=12 AND LocalMinute(CLE??1)=40))</stp>
        <stp>Bar</stp>
        <stp/>
        <stp>Close</stp>
        <stp>5</stp>
        <stp>0</stp>
        <stp/>
        <stp/>
        <stp/>
        <stp>FALSE</stp>
        <stp>T</stp>
        <tr r="V65" s="6"/>
      </tp>
      <tp t="s">
        <v/>
        <stp/>
        <stp>StudyData</stp>
        <stp>(Vol(CLE??1)when  (LocalYear(CLE??1)=2016 AND LocalMonth(CLE??1)=2 AND LocalDay(CLE??1)=15 AND LocalHour(CLE??1)=12 AND LocalMinute(CLE??1)=45))</stp>
        <stp>Bar</stp>
        <stp/>
        <stp>Close</stp>
        <stp>5</stp>
        <stp>0</stp>
        <stp/>
        <stp/>
        <stp/>
        <stp>FALSE</stp>
        <stp>T</stp>
        <tr r="S66" s="6"/>
      </tp>
      <tp>
        <v>1649</v>
        <stp/>
        <stp>StudyData</stp>
        <stp>(Vol(CLE??1)when  (LocalYear(CLE??1)=2016 AND LocalMonth(CLE??1)=2 AND LocalDay(CLE??1)=10 AND LocalHour(CLE??1)=13 AND LocalMinute(CLE??1)=40))</stp>
        <stp>Bar</stp>
        <stp/>
        <stp>Close</stp>
        <stp>5</stp>
        <stp>0</stp>
        <stp/>
        <stp/>
        <stp/>
        <stp>FALSE</stp>
        <stp>T</stp>
        <tr r="V77" s="6"/>
      </tp>
      <tp t="s">
        <v/>
        <stp/>
        <stp>StudyData</stp>
        <stp>(Vol(CLE??1)when  (LocalYear(CLE??1)=2016 AND LocalMonth(CLE??1)=2 AND LocalDay(CLE??1)=15 AND LocalHour(CLE??1)=13 AND LocalMinute(CLE??1)=45))</stp>
        <stp>Bar</stp>
        <stp/>
        <stp>Close</stp>
        <stp>5</stp>
        <stp>0</stp>
        <stp/>
        <stp/>
        <stp/>
        <stp>FALSE</stp>
        <stp>T</stp>
        <tr r="S78" s="6"/>
      </tp>
      <tp>
        <v>4370</v>
        <stp/>
        <stp>StudyData</stp>
        <stp>(Vol(CLE??1)when  (LocalYear(CLE??1)=2016 AND LocalMonth(CLE??1)=2 AND LocalDay(CLE??1)=10 AND LocalHour(CLE??1)=10 AND LocalMinute(CLE??1)=40))</stp>
        <stp>Bar</stp>
        <stp/>
        <stp>Close</stp>
        <stp>5</stp>
        <stp>0</stp>
        <stp/>
        <stp/>
        <stp/>
        <stp>FALSE</stp>
        <stp>T</stp>
        <tr r="V41" s="6"/>
      </tp>
      <tp>
        <v>895</v>
        <stp/>
        <stp>StudyData</stp>
        <stp>(Vol(CLE??1)when  (LocalYear(CLE??1)=2016 AND LocalMonth(CLE??1)=2 AND LocalDay(CLE??1)=15 AND LocalHour(CLE??1)=10 AND LocalMinute(CLE??1)=45))</stp>
        <stp>Bar</stp>
        <stp/>
        <stp>Close</stp>
        <stp>5</stp>
        <stp>0</stp>
        <stp/>
        <stp/>
        <stp/>
        <stp>FALSE</stp>
        <stp>T</stp>
        <tr r="S42" s="6"/>
      </tp>
      <tp>
        <v>2721</v>
        <stp/>
        <stp>StudyData</stp>
        <stp>(Vol(CLE??1)when  (LocalYear(CLE??1)=2016 AND LocalMonth(CLE??1)=2 AND LocalDay(CLE??1)=10 AND LocalHour(CLE??1)=11 AND LocalMinute(CLE??1)=40))</stp>
        <stp>Bar</stp>
        <stp/>
        <stp>Close</stp>
        <stp>5</stp>
        <stp>0</stp>
        <stp/>
        <stp/>
        <stp/>
        <stp>FALSE</stp>
        <stp>T</stp>
        <tr r="V53" s="6"/>
      </tp>
      <tp>
        <v>658</v>
        <stp/>
        <stp>StudyData</stp>
        <stp>(Vol(CLE??1)when  (LocalYear(CLE??1)=2016 AND LocalMonth(CLE??1)=2 AND LocalDay(CLE??1)=15 AND LocalHour(CLE??1)=11 AND LocalMinute(CLE??1)=45))</stp>
        <stp>Bar</stp>
        <stp/>
        <stp>Close</stp>
        <stp>5</stp>
        <stp>0</stp>
        <stp/>
        <stp/>
        <stp/>
        <stp>FALSE</stp>
        <stp>T</stp>
        <tr r="S54" s="6"/>
      </tp>
      <tp t="s">
        <v/>
        <stp/>
        <stp>StudyData</stp>
        <stp>(Vol(CLE??1)when  (LocalYear(CLE??1)=2016 AND LocalMonth(CLE??1)=2 AND LocalDay(CLE??1)=16 AND LocalHour(CLE??1)=14 AND LocalMinute(CLE??1)=45))</stp>
        <stp>Bar</stp>
        <stp/>
        <stp>Close</stp>
        <stp>5</stp>
        <stp>0</stp>
        <stp/>
        <stp/>
        <stp/>
        <stp>FALSE</stp>
        <stp>T</stp>
        <tr r="K90" s="6"/>
      </tp>
      <tp t="s">
        <v/>
        <stp/>
        <stp>StudyData</stp>
        <stp>(Vol(CLE??1)when  (LocalYear(CLE??1)=2016 AND LocalMonth(CLE??1)=2 AND LocalDay(CLE??1)=16 AND LocalHour(CLE??1)=12 AND LocalMinute(CLE??1)=45))</stp>
        <stp>Bar</stp>
        <stp/>
        <stp>Close</stp>
        <stp>5</stp>
        <stp>0</stp>
        <stp/>
        <stp/>
        <stp/>
        <stp>FALSE</stp>
        <stp>T</stp>
        <tr r="K66" s="6"/>
      </tp>
      <tp t="s">
        <v/>
        <stp/>
        <stp>StudyData</stp>
        <stp>(Vol(CLE??1)when  (LocalYear(CLE??1)=2016 AND LocalMonth(CLE??1)=2 AND LocalDay(CLE??1)=16 AND LocalHour(CLE??1)=13 AND LocalMinute(CLE??1)=45))</stp>
        <stp>Bar</stp>
        <stp/>
        <stp>Close</stp>
        <stp>5</stp>
        <stp>0</stp>
        <stp/>
        <stp/>
        <stp/>
        <stp>FALSE</stp>
        <stp>T</stp>
        <tr r="K78" s="6"/>
      </tp>
      <tp t="s">
        <v/>
        <stp/>
        <stp>StudyData</stp>
        <stp>(Vol(CLE??1)when  (LocalYear(CLE??1)=2016 AND LocalMonth(CLE??1)=2 AND LocalDay(CLE??1)=16 AND LocalHour(CLE??1)=10 AND LocalMinute(CLE??1)=45))</stp>
        <stp>Bar</stp>
        <stp/>
        <stp>Close</stp>
        <stp>5</stp>
        <stp>0</stp>
        <stp/>
        <stp/>
        <stp/>
        <stp>FALSE</stp>
        <stp>T</stp>
        <tr r="K42" s="6"/>
      </tp>
      <tp t="s">
        <v/>
        <stp/>
        <stp>StudyData</stp>
        <stp>(Vol(CLE??1)when  (LocalYear(CLE??1)=2016 AND LocalMonth(CLE??1)=2 AND LocalDay(CLE??1)=16 AND LocalHour(CLE??1)=11 AND LocalMinute(CLE??1)=45))</stp>
        <stp>Bar</stp>
        <stp/>
        <stp>Close</stp>
        <stp>5</stp>
        <stp>0</stp>
        <stp/>
        <stp/>
        <stp/>
        <stp>FALSE</stp>
        <stp>T</stp>
        <tr r="K54" s="6"/>
      </tp>
      <tp>
        <v>717</v>
        <stp/>
        <stp>StudyData</stp>
        <stp>(Vol(CLE??1)when  (LocalYear(CLE??1)=2016 AND LocalMonth(CLE??1)=2 AND LocalDay(CLE??1)=12 AND LocalHour(CLE??1)=14 AND LocalMinute(CLE??1)=40))</stp>
        <stp>Bar</stp>
        <stp/>
        <stp>Close</stp>
        <stp>5</stp>
        <stp>0</stp>
        <stp/>
        <stp/>
        <stp/>
        <stp>FALSE</stp>
        <stp>T</stp>
        <tr r="T89" s="6"/>
      </tp>
      <tp>
        <v>3006</v>
        <stp/>
        <stp>StudyData</stp>
        <stp>(Vol(CLE??1)when  (LocalYear(CLE??1)=2016 AND LocalMonth(CLE??1)=2 AND LocalDay(CLE??1)=12 AND LocalHour(CLE??1)=12 AND LocalMinute(CLE??1)=40))</stp>
        <stp>Bar</stp>
        <stp/>
        <stp>Close</stp>
        <stp>5</stp>
        <stp>0</stp>
        <stp/>
        <stp/>
        <stp/>
        <stp>FALSE</stp>
        <stp>T</stp>
        <tr r="T65" s="6"/>
      </tp>
      <tp>
        <v>1001</v>
        <stp/>
        <stp>StudyData</stp>
        <stp>(Vol(CLE??1)when  (LocalYear(CLE??1)=2016 AND LocalMonth(CLE??1)=2 AND LocalDay(CLE??1)=12 AND LocalHour(CLE??1)=13 AND LocalMinute(CLE??1)=40))</stp>
        <stp>Bar</stp>
        <stp/>
        <stp>Close</stp>
        <stp>5</stp>
        <stp>0</stp>
        <stp/>
        <stp/>
        <stp/>
        <stp>FALSE</stp>
        <stp>T</stp>
        <tr r="T77" s="6"/>
      </tp>
      <tp>
        <v>3453</v>
        <stp/>
        <stp>StudyData</stp>
        <stp>(Vol(CLE??1)when  (LocalYear(CLE??1)=2016 AND LocalMonth(CLE??1)=2 AND LocalDay(CLE??1)=12 AND LocalHour(CLE??1)=10 AND LocalMinute(CLE??1)=40))</stp>
        <stp>Bar</stp>
        <stp/>
        <stp>Close</stp>
        <stp>5</stp>
        <stp>0</stp>
        <stp/>
        <stp/>
        <stp/>
        <stp>FALSE</stp>
        <stp>T</stp>
        <tr r="T41" s="6"/>
      </tp>
      <tp>
        <v>3421</v>
        <stp/>
        <stp>StudyData</stp>
        <stp>(Vol(CLE??1)when  (LocalYear(CLE??1)=2016 AND LocalMonth(CLE??1)=2 AND LocalDay(CLE??1)=12 AND LocalHour(CLE??1)=11 AND LocalMinute(CLE??1)=40))</stp>
        <stp>Bar</stp>
        <stp/>
        <stp>Close</stp>
        <stp>5</stp>
        <stp>0</stp>
        <stp/>
        <stp/>
        <stp/>
        <stp>FALSE</stp>
        <stp>T</stp>
        <tr r="T53" s="6"/>
      </tp>
      <tp>
        <v>343</v>
        <stp/>
        <stp>StudyData</stp>
        <stp>(Vol(CLE??1)when  (LocalYear(CLE??1)=2016 AND LocalMonth(CLE??1)=2 AND LocalDay(CLE??1)=10 AND LocalHour(CLE??1)=14 AND LocalMinute(CLE??1)=35))</stp>
        <stp>Bar</stp>
        <stp/>
        <stp>Close</stp>
        <stp>5</stp>
        <stp>0</stp>
        <stp/>
        <stp/>
        <stp/>
        <stp>FALSE</stp>
        <stp>T</stp>
        <tr r="V88" s="6"/>
      </tp>
      <tp t="s">
        <v/>
        <stp/>
        <stp>StudyData</stp>
        <stp>(Vol(CLE??1)when  (LocalYear(CLE??1)=2016 AND LocalMonth(CLE??1)=2 AND LocalDay(CLE??1)=15 AND LocalHour(CLE??1)=14 AND LocalMinute(CLE??1)=30))</stp>
        <stp>Bar</stp>
        <stp/>
        <stp>Close</stp>
        <stp>5</stp>
        <stp>0</stp>
        <stp/>
        <stp/>
        <stp/>
        <stp>FALSE</stp>
        <stp>T</stp>
        <tr r="S87" s="6"/>
      </tp>
      <tp>
        <v>1794</v>
        <stp/>
        <stp>StudyData</stp>
        <stp>(Vol(CLE??1)when  (LocalYear(CLE??1)=2016 AND LocalMonth(CLE??1)=2 AND LocalDay(CLE??1)=10 AND LocalHour(CLE??1)=12 AND LocalMinute(CLE??1)=35))</stp>
        <stp>Bar</stp>
        <stp/>
        <stp>Close</stp>
        <stp>5</stp>
        <stp>0</stp>
        <stp/>
        <stp/>
        <stp/>
        <stp>FALSE</stp>
        <stp>T</stp>
        <tr r="V64" s="6"/>
      </tp>
      <tp t="s">
        <v/>
        <stp/>
        <stp>StudyData</stp>
        <stp>(Vol(CLE??1)when  (LocalYear(CLE??1)=2016 AND LocalMonth(CLE??1)=2 AND LocalDay(CLE??1)=15 AND LocalHour(CLE??1)=12 AND LocalMinute(CLE??1)=30))</stp>
        <stp>Bar</stp>
        <stp/>
        <stp>Close</stp>
        <stp>5</stp>
        <stp>0</stp>
        <stp/>
        <stp/>
        <stp/>
        <stp>FALSE</stp>
        <stp>T</stp>
        <tr r="S63" s="6"/>
      </tp>
      <tp>
        <v>1079</v>
        <stp/>
        <stp>StudyData</stp>
        <stp>(Vol(CLE??1)when  (LocalYear(CLE??1)=2016 AND LocalMonth(CLE??1)=2 AND LocalDay(CLE??1)=10 AND LocalHour(CLE??1)=13 AND LocalMinute(CLE??1)=35))</stp>
        <stp>Bar</stp>
        <stp/>
        <stp>Close</stp>
        <stp>5</stp>
        <stp>0</stp>
        <stp/>
        <stp/>
        <stp/>
        <stp>FALSE</stp>
        <stp>T</stp>
        <tr r="V76" s="6"/>
      </tp>
      <tp t="s">
        <v/>
        <stp/>
        <stp>StudyData</stp>
        <stp>(Vol(CLE??1)when  (LocalYear(CLE??1)=2016 AND LocalMonth(CLE??1)=2 AND LocalDay(CLE??1)=15 AND LocalHour(CLE??1)=13 AND LocalMinute(CLE??1)=30))</stp>
        <stp>Bar</stp>
        <stp/>
        <stp>Close</stp>
        <stp>5</stp>
        <stp>0</stp>
        <stp/>
        <stp/>
        <stp/>
        <stp>FALSE</stp>
        <stp>T</stp>
        <tr r="S75" s="6"/>
      </tp>
      <tp>
        <v>5030</v>
        <stp/>
        <stp>StudyData</stp>
        <stp>(Vol(CLE??1)when  (LocalYear(CLE??1)=2016 AND LocalMonth(CLE??1)=2 AND LocalDay(CLE??1)=10 AND LocalHour(CLE??1)=10 AND LocalMinute(CLE??1)=35))</stp>
        <stp>Bar</stp>
        <stp/>
        <stp>Close</stp>
        <stp>5</stp>
        <stp>0</stp>
        <stp/>
        <stp/>
        <stp/>
        <stp>FALSE</stp>
        <stp>T</stp>
        <tr r="V40" s="6"/>
      </tp>
      <tp>
        <v>748</v>
        <stp/>
        <stp>StudyData</stp>
        <stp>(Vol(CLE??1)when  (LocalYear(CLE??1)=2016 AND LocalMonth(CLE??1)=2 AND LocalDay(CLE??1)=15 AND LocalHour(CLE??1)=10 AND LocalMinute(CLE??1)=30))</stp>
        <stp>Bar</stp>
        <stp/>
        <stp>Close</stp>
        <stp>5</stp>
        <stp>0</stp>
        <stp/>
        <stp/>
        <stp/>
        <stp>FALSE</stp>
        <stp>T</stp>
        <tr r="S39" s="6"/>
      </tp>
      <tp>
        <v>2386</v>
        <stp/>
        <stp>StudyData</stp>
        <stp>(Vol(CLE??1)when  (LocalYear(CLE??1)=2016 AND LocalMonth(CLE??1)=2 AND LocalDay(CLE??1)=10 AND LocalHour(CLE??1)=11 AND LocalMinute(CLE??1)=35))</stp>
        <stp>Bar</stp>
        <stp/>
        <stp>Close</stp>
        <stp>5</stp>
        <stp>0</stp>
        <stp/>
        <stp/>
        <stp/>
        <stp>FALSE</stp>
        <stp>T</stp>
        <tr r="V52" s="6"/>
      </tp>
      <tp>
        <v>426</v>
        <stp/>
        <stp>StudyData</stp>
        <stp>(Vol(CLE??1)when  (LocalYear(CLE??1)=2016 AND LocalMonth(CLE??1)=2 AND LocalDay(CLE??1)=15 AND LocalHour(CLE??1)=11 AND LocalMinute(CLE??1)=30))</stp>
        <stp>Bar</stp>
        <stp/>
        <stp>Close</stp>
        <stp>5</stp>
        <stp>0</stp>
        <stp/>
        <stp/>
        <stp/>
        <stp>FALSE</stp>
        <stp>T</stp>
        <tr r="S51" s="6"/>
      </tp>
      <tp>
        <v>2639</v>
        <stp/>
        <stp>StudyData</stp>
        <stp>(Vol(CLE??1)when  (LocalYear(CLE??1)=2016 AND LocalMonth(CLE??1)=2 AND LocalDay(CLE??1)=11 AND LocalHour(CLE??1)=14 AND LocalMinute(CLE??1)=35))</stp>
        <stp>Bar</stp>
        <stp/>
        <stp>Close</stp>
        <stp>5</stp>
        <stp>0</stp>
        <stp/>
        <stp/>
        <stp/>
        <stp>FALSE</stp>
        <stp>T</stp>
        <tr r="U88" s="6"/>
      </tp>
      <tp>
        <v>2494</v>
        <stp/>
        <stp>StudyData</stp>
        <stp>(Vol(CLE??1)when  (LocalYear(CLE??1)=2016 AND LocalMonth(CLE??1)=2 AND LocalDay(CLE??1)=11 AND LocalHour(CLE??1)=12 AND LocalMinute(CLE??1)=35))</stp>
        <stp>Bar</stp>
        <stp/>
        <stp>Close</stp>
        <stp>5</stp>
        <stp>0</stp>
        <stp/>
        <stp/>
        <stp/>
        <stp>FALSE</stp>
        <stp>T</stp>
        <tr r="U64" s="6"/>
      </tp>
      <tp>
        <v>11686</v>
        <stp/>
        <stp>StudyData</stp>
        <stp>(Vol(CLE??1)when  (LocalYear(CLE??1)=2016 AND LocalMonth(CLE??1)=2 AND LocalDay(CLE??1)=11 AND LocalHour(CLE??1)=13 AND LocalMinute(CLE??1)=35))</stp>
        <stp>Bar</stp>
        <stp/>
        <stp>Close</stp>
        <stp>5</stp>
        <stp>0</stp>
        <stp/>
        <stp/>
        <stp/>
        <stp>FALSE</stp>
        <stp>T</stp>
        <tr r="U76" s="6"/>
      </tp>
      <tp>
        <v>6040</v>
        <stp/>
        <stp>StudyData</stp>
        <stp>(Vol(CLE??1)when  (LocalYear(CLE??1)=2016 AND LocalMonth(CLE??1)=2 AND LocalDay(CLE??1)=11 AND LocalHour(CLE??1)=10 AND LocalMinute(CLE??1)=35))</stp>
        <stp>Bar</stp>
        <stp/>
        <stp>Close</stp>
        <stp>5</stp>
        <stp>0</stp>
        <stp/>
        <stp/>
        <stp/>
        <stp>FALSE</stp>
        <stp>T</stp>
        <tr r="U40" s="6"/>
      </tp>
      <tp>
        <v>3007</v>
        <stp/>
        <stp>StudyData</stp>
        <stp>(Vol(CLE??1)when  (LocalYear(CLE??1)=2016 AND LocalMonth(CLE??1)=2 AND LocalDay(CLE??1)=11 AND LocalHour(CLE??1)=11 AND LocalMinute(CLE??1)=35))</stp>
        <stp>Bar</stp>
        <stp/>
        <stp>Close</stp>
        <stp>5</stp>
        <stp>0</stp>
        <stp/>
        <stp/>
        <stp/>
        <stp>FALSE</stp>
        <stp>T</stp>
        <tr r="U52" s="6"/>
      </tp>
      <tp>
        <v>1057</v>
        <stp/>
        <stp>StudyData</stp>
        <stp>(Vol(CLE??1)when  (LocalYear(CLE??1)=2016 AND LocalMonth(CLE??1)=2 AND LocalDay(CLE??1)=12 AND LocalHour(CLE??1)=14 AND LocalMinute(CLE??1)=35))</stp>
        <stp>Bar</stp>
        <stp/>
        <stp>Close</stp>
        <stp>5</stp>
        <stp>0</stp>
        <stp/>
        <stp/>
        <stp/>
        <stp>FALSE</stp>
        <stp>T</stp>
        <tr r="T88" s="6"/>
      </tp>
      <tp>
        <v>2193</v>
        <stp/>
        <stp>StudyData</stp>
        <stp>(Vol(CLE??1)when  (LocalYear(CLE??1)=2016 AND LocalMonth(CLE??1)=2 AND LocalDay(CLE??1)=12 AND LocalHour(CLE??1)=12 AND LocalMinute(CLE??1)=35))</stp>
        <stp>Bar</stp>
        <stp/>
        <stp>Close</stp>
        <stp>5</stp>
        <stp>0</stp>
        <stp/>
        <stp/>
        <stp/>
        <stp>FALSE</stp>
        <stp>T</stp>
        <tr r="T64" s="6"/>
      </tp>
      <tp>
        <v>1205</v>
        <stp/>
        <stp>StudyData</stp>
        <stp>(Vol(CLE??1)when  (LocalYear(CLE??1)=2016 AND LocalMonth(CLE??1)=2 AND LocalDay(CLE??1)=12 AND LocalHour(CLE??1)=13 AND LocalMinute(CLE??1)=35))</stp>
        <stp>Bar</stp>
        <stp/>
        <stp>Close</stp>
        <stp>5</stp>
        <stp>0</stp>
        <stp/>
        <stp/>
        <stp/>
        <stp>FALSE</stp>
        <stp>T</stp>
        <tr r="T76" s="6"/>
      </tp>
      <tp>
        <v>5604</v>
        <stp/>
        <stp>StudyData</stp>
        <stp>(Vol(CLE??1)when  (LocalYear(CLE??1)=2016 AND LocalMonth(CLE??1)=2 AND LocalDay(CLE??1)=12 AND LocalHour(CLE??1)=10 AND LocalMinute(CLE??1)=35))</stp>
        <stp>Bar</stp>
        <stp/>
        <stp>Close</stp>
        <stp>5</stp>
        <stp>0</stp>
        <stp/>
        <stp/>
        <stp/>
        <stp>FALSE</stp>
        <stp>T</stp>
        <tr r="T40" s="6"/>
      </tp>
      <tp>
        <v>4827</v>
        <stp/>
        <stp>StudyData</stp>
        <stp>(Vol(CLE??1)when  (LocalYear(CLE??1)=2016 AND LocalMonth(CLE??1)=2 AND LocalDay(CLE??1)=12 AND LocalHour(CLE??1)=11 AND LocalMinute(CLE??1)=35))</stp>
        <stp>Bar</stp>
        <stp/>
        <stp>Close</stp>
        <stp>5</stp>
        <stp>0</stp>
        <stp/>
        <stp/>
        <stp/>
        <stp>FALSE</stp>
        <stp>T</stp>
        <tr r="T52" s="6"/>
      </tp>
      <tp t="s">
        <v/>
        <stp/>
        <stp>StudyData</stp>
        <stp>(Vol(CLE??1)when  (LocalYear(CLE??1)=2016 AND LocalMonth(CLE??1)=2 AND LocalDay(CLE??1)=16 AND LocalHour(CLE??1)=14 AND LocalMinute(CLE??1)=30))</stp>
        <stp>Bar</stp>
        <stp/>
        <stp>Close</stp>
        <stp>5</stp>
        <stp>0</stp>
        <stp/>
        <stp/>
        <stp/>
        <stp>FALSE</stp>
        <stp>T</stp>
        <tr r="K87" s="6"/>
      </tp>
      <tp t="s">
        <v/>
        <stp/>
        <stp>StudyData</stp>
        <stp>(Vol(CLE??1)when  (LocalYear(CLE??1)=2016 AND LocalMonth(CLE??1)=2 AND LocalDay(CLE??1)=16 AND LocalHour(CLE??1)=12 AND LocalMinute(CLE??1)=30))</stp>
        <stp>Bar</stp>
        <stp/>
        <stp>Close</stp>
        <stp>5</stp>
        <stp>0</stp>
        <stp/>
        <stp/>
        <stp/>
        <stp>FALSE</stp>
        <stp>T</stp>
        <tr r="K63" s="6"/>
      </tp>
      <tp t="s">
        <v/>
        <stp/>
        <stp>StudyData</stp>
        <stp>(Vol(CLE??1)when  (LocalYear(CLE??1)=2016 AND LocalMonth(CLE??1)=2 AND LocalDay(CLE??1)=16 AND LocalHour(CLE??1)=13 AND LocalMinute(CLE??1)=30))</stp>
        <stp>Bar</stp>
        <stp/>
        <stp>Close</stp>
        <stp>5</stp>
        <stp>0</stp>
        <stp/>
        <stp/>
        <stp/>
        <stp>FALSE</stp>
        <stp>T</stp>
        <tr r="K75" s="6"/>
      </tp>
      <tp t="s">
        <v/>
        <stp/>
        <stp>StudyData</stp>
        <stp>(Vol(CLE??1)when  (LocalYear(CLE??1)=2016 AND LocalMonth(CLE??1)=2 AND LocalDay(CLE??1)=16 AND LocalHour(CLE??1)=10 AND LocalMinute(CLE??1)=30))</stp>
        <stp>Bar</stp>
        <stp/>
        <stp>Close</stp>
        <stp>5</stp>
        <stp>0</stp>
        <stp/>
        <stp/>
        <stp/>
        <stp>FALSE</stp>
        <stp>T</stp>
        <tr r="K39" s="6"/>
      </tp>
      <tp t="s">
        <v/>
        <stp/>
        <stp>StudyData</stp>
        <stp>(Vol(CLE??1)when  (LocalYear(CLE??1)=2016 AND LocalMonth(CLE??1)=2 AND LocalDay(CLE??1)=16 AND LocalHour(CLE??1)=11 AND LocalMinute(CLE??1)=30))</stp>
        <stp>Bar</stp>
        <stp/>
        <stp>Close</stp>
        <stp>5</stp>
        <stp>0</stp>
        <stp/>
        <stp/>
        <stp/>
        <stp>FALSE</stp>
        <stp>T</stp>
        <tr r="K51" s="6"/>
      </tp>
      <tp>
        <v>2766</v>
        <stp/>
        <stp>StudyData</stp>
        <stp>(Vol(CLE??1)when  (LocalYear(CLE??1)=2016 AND LocalMonth(CLE??1)=2 AND LocalDay(CLE??1)=11 AND LocalHour(CLE??1)=14 AND LocalMinute(CLE??1)=30))</stp>
        <stp>Bar</stp>
        <stp/>
        <stp>Close</stp>
        <stp>5</stp>
        <stp>0</stp>
        <stp/>
        <stp/>
        <stp/>
        <stp>FALSE</stp>
        <stp>T</stp>
        <tr r="U87" s="6"/>
      </tp>
      <tp>
        <v>1684</v>
        <stp/>
        <stp>StudyData</stp>
        <stp>(Vol(CLE??1)when  (LocalYear(CLE??1)=2016 AND LocalMonth(CLE??1)=2 AND LocalDay(CLE??1)=11 AND LocalHour(CLE??1)=12 AND LocalMinute(CLE??1)=30))</stp>
        <stp>Bar</stp>
        <stp/>
        <stp>Close</stp>
        <stp>5</stp>
        <stp>0</stp>
        <stp/>
        <stp/>
        <stp/>
        <stp>FALSE</stp>
        <stp>T</stp>
        <tr r="U63" s="6"/>
      </tp>
      <tp>
        <v>5430</v>
        <stp/>
        <stp>StudyData</stp>
        <stp>(Vol(CLE??1)when  (LocalYear(CLE??1)=2016 AND LocalMonth(CLE??1)=2 AND LocalDay(CLE??1)=11 AND LocalHour(CLE??1)=13 AND LocalMinute(CLE??1)=30))</stp>
        <stp>Bar</stp>
        <stp/>
        <stp>Close</stp>
        <stp>5</stp>
        <stp>0</stp>
        <stp/>
        <stp/>
        <stp/>
        <stp>FALSE</stp>
        <stp>T</stp>
        <tr r="U75" s="6"/>
      </tp>
      <tp>
        <v>4127</v>
        <stp/>
        <stp>StudyData</stp>
        <stp>(Vol(CLE??1)when  (LocalYear(CLE??1)=2016 AND LocalMonth(CLE??1)=2 AND LocalDay(CLE??1)=11 AND LocalHour(CLE??1)=10 AND LocalMinute(CLE??1)=30))</stp>
        <stp>Bar</stp>
        <stp/>
        <stp>Close</stp>
        <stp>5</stp>
        <stp>0</stp>
        <stp/>
        <stp/>
        <stp/>
        <stp>FALSE</stp>
        <stp>T</stp>
        <tr r="U39" s="6"/>
      </tp>
      <tp>
        <v>2588</v>
        <stp/>
        <stp>StudyData</stp>
        <stp>(Vol(CLE??1)when  (LocalYear(CLE??1)=2016 AND LocalMonth(CLE??1)=2 AND LocalDay(CLE??1)=11 AND LocalHour(CLE??1)=11 AND LocalMinute(CLE??1)=30))</stp>
        <stp>Bar</stp>
        <stp/>
        <stp>Close</stp>
        <stp>5</stp>
        <stp>0</stp>
        <stp/>
        <stp/>
        <stp/>
        <stp>FALSE</stp>
        <stp>T</stp>
        <tr r="U51" s="6"/>
      </tp>
      <tp>
        <v>826</v>
        <stp/>
        <stp>StudyData</stp>
        <stp>(Vol(CLE??1)when  (LocalYear(CLE??1)=2016 AND LocalMonth(CLE??1)=2 AND LocalDay(CLE??1)=10 AND LocalHour(CLE??1)=14 AND LocalMinute(CLE??1)=30))</stp>
        <stp>Bar</stp>
        <stp/>
        <stp>Close</stp>
        <stp>5</stp>
        <stp>0</stp>
        <stp/>
        <stp/>
        <stp/>
        <stp>FALSE</stp>
        <stp>T</stp>
        <tr r="V87" s="6"/>
      </tp>
      <tp t="s">
        <v/>
        <stp/>
        <stp>StudyData</stp>
        <stp>(Vol(CLE??1)when  (LocalYear(CLE??1)=2016 AND LocalMonth(CLE??1)=2 AND LocalDay(CLE??1)=15 AND LocalHour(CLE??1)=14 AND LocalMinute(CLE??1)=35))</stp>
        <stp>Bar</stp>
        <stp/>
        <stp>Close</stp>
        <stp>5</stp>
        <stp>0</stp>
        <stp/>
        <stp/>
        <stp/>
        <stp>FALSE</stp>
        <stp>T</stp>
        <tr r="S88" s="6"/>
      </tp>
      <tp>
        <v>1713</v>
        <stp/>
        <stp>StudyData</stp>
        <stp>(Vol(CLE??1)when  (LocalYear(CLE??1)=2016 AND LocalMonth(CLE??1)=2 AND LocalDay(CLE??1)=10 AND LocalHour(CLE??1)=12 AND LocalMinute(CLE??1)=30))</stp>
        <stp>Bar</stp>
        <stp/>
        <stp>Close</stp>
        <stp>5</stp>
        <stp>0</stp>
        <stp/>
        <stp/>
        <stp/>
        <stp>FALSE</stp>
        <stp>T</stp>
        <tr r="V63" s="6"/>
      </tp>
      <tp t="s">
        <v/>
        <stp/>
        <stp>StudyData</stp>
        <stp>(Vol(CLE??1)when  (LocalYear(CLE??1)=2016 AND LocalMonth(CLE??1)=2 AND LocalDay(CLE??1)=15 AND LocalHour(CLE??1)=12 AND LocalMinute(CLE??1)=35))</stp>
        <stp>Bar</stp>
        <stp/>
        <stp>Close</stp>
        <stp>5</stp>
        <stp>0</stp>
        <stp/>
        <stp/>
        <stp/>
        <stp>FALSE</stp>
        <stp>T</stp>
        <tr r="S64" s="6"/>
      </tp>
      <tp>
        <v>6145</v>
        <stp/>
        <stp>StudyData</stp>
        <stp>(Vol(CLE??1)when  (LocalYear(CLE??1)=2016 AND LocalMonth(CLE??1)=2 AND LocalDay(CLE??1)=10 AND LocalHour(CLE??1)=13 AND LocalMinute(CLE??1)=30))</stp>
        <stp>Bar</stp>
        <stp/>
        <stp>Close</stp>
        <stp>5</stp>
        <stp>0</stp>
        <stp/>
        <stp/>
        <stp/>
        <stp>FALSE</stp>
        <stp>T</stp>
        <tr r="V75" s="6"/>
      </tp>
      <tp t="s">
        <v/>
        <stp/>
        <stp>StudyData</stp>
        <stp>(Vol(CLE??1)when  (LocalYear(CLE??1)=2016 AND LocalMonth(CLE??1)=2 AND LocalDay(CLE??1)=15 AND LocalHour(CLE??1)=13 AND LocalMinute(CLE??1)=35))</stp>
        <stp>Bar</stp>
        <stp/>
        <stp>Close</stp>
        <stp>5</stp>
        <stp>0</stp>
        <stp/>
        <stp/>
        <stp/>
        <stp>FALSE</stp>
        <stp>T</stp>
        <tr r="S76" s="6"/>
      </tp>
      <tp>
        <v>4872</v>
        <stp/>
        <stp>StudyData</stp>
        <stp>(Vol(CLE??1)when  (LocalYear(CLE??1)=2016 AND LocalMonth(CLE??1)=2 AND LocalDay(CLE??1)=10 AND LocalHour(CLE??1)=10 AND LocalMinute(CLE??1)=30))</stp>
        <stp>Bar</stp>
        <stp/>
        <stp>Close</stp>
        <stp>5</stp>
        <stp>0</stp>
        <stp/>
        <stp/>
        <stp/>
        <stp>FALSE</stp>
        <stp>T</stp>
        <tr r="V39" s="6"/>
      </tp>
      <tp>
        <v>438</v>
        <stp/>
        <stp>StudyData</stp>
        <stp>(Vol(CLE??1)when  (LocalYear(CLE??1)=2016 AND LocalMonth(CLE??1)=2 AND LocalDay(CLE??1)=15 AND LocalHour(CLE??1)=10 AND LocalMinute(CLE??1)=35))</stp>
        <stp>Bar</stp>
        <stp/>
        <stp>Close</stp>
        <stp>5</stp>
        <stp>0</stp>
        <stp/>
        <stp/>
        <stp/>
        <stp>FALSE</stp>
        <stp>T</stp>
        <tr r="S40" s="6"/>
      </tp>
      <tp>
        <v>2738</v>
        <stp/>
        <stp>StudyData</stp>
        <stp>(Vol(CLE??1)when  (LocalYear(CLE??1)=2016 AND LocalMonth(CLE??1)=2 AND LocalDay(CLE??1)=10 AND LocalHour(CLE??1)=11 AND LocalMinute(CLE??1)=30))</stp>
        <stp>Bar</stp>
        <stp/>
        <stp>Close</stp>
        <stp>5</stp>
        <stp>0</stp>
        <stp/>
        <stp/>
        <stp/>
        <stp>FALSE</stp>
        <stp>T</stp>
        <tr r="V51" s="6"/>
      </tp>
      <tp>
        <v>371</v>
        <stp/>
        <stp>StudyData</stp>
        <stp>(Vol(CLE??1)when  (LocalYear(CLE??1)=2016 AND LocalMonth(CLE??1)=2 AND LocalDay(CLE??1)=15 AND LocalHour(CLE??1)=11 AND LocalMinute(CLE??1)=35))</stp>
        <stp>Bar</stp>
        <stp/>
        <stp>Close</stp>
        <stp>5</stp>
        <stp>0</stp>
        <stp/>
        <stp/>
        <stp/>
        <stp>FALSE</stp>
        <stp>T</stp>
        <tr r="S52" s="6"/>
      </tp>
      <tp t="s">
        <v/>
        <stp/>
        <stp>StudyData</stp>
        <stp>(Vol(CLE??1)when  (LocalYear(CLE??1)=2016 AND LocalMonth(CLE??1)=2 AND LocalDay(CLE??1)=16 AND LocalHour(CLE??1)=14 AND LocalMinute(CLE??1)=35))</stp>
        <stp>Bar</stp>
        <stp/>
        <stp>Close</stp>
        <stp>5</stp>
        <stp>0</stp>
        <stp/>
        <stp/>
        <stp/>
        <stp>FALSE</stp>
        <stp>T</stp>
        <tr r="K88" s="6"/>
      </tp>
      <tp t="s">
        <v/>
        <stp/>
        <stp>StudyData</stp>
        <stp>(Vol(CLE??1)when  (LocalYear(CLE??1)=2016 AND LocalMonth(CLE??1)=2 AND LocalDay(CLE??1)=16 AND LocalHour(CLE??1)=12 AND LocalMinute(CLE??1)=35))</stp>
        <stp>Bar</stp>
        <stp/>
        <stp>Close</stp>
        <stp>5</stp>
        <stp>0</stp>
        <stp/>
        <stp/>
        <stp/>
        <stp>FALSE</stp>
        <stp>T</stp>
        <tr r="K64" s="6"/>
      </tp>
      <tp t="s">
        <v/>
        <stp/>
        <stp>StudyData</stp>
        <stp>(Vol(CLE??1)when  (LocalYear(CLE??1)=2016 AND LocalMonth(CLE??1)=2 AND LocalDay(CLE??1)=16 AND LocalHour(CLE??1)=13 AND LocalMinute(CLE??1)=35))</stp>
        <stp>Bar</stp>
        <stp/>
        <stp>Close</stp>
        <stp>5</stp>
        <stp>0</stp>
        <stp/>
        <stp/>
        <stp/>
        <stp>FALSE</stp>
        <stp>T</stp>
        <tr r="K76" s="6"/>
      </tp>
      <tp t="s">
        <v/>
        <stp/>
        <stp>StudyData</stp>
        <stp>(Vol(CLE??1)when  (LocalYear(CLE??1)=2016 AND LocalMonth(CLE??1)=2 AND LocalDay(CLE??1)=16 AND LocalHour(CLE??1)=10 AND LocalMinute(CLE??1)=35))</stp>
        <stp>Bar</stp>
        <stp/>
        <stp>Close</stp>
        <stp>5</stp>
        <stp>0</stp>
        <stp/>
        <stp/>
        <stp/>
        <stp>FALSE</stp>
        <stp>T</stp>
        <tr r="K40" s="6"/>
      </tp>
      <tp t="s">
        <v/>
        <stp/>
        <stp>StudyData</stp>
        <stp>(Vol(CLE??1)when  (LocalYear(CLE??1)=2016 AND LocalMonth(CLE??1)=2 AND LocalDay(CLE??1)=16 AND LocalHour(CLE??1)=11 AND LocalMinute(CLE??1)=35))</stp>
        <stp>Bar</stp>
        <stp/>
        <stp>Close</stp>
        <stp>5</stp>
        <stp>0</stp>
        <stp/>
        <stp/>
        <stp/>
        <stp>FALSE</stp>
        <stp>T</stp>
        <tr r="K52" s="6"/>
      </tp>
      <tp>
        <v>1800</v>
        <stp/>
        <stp>StudyData</stp>
        <stp>(Vol(CLE??1)when  (LocalYear(CLE??1)=2016 AND LocalMonth(CLE??1)=2 AND LocalDay(CLE??1)=12 AND LocalHour(CLE??1)=14 AND LocalMinute(CLE??1)=30))</stp>
        <stp>Bar</stp>
        <stp/>
        <stp>Close</stp>
        <stp>5</stp>
        <stp>0</stp>
        <stp/>
        <stp/>
        <stp/>
        <stp>FALSE</stp>
        <stp>T</stp>
        <tr r="T87" s="6"/>
      </tp>
      <tp>
        <v>3074</v>
        <stp/>
        <stp>StudyData</stp>
        <stp>(Vol(CLE??1)when  (LocalYear(CLE??1)=2016 AND LocalMonth(CLE??1)=2 AND LocalDay(CLE??1)=12 AND LocalHour(CLE??1)=12 AND LocalMinute(CLE??1)=30))</stp>
        <stp>Bar</stp>
        <stp/>
        <stp>Close</stp>
        <stp>5</stp>
        <stp>0</stp>
        <stp/>
        <stp/>
        <stp/>
        <stp>FALSE</stp>
        <stp>T</stp>
        <tr r="T63" s="6"/>
      </tp>
      <tp>
        <v>3871</v>
        <stp/>
        <stp>StudyData</stp>
        <stp>(Vol(CLE??1)when  (LocalYear(CLE??1)=2016 AND LocalMonth(CLE??1)=2 AND LocalDay(CLE??1)=12 AND LocalHour(CLE??1)=13 AND LocalMinute(CLE??1)=30))</stp>
        <stp>Bar</stp>
        <stp/>
        <stp>Close</stp>
        <stp>5</stp>
        <stp>0</stp>
        <stp/>
        <stp/>
        <stp/>
        <stp>FALSE</stp>
        <stp>T</stp>
        <tr r="T75" s="6"/>
      </tp>
      <tp>
        <v>7558</v>
        <stp/>
        <stp>StudyData</stp>
        <stp>(Vol(CLE??1)when  (LocalYear(CLE??1)=2016 AND LocalMonth(CLE??1)=2 AND LocalDay(CLE??1)=12 AND LocalHour(CLE??1)=10 AND LocalMinute(CLE??1)=30))</stp>
        <stp>Bar</stp>
        <stp/>
        <stp>Close</stp>
        <stp>5</stp>
        <stp>0</stp>
        <stp/>
        <stp/>
        <stp/>
        <stp>FALSE</stp>
        <stp>T</stp>
        <tr r="T39" s="6"/>
      </tp>
      <tp>
        <v>2267</v>
        <stp/>
        <stp>StudyData</stp>
        <stp>(Vol(CLE??1)when  (LocalYear(CLE??1)=2016 AND LocalMonth(CLE??1)=2 AND LocalDay(CLE??1)=12 AND LocalHour(CLE??1)=11 AND LocalMinute(CLE??1)=30))</stp>
        <stp>Bar</stp>
        <stp/>
        <stp>Close</stp>
        <stp>5</stp>
        <stp>0</stp>
        <stp/>
        <stp/>
        <stp/>
        <stp>FALSE</stp>
        <stp>T</stp>
        <tr r="T51" s="6"/>
      </tp>
      <tp>
        <v>559</v>
        <stp/>
        <stp>StudyData</stp>
        <stp>(Vol(CLE??1)when  (LocalYear(CLE??1)=2016 AND LocalMonth(CLE??1)=2 AND LocalDay(CLE??1)=10 AND LocalHour(CLE??1)=14 AND LocalMinute(CLE??1)=25))</stp>
        <stp>Bar</stp>
        <stp/>
        <stp>Close</stp>
        <stp>5</stp>
        <stp>0</stp>
        <stp/>
        <stp/>
        <stp/>
        <stp>FALSE</stp>
        <stp>T</stp>
        <tr r="V86" s="6"/>
      </tp>
      <tp t="s">
        <v/>
        <stp/>
        <stp>StudyData</stp>
        <stp>(Vol(CLE??1)when  (LocalYear(CLE??1)=2016 AND LocalMonth(CLE??1)=2 AND LocalDay(CLE??1)=15 AND LocalHour(CLE??1)=14 AND LocalMinute(CLE??1)=20))</stp>
        <stp>Bar</stp>
        <stp/>
        <stp>Close</stp>
        <stp>5</stp>
        <stp>0</stp>
        <stp/>
        <stp/>
        <stp/>
        <stp>FALSE</stp>
        <stp>T</stp>
        <tr r="S85" s="6"/>
      </tp>
      <tp>
        <v>226</v>
        <stp/>
        <stp>StudyData</stp>
        <stp>(Vol(CLE??1)when  (LocalYear(CLE??1)=2016 AND LocalMonth(CLE??1)=2 AND LocalDay(CLE??1)=10 AND LocalHour(CLE??1)=15 AND LocalMinute(CLE??1)=25))</stp>
        <stp>Bar</stp>
        <stp/>
        <stp>Close</stp>
        <stp>5</stp>
        <stp>0</stp>
        <stp/>
        <stp/>
        <stp/>
        <stp>FALSE</stp>
        <stp>T</stp>
        <tr r="V98" s="6"/>
      </tp>
      <tp t="s">
        <v/>
        <stp/>
        <stp>StudyData</stp>
        <stp>(Vol(CLE??1)when  (LocalYear(CLE??1)=2016 AND LocalMonth(CLE??1)=2 AND LocalDay(CLE??1)=15 AND LocalHour(CLE??1)=15 AND LocalMinute(CLE??1)=20))</stp>
        <stp>Bar</stp>
        <stp/>
        <stp>Close</stp>
        <stp>5</stp>
        <stp>0</stp>
        <stp/>
        <stp/>
        <stp/>
        <stp>FALSE</stp>
        <stp>T</stp>
        <tr r="S97" s="6"/>
      </tp>
      <tp>
        <v>3302</v>
        <stp/>
        <stp>StudyData</stp>
        <stp>(Vol(CLE??1)when  (LocalYear(CLE??1)=2016 AND LocalMonth(CLE??1)=2 AND LocalDay(CLE??1)=10 AND LocalHour(CLE??1)=12 AND LocalMinute(CLE??1)=25))</stp>
        <stp>Bar</stp>
        <stp/>
        <stp>Close</stp>
        <stp>5</stp>
        <stp>0</stp>
        <stp/>
        <stp/>
        <stp/>
        <stp>FALSE</stp>
        <stp>T</stp>
        <tr r="V62" s="6"/>
      </tp>
      <tp t="s">
        <v/>
        <stp/>
        <stp>StudyData</stp>
        <stp>(Vol(CLE??1)when  (LocalYear(CLE??1)=2016 AND LocalMonth(CLE??1)=2 AND LocalDay(CLE??1)=15 AND LocalHour(CLE??1)=12 AND LocalMinute(CLE??1)=20))</stp>
        <stp>Bar</stp>
        <stp/>
        <stp>Close</stp>
        <stp>5</stp>
        <stp>0</stp>
        <stp/>
        <stp/>
        <stp/>
        <stp>FALSE</stp>
        <stp>T</stp>
        <tr r="S61" s="6"/>
      </tp>
      <tp>
        <v>14625</v>
        <stp/>
        <stp>StudyData</stp>
        <stp>(Vol(CLE??1)when  (LocalYear(CLE??1)=2016 AND LocalMonth(CLE??1)=2 AND LocalDay(CLE??1)=10 AND LocalHour(CLE??1)=13 AND LocalMinute(CLE??1)=25))</stp>
        <stp>Bar</stp>
        <stp/>
        <stp>Close</stp>
        <stp>5</stp>
        <stp>0</stp>
        <stp/>
        <stp/>
        <stp/>
        <stp>FALSE</stp>
        <stp>T</stp>
        <tr r="V74" s="6"/>
      </tp>
      <tp t="s">
        <v/>
        <stp/>
        <stp>StudyData</stp>
        <stp>(Vol(CLE??1)when  (LocalYear(CLE??1)=2016 AND LocalMonth(CLE??1)=2 AND LocalDay(CLE??1)=15 AND LocalHour(CLE??1)=13 AND LocalMinute(CLE??1)=20))</stp>
        <stp>Bar</stp>
        <stp/>
        <stp>Close</stp>
        <stp>5</stp>
        <stp>0</stp>
        <stp/>
        <stp/>
        <stp/>
        <stp>FALSE</stp>
        <stp>T</stp>
        <tr r="S73" s="6"/>
      </tp>
      <tp>
        <v>5973</v>
        <stp/>
        <stp>StudyData</stp>
        <stp>(Vol(CLE??1)when  (LocalYear(CLE??1)=2016 AND LocalMonth(CLE??1)=2 AND LocalDay(CLE??1)=10 AND LocalHour(CLE??1)=10 AND LocalMinute(CLE??1)=25))</stp>
        <stp>Bar</stp>
        <stp/>
        <stp>Close</stp>
        <stp>5</stp>
        <stp>0</stp>
        <stp/>
        <stp/>
        <stp/>
        <stp>FALSE</stp>
        <stp>T</stp>
        <tr r="V38" s="6"/>
      </tp>
      <tp>
        <v>644</v>
        <stp/>
        <stp>StudyData</stp>
        <stp>(Vol(CLE??1)when  (LocalYear(CLE??1)=2016 AND LocalMonth(CLE??1)=2 AND LocalDay(CLE??1)=15 AND LocalHour(CLE??1)=10 AND LocalMinute(CLE??1)=20))</stp>
        <stp>Bar</stp>
        <stp/>
        <stp>Close</stp>
        <stp>5</stp>
        <stp>0</stp>
        <stp/>
        <stp/>
        <stp/>
        <stp>FALSE</stp>
        <stp>T</stp>
        <tr r="S37" s="6"/>
      </tp>
      <tp>
        <v>2258</v>
        <stp/>
        <stp>StudyData</stp>
        <stp>(Vol(CLE??1)when  (LocalYear(CLE??1)=2016 AND LocalMonth(CLE??1)=2 AND LocalDay(CLE??1)=10 AND LocalHour(CLE??1)=11 AND LocalMinute(CLE??1)=25))</stp>
        <stp>Bar</stp>
        <stp/>
        <stp>Close</stp>
        <stp>5</stp>
        <stp>0</stp>
        <stp/>
        <stp/>
        <stp/>
        <stp>FALSE</stp>
        <stp>T</stp>
        <tr r="V50" s="6"/>
      </tp>
      <tp>
        <v>380</v>
        <stp/>
        <stp>StudyData</stp>
        <stp>(Vol(CLE??1)when  (LocalYear(CLE??1)=2016 AND LocalMonth(CLE??1)=2 AND LocalDay(CLE??1)=15 AND LocalHour(CLE??1)=11 AND LocalMinute(CLE??1)=20))</stp>
        <stp>Bar</stp>
        <stp/>
        <stp>Close</stp>
        <stp>5</stp>
        <stp>0</stp>
        <stp/>
        <stp/>
        <stp/>
        <stp>FALSE</stp>
        <stp>T</stp>
        <tr r="S49" s="6"/>
      </tp>
      <tp>
        <v>3817</v>
        <stp/>
        <stp>StudyData</stp>
        <stp>(Vol(CLE??1)when  (LocalYear(CLE??1)=2016 AND LocalMonth(CLE??1)=2 AND LocalDay(CLE??1)=11 AND LocalHour(CLE??1)=14 AND LocalMinute(CLE??1)=25))</stp>
        <stp>Bar</stp>
        <stp/>
        <stp>Close</stp>
        <stp>5</stp>
        <stp>0</stp>
        <stp/>
        <stp/>
        <stp/>
        <stp>FALSE</stp>
        <stp>T</stp>
        <tr r="U86" s="6"/>
      </tp>
      <tp>
        <v>636</v>
        <stp/>
        <stp>StudyData</stp>
        <stp>(Vol(CLE??1)when  (LocalYear(CLE??1)=2016 AND LocalMonth(CLE??1)=2 AND LocalDay(CLE??1)=11 AND LocalHour(CLE??1)=15 AND LocalMinute(CLE??1)=25))</stp>
        <stp>Bar</stp>
        <stp/>
        <stp>Close</stp>
        <stp>5</stp>
        <stp>0</stp>
        <stp/>
        <stp/>
        <stp/>
        <stp>FALSE</stp>
        <stp>T</stp>
        <tr r="U98" s="6"/>
      </tp>
      <tp>
        <v>2363</v>
        <stp/>
        <stp>StudyData</stp>
        <stp>(Vol(CLE??1)when  (LocalYear(CLE??1)=2016 AND LocalMonth(CLE??1)=2 AND LocalDay(CLE??1)=11 AND LocalHour(CLE??1)=12 AND LocalMinute(CLE??1)=25))</stp>
        <stp>Bar</stp>
        <stp/>
        <stp>Close</stp>
        <stp>5</stp>
        <stp>0</stp>
        <stp/>
        <stp/>
        <stp/>
        <stp>FALSE</stp>
        <stp>T</stp>
        <tr r="U62" s="6"/>
      </tp>
      <tp>
        <v>15617</v>
        <stp/>
        <stp>StudyData</stp>
        <stp>(Vol(CLE??1)when  (LocalYear(CLE??1)=2016 AND LocalMonth(CLE??1)=2 AND LocalDay(CLE??1)=11 AND LocalHour(CLE??1)=13 AND LocalMinute(CLE??1)=25))</stp>
        <stp>Bar</stp>
        <stp/>
        <stp>Close</stp>
        <stp>5</stp>
        <stp>0</stp>
        <stp/>
        <stp/>
        <stp/>
        <stp>FALSE</stp>
        <stp>T</stp>
        <tr r="U74" s="6"/>
      </tp>
      <tp>
        <v>3597</v>
        <stp/>
        <stp>StudyData</stp>
        <stp>(Vol(CLE??1)when  (LocalYear(CLE??1)=2016 AND LocalMonth(CLE??1)=2 AND LocalDay(CLE??1)=11 AND LocalHour(CLE??1)=10 AND LocalMinute(CLE??1)=25))</stp>
        <stp>Bar</stp>
        <stp/>
        <stp>Close</stp>
        <stp>5</stp>
        <stp>0</stp>
        <stp/>
        <stp/>
        <stp/>
        <stp>FALSE</stp>
        <stp>T</stp>
        <tr r="U38" s="6"/>
      </tp>
      <tp>
        <v>3431</v>
        <stp/>
        <stp>StudyData</stp>
        <stp>(Vol(CLE??1)when  (LocalYear(CLE??1)=2016 AND LocalMonth(CLE??1)=2 AND LocalDay(CLE??1)=11 AND LocalHour(CLE??1)=11 AND LocalMinute(CLE??1)=25))</stp>
        <stp>Bar</stp>
        <stp/>
        <stp>Close</stp>
        <stp>5</stp>
        <stp>0</stp>
        <stp/>
        <stp/>
        <stp/>
        <stp>FALSE</stp>
        <stp>T</stp>
        <tr r="U50" s="6"/>
      </tp>
      <tp>
        <v>1769</v>
        <stp/>
        <stp>StudyData</stp>
        <stp>(Vol(CLE??1)when  (LocalYear(CLE??1)=2016 AND LocalMonth(CLE??1)=2 AND LocalDay(CLE??1)=12 AND LocalHour(CLE??1)=14 AND LocalMinute(CLE??1)=25))</stp>
        <stp>Bar</stp>
        <stp/>
        <stp>Close</stp>
        <stp>5</stp>
        <stp>0</stp>
        <stp/>
        <stp/>
        <stp/>
        <stp>FALSE</stp>
        <stp>T</stp>
        <tr r="T86" s="6"/>
      </tp>
      <tp>
        <v>695</v>
        <stp/>
        <stp>StudyData</stp>
        <stp>(Vol(CLE??1)when  (LocalYear(CLE??1)=2016 AND LocalMonth(CLE??1)=2 AND LocalDay(CLE??1)=12 AND LocalHour(CLE??1)=15 AND LocalMinute(CLE??1)=25))</stp>
        <stp>Bar</stp>
        <stp/>
        <stp>Close</stp>
        <stp>5</stp>
        <stp>0</stp>
        <stp/>
        <stp/>
        <stp/>
        <stp>FALSE</stp>
        <stp>T</stp>
        <tr r="T98" s="6"/>
      </tp>
      <tp>
        <v>3099</v>
        <stp/>
        <stp>StudyData</stp>
        <stp>(Vol(CLE??1)when  (LocalYear(CLE??1)=2016 AND LocalMonth(CLE??1)=2 AND LocalDay(CLE??1)=12 AND LocalHour(CLE??1)=12 AND LocalMinute(CLE??1)=25))</stp>
        <stp>Bar</stp>
        <stp/>
        <stp>Close</stp>
        <stp>5</stp>
        <stp>0</stp>
        <stp/>
        <stp/>
        <stp/>
        <stp>FALSE</stp>
        <stp>T</stp>
        <tr r="T62" s="6"/>
      </tp>
      <tp>
        <v>18798</v>
        <stp/>
        <stp>StudyData</stp>
        <stp>(Vol(CLE??1)when  (LocalYear(CLE??1)=2016 AND LocalMonth(CLE??1)=2 AND LocalDay(CLE??1)=12 AND LocalHour(CLE??1)=13 AND LocalMinute(CLE??1)=25))</stp>
        <stp>Bar</stp>
        <stp/>
        <stp>Close</stp>
        <stp>5</stp>
        <stp>0</stp>
        <stp/>
        <stp/>
        <stp/>
        <stp>FALSE</stp>
        <stp>T</stp>
        <tr r="T74" s="6"/>
      </tp>
      <tp>
        <v>5792</v>
        <stp/>
        <stp>StudyData</stp>
        <stp>(Vol(CLE??1)when  (LocalYear(CLE??1)=2016 AND LocalMonth(CLE??1)=2 AND LocalDay(CLE??1)=12 AND LocalHour(CLE??1)=10 AND LocalMinute(CLE??1)=25))</stp>
        <stp>Bar</stp>
        <stp/>
        <stp>Close</stp>
        <stp>5</stp>
        <stp>0</stp>
        <stp/>
        <stp/>
        <stp/>
        <stp>FALSE</stp>
        <stp>T</stp>
        <tr r="T38" s="6"/>
      </tp>
      <tp>
        <v>1639</v>
        <stp/>
        <stp>StudyData</stp>
        <stp>(Vol(CLE??1)when  (LocalYear(CLE??1)=2016 AND LocalMonth(CLE??1)=2 AND LocalDay(CLE??1)=12 AND LocalHour(CLE??1)=11 AND LocalMinute(CLE??1)=25))</stp>
        <stp>Bar</stp>
        <stp/>
        <stp>Close</stp>
        <stp>5</stp>
        <stp>0</stp>
        <stp/>
        <stp/>
        <stp/>
        <stp>FALSE</stp>
        <stp>T</stp>
        <tr r="T50" s="6"/>
      </tp>
      <tp t="s">
        <v/>
        <stp/>
        <stp>StudyData</stp>
        <stp>(Vol(CLE??1)when  (LocalYear(CLE??1)=2016 AND LocalMonth(CLE??1)=2 AND LocalDay(CLE??1)=16 AND LocalHour(CLE??1)=14 AND LocalMinute(CLE??1)=20))</stp>
        <stp>Bar</stp>
        <stp/>
        <stp>Close</stp>
        <stp>5</stp>
        <stp>0</stp>
        <stp/>
        <stp/>
        <stp/>
        <stp>FALSE</stp>
        <stp>T</stp>
        <tr r="K85" s="6"/>
      </tp>
      <tp t="s">
        <v/>
        <stp/>
        <stp>StudyData</stp>
        <stp>(Vol(CLE??1)when  (LocalYear(CLE??1)=2016 AND LocalMonth(CLE??1)=2 AND LocalDay(CLE??1)=16 AND LocalHour(CLE??1)=15 AND LocalMinute(CLE??1)=20))</stp>
        <stp>Bar</stp>
        <stp/>
        <stp>Close</stp>
        <stp>5</stp>
        <stp>0</stp>
        <stp/>
        <stp/>
        <stp/>
        <stp>FALSE</stp>
        <stp>T</stp>
        <tr r="K97" s="6"/>
      </tp>
      <tp t="s">
        <v/>
        <stp/>
        <stp>StudyData</stp>
        <stp>(Vol(CLE??1)when  (LocalYear(CLE??1)=2016 AND LocalMonth(CLE??1)=2 AND LocalDay(CLE??1)=16 AND LocalHour(CLE??1)=12 AND LocalMinute(CLE??1)=20))</stp>
        <stp>Bar</stp>
        <stp/>
        <stp>Close</stp>
        <stp>5</stp>
        <stp>0</stp>
        <stp/>
        <stp/>
        <stp/>
        <stp>FALSE</stp>
        <stp>T</stp>
        <tr r="K61" s="6"/>
      </tp>
      <tp t="s">
        <v/>
        <stp/>
        <stp>StudyData</stp>
        <stp>(Vol(CLE??1)when  (LocalYear(CLE??1)=2016 AND LocalMonth(CLE??1)=2 AND LocalDay(CLE??1)=16 AND LocalHour(CLE??1)=13 AND LocalMinute(CLE??1)=20))</stp>
        <stp>Bar</stp>
        <stp/>
        <stp>Close</stp>
        <stp>5</stp>
        <stp>0</stp>
        <stp/>
        <stp/>
        <stp/>
        <stp>FALSE</stp>
        <stp>T</stp>
        <tr r="K73" s="6"/>
      </tp>
      <tp t="s">
        <v/>
        <stp/>
        <stp>StudyData</stp>
        <stp>(Vol(CLE??1)when  (LocalYear(CLE??1)=2016 AND LocalMonth(CLE??1)=2 AND LocalDay(CLE??1)=16 AND LocalHour(CLE??1)=10 AND LocalMinute(CLE??1)=20))</stp>
        <stp>Bar</stp>
        <stp/>
        <stp>Close</stp>
        <stp>5</stp>
        <stp>0</stp>
        <stp/>
        <stp/>
        <stp/>
        <stp>FALSE</stp>
        <stp>T</stp>
        <tr r="K37" s="6"/>
      </tp>
      <tp t="s">
        <v/>
        <stp/>
        <stp>StudyData</stp>
        <stp>(Vol(CLE??1)when  (LocalYear(CLE??1)=2016 AND LocalMonth(CLE??1)=2 AND LocalDay(CLE??1)=16 AND LocalHour(CLE??1)=11 AND LocalMinute(CLE??1)=20))</stp>
        <stp>Bar</stp>
        <stp/>
        <stp>Close</stp>
        <stp>5</stp>
        <stp>0</stp>
        <stp/>
        <stp/>
        <stp/>
        <stp>FALSE</stp>
        <stp>T</stp>
        <tr r="K49" s="6"/>
      </tp>
      <tp>
        <v>2701</v>
        <stp/>
        <stp>StudyData</stp>
        <stp>(Vol(CLE??1)when  (LocalYear(CLE??1)=2016 AND LocalMonth(CLE??1)=2 AND LocalDay(CLE??1)=11 AND LocalHour(CLE??1)=14 AND LocalMinute(CLE??1)=20))</stp>
        <stp>Bar</stp>
        <stp/>
        <stp>Close</stp>
        <stp>5</stp>
        <stp>0</stp>
        <stp/>
        <stp/>
        <stp/>
        <stp>FALSE</stp>
        <stp>T</stp>
        <tr r="U85" s="6"/>
      </tp>
      <tp>
        <v>308</v>
        <stp/>
        <stp>StudyData</stp>
        <stp>(Vol(CLE??1)when  (LocalYear(CLE??1)=2016 AND LocalMonth(CLE??1)=2 AND LocalDay(CLE??1)=11 AND LocalHour(CLE??1)=15 AND LocalMinute(CLE??1)=20))</stp>
        <stp>Bar</stp>
        <stp/>
        <stp>Close</stp>
        <stp>5</stp>
        <stp>0</stp>
        <stp/>
        <stp/>
        <stp/>
        <stp>FALSE</stp>
        <stp>T</stp>
        <tr r="U97" s="6"/>
      </tp>
      <tp>
        <v>2093</v>
        <stp/>
        <stp>StudyData</stp>
        <stp>(Vol(CLE??1)when  (LocalYear(CLE??1)=2016 AND LocalMonth(CLE??1)=2 AND LocalDay(CLE??1)=11 AND LocalHour(CLE??1)=12 AND LocalMinute(CLE??1)=20))</stp>
        <stp>Bar</stp>
        <stp/>
        <stp>Close</stp>
        <stp>5</stp>
        <stp>0</stp>
        <stp/>
        <stp/>
        <stp/>
        <stp>FALSE</stp>
        <stp>T</stp>
        <tr r="U61" s="6"/>
      </tp>
      <tp>
        <v>3489</v>
        <stp/>
        <stp>StudyData</stp>
        <stp>(Vol(CLE??1)when  (LocalYear(CLE??1)=2016 AND LocalMonth(CLE??1)=2 AND LocalDay(CLE??1)=11 AND LocalHour(CLE??1)=13 AND LocalMinute(CLE??1)=20))</stp>
        <stp>Bar</stp>
        <stp/>
        <stp>Close</stp>
        <stp>5</stp>
        <stp>0</stp>
        <stp/>
        <stp/>
        <stp/>
        <stp>FALSE</stp>
        <stp>T</stp>
        <tr r="U73" s="6"/>
      </tp>
      <tp>
        <v>4343</v>
        <stp/>
        <stp>StudyData</stp>
        <stp>(Vol(CLE??1)when  (LocalYear(CLE??1)=2016 AND LocalMonth(CLE??1)=2 AND LocalDay(CLE??1)=11 AND LocalHour(CLE??1)=10 AND LocalMinute(CLE??1)=20))</stp>
        <stp>Bar</stp>
        <stp/>
        <stp>Close</stp>
        <stp>5</stp>
        <stp>0</stp>
        <stp/>
        <stp/>
        <stp/>
        <stp>FALSE</stp>
        <stp>T</stp>
        <tr r="U37" s="6"/>
      </tp>
      <tp>
        <v>4498</v>
        <stp/>
        <stp>StudyData</stp>
        <stp>(Vol(CLE??1)when  (LocalYear(CLE??1)=2016 AND LocalMonth(CLE??1)=2 AND LocalDay(CLE??1)=11 AND LocalHour(CLE??1)=11 AND LocalMinute(CLE??1)=20))</stp>
        <stp>Bar</stp>
        <stp/>
        <stp>Close</stp>
        <stp>5</stp>
        <stp>0</stp>
        <stp/>
        <stp/>
        <stp/>
        <stp>FALSE</stp>
        <stp>T</stp>
        <tr r="U49" s="6"/>
      </tp>
      <tp>
        <v>488</v>
        <stp/>
        <stp>StudyData</stp>
        <stp>(Vol(CLE??1)when  (LocalYear(CLE??1)=2016 AND LocalMonth(CLE??1)=2 AND LocalDay(CLE??1)=10 AND LocalHour(CLE??1)=14 AND LocalMinute(CLE??1)=20))</stp>
        <stp>Bar</stp>
        <stp/>
        <stp>Close</stp>
        <stp>5</stp>
        <stp>0</stp>
        <stp/>
        <stp/>
        <stp/>
        <stp>FALSE</stp>
        <stp>T</stp>
        <tr r="V85" s="6"/>
      </tp>
      <tp t="s">
        <v/>
        <stp/>
        <stp>StudyData</stp>
        <stp>(Vol(CLE??1)when  (LocalYear(CLE??1)=2016 AND LocalMonth(CLE??1)=2 AND LocalDay(CLE??1)=15 AND LocalHour(CLE??1)=14 AND LocalMinute(CLE??1)=25))</stp>
        <stp>Bar</stp>
        <stp/>
        <stp>Close</stp>
        <stp>5</stp>
        <stp>0</stp>
        <stp/>
        <stp/>
        <stp/>
        <stp>FALSE</stp>
        <stp>T</stp>
        <tr r="S86" s="6"/>
      </tp>
      <tp>
        <v>368</v>
        <stp/>
        <stp>StudyData</stp>
        <stp>(Vol(CLE??1)when  (LocalYear(CLE??1)=2016 AND LocalMonth(CLE??1)=2 AND LocalDay(CLE??1)=10 AND LocalHour(CLE??1)=15 AND LocalMinute(CLE??1)=20))</stp>
        <stp>Bar</stp>
        <stp/>
        <stp>Close</stp>
        <stp>5</stp>
        <stp>0</stp>
        <stp/>
        <stp/>
        <stp/>
        <stp>FALSE</stp>
        <stp>T</stp>
        <tr r="V97" s="6"/>
      </tp>
      <tp t="s">
        <v/>
        <stp/>
        <stp>StudyData</stp>
        <stp>(Vol(CLE??1)when  (LocalYear(CLE??1)=2016 AND LocalMonth(CLE??1)=2 AND LocalDay(CLE??1)=15 AND LocalHour(CLE??1)=15 AND LocalMinute(CLE??1)=25))</stp>
        <stp>Bar</stp>
        <stp/>
        <stp>Close</stp>
        <stp>5</stp>
        <stp>0</stp>
        <stp/>
        <stp/>
        <stp/>
        <stp>FALSE</stp>
        <stp>T</stp>
        <tr r="S98" s="6"/>
      </tp>
      <tp>
        <v>2102</v>
        <stp/>
        <stp>StudyData</stp>
        <stp>(Vol(CLE??1)when  (LocalYear(CLE??1)=2016 AND LocalMonth(CLE??1)=2 AND LocalDay(CLE??1)=10 AND LocalHour(CLE??1)=12 AND LocalMinute(CLE??1)=20))</stp>
        <stp>Bar</stp>
        <stp/>
        <stp>Close</stp>
        <stp>5</stp>
        <stp>0</stp>
        <stp/>
        <stp/>
        <stp/>
        <stp>FALSE</stp>
        <stp>T</stp>
        <tr r="V61" s="6"/>
      </tp>
      <tp t="s">
        <v/>
        <stp/>
        <stp>StudyData</stp>
        <stp>(Vol(CLE??1)when  (LocalYear(CLE??1)=2016 AND LocalMonth(CLE??1)=2 AND LocalDay(CLE??1)=15 AND LocalHour(CLE??1)=12 AND LocalMinute(CLE??1)=25))</stp>
        <stp>Bar</stp>
        <stp/>
        <stp>Close</stp>
        <stp>5</stp>
        <stp>0</stp>
        <stp/>
        <stp/>
        <stp/>
        <stp>FALSE</stp>
        <stp>T</stp>
        <tr r="S62" s="6"/>
      </tp>
      <tp>
        <v>3548</v>
        <stp/>
        <stp>StudyData</stp>
        <stp>(Vol(CLE??1)when  (LocalYear(CLE??1)=2016 AND LocalMonth(CLE??1)=2 AND LocalDay(CLE??1)=10 AND LocalHour(CLE??1)=13 AND LocalMinute(CLE??1)=20))</stp>
        <stp>Bar</stp>
        <stp/>
        <stp>Close</stp>
        <stp>5</stp>
        <stp>0</stp>
        <stp/>
        <stp/>
        <stp/>
        <stp>FALSE</stp>
        <stp>T</stp>
        <tr r="V73" s="6"/>
      </tp>
      <tp t="s">
        <v/>
        <stp/>
        <stp>StudyData</stp>
        <stp>(Vol(CLE??1)when  (LocalYear(CLE??1)=2016 AND LocalMonth(CLE??1)=2 AND LocalDay(CLE??1)=15 AND LocalHour(CLE??1)=13 AND LocalMinute(CLE??1)=25))</stp>
        <stp>Bar</stp>
        <stp/>
        <stp>Close</stp>
        <stp>5</stp>
        <stp>0</stp>
        <stp/>
        <stp/>
        <stp/>
        <stp>FALSE</stp>
        <stp>T</stp>
        <tr r="S74" s="6"/>
      </tp>
      <tp>
        <v>5547</v>
        <stp/>
        <stp>StudyData</stp>
        <stp>(Vol(CLE??1)when  (LocalYear(CLE??1)=2016 AND LocalMonth(CLE??1)=2 AND LocalDay(CLE??1)=10 AND LocalHour(CLE??1)=10 AND LocalMinute(CLE??1)=20))</stp>
        <stp>Bar</stp>
        <stp/>
        <stp>Close</stp>
        <stp>5</stp>
        <stp>0</stp>
        <stp/>
        <stp/>
        <stp/>
        <stp>FALSE</stp>
        <stp>T</stp>
        <tr r="V37" s="6"/>
      </tp>
      <tp>
        <v>1200</v>
        <stp/>
        <stp>StudyData</stp>
        <stp>(Vol(CLE??1)when  (LocalYear(CLE??1)=2016 AND LocalMonth(CLE??1)=2 AND LocalDay(CLE??1)=15 AND LocalHour(CLE??1)=10 AND LocalMinute(CLE??1)=25))</stp>
        <stp>Bar</stp>
        <stp/>
        <stp>Close</stp>
        <stp>5</stp>
        <stp>0</stp>
        <stp/>
        <stp/>
        <stp/>
        <stp>FALSE</stp>
        <stp>T</stp>
        <tr r="S38" s="6"/>
      </tp>
      <tp>
        <v>6333</v>
        <stp/>
        <stp>StudyData</stp>
        <stp>(Vol(CLE??1)when  (LocalYear(CLE??1)=2016 AND LocalMonth(CLE??1)=2 AND LocalDay(CLE??1)=10 AND LocalHour(CLE??1)=11 AND LocalMinute(CLE??1)=20))</stp>
        <stp>Bar</stp>
        <stp/>
        <stp>Close</stp>
        <stp>5</stp>
        <stp>0</stp>
        <stp/>
        <stp/>
        <stp/>
        <stp>FALSE</stp>
        <stp>T</stp>
        <tr r="V49" s="6"/>
      </tp>
      <tp>
        <v>503</v>
        <stp/>
        <stp>StudyData</stp>
        <stp>(Vol(CLE??1)when  (LocalYear(CLE??1)=2016 AND LocalMonth(CLE??1)=2 AND LocalDay(CLE??1)=15 AND LocalHour(CLE??1)=11 AND LocalMinute(CLE??1)=25))</stp>
        <stp>Bar</stp>
        <stp/>
        <stp>Close</stp>
        <stp>5</stp>
        <stp>0</stp>
        <stp/>
        <stp/>
        <stp/>
        <stp>FALSE</stp>
        <stp>T</stp>
        <tr r="S50" s="6"/>
      </tp>
      <tp t="s">
        <v/>
        <stp/>
        <stp>StudyData</stp>
        <stp>(Vol(CLE??1)when  (LocalYear(CLE??1)=2016 AND LocalMonth(CLE??1)=2 AND LocalDay(CLE??1)=16 AND LocalHour(CLE??1)=14 AND LocalMinute(CLE??1)=25))</stp>
        <stp>Bar</stp>
        <stp/>
        <stp>Close</stp>
        <stp>5</stp>
        <stp>0</stp>
        <stp/>
        <stp/>
        <stp/>
        <stp>FALSE</stp>
        <stp>T</stp>
        <tr r="K86" s="6"/>
      </tp>
      <tp t="s">
        <v/>
        <stp/>
        <stp>StudyData</stp>
        <stp>(Vol(CLE??1)when  (LocalYear(CLE??1)=2016 AND LocalMonth(CLE??1)=2 AND LocalDay(CLE??1)=16 AND LocalHour(CLE??1)=15 AND LocalMinute(CLE??1)=25))</stp>
        <stp>Bar</stp>
        <stp/>
        <stp>Close</stp>
        <stp>5</stp>
        <stp>0</stp>
        <stp/>
        <stp/>
        <stp/>
        <stp>FALSE</stp>
        <stp>T</stp>
        <tr r="K98" s="6"/>
      </tp>
      <tp t="s">
        <v/>
        <stp/>
        <stp>StudyData</stp>
        <stp>(Vol(CLE??1)when  (LocalYear(CLE??1)=2016 AND LocalMonth(CLE??1)=2 AND LocalDay(CLE??1)=16 AND LocalHour(CLE??1)=12 AND LocalMinute(CLE??1)=25))</stp>
        <stp>Bar</stp>
        <stp/>
        <stp>Close</stp>
        <stp>5</stp>
        <stp>0</stp>
        <stp/>
        <stp/>
        <stp/>
        <stp>FALSE</stp>
        <stp>T</stp>
        <tr r="K62" s="6"/>
      </tp>
      <tp t="s">
        <v/>
        <stp/>
        <stp>StudyData</stp>
        <stp>(Vol(CLE??1)when  (LocalYear(CLE??1)=2016 AND LocalMonth(CLE??1)=2 AND LocalDay(CLE??1)=16 AND LocalHour(CLE??1)=13 AND LocalMinute(CLE??1)=25))</stp>
        <stp>Bar</stp>
        <stp/>
        <stp>Close</stp>
        <stp>5</stp>
        <stp>0</stp>
        <stp/>
        <stp/>
        <stp/>
        <stp>FALSE</stp>
        <stp>T</stp>
        <tr r="K74" s="6"/>
      </tp>
      <tp t="s">
        <v/>
        <stp/>
        <stp>StudyData</stp>
        <stp>(Vol(CLE??1)when  (LocalYear(CLE??1)=2016 AND LocalMonth(CLE??1)=2 AND LocalDay(CLE??1)=16 AND LocalHour(CLE??1)=10 AND LocalMinute(CLE??1)=25))</stp>
        <stp>Bar</stp>
        <stp/>
        <stp>Close</stp>
        <stp>5</stp>
        <stp>0</stp>
        <stp/>
        <stp/>
        <stp/>
        <stp>FALSE</stp>
        <stp>T</stp>
        <tr r="K38" s="6"/>
      </tp>
      <tp t="s">
        <v/>
        <stp/>
        <stp>StudyData</stp>
        <stp>(Vol(CLE??1)when  (LocalYear(CLE??1)=2016 AND LocalMonth(CLE??1)=2 AND LocalDay(CLE??1)=16 AND LocalHour(CLE??1)=11 AND LocalMinute(CLE??1)=25))</stp>
        <stp>Bar</stp>
        <stp/>
        <stp>Close</stp>
        <stp>5</stp>
        <stp>0</stp>
        <stp/>
        <stp/>
        <stp/>
        <stp>FALSE</stp>
        <stp>T</stp>
        <tr r="K50" s="6"/>
      </tp>
      <tp>
        <v>788</v>
        <stp/>
        <stp>StudyData</stp>
        <stp>(Vol(CLE??1)when  (LocalYear(CLE??1)=2016 AND LocalMonth(CLE??1)=2 AND LocalDay(CLE??1)=12 AND LocalHour(CLE??1)=14 AND LocalMinute(CLE??1)=20))</stp>
        <stp>Bar</stp>
        <stp/>
        <stp>Close</stp>
        <stp>5</stp>
        <stp>0</stp>
        <stp/>
        <stp/>
        <stp/>
        <stp>FALSE</stp>
        <stp>T</stp>
        <tr r="T85" s="6"/>
      </tp>
      <tp>
        <v>208</v>
        <stp/>
        <stp>StudyData</stp>
        <stp>(Vol(CLE??1)when  (LocalYear(CLE??1)=2016 AND LocalMonth(CLE??1)=2 AND LocalDay(CLE??1)=12 AND LocalHour(CLE??1)=15 AND LocalMinute(CLE??1)=20))</stp>
        <stp>Bar</stp>
        <stp/>
        <stp>Close</stp>
        <stp>5</stp>
        <stp>0</stp>
        <stp/>
        <stp/>
        <stp/>
        <stp>FALSE</stp>
        <stp>T</stp>
        <tr r="T97" s="6"/>
      </tp>
      <tp>
        <v>3580</v>
        <stp/>
        <stp>StudyData</stp>
        <stp>(Vol(CLE??1)when  (LocalYear(CLE??1)=2016 AND LocalMonth(CLE??1)=2 AND LocalDay(CLE??1)=12 AND LocalHour(CLE??1)=12 AND LocalMinute(CLE??1)=20))</stp>
        <stp>Bar</stp>
        <stp/>
        <stp>Close</stp>
        <stp>5</stp>
        <stp>0</stp>
        <stp/>
        <stp/>
        <stp/>
        <stp>FALSE</stp>
        <stp>T</stp>
        <tr r="T61" s="6"/>
      </tp>
      <tp>
        <v>4684</v>
        <stp/>
        <stp>StudyData</stp>
        <stp>(Vol(CLE??1)when  (LocalYear(CLE??1)=2016 AND LocalMonth(CLE??1)=2 AND LocalDay(CLE??1)=12 AND LocalHour(CLE??1)=13 AND LocalMinute(CLE??1)=20))</stp>
        <stp>Bar</stp>
        <stp/>
        <stp>Close</stp>
        <stp>5</stp>
        <stp>0</stp>
        <stp/>
        <stp/>
        <stp/>
        <stp>FALSE</stp>
        <stp>T</stp>
        <tr r="T73" s="6"/>
      </tp>
      <tp>
        <v>5810</v>
        <stp/>
        <stp>StudyData</stp>
        <stp>(Vol(CLE??1)when  (LocalYear(CLE??1)=2016 AND LocalMonth(CLE??1)=2 AND LocalDay(CLE??1)=12 AND LocalHour(CLE??1)=10 AND LocalMinute(CLE??1)=20))</stp>
        <stp>Bar</stp>
        <stp/>
        <stp>Close</stp>
        <stp>5</stp>
        <stp>0</stp>
        <stp/>
        <stp/>
        <stp/>
        <stp>FALSE</stp>
        <stp>T</stp>
        <tr r="T37" s="6"/>
      </tp>
      <tp>
        <v>2705</v>
        <stp/>
        <stp>StudyData</stp>
        <stp>(Vol(CLE??1)when  (LocalYear(CLE??1)=2016 AND LocalMonth(CLE??1)=2 AND LocalDay(CLE??1)=12 AND LocalHour(CLE??1)=11 AND LocalMinute(CLE??1)=20))</stp>
        <stp>Bar</stp>
        <stp/>
        <stp>Close</stp>
        <stp>5</stp>
        <stp>0</stp>
        <stp/>
        <stp/>
        <stp/>
        <stp>FALSE</stp>
        <stp>T</stp>
        <tr r="T49" s="6"/>
      </tp>
      <tp>
        <v>1259</v>
        <stp/>
        <stp>StudyData</stp>
        <stp>(Vol(CLE??1)when  (LocalYear(CLE??1)=2016 AND LocalMonth(CLE??1)=2 AND LocalDay(CLE??1)=10 AND LocalHour(CLE??1)=14 AND LocalMinute(CLE??1)=15))</stp>
        <stp>Bar</stp>
        <stp/>
        <stp>Close</stp>
        <stp>5</stp>
        <stp>0</stp>
        <stp/>
        <stp/>
        <stp/>
        <stp>FALSE</stp>
        <stp>T</stp>
        <tr r="V84" s="6"/>
      </tp>
      <tp t="s">
        <v/>
        <stp/>
        <stp>StudyData</stp>
        <stp>(Vol(CLE??1)when  (LocalYear(CLE??1)=2016 AND LocalMonth(CLE??1)=2 AND LocalDay(CLE??1)=15 AND LocalHour(CLE??1)=14 AND LocalMinute(CLE??1)=10))</stp>
        <stp>Bar</stp>
        <stp/>
        <stp>Close</stp>
        <stp>5</stp>
        <stp>0</stp>
        <stp/>
        <stp/>
        <stp/>
        <stp>FALSE</stp>
        <stp>T</stp>
        <tr r="S83" s="6"/>
      </tp>
      <tp>
        <v>300</v>
        <stp/>
        <stp>StudyData</stp>
        <stp>(Vol(CLE??1)when  (LocalYear(CLE??1)=2016 AND LocalMonth(CLE??1)=2 AND LocalDay(CLE??1)=10 AND LocalHour(CLE??1)=15 AND LocalMinute(CLE??1)=15))</stp>
        <stp>Bar</stp>
        <stp/>
        <stp>Close</stp>
        <stp>5</stp>
        <stp>0</stp>
        <stp/>
        <stp/>
        <stp/>
        <stp>FALSE</stp>
        <stp>T</stp>
        <tr r="V96" s="6"/>
      </tp>
      <tp t="s">
        <v/>
        <stp/>
        <stp>StudyData</stp>
        <stp>(Vol(CLE??1)when  (LocalYear(CLE??1)=2016 AND LocalMonth(CLE??1)=2 AND LocalDay(CLE??1)=15 AND LocalHour(CLE??1)=15 AND LocalMinute(CLE??1)=10))</stp>
        <stp>Bar</stp>
        <stp/>
        <stp>Close</stp>
        <stp>5</stp>
        <stp>0</stp>
        <stp/>
        <stp/>
        <stp/>
        <stp>FALSE</stp>
        <stp>T</stp>
        <tr r="S95" s="6"/>
      </tp>
      <tp>
        <v>2276</v>
        <stp/>
        <stp>StudyData</stp>
        <stp>(Vol(CLE??1)when  (LocalYear(CLE??1)=2016 AND LocalMonth(CLE??1)=2 AND LocalDay(CLE??1)=10 AND LocalHour(CLE??1)=12 AND LocalMinute(CLE??1)=15))</stp>
        <stp>Bar</stp>
        <stp/>
        <stp>Close</stp>
        <stp>5</stp>
        <stp>0</stp>
        <stp/>
        <stp/>
        <stp/>
        <stp>FALSE</stp>
        <stp>T</stp>
        <tr r="V60" s="6"/>
      </tp>
      <tp t="s">
        <v/>
        <stp/>
        <stp>StudyData</stp>
        <stp>(Vol(CLE??1)when  (LocalYear(CLE??1)=2016 AND LocalMonth(CLE??1)=2 AND LocalDay(CLE??1)=15 AND LocalHour(CLE??1)=12 AND LocalMinute(CLE??1)=10))</stp>
        <stp>Bar</stp>
        <stp/>
        <stp>Close</stp>
        <stp>5</stp>
        <stp>0</stp>
        <stp/>
        <stp/>
        <stp/>
        <stp>FALSE</stp>
        <stp>T</stp>
        <tr r="S59" s="6"/>
      </tp>
      <tp>
        <v>8454</v>
        <stp/>
        <stp>StudyData</stp>
        <stp>(Vol(CLE??1)when  (LocalYear(CLE??1)=2016 AND LocalMonth(CLE??1)=2 AND LocalDay(CLE??1)=10 AND LocalHour(CLE??1)=13 AND LocalMinute(CLE??1)=15))</stp>
        <stp>Bar</stp>
        <stp/>
        <stp>Close</stp>
        <stp>5</stp>
        <stp>0</stp>
        <stp/>
        <stp/>
        <stp/>
        <stp>FALSE</stp>
        <stp>T</stp>
        <tr r="V72" s="6"/>
      </tp>
      <tp t="s">
        <v/>
        <stp/>
        <stp>StudyData</stp>
        <stp>(Vol(CLE??1)when  (LocalYear(CLE??1)=2016 AND LocalMonth(CLE??1)=2 AND LocalDay(CLE??1)=15 AND LocalHour(CLE??1)=13 AND LocalMinute(CLE??1)=10))</stp>
        <stp>Bar</stp>
        <stp/>
        <stp>Close</stp>
        <stp>5</stp>
        <stp>0</stp>
        <stp/>
        <stp/>
        <stp/>
        <stp>FALSE</stp>
        <stp>T</stp>
        <tr r="S71" s="6"/>
      </tp>
      <tp>
        <v>5309</v>
        <stp/>
        <stp>StudyData</stp>
        <stp>(Vol(CLE??1)when  (LocalYear(CLE??1)=2016 AND LocalMonth(CLE??1)=2 AND LocalDay(CLE??1)=10 AND LocalHour(CLE??1)=10 AND LocalMinute(CLE??1)=15))</stp>
        <stp>Bar</stp>
        <stp/>
        <stp>Close</stp>
        <stp>5</stp>
        <stp>0</stp>
        <stp/>
        <stp/>
        <stp/>
        <stp>FALSE</stp>
        <stp>T</stp>
        <tr r="V36" s="6"/>
      </tp>
      <tp>
        <v>353</v>
        <stp/>
        <stp>StudyData</stp>
        <stp>(Vol(CLE??1)when  (LocalYear(CLE??1)=2016 AND LocalMonth(CLE??1)=2 AND LocalDay(CLE??1)=15 AND LocalHour(CLE??1)=10 AND LocalMinute(CLE??1)=10))</stp>
        <stp>Bar</stp>
        <stp/>
        <stp>Close</stp>
        <stp>5</stp>
        <stp>0</stp>
        <stp/>
        <stp/>
        <stp/>
        <stp>FALSE</stp>
        <stp>T</stp>
        <tr r="S35" s="6"/>
      </tp>
      <tp>
        <v>1942</v>
        <stp/>
        <stp>StudyData</stp>
        <stp>(Vol(CLE??1)when  (LocalYear(CLE??1)=2016 AND LocalMonth(CLE??1)=2 AND LocalDay(CLE??1)=10 AND LocalHour(CLE??1)=11 AND LocalMinute(CLE??1)=15))</stp>
        <stp>Bar</stp>
        <stp/>
        <stp>Close</stp>
        <stp>5</stp>
        <stp>0</stp>
        <stp/>
        <stp/>
        <stp/>
        <stp>FALSE</stp>
        <stp>T</stp>
        <tr r="V48" s="6"/>
      </tp>
      <tp>
        <v>184</v>
        <stp/>
        <stp>StudyData</stp>
        <stp>(Vol(CLE??1)when  (LocalYear(CLE??1)=2016 AND LocalMonth(CLE??1)=2 AND LocalDay(CLE??1)=15 AND LocalHour(CLE??1)=11 AND LocalMinute(CLE??1)=10))</stp>
        <stp>Bar</stp>
        <stp/>
        <stp>Close</stp>
        <stp>5</stp>
        <stp>0</stp>
        <stp/>
        <stp/>
        <stp/>
        <stp>FALSE</stp>
        <stp>T</stp>
        <tr r="S47" s="6"/>
      </tp>
      <tp>
        <v>1527</v>
        <stp/>
        <stp>StudyData</stp>
        <stp>(Vol(CLE??1)when  (LocalYear(CLE??1)=2016 AND LocalMonth(CLE??1)=2 AND LocalDay(CLE??1)=11 AND LocalHour(CLE??1)=14 AND LocalMinute(CLE??1)=15))</stp>
        <stp>Bar</stp>
        <stp/>
        <stp>Close</stp>
        <stp>5</stp>
        <stp>0</stp>
        <stp/>
        <stp/>
        <stp/>
        <stp>FALSE</stp>
        <stp>T</stp>
        <tr r="U84" s="6"/>
      </tp>
      <tp>
        <v>497</v>
        <stp/>
        <stp>StudyData</stp>
        <stp>(Vol(CLE??1)when  (LocalYear(CLE??1)=2016 AND LocalMonth(CLE??1)=2 AND LocalDay(CLE??1)=11 AND LocalHour(CLE??1)=15 AND LocalMinute(CLE??1)=15))</stp>
        <stp>Bar</stp>
        <stp/>
        <stp>Close</stp>
        <stp>5</stp>
        <stp>0</stp>
        <stp/>
        <stp/>
        <stp/>
        <stp>FALSE</stp>
        <stp>T</stp>
        <tr r="U96" s="6"/>
      </tp>
      <tp>
        <v>1548</v>
        <stp/>
        <stp>StudyData</stp>
        <stp>(Vol(CLE??1)when  (LocalYear(CLE??1)=2016 AND LocalMonth(CLE??1)=2 AND LocalDay(CLE??1)=11 AND LocalHour(CLE??1)=12 AND LocalMinute(CLE??1)=15))</stp>
        <stp>Bar</stp>
        <stp/>
        <stp>Close</stp>
        <stp>5</stp>
        <stp>0</stp>
        <stp/>
        <stp/>
        <stp/>
        <stp>FALSE</stp>
        <stp>T</stp>
        <tr r="U60" s="6"/>
      </tp>
      <tp>
        <v>2932</v>
        <stp/>
        <stp>StudyData</stp>
        <stp>(Vol(CLE??1)when  (LocalYear(CLE??1)=2016 AND LocalMonth(CLE??1)=2 AND LocalDay(CLE??1)=11 AND LocalHour(CLE??1)=13 AND LocalMinute(CLE??1)=15))</stp>
        <stp>Bar</stp>
        <stp/>
        <stp>Close</stp>
        <stp>5</stp>
        <stp>0</stp>
        <stp/>
        <stp/>
        <stp/>
        <stp>FALSE</stp>
        <stp>T</stp>
        <tr r="U72" s="6"/>
      </tp>
      <tp>
        <v>4388</v>
        <stp/>
        <stp>StudyData</stp>
        <stp>(Vol(CLE??1)when  (LocalYear(CLE??1)=2016 AND LocalMonth(CLE??1)=2 AND LocalDay(CLE??1)=11 AND LocalHour(CLE??1)=10 AND LocalMinute(CLE??1)=15))</stp>
        <stp>Bar</stp>
        <stp/>
        <stp>Close</stp>
        <stp>5</stp>
        <stp>0</stp>
        <stp/>
        <stp/>
        <stp/>
        <stp>FALSE</stp>
        <stp>T</stp>
        <tr r="U36" s="6"/>
      </tp>
      <tp>
        <v>3506</v>
        <stp/>
        <stp>StudyData</stp>
        <stp>(Vol(CLE??1)when  (LocalYear(CLE??1)=2016 AND LocalMonth(CLE??1)=2 AND LocalDay(CLE??1)=11 AND LocalHour(CLE??1)=11 AND LocalMinute(CLE??1)=15))</stp>
        <stp>Bar</stp>
        <stp/>
        <stp>Close</stp>
        <stp>5</stp>
        <stp>0</stp>
        <stp/>
        <stp/>
        <stp/>
        <stp>FALSE</stp>
        <stp>T</stp>
        <tr r="U48" s="6"/>
      </tp>
      <tp>
        <v>1537</v>
        <stp/>
        <stp>StudyData</stp>
        <stp>(Vol(CLE??1)when  (LocalYear(CLE??1)=2016 AND LocalMonth(CLE??1)=2 AND LocalDay(CLE??1)=12 AND LocalHour(CLE??1)=14 AND LocalMinute(CLE??1)=15))</stp>
        <stp>Bar</stp>
        <stp/>
        <stp>Close</stp>
        <stp>5</stp>
        <stp>0</stp>
        <stp/>
        <stp/>
        <stp/>
        <stp>FALSE</stp>
        <stp>T</stp>
        <tr r="T84" s="6"/>
      </tp>
      <tp>
        <v>216</v>
        <stp/>
        <stp>StudyData</stp>
        <stp>(Vol(CLE??1)when  (LocalYear(CLE??1)=2016 AND LocalMonth(CLE??1)=2 AND LocalDay(CLE??1)=12 AND LocalHour(CLE??1)=15 AND LocalMinute(CLE??1)=15))</stp>
        <stp>Bar</stp>
        <stp/>
        <stp>Close</stp>
        <stp>5</stp>
        <stp>0</stp>
        <stp/>
        <stp/>
        <stp/>
        <stp>FALSE</stp>
        <stp>T</stp>
        <tr r="T96" s="6"/>
      </tp>
      <tp>
        <v>5568</v>
        <stp/>
        <stp>StudyData</stp>
        <stp>(Vol(CLE??1)when  (LocalYear(CLE??1)=2016 AND LocalMonth(CLE??1)=2 AND LocalDay(CLE??1)=12 AND LocalHour(CLE??1)=12 AND LocalMinute(CLE??1)=15))</stp>
        <stp>Bar</stp>
        <stp/>
        <stp>Close</stp>
        <stp>5</stp>
        <stp>0</stp>
        <stp/>
        <stp/>
        <stp/>
        <stp>FALSE</stp>
        <stp>T</stp>
        <tr r="T60" s="6"/>
      </tp>
      <tp>
        <v>5313</v>
        <stp/>
        <stp>StudyData</stp>
        <stp>(Vol(CLE??1)when  (LocalYear(CLE??1)=2016 AND LocalMonth(CLE??1)=2 AND LocalDay(CLE??1)=12 AND LocalHour(CLE??1)=13 AND LocalMinute(CLE??1)=15))</stp>
        <stp>Bar</stp>
        <stp/>
        <stp>Close</stp>
        <stp>5</stp>
        <stp>0</stp>
        <stp/>
        <stp/>
        <stp/>
        <stp>FALSE</stp>
        <stp>T</stp>
        <tr r="T72" s="6"/>
      </tp>
      <tp>
        <v>8564</v>
        <stp/>
        <stp>StudyData</stp>
        <stp>(Vol(CLE??1)when  (LocalYear(CLE??1)=2016 AND LocalMonth(CLE??1)=2 AND LocalDay(CLE??1)=12 AND LocalHour(CLE??1)=10 AND LocalMinute(CLE??1)=15))</stp>
        <stp>Bar</stp>
        <stp/>
        <stp>Close</stp>
        <stp>5</stp>
        <stp>0</stp>
        <stp/>
        <stp/>
        <stp/>
        <stp>FALSE</stp>
        <stp>T</stp>
        <tr r="T36" s="6"/>
      </tp>
      <tp>
        <v>2485</v>
        <stp/>
        <stp>StudyData</stp>
        <stp>(Vol(CLE??1)when  (LocalYear(CLE??1)=2016 AND LocalMonth(CLE??1)=2 AND LocalDay(CLE??1)=12 AND LocalHour(CLE??1)=11 AND LocalMinute(CLE??1)=15))</stp>
        <stp>Bar</stp>
        <stp/>
        <stp>Close</stp>
        <stp>5</stp>
        <stp>0</stp>
        <stp/>
        <stp/>
        <stp/>
        <stp>FALSE</stp>
        <stp>T</stp>
        <tr r="T48" s="6"/>
      </tp>
      <tp t="s">
        <v/>
        <stp/>
        <stp>StudyData</stp>
        <stp>(Vol(CLE??1)when  (LocalYear(CLE??1)=2016 AND LocalMonth(CLE??1)=2 AND LocalDay(CLE??1)=16 AND LocalHour(CLE??1)=14 AND LocalMinute(CLE??1)=10))</stp>
        <stp>Bar</stp>
        <stp/>
        <stp>Close</stp>
        <stp>5</stp>
        <stp>0</stp>
        <stp/>
        <stp/>
        <stp/>
        <stp>FALSE</stp>
        <stp>T</stp>
        <tr r="K83" s="6"/>
      </tp>
      <tp t="s">
        <v/>
        <stp/>
        <stp>StudyData</stp>
        <stp>(Vol(CLE??1)when  (LocalYear(CLE??1)=2016 AND LocalMonth(CLE??1)=2 AND LocalDay(CLE??1)=16 AND LocalHour(CLE??1)=15 AND LocalMinute(CLE??1)=10))</stp>
        <stp>Bar</stp>
        <stp/>
        <stp>Close</stp>
        <stp>5</stp>
        <stp>0</stp>
        <stp/>
        <stp/>
        <stp/>
        <stp>FALSE</stp>
        <stp>T</stp>
        <tr r="K95" s="6"/>
      </tp>
      <tp t="s">
        <v/>
        <stp/>
        <stp>StudyData</stp>
        <stp>(Vol(CLE??1)when  (LocalYear(CLE??1)=2016 AND LocalMonth(CLE??1)=2 AND LocalDay(CLE??1)=16 AND LocalHour(CLE??1)=12 AND LocalMinute(CLE??1)=10))</stp>
        <stp>Bar</stp>
        <stp/>
        <stp>Close</stp>
        <stp>5</stp>
        <stp>0</stp>
        <stp/>
        <stp/>
        <stp/>
        <stp>FALSE</stp>
        <stp>T</stp>
        <tr r="K59" s="6"/>
      </tp>
      <tp t="s">
        <v/>
        <stp/>
        <stp>StudyData</stp>
        <stp>(Vol(CLE??1)when  (LocalYear(CLE??1)=2016 AND LocalMonth(CLE??1)=2 AND LocalDay(CLE??1)=16 AND LocalHour(CLE??1)=13 AND LocalMinute(CLE??1)=10))</stp>
        <stp>Bar</stp>
        <stp/>
        <stp>Close</stp>
        <stp>5</stp>
        <stp>0</stp>
        <stp/>
        <stp/>
        <stp/>
        <stp>FALSE</stp>
        <stp>T</stp>
        <tr r="K71" s="6"/>
      </tp>
      <tp>
        <v>3563</v>
        <stp/>
        <stp>StudyData</stp>
        <stp>(Vol(CLE??1)when  (LocalYear(CLE??1)=2016 AND LocalMonth(CLE??1)=2 AND LocalDay(CLE??1)=16 AND LocalHour(CLE??1)=10 AND LocalMinute(CLE??1)=10))</stp>
        <stp>Bar</stp>
        <stp/>
        <stp>Close</stp>
        <stp>5</stp>
        <stp>0</stp>
        <stp/>
        <stp/>
        <stp/>
        <stp>FALSE</stp>
        <stp>T</stp>
        <tr r="L35" s="6"/>
        <tr r="K35" s="6"/>
      </tp>
      <tp t="s">
        <v/>
        <stp/>
        <stp>StudyData</stp>
        <stp>(Vol(CLE??1)when  (LocalYear(CLE??1)=2016 AND LocalMonth(CLE??1)=2 AND LocalDay(CLE??1)=16 AND LocalHour(CLE??1)=11 AND LocalMinute(CLE??1)=10))</stp>
        <stp>Bar</stp>
        <stp/>
        <stp>Close</stp>
        <stp>5</stp>
        <stp>0</stp>
        <stp/>
        <stp/>
        <stp/>
        <stp>FALSE</stp>
        <stp>T</stp>
        <tr r="K47" s="6"/>
      </tp>
      <tp>
        <v>2797</v>
        <stp/>
        <stp>StudyData</stp>
        <stp>(Vol(CLE??1)when  (LocalYear(CLE??1)=2016 AND LocalMonth(CLE??1)=2 AND LocalDay(CLE??1)=11 AND LocalHour(CLE??1)=14 AND LocalMinute(CLE??1)=10))</stp>
        <stp>Bar</stp>
        <stp/>
        <stp>Close</stp>
        <stp>5</stp>
        <stp>0</stp>
        <stp/>
        <stp/>
        <stp/>
        <stp>FALSE</stp>
        <stp>T</stp>
        <tr r="U83" s="6"/>
      </tp>
      <tp>
        <v>718</v>
        <stp/>
        <stp>StudyData</stp>
        <stp>(Vol(CLE??1)when  (LocalYear(CLE??1)=2016 AND LocalMonth(CLE??1)=2 AND LocalDay(CLE??1)=11 AND LocalHour(CLE??1)=15 AND LocalMinute(CLE??1)=10))</stp>
        <stp>Bar</stp>
        <stp/>
        <stp>Close</stp>
        <stp>5</stp>
        <stp>0</stp>
        <stp/>
        <stp/>
        <stp/>
        <stp>FALSE</stp>
        <stp>T</stp>
        <tr r="U95" s="6"/>
      </tp>
      <tp>
        <v>1807</v>
        <stp/>
        <stp>StudyData</stp>
        <stp>(Vol(CLE??1)when  (LocalYear(CLE??1)=2016 AND LocalMonth(CLE??1)=2 AND LocalDay(CLE??1)=11 AND LocalHour(CLE??1)=12 AND LocalMinute(CLE??1)=10))</stp>
        <stp>Bar</stp>
        <stp/>
        <stp>Close</stp>
        <stp>5</stp>
        <stp>0</stp>
        <stp/>
        <stp/>
        <stp/>
        <stp>FALSE</stp>
        <stp>T</stp>
        <tr r="U59" s="6"/>
      </tp>
      <tp>
        <v>2023</v>
        <stp/>
        <stp>StudyData</stp>
        <stp>(Vol(CLE??1)when  (LocalYear(CLE??1)=2016 AND LocalMonth(CLE??1)=2 AND LocalDay(CLE??1)=11 AND LocalHour(CLE??1)=13 AND LocalMinute(CLE??1)=10))</stp>
        <stp>Bar</stp>
        <stp/>
        <stp>Close</stp>
        <stp>5</stp>
        <stp>0</stp>
        <stp/>
        <stp/>
        <stp/>
        <stp>FALSE</stp>
        <stp>T</stp>
        <tr r="U71" s="6"/>
      </tp>
      <tp>
        <v>3304</v>
        <stp/>
        <stp>StudyData</stp>
        <stp>(Vol(CLE??1)when  (LocalYear(CLE??1)=2016 AND LocalMonth(CLE??1)=2 AND LocalDay(CLE??1)=11 AND LocalHour(CLE??1)=10 AND LocalMinute(CLE??1)=10))</stp>
        <stp>Bar</stp>
        <stp/>
        <stp>Close</stp>
        <stp>5</stp>
        <stp>0</stp>
        <stp/>
        <stp/>
        <stp/>
        <stp>FALSE</stp>
        <stp>T</stp>
        <tr r="U35" s="6"/>
      </tp>
      <tp>
        <v>3620</v>
        <stp/>
        <stp>StudyData</stp>
        <stp>(Vol(CLE??1)when  (LocalYear(CLE??1)=2016 AND LocalMonth(CLE??1)=2 AND LocalDay(CLE??1)=11 AND LocalHour(CLE??1)=11 AND LocalMinute(CLE??1)=10))</stp>
        <stp>Bar</stp>
        <stp/>
        <stp>Close</stp>
        <stp>5</stp>
        <stp>0</stp>
        <stp/>
        <stp/>
        <stp/>
        <stp>FALSE</stp>
        <stp>T</stp>
        <tr r="U47" s="6"/>
      </tp>
      <tp>
        <v>1218</v>
        <stp/>
        <stp>StudyData</stp>
        <stp>(Vol(CLE??1)when  (LocalYear(CLE??1)=2016 AND LocalMonth(CLE??1)=2 AND LocalDay(CLE??1)=10 AND LocalHour(CLE??1)=14 AND LocalMinute(CLE??1)=10))</stp>
        <stp>Bar</stp>
        <stp/>
        <stp>Close</stp>
        <stp>5</stp>
        <stp>0</stp>
        <stp/>
        <stp/>
        <stp/>
        <stp>FALSE</stp>
        <stp>T</stp>
        <tr r="V83" s="6"/>
      </tp>
      <tp t="s">
        <v/>
        <stp/>
        <stp>StudyData</stp>
        <stp>(Vol(CLE??1)when  (LocalYear(CLE??1)=2016 AND LocalMonth(CLE??1)=2 AND LocalDay(CLE??1)=15 AND LocalHour(CLE??1)=14 AND LocalMinute(CLE??1)=15))</stp>
        <stp>Bar</stp>
        <stp/>
        <stp>Close</stp>
        <stp>5</stp>
        <stp>0</stp>
        <stp/>
        <stp/>
        <stp/>
        <stp>FALSE</stp>
        <stp>T</stp>
        <tr r="S84" s="6"/>
      </tp>
      <tp>
        <v>302</v>
        <stp/>
        <stp>StudyData</stp>
        <stp>(Vol(CLE??1)when  (LocalYear(CLE??1)=2016 AND LocalMonth(CLE??1)=2 AND LocalDay(CLE??1)=10 AND LocalHour(CLE??1)=15 AND LocalMinute(CLE??1)=10))</stp>
        <stp>Bar</stp>
        <stp/>
        <stp>Close</stp>
        <stp>5</stp>
        <stp>0</stp>
        <stp/>
        <stp/>
        <stp/>
        <stp>FALSE</stp>
        <stp>T</stp>
        <tr r="V95" s="6"/>
      </tp>
      <tp t="s">
        <v/>
        <stp/>
        <stp>StudyData</stp>
        <stp>(Vol(CLE??1)when  (LocalYear(CLE??1)=2016 AND LocalMonth(CLE??1)=2 AND LocalDay(CLE??1)=15 AND LocalHour(CLE??1)=15 AND LocalMinute(CLE??1)=15))</stp>
        <stp>Bar</stp>
        <stp/>
        <stp>Close</stp>
        <stp>5</stp>
        <stp>0</stp>
        <stp/>
        <stp/>
        <stp/>
        <stp>FALSE</stp>
        <stp>T</stp>
        <tr r="S96" s="6"/>
      </tp>
      <tp>
        <v>3063</v>
        <stp/>
        <stp>StudyData</stp>
        <stp>(Vol(CLE??1)when  (LocalYear(CLE??1)=2016 AND LocalMonth(CLE??1)=2 AND LocalDay(CLE??1)=10 AND LocalHour(CLE??1)=12 AND LocalMinute(CLE??1)=10))</stp>
        <stp>Bar</stp>
        <stp/>
        <stp>Close</stp>
        <stp>5</stp>
        <stp>0</stp>
        <stp/>
        <stp/>
        <stp/>
        <stp>FALSE</stp>
        <stp>T</stp>
        <tr r="V59" s="6"/>
      </tp>
      <tp t="s">
        <v/>
        <stp/>
        <stp>StudyData</stp>
        <stp>(Vol(CLE??1)when  (LocalYear(CLE??1)=2016 AND LocalMonth(CLE??1)=2 AND LocalDay(CLE??1)=15 AND LocalHour(CLE??1)=12 AND LocalMinute(CLE??1)=15))</stp>
        <stp>Bar</stp>
        <stp/>
        <stp>Close</stp>
        <stp>5</stp>
        <stp>0</stp>
        <stp/>
        <stp/>
        <stp/>
        <stp>FALSE</stp>
        <stp>T</stp>
        <tr r="S60" s="6"/>
      </tp>
      <tp>
        <v>2223</v>
        <stp/>
        <stp>StudyData</stp>
        <stp>(Vol(CLE??1)when  (LocalYear(CLE??1)=2016 AND LocalMonth(CLE??1)=2 AND LocalDay(CLE??1)=10 AND LocalHour(CLE??1)=13 AND LocalMinute(CLE??1)=10))</stp>
        <stp>Bar</stp>
        <stp/>
        <stp>Close</stp>
        <stp>5</stp>
        <stp>0</stp>
        <stp/>
        <stp/>
        <stp/>
        <stp>FALSE</stp>
        <stp>T</stp>
        <tr r="V71" s="6"/>
      </tp>
      <tp t="s">
        <v/>
        <stp/>
        <stp>StudyData</stp>
        <stp>(Vol(CLE??1)when  (LocalYear(CLE??1)=2016 AND LocalMonth(CLE??1)=2 AND LocalDay(CLE??1)=15 AND LocalHour(CLE??1)=13 AND LocalMinute(CLE??1)=15))</stp>
        <stp>Bar</stp>
        <stp/>
        <stp>Close</stp>
        <stp>5</stp>
        <stp>0</stp>
        <stp/>
        <stp/>
        <stp/>
        <stp>FALSE</stp>
        <stp>T</stp>
        <tr r="S72" s="6"/>
      </tp>
      <tp>
        <v>4632</v>
        <stp/>
        <stp>StudyData</stp>
        <stp>(Vol(CLE??1)when  (LocalYear(CLE??1)=2016 AND LocalMonth(CLE??1)=2 AND LocalDay(CLE??1)=10 AND LocalHour(CLE??1)=10 AND LocalMinute(CLE??1)=10))</stp>
        <stp>Bar</stp>
        <stp/>
        <stp>Close</stp>
        <stp>5</stp>
        <stp>0</stp>
        <stp/>
        <stp/>
        <stp/>
        <stp>FALSE</stp>
        <stp>T</stp>
        <tr r="V35" s="6"/>
      </tp>
      <tp>
        <v>891</v>
        <stp/>
        <stp>StudyData</stp>
        <stp>(Vol(CLE??1)when  (LocalYear(CLE??1)=2016 AND LocalMonth(CLE??1)=2 AND LocalDay(CLE??1)=15 AND LocalHour(CLE??1)=10 AND LocalMinute(CLE??1)=15))</stp>
        <stp>Bar</stp>
        <stp/>
        <stp>Close</stp>
        <stp>5</stp>
        <stp>0</stp>
        <stp/>
        <stp/>
        <stp/>
        <stp>FALSE</stp>
        <stp>T</stp>
        <tr r="S36" s="6"/>
      </tp>
      <tp>
        <v>1780</v>
        <stp/>
        <stp>StudyData</stp>
        <stp>(Vol(CLE??1)when  (LocalYear(CLE??1)=2016 AND LocalMonth(CLE??1)=2 AND LocalDay(CLE??1)=10 AND LocalHour(CLE??1)=11 AND LocalMinute(CLE??1)=10))</stp>
        <stp>Bar</stp>
        <stp/>
        <stp>Close</stp>
        <stp>5</stp>
        <stp>0</stp>
        <stp/>
        <stp/>
        <stp/>
        <stp>FALSE</stp>
        <stp>T</stp>
        <tr r="V47" s="6"/>
      </tp>
      <tp>
        <v>378</v>
        <stp/>
        <stp>StudyData</stp>
        <stp>(Vol(CLE??1)when  (LocalYear(CLE??1)=2016 AND LocalMonth(CLE??1)=2 AND LocalDay(CLE??1)=15 AND LocalHour(CLE??1)=11 AND LocalMinute(CLE??1)=15))</stp>
        <stp>Bar</stp>
        <stp/>
        <stp>Close</stp>
        <stp>5</stp>
        <stp>0</stp>
        <stp/>
        <stp/>
        <stp/>
        <stp>FALSE</stp>
        <stp>T</stp>
        <tr r="S48" s="6"/>
      </tp>
      <tp t="s">
        <v/>
        <stp/>
        <stp>StudyData</stp>
        <stp>(Vol(CLE??1)when  (LocalYear(CLE??1)=2016 AND LocalMonth(CLE??1)=2 AND LocalDay(CLE??1)=16 AND LocalHour(CLE??1)=14 AND LocalMinute(CLE??1)=15))</stp>
        <stp>Bar</stp>
        <stp/>
        <stp>Close</stp>
        <stp>5</stp>
        <stp>0</stp>
        <stp/>
        <stp/>
        <stp/>
        <stp>FALSE</stp>
        <stp>T</stp>
        <tr r="K84" s="6"/>
      </tp>
      <tp t="s">
        <v/>
        <stp/>
        <stp>StudyData</stp>
        <stp>(Vol(CLE??1)when  (LocalYear(CLE??1)=2016 AND LocalMonth(CLE??1)=2 AND LocalDay(CLE??1)=16 AND LocalHour(CLE??1)=15 AND LocalMinute(CLE??1)=15))</stp>
        <stp>Bar</stp>
        <stp/>
        <stp>Close</stp>
        <stp>5</stp>
        <stp>0</stp>
        <stp/>
        <stp/>
        <stp/>
        <stp>FALSE</stp>
        <stp>T</stp>
        <tr r="K96" s="6"/>
      </tp>
      <tp t="s">
        <v/>
        <stp/>
        <stp>StudyData</stp>
        <stp>(Vol(CLE??1)when  (LocalYear(CLE??1)=2016 AND LocalMonth(CLE??1)=2 AND LocalDay(CLE??1)=16 AND LocalHour(CLE??1)=12 AND LocalMinute(CLE??1)=15))</stp>
        <stp>Bar</stp>
        <stp/>
        <stp>Close</stp>
        <stp>5</stp>
        <stp>0</stp>
        <stp/>
        <stp/>
        <stp/>
        <stp>FALSE</stp>
        <stp>T</stp>
        <tr r="K60" s="6"/>
      </tp>
      <tp t="s">
        <v/>
        <stp/>
        <stp>StudyData</stp>
        <stp>(Vol(CLE??1)when  (LocalYear(CLE??1)=2016 AND LocalMonth(CLE??1)=2 AND LocalDay(CLE??1)=16 AND LocalHour(CLE??1)=13 AND LocalMinute(CLE??1)=15))</stp>
        <stp>Bar</stp>
        <stp/>
        <stp>Close</stp>
        <stp>5</stp>
        <stp>0</stp>
        <stp/>
        <stp/>
        <stp/>
        <stp>FALSE</stp>
        <stp>T</stp>
        <tr r="K72" s="6"/>
      </tp>
      <tp>
        <v>2181</v>
        <stp/>
        <stp>StudyData</stp>
        <stp>(Vol(CLE??1)when  (LocalYear(CLE??1)=2016 AND LocalMonth(CLE??1)=2 AND LocalDay(CLE??1)=16 AND LocalHour(CLE??1)=10 AND LocalMinute(CLE??1)=15))</stp>
        <stp>Bar</stp>
        <stp/>
        <stp>Close</stp>
        <stp>5</stp>
        <stp>0</stp>
        <stp/>
        <stp/>
        <stp/>
        <stp>FALSE</stp>
        <stp>T</stp>
        <tr r="L36" s="6"/>
        <tr r="K36" s="6"/>
      </tp>
      <tp t="s">
        <v/>
        <stp/>
        <stp>StudyData</stp>
        <stp>(Vol(CLE??1)when  (LocalYear(CLE??1)=2016 AND LocalMonth(CLE??1)=2 AND LocalDay(CLE??1)=16 AND LocalHour(CLE??1)=11 AND LocalMinute(CLE??1)=15))</stp>
        <stp>Bar</stp>
        <stp/>
        <stp>Close</stp>
        <stp>5</stp>
        <stp>0</stp>
        <stp/>
        <stp/>
        <stp/>
        <stp>FALSE</stp>
        <stp>T</stp>
        <tr r="K48" s="6"/>
      </tp>
      <tp>
        <v>856</v>
        <stp/>
        <stp>StudyData</stp>
        <stp>(Vol(CLE??1)when  (LocalYear(CLE??1)=2016 AND LocalMonth(CLE??1)=2 AND LocalDay(CLE??1)=12 AND LocalHour(CLE??1)=14 AND LocalMinute(CLE??1)=10))</stp>
        <stp>Bar</stp>
        <stp/>
        <stp>Close</stp>
        <stp>5</stp>
        <stp>0</stp>
        <stp/>
        <stp/>
        <stp/>
        <stp>FALSE</stp>
        <stp>T</stp>
        <tr r="T83" s="6"/>
      </tp>
      <tp>
        <v>268</v>
        <stp/>
        <stp>StudyData</stp>
        <stp>(Vol(CLE??1)when  (LocalYear(CLE??1)=2016 AND LocalMonth(CLE??1)=2 AND LocalDay(CLE??1)=12 AND LocalHour(CLE??1)=15 AND LocalMinute(CLE??1)=10))</stp>
        <stp>Bar</stp>
        <stp/>
        <stp>Close</stp>
        <stp>5</stp>
        <stp>0</stp>
        <stp/>
        <stp/>
        <stp/>
        <stp>FALSE</stp>
        <stp>T</stp>
        <tr r="T95" s="6"/>
      </tp>
      <tp>
        <v>7200</v>
        <stp/>
        <stp>StudyData</stp>
        <stp>(Vol(CLE??1)when  (LocalYear(CLE??1)=2016 AND LocalMonth(CLE??1)=2 AND LocalDay(CLE??1)=12 AND LocalHour(CLE??1)=12 AND LocalMinute(CLE??1)=10))</stp>
        <stp>Bar</stp>
        <stp/>
        <stp>Close</stp>
        <stp>5</stp>
        <stp>0</stp>
        <stp/>
        <stp/>
        <stp/>
        <stp>FALSE</stp>
        <stp>T</stp>
        <tr r="T59" s="6"/>
      </tp>
      <tp>
        <v>5589</v>
        <stp/>
        <stp>StudyData</stp>
        <stp>(Vol(CLE??1)when  (LocalYear(CLE??1)=2016 AND LocalMonth(CLE??1)=2 AND LocalDay(CLE??1)=12 AND LocalHour(CLE??1)=13 AND LocalMinute(CLE??1)=10))</stp>
        <stp>Bar</stp>
        <stp/>
        <stp>Close</stp>
        <stp>5</stp>
        <stp>0</stp>
        <stp/>
        <stp/>
        <stp/>
        <stp>FALSE</stp>
        <stp>T</stp>
        <tr r="T71" s="6"/>
      </tp>
      <tp>
        <v>7047</v>
        <stp/>
        <stp>StudyData</stp>
        <stp>(Vol(CLE??1)when  (LocalYear(CLE??1)=2016 AND LocalMonth(CLE??1)=2 AND LocalDay(CLE??1)=12 AND LocalHour(CLE??1)=10 AND LocalMinute(CLE??1)=10))</stp>
        <stp>Bar</stp>
        <stp/>
        <stp>Close</stp>
        <stp>5</stp>
        <stp>0</stp>
        <stp/>
        <stp/>
        <stp/>
        <stp>FALSE</stp>
        <stp>T</stp>
        <tr r="T35" s="6"/>
      </tp>
      <tp>
        <v>3598</v>
        <stp/>
        <stp>StudyData</stp>
        <stp>(Vol(CLE??1)when  (LocalYear(CLE??1)=2016 AND LocalMonth(CLE??1)=2 AND LocalDay(CLE??1)=12 AND LocalHour(CLE??1)=11 AND LocalMinute(CLE??1)=10))</stp>
        <stp>Bar</stp>
        <stp/>
        <stp>Close</stp>
        <stp>5</stp>
        <stp>0</stp>
        <stp/>
        <stp/>
        <stp/>
        <stp>FALSE</stp>
        <stp>T</stp>
        <tr r="T47" s="6"/>
      </tp>
      <tp>
        <v>786</v>
        <stp/>
        <stp>StudyData</stp>
        <stp>(Vol(CLE??1)when  (LocalYear(CLE??1)=2016 AND LocalMonth(CLE??1)=2 AND LocalDay(CLE??1)=10 AND LocalHour(CLE??1)=14 AND LocalMinute(CLE??1)=05))</stp>
        <stp>Bar</stp>
        <stp/>
        <stp>Close</stp>
        <stp>5</stp>
        <stp>0</stp>
        <stp/>
        <stp/>
        <stp/>
        <stp>FALSE</stp>
        <stp>T</stp>
        <tr r="V82" s="6"/>
      </tp>
      <tp t="s">
        <v/>
        <stp/>
        <stp>StudyData</stp>
        <stp>(Vol(CLE??1)when  (LocalYear(CLE??1)=2016 AND LocalMonth(CLE??1)=2 AND LocalDay(CLE??1)=15 AND LocalHour(CLE??1)=14 AND LocalMinute(CLE??1)=00))</stp>
        <stp>Bar</stp>
        <stp/>
        <stp>Close</stp>
        <stp>5</stp>
        <stp>0</stp>
        <stp/>
        <stp/>
        <stp/>
        <stp>FALSE</stp>
        <stp>T</stp>
        <tr r="S81" s="6"/>
      </tp>
      <tp>
        <v>236</v>
        <stp/>
        <stp>StudyData</stp>
        <stp>(Vol(CLE??1)when  (LocalYear(CLE??1)=2016 AND LocalMonth(CLE??1)=2 AND LocalDay(CLE??1)=10 AND LocalHour(CLE??1)=15 AND LocalMinute(CLE??1)=05))</stp>
        <stp>Bar</stp>
        <stp/>
        <stp>Close</stp>
        <stp>5</stp>
        <stp>0</stp>
        <stp/>
        <stp/>
        <stp/>
        <stp>FALSE</stp>
        <stp>T</stp>
        <tr r="V94" s="6"/>
      </tp>
      <tp t="s">
        <v/>
        <stp/>
        <stp>StudyData</stp>
        <stp>(Vol(CLE??1)when  (LocalYear(CLE??1)=2016 AND LocalMonth(CLE??1)=2 AND LocalDay(CLE??1)=15 AND LocalHour(CLE??1)=15 AND LocalMinute(CLE??1)=00))</stp>
        <stp>Bar</stp>
        <stp/>
        <stp>Close</stp>
        <stp>5</stp>
        <stp>0</stp>
        <stp/>
        <stp/>
        <stp/>
        <stp>FALSE</stp>
        <stp>T</stp>
        <tr r="S93" s="6"/>
      </tp>
      <tp>
        <v>1437</v>
        <stp/>
        <stp>StudyData</stp>
        <stp>(Vol(CLE??1)when  (LocalYear(CLE??1)=2016 AND LocalMonth(CLE??1)=2 AND LocalDay(CLE??1)=10 AND LocalHour(CLE??1)=12 AND LocalMinute(CLE??1)=05))</stp>
        <stp>Bar</stp>
        <stp/>
        <stp>Close</stp>
        <stp>5</stp>
        <stp>0</stp>
        <stp/>
        <stp/>
        <stp/>
        <stp>FALSE</stp>
        <stp>T</stp>
        <tr r="V58" s="6"/>
      </tp>
      <tp t="s">
        <v/>
        <stp/>
        <stp>StudyData</stp>
        <stp>(Vol(CLE??1)when  (LocalYear(CLE??1)=2016 AND LocalMonth(CLE??1)=2 AND LocalDay(CLE??1)=15 AND LocalHour(CLE??1)=12 AND LocalMinute(CLE??1)=00))</stp>
        <stp>Bar</stp>
        <stp/>
        <stp>Close</stp>
        <stp>5</stp>
        <stp>0</stp>
        <stp/>
        <stp/>
        <stp/>
        <stp>FALSE</stp>
        <stp>T</stp>
        <tr r="S57" s="6"/>
      </tp>
      <tp>
        <v>3657</v>
        <stp/>
        <stp>StudyData</stp>
        <stp>(Vol(CLE??1)when  (LocalYear(CLE??1)=2016 AND LocalMonth(CLE??1)=2 AND LocalDay(CLE??1)=10 AND LocalHour(CLE??1)=13 AND LocalMinute(CLE??1)=05))</stp>
        <stp>Bar</stp>
        <stp/>
        <stp>Close</stp>
        <stp>5</stp>
        <stp>0</stp>
        <stp/>
        <stp/>
        <stp/>
        <stp>FALSE</stp>
        <stp>T</stp>
        <tr r="V70" s="6"/>
      </tp>
      <tp t="s">
        <v/>
        <stp/>
        <stp>StudyData</stp>
        <stp>(Vol(CLE??1)when  (LocalYear(CLE??1)=2016 AND LocalMonth(CLE??1)=2 AND LocalDay(CLE??1)=15 AND LocalHour(CLE??1)=13 AND LocalMinute(CLE??1)=00))</stp>
        <stp>Bar</stp>
        <stp/>
        <stp>Close</stp>
        <stp>5</stp>
        <stp>0</stp>
        <stp/>
        <stp/>
        <stp/>
        <stp>FALSE</stp>
        <stp>T</stp>
        <tr r="S69" s="6"/>
      </tp>
      <tp>
        <v>5953</v>
        <stp/>
        <stp>StudyData</stp>
        <stp>(Vol(CLE??1)when  (LocalYear(CLE??1)=2016 AND LocalMonth(CLE??1)=2 AND LocalDay(CLE??1)=10 AND LocalHour(CLE??1)=10 AND LocalMinute(CLE??1)=05))</stp>
        <stp>Bar</stp>
        <stp/>
        <stp>Close</stp>
        <stp>5</stp>
        <stp>0</stp>
        <stp/>
        <stp/>
        <stp/>
        <stp>FALSE</stp>
        <stp>T</stp>
        <tr r="V34" s="6"/>
      </tp>
      <tp>
        <v>855</v>
        <stp/>
        <stp>StudyData</stp>
        <stp>(Vol(CLE??1)when  (LocalYear(CLE??1)=2016 AND LocalMonth(CLE??1)=2 AND LocalDay(CLE??1)=15 AND LocalHour(CLE??1)=10 AND LocalMinute(CLE??1)=00))</stp>
        <stp>Bar</stp>
        <stp/>
        <stp>Close</stp>
        <stp>5</stp>
        <stp>0</stp>
        <stp/>
        <stp/>
        <stp/>
        <stp>FALSE</stp>
        <stp>T</stp>
        <tr r="S33" s="6"/>
      </tp>
      <tp>
        <v>2752</v>
        <stp/>
        <stp>StudyData</stp>
        <stp>(Vol(CLE??1)when  (LocalYear(CLE??1)=2016 AND LocalMonth(CLE??1)=2 AND LocalDay(CLE??1)=10 AND LocalHour(CLE??1)=11 AND LocalMinute(CLE??1)=05))</stp>
        <stp>Bar</stp>
        <stp/>
        <stp>Close</stp>
        <stp>5</stp>
        <stp>0</stp>
        <stp/>
        <stp/>
        <stp/>
        <stp>FALSE</stp>
        <stp>T</stp>
        <tr r="V46" s="6"/>
      </tp>
      <tp>
        <v>362</v>
        <stp/>
        <stp>StudyData</stp>
        <stp>(Vol(CLE??1)when  (LocalYear(CLE??1)=2016 AND LocalMonth(CLE??1)=2 AND LocalDay(CLE??1)=15 AND LocalHour(CLE??1)=11 AND LocalMinute(CLE??1)=00))</stp>
        <stp>Bar</stp>
        <stp/>
        <stp>Close</stp>
        <stp>5</stp>
        <stp>0</stp>
        <stp/>
        <stp/>
        <stp/>
        <stp>FALSE</stp>
        <stp>T</stp>
        <tr r="S45" s="6"/>
      </tp>
      <tp>
        <v>3447</v>
        <stp/>
        <stp>StudyData</stp>
        <stp>(Vol(CLE??1)when  (LocalYear(CLE??1)=2016 AND LocalMonth(CLE??1)=2 AND LocalDay(CLE??1)=11 AND LocalHour(CLE??1)=14 AND LocalMinute(CLE??1)=05))</stp>
        <stp>Bar</stp>
        <stp/>
        <stp>Close</stp>
        <stp>5</stp>
        <stp>0</stp>
        <stp/>
        <stp/>
        <stp/>
        <stp>FALSE</stp>
        <stp>T</stp>
        <tr r="U82" s="6"/>
      </tp>
      <tp>
        <v>511</v>
        <stp/>
        <stp>StudyData</stp>
        <stp>(Vol(CLE??1)when  (LocalYear(CLE??1)=2016 AND LocalMonth(CLE??1)=2 AND LocalDay(CLE??1)=11 AND LocalHour(CLE??1)=15 AND LocalMinute(CLE??1)=05))</stp>
        <stp>Bar</stp>
        <stp/>
        <stp>Close</stp>
        <stp>5</stp>
        <stp>0</stp>
        <stp/>
        <stp/>
        <stp/>
        <stp>FALSE</stp>
        <stp>T</stp>
        <tr r="U94" s="6"/>
      </tp>
      <tp>
        <v>3487</v>
        <stp/>
        <stp>StudyData</stp>
        <stp>(Vol(CLE??1)when  (LocalYear(CLE??1)=2016 AND LocalMonth(CLE??1)=2 AND LocalDay(CLE??1)=11 AND LocalHour(CLE??1)=12 AND LocalMinute(CLE??1)=05))</stp>
        <stp>Bar</stp>
        <stp/>
        <stp>Close</stp>
        <stp>5</stp>
        <stp>0</stp>
        <stp/>
        <stp/>
        <stp/>
        <stp>FALSE</stp>
        <stp>T</stp>
        <tr r="U58" s="6"/>
      </tp>
      <tp>
        <v>2542</v>
        <stp/>
        <stp>StudyData</stp>
        <stp>(Vol(CLE??1)when  (LocalYear(CLE??1)=2016 AND LocalMonth(CLE??1)=2 AND LocalDay(CLE??1)=11 AND LocalHour(CLE??1)=13 AND LocalMinute(CLE??1)=05))</stp>
        <stp>Bar</stp>
        <stp/>
        <stp>Close</stp>
        <stp>5</stp>
        <stp>0</stp>
        <stp/>
        <stp/>
        <stp/>
        <stp>FALSE</stp>
        <stp>T</stp>
        <tr r="U70" s="6"/>
      </tp>
      <tp>
        <v>3682</v>
        <stp/>
        <stp>StudyData</stp>
        <stp>(Vol(CLE??1)when  (LocalYear(CLE??1)=2016 AND LocalMonth(CLE??1)=2 AND LocalDay(CLE??1)=11 AND LocalHour(CLE??1)=10 AND LocalMinute(CLE??1)=05))</stp>
        <stp>Bar</stp>
        <stp/>
        <stp>Close</stp>
        <stp>5</stp>
        <stp>0</stp>
        <stp/>
        <stp/>
        <stp/>
        <stp>FALSE</stp>
        <stp>T</stp>
        <tr r="U34" s="6"/>
      </tp>
      <tp>
        <v>5327</v>
        <stp/>
        <stp>StudyData</stp>
        <stp>(Vol(CLE??1)when  (LocalYear(CLE??1)=2016 AND LocalMonth(CLE??1)=2 AND LocalDay(CLE??1)=11 AND LocalHour(CLE??1)=11 AND LocalMinute(CLE??1)=05))</stp>
        <stp>Bar</stp>
        <stp/>
        <stp>Close</stp>
        <stp>5</stp>
        <stp>0</stp>
        <stp/>
        <stp/>
        <stp/>
        <stp>FALSE</stp>
        <stp>T</stp>
        <tr r="U46" s="6"/>
      </tp>
      <tp>
        <v>1418</v>
        <stp/>
        <stp>StudyData</stp>
        <stp>(Vol(CLE??1)when  (LocalYear(CLE??1)=2016 AND LocalMonth(CLE??1)=2 AND LocalDay(CLE??1)=12 AND LocalHour(CLE??1)=14 AND LocalMinute(CLE??1)=05))</stp>
        <stp>Bar</stp>
        <stp/>
        <stp>Close</stp>
        <stp>5</stp>
        <stp>0</stp>
        <stp/>
        <stp/>
        <stp/>
        <stp>FALSE</stp>
        <stp>T</stp>
        <tr r="T82" s="6"/>
      </tp>
      <tp>
        <v>292</v>
        <stp/>
        <stp>StudyData</stp>
        <stp>(Vol(CLE??1)when  (LocalYear(CLE??1)=2016 AND LocalMonth(CLE??1)=2 AND LocalDay(CLE??1)=12 AND LocalHour(CLE??1)=15 AND LocalMinute(CLE??1)=05))</stp>
        <stp>Bar</stp>
        <stp/>
        <stp>Close</stp>
        <stp>5</stp>
        <stp>0</stp>
        <stp/>
        <stp/>
        <stp/>
        <stp>FALSE</stp>
        <stp>T</stp>
        <tr r="T94" s="6"/>
      </tp>
      <tp>
        <v>6101</v>
        <stp/>
        <stp>StudyData</stp>
        <stp>(Vol(CLE??1)when  (LocalYear(CLE??1)=2016 AND LocalMonth(CLE??1)=2 AND LocalDay(CLE??1)=12 AND LocalHour(CLE??1)=12 AND LocalMinute(CLE??1)=05))</stp>
        <stp>Bar</stp>
        <stp/>
        <stp>Close</stp>
        <stp>5</stp>
        <stp>0</stp>
        <stp/>
        <stp/>
        <stp/>
        <stp>FALSE</stp>
        <stp>T</stp>
        <tr r="T58" s="6"/>
      </tp>
      <tp>
        <v>8799</v>
        <stp/>
        <stp>StudyData</stp>
        <stp>(Vol(CLE??1)when  (LocalYear(CLE??1)=2016 AND LocalMonth(CLE??1)=2 AND LocalDay(CLE??1)=12 AND LocalHour(CLE??1)=13 AND LocalMinute(CLE??1)=05))</stp>
        <stp>Bar</stp>
        <stp/>
        <stp>Close</stp>
        <stp>5</stp>
        <stp>0</stp>
        <stp/>
        <stp/>
        <stp/>
        <stp>FALSE</stp>
        <stp>T</stp>
        <tr r="T70" s="6"/>
      </tp>
      <tp>
        <v>10562</v>
        <stp/>
        <stp>StudyData</stp>
        <stp>(Vol(CLE??1)when  (LocalYear(CLE??1)=2016 AND LocalMonth(CLE??1)=2 AND LocalDay(CLE??1)=12 AND LocalHour(CLE??1)=10 AND LocalMinute(CLE??1)=05))</stp>
        <stp>Bar</stp>
        <stp/>
        <stp>Close</stp>
        <stp>5</stp>
        <stp>0</stp>
        <stp/>
        <stp/>
        <stp/>
        <stp>FALSE</stp>
        <stp>T</stp>
        <tr r="T34" s="6"/>
      </tp>
      <tp>
        <v>3333</v>
        <stp/>
        <stp>StudyData</stp>
        <stp>(Vol(CLE??1)when  (LocalYear(CLE??1)=2016 AND LocalMonth(CLE??1)=2 AND LocalDay(CLE??1)=12 AND LocalHour(CLE??1)=11 AND LocalMinute(CLE??1)=05))</stp>
        <stp>Bar</stp>
        <stp/>
        <stp>Close</stp>
        <stp>5</stp>
        <stp>0</stp>
        <stp/>
        <stp/>
        <stp/>
        <stp>FALSE</stp>
        <stp>T</stp>
        <tr r="T46" s="6"/>
      </tp>
      <tp t="s">
        <v/>
        <stp/>
        <stp>StudyData</stp>
        <stp>(Vol(CLE??1)when  (LocalYear(CLE??1)=2016 AND LocalMonth(CLE??1)=2 AND LocalDay(CLE??1)=16 AND LocalHour(CLE??1)=14 AND LocalMinute(CLE??1)=00))</stp>
        <stp>Bar</stp>
        <stp/>
        <stp>Close</stp>
        <stp>5</stp>
        <stp>0</stp>
        <stp/>
        <stp/>
        <stp/>
        <stp>FALSE</stp>
        <stp>T</stp>
        <tr r="K81" s="6"/>
      </tp>
      <tp t="s">
        <v/>
        <stp/>
        <stp>StudyData</stp>
        <stp>(Vol(CLE??1)when  (LocalYear(CLE??1)=2016 AND LocalMonth(CLE??1)=2 AND LocalDay(CLE??1)=16 AND LocalHour(CLE??1)=15 AND LocalMinute(CLE??1)=00))</stp>
        <stp>Bar</stp>
        <stp/>
        <stp>Close</stp>
        <stp>5</stp>
        <stp>0</stp>
        <stp/>
        <stp/>
        <stp/>
        <stp>FALSE</stp>
        <stp>T</stp>
        <tr r="K93" s="6"/>
      </tp>
      <tp t="s">
        <v/>
        <stp/>
        <stp>StudyData</stp>
        <stp>(Vol(CLE??1)when  (LocalYear(CLE??1)=2016 AND LocalMonth(CLE??1)=2 AND LocalDay(CLE??1)=16 AND LocalHour(CLE??1)=12 AND LocalMinute(CLE??1)=00))</stp>
        <stp>Bar</stp>
        <stp/>
        <stp>Close</stp>
        <stp>5</stp>
        <stp>0</stp>
        <stp/>
        <stp/>
        <stp/>
        <stp>FALSE</stp>
        <stp>T</stp>
        <tr r="K57" s="6"/>
      </tp>
      <tp t="s">
        <v/>
        <stp/>
        <stp>StudyData</stp>
        <stp>(Vol(CLE??1)when  (LocalYear(CLE??1)=2016 AND LocalMonth(CLE??1)=2 AND LocalDay(CLE??1)=16 AND LocalHour(CLE??1)=13 AND LocalMinute(CLE??1)=00))</stp>
        <stp>Bar</stp>
        <stp/>
        <stp>Close</stp>
        <stp>5</stp>
        <stp>0</stp>
        <stp/>
        <stp/>
        <stp/>
        <stp>FALSE</stp>
        <stp>T</stp>
        <tr r="K69" s="6"/>
      </tp>
      <tp>
        <v>3673</v>
        <stp/>
        <stp>StudyData</stp>
        <stp>(Vol(CLE??1)when  (LocalYear(CLE??1)=2016 AND LocalMonth(CLE??1)=2 AND LocalDay(CLE??1)=16 AND LocalHour(CLE??1)=10 AND LocalMinute(CLE??1)=00))</stp>
        <stp>Bar</stp>
        <stp/>
        <stp>Close</stp>
        <stp>5</stp>
        <stp>0</stp>
        <stp/>
        <stp/>
        <stp/>
        <stp>FALSE</stp>
        <stp>T</stp>
        <tr r="L33" s="6"/>
        <tr r="K33" s="6"/>
      </tp>
      <tp t="s">
        <v/>
        <stp/>
        <stp>StudyData</stp>
        <stp>(Vol(CLE??1)when  (LocalYear(CLE??1)=2016 AND LocalMonth(CLE??1)=2 AND LocalDay(CLE??1)=16 AND LocalHour(CLE??1)=11 AND LocalMinute(CLE??1)=00))</stp>
        <stp>Bar</stp>
        <stp/>
        <stp>Close</stp>
        <stp>5</stp>
        <stp>0</stp>
        <stp/>
        <stp/>
        <stp/>
        <stp>FALSE</stp>
        <stp>T</stp>
        <tr r="K45" s="6"/>
      </tp>
      <tp>
        <v>5307</v>
        <stp/>
        <stp>StudyData</stp>
        <stp>(Vol(CLE??1)when  (LocalYear(CLE??1)=2016 AND LocalMonth(CLE??1)=2 AND LocalDay(CLE??1)=11 AND LocalHour(CLE??1)=14 AND LocalMinute(CLE??1)=00))</stp>
        <stp>Bar</stp>
        <stp/>
        <stp>Close</stp>
        <stp>5</stp>
        <stp>0</stp>
        <stp/>
        <stp/>
        <stp/>
        <stp>FALSE</stp>
        <stp>T</stp>
        <tr r="U81" s="6"/>
      </tp>
      <tp>
        <v>651</v>
        <stp/>
        <stp>StudyData</stp>
        <stp>(Vol(CLE??1)when  (LocalYear(CLE??1)=2016 AND LocalMonth(CLE??1)=2 AND LocalDay(CLE??1)=11 AND LocalHour(CLE??1)=15 AND LocalMinute(CLE??1)=00))</stp>
        <stp>Bar</stp>
        <stp/>
        <stp>Close</stp>
        <stp>5</stp>
        <stp>0</stp>
        <stp/>
        <stp/>
        <stp/>
        <stp>FALSE</stp>
        <stp>T</stp>
        <tr r="U93" s="6"/>
      </tp>
      <tp>
        <v>1989</v>
        <stp/>
        <stp>StudyData</stp>
        <stp>(Vol(CLE??1)when  (LocalYear(CLE??1)=2016 AND LocalMonth(CLE??1)=2 AND LocalDay(CLE??1)=11 AND LocalHour(CLE??1)=12 AND LocalMinute(CLE??1)=00))</stp>
        <stp>Bar</stp>
        <stp/>
        <stp>Close</stp>
        <stp>5</stp>
        <stp>0</stp>
        <stp/>
        <stp/>
        <stp/>
        <stp>FALSE</stp>
        <stp>T</stp>
        <tr r="U57" s="6"/>
      </tp>
      <tp>
        <v>2764</v>
        <stp/>
        <stp>StudyData</stp>
        <stp>(Vol(CLE??1)when  (LocalYear(CLE??1)=2016 AND LocalMonth(CLE??1)=2 AND LocalDay(CLE??1)=11 AND LocalHour(CLE??1)=13 AND LocalMinute(CLE??1)=00))</stp>
        <stp>Bar</stp>
        <stp/>
        <stp>Close</stp>
        <stp>5</stp>
        <stp>0</stp>
        <stp/>
        <stp/>
        <stp/>
        <stp>FALSE</stp>
        <stp>T</stp>
        <tr r="U69" s="6"/>
      </tp>
      <tp>
        <v>4194</v>
        <stp/>
        <stp>StudyData</stp>
        <stp>(Vol(CLE??1)when  (LocalYear(CLE??1)=2016 AND LocalMonth(CLE??1)=2 AND LocalDay(CLE??1)=11 AND LocalHour(CLE??1)=10 AND LocalMinute(CLE??1)=00))</stp>
        <stp>Bar</stp>
        <stp/>
        <stp>Close</stp>
        <stp>5</stp>
        <stp>0</stp>
        <stp/>
        <stp/>
        <stp/>
        <stp>FALSE</stp>
        <stp>T</stp>
        <tr r="U33" s="6"/>
      </tp>
      <tp>
        <v>5845</v>
        <stp/>
        <stp>StudyData</stp>
        <stp>(Vol(CLE??1)when  (LocalYear(CLE??1)=2016 AND LocalMonth(CLE??1)=2 AND LocalDay(CLE??1)=11 AND LocalHour(CLE??1)=11 AND LocalMinute(CLE??1)=00))</stp>
        <stp>Bar</stp>
        <stp/>
        <stp>Close</stp>
        <stp>5</stp>
        <stp>0</stp>
        <stp/>
        <stp/>
        <stp/>
        <stp>FALSE</stp>
        <stp>T</stp>
        <tr r="U45" s="6"/>
      </tp>
      <tp>
        <v>2116</v>
        <stp/>
        <stp>StudyData</stp>
        <stp>(Vol(CLE??1)when  (LocalYear(CLE??1)=2016 AND LocalMonth(CLE??1)=2 AND LocalDay(CLE??1)=10 AND LocalHour(CLE??1)=14 AND LocalMinute(CLE??1)=00))</stp>
        <stp>Bar</stp>
        <stp/>
        <stp>Close</stp>
        <stp>5</stp>
        <stp>0</stp>
        <stp/>
        <stp/>
        <stp/>
        <stp>FALSE</stp>
        <stp>T</stp>
        <tr r="V81" s="6"/>
      </tp>
      <tp t="s">
        <v/>
        <stp/>
        <stp>StudyData</stp>
        <stp>(Vol(CLE??1)when  (LocalYear(CLE??1)=2016 AND LocalMonth(CLE??1)=2 AND LocalDay(CLE??1)=15 AND LocalHour(CLE??1)=14 AND LocalMinute(CLE??1)=05))</stp>
        <stp>Bar</stp>
        <stp/>
        <stp>Close</stp>
        <stp>5</stp>
        <stp>0</stp>
        <stp/>
        <stp/>
        <stp/>
        <stp>FALSE</stp>
        <stp>T</stp>
        <tr r="S82" s="6"/>
      </tp>
      <tp>
        <v>842</v>
        <stp/>
        <stp>StudyData</stp>
        <stp>(Vol(CLE??1)when  (LocalYear(CLE??1)=2016 AND LocalMonth(CLE??1)=2 AND LocalDay(CLE??1)=10 AND LocalHour(CLE??1)=15 AND LocalMinute(CLE??1)=00))</stp>
        <stp>Bar</stp>
        <stp/>
        <stp>Close</stp>
        <stp>5</stp>
        <stp>0</stp>
        <stp/>
        <stp/>
        <stp/>
        <stp>FALSE</stp>
        <stp>T</stp>
        <tr r="V93" s="6"/>
      </tp>
      <tp t="s">
        <v/>
        <stp/>
        <stp>StudyData</stp>
        <stp>(Vol(CLE??1)when  (LocalYear(CLE??1)=2016 AND LocalMonth(CLE??1)=2 AND LocalDay(CLE??1)=15 AND LocalHour(CLE??1)=15 AND LocalMinute(CLE??1)=05))</stp>
        <stp>Bar</stp>
        <stp/>
        <stp>Close</stp>
        <stp>5</stp>
        <stp>0</stp>
        <stp/>
        <stp/>
        <stp/>
        <stp>FALSE</stp>
        <stp>T</stp>
        <tr r="S94" s="6"/>
      </tp>
      <tp>
        <v>1960</v>
        <stp/>
        <stp>StudyData</stp>
        <stp>(Vol(CLE??1)when  (LocalYear(CLE??1)=2016 AND LocalMonth(CLE??1)=2 AND LocalDay(CLE??1)=10 AND LocalHour(CLE??1)=12 AND LocalMinute(CLE??1)=00))</stp>
        <stp>Bar</stp>
        <stp/>
        <stp>Close</stp>
        <stp>5</stp>
        <stp>0</stp>
        <stp/>
        <stp/>
        <stp/>
        <stp>FALSE</stp>
        <stp>T</stp>
        <tr r="V57" s="6"/>
      </tp>
      <tp t="s">
        <v/>
        <stp/>
        <stp>StudyData</stp>
        <stp>(Vol(CLE??1)when  (LocalYear(CLE??1)=2016 AND LocalMonth(CLE??1)=2 AND LocalDay(CLE??1)=15 AND LocalHour(CLE??1)=12 AND LocalMinute(CLE??1)=05))</stp>
        <stp>Bar</stp>
        <stp/>
        <stp>Close</stp>
        <stp>5</stp>
        <stp>0</stp>
        <stp/>
        <stp/>
        <stp/>
        <stp>FALSE</stp>
        <stp>T</stp>
        <tr r="S58" s="6"/>
      </tp>
      <tp>
        <v>2961</v>
        <stp/>
        <stp>StudyData</stp>
        <stp>(Vol(CLE??1)when  (LocalYear(CLE??1)=2016 AND LocalMonth(CLE??1)=2 AND LocalDay(CLE??1)=10 AND LocalHour(CLE??1)=13 AND LocalMinute(CLE??1)=00))</stp>
        <stp>Bar</stp>
        <stp/>
        <stp>Close</stp>
        <stp>5</stp>
        <stp>0</stp>
        <stp/>
        <stp/>
        <stp/>
        <stp>FALSE</stp>
        <stp>T</stp>
        <tr r="V69" s="6"/>
      </tp>
      <tp t="s">
        <v/>
        <stp/>
        <stp>StudyData</stp>
        <stp>(Vol(CLE??1)when  (LocalYear(CLE??1)=2016 AND LocalMonth(CLE??1)=2 AND LocalDay(CLE??1)=15 AND LocalHour(CLE??1)=13 AND LocalMinute(CLE??1)=05))</stp>
        <stp>Bar</stp>
        <stp/>
        <stp>Close</stp>
        <stp>5</stp>
        <stp>0</stp>
        <stp/>
        <stp/>
        <stp/>
        <stp>FALSE</stp>
        <stp>T</stp>
        <tr r="S70" s="6"/>
      </tp>
      <tp>
        <v>8058</v>
        <stp/>
        <stp>StudyData</stp>
        <stp>(Vol(CLE??1)when  (LocalYear(CLE??1)=2016 AND LocalMonth(CLE??1)=2 AND LocalDay(CLE??1)=10 AND LocalHour(CLE??1)=10 AND LocalMinute(CLE??1)=00))</stp>
        <stp>Bar</stp>
        <stp/>
        <stp>Close</stp>
        <stp>5</stp>
        <stp>0</stp>
        <stp/>
        <stp/>
        <stp/>
        <stp>FALSE</stp>
        <stp>T</stp>
        <tr r="V33" s="6"/>
      </tp>
      <tp>
        <v>794</v>
        <stp/>
        <stp>StudyData</stp>
        <stp>(Vol(CLE??1)when  (LocalYear(CLE??1)=2016 AND LocalMonth(CLE??1)=2 AND LocalDay(CLE??1)=15 AND LocalHour(CLE??1)=10 AND LocalMinute(CLE??1)=05))</stp>
        <stp>Bar</stp>
        <stp/>
        <stp>Close</stp>
        <stp>5</stp>
        <stp>0</stp>
        <stp/>
        <stp/>
        <stp/>
        <stp>FALSE</stp>
        <stp>T</stp>
        <tr r="S34" s="6"/>
      </tp>
      <tp>
        <v>1984</v>
        <stp/>
        <stp>StudyData</stp>
        <stp>(Vol(CLE??1)when  (LocalYear(CLE??1)=2016 AND LocalMonth(CLE??1)=2 AND LocalDay(CLE??1)=10 AND LocalHour(CLE??1)=11 AND LocalMinute(CLE??1)=00))</stp>
        <stp>Bar</stp>
        <stp/>
        <stp>Close</stp>
        <stp>5</stp>
        <stp>0</stp>
        <stp/>
        <stp/>
        <stp/>
        <stp>FALSE</stp>
        <stp>T</stp>
        <tr r="V45" s="6"/>
      </tp>
      <tp>
        <v>593</v>
        <stp/>
        <stp>StudyData</stp>
        <stp>(Vol(CLE??1)when  (LocalYear(CLE??1)=2016 AND LocalMonth(CLE??1)=2 AND LocalDay(CLE??1)=15 AND LocalHour(CLE??1)=11 AND LocalMinute(CLE??1)=05))</stp>
        <stp>Bar</stp>
        <stp/>
        <stp>Close</stp>
        <stp>5</stp>
        <stp>0</stp>
        <stp/>
        <stp/>
        <stp/>
        <stp>FALSE</stp>
        <stp>T</stp>
        <tr r="S46" s="6"/>
      </tp>
      <tp t="s">
        <v/>
        <stp/>
        <stp>StudyData</stp>
        <stp>(Vol(CLE??1)when  (LocalYear(CLE??1)=2016 AND LocalMonth(CLE??1)=2 AND LocalDay(CLE??1)=16 AND LocalHour(CLE??1)=14 AND LocalMinute(CLE??1)=05))</stp>
        <stp>Bar</stp>
        <stp/>
        <stp>Close</stp>
        <stp>5</stp>
        <stp>0</stp>
        <stp/>
        <stp/>
        <stp/>
        <stp>FALSE</stp>
        <stp>T</stp>
        <tr r="K82" s="6"/>
      </tp>
      <tp t="s">
        <v/>
        <stp/>
        <stp>StudyData</stp>
        <stp>(Vol(CLE??1)when  (LocalYear(CLE??1)=2016 AND LocalMonth(CLE??1)=2 AND LocalDay(CLE??1)=16 AND LocalHour(CLE??1)=15 AND LocalMinute(CLE??1)=05))</stp>
        <stp>Bar</stp>
        <stp/>
        <stp>Close</stp>
        <stp>5</stp>
        <stp>0</stp>
        <stp/>
        <stp/>
        <stp/>
        <stp>FALSE</stp>
        <stp>T</stp>
        <tr r="K94" s="6"/>
      </tp>
      <tp t="s">
        <v/>
        <stp/>
        <stp>StudyData</stp>
        <stp>(Vol(CLE??1)when  (LocalYear(CLE??1)=2016 AND LocalMonth(CLE??1)=2 AND LocalDay(CLE??1)=16 AND LocalHour(CLE??1)=12 AND LocalMinute(CLE??1)=05))</stp>
        <stp>Bar</stp>
        <stp/>
        <stp>Close</stp>
        <stp>5</stp>
        <stp>0</stp>
        <stp/>
        <stp/>
        <stp/>
        <stp>FALSE</stp>
        <stp>T</stp>
        <tr r="K58" s="6"/>
      </tp>
      <tp t="s">
        <v/>
        <stp/>
        <stp>StudyData</stp>
        <stp>(Vol(CLE??1)when  (LocalYear(CLE??1)=2016 AND LocalMonth(CLE??1)=2 AND LocalDay(CLE??1)=16 AND LocalHour(CLE??1)=13 AND LocalMinute(CLE??1)=05))</stp>
        <stp>Bar</stp>
        <stp/>
        <stp>Close</stp>
        <stp>5</stp>
        <stp>0</stp>
        <stp/>
        <stp/>
        <stp/>
        <stp>FALSE</stp>
        <stp>T</stp>
        <tr r="K70" s="6"/>
      </tp>
      <tp>
        <v>6093</v>
        <stp/>
        <stp>StudyData</stp>
        <stp>(Vol(CLE??1)when  (LocalYear(CLE??1)=2016 AND LocalMonth(CLE??1)=2 AND LocalDay(CLE??1)=16 AND LocalHour(CLE??1)=10 AND LocalMinute(CLE??1)=05))</stp>
        <stp>Bar</stp>
        <stp/>
        <stp>Close</stp>
        <stp>5</stp>
        <stp>0</stp>
        <stp/>
        <stp/>
        <stp/>
        <stp>FALSE</stp>
        <stp>T</stp>
        <tr r="L34" s="6"/>
        <tr r="K34" s="6"/>
      </tp>
      <tp t="s">
        <v/>
        <stp/>
        <stp>StudyData</stp>
        <stp>(Vol(CLE??1)when  (LocalYear(CLE??1)=2016 AND LocalMonth(CLE??1)=2 AND LocalDay(CLE??1)=16 AND LocalHour(CLE??1)=11 AND LocalMinute(CLE??1)=05))</stp>
        <stp>Bar</stp>
        <stp/>
        <stp>Close</stp>
        <stp>5</stp>
        <stp>0</stp>
        <stp/>
        <stp/>
        <stp/>
        <stp>FALSE</stp>
        <stp>T</stp>
        <tr r="K46" s="6"/>
      </tp>
      <tp>
        <v>1048</v>
        <stp/>
        <stp>StudyData</stp>
        <stp>(Vol(CLE??1)when  (LocalYear(CLE??1)=2016 AND LocalMonth(CLE??1)=2 AND LocalDay(CLE??1)=12 AND LocalHour(CLE??1)=14 AND LocalMinute(CLE??1)=00))</stp>
        <stp>Bar</stp>
        <stp/>
        <stp>Close</stp>
        <stp>5</stp>
        <stp>0</stp>
        <stp/>
        <stp/>
        <stp/>
        <stp>FALSE</stp>
        <stp>T</stp>
        <tr r="T81" s="6"/>
      </tp>
      <tp>
        <v>714</v>
        <stp/>
        <stp>StudyData</stp>
        <stp>(Vol(CLE??1)when  (LocalYear(CLE??1)=2016 AND LocalMonth(CLE??1)=2 AND LocalDay(CLE??1)=12 AND LocalHour(CLE??1)=15 AND LocalMinute(CLE??1)=00))</stp>
        <stp>Bar</stp>
        <stp/>
        <stp>Close</stp>
        <stp>5</stp>
        <stp>0</stp>
        <stp/>
        <stp/>
        <stp/>
        <stp>FALSE</stp>
        <stp>T</stp>
        <tr r="T93" s="6"/>
      </tp>
      <tp>
        <v>8846</v>
        <stp/>
        <stp>StudyData</stp>
        <stp>(Vol(CLE??1)when  (LocalYear(CLE??1)=2016 AND LocalMonth(CLE??1)=2 AND LocalDay(CLE??1)=12 AND LocalHour(CLE??1)=12 AND LocalMinute(CLE??1)=00))</stp>
        <stp>Bar</stp>
        <stp/>
        <stp>Close</stp>
        <stp>5</stp>
        <stp>0</stp>
        <stp/>
        <stp/>
        <stp/>
        <stp>FALSE</stp>
        <stp>T</stp>
        <tr r="T57" s="6"/>
      </tp>
      <tp>
        <v>5009</v>
        <stp/>
        <stp>StudyData</stp>
        <stp>(Vol(CLE??1)when  (LocalYear(CLE??1)=2016 AND LocalMonth(CLE??1)=2 AND LocalDay(CLE??1)=12 AND LocalHour(CLE??1)=13 AND LocalMinute(CLE??1)=00))</stp>
        <stp>Bar</stp>
        <stp/>
        <stp>Close</stp>
        <stp>5</stp>
        <stp>0</stp>
        <stp/>
        <stp/>
        <stp/>
        <stp>FALSE</stp>
        <stp>T</stp>
        <tr r="T69" s="6"/>
      </tp>
      <tp>
        <v>6725</v>
        <stp/>
        <stp>StudyData</stp>
        <stp>(Vol(CLE??1)when  (LocalYear(CLE??1)=2016 AND LocalMonth(CLE??1)=2 AND LocalDay(CLE??1)=12 AND LocalHour(CLE??1)=10 AND LocalMinute(CLE??1)=00))</stp>
        <stp>Bar</stp>
        <stp/>
        <stp>Close</stp>
        <stp>5</stp>
        <stp>0</stp>
        <stp/>
        <stp/>
        <stp/>
        <stp>FALSE</stp>
        <stp>T</stp>
        <tr r="T33" s="6"/>
      </tp>
      <tp>
        <v>3229</v>
        <stp/>
        <stp>StudyData</stp>
        <stp>(Vol(CLE??1)when  (LocalYear(CLE??1)=2016 AND LocalMonth(CLE??1)=2 AND LocalDay(CLE??1)=12 AND LocalHour(CLE??1)=11 AND LocalMinute(CLE??1)=00))</stp>
        <stp>Bar</stp>
        <stp/>
        <stp>Close</stp>
        <stp>5</stp>
        <stp>0</stp>
        <stp/>
        <stp/>
        <stp/>
        <stp>FALSE</stp>
        <stp>T</stp>
        <tr r="T45" s="6"/>
      </tp>
      <tp>
        <v>1</v>
        <stp/>
        <stp>StudyData</stp>
        <stp>(Vol(GCE?1)when  (LocalYear(GCE?1)=2016 AND LocalMonth(GCE?1)=2 AND LocalDay(GCE?1)=8 AND LocalHour(GCE?1)=7 AND LocalMinute(GCE?1)=20))</stp>
        <stp>Bar</stp>
        <stp/>
        <stp>Close</stp>
        <stp>5</stp>
        <stp>0</stp>
        <stp/>
        <stp/>
        <stp/>
        <stp>FALSE</stp>
        <stp>T</stp>
        <tr r="C18" s="8"/>
      </tp>
      <tp>
        <v>8</v>
        <stp/>
        <stp>StudyData</stp>
        <stp>(Vol(GCE?1)when  (LocalYear(GCE?1)=2016 AND LocalMonth(GCE?1)=2 AND LocalDay(GCE?1)=9 AND LocalHour(GCE?1)=7 AND LocalMinute(GCE?1)=20))</stp>
        <stp>Bar</stp>
        <stp/>
        <stp>Close</stp>
        <stp>5</stp>
        <stp>0</stp>
        <stp/>
        <stp/>
        <stp/>
        <stp>FALSE</stp>
        <stp>T</stp>
        <tr r="C17" s="8"/>
      </tp>
      <tp>
        <v>13</v>
        <stp/>
        <stp>StudyData</stp>
        <stp>(Vol(GCE?1)when  (LocalYear(GCE?1)=2016 AND LocalMonth(GCE?1)=2 AND LocalDay(GCE?1)=4 AND LocalHour(GCE?1)=7 AND LocalMinute(GCE?1)=20))</stp>
        <stp>Bar</stp>
        <stp/>
        <stp>Close</stp>
        <stp>5</stp>
        <stp>0</stp>
        <stp/>
        <stp/>
        <stp/>
        <stp>FALSE</stp>
        <stp>T</stp>
        <tr r="C20" s="8"/>
      </tp>
      <tp>
        <v>8</v>
        <stp/>
        <stp>StudyData</stp>
        <stp>(Vol(GCE?1)when  (LocalYear(GCE?1)=2016 AND LocalMonth(GCE?1)=2 AND LocalDay(GCE?1)=5 AND LocalHour(GCE?1)=7 AND LocalMinute(GCE?1)=20))</stp>
        <stp>Bar</stp>
        <stp/>
        <stp>Close</stp>
        <stp>5</stp>
        <stp>0</stp>
        <stp/>
        <stp/>
        <stp/>
        <stp>FALSE</stp>
        <stp>T</stp>
        <tr r="C19" s="8"/>
      </tp>
      <tp>
        <v>3</v>
        <stp/>
        <stp>StudyData</stp>
        <stp>(Vol(GCE?1)when  (LocalYear(GCE?1)=2016 AND LocalMonth(GCE?1)=2 AND LocalDay(GCE?1)=3 AND LocalHour(GCE?1)=7 AND LocalMinute(GCE?1)=20))</stp>
        <stp>Bar</stp>
        <stp/>
        <stp>Close</stp>
        <stp>5</stp>
        <stp>0</stp>
        <stp/>
        <stp/>
        <stp/>
        <stp>FALSE</stp>
        <stp>T</stp>
        <tr r="C21" s="8"/>
      </tp>
      <tp>
        <v>1917</v>
        <stp/>
        <stp>StudyData</stp>
        <stp>(Vol(GCE?2)when  (LocalYear(GCE?2)=2016 AND LocalMonth(GCE?2)=2 AND LocalDay(GCE?2)=8 AND LocalHour(GCE?2)=7 AND LocalMinute(GCE?2)=40))</stp>
        <stp>Bar</stp>
        <stp/>
        <stp>Close</stp>
        <stp>5</stp>
        <stp>0</stp>
        <stp/>
        <stp/>
        <stp/>
        <stp>FALSE</stp>
        <stp>T</stp>
        <tr r="X5" s="8"/>
      </tp>
      <tp>
        <v>1888</v>
        <stp/>
        <stp>StudyData</stp>
        <stp>(Vol(GCE?2)when  (LocalYear(GCE?2)=2016 AND LocalMonth(GCE?2)=2 AND LocalDay(GCE?2)=9 AND LocalHour(GCE?2)=7 AND LocalMinute(GCE?2)=50))</stp>
        <stp>Bar</stp>
        <stp/>
        <stp>Close</stp>
        <stp>5</stp>
        <stp>0</stp>
        <stp/>
        <stp/>
        <stp/>
        <stp>FALSE</stp>
        <stp>T</stp>
        <tr r="W7" s="8"/>
      </tp>
      <tp>
        <v>1417</v>
        <stp/>
        <stp>StudyData</stp>
        <stp>(Vol(GCE?2)when  (LocalYear(GCE?2)=2016 AND LocalMonth(GCE?2)=2 AND LocalDay(GCE?2)=8 AND LocalHour(GCE?2)=7 AND LocalMinute(GCE?2)=45))</stp>
        <stp>Bar</stp>
        <stp/>
        <stp>Close</stp>
        <stp>5</stp>
        <stp>0</stp>
        <stp/>
        <stp/>
        <stp/>
        <stp>FALSE</stp>
        <stp>T</stp>
        <tr r="X6" s="8"/>
      </tp>
      <tp>
        <v>1060</v>
        <stp/>
        <stp>StudyData</stp>
        <stp>(Vol(GCE?2)when  (LocalYear(GCE?2)=2016 AND LocalMonth(GCE?2)=2 AND LocalDay(GCE?2)=9 AND LocalHour(GCE?2)=7 AND LocalMinute(GCE?2)=55))</stp>
        <stp>Bar</stp>
        <stp/>
        <stp>Close</stp>
        <stp>5</stp>
        <stp>0</stp>
        <stp/>
        <stp/>
        <stp/>
        <stp>FALSE</stp>
        <stp>T</stp>
        <tr r="W8" s="8"/>
      </tp>
      <tp>
        <v>1885</v>
        <stp/>
        <stp>StudyData</stp>
        <stp>(Vol(GCE?2)when  (LocalYear(GCE?2)=2016 AND LocalMonth(GCE?2)=2 AND LocalDay(GCE?2)=8 AND LocalHour(GCE?2)=7 AND LocalMinute(GCE?2)=50))</stp>
        <stp>Bar</stp>
        <stp/>
        <stp>Close</stp>
        <stp>5</stp>
        <stp>0</stp>
        <stp/>
        <stp/>
        <stp/>
        <stp>FALSE</stp>
        <stp>T</stp>
        <tr r="X7" s="8"/>
      </tp>
      <tp>
        <v>2236</v>
        <stp/>
        <stp>StudyData</stp>
        <stp>(Vol(GCE?2)when  (LocalYear(GCE?2)=2016 AND LocalMonth(GCE?2)=2 AND LocalDay(GCE?2)=9 AND LocalHour(GCE?2)=7 AND LocalMinute(GCE?2)=40))</stp>
        <stp>Bar</stp>
        <stp/>
        <stp>Close</stp>
        <stp>5</stp>
        <stp>0</stp>
        <stp/>
        <stp/>
        <stp/>
        <stp>FALSE</stp>
        <stp>T</stp>
        <tr r="W5" s="8"/>
      </tp>
      <tp>
        <v>1272</v>
        <stp/>
        <stp>StudyData</stp>
        <stp>(Vol(GCE?2)when  (LocalYear(GCE?2)=2016 AND LocalMonth(GCE?2)=2 AND LocalDay(GCE?2)=8 AND LocalHour(GCE?2)=7 AND LocalMinute(GCE?2)=55))</stp>
        <stp>Bar</stp>
        <stp/>
        <stp>Close</stp>
        <stp>5</stp>
        <stp>0</stp>
        <stp/>
        <stp/>
        <stp/>
        <stp>FALSE</stp>
        <stp>T</stp>
        <tr r="X8" s="8"/>
      </tp>
      <tp>
        <v>1171</v>
        <stp/>
        <stp>StudyData</stp>
        <stp>(Vol(GCE?2)when  (LocalYear(GCE?2)=2016 AND LocalMonth(GCE?2)=2 AND LocalDay(GCE?2)=9 AND LocalHour(GCE?2)=7 AND LocalMinute(GCE?2)=45))</stp>
        <stp>Bar</stp>
        <stp/>
        <stp>Close</stp>
        <stp>5</stp>
        <stp>0</stp>
        <stp/>
        <stp/>
        <stp/>
        <stp>FALSE</stp>
        <stp>T</stp>
        <tr r="W6" s="8"/>
      </tp>
      <tp>
        <v>2183</v>
        <stp/>
        <stp>StudyData</stp>
        <stp>(Vol(GCE?2)when  (LocalYear(GCE?2)=2016 AND LocalMonth(GCE?2)=2 AND LocalDay(GCE?2)=8 AND LocalHour(GCE?2)=7 AND LocalMinute(GCE?2)=20))</stp>
        <stp>Bar</stp>
        <stp/>
        <stp>Close</stp>
        <stp>5</stp>
        <stp>0</stp>
        <stp/>
        <stp/>
        <stp/>
        <stp>FALSE</stp>
        <stp>T</stp>
        <tr r="X1" s="8"/>
        <tr r="D18" s="8"/>
      </tp>
      <tp>
        <v>1381</v>
        <stp/>
        <stp>StudyData</stp>
        <stp>(Vol(GCE?2)when  (LocalYear(GCE?2)=2016 AND LocalMonth(GCE?2)=2 AND LocalDay(GCE?2)=9 AND LocalHour(GCE?2)=7 AND LocalMinute(GCE?2)=30))</stp>
        <stp>Bar</stp>
        <stp/>
        <stp>Close</stp>
        <stp>5</stp>
        <stp>0</stp>
        <stp/>
        <stp/>
        <stp/>
        <stp>FALSE</stp>
        <stp>T</stp>
        <tr r="W3" s="8"/>
      </tp>
      <tp>
        <v>1378</v>
        <stp/>
        <stp>StudyData</stp>
        <stp>(Vol(GCE?2)when  (LocalYear(GCE?2)=2016 AND LocalMonth(GCE?2)=2 AND LocalDay(GCE?2)=8 AND LocalHour(GCE?2)=7 AND LocalMinute(GCE?2)=25))</stp>
        <stp>Bar</stp>
        <stp/>
        <stp>Close</stp>
        <stp>5</stp>
        <stp>0</stp>
        <stp/>
        <stp/>
        <stp/>
        <stp>FALSE</stp>
        <stp>T</stp>
        <tr r="X2" s="8"/>
      </tp>
      <tp>
        <v>1844</v>
        <stp/>
        <stp>StudyData</stp>
        <stp>(Vol(GCE?2)when  (LocalYear(GCE?2)=2016 AND LocalMonth(GCE?2)=2 AND LocalDay(GCE?2)=9 AND LocalHour(GCE?2)=7 AND LocalMinute(GCE?2)=35))</stp>
        <stp>Bar</stp>
        <stp/>
        <stp>Close</stp>
        <stp>5</stp>
        <stp>0</stp>
        <stp/>
        <stp/>
        <stp/>
        <stp>FALSE</stp>
        <stp>T</stp>
        <tr r="W4" s="8"/>
      </tp>
      <tp>
        <v>1593</v>
        <stp/>
        <stp>StudyData</stp>
        <stp>(Vol(GCE?2)when  (LocalYear(GCE?2)=2016 AND LocalMonth(GCE?2)=2 AND LocalDay(GCE?2)=8 AND LocalHour(GCE?2)=7 AND LocalMinute(GCE?2)=30))</stp>
        <stp>Bar</stp>
        <stp/>
        <stp>Close</stp>
        <stp>5</stp>
        <stp>0</stp>
        <stp/>
        <stp/>
        <stp/>
        <stp>FALSE</stp>
        <stp>T</stp>
        <tr r="X3" s="8"/>
      </tp>
      <tp>
        <v>2612</v>
        <stp/>
        <stp>StudyData</stp>
        <stp>(Vol(GCE?2)when  (LocalYear(GCE?2)=2016 AND LocalMonth(GCE?2)=2 AND LocalDay(GCE?2)=9 AND LocalHour(GCE?2)=7 AND LocalMinute(GCE?2)=20))</stp>
        <stp>Bar</stp>
        <stp/>
        <stp>Close</stp>
        <stp>5</stp>
        <stp>0</stp>
        <stp/>
        <stp/>
        <stp/>
        <stp>FALSE</stp>
        <stp>T</stp>
        <tr r="W1" s="8"/>
        <tr r="D17" s="8"/>
      </tp>
      <tp>
        <v>1481</v>
        <stp/>
        <stp>StudyData</stp>
        <stp>(Vol(GCE?2)when  (LocalYear(GCE?2)=2016 AND LocalMonth(GCE?2)=2 AND LocalDay(GCE?2)=8 AND LocalHour(GCE?2)=7 AND LocalMinute(GCE?2)=35))</stp>
        <stp>Bar</stp>
        <stp/>
        <stp>Close</stp>
        <stp>5</stp>
        <stp>0</stp>
        <stp/>
        <stp/>
        <stp/>
        <stp>FALSE</stp>
        <stp>T</stp>
        <tr r="X4" s="8"/>
      </tp>
      <tp>
        <v>1655</v>
        <stp/>
        <stp>StudyData</stp>
        <stp>(Vol(GCE?2)when  (LocalYear(GCE?2)=2016 AND LocalMonth(GCE?2)=2 AND LocalDay(GCE?2)=9 AND LocalHour(GCE?2)=7 AND LocalMinute(GCE?2)=25))</stp>
        <stp>Bar</stp>
        <stp/>
        <stp>Close</stp>
        <stp>5</stp>
        <stp>0</stp>
        <stp/>
        <stp/>
        <stp/>
        <stp>FALSE</stp>
        <stp>T</stp>
        <tr r="W2" s="8"/>
      </tp>
      <tp>
        <v>702</v>
        <stp/>
        <stp>StudyData</stp>
        <stp>(Vol(GCE?2)when  (LocalYear(GCE?2)=2016 AND LocalMonth(GCE?2)=2 AND LocalDay(GCE?2)=2 AND LocalHour(GCE?2)=7 AND LocalMinute(GCE?2)=40))</stp>
        <stp>Bar</stp>
        <stp/>
        <stp>Close</stp>
        <stp>5</stp>
        <stp>0</stp>
        <stp/>
        <stp/>
        <stp/>
        <stp>FALSE</stp>
        <stp>T</stp>
        <tr r="AB5" s="8"/>
      </tp>
      <tp>
        <v>976</v>
        <stp/>
        <stp>StudyData</stp>
        <stp>(Vol(GCE?2)when  (LocalYear(GCE?2)=2016 AND LocalMonth(GCE?2)=2 AND LocalDay(GCE?2)=3 AND LocalHour(GCE?2)=7 AND LocalMinute(GCE?2)=50))</stp>
        <stp>Bar</stp>
        <stp/>
        <stp>Close</stp>
        <stp>5</stp>
        <stp>0</stp>
        <stp/>
        <stp/>
        <stp/>
        <stp>FALSE</stp>
        <stp>T</stp>
        <tr r="AA7" s="8"/>
      </tp>
      <tp>
        <v>5234</v>
        <stp/>
        <stp>StudyData</stp>
        <stp>(Vol(GCE?2)when  (LocalYear(GCE?2)=2016 AND LocalMonth(GCE?2)=2 AND LocalDay(GCE?2)=4 AND LocalHour(GCE?2)=7 AND LocalMinute(GCE?2)=20))</stp>
        <stp>Bar</stp>
        <stp/>
        <stp>Close</stp>
        <stp>5</stp>
        <stp>0</stp>
        <stp/>
        <stp/>
        <stp/>
        <stp>FALSE</stp>
        <stp>T</stp>
        <tr r="Z1" s="8"/>
        <tr r="D20" s="8"/>
      </tp>
      <tp>
        <v>14816</v>
        <stp/>
        <stp>StudyData</stp>
        <stp>(Vol(GCE?2)when  (LocalYear(GCE?2)=2016 AND LocalMonth(GCE?2)=2 AND LocalDay(GCE?2)=5 AND LocalHour(GCE?2)=7 AND LocalMinute(GCE?2)=30))</stp>
        <stp>Bar</stp>
        <stp/>
        <stp>Close</stp>
        <stp>5</stp>
        <stp>0</stp>
        <stp/>
        <stp/>
        <stp/>
        <stp>FALSE</stp>
        <stp>T</stp>
        <tr r="Y3" s="8"/>
      </tp>
      <tp>
        <v>709</v>
        <stp/>
        <stp>StudyData</stp>
        <stp>(Vol(GCE?2)when  (LocalYear(GCE?2)=2016 AND LocalMonth(GCE?2)=2 AND LocalDay(GCE?2)=2 AND LocalHour(GCE?2)=7 AND LocalMinute(GCE?2)=45))</stp>
        <stp>Bar</stp>
        <stp/>
        <stp>Close</stp>
        <stp>5</stp>
        <stp>0</stp>
        <stp/>
        <stp/>
        <stp/>
        <stp>FALSE</stp>
        <stp>T</stp>
        <tr r="AB6" s="8"/>
      </tp>
      <tp>
        <v>1050</v>
        <stp/>
        <stp>StudyData</stp>
        <stp>(Vol(GCE?2)when  (LocalYear(GCE?2)=2016 AND LocalMonth(GCE?2)=2 AND LocalDay(GCE?2)=3 AND LocalHour(GCE?2)=7 AND LocalMinute(GCE?2)=55))</stp>
        <stp>Bar</stp>
        <stp/>
        <stp>Close</stp>
        <stp>5</stp>
        <stp>0</stp>
        <stp/>
        <stp/>
        <stp/>
        <stp>FALSE</stp>
        <stp>T</stp>
        <tr r="AA8" s="8"/>
      </tp>
      <tp>
        <v>2497</v>
        <stp/>
        <stp>StudyData</stp>
        <stp>(Vol(GCE?2)when  (LocalYear(GCE?2)=2016 AND LocalMonth(GCE?2)=2 AND LocalDay(GCE?2)=4 AND LocalHour(GCE?2)=7 AND LocalMinute(GCE?2)=25))</stp>
        <stp>Bar</stp>
        <stp/>
        <stp>Close</stp>
        <stp>5</stp>
        <stp>0</stp>
        <stp/>
        <stp/>
        <stp/>
        <stp>FALSE</stp>
        <stp>T</stp>
        <tr r="Z2" s="8"/>
      </tp>
      <tp>
        <v>6118</v>
        <stp/>
        <stp>StudyData</stp>
        <stp>(Vol(GCE?2)when  (LocalYear(GCE?2)=2016 AND LocalMonth(GCE?2)=2 AND LocalDay(GCE?2)=5 AND LocalHour(GCE?2)=7 AND LocalMinute(GCE?2)=35))</stp>
        <stp>Bar</stp>
        <stp/>
        <stp>Close</stp>
        <stp>5</stp>
        <stp>0</stp>
        <stp/>
        <stp/>
        <stp/>
        <stp>FALSE</stp>
        <stp>T</stp>
        <tr r="Y4" s="8"/>
      </tp>
      <tp>
        <v>1212</v>
        <stp/>
        <stp>StudyData</stp>
        <stp>(Vol(GCE?2)when  (LocalYear(GCE?2)=2016 AND LocalMonth(GCE?2)=2 AND LocalDay(GCE?2)=2 AND LocalHour(GCE?2)=7 AND LocalMinute(GCE?2)=50))</stp>
        <stp>Bar</stp>
        <stp/>
        <stp>Close</stp>
        <stp>5</stp>
        <stp>0</stp>
        <stp/>
        <stp/>
        <stp/>
        <stp>FALSE</stp>
        <stp>T</stp>
        <tr r="AB7" s="8"/>
      </tp>
      <tp>
        <v>3012</v>
        <stp/>
        <stp>StudyData</stp>
        <stp>(Vol(GCE?2)when  (LocalYear(GCE?2)=2016 AND LocalMonth(GCE?2)=2 AND LocalDay(GCE?2)=3 AND LocalHour(GCE?2)=7 AND LocalMinute(GCE?2)=40))</stp>
        <stp>Bar</stp>
        <stp/>
        <stp>Close</stp>
        <stp>5</stp>
        <stp>0</stp>
        <stp/>
        <stp/>
        <stp/>
        <stp>FALSE</stp>
        <stp>T</stp>
        <tr r="AA5" s="8"/>
      </tp>
      <tp>
        <v>5194</v>
        <stp/>
        <stp>StudyData</stp>
        <stp>(Vol(GCE?2)when  (LocalYear(GCE?2)=2016 AND LocalMonth(GCE?2)=2 AND LocalDay(GCE?2)=4 AND LocalHour(GCE?2)=7 AND LocalMinute(GCE?2)=30))</stp>
        <stp>Bar</stp>
        <stp/>
        <stp>Close</stp>
        <stp>5</stp>
        <stp>0</stp>
        <stp/>
        <stp/>
        <stp/>
        <stp>FALSE</stp>
        <stp>T</stp>
        <tr r="Z3" s="8"/>
      </tp>
      <tp>
        <v>1630</v>
        <stp/>
        <stp>StudyData</stp>
        <stp>(Vol(GCE?2)when  (LocalYear(GCE?2)=2016 AND LocalMonth(GCE?2)=2 AND LocalDay(GCE?2)=5 AND LocalHour(GCE?2)=7 AND LocalMinute(GCE?2)=20))</stp>
        <stp>Bar</stp>
        <stp/>
        <stp>Close</stp>
        <stp>5</stp>
        <stp>0</stp>
        <stp/>
        <stp/>
        <stp/>
        <stp>FALSE</stp>
        <stp>T</stp>
        <tr r="Y1" s="8"/>
        <tr r="D19" s="8"/>
      </tp>
      <tp>
        <v>773</v>
        <stp/>
        <stp>StudyData</stp>
        <stp>(Vol(GCE?2)when  (LocalYear(GCE?2)=2016 AND LocalMonth(GCE?2)=2 AND LocalDay(GCE?2)=2 AND LocalHour(GCE?2)=7 AND LocalMinute(GCE?2)=55))</stp>
        <stp>Bar</stp>
        <stp/>
        <stp>Close</stp>
        <stp>5</stp>
        <stp>0</stp>
        <stp/>
        <stp/>
        <stp/>
        <stp>FALSE</stp>
        <stp>T</stp>
        <tr r="AB8" s="8"/>
      </tp>
      <tp>
        <v>1205</v>
        <stp/>
        <stp>StudyData</stp>
        <stp>(Vol(GCE?2)when  (LocalYear(GCE?2)=2016 AND LocalMonth(GCE?2)=2 AND LocalDay(GCE?2)=3 AND LocalHour(GCE?2)=7 AND LocalMinute(GCE?2)=45))</stp>
        <stp>Bar</stp>
        <stp/>
        <stp>Close</stp>
        <stp>5</stp>
        <stp>0</stp>
        <stp/>
        <stp/>
        <stp/>
        <stp>FALSE</stp>
        <stp>T</stp>
        <tr r="AA6" s="8"/>
      </tp>
      <tp>
        <v>1832</v>
        <stp/>
        <stp>StudyData</stp>
        <stp>(Vol(GCE?2)when  (LocalYear(GCE?2)=2016 AND LocalMonth(GCE?2)=2 AND LocalDay(GCE?2)=4 AND LocalHour(GCE?2)=7 AND LocalMinute(GCE?2)=35))</stp>
        <stp>Bar</stp>
        <stp/>
        <stp>Close</stp>
        <stp>5</stp>
        <stp>0</stp>
        <stp/>
        <stp/>
        <stp/>
        <stp>FALSE</stp>
        <stp>T</stp>
        <tr r="Z4" s="8"/>
      </tp>
      <tp>
        <v>1733</v>
        <stp/>
        <stp>StudyData</stp>
        <stp>(Vol(GCE?2)when  (LocalYear(GCE?2)=2016 AND LocalMonth(GCE?2)=2 AND LocalDay(GCE?2)=5 AND LocalHour(GCE?2)=7 AND LocalMinute(GCE?2)=25))</stp>
        <stp>Bar</stp>
        <stp/>
        <stp>Close</stp>
        <stp>5</stp>
        <stp>0</stp>
        <stp/>
        <stp/>
        <stp/>
        <stp>FALSE</stp>
        <stp>T</stp>
        <tr r="Y2" s="8"/>
      </tp>
      <tp>
        <v>2057</v>
        <stp/>
        <stp>StudyData</stp>
        <stp>(Vol(GCE?2)when  (LocalYear(GCE?2)=2016 AND LocalMonth(GCE?2)=2 AND LocalDay(GCE?2)=2 AND LocalHour(GCE?2)=7 AND LocalMinute(GCE?2)=20))</stp>
        <stp>Bar</stp>
        <stp/>
        <stp>Close</stp>
        <stp>5</stp>
        <stp>0</stp>
        <stp/>
        <stp/>
        <stp/>
        <stp>FALSE</stp>
        <stp>T</stp>
        <tr r="AB1" s="8"/>
      </tp>
      <tp>
        <v>2343</v>
        <stp/>
        <stp>StudyData</stp>
        <stp>(Vol(GCE?2)when  (LocalYear(GCE?2)=2016 AND LocalMonth(GCE?2)=2 AND LocalDay(GCE?2)=3 AND LocalHour(GCE?2)=7 AND LocalMinute(GCE?2)=30))</stp>
        <stp>Bar</stp>
        <stp/>
        <stp>Close</stp>
        <stp>5</stp>
        <stp>0</stp>
        <stp/>
        <stp/>
        <stp/>
        <stp>FALSE</stp>
        <stp>T</stp>
        <tr r="AA3" s="8"/>
      </tp>
      <tp>
        <v>1402</v>
        <stp/>
        <stp>StudyData</stp>
        <stp>(Vol(GCE?2)when  (LocalYear(GCE?2)=2016 AND LocalMonth(GCE?2)=2 AND LocalDay(GCE?2)=4 AND LocalHour(GCE?2)=7 AND LocalMinute(GCE?2)=40))</stp>
        <stp>Bar</stp>
        <stp/>
        <stp>Close</stp>
        <stp>5</stp>
        <stp>0</stp>
        <stp/>
        <stp/>
        <stp/>
        <stp>FALSE</stp>
        <stp>T</stp>
        <tr r="Z5" s="8"/>
      </tp>
      <tp>
        <v>3486</v>
        <stp/>
        <stp>StudyData</stp>
        <stp>(Vol(GCE?2)when  (LocalYear(GCE?2)=2016 AND LocalMonth(GCE?2)=2 AND LocalDay(GCE?2)=5 AND LocalHour(GCE?2)=7 AND LocalMinute(GCE?2)=50))</stp>
        <stp>Bar</stp>
        <stp/>
        <stp>Close</stp>
        <stp>5</stp>
        <stp>0</stp>
        <stp/>
        <stp/>
        <stp/>
        <stp>FALSE</stp>
        <stp>T</stp>
        <tr r="Y7" s="8"/>
      </tp>
      <tp>
        <v>605</v>
        <stp/>
        <stp>StudyData</stp>
        <stp>(Vol(GCE?2)when  (LocalYear(GCE?2)=2016 AND LocalMonth(GCE?2)=2 AND LocalDay(GCE?2)=2 AND LocalHour(GCE?2)=7 AND LocalMinute(GCE?2)=25))</stp>
        <stp>Bar</stp>
        <stp/>
        <stp>Close</stp>
        <stp>5</stp>
        <stp>0</stp>
        <stp/>
        <stp/>
        <stp/>
        <stp>FALSE</stp>
        <stp>T</stp>
        <tr r="AB2" s="8"/>
      </tp>
      <tp>
        <v>2460</v>
        <stp/>
        <stp>StudyData</stp>
        <stp>(Vol(GCE?2)when  (LocalYear(GCE?2)=2016 AND LocalMonth(GCE?2)=2 AND LocalDay(GCE?2)=3 AND LocalHour(GCE?2)=7 AND LocalMinute(GCE?2)=35))</stp>
        <stp>Bar</stp>
        <stp/>
        <stp>Close</stp>
        <stp>5</stp>
        <stp>0</stp>
        <stp/>
        <stp/>
        <stp/>
        <stp>FALSE</stp>
        <stp>T</stp>
        <tr r="AA4" s="8"/>
      </tp>
      <tp>
        <v>1895</v>
        <stp/>
        <stp>StudyData</stp>
        <stp>(Vol(GCE?2)when  (LocalYear(GCE?2)=2016 AND LocalMonth(GCE?2)=2 AND LocalDay(GCE?2)=4 AND LocalHour(GCE?2)=7 AND LocalMinute(GCE?2)=45))</stp>
        <stp>Bar</stp>
        <stp/>
        <stp>Close</stp>
        <stp>5</stp>
        <stp>0</stp>
        <stp/>
        <stp/>
        <stp/>
        <stp>FALSE</stp>
        <stp>T</stp>
        <tr r="Z6" s="8"/>
      </tp>
      <tp>
        <v>4075</v>
        <stp/>
        <stp>StudyData</stp>
        <stp>(Vol(GCE?2)when  (LocalYear(GCE?2)=2016 AND LocalMonth(GCE?2)=2 AND LocalDay(GCE?2)=5 AND LocalHour(GCE?2)=7 AND LocalMinute(GCE?2)=55))</stp>
        <stp>Bar</stp>
        <stp/>
        <stp>Close</stp>
        <stp>5</stp>
        <stp>0</stp>
        <stp/>
        <stp/>
        <stp/>
        <stp>FALSE</stp>
        <stp>T</stp>
        <tr r="Y8" s="8"/>
      </tp>
      <tp>
        <v>1060</v>
        <stp/>
        <stp>StudyData</stp>
        <stp>(Vol(GCE?2)when  (LocalYear(GCE?2)=2016 AND LocalMonth(GCE?2)=2 AND LocalDay(GCE?2)=2 AND LocalHour(GCE?2)=7 AND LocalMinute(GCE?2)=30))</stp>
        <stp>Bar</stp>
        <stp/>
        <stp>Close</stp>
        <stp>5</stp>
        <stp>0</stp>
        <stp/>
        <stp/>
        <stp/>
        <stp>FALSE</stp>
        <stp>T</stp>
        <tr r="AB3" s="8"/>
      </tp>
      <tp>
        <v>6132</v>
        <stp/>
        <stp>StudyData</stp>
        <stp>(Vol(GCE?2)when  (LocalYear(GCE?2)=2016 AND LocalMonth(GCE?2)=2 AND LocalDay(GCE?2)=3 AND LocalHour(GCE?2)=7 AND LocalMinute(GCE?2)=20))</stp>
        <stp>Bar</stp>
        <stp/>
        <stp>Close</stp>
        <stp>5</stp>
        <stp>0</stp>
        <stp/>
        <stp/>
        <stp/>
        <stp>FALSE</stp>
        <stp>T</stp>
        <tr r="AA1" s="8"/>
        <tr r="D21" s="8"/>
      </tp>
      <tp>
        <v>3777</v>
        <stp/>
        <stp>StudyData</stp>
        <stp>(Vol(GCE?2)when  (LocalYear(GCE?2)=2016 AND LocalMonth(GCE?2)=2 AND LocalDay(GCE?2)=4 AND LocalHour(GCE?2)=7 AND LocalMinute(GCE?2)=50))</stp>
        <stp>Bar</stp>
        <stp/>
        <stp>Close</stp>
        <stp>5</stp>
        <stp>0</stp>
        <stp/>
        <stp/>
        <stp/>
        <stp>FALSE</stp>
        <stp>T</stp>
        <tr r="Z7" s="8"/>
      </tp>
      <tp>
        <v>8449</v>
        <stp/>
        <stp>StudyData</stp>
        <stp>(Vol(GCE?2)when  (LocalYear(GCE?2)=2016 AND LocalMonth(GCE?2)=2 AND LocalDay(GCE?2)=5 AND LocalHour(GCE?2)=7 AND LocalMinute(GCE?2)=40))</stp>
        <stp>Bar</stp>
        <stp/>
        <stp>Close</stp>
        <stp>5</stp>
        <stp>0</stp>
        <stp/>
        <stp/>
        <stp/>
        <stp>FALSE</stp>
        <stp>T</stp>
        <tr r="Y5" s="8"/>
      </tp>
      <tp>
        <v>579</v>
        <stp/>
        <stp>StudyData</stp>
        <stp>(Vol(GCE?2)when  (LocalYear(GCE?2)=2016 AND LocalMonth(GCE?2)=2 AND LocalDay(GCE?2)=2 AND LocalHour(GCE?2)=7 AND LocalMinute(GCE?2)=35))</stp>
        <stp>Bar</stp>
        <stp/>
        <stp>Close</stp>
        <stp>5</stp>
        <stp>0</stp>
        <stp/>
        <stp/>
        <stp/>
        <stp>FALSE</stp>
        <stp>T</stp>
        <tr r="AB4" s="8"/>
      </tp>
      <tp>
        <v>2811</v>
        <stp/>
        <stp>StudyData</stp>
        <stp>(Vol(GCE?2)when  (LocalYear(GCE?2)=2016 AND LocalMonth(GCE?2)=2 AND LocalDay(GCE?2)=3 AND LocalHour(GCE?2)=7 AND LocalMinute(GCE?2)=25))</stp>
        <stp>Bar</stp>
        <stp/>
        <stp>Close</stp>
        <stp>5</stp>
        <stp>0</stp>
        <stp/>
        <stp/>
        <stp/>
        <stp>FALSE</stp>
        <stp>T</stp>
        <tr r="AA2" s="8"/>
      </tp>
      <tp>
        <v>2063</v>
        <stp/>
        <stp>StudyData</stp>
        <stp>(Vol(GCE?2)when  (LocalYear(GCE?2)=2016 AND LocalMonth(GCE?2)=2 AND LocalDay(GCE?2)=4 AND LocalHour(GCE?2)=7 AND LocalMinute(GCE?2)=55))</stp>
        <stp>Bar</stp>
        <stp/>
        <stp>Close</stp>
        <stp>5</stp>
        <stp>0</stp>
        <stp/>
        <stp/>
        <stp/>
        <stp>FALSE</stp>
        <stp>T</stp>
        <tr r="Z8" s="8"/>
      </tp>
      <tp>
        <v>8679</v>
        <stp/>
        <stp>StudyData</stp>
        <stp>(Vol(GCE?2)when  (LocalYear(GCE?2)=2016 AND LocalMonth(GCE?2)=2 AND LocalDay(GCE?2)=5 AND LocalHour(GCE?2)=7 AND LocalMinute(GCE?2)=45))</stp>
        <stp>Bar</stp>
        <stp/>
        <stp>Close</stp>
        <stp>5</stp>
        <stp>0</stp>
        <stp/>
        <stp/>
        <stp/>
        <stp>FALSE</stp>
        <stp>T</stp>
        <tr r="Y6" s="8"/>
      </tp>
      <tp>
        <v>3535</v>
        <stp/>
        <stp>StudyData</stp>
        <stp>(Vol(GCE?2)when  (LocalYear(GCE?2)=2016 AND LocalMonth(GCE?2)=2 AND LocalDay(GCE?2)=8 AND LocalHour(GCE?2)=8 AND LocalMinute(GCE?2)=40))</stp>
        <stp>Bar</stp>
        <stp/>
        <stp>Close</stp>
        <stp>5</stp>
        <stp>0</stp>
        <stp/>
        <stp/>
        <stp/>
        <stp>FALSE</stp>
        <stp>T</stp>
        <tr r="X17" s="8"/>
      </tp>
      <tp>
        <v>3605</v>
        <stp/>
        <stp>StudyData</stp>
        <stp>(Vol(GCE?2)when  (LocalYear(GCE?2)=2016 AND LocalMonth(GCE?2)=2 AND LocalDay(GCE?2)=9 AND LocalHour(GCE?2)=8 AND LocalMinute(GCE?2)=50))</stp>
        <stp>Bar</stp>
        <stp/>
        <stp>Close</stp>
        <stp>5</stp>
        <stp>0</stp>
        <stp/>
        <stp/>
        <stp/>
        <stp>FALSE</stp>
        <stp>T</stp>
        <tr r="W19" s="8"/>
      </tp>
      <tp>
        <v>3412</v>
        <stp/>
        <stp>StudyData</stp>
        <stp>(Vol(GCE?2)when  (LocalYear(GCE?2)=2016 AND LocalMonth(GCE?2)=2 AND LocalDay(GCE?2)=8 AND LocalHour(GCE?2)=8 AND LocalMinute(GCE?2)=45))</stp>
        <stp>Bar</stp>
        <stp/>
        <stp>Close</stp>
        <stp>5</stp>
        <stp>0</stp>
        <stp/>
        <stp/>
        <stp/>
        <stp>FALSE</stp>
        <stp>T</stp>
        <tr r="X18" s="8"/>
      </tp>
      <tp>
        <v>1876</v>
        <stp/>
        <stp>StudyData</stp>
        <stp>(Vol(GCE?2)when  (LocalYear(GCE?2)=2016 AND LocalMonth(GCE?2)=2 AND LocalDay(GCE?2)=9 AND LocalHour(GCE?2)=8 AND LocalMinute(GCE?2)=55))</stp>
        <stp>Bar</stp>
        <stp/>
        <stp>Close</stp>
        <stp>5</stp>
        <stp>0</stp>
        <stp/>
        <stp/>
        <stp/>
        <stp>FALSE</stp>
        <stp>T</stp>
        <tr r="W20" s="8"/>
      </tp>
      <tp>
        <v>4081</v>
        <stp/>
        <stp>StudyData</stp>
        <stp>(Vol(GCE?2)when  (LocalYear(GCE?2)=2016 AND LocalMonth(GCE?2)=2 AND LocalDay(GCE?2)=8 AND LocalHour(GCE?2)=8 AND LocalMinute(GCE?2)=50))</stp>
        <stp>Bar</stp>
        <stp/>
        <stp>Close</stp>
        <stp>5</stp>
        <stp>0</stp>
        <stp/>
        <stp/>
        <stp/>
        <stp>FALSE</stp>
        <stp>T</stp>
        <tr r="X19" s="8"/>
      </tp>
      <tp>
        <v>2971</v>
        <stp/>
        <stp>StudyData</stp>
        <stp>(Vol(GCE?2)when  (LocalYear(GCE?2)=2016 AND LocalMonth(GCE?2)=2 AND LocalDay(GCE?2)=9 AND LocalHour(GCE?2)=8 AND LocalMinute(GCE?2)=40))</stp>
        <stp>Bar</stp>
        <stp/>
        <stp>Close</stp>
        <stp>5</stp>
        <stp>0</stp>
        <stp/>
        <stp/>
        <stp/>
        <stp>FALSE</stp>
        <stp>T</stp>
        <tr r="W17" s="8"/>
      </tp>
      <tp>
        <v>4955</v>
        <stp/>
        <stp>StudyData</stp>
        <stp>(Vol(GCE?2)when  (LocalYear(GCE?2)=2016 AND LocalMonth(GCE?2)=2 AND LocalDay(GCE?2)=8 AND LocalHour(GCE?2)=8 AND LocalMinute(GCE?2)=55))</stp>
        <stp>Bar</stp>
        <stp/>
        <stp>Close</stp>
        <stp>5</stp>
        <stp>0</stp>
        <stp/>
        <stp/>
        <stp/>
        <stp>FALSE</stp>
        <stp>T</stp>
        <tr r="X20" s="8"/>
      </tp>
      <tp>
        <v>2199</v>
        <stp/>
        <stp>StudyData</stp>
        <stp>(Vol(GCE?2)when  (LocalYear(GCE?2)=2016 AND LocalMonth(GCE?2)=2 AND LocalDay(GCE?2)=9 AND LocalHour(GCE?2)=8 AND LocalMinute(GCE?2)=45))</stp>
        <stp>Bar</stp>
        <stp/>
        <stp>Close</stp>
        <stp>5</stp>
        <stp>0</stp>
        <stp/>
        <stp/>
        <stp/>
        <stp>FALSE</stp>
        <stp>T</stp>
        <tr r="W18" s="8"/>
      </tp>
      <tp>
        <v>1191</v>
        <stp/>
        <stp>StudyData</stp>
        <stp>(Vol(GCE?2)when  (LocalYear(GCE?2)=2016 AND LocalMonth(GCE?2)=2 AND LocalDay(GCE?2)=8 AND LocalHour(GCE?2)=8 AND LocalMinute(GCE?2)=00))</stp>
        <stp>Bar</stp>
        <stp/>
        <stp>Close</stp>
        <stp>5</stp>
        <stp>0</stp>
        <stp/>
        <stp/>
        <stp/>
        <stp>FALSE</stp>
        <stp>T</stp>
        <tr r="X9" s="8"/>
      </tp>
      <tp>
        <v>1214</v>
        <stp/>
        <stp>StudyData</stp>
        <stp>(Vol(GCE?2)when  (LocalYear(GCE?2)=2016 AND LocalMonth(GCE?2)=2 AND LocalDay(GCE?2)=9 AND LocalHour(GCE?2)=8 AND LocalMinute(GCE?2)=10))</stp>
        <stp>Bar</stp>
        <stp/>
        <stp>Close</stp>
        <stp>5</stp>
        <stp>0</stp>
        <stp/>
        <stp/>
        <stp/>
        <stp>FALSE</stp>
        <stp>T</stp>
        <tr r="W11" s="8"/>
      </tp>
      <tp>
        <v>1055</v>
        <stp/>
        <stp>StudyData</stp>
        <stp>(Vol(GCE?2)when  (LocalYear(GCE?2)=2016 AND LocalMonth(GCE?2)=2 AND LocalDay(GCE?2)=8 AND LocalHour(GCE?2)=8 AND LocalMinute(GCE?2)=05))</stp>
        <stp>Bar</stp>
        <stp/>
        <stp>Close</stp>
        <stp>5</stp>
        <stp>0</stp>
        <stp/>
        <stp/>
        <stp/>
        <stp>FALSE</stp>
        <stp>T</stp>
        <tr r="X10" s="8"/>
      </tp>
      <tp>
        <v>1618</v>
        <stp/>
        <stp>StudyData</stp>
        <stp>(Vol(GCE?2)when  (LocalYear(GCE?2)=2016 AND LocalMonth(GCE?2)=2 AND LocalDay(GCE?2)=9 AND LocalHour(GCE?2)=8 AND LocalMinute(GCE?2)=15))</stp>
        <stp>Bar</stp>
        <stp/>
        <stp>Close</stp>
        <stp>5</stp>
        <stp>0</stp>
        <stp/>
        <stp/>
        <stp/>
        <stp>FALSE</stp>
        <stp>T</stp>
        <tr r="W12" s="8"/>
      </tp>
      <tp>
        <v>1399</v>
        <stp/>
        <stp>StudyData</stp>
        <stp>(Vol(GCE?2)when  (LocalYear(GCE?2)=2016 AND LocalMonth(GCE?2)=2 AND LocalDay(GCE?2)=8 AND LocalHour(GCE?2)=8 AND LocalMinute(GCE?2)=10))</stp>
        <stp>Bar</stp>
        <stp/>
        <stp>Close</stp>
        <stp>5</stp>
        <stp>0</stp>
        <stp/>
        <stp/>
        <stp/>
        <stp>FALSE</stp>
        <stp>T</stp>
        <tr r="X11" s="8"/>
      </tp>
      <tp>
        <v>2077</v>
        <stp/>
        <stp>StudyData</stp>
        <stp>(Vol(GCE?2)when  (LocalYear(GCE?2)=2016 AND LocalMonth(GCE?2)=2 AND LocalDay(GCE?2)=9 AND LocalHour(GCE?2)=8 AND LocalMinute(GCE?2)=00))</stp>
        <stp>Bar</stp>
        <stp/>
        <stp>Close</stp>
        <stp>5</stp>
        <stp>0</stp>
        <stp/>
        <stp/>
        <stp/>
        <stp>FALSE</stp>
        <stp>T</stp>
        <tr r="W9" s="8"/>
      </tp>
      <tp>
        <v>2380</v>
        <stp/>
        <stp>StudyData</stp>
        <stp>(Vol(GCE?2)when  (LocalYear(GCE?2)=2016 AND LocalMonth(GCE?2)=2 AND LocalDay(GCE?2)=8 AND LocalHour(GCE?2)=8 AND LocalMinute(GCE?2)=15))</stp>
        <stp>Bar</stp>
        <stp/>
        <stp>Close</stp>
        <stp>5</stp>
        <stp>0</stp>
        <stp/>
        <stp/>
        <stp/>
        <stp>FALSE</stp>
        <stp>T</stp>
        <tr r="X12" s="8"/>
      </tp>
      <tp>
        <v>1106</v>
        <stp/>
        <stp>StudyData</stp>
        <stp>(Vol(GCE?2)when  (LocalYear(GCE?2)=2016 AND LocalMonth(GCE?2)=2 AND LocalDay(GCE?2)=9 AND LocalHour(GCE?2)=8 AND LocalMinute(GCE?2)=05))</stp>
        <stp>Bar</stp>
        <stp/>
        <stp>Close</stp>
        <stp>5</stp>
        <stp>0</stp>
        <stp/>
        <stp/>
        <stp/>
        <stp>FALSE</stp>
        <stp>T</stp>
        <tr r="W10" s="8"/>
      </tp>
      <tp>
        <v>2540</v>
        <stp/>
        <stp>StudyData</stp>
        <stp>(Vol(GCE?2)when  (LocalYear(GCE?2)=2016 AND LocalMonth(GCE?2)=2 AND LocalDay(GCE?2)=8 AND LocalHour(GCE?2)=8 AND LocalMinute(GCE?2)=20))</stp>
        <stp>Bar</stp>
        <stp/>
        <stp>Close</stp>
        <stp>5</stp>
        <stp>0</stp>
        <stp/>
        <stp/>
        <stp/>
        <stp>FALSE</stp>
        <stp>T</stp>
        <tr r="X13" s="8"/>
      </tp>
      <tp>
        <v>1687</v>
        <stp/>
        <stp>StudyData</stp>
        <stp>(Vol(GCE?2)when  (LocalYear(GCE?2)=2016 AND LocalMonth(GCE?2)=2 AND LocalDay(GCE?2)=9 AND LocalHour(GCE?2)=8 AND LocalMinute(GCE?2)=30))</stp>
        <stp>Bar</stp>
        <stp/>
        <stp>Close</stp>
        <stp>5</stp>
        <stp>0</stp>
        <stp/>
        <stp/>
        <stp/>
        <stp>FALSE</stp>
        <stp>T</stp>
        <tr r="W15" s="8"/>
      </tp>
      <tp>
        <v>3819</v>
        <stp/>
        <stp>StudyData</stp>
        <stp>(Vol(GCE?2)when  (LocalYear(GCE?2)=2016 AND LocalMonth(GCE?2)=2 AND LocalDay(GCE?2)=8 AND LocalHour(GCE?2)=8 AND LocalMinute(GCE?2)=25))</stp>
        <stp>Bar</stp>
        <stp/>
        <stp>Close</stp>
        <stp>5</stp>
        <stp>0</stp>
        <stp/>
        <stp/>
        <stp/>
        <stp>FALSE</stp>
        <stp>T</stp>
        <tr r="X14" s="8"/>
      </tp>
      <tp>
        <v>4084</v>
        <stp/>
        <stp>StudyData</stp>
        <stp>(Vol(GCE?2)when  (LocalYear(GCE?2)=2016 AND LocalMonth(GCE?2)=2 AND LocalDay(GCE?2)=9 AND LocalHour(GCE?2)=8 AND LocalMinute(GCE?2)=35))</stp>
        <stp>Bar</stp>
        <stp/>
        <stp>Close</stp>
        <stp>5</stp>
        <stp>0</stp>
        <stp/>
        <stp/>
        <stp/>
        <stp>FALSE</stp>
        <stp>T</stp>
        <tr r="W16" s="8"/>
      </tp>
      <tp>
        <v>4114</v>
        <stp/>
        <stp>StudyData</stp>
        <stp>(Vol(GCE?2)when  (LocalYear(GCE?2)=2016 AND LocalMonth(GCE?2)=2 AND LocalDay(GCE?2)=8 AND LocalHour(GCE?2)=8 AND LocalMinute(GCE?2)=30))</stp>
        <stp>Bar</stp>
        <stp/>
        <stp>Close</stp>
        <stp>5</stp>
        <stp>0</stp>
        <stp/>
        <stp/>
        <stp/>
        <stp>FALSE</stp>
        <stp>T</stp>
        <tr r="X15" s="8"/>
      </tp>
      <tp>
        <v>1207</v>
        <stp/>
        <stp>StudyData</stp>
        <stp>(Vol(GCE?2)when  (LocalYear(GCE?2)=2016 AND LocalMonth(GCE?2)=2 AND LocalDay(GCE?2)=9 AND LocalHour(GCE?2)=8 AND LocalMinute(GCE?2)=20))</stp>
        <stp>Bar</stp>
        <stp/>
        <stp>Close</stp>
        <stp>5</stp>
        <stp>0</stp>
        <stp/>
        <stp/>
        <stp/>
        <stp>FALSE</stp>
        <stp>T</stp>
        <tr r="W13" s="8"/>
      </tp>
      <tp>
        <v>8696</v>
        <stp/>
        <stp>StudyData</stp>
        <stp>(Vol(GCE?2)when  (LocalYear(GCE?2)=2016 AND LocalMonth(GCE?2)=2 AND LocalDay(GCE?2)=8 AND LocalHour(GCE?2)=8 AND LocalMinute(GCE?2)=35))</stp>
        <stp>Bar</stp>
        <stp/>
        <stp>Close</stp>
        <stp>5</stp>
        <stp>0</stp>
        <stp/>
        <stp/>
        <stp/>
        <stp>FALSE</stp>
        <stp>T</stp>
        <tr r="X16" s="8"/>
      </tp>
      <tp>
        <v>773</v>
        <stp/>
        <stp>StudyData</stp>
        <stp>(Vol(GCE?2)when  (LocalYear(GCE?2)=2016 AND LocalMonth(GCE?2)=2 AND LocalDay(GCE?2)=9 AND LocalHour(GCE?2)=8 AND LocalMinute(GCE?2)=25))</stp>
        <stp>Bar</stp>
        <stp/>
        <stp>Close</stp>
        <stp>5</stp>
        <stp>0</stp>
        <stp/>
        <stp/>
        <stp/>
        <stp>FALSE</stp>
        <stp>T</stp>
        <tr r="W14" s="8"/>
      </tp>
      <tp>
        <v>1572</v>
        <stp/>
        <stp>StudyData</stp>
        <stp>(Vol(GCE?2)when  (LocalYear(GCE?2)=2016 AND LocalMonth(GCE?2)=2 AND LocalDay(GCE?2)=4 AND LocalHour(GCE?2)=8 AND LocalMinute(GCE?2)=00))</stp>
        <stp>Bar</stp>
        <stp/>
        <stp>Close</stp>
        <stp>5</stp>
        <stp>0</stp>
        <stp/>
        <stp/>
        <stp/>
        <stp>FALSE</stp>
        <stp>T</stp>
        <tr r="Z9" s="8"/>
      </tp>
      <tp>
        <v>2697</v>
        <stp/>
        <stp>StudyData</stp>
        <stp>(Vol(GCE?2)when  (LocalYear(GCE?2)=2016 AND LocalMonth(GCE?2)=2 AND LocalDay(GCE?2)=5 AND LocalHour(GCE?2)=8 AND LocalMinute(GCE?2)=10))</stp>
        <stp>Bar</stp>
        <stp/>
        <stp>Close</stp>
        <stp>5</stp>
        <stp>0</stp>
        <stp/>
        <stp/>
        <stp/>
        <stp>FALSE</stp>
        <stp>T</stp>
        <tr r="Y11" s="8"/>
      </tp>
      <tp>
        <v>1976</v>
        <stp/>
        <stp>StudyData</stp>
        <stp>(Vol(GCE?2)when  (LocalYear(GCE?2)=2016 AND LocalMonth(GCE?2)=2 AND LocalDay(GCE?2)=4 AND LocalHour(GCE?2)=8 AND LocalMinute(GCE?2)=05))</stp>
        <stp>Bar</stp>
        <stp/>
        <stp>Close</stp>
        <stp>5</stp>
        <stp>0</stp>
        <stp/>
        <stp/>
        <stp/>
        <stp>FALSE</stp>
        <stp>T</stp>
        <tr r="Z10" s="8"/>
      </tp>
      <tp>
        <v>2417</v>
        <stp/>
        <stp>StudyData</stp>
        <stp>(Vol(GCE?2)when  (LocalYear(GCE?2)=2016 AND LocalMonth(GCE?2)=2 AND LocalDay(GCE?2)=5 AND LocalHour(GCE?2)=8 AND LocalMinute(GCE?2)=15))</stp>
        <stp>Bar</stp>
        <stp/>
        <stp>Close</stp>
        <stp>5</stp>
        <stp>0</stp>
        <stp/>
        <stp/>
        <stp/>
        <stp>FALSE</stp>
        <stp>T</stp>
        <tr r="Y12" s="8"/>
      </tp>
      <tp>
        <v>2092</v>
        <stp/>
        <stp>StudyData</stp>
        <stp>(Vol(GCE?2)when  (LocalYear(GCE?2)=2016 AND LocalMonth(GCE?2)=2 AND LocalDay(GCE?2)=4 AND LocalHour(GCE?2)=8 AND LocalMinute(GCE?2)=10))</stp>
        <stp>Bar</stp>
        <stp/>
        <stp>Close</stp>
        <stp>5</stp>
        <stp>0</stp>
        <stp/>
        <stp/>
        <stp/>
        <stp>FALSE</stp>
        <stp>T</stp>
        <tr r="Z11" s="8"/>
      </tp>
      <tp>
        <v>4677</v>
        <stp/>
        <stp>StudyData</stp>
        <stp>(Vol(GCE?2)when  (LocalYear(GCE?2)=2016 AND LocalMonth(GCE?2)=2 AND LocalDay(GCE?2)=5 AND LocalHour(GCE?2)=8 AND LocalMinute(GCE?2)=00))</stp>
        <stp>Bar</stp>
        <stp/>
        <stp>Close</stp>
        <stp>5</stp>
        <stp>0</stp>
        <stp/>
        <stp/>
        <stp/>
        <stp>FALSE</stp>
        <stp>T</stp>
        <tr r="Y9" s="8"/>
      </tp>
      <tp>
        <v>2042</v>
        <stp/>
        <stp>StudyData</stp>
        <stp>(Vol(GCE?2)when  (LocalYear(GCE?2)=2016 AND LocalMonth(GCE?2)=2 AND LocalDay(GCE?2)=4 AND LocalHour(GCE?2)=8 AND LocalMinute(GCE?2)=15))</stp>
        <stp>Bar</stp>
        <stp/>
        <stp>Close</stp>
        <stp>5</stp>
        <stp>0</stp>
        <stp/>
        <stp/>
        <stp/>
        <stp>FALSE</stp>
        <stp>T</stp>
        <tr r="Z12" s="8"/>
      </tp>
      <tp>
        <v>6433</v>
        <stp/>
        <stp>StudyData</stp>
        <stp>(Vol(GCE?2)when  (LocalYear(GCE?2)=2016 AND LocalMonth(GCE?2)=2 AND LocalDay(GCE?2)=5 AND LocalHour(GCE?2)=8 AND LocalMinute(GCE?2)=05))</stp>
        <stp>Bar</stp>
        <stp/>
        <stp>Close</stp>
        <stp>5</stp>
        <stp>0</stp>
        <stp/>
        <stp/>
        <stp/>
        <stp>FALSE</stp>
        <stp>T</stp>
        <tr r="Y10" s="8"/>
      </tp>
      <tp>
        <v>1888</v>
        <stp/>
        <stp>StudyData</stp>
        <stp>(Vol(GCE?2)when  (LocalYear(GCE?2)=2016 AND LocalMonth(GCE?2)=2 AND LocalDay(GCE?2)=2 AND LocalHour(GCE?2)=8 AND LocalMinute(GCE?2)=40))</stp>
        <stp>Bar</stp>
        <stp/>
        <stp>Close</stp>
        <stp>5</stp>
        <stp>0</stp>
        <stp/>
        <stp/>
        <stp/>
        <stp>FALSE</stp>
        <stp>T</stp>
        <tr r="AB17" s="8"/>
      </tp>
      <tp>
        <v>1913</v>
        <stp/>
        <stp>StudyData</stp>
        <stp>(Vol(GCE?2)when  (LocalYear(GCE?2)=2016 AND LocalMonth(GCE?2)=2 AND LocalDay(GCE?2)=3 AND LocalHour(GCE?2)=8 AND LocalMinute(GCE?2)=50))</stp>
        <stp>Bar</stp>
        <stp/>
        <stp>Close</stp>
        <stp>5</stp>
        <stp>0</stp>
        <stp/>
        <stp/>
        <stp/>
        <stp>FALSE</stp>
        <stp>T</stp>
        <tr r="AA19" s="8"/>
      </tp>
      <tp>
        <v>1671</v>
        <stp/>
        <stp>StudyData</stp>
        <stp>(Vol(GCE?2)when  (LocalYear(GCE?2)=2016 AND LocalMonth(GCE?2)=2 AND LocalDay(GCE?2)=4 AND LocalHour(GCE?2)=8 AND LocalMinute(GCE?2)=20))</stp>
        <stp>Bar</stp>
        <stp/>
        <stp>Close</stp>
        <stp>5</stp>
        <stp>0</stp>
        <stp/>
        <stp/>
        <stp/>
        <stp>FALSE</stp>
        <stp>T</stp>
        <tr r="Z13" s="8"/>
      </tp>
      <tp>
        <v>3370</v>
        <stp/>
        <stp>StudyData</stp>
        <stp>(Vol(GCE?2)when  (LocalYear(GCE?2)=2016 AND LocalMonth(GCE?2)=2 AND LocalDay(GCE?2)=5 AND LocalHour(GCE?2)=8 AND LocalMinute(GCE?2)=30))</stp>
        <stp>Bar</stp>
        <stp/>
        <stp>Close</stp>
        <stp>5</stp>
        <stp>0</stp>
        <stp/>
        <stp/>
        <stp/>
        <stp>FALSE</stp>
        <stp>T</stp>
        <tr r="Y15" s="8"/>
      </tp>
      <tp>
        <v>863</v>
        <stp/>
        <stp>StudyData</stp>
        <stp>(Vol(GCE?2)when  (LocalYear(GCE?2)=2016 AND LocalMonth(GCE?2)=2 AND LocalDay(GCE?2)=2 AND LocalHour(GCE?2)=8 AND LocalMinute(GCE?2)=45))</stp>
        <stp>Bar</stp>
        <stp/>
        <stp>Close</stp>
        <stp>5</stp>
        <stp>0</stp>
        <stp/>
        <stp/>
        <stp/>
        <stp>FALSE</stp>
        <stp>T</stp>
        <tr r="AB18" s="8"/>
      </tp>
      <tp>
        <v>2141</v>
        <stp/>
        <stp>StudyData</stp>
        <stp>(Vol(GCE?2)when  (LocalYear(GCE?2)=2016 AND LocalMonth(GCE?2)=2 AND LocalDay(GCE?2)=3 AND LocalHour(GCE?2)=8 AND LocalMinute(GCE?2)=55))</stp>
        <stp>Bar</stp>
        <stp/>
        <stp>Close</stp>
        <stp>5</stp>
        <stp>0</stp>
        <stp/>
        <stp/>
        <stp/>
        <stp>FALSE</stp>
        <stp>T</stp>
        <tr r="AA20" s="8"/>
      </tp>
      <tp>
        <v>1165</v>
        <stp/>
        <stp>StudyData</stp>
        <stp>(Vol(GCE?2)when  (LocalYear(GCE?2)=2016 AND LocalMonth(GCE?2)=2 AND LocalDay(GCE?2)=4 AND LocalHour(GCE?2)=8 AND LocalMinute(GCE?2)=25))</stp>
        <stp>Bar</stp>
        <stp/>
        <stp>Close</stp>
        <stp>5</stp>
        <stp>0</stp>
        <stp/>
        <stp/>
        <stp/>
        <stp>FALSE</stp>
        <stp>T</stp>
        <tr r="Z14" s="8"/>
      </tp>
      <tp>
        <v>3059</v>
        <stp/>
        <stp>StudyData</stp>
        <stp>(Vol(GCE?2)when  (LocalYear(GCE?2)=2016 AND LocalMonth(GCE?2)=2 AND LocalDay(GCE?2)=5 AND LocalHour(GCE?2)=8 AND LocalMinute(GCE?2)=35))</stp>
        <stp>Bar</stp>
        <stp/>
        <stp>Close</stp>
        <stp>5</stp>
        <stp>0</stp>
        <stp/>
        <stp/>
        <stp/>
        <stp>FALSE</stp>
        <stp>T</stp>
        <tr r="Y16" s="8"/>
      </tp>
      <tp>
        <v>4041</v>
        <stp/>
        <stp>StudyData</stp>
        <stp>(Vol(GCE?2)when  (LocalYear(GCE?2)=2016 AND LocalMonth(GCE?2)=2 AND LocalDay(GCE?2)=2 AND LocalHour(GCE?2)=8 AND LocalMinute(GCE?2)=50))</stp>
        <stp>Bar</stp>
        <stp/>
        <stp>Close</stp>
        <stp>5</stp>
        <stp>0</stp>
        <stp/>
        <stp/>
        <stp/>
        <stp>FALSE</stp>
        <stp>T</stp>
        <tr r="AB19" s="8"/>
      </tp>
      <tp>
        <v>1323</v>
        <stp/>
        <stp>StudyData</stp>
        <stp>(Vol(GCE?2)when  (LocalYear(GCE?2)=2016 AND LocalMonth(GCE?2)=2 AND LocalDay(GCE?2)=3 AND LocalHour(GCE?2)=8 AND LocalMinute(GCE?2)=40))</stp>
        <stp>Bar</stp>
        <stp/>
        <stp>Close</stp>
        <stp>5</stp>
        <stp>0</stp>
        <stp/>
        <stp/>
        <stp/>
        <stp>FALSE</stp>
        <stp>T</stp>
        <tr r="AA17" s="8"/>
      </tp>
      <tp>
        <v>2317</v>
        <stp/>
        <stp>StudyData</stp>
        <stp>(Vol(GCE?2)when  (LocalYear(GCE?2)=2016 AND LocalMonth(GCE?2)=2 AND LocalDay(GCE?2)=4 AND LocalHour(GCE?2)=8 AND LocalMinute(GCE?2)=30))</stp>
        <stp>Bar</stp>
        <stp/>
        <stp>Close</stp>
        <stp>5</stp>
        <stp>0</stp>
        <stp/>
        <stp/>
        <stp/>
        <stp>FALSE</stp>
        <stp>T</stp>
        <tr r="Z15" s="8"/>
      </tp>
      <tp>
        <v>2320</v>
        <stp/>
        <stp>StudyData</stp>
        <stp>(Vol(GCE?2)when  (LocalYear(GCE?2)=2016 AND LocalMonth(GCE?2)=2 AND LocalDay(GCE?2)=5 AND LocalHour(GCE?2)=8 AND LocalMinute(GCE?2)=20))</stp>
        <stp>Bar</stp>
        <stp/>
        <stp>Close</stp>
        <stp>5</stp>
        <stp>0</stp>
        <stp/>
        <stp/>
        <stp/>
        <stp>FALSE</stp>
        <stp>T</stp>
        <tr r="Y13" s="8"/>
      </tp>
      <tp>
        <v>1735</v>
        <stp/>
        <stp>StudyData</stp>
        <stp>(Vol(GCE?2)when  (LocalYear(GCE?2)=2016 AND LocalMonth(GCE?2)=2 AND LocalDay(GCE?2)=2 AND LocalHour(GCE?2)=8 AND LocalMinute(GCE?2)=55))</stp>
        <stp>Bar</stp>
        <stp/>
        <stp>Close</stp>
        <stp>5</stp>
        <stp>0</stp>
        <stp/>
        <stp/>
        <stp/>
        <stp>FALSE</stp>
        <stp>T</stp>
        <tr r="AB20" s="8"/>
      </tp>
      <tp>
        <v>2398</v>
        <stp/>
        <stp>StudyData</stp>
        <stp>(Vol(GCE?2)when  (LocalYear(GCE?2)=2016 AND LocalMonth(GCE?2)=2 AND LocalDay(GCE?2)=3 AND LocalHour(GCE?2)=8 AND LocalMinute(GCE?2)=45))</stp>
        <stp>Bar</stp>
        <stp/>
        <stp>Close</stp>
        <stp>5</stp>
        <stp>0</stp>
        <stp/>
        <stp/>
        <stp/>
        <stp>FALSE</stp>
        <stp>T</stp>
        <tr r="AA18" s="8"/>
      </tp>
      <tp>
        <v>1954</v>
        <stp/>
        <stp>StudyData</stp>
        <stp>(Vol(GCE?2)when  (LocalYear(GCE?2)=2016 AND LocalMonth(GCE?2)=2 AND LocalDay(GCE?2)=4 AND LocalHour(GCE?2)=8 AND LocalMinute(GCE?2)=35))</stp>
        <stp>Bar</stp>
        <stp/>
        <stp>Close</stp>
        <stp>5</stp>
        <stp>0</stp>
        <stp/>
        <stp/>
        <stp/>
        <stp>FALSE</stp>
        <stp>T</stp>
        <tr r="Z16" s="8"/>
      </tp>
      <tp>
        <v>1471</v>
        <stp/>
        <stp>StudyData</stp>
        <stp>(Vol(GCE?2)when  (LocalYear(GCE?2)=2016 AND LocalMonth(GCE?2)=2 AND LocalDay(GCE?2)=5 AND LocalHour(GCE?2)=8 AND LocalMinute(GCE?2)=25))</stp>
        <stp>Bar</stp>
        <stp/>
        <stp>Close</stp>
        <stp>5</stp>
        <stp>0</stp>
        <stp/>
        <stp/>
        <stp/>
        <stp>FALSE</stp>
        <stp>T</stp>
        <tr r="Y14" s="8"/>
      </tp>
      <tp>
        <v>756</v>
        <stp/>
        <stp>StudyData</stp>
        <stp>(Vol(GCE?2)when  (LocalYear(GCE?2)=2016 AND LocalMonth(GCE?2)=2 AND LocalDay(GCE?2)=2 AND LocalHour(GCE?2)=8 AND LocalMinute(GCE?2)=20))</stp>
        <stp>Bar</stp>
        <stp/>
        <stp>Close</stp>
        <stp>5</stp>
        <stp>0</stp>
        <stp/>
        <stp/>
        <stp/>
        <stp>FALSE</stp>
        <stp>T</stp>
        <tr r="AB13" s="8"/>
      </tp>
      <tp>
        <v>961</v>
        <stp/>
        <stp>StudyData</stp>
        <stp>(Vol(GCE?2)when  (LocalYear(GCE?2)=2016 AND LocalMonth(GCE?2)=2 AND LocalDay(GCE?2)=3 AND LocalHour(GCE?2)=8 AND LocalMinute(GCE?2)=30))</stp>
        <stp>Bar</stp>
        <stp/>
        <stp>Close</stp>
        <stp>5</stp>
        <stp>0</stp>
        <stp/>
        <stp/>
        <stp/>
        <stp>FALSE</stp>
        <stp>T</stp>
        <tr r="AA15" s="8"/>
      </tp>
      <tp>
        <v>2095</v>
        <stp/>
        <stp>StudyData</stp>
        <stp>(Vol(GCE?2)when  (LocalYear(GCE?2)=2016 AND LocalMonth(GCE?2)=2 AND LocalDay(GCE?2)=4 AND LocalHour(GCE?2)=8 AND LocalMinute(GCE?2)=40))</stp>
        <stp>Bar</stp>
        <stp/>
        <stp>Close</stp>
        <stp>5</stp>
        <stp>0</stp>
        <stp/>
        <stp/>
        <stp/>
        <stp>FALSE</stp>
        <stp>T</stp>
        <tr r="Z17" s="8"/>
      </tp>
      <tp>
        <v>3427</v>
        <stp/>
        <stp>StudyData</stp>
        <stp>(Vol(GCE?2)when  (LocalYear(GCE?2)=2016 AND LocalMonth(GCE?2)=2 AND LocalDay(GCE?2)=5 AND LocalHour(GCE?2)=8 AND LocalMinute(GCE?2)=50))</stp>
        <stp>Bar</stp>
        <stp/>
        <stp>Close</stp>
        <stp>5</stp>
        <stp>0</stp>
        <stp/>
        <stp/>
        <stp/>
        <stp>FALSE</stp>
        <stp>T</stp>
        <tr r="Y19" s="8"/>
      </tp>
      <tp>
        <v>968</v>
        <stp/>
        <stp>StudyData</stp>
        <stp>(Vol(GCE?2)when  (LocalYear(GCE?2)=2016 AND LocalMonth(GCE?2)=2 AND LocalDay(GCE?2)=2 AND LocalHour(GCE?2)=8 AND LocalMinute(GCE?2)=25))</stp>
        <stp>Bar</stp>
        <stp/>
        <stp>Close</stp>
        <stp>5</stp>
        <stp>0</stp>
        <stp/>
        <stp/>
        <stp/>
        <stp>FALSE</stp>
        <stp>T</stp>
        <tr r="AB14" s="8"/>
      </tp>
      <tp>
        <v>1162</v>
        <stp/>
        <stp>StudyData</stp>
        <stp>(Vol(GCE?2)when  (LocalYear(GCE?2)=2016 AND LocalMonth(GCE?2)=2 AND LocalDay(GCE?2)=3 AND LocalHour(GCE?2)=8 AND LocalMinute(GCE?2)=35))</stp>
        <stp>Bar</stp>
        <stp/>
        <stp>Close</stp>
        <stp>5</stp>
        <stp>0</stp>
        <stp/>
        <stp/>
        <stp/>
        <stp>FALSE</stp>
        <stp>T</stp>
        <tr r="AA16" s="8"/>
      </tp>
      <tp>
        <v>2038</v>
        <stp/>
        <stp>StudyData</stp>
        <stp>(Vol(GCE?2)when  (LocalYear(GCE?2)=2016 AND LocalMonth(GCE?2)=2 AND LocalDay(GCE?2)=4 AND LocalHour(GCE?2)=8 AND LocalMinute(GCE?2)=45))</stp>
        <stp>Bar</stp>
        <stp/>
        <stp>Close</stp>
        <stp>5</stp>
        <stp>0</stp>
        <stp/>
        <stp/>
        <stp/>
        <stp>FALSE</stp>
        <stp>T</stp>
        <tr r="Z18" s="8"/>
      </tp>
      <tp>
        <v>1669</v>
        <stp/>
        <stp>StudyData</stp>
        <stp>(Vol(GCE?2)when  (LocalYear(GCE?2)=2016 AND LocalMonth(GCE?2)=2 AND LocalDay(GCE?2)=5 AND LocalHour(GCE?2)=8 AND LocalMinute(GCE?2)=55))</stp>
        <stp>Bar</stp>
        <stp/>
        <stp>Close</stp>
        <stp>5</stp>
        <stp>0</stp>
        <stp/>
        <stp/>
        <stp/>
        <stp>FALSE</stp>
        <stp>T</stp>
        <tr r="Y20" s="8"/>
      </tp>
      <tp>
        <v>2247</v>
        <stp/>
        <stp>StudyData</stp>
        <stp>(Vol(GCE?2)when  (LocalYear(GCE?2)=2016 AND LocalMonth(GCE?2)=2 AND LocalDay(GCE?2)=2 AND LocalHour(GCE?2)=8 AND LocalMinute(GCE?2)=30))</stp>
        <stp>Bar</stp>
        <stp/>
        <stp>Close</stp>
        <stp>5</stp>
        <stp>0</stp>
        <stp/>
        <stp/>
        <stp/>
        <stp>FALSE</stp>
        <stp>T</stp>
        <tr r="AB15" s="8"/>
      </tp>
      <tp>
        <v>1204</v>
        <stp/>
        <stp>StudyData</stp>
        <stp>(Vol(GCE?2)when  (LocalYear(GCE?2)=2016 AND LocalMonth(GCE?2)=2 AND LocalDay(GCE?2)=3 AND LocalHour(GCE?2)=8 AND LocalMinute(GCE?2)=20))</stp>
        <stp>Bar</stp>
        <stp/>
        <stp>Close</stp>
        <stp>5</stp>
        <stp>0</stp>
        <stp/>
        <stp/>
        <stp/>
        <stp>FALSE</stp>
        <stp>T</stp>
        <tr r="AA13" s="8"/>
      </tp>
      <tp>
        <v>1341</v>
        <stp/>
        <stp>StudyData</stp>
        <stp>(Vol(GCE?2)when  (LocalYear(GCE?2)=2016 AND LocalMonth(GCE?2)=2 AND LocalDay(GCE?2)=4 AND LocalHour(GCE?2)=8 AND LocalMinute(GCE?2)=50))</stp>
        <stp>Bar</stp>
        <stp/>
        <stp>Close</stp>
        <stp>5</stp>
        <stp>0</stp>
        <stp/>
        <stp/>
        <stp/>
        <stp>FALSE</stp>
        <stp>T</stp>
        <tr r="Z19" s="8"/>
      </tp>
      <tp>
        <v>2248</v>
        <stp/>
        <stp>StudyData</stp>
        <stp>(Vol(GCE?2)when  (LocalYear(GCE?2)=2016 AND LocalMonth(GCE?2)=2 AND LocalDay(GCE?2)=5 AND LocalHour(GCE?2)=8 AND LocalMinute(GCE?2)=40))</stp>
        <stp>Bar</stp>
        <stp/>
        <stp>Close</stp>
        <stp>5</stp>
        <stp>0</stp>
        <stp/>
        <stp/>
        <stp/>
        <stp>FALSE</stp>
        <stp>T</stp>
        <tr r="Y17" s="8"/>
      </tp>
      <tp>
        <v>2485</v>
        <stp/>
        <stp>StudyData</stp>
        <stp>(Vol(GCE?2)when  (LocalYear(GCE?2)=2016 AND LocalMonth(GCE?2)=2 AND LocalDay(GCE?2)=2 AND LocalHour(GCE?2)=8 AND LocalMinute(GCE?2)=35))</stp>
        <stp>Bar</stp>
        <stp/>
        <stp>Close</stp>
        <stp>5</stp>
        <stp>0</stp>
        <stp/>
        <stp/>
        <stp/>
        <stp>FALSE</stp>
        <stp>T</stp>
        <tr r="AB16" s="8"/>
      </tp>
      <tp>
        <v>819</v>
        <stp/>
        <stp>StudyData</stp>
        <stp>(Vol(GCE?2)when  (LocalYear(GCE?2)=2016 AND LocalMonth(GCE?2)=2 AND LocalDay(GCE?2)=3 AND LocalHour(GCE?2)=8 AND LocalMinute(GCE?2)=25))</stp>
        <stp>Bar</stp>
        <stp/>
        <stp>Close</stp>
        <stp>5</stp>
        <stp>0</stp>
        <stp/>
        <stp/>
        <stp/>
        <stp>FALSE</stp>
        <stp>T</stp>
        <tr r="AA14" s="8"/>
      </tp>
      <tp>
        <v>1008</v>
        <stp/>
        <stp>StudyData</stp>
        <stp>(Vol(GCE?2)when  (LocalYear(GCE?2)=2016 AND LocalMonth(GCE?2)=2 AND LocalDay(GCE?2)=4 AND LocalHour(GCE?2)=8 AND LocalMinute(GCE?2)=55))</stp>
        <stp>Bar</stp>
        <stp/>
        <stp>Close</stp>
        <stp>5</stp>
        <stp>0</stp>
        <stp/>
        <stp/>
        <stp/>
        <stp>FALSE</stp>
        <stp>T</stp>
        <tr r="Z20" s="8"/>
      </tp>
      <tp>
        <v>3492</v>
        <stp/>
        <stp>StudyData</stp>
        <stp>(Vol(GCE?2)when  (LocalYear(GCE?2)=2016 AND LocalMonth(GCE?2)=2 AND LocalDay(GCE?2)=5 AND LocalHour(GCE?2)=8 AND LocalMinute(GCE?2)=45))</stp>
        <stp>Bar</stp>
        <stp/>
        <stp>Close</stp>
        <stp>5</stp>
        <stp>0</stp>
        <stp/>
        <stp/>
        <stp/>
        <stp>FALSE</stp>
        <stp>T</stp>
        <tr r="Y18" s="8"/>
      </tp>
      <tp>
        <v>542</v>
        <stp/>
        <stp>StudyData</stp>
        <stp>(Vol(GCE?2)when  (LocalYear(GCE?2)=2016 AND LocalMonth(GCE?2)=2 AND LocalDay(GCE?2)=2 AND LocalHour(GCE?2)=8 AND LocalMinute(GCE?2)=00))</stp>
        <stp>Bar</stp>
        <stp/>
        <stp>Close</stp>
        <stp>5</stp>
        <stp>0</stp>
        <stp/>
        <stp/>
        <stp/>
        <stp>FALSE</stp>
        <stp>T</stp>
        <tr r="AB9" s="8"/>
      </tp>
      <tp>
        <v>1503</v>
        <stp/>
        <stp>StudyData</stp>
        <stp>(Vol(GCE?2)when  (LocalYear(GCE?2)=2016 AND LocalMonth(GCE?2)=2 AND LocalDay(GCE?2)=3 AND LocalHour(GCE?2)=8 AND LocalMinute(GCE?2)=10))</stp>
        <stp>Bar</stp>
        <stp/>
        <stp>Close</stp>
        <stp>5</stp>
        <stp>0</stp>
        <stp/>
        <stp/>
        <stp/>
        <stp>FALSE</stp>
        <stp>T</stp>
        <tr r="AA11" s="8"/>
      </tp>
      <tp>
        <v>1290</v>
        <stp/>
        <stp>StudyData</stp>
        <stp>(Vol(GCE?2)when  (LocalYear(GCE?2)=2016 AND LocalMonth(GCE?2)=2 AND LocalDay(GCE?2)=2 AND LocalHour(GCE?2)=8 AND LocalMinute(GCE?2)=05))</stp>
        <stp>Bar</stp>
        <stp/>
        <stp>Close</stp>
        <stp>5</stp>
        <stp>0</stp>
        <stp/>
        <stp/>
        <stp/>
        <stp>FALSE</stp>
        <stp>T</stp>
        <tr r="AB10" s="8"/>
      </tp>
      <tp>
        <v>1603</v>
        <stp/>
        <stp>StudyData</stp>
        <stp>(Vol(GCE?2)when  (LocalYear(GCE?2)=2016 AND LocalMonth(GCE?2)=2 AND LocalDay(GCE?2)=3 AND LocalHour(GCE?2)=8 AND LocalMinute(GCE?2)=15))</stp>
        <stp>Bar</stp>
        <stp/>
        <stp>Close</stp>
        <stp>5</stp>
        <stp>0</stp>
        <stp/>
        <stp/>
        <stp/>
        <stp>FALSE</stp>
        <stp>T</stp>
        <tr r="AA12" s="8"/>
      </tp>
      <tp>
        <v>2135</v>
        <stp/>
        <stp>StudyData</stp>
        <stp>(Vol(GCE?2)when  (LocalYear(GCE?2)=2016 AND LocalMonth(GCE?2)=2 AND LocalDay(GCE?2)=2 AND LocalHour(GCE?2)=8 AND LocalMinute(GCE?2)=10))</stp>
        <stp>Bar</stp>
        <stp/>
        <stp>Close</stp>
        <stp>5</stp>
        <stp>0</stp>
        <stp/>
        <stp/>
        <stp/>
        <stp>FALSE</stp>
        <stp>T</stp>
        <tr r="AB11" s="8"/>
      </tp>
      <tp>
        <v>2100</v>
        <stp/>
        <stp>StudyData</stp>
        <stp>(Vol(GCE?2)when  (LocalYear(GCE?2)=2016 AND LocalMonth(GCE?2)=2 AND LocalDay(GCE?2)=3 AND LocalHour(GCE?2)=8 AND LocalMinute(GCE?2)=00))</stp>
        <stp>Bar</stp>
        <stp/>
        <stp>Close</stp>
        <stp>5</stp>
        <stp>0</stp>
        <stp/>
        <stp/>
        <stp/>
        <stp>FALSE</stp>
        <stp>T</stp>
        <tr r="AA9" s="8"/>
      </tp>
      <tp>
        <v>741</v>
        <stp/>
        <stp>StudyData</stp>
        <stp>(Vol(GCE?2)when  (LocalYear(GCE?2)=2016 AND LocalMonth(GCE?2)=2 AND LocalDay(GCE?2)=2 AND LocalHour(GCE?2)=8 AND LocalMinute(GCE?2)=15))</stp>
        <stp>Bar</stp>
        <stp/>
        <stp>Close</stp>
        <stp>5</stp>
        <stp>0</stp>
        <stp/>
        <stp/>
        <stp/>
        <stp>FALSE</stp>
        <stp>T</stp>
        <tr r="AB12" s="8"/>
      </tp>
      <tp>
        <v>504</v>
        <stp/>
        <stp>StudyData</stp>
        <stp>(Vol(GCE?2)when  (LocalYear(GCE?2)=2016 AND LocalMonth(GCE?2)=2 AND LocalDay(GCE?2)=3 AND LocalHour(GCE?2)=8 AND LocalMinute(GCE?2)=05))</stp>
        <stp>Bar</stp>
        <stp/>
        <stp>Close</stp>
        <stp>5</stp>
        <stp>0</stp>
        <stp/>
        <stp/>
        <stp/>
        <stp>FALSE</stp>
        <stp>T</stp>
        <tr r="AA10" s="8"/>
      </tp>
      <tp>
        <v>1429</v>
        <stp/>
        <stp>StudyData</stp>
        <stp>(Vol(GCE?2)when  (LocalYear(GCE?2)=2016 AND LocalMonth(GCE?2)=2 AND LocalDay(GCE?2)=8 AND LocalHour(GCE?2)=9 AND LocalMinute(GCE?2)=40))</stp>
        <stp>Bar</stp>
        <stp/>
        <stp>Close</stp>
        <stp>5</stp>
        <stp>0</stp>
        <stp/>
        <stp/>
        <stp/>
        <stp>FALSE</stp>
        <stp>T</stp>
        <tr r="X29" s="8"/>
      </tp>
      <tp>
        <v>1645</v>
        <stp/>
        <stp>StudyData</stp>
        <stp>(Vol(GCE?2)when  (LocalYear(GCE?2)=2016 AND LocalMonth(GCE?2)=2 AND LocalDay(GCE?2)=9 AND LocalHour(GCE?2)=9 AND LocalMinute(GCE?2)=50))</stp>
        <stp>Bar</stp>
        <stp/>
        <stp>Close</stp>
        <stp>5</stp>
        <stp>0</stp>
        <stp/>
        <stp/>
        <stp/>
        <stp>FALSE</stp>
        <stp>T</stp>
        <tr r="W31" s="8"/>
      </tp>
      <tp>
        <v>2558</v>
        <stp/>
        <stp>StudyData</stp>
        <stp>(Vol(GCE?2)when  (LocalYear(GCE?2)=2016 AND LocalMonth(GCE?2)=2 AND LocalDay(GCE?2)=8 AND LocalHour(GCE?2)=9 AND LocalMinute(GCE?2)=45))</stp>
        <stp>Bar</stp>
        <stp/>
        <stp>Close</stp>
        <stp>5</stp>
        <stp>0</stp>
        <stp/>
        <stp/>
        <stp/>
        <stp>FALSE</stp>
        <stp>T</stp>
        <tr r="X30" s="8"/>
      </tp>
      <tp>
        <v>1688</v>
        <stp/>
        <stp>StudyData</stp>
        <stp>(Vol(GCE?2)when  (LocalYear(GCE?2)=2016 AND LocalMonth(GCE?2)=2 AND LocalDay(GCE?2)=9 AND LocalHour(GCE?2)=9 AND LocalMinute(GCE?2)=55))</stp>
        <stp>Bar</stp>
        <stp/>
        <stp>Close</stp>
        <stp>5</stp>
        <stp>0</stp>
        <stp/>
        <stp/>
        <stp/>
        <stp>FALSE</stp>
        <stp>T</stp>
        <tr r="W32" s="8"/>
      </tp>
      <tp>
        <v>2049</v>
        <stp/>
        <stp>StudyData</stp>
        <stp>(Vol(GCE?2)when  (LocalYear(GCE?2)=2016 AND LocalMonth(GCE?2)=2 AND LocalDay(GCE?2)=8 AND LocalHour(GCE?2)=9 AND LocalMinute(GCE?2)=50))</stp>
        <stp>Bar</stp>
        <stp/>
        <stp>Close</stp>
        <stp>5</stp>
        <stp>0</stp>
        <stp/>
        <stp/>
        <stp/>
        <stp>FALSE</stp>
        <stp>T</stp>
        <tr r="X31" s="8"/>
      </tp>
      <tp>
        <v>1970</v>
        <stp/>
        <stp>StudyData</stp>
        <stp>(Vol(GCE?2)when  (LocalYear(GCE?2)=2016 AND LocalMonth(GCE?2)=2 AND LocalDay(GCE?2)=9 AND LocalHour(GCE?2)=9 AND LocalMinute(GCE?2)=40))</stp>
        <stp>Bar</stp>
        <stp/>
        <stp>Close</stp>
        <stp>5</stp>
        <stp>0</stp>
        <stp/>
        <stp/>
        <stp/>
        <stp>FALSE</stp>
        <stp>T</stp>
        <tr r="W29" s="8"/>
      </tp>
      <tp>
        <v>1653</v>
        <stp/>
        <stp>StudyData</stp>
        <stp>(Vol(GCE?2)when  (LocalYear(GCE?2)=2016 AND LocalMonth(GCE?2)=2 AND LocalDay(GCE?2)=8 AND LocalHour(GCE?2)=9 AND LocalMinute(GCE?2)=55))</stp>
        <stp>Bar</stp>
        <stp/>
        <stp>Close</stp>
        <stp>5</stp>
        <stp>0</stp>
        <stp/>
        <stp/>
        <stp/>
        <stp>FALSE</stp>
        <stp>T</stp>
        <tr r="X32" s="8"/>
      </tp>
      <tp>
        <v>1263</v>
        <stp/>
        <stp>StudyData</stp>
        <stp>(Vol(GCE?2)when  (LocalYear(GCE?2)=2016 AND LocalMonth(GCE?2)=2 AND LocalDay(GCE?2)=9 AND LocalHour(GCE?2)=9 AND LocalMinute(GCE?2)=45))</stp>
        <stp>Bar</stp>
        <stp/>
        <stp>Close</stp>
        <stp>5</stp>
        <stp>0</stp>
        <stp/>
        <stp/>
        <stp/>
        <stp>FALSE</stp>
        <stp>T</stp>
        <tr r="W30" s="8"/>
      </tp>
      <tp>
        <v>4959</v>
        <stp/>
        <stp>StudyData</stp>
        <stp>(Vol(GCE?2)when  (LocalYear(GCE?2)=2016 AND LocalMonth(GCE?2)=2 AND LocalDay(GCE?2)=8 AND LocalHour(GCE?2)=9 AND LocalMinute(GCE?2)=00))</stp>
        <stp>Bar</stp>
        <stp/>
        <stp>Close</stp>
        <stp>5</stp>
        <stp>0</stp>
        <stp/>
        <stp/>
        <stp/>
        <stp>FALSE</stp>
        <stp>T</stp>
        <tr r="X21" s="8"/>
      </tp>
      <tp>
        <v>2379</v>
        <stp/>
        <stp>StudyData</stp>
        <stp>(Vol(GCE?2)when  (LocalYear(GCE?2)=2016 AND LocalMonth(GCE?2)=2 AND LocalDay(GCE?2)=9 AND LocalHour(GCE?2)=9 AND LocalMinute(GCE?2)=10))</stp>
        <stp>Bar</stp>
        <stp/>
        <stp>Close</stp>
        <stp>5</stp>
        <stp>0</stp>
        <stp/>
        <stp/>
        <stp/>
        <stp>FALSE</stp>
        <stp>T</stp>
        <tr r="W23" s="8"/>
      </tp>
      <tp>
        <v>3005</v>
        <stp/>
        <stp>StudyData</stp>
        <stp>(Vol(GCE?2)when  (LocalYear(GCE?2)=2016 AND LocalMonth(GCE?2)=2 AND LocalDay(GCE?2)=8 AND LocalHour(GCE?2)=9 AND LocalMinute(GCE?2)=05))</stp>
        <stp>Bar</stp>
        <stp/>
        <stp>Close</stp>
        <stp>5</stp>
        <stp>0</stp>
        <stp/>
        <stp/>
        <stp/>
        <stp>FALSE</stp>
        <stp>T</stp>
        <tr r="X22" s="8"/>
      </tp>
      <tp>
        <v>2161</v>
        <stp/>
        <stp>StudyData</stp>
        <stp>(Vol(GCE?2)when  (LocalYear(GCE?2)=2016 AND LocalMonth(GCE?2)=2 AND LocalDay(GCE?2)=9 AND LocalHour(GCE?2)=9 AND LocalMinute(GCE?2)=15))</stp>
        <stp>Bar</stp>
        <stp/>
        <stp>Close</stp>
        <stp>5</stp>
        <stp>0</stp>
        <stp/>
        <stp/>
        <stp/>
        <stp>FALSE</stp>
        <stp>T</stp>
        <tr r="W24" s="8"/>
      </tp>
      <tp>
        <v>7254</v>
        <stp/>
        <stp>StudyData</stp>
        <stp>(Vol(GCE?2)when  (LocalYear(GCE?2)=2016 AND LocalMonth(GCE?2)=2 AND LocalDay(GCE?2)=8 AND LocalHour(GCE?2)=9 AND LocalMinute(GCE?2)=10))</stp>
        <stp>Bar</stp>
        <stp/>
        <stp>Close</stp>
        <stp>5</stp>
        <stp>0</stp>
        <stp/>
        <stp/>
        <stp/>
        <stp>FALSE</stp>
        <stp>T</stp>
        <tr r="X23" s="8"/>
      </tp>
      <tp>
        <v>4122</v>
        <stp/>
        <stp>StudyData</stp>
        <stp>(Vol(GCE?2)when  (LocalYear(GCE?2)=2016 AND LocalMonth(GCE?2)=2 AND LocalDay(GCE?2)=9 AND LocalHour(GCE?2)=9 AND LocalMinute(GCE?2)=00))</stp>
        <stp>Bar</stp>
        <stp/>
        <stp>Close</stp>
        <stp>5</stp>
        <stp>0</stp>
        <stp/>
        <stp/>
        <stp/>
        <stp>FALSE</stp>
        <stp>T</stp>
        <tr r="W21" s="8"/>
      </tp>
      <tp>
        <v>4410</v>
        <stp/>
        <stp>StudyData</stp>
        <stp>(Vol(GCE?2)when  (LocalYear(GCE?2)=2016 AND LocalMonth(GCE?2)=2 AND LocalDay(GCE?2)=8 AND LocalHour(GCE?2)=9 AND LocalMinute(GCE?2)=15))</stp>
        <stp>Bar</stp>
        <stp/>
        <stp>Close</stp>
        <stp>5</stp>
        <stp>0</stp>
        <stp/>
        <stp/>
        <stp/>
        <stp>FALSE</stp>
        <stp>T</stp>
        <tr r="X24" s="8"/>
      </tp>
      <tp>
        <v>2383</v>
        <stp/>
        <stp>StudyData</stp>
        <stp>(Vol(GCE?2)when  (LocalYear(GCE?2)=2016 AND LocalMonth(GCE?2)=2 AND LocalDay(GCE?2)=9 AND LocalHour(GCE?2)=9 AND LocalMinute(GCE?2)=05))</stp>
        <stp>Bar</stp>
        <stp/>
        <stp>Close</stp>
        <stp>5</stp>
        <stp>0</stp>
        <stp/>
        <stp/>
        <stp/>
        <stp>FALSE</stp>
        <stp>T</stp>
        <tr r="W22" s="8"/>
      </tp>
      <tp>
        <v>3615</v>
        <stp/>
        <stp>StudyData</stp>
        <stp>(Vol(GCE?2)when  (LocalYear(GCE?2)=2016 AND LocalMonth(GCE?2)=2 AND LocalDay(GCE?2)=8 AND LocalHour(GCE?2)=9 AND LocalMinute(GCE?2)=20))</stp>
        <stp>Bar</stp>
        <stp/>
        <stp>Close</stp>
        <stp>5</stp>
        <stp>0</stp>
        <stp/>
        <stp/>
        <stp/>
        <stp>FALSE</stp>
        <stp>T</stp>
        <tr r="X25" s="8"/>
      </tp>
      <tp>
        <v>1184</v>
        <stp/>
        <stp>StudyData</stp>
        <stp>(Vol(GCE?2)when  (LocalYear(GCE?2)=2016 AND LocalMonth(GCE?2)=2 AND LocalDay(GCE?2)=9 AND LocalHour(GCE?2)=9 AND LocalMinute(GCE?2)=30))</stp>
        <stp>Bar</stp>
        <stp/>
        <stp>Close</stp>
        <stp>5</stp>
        <stp>0</stp>
        <stp/>
        <stp/>
        <stp/>
        <stp>FALSE</stp>
        <stp>T</stp>
        <tr r="W27" s="8"/>
      </tp>
      <tp>
        <v>3060</v>
        <stp/>
        <stp>StudyData</stp>
        <stp>(Vol(GCE?2)when  (LocalYear(GCE?2)=2016 AND LocalMonth(GCE?2)=2 AND LocalDay(GCE?2)=8 AND LocalHour(GCE?2)=9 AND LocalMinute(GCE?2)=25))</stp>
        <stp>Bar</stp>
        <stp/>
        <stp>Close</stp>
        <stp>5</stp>
        <stp>0</stp>
        <stp/>
        <stp/>
        <stp/>
        <stp>FALSE</stp>
        <stp>T</stp>
        <tr r="X26" s="8"/>
      </tp>
      <tp>
        <v>1331</v>
        <stp/>
        <stp>StudyData</stp>
        <stp>(Vol(GCE?2)when  (LocalYear(GCE?2)=2016 AND LocalMonth(GCE?2)=2 AND LocalDay(GCE?2)=9 AND LocalHour(GCE?2)=9 AND LocalMinute(GCE?2)=35))</stp>
        <stp>Bar</stp>
        <stp/>
        <stp>Close</stp>
        <stp>5</stp>
        <stp>0</stp>
        <stp/>
        <stp/>
        <stp/>
        <stp>FALSE</stp>
        <stp>T</stp>
        <tr r="W28" s="8"/>
      </tp>
      <tp>
        <v>3040</v>
        <stp/>
        <stp>StudyData</stp>
        <stp>(Vol(GCE?2)when  (LocalYear(GCE?2)=2016 AND LocalMonth(GCE?2)=2 AND LocalDay(GCE?2)=8 AND LocalHour(GCE?2)=9 AND LocalMinute(GCE?2)=30))</stp>
        <stp>Bar</stp>
        <stp/>
        <stp>Close</stp>
        <stp>5</stp>
        <stp>0</stp>
        <stp/>
        <stp/>
        <stp/>
        <stp>FALSE</stp>
        <stp>T</stp>
        <tr r="X27" s="8"/>
      </tp>
      <tp>
        <v>2675</v>
        <stp/>
        <stp>StudyData</stp>
        <stp>(Vol(GCE?2)when  (LocalYear(GCE?2)=2016 AND LocalMonth(GCE?2)=2 AND LocalDay(GCE?2)=9 AND LocalHour(GCE?2)=9 AND LocalMinute(GCE?2)=20))</stp>
        <stp>Bar</stp>
        <stp/>
        <stp>Close</stp>
        <stp>5</stp>
        <stp>0</stp>
        <stp/>
        <stp/>
        <stp/>
        <stp>FALSE</stp>
        <stp>T</stp>
        <tr r="W25" s="8"/>
      </tp>
      <tp>
        <v>1946</v>
        <stp/>
        <stp>StudyData</stp>
        <stp>(Vol(GCE?2)when  (LocalYear(GCE?2)=2016 AND LocalMonth(GCE?2)=2 AND LocalDay(GCE?2)=8 AND LocalHour(GCE?2)=9 AND LocalMinute(GCE?2)=35))</stp>
        <stp>Bar</stp>
        <stp/>
        <stp>Close</stp>
        <stp>5</stp>
        <stp>0</stp>
        <stp/>
        <stp/>
        <stp/>
        <stp>FALSE</stp>
        <stp>T</stp>
        <tr r="X28" s="8"/>
      </tp>
      <tp>
        <v>1296</v>
        <stp/>
        <stp>StudyData</stp>
        <stp>(Vol(GCE?2)when  (LocalYear(GCE?2)=2016 AND LocalMonth(GCE?2)=2 AND LocalDay(GCE?2)=9 AND LocalHour(GCE?2)=9 AND LocalMinute(GCE?2)=25))</stp>
        <stp>Bar</stp>
        <stp/>
        <stp>Close</stp>
        <stp>5</stp>
        <stp>0</stp>
        <stp/>
        <stp/>
        <stp/>
        <stp>FALSE</stp>
        <stp>T</stp>
        <tr r="W26" s="8"/>
      </tp>
      <tp>
        <v>4079</v>
        <stp/>
        <stp>StudyData</stp>
        <stp>(Vol(GCE?2)when  (LocalYear(GCE?2)=2016 AND LocalMonth(GCE?2)=2 AND LocalDay(GCE?2)=4 AND LocalHour(GCE?2)=9 AND LocalMinute(GCE?2)=00))</stp>
        <stp>Bar</stp>
        <stp/>
        <stp>Close</stp>
        <stp>5</stp>
        <stp>0</stp>
        <stp/>
        <stp/>
        <stp/>
        <stp>FALSE</stp>
        <stp>T</stp>
        <tr r="Z21" s="8"/>
      </tp>
      <tp>
        <v>1641</v>
        <stp/>
        <stp>StudyData</stp>
        <stp>(Vol(GCE?2)when  (LocalYear(GCE?2)=2016 AND LocalMonth(GCE?2)=2 AND LocalDay(GCE?2)=5 AND LocalHour(GCE?2)=9 AND LocalMinute(GCE?2)=10))</stp>
        <stp>Bar</stp>
        <stp/>
        <stp>Close</stp>
        <stp>5</stp>
        <stp>0</stp>
        <stp/>
        <stp/>
        <stp/>
        <stp>FALSE</stp>
        <stp>T</stp>
        <tr r="Y23" s="8"/>
      </tp>
      <tp>
        <v>2322</v>
        <stp/>
        <stp>StudyData</stp>
        <stp>(Vol(GCE?2)when  (LocalYear(GCE?2)=2016 AND LocalMonth(GCE?2)=2 AND LocalDay(GCE?2)=4 AND LocalHour(GCE?2)=9 AND LocalMinute(GCE?2)=05))</stp>
        <stp>Bar</stp>
        <stp/>
        <stp>Close</stp>
        <stp>5</stp>
        <stp>0</stp>
        <stp/>
        <stp/>
        <stp/>
        <stp>FALSE</stp>
        <stp>T</stp>
        <tr r="Z22" s="8"/>
      </tp>
      <tp>
        <v>1021</v>
        <stp/>
        <stp>StudyData</stp>
        <stp>(Vol(GCE?2)when  (LocalYear(GCE?2)=2016 AND LocalMonth(GCE?2)=2 AND LocalDay(GCE?2)=5 AND LocalHour(GCE?2)=9 AND LocalMinute(GCE?2)=15))</stp>
        <stp>Bar</stp>
        <stp/>
        <stp>Close</stp>
        <stp>5</stp>
        <stp>0</stp>
        <stp/>
        <stp/>
        <stp/>
        <stp>FALSE</stp>
        <stp>T</stp>
        <tr r="Y24" s="8"/>
      </tp>
      <tp>
        <v>2186</v>
        <stp/>
        <stp>StudyData</stp>
        <stp>(Vol(GCE?2)when  (LocalYear(GCE?2)=2016 AND LocalMonth(GCE?2)=2 AND LocalDay(GCE?2)=4 AND LocalHour(GCE?2)=9 AND LocalMinute(GCE?2)=10))</stp>
        <stp>Bar</stp>
        <stp/>
        <stp>Close</stp>
        <stp>5</stp>
        <stp>0</stp>
        <stp/>
        <stp/>
        <stp/>
        <stp>FALSE</stp>
        <stp>T</stp>
        <tr r="Z23" s="8"/>
      </tp>
      <tp>
        <v>3880</v>
        <stp/>
        <stp>StudyData</stp>
        <stp>(Vol(GCE?2)when  (LocalYear(GCE?2)=2016 AND LocalMonth(GCE?2)=2 AND LocalDay(GCE?2)=5 AND LocalHour(GCE?2)=9 AND LocalMinute(GCE?2)=00))</stp>
        <stp>Bar</stp>
        <stp/>
        <stp>Close</stp>
        <stp>5</stp>
        <stp>0</stp>
        <stp/>
        <stp/>
        <stp/>
        <stp>FALSE</stp>
        <stp>T</stp>
        <tr r="Y21" s="8"/>
      </tp>
      <tp>
        <v>2486</v>
        <stp/>
        <stp>StudyData</stp>
        <stp>(Vol(GCE?2)when  (LocalYear(GCE?2)=2016 AND LocalMonth(GCE?2)=2 AND LocalDay(GCE?2)=4 AND LocalHour(GCE?2)=9 AND LocalMinute(GCE?2)=15))</stp>
        <stp>Bar</stp>
        <stp/>
        <stp>Close</stp>
        <stp>5</stp>
        <stp>0</stp>
        <stp/>
        <stp/>
        <stp/>
        <stp>FALSE</stp>
        <stp>T</stp>
        <tr r="Z24" s="8"/>
      </tp>
      <tp>
        <v>1504</v>
        <stp/>
        <stp>StudyData</stp>
        <stp>(Vol(GCE?2)when  (LocalYear(GCE?2)=2016 AND LocalMonth(GCE?2)=2 AND LocalDay(GCE?2)=5 AND LocalHour(GCE?2)=9 AND LocalMinute(GCE?2)=05))</stp>
        <stp>Bar</stp>
        <stp/>
        <stp>Close</stp>
        <stp>5</stp>
        <stp>0</stp>
        <stp/>
        <stp/>
        <stp/>
        <stp>FALSE</stp>
        <stp>T</stp>
        <tr r="Y22" s="8"/>
      </tp>
      <tp>
        <v>920</v>
        <stp/>
        <stp>StudyData</stp>
        <stp>(Vol(GCE?2)when  (LocalYear(GCE?2)=2016 AND LocalMonth(GCE?2)=2 AND LocalDay(GCE?2)=2 AND LocalHour(GCE?2)=9 AND LocalMinute(GCE?2)=40))</stp>
        <stp>Bar</stp>
        <stp/>
        <stp>Close</stp>
        <stp>5</stp>
        <stp>0</stp>
        <stp/>
        <stp/>
        <stp/>
        <stp>FALSE</stp>
        <stp>T</stp>
        <tr r="AB29" s="8"/>
      </tp>
      <tp>
        <v>2806</v>
        <stp/>
        <stp>StudyData</stp>
        <stp>(Vol(GCE?2)when  (LocalYear(GCE?2)=2016 AND LocalMonth(GCE?2)=2 AND LocalDay(GCE?2)=3 AND LocalHour(GCE?2)=9 AND LocalMinute(GCE?2)=50))</stp>
        <stp>Bar</stp>
        <stp/>
        <stp>Close</stp>
        <stp>5</stp>
        <stp>0</stp>
        <stp/>
        <stp/>
        <stp/>
        <stp>FALSE</stp>
        <stp>T</stp>
        <tr r="AA31" s="8"/>
      </tp>
      <tp>
        <v>1602</v>
        <stp/>
        <stp>StudyData</stp>
        <stp>(Vol(GCE?2)when  (LocalYear(GCE?2)=2016 AND LocalMonth(GCE?2)=2 AND LocalDay(GCE?2)=4 AND LocalHour(GCE?2)=9 AND LocalMinute(GCE?2)=20))</stp>
        <stp>Bar</stp>
        <stp/>
        <stp>Close</stp>
        <stp>5</stp>
        <stp>0</stp>
        <stp/>
        <stp/>
        <stp/>
        <stp>FALSE</stp>
        <stp>T</stp>
        <tr r="Z25" s="8"/>
      </tp>
      <tp>
        <v>2049</v>
        <stp/>
        <stp>StudyData</stp>
        <stp>(Vol(GCE?2)when  (LocalYear(GCE?2)=2016 AND LocalMonth(GCE?2)=2 AND LocalDay(GCE?2)=5 AND LocalHour(GCE?2)=9 AND LocalMinute(GCE?2)=30))</stp>
        <stp>Bar</stp>
        <stp/>
        <stp>Close</stp>
        <stp>5</stp>
        <stp>0</stp>
        <stp/>
        <stp/>
        <stp/>
        <stp>FALSE</stp>
        <stp>T</stp>
        <tr r="Y27" s="8"/>
      </tp>
      <tp>
        <v>765</v>
        <stp/>
        <stp>StudyData</stp>
        <stp>(Vol(GCE?2)when  (LocalYear(GCE?2)=2016 AND LocalMonth(GCE?2)=2 AND LocalDay(GCE?2)=2 AND LocalHour(GCE?2)=9 AND LocalMinute(GCE?2)=45))</stp>
        <stp>Bar</stp>
        <stp/>
        <stp>Close</stp>
        <stp>5</stp>
        <stp>0</stp>
        <stp/>
        <stp/>
        <stp/>
        <stp>FALSE</stp>
        <stp>T</stp>
        <tr r="AB30" s="8"/>
      </tp>
      <tp>
        <v>1797</v>
        <stp/>
        <stp>StudyData</stp>
        <stp>(Vol(GCE?2)when  (LocalYear(GCE?2)=2016 AND LocalMonth(GCE?2)=2 AND LocalDay(GCE?2)=3 AND LocalHour(GCE?2)=9 AND LocalMinute(GCE?2)=55))</stp>
        <stp>Bar</stp>
        <stp/>
        <stp>Close</stp>
        <stp>5</stp>
        <stp>0</stp>
        <stp/>
        <stp/>
        <stp/>
        <stp>FALSE</stp>
        <stp>T</stp>
        <tr r="AA32" s="8"/>
      </tp>
      <tp>
        <v>3601</v>
        <stp/>
        <stp>StudyData</stp>
        <stp>(Vol(GCE?2)when  (LocalYear(GCE?2)=2016 AND LocalMonth(GCE?2)=2 AND LocalDay(GCE?2)=4 AND LocalHour(GCE?2)=9 AND LocalMinute(GCE?2)=25))</stp>
        <stp>Bar</stp>
        <stp/>
        <stp>Close</stp>
        <stp>5</stp>
        <stp>0</stp>
        <stp/>
        <stp/>
        <stp/>
        <stp>FALSE</stp>
        <stp>T</stp>
        <tr r="Z26" s="8"/>
      </tp>
      <tp>
        <v>1083</v>
        <stp/>
        <stp>StudyData</stp>
        <stp>(Vol(GCE?2)when  (LocalYear(GCE?2)=2016 AND LocalMonth(GCE?2)=2 AND LocalDay(GCE?2)=5 AND LocalHour(GCE?2)=9 AND LocalMinute(GCE?2)=35))</stp>
        <stp>Bar</stp>
        <stp/>
        <stp>Close</stp>
        <stp>5</stp>
        <stp>0</stp>
        <stp/>
        <stp/>
        <stp/>
        <stp>FALSE</stp>
        <stp>T</stp>
        <tr r="Y28" s="8"/>
      </tp>
      <tp>
        <v>1445</v>
        <stp/>
        <stp>StudyData</stp>
        <stp>(Vol(GCE?2)when  (LocalYear(GCE?2)=2016 AND LocalMonth(GCE?2)=2 AND LocalDay(GCE?2)=2 AND LocalHour(GCE?2)=9 AND LocalMinute(GCE?2)=50))</stp>
        <stp>Bar</stp>
        <stp/>
        <stp>Close</stp>
        <stp>5</stp>
        <stp>0</stp>
        <stp/>
        <stp/>
        <stp/>
        <stp>FALSE</stp>
        <stp>T</stp>
        <tr r="AB31" s="8"/>
      </tp>
      <tp>
        <v>2048</v>
        <stp/>
        <stp>StudyData</stp>
        <stp>(Vol(GCE?2)when  (LocalYear(GCE?2)=2016 AND LocalMonth(GCE?2)=2 AND LocalDay(GCE?2)=3 AND LocalHour(GCE?2)=9 AND LocalMinute(GCE?2)=40))</stp>
        <stp>Bar</stp>
        <stp/>
        <stp>Close</stp>
        <stp>5</stp>
        <stp>0</stp>
        <stp/>
        <stp/>
        <stp/>
        <stp>FALSE</stp>
        <stp>T</stp>
        <tr r="AA29" s="8"/>
      </tp>
      <tp>
        <v>2289</v>
        <stp/>
        <stp>StudyData</stp>
        <stp>(Vol(GCE?2)when  (LocalYear(GCE?2)=2016 AND LocalMonth(GCE?2)=2 AND LocalDay(GCE?2)=4 AND LocalHour(GCE?2)=9 AND LocalMinute(GCE?2)=30))</stp>
        <stp>Bar</stp>
        <stp/>
        <stp>Close</stp>
        <stp>5</stp>
        <stp>0</stp>
        <stp/>
        <stp/>
        <stp/>
        <stp>FALSE</stp>
        <stp>T</stp>
        <tr r="Z27" s="8"/>
      </tp>
      <tp>
        <v>1596</v>
        <stp/>
        <stp>StudyData</stp>
        <stp>(Vol(GCE?2)when  (LocalYear(GCE?2)=2016 AND LocalMonth(GCE?2)=2 AND LocalDay(GCE?2)=5 AND LocalHour(GCE?2)=9 AND LocalMinute(GCE?2)=20))</stp>
        <stp>Bar</stp>
        <stp/>
        <stp>Close</stp>
        <stp>5</stp>
        <stp>0</stp>
        <stp/>
        <stp/>
        <stp/>
        <stp>FALSE</stp>
        <stp>T</stp>
        <tr r="Y25" s="8"/>
      </tp>
      <tp>
        <v>708</v>
        <stp/>
        <stp>StudyData</stp>
        <stp>(Vol(GCE?2)when  (LocalYear(GCE?2)=2016 AND LocalMonth(GCE?2)=2 AND LocalDay(GCE?2)=2 AND LocalHour(GCE?2)=9 AND LocalMinute(GCE?2)=55))</stp>
        <stp>Bar</stp>
        <stp/>
        <stp>Close</stp>
        <stp>5</stp>
        <stp>0</stp>
        <stp/>
        <stp/>
        <stp/>
        <stp>FALSE</stp>
        <stp>T</stp>
        <tr r="AB32" s="8"/>
      </tp>
      <tp>
        <v>2703</v>
        <stp/>
        <stp>StudyData</stp>
        <stp>(Vol(GCE?2)when  (LocalYear(GCE?2)=2016 AND LocalMonth(GCE?2)=2 AND LocalDay(GCE?2)=3 AND LocalHour(GCE?2)=9 AND LocalMinute(GCE?2)=45))</stp>
        <stp>Bar</stp>
        <stp/>
        <stp>Close</stp>
        <stp>5</stp>
        <stp>0</stp>
        <stp/>
        <stp/>
        <stp/>
        <stp>FALSE</stp>
        <stp>T</stp>
        <tr r="AA30" s="8"/>
      </tp>
      <tp>
        <v>2030</v>
        <stp/>
        <stp>StudyData</stp>
        <stp>(Vol(GCE?2)when  (LocalYear(GCE?2)=2016 AND LocalMonth(GCE?2)=2 AND LocalDay(GCE?2)=4 AND LocalHour(GCE?2)=9 AND LocalMinute(GCE?2)=35))</stp>
        <stp>Bar</stp>
        <stp/>
        <stp>Close</stp>
        <stp>5</stp>
        <stp>0</stp>
        <stp/>
        <stp/>
        <stp/>
        <stp>FALSE</stp>
        <stp>T</stp>
        <tr r="Z28" s="8"/>
      </tp>
      <tp>
        <v>2339</v>
        <stp/>
        <stp>StudyData</stp>
        <stp>(Vol(GCE?2)when  (LocalYear(GCE?2)=2016 AND LocalMonth(GCE?2)=2 AND LocalDay(GCE?2)=5 AND LocalHour(GCE?2)=9 AND LocalMinute(GCE?2)=25))</stp>
        <stp>Bar</stp>
        <stp/>
        <stp>Close</stp>
        <stp>5</stp>
        <stp>0</stp>
        <stp/>
        <stp/>
        <stp/>
        <stp>FALSE</stp>
        <stp>T</stp>
        <tr r="Y26" s="8"/>
      </tp>
      <tp>
        <v>755</v>
        <stp/>
        <stp>StudyData</stp>
        <stp>(Vol(GCE?2)when  (LocalYear(GCE?2)=2016 AND LocalMonth(GCE?2)=2 AND LocalDay(GCE?2)=2 AND LocalHour(GCE?2)=9 AND LocalMinute(GCE?2)=20))</stp>
        <stp>Bar</stp>
        <stp/>
        <stp>Close</stp>
        <stp>5</stp>
        <stp>0</stp>
        <stp/>
        <stp/>
        <stp/>
        <stp>FALSE</stp>
        <stp>T</stp>
        <tr r="AB25" s="8"/>
      </tp>
      <tp>
        <v>4895</v>
        <stp/>
        <stp>StudyData</stp>
        <stp>(Vol(GCE?2)when  (LocalYear(GCE?2)=2016 AND LocalMonth(GCE?2)=2 AND LocalDay(GCE?2)=3 AND LocalHour(GCE?2)=9 AND LocalMinute(GCE?2)=30))</stp>
        <stp>Bar</stp>
        <stp/>
        <stp>Close</stp>
        <stp>5</stp>
        <stp>0</stp>
        <stp/>
        <stp/>
        <stp/>
        <stp>FALSE</stp>
        <stp>T</stp>
        <tr r="AA27" s="8"/>
      </tp>
      <tp>
        <v>1118</v>
        <stp/>
        <stp>StudyData</stp>
        <stp>(Vol(GCE?2)when  (LocalYear(GCE?2)=2016 AND LocalMonth(GCE?2)=2 AND LocalDay(GCE?2)=4 AND LocalHour(GCE?2)=9 AND LocalMinute(GCE?2)=40))</stp>
        <stp>Bar</stp>
        <stp/>
        <stp>Close</stp>
        <stp>5</stp>
        <stp>0</stp>
        <stp/>
        <stp/>
        <stp/>
        <stp>FALSE</stp>
        <stp>T</stp>
        <tr r="Z29" s="8"/>
      </tp>
      <tp>
        <v>1134</v>
        <stp/>
        <stp>StudyData</stp>
        <stp>(Vol(GCE?2)when  (LocalYear(GCE?2)=2016 AND LocalMonth(GCE?2)=2 AND LocalDay(GCE?2)=5 AND LocalHour(GCE?2)=9 AND LocalMinute(GCE?2)=50))</stp>
        <stp>Bar</stp>
        <stp/>
        <stp>Close</stp>
        <stp>5</stp>
        <stp>0</stp>
        <stp/>
        <stp/>
        <stp/>
        <stp>FALSE</stp>
        <stp>T</stp>
        <tr r="Y31" s="8"/>
      </tp>
      <tp>
        <v>1298</v>
        <stp/>
        <stp>StudyData</stp>
        <stp>(Vol(GCE?2)when  (LocalYear(GCE?2)=2016 AND LocalMonth(GCE?2)=2 AND LocalDay(GCE?2)=2 AND LocalHour(GCE?2)=9 AND LocalMinute(GCE?2)=25))</stp>
        <stp>Bar</stp>
        <stp/>
        <stp>Close</stp>
        <stp>5</stp>
        <stp>0</stp>
        <stp/>
        <stp/>
        <stp/>
        <stp>FALSE</stp>
        <stp>T</stp>
        <tr r="AB26" s="8"/>
      </tp>
      <tp>
        <v>1856</v>
        <stp/>
        <stp>StudyData</stp>
        <stp>(Vol(GCE?2)when  (LocalYear(GCE?2)=2016 AND LocalMonth(GCE?2)=2 AND LocalDay(GCE?2)=3 AND LocalHour(GCE?2)=9 AND LocalMinute(GCE?2)=35))</stp>
        <stp>Bar</stp>
        <stp/>
        <stp>Close</stp>
        <stp>5</stp>
        <stp>0</stp>
        <stp/>
        <stp/>
        <stp/>
        <stp>FALSE</stp>
        <stp>T</stp>
        <tr r="AA28" s="8"/>
      </tp>
      <tp>
        <v>985</v>
        <stp/>
        <stp>StudyData</stp>
        <stp>(Vol(GCE?2)when  (LocalYear(GCE?2)=2016 AND LocalMonth(GCE?2)=2 AND LocalDay(GCE?2)=4 AND LocalHour(GCE?2)=9 AND LocalMinute(GCE?2)=45))</stp>
        <stp>Bar</stp>
        <stp/>
        <stp>Close</stp>
        <stp>5</stp>
        <stp>0</stp>
        <stp/>
        <stp/>
        <stp/>
        <stp>FALSE</stp>
        <stp>T</stp>
        <tr r="Z30" s="8"/>
      </tp>
      <tp>
        <v>2072</v>
        <stp/>
        <stp>StudyData</stp>
        <stp>(Vol(GCE?2)when  (LocalYear(GCE?2)=2016 AND LocalMonth(GCE?2)=2 AND LocalDay(GCE?2)=5 AND LocalHour(GCE?2)=9 AND LocalMinute(GCE?2)=55))</stp>
        <stp>Bar</stp>
        <stp/>
        <stp>Close</stp>
        <stp>5</stp>
        <stp>0</stp>
        <stp/>
        <stp/>
        <stp/>
        <stp>FALSE</stp>
        <stp>T</stp>
        <tr r="Y32" s="8"/>
      </tp>
      <tp>
        <v>688</v>
        <stp/>
        <stp>StudyData</stp>
        <stp>(Vol(GCE?2)when  (LocalYear(GCE?2)=2016 AND LocalMonth(GCE?2)=2 AND LocalDay(GCE?2)=2 AND LocalHour(GCE?2)=9 AND LocalMinute(GCE?2)=30))</stp>
        <stp>Bar</stp>
        <stp/>
        <stp>Close</stp>
        <stp>5</stp>
        <stp>0</stp>
        <stp/>
        <stp/>
        <stp/>
        <stp>FALSE</stp>
        <stp>T</stp>
        <tr r="AB27" s="8"/>
      </tp>
      <tp>
        <v>3696</v>
        <stp/>
        <stp>StudyData</stp>
        <stp>(Vol(GCE?2)when  (LocalYear(GCE?2)=2016 AND LocalMonth(GCE?2)=2 AND LocalDay(GCE?2)=3 AND LocalHour(GCE?2)=9 AND LocalMinute(GCE?2)=20))</stp>
        <stp>Bar</stp>
        <stp/>
        <stp>Close</stp>
        <stp>5</stp>
        <stp>0</stp>
        <stp/>
        <stp/>
        <stp/>
        <stp>FALSE</stp>
        <stp>T</stp>
        <tr r="AA25" s="8"/>
      </tp>
      <tp>
        <v>1146</v>
        <stp/>
        <stp>StudyData</stp>
        <stp>(Vol(GCE?2)when  (LocalYear(GCE?2)=2016 AND LocalMonth(GCE?2)=2 AND LocalDay(GCE?2)=4 AND LocalHour(GCE?2)=9 AND LocalMinute(GCE?2)=50))</stp>
        <stp>Bar</stp>
        <stp/>
        <stp>Close</stp>
        <stp>5</stp>
        <stp>0</stp>
        <stp/>
        <stp/>
        <stp/>
        <stp>FALSE</stp>
        <stp>T</stp>
        <tr r="Z31" s="8"/>
      </tp>
      <tp>
        <v>1080</v>
        <stp/>
        <stp>StudyData</stp>
        <stp>(Vol(GCE?2)when  (LocalYear(GCE?2)=2016 AND LocalMonth(GCE?2)=2 AND LocalDay(GCE?2)=5 AND LocalHour(GCE?2)=9 AND LocalMinute(GCE?2)=40))</stp>
        <stp>Bar</stp>
        <stp/>
        <stp>Close</stp>
        <stp>5</stp>
        <stp>0</stp>
        <stp/>
        <stp/>
        <stp/>
        <stp>FALSE</stp>
        <stp>T</stp>
        <tr r="Y29" s="8"/>
      </tp>
      <tp>
        <v>702</v>
        <stp/>
        <stp>StudyData</stp>
        <stp>(Vol(GCE?2)when  (LocalYear(GCE?2)=2016 AND LocalMonth(GCE?2)=2 AND LocalDay(GCE?2)=2 AND LocalHour(GCE?2)=9 AND LocalMinute(GCE?2)=35))</stp>
        <stp>Bar</stp>
        <stp/>
        <stp>Close</stp>
        <stp>5</stp>
        <stp>0</stp>
        <stp/>
        <stp/>
        <stp/>
        <stp>FALSE</stp>
        <stp>T</stp>
        <tr r="AB28" s="8"/>
      </tp>
      <tp>
        <v>3100</v>
        <stp/>
        <stp>StudyData</stp>
        <stp>(Vol(GCE?2)when  (LocalYear(GCE?2)=2016 AND LocalMonth(GCE?2)=2 AND LocalDay(GCE?2)=3 AND LocalHour(GCE?2)=9 AND LocalMinute(GCE?2)=25))</stp>
        <stp>Bar</stp>
        <stp/>
        <stp>Close</stp>
        <stp>5</stp>
        <stp>0</stp>
        <stp/>
        <stp/>
        <stp/>
        <stp>FALSE</stp>
        <stp>T</stp>
        <tr r="AA26" s="8"/>
      </tp>
      <tp>
        <v>1286</v>
        <stp/>
        <stp>StudyData</stp>
        <stp>(Vol(GCE?2)when  (LocalYear(GCE?2)=2016 AND LocalMonth(GCE?2)=2 AND LocalDay(GCE?2)=4 AND LocalHour(GCE?2)=9 AND LocalMinute(GCE?2)=55))</stp>
        <stp>Bar</stp>
        <stp/>
        <stp>Close</stp>
        <stp>5</stp>
        <stp>0</stp>
        <stp/>
        <stp/>
        <stp/>
        <stp>FALSE</stp>
        <stp>T</stp>
        <tr r="Z32" s="8"/>
      </tp>
      <tp>
        <v>707</v>
        <stp/>
        <stp>StudyData</stp>
        <stp>(Vol(GCE?2)when  (LocalYear(GCE?2)=2016 AND LocalMonth(GCE?2)=2 AND LocalDay(GCE?2)=5 AND LocalHour(GCE?2)=9 AND LocalMinute(GCE?2)=45))</stp>
        <stp>Bar</stp>
        <stp/>
        <stp>Close</stp>
        <stp>5</stp>
        <stp>0</stp>
        <stp/>
        <stp/>
        <stp/>
        <stp>FALSE</stp>
        <stp>T</stp>
        <tr r="Y30" s="8"/>
      </tp>
      <tp>
        <v>1160</v>
        <stp/>
        <stp>StudyData</stp>
        <stp>(Vol(GCE?2)when  (LocalYear(GCE?2)=2016 AND LocalMonth(GCE?2)=2 AND LocalDay(GCE?2)=2 AND LocalHour(GCE?2)=9 AND LocalMinute(GCE?2)=00))</stp>
        <stp>Bar</stp>
        <stp/>
        <stp>Close</stp>
        <stp>5</stp>
        <stp>0</stp>
        <stp/>
        <stp/>
        <stp/>
        <stp>FALSE</stp>
        <stp>T</stp>
        <tr r="AB21" s="8"/>
      </tp>
      <tp>
        <v>4014</v>
        <stp/>
        <stp>StudyData</stp>
        <stp>(Vol(GCE?2)when  (LocalYear(GCE?2)=2016 AND LocalMonth(GCE?2)=2 AND LocalDay(GCE?2)=3 AND LocalHour(GCE?2)=9 AND LocalMinute(GCE?2)=10))</stp>
        <stp>Bar</stp>
        <stp/>
        <stp>Close</stp>
        <stp>5</stp>
        <stp>0</stp>
        <stp/>
        <stp/>
        <stp/>
        <stp>FALSE</stp>
        <stp>T</stp>
        <tr r="AA23" s="8"/>
      </tp>
      <tp>
        <v>842</v>
        <stp/>
        <stp>StudyData</stp>
        <stp>(Vol(GCE?2)when  (LocalYear(GCE?2)=2016 AND LocalMonth(GCE?2)=2 AND LocalDay(GCE?2)=2 AND LocalHour(GCE?2)=9 AND LocalMinute(GCE?2)=05))</stp>
        <stp>Bar</stp>
        <stp/>
        <stp>Close</stp>
        <stp>5</stp>
        <stp>0</stp>
        <stp/>
        <stp/>
        <stp/>
        <stp>FALSE</stp>
        <stp>T</stp>
        <tr r="AB22" s="8"/>
      </tp>
      <tp>
        <v>2858</v>
        <stp/>
        <stp>StudyData</stp>
        <stp>(Vol(GCE?2)when  (LocalYear(GCE?2)=2016 AND LocalMonth(GCE?2)=2 AND LocalDay(GCE?2)=3 AND LocalHour(GCE?2)=9 AND LocalMinute(GCE?2)=15))</stp>
        <stp>Bar</stp>
        <stp/>
        <stp>Close</stp>
        <stp>5</stp>
        <stp>0</stp>
        <stp/>
        <stp/>
        <stp/>
        <stp>FALSE</stp>
        <stp>T</stp>
        <tr r="AA24" s="8"/>
      </tp>
      <tp>
        <v>580</v>
        <stp/>
        <stp>StudyData</stp>
        <stp>(Vol(GCE?2)when  (LocalYear(GCE?2)=2016 AND LocalMonth(GCE?2)=2 AND LocalDay(GCE?2)=2 AND LocalHour(GCE?2)=9 AND LocalMinute(GCE?2)=10))</stp>
        <stp>Bar</stp>
        <stp/>
        <stp>Close</stp>
        <stp>5</stp>
        <stp>0</stp>
        <stp/>
        <stp/>
        <stp/>
        <stp>FALSE</stp>
        <stp>T</stp>
        <tr r="AB23" s="8"/>
      </tp>
      <tp>
        <v>8057</v>
        <stp/>
        <stp>StudyData</stp>
        <stp>(Vol(GCE?2)when  (LocalYear(GCE?2)=2016 AND LocalMonth(GCE?2)=2 AND LocalDay(GCE?2)=3 AND LocalHour(GCE?2)=9 AND LocalMinute(GCE?2)=00))</stp>
        <stp>Bar</stp>
        <stp/>
        <stp>Close</stp>
        <stp>5</stp>
        <stp>0</stp>
        <stp/>
        <stp/>
        <stp/>
        <stp>FALSE</stp>
        <stp>T</stp>
        <tr r="AA21" s="8"/>
      </tp>
      <tp>
        <v>590</v>
        <stp/>
        <stp>StudyData</stp>
        <stp>(Vol(GCE?2)when  (LocalYear(GCE?2)=2016 AND LocalMonth(GCE?2)=2 AND LocalDay(GCE?2)=2 AND LocalHour(GCE?2)=9 AND LocalMinute(GCE?2)=15))</stp>
        <stp>Bar</stp>
        <stp/>
        <stp>Close</stp>
        <stp>5</stp>
        <stp>0</stp>
        <stp/>
        <stp/>
        <stp/>
        <stp>FALSE</stp>
        <stp>T</stp>
        <tr r="AB24" s="8"/>
      </tp>
      <tp>
        <v>3171</v>
        <stp/>
        <stp>StudyData</stp>
        <stp>(Vol(GCE?2)when  (LocalYear(GCE?2)=2016 AND LocalMonth(GCE?2)=2 AND LocalDay(GCE?2)=3 AND LocalHour(GCE?2)=9 AND LocalMinute(GCE?2)=05))</stp>
        <stp>Bar</stp>
        <stp/>
        <stp>Close</stp>
        <stp>5</stp>
        <stp>0</stp>
        <stp/>
        <stp/>
        <stp/>
        <stp>FALSE</stp>
        <stp>T</stp>
        <tr r="AA22" s="8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371505456301806E-2"/>
          <c:y val="0.10927000112446759"/>
          <c:w val="0.82125698908739642"/>
          <c:h val="0.7799099303234577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Main!$AF$5:$AF$45</c:f>
              <c:numCache>
                <c:formatCode>m/d/yy\ h:mm;@</c:formatCode>
                <c:ptCount val="41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42416.340277777781</c:v>
                </c:pt>
                <c:pt idx="26">
                  <c:v>42416.336805555555</c:v>
                </c:pt>
                <c:pt idx="27">
                  <c:v>42416.333333333336</c:v>
                </c:pt>
                <c:pt idx="28">
                  <c:v>42416.329861111109</c:v>
                </c:pt>
                <c:pt idx="29">
                  <c:v>42416.326388888891</c:v>
                </c:pt>
                <c:pt idx="30">
                  <c:v>42416.322916666664</c:v>
                </c:pt>
                <c:pt idx="31">
                  <c:v>42416.319444444445</c:v>
                </c:pt>
                <c:pt idx="32">
                  <c:v>42416.315972222219</c:v>
                </c:pt>
                <c:pt idx="33">
                  <c:v>42416.3125</c:v>
                </c:pt>
                <c:pt idx="34">
                  <c:v>42416.309027777781</c:v>
                </c:pt>
                <c:pt idx="35">
                  <c:v>42416.305555555555</c:v>
                </c:pt>
                <c:pt idx="36">
                  <c:v>42416.302083333336</c:v>
                </c:pt>
                <c:pt idx="37">
                  <c:v>42416.298611111109</c:v>
                </c:pt>
                <c:pt idx="38">
                  <c:v>42416.295138888891</c:v>
                </c:pt>
                <c:pt idx="39">
                  <c:v>42416.291666666664</c:v>
                </c:pt>
                <c:pt idx="40">
                  <c:v>42416.288194444445</c:v>
                </c:pt>
              </c:numCache>
            </c:numRef>
          </c:cat>
          <c:val>
            <c:numRef>
              <c:f>Main!$AB$5:$AB$45</c:f>
              <c:numCache>
                <c:formatCode>General</c:formatCode>
                <c:ptCount val="41"/>
                <c:pt idx="0">
                  <c:v>1872</c:v>
                </c:pt>
                <c:pt idx="1">
                  <c:v>1872.25</c:v>
                </c:pt>
                <c:pt idx="2">
                  <c:v>1874.75</c:v>
                </c:pt>
                <c:pt idx="3">
                  <c:v>1874.75</c:v>
                </c:pt>
                <c:pt idx="4">
                  <c:v>1876</c:v>
                </c:pt>
                <c:pt idx="5">
                  <c:v>1878.5</c:v>
                </c:pt>
                <c:pt idx="6">
                  <c:v>1879.5</c:v>
                </c:pt>
                <c:pt idx="7">
                  <c:v>1877.25</c:v>
                </c:pt>
                <c:pt idx="8">
                  <c:v>1878</c:v>
                </c:pt>
                <c:pt idx="9">
                  <c:v>1875.5</c:v>
                </c:pt>
                <c:pt idx="10">
                  <c:v>1876.5</c:v>
                </c:pt>
                <c:pt idx="11">
                  <c:v>1875.75</c:v>
                </c:pt>
                <c:pt idx="12">
                  <c:v>1876.25</c:v>
                </c:pt>
                <c:pt idx="13">
                  <c:v>1873.25</c:v>
                </c:pt>
                <c:pt idx="14">
                  <c:v>1874.5</c:v>
                </c:pt>
                <c:pt idx="15">
                  <c:v>1877.25</c:v>
                </c:pt>
                <c:pt idx="16">
                  <c:v>1876.75</c:v>
                </c:pt>
                <c:pt idx="17">
                  <c:v>1879.75</c:v>
                </c:pt>
                <c:pt idx="18">
                  <c:v>1883</c:v>
                </c:pt>
                <c:pt idx="19">
                  <c:v>1879.25</c:v>
                </c:pt>
                <c:pt idx="20">
                  <c:v>1880.5</c:v>
                </c:pt>
                <c:pt idx="21">
                  <c:v>1882.25</c:v>
                </c:pt>
                <c:pt idx="22">
                  <c:v>1883.25</c:v>
                </c:pt>
                <c:pt idx="23">
                  <c:v>1882</c:v>
                </c:pt>
                <c:pt idx="24">
                  <c:v>1883.5</c:v>
                </c:pt>
                <c:pt idx="25">
                  <c:v>1880.5</c:v>
                </c:pt>
                <c:pt idx="26">
                  <c:v>1879</c:v>
                </c:pt>
                <c:pt idx="27">
                  <c:v>1878.5</c:v>
                </c:pt>
                <c:pt idx="28">
                  <c:v>1878.25</c:v>
                </c:pt>
                <c:pt idx="29">
                  <c:v>1877</c:v>
                </c:pt>
                <c:pt idx="30">
                  <c:v>1876.25</c:v>
                </c:pt>
                <c:pt idx="31">
                  <c:v>1878</c:v>
                </c:pt>
                <c:pt idx="32">
                  <c:v>1880.75</c:v>
                </c:pt>
                <c:pt idx="33">
                  <c:v>1879</c:v>
                </c:pt>
                <c:pt idx="34">
                  <c:v>1879.75</c:v>
                </c:pt>
                <c:pt idx="35">
                  <c:v>1880</c:v>
                </c:pt>
                <c:pt idx="36">
                  <c:v>1879</c:v>
                </c:pt>
                <c:pt idx="37">
                  <c:v>1878.75</c:v>
                </c:pt>
                <c:pt idx="38">
                  <c:v>1880.25</c:v>
                </c:pt>
                <c:pt idx="39">
                  <c:v>1881.5</c:v>
                </c:pt>
                <c:pt idx="40">
                  <c:v>1882.75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Main!$AF$5:$AF$45</c:f>
              <c:numCache>
                <c:formatCode>m/d/yy\ h:mm;@</c:formatCode>
                <c:ptCount val="41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42416.340277777781</c:v>
                </c:pt>
                <c:pt idx="26">
                  <c:v>42416.336805555555</c:v>
                </c:pt>
                <c:pt idx="27">
                  <c:v>42416.333333333336</c:v>
                </c:pt>
                <c:pt idx="28">
                  <c:v>42416.329861111109</c:v>
                </c:pt>
                <c:pt idx="29">
                  <c:v>42416.326388888891</c:v>
                </c:pt>
                <c:pt idx="30">
                  <c:v>42416.322916666664</c:v>
                </c:pt>
                <c:pt idx="31">
                  <c:v>42416.319444444445</c:v>
                </c:pt>
                <c:pt idx="32">
                  <c:v>42416.315972222219</c:v>
                </c:pt>
                <c:pt idx="33">
                  <c:v>42416.3125</c:v>
                </c:pt>
                <c:pt idx="34">
                  <c:v>42416.309027777781</c:v>
                </c:pt>
                <c:pt idx="35">
                  <c:v>42416.305555555555</c:v>
                </c:pt>
                <c:pt idx="36">
                  <c:v>42416.302083333336</c:v>
                </c:pt>
                <c:pt idx="37">
                  <c:v>42416.298611111109</c:v>
                </c:pt>
                <c:pt idx="38">
                  <c:v>42416.295138888891</c:v>
                </c:pt>
                <c:pt idx="39">
                  <c:v>42416.291666666664</c:v>
                </c:pt>
                <c:pt idx="40">
                  <c:v>42416.288194444445</c:v>
                </c:pt>
              </c:numCache>
            </c:numRef>
          </c:cat>
          <c:val>
            <c:numRef>
              <c:f>Main!$AC$5:$AC$45</c:f>
              <c:numCache>
                <c:formatCode>General</c:formatCode>
                <c:ptCount val="41"/>
                <c:pt idx="0">
                  <c:v>1873</c:v>
                </c:pt>
                <c:pt idx="1">
                  <c:v>1872.75</c:v>
                </c:pt>
                <c:pt idx="2">
                  <c:v>1874.75</c:v>
                </c:pt>
                <c:pt idx="3">
                  <c:v>1876.5</c:v>
                </c:pt>
                <c:pt idx="4">
                  <c:v>1876</c:v>
                </c:pt>
                <c:pt idx="5">
                  <c:v>1878.75</c:v>
                </c:pt>
                <c:pt idx="6">
                  <c:v>1880.25</c:v>
                </c:pt>
                <c:pt idx="7">
                  <c:v>1880</c:v>
                </c:pt>
                <c:pt idx="8">
                  <c:v>1879</c:v>
                </c:pt>
                <c:pt idx="9">
                  <c:v>1878.5</c:v>
                </c:pt>
                <c:pt idx="10">
                  <c:v>1876.75</c:v>
                </c:pt>
                <c:pt idx="11">
                  <c:v>1877.5</c:v>
                </c:pt>
                <c:pt idx="12">
                  <c:v>1877.5</c:v>
                </c:pt>
                <c:pt idx="13">
                  <c:v>1876.5</c:v>
                </c:pt>
                <c:pt idx="14">
                  <c:v>1874.75</c:v>
                </c:pt>
                <c:pt idx="15">
                  <c:v>1879.5</c:v>
                </c:pt>
                <c:pt idx="16">
                  <c:v>1878.25</c:v>
                </c:pt>
                <c:pt idx="17">
                  <c:v>1880</c:v>
                </c:pt>
                <c:pt idx="18">
                  <c:v>1884</c:v>
                </c:pt>
                <c:pt idx="19">
                  <c:v>1883.75</c:v>
                </c:pt>
                <c:pt idx="20">
                  <c:v>1883.25</c:v>
                </c:pt>
                <c:pt idx="21">
                  <c:v>1884.5</c:v>
                </c:pt>
                <c:pt idx="22">
                  <c:v>1883.25</c:v>
                </c:pt>
                <c:pt idx="23">
                  <c:v>1883.25</c:v>
                </c:pt>
                <c:pt idx="24">
                  <c:v>1883.5</c:v>
                </c:pt>
                <c:pt idx="25">
                  <c:v>1883.75</c:v>
                </c:pt>
                <c:pt idx="26">
                  <c:v>1881</c:v>
                </c:pt>
                <c:pt idx="27">
                  <c:v>1880</c:v>
                </c:pt>
                <c:pt idx="28">
                  <c:v>1879.5</c:v>
                </c:pt>
                <c:pt idx="29">
                  <c:v>1878.75</c:v>
                </c:pt>
                <c:pt idx="30">
                  <c:v>1877.5</c:v>
                </c:pt>
                <c:pt idx="31">
                  <c:v>1879</c:v>
                </c:pt>
                <c:pt idx="32">
                  <c:v>1880.75</c:v>
                </c:pt>
                <c:pt idx="33">
                  <c:v>1881</c:v>
                </c:pt>
                <c:pt idx="34">
                  <c:v>1880</c:v>
                </c:pt>
                <c:pt idx="35">
                  <c:v>1880.25</c:v>
                </c:pt>
                <c:pt idx="36">
                  <c:v>1881</c:v>
                </c:pt>
                <c:pt idx="37">
                  <c:v>1879.25</c:v>
                </c:pt>
                <c:pt idx="38">
                  <c:v>1880.25</c:v>
                </c:pt>
                <c:pt idx="39">
                  <c:v>1881.75</c:v>
                </c:pt>
                <c:pt idx="40">
                  <c:v>1883.25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Main!$AF$5:$AF$45</c:f>
              <c:numCache>
                <c:formatCode>m/d/yy\ h:mm;@</c:formatCode>
                <c:ptCount val="41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42416.340277777781</c:v>
                </c:pt>
                <c:pt idx="26">
                  <c:v>42416.336805555555</c:v>
                </c:pt>
                <c:pt idx="27">
                  <c:v>42416.333333333336</c:v>
                </c:pt>
                <c:pt idx="28">
                  <c:v>42416.329861111109</c:v>
                </c:pt>
                <c:pt idx="29">
                  <c:v>42416.326388888891</c:v>
                </c:pt>
                <c:pt idx="30">
                  <c:v>42416.322916666664</c:v>
                </c:pt>
                <c:pt idx="31">
                  <c:v>42416.319444444445</c:v>
                </c:pt>
                <c:pt idx="32">
                  <c:v>42416.315972222219</c:v>
                </c:pt>
                <c:pt idx="33">
                  <c:v>42416.3125</c:v>
                </c:pt>
                <c:pt idx="34">
                  <c:v>42416.309027777781</c:v>
                </c:pt>
                <c:pt idx="35">
                  <c:v>42416.305555555555</c:v>
                </c:pt>
                <c:pt idx="36">
                  <c:v>42416.302083333336</c:v>
                </c:pt>
                <c:pt idx="37">
                  <c:v>42416.298611111109</c:v>
                </c:pt>
                <c:pt idx="38">
                  <c:v>42416.295138888891</c:v>
                </c:pt>
                <c:pt idx="39">
                  <c:v>42416.291666666664</c:v>
                </c:pt>
                <c:pt idx="40">
                  <c:v>42416.288194444445</c:v>
                </c:pt>
              </c:numCache>
            </c:numRef>
          </c:cat>
          <c:val>
            <c:numRef>
              <c:f>Main!$AD$5:$AD$45</c:f>
              <c:numCache>
                <c:formatCode>General</c:formatCode>
                <c:ptCount val="41"/>
                <c:pt idx="0">
                  <c:v>1871</c:v>
                </c:pt>
                <c:pt idx="1">
                  <c:v>1870.25</c:v>
                </c:pt>
                <c:pt idx="2">
                  <c:v>1870.25</c:v>
                </c:pt>
                <c:pt idx="3">
                  <c:v>1874</c:v>
                </c:pt>
                <c:pt idx="4">
                  <c:v>1873.75</c:v>
                </c:pt>
                <c:pt idx="5">
                  <c:v>1875.5</c:v>
                </c:pt>
                <c:pt idx="6">
                  <c:v>1878.5</c:v>
                </c:pt>
                <c:pt idx="7">
                  <c:v>1876.75</c:v>
                </c:pt>
                <c:pt idx="8">
                  <c:v>1876.75</c:v>
                </c:pt>
                <c:pt idx="9">
                  <c:v>1873.5</c:v>
                </c:pt>
                <c:pt idx="10">
                  <c:v>1874.25</c:v>
                </c:pt>
                <c:pt idx="11">
                  <c:v>1875.25</c:v>
                </c:pt>
                <c:pt idx="12">
                  <c:v>1875</c:v>
                </c:pt>
                <c:pt idx="13">
                  <c:v>1872.5</c:v>
                </c:pt>
                <c:pt idx="14">
                  <c:v>1872.75</c:v>
                </c:pt>
                <c:pt idx="15">
                  <c:v>1874</c:v>
                </c:pt>
                <c:pt idx="16">
                  <c:v>1875.5</c:v>
                </c:pt>
                <c:pt idx="17">
                  <c:v>1875.75</c:v>
                </c:pt>
                <c:pt idx="18">
                  <c:v>1878.25</c:v>
                </c:pt>
                <c:pt idx="19">
                  <c:v>1879</c:v>
                </c:pt>
                <c:pt idx="20">
                  <c:v>1879.25</c:v>
                </c:pt>
                <c:pt idx="21">
                  <c:v>1879.75</c:v>
                </c:pt>
                <c:pt idx="22">
                  <c:v>1881.75</c:v>
                </c:pt>
                <c:pt idx="23">
                  <c:v>1881.75</c:v>
                </c:pt>
                <c:pt idx="24">
                  <c:v>1881.75</c:v>
                </c:pt>
                <c:pt idx="25">
                  <c:v>1880</c:v>
                </c:pt>
                <c:pt idx="26">
                  <c:v>1879</c:v>
                </c:pt>
                <c:pt idx="27">
                  <c:v>1877.75</c:v>
                </c:pt>
                <c:pt idx="28">
                  <c:v>1877.75</c:v>
                </c:pt>
                <c:pt idx="29">
                  <c:v>1876.5</c:v>
                </c:pt>
                <c:pt idx="30">
                  <c:v>1875.5</c:v>
                </c:pt>
                <c:pt idx="31">
                  <c:v>1875.75</c:v>
                </c:pt>
                <c:pt idx="32">
                  <c:v>1877.75</c:v>
                </c:pt>
                <c:pt idx="33">
                  <c:v>1878.25</c:v>
                </c:pt>
                <c:pt idx="34">
                  <c:v>1878.75</c:v>
                </c:pt>
                <c:pt idx="35">
                  <c:v>1878.5</c:v>
                </c:pt>
                <c:pt idx="36">
                  <c:v>1878.25</c:v>
                </c:pt>
                <c:pt idx="37">
                  <c:v>1877.5</c:v>
                </c:pt>
                <c:pt idx="38">
                  <c:v>1877.5</c:v>
                </c:pt>
                <c:pt idx="39">
                  <c:v>1879.75</c:v>
                </c:pt>
                <c:pt idx="40">
                  <c:v>1881.5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Main!$AF$5:$AF$45</c:f>
              <c:numCache>
                <c:formatCode>m/d/yy\ h:mm;@</c:formatCode>
                <c:ptCount val="41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42416.340277777781</c:v>
                </c:pt>
                <c:pt idx="26">
                  <c:v>42416.336805555555</c:v>
                </c:pt>
                <c:pt idx="27">
                  <c:v>42416.333333333336</c:v>
                </c:pt>
                <c:pt idx="28">
                  <c:v>42416.329861111109</c:v>
                </c:pt>
                <c:pt idx="29">
                  <c:v>42416.326388888891</c:v>
                </c:pt>
                <c:pt idx="30">
                  <c:v>42416.322916666664</c:v>
                </c:pt>
                <c:pt idx="31">
                  <c:v>42416.319444444445</c:v>
                </c:pt>
                <c:pt idx="32">
                  <c:v>42416.315972222219</c:v>
                </c:pt>
                <c:pt idx="33">
                  <c:v>42416.3125</c:v>
                </c:pt>
                <c:pt idx="34">
                  <c:v>42416.309027777781</c:v>
                </c:pt>
                <c:pt idx="35">
                  <c:v>42416.305555555555</c:v>
                </c:pt>
                <c:pt idx="36">
                  <c:v>42416.302083333336</c:v>
                </c:pt>
                <c:pt idx="37">
                  <c:v>42416.298611111109</c:v>
                </c:pt>
                <c:pt idx="38">
                  <c:v>42416.295138888891</c:v>
                </c:pt>
                <c:pt idx="39">
                  <c:v>42416.291666666664</c:v>
                </c:pt>
                <c:pt idx="40">
                  <c:v>42416.288194444445</c:v>
                </c:pt>
              </c:numCache>
            </c:numRef>
          </c:cat>
          <c:val>
            <c:numRef>
              <c:f>Main!$AE$5:$AE$45</c:f>
              <c:numCache>
                <c:formatCode>General</c:formatCode>
                <c:ptCount val="41"/>
                <c:pt idx="0">
                  <c:v>1872.75</c:v>
                </c:pt>
                <c:pt idx="1">
                  <c:v>1872</c:v>
                </c:pt>
                <c:pt idx="2">
                  <c:v>1872.5</c:v>
                </c:pt>
                <c:pt idx="3">
                  <c:v>1874.75</c:v>
                </c:pt>
                <c:pt idx="4">
                  <c:v>1874.75</c:v>
                </c:pt>
                <c:pt idx="5">
                  <c:v>1876</c:v>
                </c:pt>
                <c:pt idx="6">
                  <c:v>1878.5</c:v>
                </c:pt>
                <c:pt idx="7">
                  <c:v>1879.5</c:v>
                </c:pt>
                <c:pt idx="8">
                  <c:v>1877.5</c:v>
                </c:pt>
                <c:pt idx="9">
                  <c:v>1878</c:v>
                </c:pt>
                <c:pt idx="10">
                  <c:v>1875.5</c:v>
                </c:pt>
                <c:pt idx="11">
                  <c:v>1876.75</c:v>
                </c:pt>
                <c:pt idx="12">
                  <c:v>1876</c:v>
                </c:pt>
                <c:pt idx="13">
                  <c:v>1876.25</c:v>
                </c:pt>
                <c:pt idx="14">
                  <c:v>1873.5</c:v>
                </c:pt>
                <c:pt idx="15">
                  <c:v>1874.25</c:v>
                </c:pt>
                <c:pt idx="16">
                  <c:v>1877</c:v>
                </c:pt>
                <c:pt idx="17">
                  <c:v>1876.5</c:v>
                </c:pt>
                <c:pt idx="18">
                  <c:v>1879.75</c:v>
                </c:pt>
                <c:pt idx="19">
                  <c:v>1883</c:v>
                </c:pt>
                <c:pt idx="20">
                  <c:v>1879.25</c:v>
                </c:pt>
                <c:pt idx="21">
                  <c:v>1880.5</c:v>
                </c:pt>
                <c:pt idx="22">
                  <c:v>1882</c:v>
                </c:pt>
                <c:pt idx="23">
                  <c:v>1883.25</c:v>
                </c:pt>
                <c:pt idx="24">
                  <c:v>1882</c:v>
                </c:pt>
                <c:pt idx="25">
                  <c:v>1883.25</c:v>
                </c:pt>
                <c:pt idx="26">
                  <c:v>1880.75</c:v>
                </c:pt>
                <c:pt idx="27">
                  <c:v>1879</c:v>
                </c:pt>
                <c:pt idx="28">
                  <c:v>1878.5</c:v>
                </c:pt>
                <c:pt idx="29">
                  <c:v>1878</c:v>
                </c:pt>
                <c:pt idx="30">
                  <c:v>1876.75</c:v>
                </c:pt>
                <c:pt idx="31">
                  <c:v>1876.5</c:v>
                </c:pt>
                <c:pt idx="32">
                  <c:v>1877.75</c:v>
                </c:pt>
                <c:pt idx="33">
                  <c:v>1880.5</c:v>
                </c:pt>
                <c:pt idx="34">
                  <c:v>1878.75</c:v>
                </c:pt>
                <c:pt idx="35">
                  <c:v>1880</c:v>
                </c:pt>
                <c:pt idx="36">
                  <c:v>1880.25</c:v>
                </c:pt>
                <c:pt idx="37">
                  <c:v>1878.75</c:v>
                </c:pt>
                <c:pt idx="38">
                  <c:v>1878.75</c:v>
                </c:pt>
                <c:pt idx="39">
                  <c:v>1880.25</c:v>
                </c:pt>
                <c:pt idx="40">
                  <c:v>1881.5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73967712"/>
        <c:axId val="275078208"/>
      </c:stockChart>
      <c:catAx>
        <c:axId val="73967712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5078208"/>
        <c:crosses val="autoZero"/>
        <c:auto val="0"/>
        <c:lblAlgn val="ctr"/>
        <c:lblOffset val="100"/>
        <c:tickLblSkip val="12"/>
        <c:noMultiLvlLbl val="0"/>
      </c:catAx>
      <c:valAx>
        <c:axId val="2750782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396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303024741107364E-2"/>
          <c:y val="4.519774011299435E-2"/>
          <c:w val="0.94871795813043369"/>
          <c:h val="0.8067894479291783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Data!$E$35:$E$44</c:f>
              <c:strCache>
                <c:ptCount val="10"/>
                <c:pt idx="0">
                  <c:v>DXEH6</c:v>
                </c:pt>
                <c:pt idx="1">
                  <c:v>EU6H6</c:v>
                </c:pt>
                <c:pt idx="2">
                  <c:v>JY6H6</c:v>
                </c:pt>
                <c:pt idx="3">
                  <c:v>BP6H6</c:v>
                </c:pt>
                <c:pt idx="4">
                  <c:v>CA6H6</c:v>
                </c:pt>
                <c:pt idx="5">
                  <c:v>SF6H6</c:v>
                </c:pt>
                <c:pt idx="6">
                  <c:v>DA6H6</c:v>
                </c:pt>
                <c:pt idx="7">
                  <c:v>NE6H6</c:v>
                </c:pt>
                <c:pt idx="8">
                  <c:v>MX6H6</c:v>
                </c:pt>
                <c:pt idx="9">
                  <c:v>GCEJ6</c:v>
                </c:pt>
              </c:strCache>
            </c:strRef>
          </c:cat>
          <c:val>
            <c:numRef>
              <c:f>Data!$G$35:$G$44</c:f>
              <c:numCache>
                <c:formatCode>0.00%</c:formatCode>
                <c:ptCount val="10"/>
                <c:pt idx="0">
                  <c:v>6.8033589631389824E-3</c:v>
                </c:pt>
                <c:pt idx="1">
                  <c:v>-1.0653409090907917E-3</c:v>
                </c:pt>
                <c:pt idx="2">
                  <c:v>-2.3765065353927974E-3</c:v>
                </c:pt>
                <c:pt idx="3">
                  <c:v>-1.1708795371580775E-3</c:v>
                </c:pt>
                <c:pt idx="4">
                  <c:v>-1.1075730305967367E-3</c:v>
                </c:pt>
                <c:pt idx="5">
                  <c:v>-1.9491277653250188E-3</c:v>
                </c:pt>
                <c:pt idx="6">
                  <c:v>9.8702763677387746E-4</c:v>
                </c:pt>
                <c:pt idx="7">
                  <c:v>1.9685039370079937E-3</c:v>
                </c:pt>
                <c:pt idx="8">
                  <c:v>-1.8953752843062156E-3</c:v>
                </c:pt>
                <c:pt idx="9">
                  <c:v>-2.5012102630304249E-3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Data!$E$35:$E$44</c:f>
              <c:strCache>
                <c:ptCount val="10"/>
                <c:pt idx="0">
                  <c:v>DXEH6</c:v>
                </c:pt>
                <c:pt idx="1">
                  <c:v>EU6H6</c:v>
                </c:pt>
                <c:pt idx="2">
                  <c:v>JY6H6</c:v>
                </c:pt>
                <c:pt idx="3">
                  <c:v>BP6H6</c:v>
                </c:pt>
                <c:pt idx="4">
                  <c:v>CA6H6</c:v>
                </c:pt>
                <c:pt idx="5">
                  <c:v>SF6H6</c:v>
                </c:pt>
                <c:pt idx="6">
                  <c:v>DA6H6</c:v>
                </c:pt>
                <c:pt idx="7">
                  <c:v>NE6H6</c:v>
                </c:pt>
                <c:pt idx="8">
                  <c:v>MX6H6</c:v>
                </c:pt>
                <c:pt idx="9">
                  <c:v>GCEJ6</c:v>
                </c:pt>
              </c:strCache>
            </c:strRef>
          </c:cat>
          <c:val>
            <c:numRef>
              <c:f>Data!$H$35:$H$44</c:f>
              <c:numCache>
                <c:formatCode>0.00%</c:formatCode>
                <c:ptCount val="10"/>
                <c:pt idx="0">
                  <c:v>1.0606155320789321E-2</c:v>
                </c:pt>
                <c:pt idx="1">
                  <c:v>-9.3217329545454127E-4</c:v>
                </c:pt>
                <c:pt idx="2">
                  <c:v>-2.8291744468952993E-4</c:v>
                </c:pt>
                <c:pt idx="3">
                  <c:v>1.1020042702665788E-3</c:v>
                </c:pt>
                <c:pt idx="4">
                  <c:v>1.0245050533019467E-2</c:v>
                </c:pt>
                <c:pt idx="5">
                  <c:v>-1.6567586005262983E-3</c:v>
                </c:pt>
                <c:pt idx="6">
                  <c:v>1.1421319796954309E-2</c:v>
                </c:pt>
                <c:pt idx="7">
                  <c:v>9.3882495457300041E-3</c:v>
                </c:pt>
                <c:pt idx="8">
                  <c:v>1.080363912054589E-2</c:v>
                </c:pt>
                <c:pt idx="9">
                  <c:v>-2.5012102630304249E-3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Data!$E$35:$E$44</c:f>
              <c:strCache>
                <c:ptCount val="10"/>
                <c:pt idx="0">
                  <c:v>DXEH6</c:v>
                </c:pt>
                <c:pt idx="1">
                  <c:v>EU6H6</c:v>
                </c:pt>
                <c:pt idx="2">
                  <c:v>JY6H6</c:v>
                </c:pt>
                <c:pt idx="3">
                  <c:v>BP6H6</c:v>
                </c:pt>
                <c:pt idx="4">
                  <c:v>CA6H6</c:v>
                </c:pt>
                <c:pt idx="5">
                  <c:v>SF6H6</c:v>
                </c:pt>
                <c:pt idx="6">
                  <c:v>DA6H6</c:v>
                </c:pt>
                <c:pt idx="7">
                  <c:v>NE6H6</c:v>
                </c:pt>
                <c:pt idx="8">
                  <c:v>MX6H6</c:v>
                </c:pt>
                <c:pt idx="9">
                  <c:v>GCEJ6</c:v>
                </c:pt>
              </c:strCache>
            </c:strRef>
          </c:cat>
          <c:val>
            <c:numRef>
              <c:f>Data!$I$35:$I$44</c:f>
              <c:numCache>
                <c:formatCode>0.00%</c:formatCode>
                <c:ptCount val="10"/>
                <c:pt idx="0">
                  <c:v>4.3549832260216118E-3</c:v>
                </c:pt>
                <c:pt idx="1">
                  <c:v>-1.176313920454544E-2</c:v>
                </c:pt>
                <c:pt idx="2">
                  <c:v>-1.4315622701295749E-2</c:v>
                </c:pt>
                <c:pt idx="3">
                  <c:v>-1.6805565121564829E-2</c:v>
                </c:pt>
                <c:pt idx="4">
                  <c:v>-4.8456320088606647E-3</c:v>
                </c:pt>
                <c:pt idx="5">
                  <c:v>-1.4131176298606331E-2</c:v>
                </c:pt>
                <c:pt idx="6">
                  <c:v>-2.8200789622109443E-3</c:v>
                </c:pt>
                <c:pt idx="7">
                  <c:v>-1.0599636583888562E-2</c:v>
                </c:pt>
                <c:pt idx="8">
                  <c:v>-3.2221379833206323E-3</c:v>
                </c:pt>
                <c:pt idx="9">
                  <c:v>-3.8647732773922937E-2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Data!$E$35:$E$44</c:f>
              <c:strCache>
                <c:ptCount val="10"/>
                <c:pt idx="0">
                  <c:v>DXEH6</c:v>
                </c:pt>
                <c:pt idx="1">
                  <c:v>EU6H6</c:v>
                </c:pt>
                <c:pt idx="2">
                  <c:v>JY6H6</c:v>
                </c:pt>
                <c:pt idx="3">
                  <c:v>BP6H6</c:v>
                </c:pt>
                <c:pt idx="4">
                  <c:v>CA6H6</c:v>
                </c:pt>
                <c:pt idx="5">
                  <c:v>SF6H6</c:v>
                </c:pt>
                <c:pt idx="6">
                  <c:v>DA6H6</c:v>
                </c:pt>
                <c:pt idx="7">
                  <c:v>NE6H6</c:v>
                </c:pt>
                <c:pt idx="8">
                  <c:v>MX6H6</c:v>
                </c:pt>
                <c:pt idx="9">
                  <c:v>GCEJ6</c:v>
                </c:pt>
              </c:strCache>
            </c:strRef>
          </c:cat>
          <c:val>
            <c:numRef>
              <c:f>Data!$J$35:$J$44</c:f>
              <c:numCache>
                <c:formatCode>0.00%</c:formatCode>
                <c:ptCount val="10"/>
                <c:pt idx="0">
                  <c:v>8.626617490779552E-3</c:v>
                </c:pt>
                <c:pt idx="1">
                  <c:v>-9.232954545454513E-3</c:v>
                </c:pt>
                <c:pt idx="2">
                  <c:v>-3.8476772477790203E-3</c:v>
                </c:pt>
                <c:pt idx="3">
                  <c:v>-1.487705764859828E-2</c:v>
                </c:pt>
                <c:pt idx="4">
                  <c:v>-3.4611657206147827E-3</c:v>
                </c:pt>
                <c:pt idx="5">
                  <c:v>-1.2279504921547554E-2</c:v>
                </c:pt>
                <c:pt idx="6">
                  <c:v>-1.8330513254370669E-3</c:v>
                </c:pt>
                <c:pt idx="7">
                  <c:v>-9.6910963052694744E-3</c:v>
                </c:pt>
                <c:pt idx="8">
                  <c:v>2.6535253980288333E-3</c:v>
                </c:pt>
                <c:pt idx="9">
                  <c:v>-1.8960787477811842E-2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20000">
                    <a:srgbClr val="FF0000"/>
                  </a:gs>
                  <a:gs pos="50000">
                    <a:schemeClr val="accent2">
                      <a:lumMod val="75000"/>
                    </a:schemeClr>
                  </a:gs>
                  <a:gs pos="80000">
                    <a:srgbClr val="FF0000"/>
                  </a:gs>
                </a:gsLst>
                <a:lin ang="10800000" scaled="1"/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89565920"/>
        <c:axId val="891932352"/>
      </c:stockChart>
      <c:catAx>
        <c:axId val="88956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932352"/>
        <c:crosses val="autoZero"/>
        <c:auto val="1"/>
        <c:lblAlgn val="ctr"/>
        <c:lblOffset val="200"/>
        <c:noMultiLvlLbl val="0"/>
      </c:catAx>
      <c:valAx>
        <c:axId val="89193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8956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958034256917888E-2"/>
          <c:y val="3.954802259887006E-2"/>
          <c:w val="0.94871795813043369"/>
          <c:h val="0.8067894479291783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Data!$E$51:$E$60</c:f>
              <c:strCache>
                <c:ptCount val="10"/>
                <c:pt idx="0">
                  <c:v>TUAH6</c:v>
                </c:pt>
                <c:pt idx="1">
                  <c:v>FVAH6</c:v>
                </c:pt>
                <c:pt idx="2">
                  <c:v>TYAH6</c:v>
                </c:pt>
                <c:pt idx="3">
                  <c:v>USAH6</c:v>
                </c:pt>
                <c:pt idx="4">
                  <c:v>ULAH6</c:v>
                </c:pt>
                <c:pt idx="5">
                  <c:v>DGH6</c:v>
                </c:pt>
                <c:pt idx="6">
                  <c:v>DLH6</c:v>
                </c:pt>
                <c:pt idx="7">
                  <c:v>DBH6</c:v>
                </c:pt>
                <c:pt idx="8">
                  <c:v>CBH6</c:v>
                </c:pt>
                <c:pt idx="9">
                  <c:v>QGAH6</c:v>
                </c:pt>
              </c:strCache>
            </c:strRef>
          </c:cat>
          <c:val>
            <c:numRef>
              <c:f>Data!$G$51:$G$60</c:f>
              <c:numCache>
                <c:formatCode>0.00%</c:formatCode>
                <c:ptCount val="10"/>
                <c:pt idx="0">
                  <c:v>-4.2811273635390653E-4</c:v>
                </c:pt>
                <c:pt idx="1">
                  <c:v>-7.0839773312725404E-4</c:v>
                </c:pt>
                <c:pt idx="2">
                  <c:v>-5.9608965188364326E-4</c:v>
                </c:pt>
                <c:pt idx="3">
                  <c:v>-9.3861460484325138E-4</c:v>
                </c:pt>
                <c:pt idx="4">
                  <c:v>-1.2715712988192551E-3</c:v>
                </c:pt>
                <c:pt idx="5">
                  <c:v>0</c:v>
                </c:pt>
                <c:pt idx="6">
                  <c:v>-4.5173919590424844E-4</c:v>
                </c:pt>
                <c:pt idx="7">
                  <c:v>-1.1537527325722475E-3</c:v>
                </c:pt>
                <c:pt idx="8">
                  <c:v>-1.3902405116086266E-3</c:v>
                </c:pt>
                <c:pt idx="9">
                  <c:v>-1.4786823297462156E-3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Data!$E$51:$E$60</c:f>
              <c:strCache>
                <c:ptCount val="10"/>
                <c:pt idx="0">
                  <c:v>TUAH6</c:v>
                </c:pt>
                <c:pt idx="1">
                  <c:v>FVAH6</c:v>
                </c:pt>
                <c:pt idx="2">
                  <c:v>TYAH6</c:v>
                </c:pt>
                <c:pt idx="3">
                  <c:v>USAH6</c:v>
                </c:pt>
                <c:pt idx="4">
                  <c:v>ULAH6</c:v>
                </c:pt>
                <c:pt idx="5">
                  <c:v>DGH6</c:v>
                </c:pt>
                <c:pt idx="6">
                  <c:v>DLH6</c:v>
                </c:pt>
                <c:pt idx="7">
                  <c:v>DBH6</c:v>
                </c:pt>
                <c:pt idx="8">
                  <c:v>CBH6</c:v>
                </c:pt>
                <c:pt idx="9">
                  <c:v>QGAH6</c:v>
                </c:pt>
              </c:strCache>
            </c:strRef>
          </c:cat>
          <c:val>
            <c:numRef>
              <c:f>Data!$H$51:$H$60</c:f>
              <c:numCache>
                <c:formatCode>0.00%</c:formatCode>
                <c:ptCount val="10"/>
                <c:pt idx="0">
                  <c:v>7.1352122725651084E-5</c:v>
                </c:pt>
                <c:pt idx="1">
                  <c:v>5.1519835136527566E-4</c:v>
                </c:pt>
                <c:pt idx="2">
                  <c:v>7.1530758226037196E-4</c:v>
                </c:pt>
                <c:pt idx="3">
                  <c:v>1.8772292096865028E-4</c:v>
                </c:pt>
                <c:pt idx="4">
                  <c:v>0</c:v>
                </c:pt>
                <c:pt idx="5">
                  <c:v>4.4694734960181035E-5</c:v>
                </c:pt>
                <c:pt idx="6">
                  <c:v>2.2586959795212422E-4</c:v>
                </c:pt>
                <c:pt idx="7">
                  <c:v>0</c:v>
                </c:pt>
                <c:pt idx="8">
                  <c:v>2.2243848185735655E-3</c:v>
                </c:pt>
                <c:pt idx="9">
                  <c:v>5.7504312823456155E-4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Data!$E$51:$E$60</c:f>
              <c:strCache>
                <c:ptCount val="10"/>
                <c:pt idx="0">
                  <c:v>TUAH6</c:v>
                </c:pt>
                <c:pt idx="1">
                  <c:v>FVAH6</c:v>
                </c:pt>
                <c:pt idx="2">
                  <c:v>TYAH6</c:v>
                </c:pt>
                <c:pt idx="3">
                  <c:v>USAH6</c:v>
                </c:pt>
                <c:pt idx="4">
                  <c:v>ULAH6</c:v>
                </c:pt>
                <c:pt idx="5">
                  <c:v>DGH6</c:v>
                </c:pt>
                <c:pt idx="6">
                  <c:v>DLH6</c:v>
                </c:pt>
                <c:pt idx="7">
                  <c:v>DBH6</c:v>
                </c:pt>
                <c:pt idx="8">
                  <c:v>CBH6</c:v>
                </c:pt>
                <c:pt idx="9">
                  <c:v>QGAH6</c:v>
                </c:pt>
              </c:strCache>
            </c:strRef>
          </c:cat>
          <c:val>
            <c:numRef>
              <c:f>Data!$I$51:$I$60</c:f>
              <c:numCache>
                <c:formatCode>0.00%</c:formatCode>
                <c:ptCount val="10"/>
                <c:pt idx="0">
                  <c:v>-8.5622547270781306E-4</c:v>
                </c:pt>
                <c:pt idx="1">
                  <c:v>-2.3183925811437402E-3</c:v>
                </c:pt>
                <c:pt idx="2">
                  <c:v>-3.3381020505484026E-3</c:v>
                </c:pt>
                <c:pt idx="3">
                  <c:v>-7.6966397597146609E-3</c:v>
                </c:pt>
                <c:pt idx="4">
                  <c:v>-8.9009990917347862E-3</c:v>
                </c:pt>
                <c:pt idx="5">
                  <c:v>-2.6816840976134025E-4</c:v>
                </c:pt>
                <c:pt idx="6">
                  <c:v>-1.0540581237764371E-3</c:v>
                </c:pt>
                <c:pt idx="7">
                  <c:v>-3.7648773378674066E-3</c:v>
                </c:pt>
                <c:pt idx="8">
                  <c:v>-2.1548727929932036E-3</c:v>
                </c:pt>
                <c:pt idx="9">
                  <c:v>-4.1074509159615543E-3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Data!$E$51:$E$60</c:f>
              <c:strCache>
                <c:ptCount val="10"/>
                <c:pt idx="0">
                  <c:v>TUAH6</c:v>
                </c:pt>
                <c:pt idx="1">
                  <c:v>FVAH6</c:v>
                </c:pt>
                <c:pt idx="2">
                  <c:v>TYAH6</c:v>
                </c:pt>
                <c:pt idx="3">
                  <c:v>USAH6</c:v>
                </c:pt>
                <c:pt idx="4">
                  <c:v>ULAH6</c:v>
                </c:pt>
                <c:pt idx="5">
                  <c:v>DGH6</c:v>
                </c:pt>
                <c:pt idx="6">
                  <c:v>DLH6</c:v>
                </c:pt>
                <c:pt idx="7">
                  <c:v>DBH6</c:v>
                </c:pt>
                <c:pt idx="8">
                  <c:v>CBH6</c:v>
                </c:pt>
                <c:pt idx="9">
                  <c:v>QGAH6</c:v>
                </c:pt>
              </c:strCache>
            </c:strRef>
          </c:cat>
          <c:val>
            <c:numRef>
              <c:f>Data!$J$51:$J$60</c:f>
              <c:numCache>
                <c:formatCode>0.00%</c:formatCode>
                <c:ptCount val="10"/>
                <c:pt idx="0">
                  <c:v>-7.1352122725651084E-5</c:v>
                </c:pt>
                <c:pt idx="1">
                  <c:v>-2.5759917568263783E-4</c:v>
                </c:pt>
                <c:pt idx="2">
                  <c:v>-8.3452551263710065E-4</c:v>
                </c:pt>
                <c:pt idx="3">
                  <c:v>-4.3176271822789559E-3</c:v>
                </c:pt>
                <c:pt idx="4">
                  <c:v>-5.2679382379654856E-3</c:v>
                </c:pt>
                <c:pt idx="5">
                  <c:v>-8.9389469920489098E-5</c:v>
                </c:pt>
                <c:pt idx="6">
                  <c:v>-6.023189278721886E-4</c:v>
                </c:pt>
                <c:pt idx="7">
                  <c:v>-2.0038863249940034E-3</c:v>
                </c:pt>
                <c:pt idx="8">
                  <c:v>5.5609620464329261E-4</c:v>
                </c:pt>
                <c:pt idx="9">
                  <c:v>2.4644705495770257E-4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20000">
                    <a:srgbClr val="FF0000"/>
                  </a:gs>
                  <a:gs pos="50000">
                    <a:schemeClr val="accent2">
                      <a:lumMod val="75000"/>
                    </a:schemeClr>
                  </a:gs>
                  <a:gs pos="80000">
                    <a:srgbClr val="FF0000"/>
                  </a:gs>
                </a:gsLst>
                <a:lin ang="10800000" scaled="1"/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90389936"/>
        <c:axId val="890390496"/>
      </c:stockChart>
      <c:catAx>
        <c:axId val="89038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390496"/>
        <c:crosses val="autoZero"/>
        <c:auto val="1"/>
        <c:lblAlgn val="ctr"/>
        <c:lblOffset val="200"/>
        <c:noMultiLvlLbl val="0"/>
      </c:catAx>
      <c:valAx>
        <c:axId val="8903904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9038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94171001408128E-2"/>
          <c:y val="4.7094740772466205E-2"/>
          <c:w val="0.93241165799718373"/>
          <c:h val="0.802664424228524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Data!$E$20:$E$29</c:f>
              <c:strCache>
                <c:ptCount val="10"/>
                <c:pt idx="0">
                  <c:v>CLEH6</c:v>
                </c:pt>
                <c:pt idx="1">
                  <c:v>HOEH6</c:v>
                </c:pt>
                <c:pt idx="2">
                  <c:v>RBEH6</c:v>
                </c:pt>
                <c:pt idx="3">
                  <c:v>NGEH6</c:v>
                </c:pt>
                <c:pt idx="4">
                  <c:v>QOAJ6</c:v>
                </c:pt>
                <c:pt idx="5">
                  <c:v>ZSEH6</c:v>
                </c:pt>
                <c:pt idx="6">
                  <c:v>ZMEH6</c:v>
                </c:pt>
                <c:pt idx="7">
                  <c:v>ZLEH6</c:v>
                </c:pt>
                <c:pt idx="8">
                  <c:v>ZWAH6</c:v>
                </c:pt>
                <c:pt idx="9">
                  <c:v>ZCEH6</c:v>
                </c:pt>
              </c:strCache>
            </c:strRef>
          </c:cat>
          <c:val>
            <c:numRef>
              <c:f>Data!$G$20:$G$29</c:f>
              <c:numCache>
                <c:formatCode>0.00%</c:formatCode>
                <c:ptCount val="10"/>
                <c:pt idx="0">
                  <c:v>-1.2228260869565197E-2</c:v>
                </c:pt>
                <c:pt idx="1">
                  <c:v>-1.0848218460675258E-2</c:v>
                </c:pt>
                <c:pt idx="2">
                  <c:v>-5.5598159509202705E-3</c:v>
                </c:pt>
                <c:pt idx="3">
                  <c:v>-7.1210579857578903E-3</c:v>
                </c:pt>
                <c:pt idx="4">
                  <c:v>3.354297693920328E-2</c:v>
                </c:pt>
                <c:pt idx="5">
                  <c:v>3.150959610426812E-3</c:v>
                </c:pt>
                <c:pt idx="6">
                  <c:v>3.8167938931297708E-3</c:v>
                </c:pt>
                <c:pt idx="7">
                  <c:v>3.4591194968553278E-3</c:v>
                </c:pt>
                <c:pt idx="8">
                  <c:v>6.0109289617486343E-3</c:v>
                </c:pt>
                <c:pt idx="9">
                  <c:v>2.7874564459930314E-3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Data!$E$20:$E$29</c:f>
              <c:strCache>
                <c:ptCount val="10"/>
                <c:pt idx="0">
                  <c:v>CLEH6</c:v>
                </c:pt>
                <c:pt idx="1">
                  <c:v>HOEH6</c:v>
                </c:pt>
                <c:pt idx="2">
                  <c:v>RBEH6</c:v>
                </c:pt>
                <c:pt idx="3">
                  <c:v>NGEH6</c:v>
                </c:pt>
                <c:pt idx="4">
                  <c:v>QOAJ6</c:v>
                </c:pt>
                <c:pt idx="5">
                  <c:v>ZSEH6</c:v>
                </c:pt>
                <c:pt idx="6">
                  <c:v>ZMEH6</c:v>
                </c:pt>
                <c:pt idx="7">
                  <c:v>ZLEH6</c:v>
                </c:pt>
                <c:pt idx="8">
                  <c:v>ZWAH6</c:v>
                </c:pt>
                <c:pt idx="9">
                  <c:v>ZCEH6</c:v>
                </c:pt>
              </c:strCache>
            </c:strRef>
          </c:cat>
          <c:val>
            <c:numRef>
              <c:f>Data!$H$20:$H$29</c:f>
              <c:numCache>
                <c:formatCode>0.00%</c:formatCode>
                <c:ptCount val="10"/>
                <c:pt idx="0">
                  <c:v>7.0991847826086946E-2</c:v>
                </c:pt>
                <c:pt idx="1">
                  <c:v>4.2270644346768825E-2</c:v>
                </c:pt>
                <c:pt idx="2">
                  <c:v>3.949386503067475E-2</c:v>
                </c:pt>
                <c:pt idx="3">
                  <c:v>-1.5259409969480629E-3</c:v>
                </c:pt>
                <c:pt idx="4">
                  <c:v>6.4690026954178012E-2</c:v>
                </c:pt>
                <c:pt idx="5">
                  <c:v>1.1458034947006588E-2</c:v>
                </c:pt>
                <c:pt idx="6">
                  <c:v>1.9847328244274764E-2</c:v>
                </c:pt>
                <c:pt idx="7">
                  <c:v>1.2578616352201324E-2</c:v>
                </c:pt>
                <c:pt idx="8">
                  <c:v>1.6393442622950821E-2</c:v>
                </c:pt>
                <c:pt idx="9">
                  <c:v>1.32404181184669E-2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Data!$E$20:$E$29</c:f>
              <c:strCache>
                <c:ptCount val="10"/>
                <c:pt idx="0">
                  <c:v>CLEH6</c:v>
                </c:pt>
                <c:pt idx="1">
                  <c:v>HOEH6</c:v>
                </c:pt>
                <c:pt idx="2">
                  <c:v>RBEH6</c:v>
                </c:pt>
                <c:pt idx="3">
                  <c:v>NGEH6</c:v>
                </c:pt>
                <c:pt idx="4">
                  <c:v>QOAJ6</c:v>
                </c:pt>
                <c:pt idx="5">
                  <c:v>ZSEH6</c:v>
                </c:pt>
                <c:pt idx="6">
                  <c:v>ZMEH6</c:v>
                </c:pt>
                <c:pt idx="7">
                  <c:v>ZLEH6</c:v>
                </c:pt>
                <c:pt idx="8">
                  <c:v>ZWAH6</c:v>
                </c:pt>
                <c:pt idx="9">
                  <c:v>ZCEH6</c:v>
                </c:pt>
              </c:strCache>
            </c:strRef>
          </c:cat>
          <c:val>
            <c:numRef>
              <c:f>Data!$I$20:$I$29</c:f>
              <c:numCache>
                <c:formatCode>0.00%</c:formatCode>
                <c:ptCount val="10"/>
                <c:pt idx="0">
                  <c:v>-2.5135869565217458E-2</c:v>
                </c:pt>
                <c:pt idx="1">
                  <c:v>-3.4789114373889568E-2</c:v>
                </c:pt>
                <c:pt idx="2">
                  <c:v>-5.8665644171779163E-2</c:v>
                </c:pt>
                <c:pt idx="3">
                  <c:v>-4.3234994913529994E-2</c:v>
                </c:pt>
                <c:pt idx="4">
                  <c:v>-3.7136867325546628E-2</c:v>
                </c:pt>
                <c:pt idx="5">
                  <c:v>2.8645087367516471E-3</c:v>
                </c:pt>
                <c:pt idx="6">
                  <c:v>3.8167938931297708E-3</c:v>
                </c:pt>
                <c:pt idx="7">
                  <c:v>-1.5408805031446491E-2</c:v>
                </c:pt>
                <c:pt idx="8">
                  <c:v>4.9180327868852463E-3</c:v>
                </c:pt>
                <c:pt idx="9">
                  <c:v>1.3937282229965157E-3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Data!$E$20:$E$29</c:f>
              <c:strCache>
                <c:ptCount val="10"/>
                <c:pt idx="0">
                  <c:v>CLEH6</c:v>
                </c:pt>
                <c:pt idx="1">
                  <c:v>HOEH6</c:v>
                </c:pt>
                <c:pt idx="2">
                  <c:v>RBEH6</c:v>
                </c:pt>
                <c:pt idx="3">
                  <c:v>NGEH6</c:v>
                </c:pt>
                <c:pt idx="4">
                  <c:v>QOAJ6</c:v>
                </c:pt>
                <c:pt idx="5">
                  <c:v>ZSEH6</c:v>
                </c:pt>
                <c:pt idx="6">
                  <c:v>ZMEH6</c:v>
                </c:pt>
                <c:pt idx="7">
                  <c:v>ZLEH6</c:v>
                </c:pt>
                <c:pt idx="8">
                  <c:v>ZWAH6</c:v>
                </c:pt>
                <c:pt idx="9">
                  <c:v>ZCEH6</c:v>
                </c:pt>
              </c:strCache>
            </c:strRef>
          </c:cat>
          <c:val>
            <c:numRef>
              <c:f>Data!$J$20:$J$29</c:f>
              <c:numCache>
                <c:formatCode>0.00%</c:formatCode>
                <c:ptCount val="10"/>
                <c:pt idx="0">
                  <c:v>-2.1399456521739097E-2</c:v>
                </c:pt>
                <c:pt idx="1">
                  <c:v>-3.1890021509398687E-2</c:v>
                </c:pt>
                <c:pt idx="2">
                  <c:v>-5.387269938650309E-2</c:v>
                </c:pt>
                <c:pt idx="3">
                  <c:v>-4.1200406917599165E-2</c:v>
                </c:pt>
                <c:pt idx="4">
                  <c:v>-3.4141958670260576E-2</c:v>
                </c:pt>
                <c:pt idx="5">
                  <c:v>8.0206244629046127E-3</c:v>
                </c:pt>
                <c:pt idx="6">
                  <c:v>1.6793893129771122E-2</c:v>
                </c:pt>
                <c:pt idx="7">
                  <c:v>-1.5094339622641522E-2</c:v>
                </c:pt>
                <c:pt idx="8">
                  <c:v>7.6502732240437158E-3</c:v>
                </c:pt>
                <c:pt idx="9">
                  <c:v>3.4843205574912892E-3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20000">
                    <a:srgbClr val="FF0000"/>
                  </a:gs>
                  <a:gs pos="50000">
                    <a:schemeClr val="accent2">
                      <a:lumMod val="75000"/>
                    </a:schemeClr>
                  </a:gs>
                  <a:gs pos="80000">
                    <a:srgbClr val="FF0000"/>
                  </a:gs>
                </a:gsLst>
                <a:lin ang="10800000" scaled="1"/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73627920"/>
        <c:axId val="273628480"/>
      </c:stockChart>
      <c:catAx>
        <c:axId val="27362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628480"/>
        <c:crosses val="autoZero"/>
        <c:auto val="1"/>
        <c:lblAlgn val="ctr"/>
        <c:lblOffset val="200"/>
        <c:noMultiLvlLbl val="0"/>
      </c:catAx>
      <c:valAx>
        <c:axId val="273628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7362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303024741107364E-2"/>
          <c:y val="4.519774011299435E-2"/>
          <c:w val="0.94871795813043369"/>
          <c:h val="0.80678944792917839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Data!$E$4:$E$13</c:f>
              <c:strCache>
                <c:ptCount val="10"/>
                <c:pt idx="0">
                  <c:v>EPH6</c:v>
                </c:pt>
                <c:pt idx="1">
                  <c:v>ENQH6</c:v>
                </c:pt>
                <c:pt idx="2">
                  <c:v>EMDH6</c:v>
                </c:pt>
                <c:pt idx="3">
                  <c:v>YMH6</c:v>
                </c:pt>
                <c:pt idx="4">
                  <c:v>TFEH6</c:v>
                </c:pt>
                <c:pt idx="5">
                  <c:v>DDH6</c:v>
                </c:pt>
                <c:pt idx="6">
                  <c:v>DSXH6</c:v>
                </c:pt>
                <c:pt idx="7">
                  <c:v>QFAH6</c:v>
                </c:pt>
                <c:pt idx="8">
                  <c:v>PILG6</c:v>
                </c:pt>
                <c:pt idx="9">
                  <c:v>SWH6</c:v>
                </c:pt>
              </c:strCache>
            </c:strRef>
          </c:cat>
          <c:val>
            <c:numRef>
              <c:f>Data!$G$4:$G$13</c:f>
              <c:numCache>
                <c:formatCode>0.00%</c:formatCode>
                <c:ptCount val="10"/>
                <c:pt idx="0">
                  <c:v>3.7669850665949145E-3</c:v>
                </c:pt>
                <c:pt idx="1">
                  <c:v>3.8065522620904838E-3</c:v>
                </c:pt>
                <c:pt idx="2">
                  <c:v>1.9065776930410638E-3</c:v>
                </c:pt>
                <c:pt idx="3">
                  <c:v>2.5765097718846225E-3</c:v>
                </c:pt>
                <c:pt idx="4">
                  <c:v>1.6935150764147141E-2</c:v>
                </c:pt>
                <c:pt idx="5">
                  <c:v>5.7552394396785753E-3</c:v>
                </c:pt>
                <c:pt idx="6">
                  <c:v>5.6437389770723108E-3</c:v>
                </c:pt>
                <c:pt idx="7">
                  <c:v>4.6006944444444446E-3</c:v>
                </c:pt>
                <c:pt idx="8">
                  <c:v>6.6950699939135726E-3</c:v>
                </c:pt>
                <c:pt idx="9">
                  <c:v>5.0296621098787726E-3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Data!$E$4:$E$13</c:f>
              <c:strCache>
                <c:ptCount val="10"/>
                <c:pt idx="0">
                  <c:v>EPH6</c:v>
                </c:pt>
                <c:pt idx="1">
                  <c:v>ENQH6</c:v>
                </c:pt>
                <c:pt idx="2">
                  <c:v>EMDH6</c:v>
                </c:pt>
                <c:pt idx="3">
                  <c:v>YMH6</c:v>
                </c:pt>
                <c:pt idx="4">
                  <c:v>TFEH6</c:v>
                </c:pt>
                <c:pt idx="5">
                  <c:v>DDH6</c:v>
                </c:pt>
                <c:pt idx="6">
                  <c:v>DSXH6</c:v>
                </c:pt>
                <c:pt idx="7">
                  <c:v>QFAH6</c:v>
                </c:pt>
                <c:pt idx="8">
                  <c:v>PILG6</c:v>
                </c:pt>
                <c:pt idx="9">
                  <c:v>SWH6</c:v>
                </c:pt>
              </c:strCache>
            </c:strRef>
          </c:cat>
          <c:val>
            <c:numRef>
              <c:f>Data!$H$4:$H$13</c:f>
              <c:numCache>
                <c:formatCode>0.00%</c:formatCode>
                <c:ptCount val="10"/>
                <c:pt idx="0">
                  <c:v>1.8565854971074935E-2</c:v>
                </c:pt>
                <c:pt idx="1">
                  <c:v>2.4024960998439936E-2</c:v>
                </c:pt>
                <c:pt idx="2">
                  <c:v>1.7874165872259297E-2</c:v>
                </c:pt>
                <c:pt idx="3">
                  <c:v>1.8224093508452208E-2</c:v>
                </c:pt>
                <c:pt idx="4">
                  <c:v>2.0652622883106157E-2</c:v>
                </c:pt>
                <c:pt idx="5">
                  <c:v>6.4067759800195464E-3</c:v>
                </c:pt>
                <c:pt idx="6">
                  <c:v>9.1710758377425046E-3</c:v>
                </c:pt>
                <c:pt idx="7">
                  <c:v>1.2413194444444444E-2</c:v>
                </c:pt>
                <c:pt idx="8">
                  <c:v>1.2659768715763846E-2</c:v>
                </c:pt>
                <c:pt idx="9">
                  <c:v>7.9958730977559966E-3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Data!$E$4:$E$13</c:f>
              <c:strCache>
                <c:ptCount val="10"/>
                <c:pt idx="0">
                  <c:v>EPH6</c:v>
                </c:pt>
                <c:pt idx="1">
                  <c:v>ENQH6</c:v>
                </c:pt>
                <c:pt idx="2">
                  <c:v>EMDH6</c:v>
                </c:pt>
                <c:pt idx="3">
                  <c:v>YMH6</c:v>
                </c:pt>
                <c:pt idx="4">
                  <c:v>TFEH6</c:v>
                </c:pt>
                <c:pt idx="5">
                  <c:v>DDH6</c:v>
                </c:pt>
                <c:pt idx="6">
                  <c:v>DSXH6</c:v>
                </c:pt>
                <c:pt idx="7">
                  <c:v>QFAH6</c:v>
                </c:pt>
                <c:pt idx="8">
                  <c:v>PILG6</c:v>
                </c:pt>
                <c:pt idx="9">
                  <c:v>SWH6</c:v>
                </c:pt>
              </c:strCache>
            </c:strRef>
          </c:cat>
          <c:val>
            <c:numRef>
              <c:f>Data!$I$4:$I$13</c:f>
              <c:numCache>
                <c:formatCode>0.00%</c:formatCode>
                <c:ptCount val="10"/>
                <c:pt idx="0">
                  <c:v>3.6324498856450962E-3</c:v>
                </c:pt>
                <c:pt idx="1">
                  <c:v>3.8065522620904838E-3</c:v>
                </c:pt>
                <c:pt idx="2">
                  <c:v>1.9065776930410638E-3</c:v>
                </c:pt>
                <c:pt idx="3">
                  <c:v>2.5765097718846225E-3</c:v>
                </c:pt>
                <c:pt idx="4">
                  <c:v>7.5382073523338174E-3</c:v>
                </c:pt>
                <c:pt idx="5">
                  <c:v>-1.4876751004452167E-2</c:v>
                </c:pt>
                <c:pt idx="6">
                  <c:v>-1.164021164021164E-2</c:v>
                </c:pt>
                <c:pt idx="7">
                  <c:v>3.4722222222222224E-4</c:v>
                </c:pt>
                <c:pt idx="8">
                  <c:v>-5.2343274497869755E-3</c:v>
                </c:pt>
                <c:pt idx="9">
                  <c:v>-1.0446221305132834E-2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Data!$E$4:$E$13</c:f>
              <c:strCache>
                <c:ptCount val="10"/>
                <c:pt idx="0">
                  <c:v>EPH6</c:v>
                </c:pt>
                <c:pt idx="1">
                  <c:v>ENQH6</c:v>
                </c:pt>
                <c:pt idx="2">
                  <c:v>EMDH6</c:v>
                </c:pt>
                <c:pt idx="3">
                  <c:v>YMH6</c:v>
                </c:pt>
                <c:pt idx="4">
                  <c:v>TFEH6</c:v>
                </c:pt>
                <c:pt idx="5">
                  <c:v>DDH6</c:v>
                </c:pt>
                <c:pt idx="6">
                  <c:v>DSXH6</c:v>
                </c:pt>
                <c:pt idx="7">
                  <c:v>QFAH6</c:v>
                </c:pt>
                <c:pt idx="8">
                  <c:v>PILG6</c:v>
                </c:pt>
                <c:pt idx="9">
                  <c:v>SWH6</c:v>
                </c:pt>
              </c:strCache>
            </c:strRef>
          </c:cat>
          <c:val>
            <c:numRef>
              <c:f>Data!$J$4:$J$13</c:f>
              <c:numCache>
                <c:formatCode>0.00%</c:formatCode>
                <c:ptCount val="10"/>
                <c:pt idx="0">
                  <c:v>7.8030404950894658E-3</c:v>
                </c:pt>
                <c:pt idx="1">
                  <c:v>1.1482059282371294E-2</c:v>
                </c:pt>
                <c:pt idx="2">
                  <c:v>1.1280584683825902E-2</c:v>
                </c:pt>
                <c:pt idx="3">
                  <c:v>6.1584867718217813E-3</c:v>
                </c:pt>
                <c:pt idx="4">
                  <c:v>1.2701363073110357E-2</c:v>
                </c:pt>
                <c:pt idx="5">
                  <c:v>-1.2976436095124335E-2</c:v>
                </c:pt>
                <c:pt idx="6">
                  <c:v>-9.876543209876543E-3</c:v>
                </c:pt>
                <c:pt idx="7">
                  <c:v>4.7743055555555559E-3</c:v>
                </c:pt>
                <c:pt idx="8">
                  <c:v>-4.1387705416920271E-3</c:v>
                </c:pt>
                <c:pt idx="9">
                  <c:v>-6.9641475367552231E-3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20000">
                    <a:srgbClr val="FF0000"/>
                  </a:gs>
                  <a:gs pos="50000">
                    <a:schemeClr val="accent2">
                      <a:lumMod val="75000"/>
                    </a:schemeClr>
                  </a:gs>
                  <a:gs pos="80000">
                    <a:srgbClr val="FF0000"/>
                  </a:gs>
                </a:gsLst>
                <a:lin ang="10800000" scaled="1"/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82809200"/>
        <c:axId val="282809760"/>
      </c:stockChart>
      <c:catAx>
        <c:axId val="28280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809760"/>
        <c:crosses val="autoZero"/>
        <c:auto val="1"/>
        <c:lblAlgn val="ctr"/>
        <c:lblOffset val="200"/>
        <c:noMultiLvlLbl val="0"/>
      </c:catAx>
      <c:valAx>
        <c:axId val="282809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28280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484315264450464E-2"/>
          <c:y val="0.10927000112446759"/>
          <c:w val="0.88112571137611018"/>
          <c:h val="0.82787171196076981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Main!$AX$5:$AX$45</c15:sqref>
                  </c15:fullRef>
                </c:ext>
              </c:extLst>
              <c:f>(Main!$AX$5:$AX$29,Main!$AX$31:$AX$45)</c:f>
              <c:numCache>
                <c:formatCode>m/d/yy\ h:mm;@</c:formatCode>
                <c:ptCount val="40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42416.336805555555</c:v>
                </c:pt>
                <c:pt idx="26">
                  <c:v>42416.333333333336</c:v>
                </c:pt>
                <c:pt idx="27">
                  <c:v>42416.329861111109</c:v>
                </c:pt>
                <c:pt idx="28">
                  <c:v>42416.326388888891</c:v>
                </c:pt>
                <c:pt idx="29">
                  <c:v>42416.322916666664</c:v>
                </c:pt>
                <c:pt idx="30">
                  <c:v>42416.319444444445</c:v>
                </c:pt>
                <c:pt idx="31">
                  <c:v>42416.315972222219</c:v>
                </c:pt>
                <c:pt idx="32">
                  <c:v>42416.3125</c:v>
                </c:pt>
                <c:pt idx="33">
                  <c:v>42416.309027777781</c:v>
                </c:pt>
                <c:pt idx="34">
                  <c:v>42416.305555555555</c:v>
                </c:pt>
                <c:pt idx="35">
                  <c:v>42416.302083333336</c:v>
                </c:pt>
                <c:pt idx="36">
                  <c:v>42416.298611111109</c:v>
                </c:pt>
                <c:pt idx="37">
                  <c:v>42416.295138888891</c:v>
                </c:pt>
                <c:pt idx="38">
                  <c:v>42416.291666666664</c:v>
                </c:pt>
                <c:pt idx="39">
                  <c:v>42416.288194444445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Main!$AT$5:$AT$45</c15:sqref>
                  </c15:fullRef>
                </c:ext>
              </c:extLst>
              <c:f>(Main!$AT$5:$AT$29,Main!$AT$31:$AT$45)</c:f>
              <c:numCache>
                <c:formatCode>0.00</c:formatCode>
                <c:ptCount val="40"/>
                <c:pt idx="0">
                  <c:v>1215.7</c:v>
                </c:pt>
                <c:pt idx="1">
                  <c:v>1216</c:v>
                </c:pt>
                <c:pt idx="2">
                  <c:v>1214.5</c:v>
                </c:pt>
                <c:pt idx="3">
                  <c:v>1216.4000000000001</c:v>
                </c:pt>
                <c:pt idx="4">
                  <c:v>1214.9000000000001</c:v>
                </c:pt>
                <c:pt idx="5">
                  <c:v>1213.9000000000001</c:v>
                </c:pt>
                <c:pt idx="6">
                  <c:v>1213.0999999999999</c:v>
                </c:pt>
                <c:pt idx="7">
                  <c:v>1212.9000000000001</c:v>
                </c:pt>
                <c:pt idx="8">
                  <c:v>1213.5999999999999</c:v>
                </c:pt>
                <c:pt idx="9">
                  <c:v>1214</c:v>
                </c:pt>
                <c:pt idx="10">
                  <c:v>1212.8</c:v>
                </c:pt>
                <c:pt idx="11">
                  <c:v>1212.5999999999999</c:v>
                </c:pt>
                <c:pt idx="12">
                  <c:v>1212.7</c:v>
                </c:pt>
                <c:pt idx="13">
                  <c:v>1212.8</c:v>
                </c:pt>
                <c:pt idx="14">
                  <c:v>1211.5999999999999</c:v>
                </c:pt>
                <c:pt idx="15">
                  <c:v>1211.2</c:v>
                </c:pt>
                <c:pt idx="16">
                  <c:v>1210.9000000000001</c:v>
                </c:pt>
                <c:pt idx="17">
                  <c:v>1208.4000000000001</c:v>
                </c:pt>
                <c:pt idx="18">
                  <c:v>1207.8</c:v>
                </c:pt>
                <c:pt idx="19">
                  <c:v>1211.5999999999999</c:v>
                </c:pt>
                <c:pt idx="20">
                  <c:v>1213.7</c:v>
                </c:pt>
                <c:pt idx="21">
                  <c:v>1213.7</c:v>
                </c:pt>
                <c:pt idx="22">
                  <c:v>1212.8</c:v>
                </c:pt>
                <c:pt idx="23">
                  <c:v>1214.0999999999999</c:v>
                </c:pt>
                <c:pt idx="24">
                  <c:v>1213.0999999999999</c:v>
                </c:pt>
                <c:pt idx="25">
                  <c:v>1215.4000000000001</c:v>
                </c:pt>
                <c:pt idx="26">
                  <c:v>1215.3</c:v>
                </c:pt>
                <c:pt idx="27">
                  <c:v>1215.7</c:v>
                </c:pt>
                <c:pt idx="28">
                  <c:v>1215.0999999999999</c:v>
                </c:pt>
                <c:pt idx="29">
                  <c:v>1215.8</c:v>
                </c:pt>
                <c:pt idx="30">
                  <c:v>1215.2</c:v>
                </c:pt>
                <c:pt idx="31">
                  <c:v>1213.3</c:v>
                </c:pt>
                <c:pt idx="32">
                  <c:v>1213.2</c:v>
                </c:pt>
                <c:pt idx="33">
                  <c:v>1212.8</c:v>
                </c:pt>
                <c:pt idx="34">
                  <c:v>1210.5999999999999</c:v>
                </c:pt>
                <c:pt idx="35">
                  <c:v>1212</c:v>
                </c:pt>
                <c:pt idx="36">
                  <c:v>1213.8</c:v>
                </c:pt>
                <c:pt idx="37">
                  <c:v>1212.5</c:v>
                </c:pt>
                <c:pt idx="38">
                  <c:v>1213.8</c:v>
                </c:pt>
                <c:pt idx="39">
                  <c:v>1214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Main!$AX$5:$AX$45</c15:sqref>
                  </c15:fullRef>
                </c:ext>
              </c:extLst>
              <c:f>(Main!$AX$5:$AX$29,Main!$AX$31:$AX$45)</c:f>
              <c:numCache>
                <c:formatCode>m/d/yy\ h:mm;@</c:formatCode>
                <c:ptCount val="40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42416.336805555555</c:v>
                </c:pt>
                <c:pt idx="26">
                  <c:v>42416.333333333336</c:v>
                </c:pt>
                <c:pt idx="27">
                  <c:v>42416.329861111109</c:v>
                </c:pt>
                <c:pt idx="28">
                  <c:v>42416.326388888891</c:v>
                </c:pt>
                <c:pt idx="29">
                  <c:v>42416.322916666664</c:v>
                </c:pt>
                <c:pt idx="30">
                  <c:v>42416.319444444445</c:v>
                </c:pt>
                <c:pt idx="31">
                  <c:v>42416.315972222219</c:v>
                </c:pt>
                <c:pt idx="32">
                  <c:v>42416.3125</c:v>
                </c:pt>
                <c:pt idx="33">
                  <c:v>42416.309027777781</c:v>
                </c:pt>
                <c:pt idx="34">
                  <c:v>42416.305555555555</c:v>
                </c:pt>
                <c:pt idx="35">
                  <c:v>42416.302083333336</c:v>
                </c:pt>
                <c:pt idx="36">
                  <c:v>42416.298611111109</c:v>
                </c:pt>
                <c:pt idx="37">
                  <c:v>42416.295138888891</c:v>
                </c:pt>
                <c:pt idx="38">
                  <c:v>42416.291666666664</c:v>
                </c:pt>
                <c:pt idx="39">
                  <c:v>42416.288194444445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Main!$AU$5:$AU$45</c15:sqref>
                  </c15:fullRef>
                </c:ext>
              </c:extLst>
              <c:f>(Main!$AU$5:$AU$29,Main!$AU$31:$AU$45)</c:f>
              <c:numCache>
                <c:formatCode>0.00</c:formatCode>
                <c:ptCount val="40"/>
                <c:pt idx="0">
                  <c:v>1216.8</c:v>
                </c:pt>
                <c:pt idx="1">
                  <c:v>1216.2</c:v>
                </c:pt>
                <c:pt idx="2">
                  <c:v>1216.3</c:v>
                </c:pt>
                <c:pt idx="3">
                  <c:v>1216.8</c:v>
                </c:pt>
                <c:pt idx="4">
                  <c:v>1216.5999999999999</c:v>
                </c:pt>
                <c:pt idx="5">
                  <c:v>1215.8</c:v>
                </c:pt>
                <c:pt idx="6">
                  <c:v>1214.0999999999999</c:v>
                </c:pt>
                <c:pt idx="7">
                  <c:v>1213.9000000000001</c:v>
                </c:pt>
                <c:pt idx="8">
                  <c:v>1213.7</c:v>
                </c:pt>
                <c:pt idx="9">
                  <c:v>1214.8</c:v>
                </c:pt>
                <c:pt idx="10">
                  <c:v>1214.5999999999999</c:v>
                </c:pt>
                <c:pt idx="11">
                  <c:v>1213.0999999999999</c:v>
                </c:pt>
                <c:pt idx="12">
                  <c:v>1212.8</c:v>
                </c:pt>
                <c:pt idx="13">
                  <c:v>1212.9000000000001</c:v>
                </c:pt>
                <c:pt idx="14">
                  <c:v>1213</c:v>
                </c:pt>
                <c:pt idx="15">
                  <c:v>1211.8</c:v>
                </c:pt>
                <c:pt idx="16">
                  <c:v>1212</c:v>
                </c:pt>
                <c:pt idx="17">
                  <c:v>1211.9000000000001</c:v>
                </c:pt>
                <c:pt idx="18">
                  <c:v>1208.7</c:v>
                </c:pt>
                <c:pt idx="19">
                  <c:v>1212.7</c:v>
                </c:pt>
                <c:pt idx="20">
                  <c:v>1213.7</c:v>
                </c:pt>
                <c:pt idx="21">
                  <c:v>1213.8</c:v>
                </c:pt>
                <c:pt idx="22">
                  <c:v>1214.2</c:v>
                </c:pt>
                <c:pt idx="23">
                  <c:v>1214.0999999999999</c:v>
                </c:pt>
                <c:pt idx="24">
                  <c:v>1214.3</c:v>
                </c:pt>
                <c:pt idx="25">
                  <c:v>1215.4000000000001</c:v>
                </c:pt>
                <c:pt idx="26">
                  <c:v>1215.7</c:v>
                </c:pt>
                <c:pt idx="27">
                  <c:v>1216.4000000000001</c:v>
                </c:pt>
                <c:pt idx="28">
                  <c:v>1215.9000000000001</c:v>
                </c:pt>
                <c:pt idx="29">
                  <c:v>1216.3</c:v>
                </c:pt>
                <c:pt idx="30">
                  <c:v>1216.5</c:v>
                </c:pt>
                <c:pt idx="31">
                  <c:v>1215.4000000000001</c:v>
                </c:pt>
                <c:pt idx="32">
                  <c:v>1214.5999999999999</c:v>
                </c:pt>
                <c:pt idx="33">
                  <c:v>1213.5</c:v>
                </c:pt>
                <c:pt idx="34">
                  <c:v>1214.0999999999999</c:v>
                </c:pt>
                <c:pt idx="35">
                  <c:v>1212.4000000000001</c:v>
                </c:pt>
                <c:pt idx="36">
                  <c:v>1213.9000000000001</c:v>
                </c:pt>
                <c:pt idx="37">
                  <c:v>1214.3</c:v>
                </c:pt>
                <c:pt idx="38">
                  <c:v>1214.2</c:v>
                </c:pt>
                <c:pt idx="39">
                  <c:v>1214.2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Main!$AX$5:$AX$45</c15:sqref>
                  </c15:fullRef>
                </c:ext>
              </c:extLst>
              <c:f>(Main!$AX$5:$AX$29,Main!$AX$31:$AX$45)</c:f>
              <c:numCache>
                <c:formatCode>m/d/yy\ h:mm;@</c:formatCode>
                <c:ptCount val="40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42416.336805555555</c:v>
                </c:pt>
                <c:pt idx="26">
                  <c:v>42416.333333333336</c:v>
                </c:pt>
                <c:pt idx="27">
                  <c:v>42416.329861111109</c:v>
                </c:pt>
                <c:pt idx="28">
                  <c:v>42416.326388888891</c:v>
                </c:pt>
                <c:pt idx="29">
                  <c:v>42416.322916666664</c:v>
                </c:pt>
                <c:pt idx="30">
                  <c:v>42416.319444444445</c:v>
                </c:pt>
                <c:pt idx="31">
                  <c:v>42416.315972222219</c:v>
                </c:pt>
                <c:pt idx="32">
                  <c:v>42416.3125</c:v>
                </c:pt>
                <c:pt idx="33">
                  <c:v>42416.309027777781</c:v>
                </c:pt>
                <c:pt idx="34">
                  <c:v>42416.305555555555</c:v>
                </c:pt>
                <c:pt idx="35">
                  <c:v>42416.302083333336</c:v>
                </c:pt>
                <c:pt idx="36">
                  <c:v>42416.298611111109</c:v>
                </c:pt>
                <c:pt idx="37">
                  <c:v>42416.295138888891</c:v>
                </c:pt>
                <c:pt idx="38">
                  <c:v>42416.291666666664</c:v>
                </c:pt>
                <c:pt idx="39">
                  <c:v>42416.288194444445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Main!$AV$5:$AV$45</c15:sqref>
                  </c15:fullRef>
                </c:ext>
              </c:extLst>
              <c:f>(Main!$AV$5:$AV$29,Main!$AV$31:$AV$45)</c:f>
              <c:numCache>
                <c:formatCode>0.00</c:formatCode>
                <c:ptCount val="40"/>
                <c:pt idx="0">
                  <c:v>1215.5</c:v>
                </c:pt>
                <c:pt idx="1">
                  <c:v>1215.0999999999999</c:v>
                </c:pt>
                <c:pt idx="2">
                  <c:v>1214.4000000000001</c:v>
                </c:pt>
                <c:pt idx="3">
                  <c:v>1214</c:v>
                </c:pt>
                <c:pt idx="4">
                  <c:v>1214.7</c:v>
                </c:pt>
                <c:pt idx="5">
                  <c:v>1213.9000000000001</c:v>
                </c:pt>
                <c:pt idx="6">
                  <c:v>1213</c:v>
                </c:pt>
                <c:pt idx="7">
                  <c:v>1212.0999999999999</c:v>
                </c:pt>
                <c:pt idx="8">
                  <c:v>1212.4000000000001</c:v>
                </c:pt>
                <c:pt idx="9">
                  <c:v>1213.4000000000001</c:v>
                </c:pt>
                <c:pt idx="10">
                  <c:v>1212.5999999999999</c:v>
                </c:pt>
                <c:pt idx="11">
                  <c:v>1211.8</c:v>
                </c:pt>
                <c:pt idx="12">
                  <c:v>1211.5</c:v>
                </c:pt>
                <c:pt idx="13">
                  <c:v>1211.5</c:v>
                </c:pt>
                <c:pt idx="14">
                  <c:v>1211.5</c:v>
                </c:pt>
                <c:pt idx="15">
                  <c:v>1209.3</c:v>
                </c:pt>
                <c:pt idx="16">
                  <c:v>1210.3</c:v>
                </c:pt>
                <c:pt idx="17">
                  <c:v>1207.5999999999999</c:v>
                </c:pt>
                <c:pt idx="18">
                  <c:v>1205.5</c:v>
                </c:pt>
                <c:pt idx="19">
                  <c:v>1206.9000000000001</c:v>
                </c:pt>
                <c:pt idx="20">
                  <c:v>1211.0999999999999</c:v>
                </c:pt>
                <c:pt idx="21">
                  <c:v>1212.5999999999999</c:v>
                </c:pt>
                <c:pt idx="22">
                  <c:v>1212.5999999999999</c:v>
                </c:pt>
                <c:pt idx="23">
                  <c:v>1212.2</c:v>
                </c:pt>
                <c:pt idx="24">
                  <c:v>1212.9000000000001</c:v>
                </c:pt>
                <c:pt idx="25">
                  <c:v>1213.4000000000001</c:v>
                </c:pt>
                <c:pt idx="26">
                  <c:v>1214.3</c:v>
                </c:pt>
                <c:pt idx="27">
                  <c:v>1214.8</c:v>
                </c:pt>
                <c:pt idx="28">
                  <c:v>1214.3</c:v>
                </c:pt>
                <c:pt idx="29">
                  <c:v>1214.9000000000001</c:v>
                </c:pt>
                <c:pt idx="30">
                  <c:v>1215</c:v>
                </c:pt>
                <c:pt idx="31">
                  <c:v>1213.2</c:v>
                </c:pt>
                <c:pt idx="32">
                  <c:v>1213</c:v>
                </c:pt>
                <c:pt idx="33">
                  <c:v>1212.5999999999999</c:v>
                </c:pt>
                <c:pt idx="34">
                  <c:v>1210.5999999999999</c:v>
                </c:pt>
                <c:pt idx="35">
                  <c:v>1210.3</c:v>
                </c:pt>
                <c:pt idx="36">
                  <c:v>1211.7</c:v>
                </c:pt>
                <c:pt idx="37">
                  <c:v>1212.2</c:v>
                </c:pt>
                <c:pt idx="38">
                  <c:v>1212.2</c:v>
                </c:pt>
                <c:pt idx="39">
                  <c:v>1213.5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Main!$AX$5:$AX$45</c15:sqref>
                  </c15:fullRef>
                </c:ext>
              </c:extLst>
              <c:f>(Main!$AX$5:$AX$29,Main!$AX$31:$AX$45)</c:f>
              <c:numCache>
                <c:formatCode>m/d/yy\ h:mm;@</c:formatCode>
                <c:ptCount val="40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42416.336805555555</c:v>
                </c:pt>
                <c:pt idx="26">
                  <c:v>42416.333333333336</c:v>
                </c:pt>
                <c:pt idx="27">
                  <c:v>42416.329861111109</c:v>
                </c:pt>
                <c:pt idx="28">
                  <c:v>42416.326388888891</c:v>
                </c:pt>
                <c:pt idx="29">
                  <c:v>42416.322916666664</c:v>
                </c:pt>
                <c:pt idx="30">
                  <c:v>42416.319444444445</c:v>
                </c:pt>
                <c:pt idx="31">
                  <c:v>42416.315972222219</c:v>
                </c:pt>
                <c:pt idx="32">
                  <c:v>42416.3125</c:v>
                </c:pt>
                <c:pt idx="33">
                  <c:v>42416.309027777781</c:v>
                </c:pt>
                <c:pt idx="34">
                  <c:v>42416.305555555555</c:v>
                </c:pt>
                <c:pt idx="35">
                  <c:v>42416.302083333336</c:v>
                </c:pt>
                <c:pt idx="36">
                  <c:v>42416.298611111109</c:v>
                </c:pt>
                <c:pt idx="37">
                  <c:v>42416.295138888891</c:v>
                </c:pt>
                <c:pt idx="38">
                  <c:v>42416.291666666664</c:v>
                </c:pt>
                <c:pt idx="39">
                  <c:v>42416.288194444445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Main!$AW$5:$AW$45</c15:sqref>
                  </c15:fullRef>
                </c:ext>
              </c:extLst>
              <c:f>(Main!$AW$5:$AW$29,Main!$AW$31:$AW$45)</c:f>
              <c:numCache>
                <c:formatCode>0.00</c:formatCode>
                <c:ptCount val="40"/>
                <c:pt idx="0">
                  <c:v>1215.9000000000001</c:v>
                </c:pt>
                <c:pt idx="1">
                  <c:v>1215.8</c:v>
                </c:pt>
                <c:pt idx="2">
                  <c:v>1216</c:v>
                </c:pt>
                <c:pt idx="3">
                  <c:v>1214.4000000000001</c:v>
                </c:pt>
                <c:pt idx="4">
                  <c:v>1216.4000000000001</c:v>
                </c:pt>
                <c:pt idx="5">
                  <c:v>1214.9000000000001</c:v>
                </c:pt>
                <c:pt idx="6">
                  <c:v>1213.9000000000001</c:v>
                </c:pt>
                <c:pt idx="7">
                  <c:v>1213.2</c:v>
                </c:pt>
                <c:pt idx="8">
                  <c:v>1212.9000000000001</c:v>
                </c:pt>
                <c:pt idx="9">
                  <c:v>1213.5999999999999</c:v>
                </c:pt>
                <c:pt idx="10">
                  <c:v>1214</c:v>
                </c:pt>
                <c:pt idx="11">
                  <c:v>1212.8</c:v>
                </c:pt>
                <c:pt idx="12">
                  <c:v>1212.7</c:v>
                </c:pt>
                <c:pt idx="13">
                  <c:v>1212.7</c:v>
                </c:pt>
                <c:pt idx="14">
                  <c:v>1212.8</c:v>
                </c:pt>
                <c:pt idx="15">
                  <c:v>1211.5</c:v>
                </c:pt>
                <c:pt idx="16">
                  <c:v>1211.2</c:v>
                </c:pt>
                <c:pt idx="17">
                  <c:v>1211</c:v>
                </c:pt>
                <c:pt idx="18">
                  <c:v>1208.5</c:v>
                </c:pt>
                <c:pt idx="19">
                  <c:v>1207.8</c:v>
                </c:pt>
                <c:pt idx="20">
                  <c:v>1211.5999999999999</c:v>
                </c:pt>
                <c:pt idx="21">
                  <c:v>1213.5999999999999</c:v>
                </c:pt>
                <c:pt idx="22">
                  <c:v>1213.7</c:v>
                </c:pt>
                <c:pt idx="23">
                  <c:v>1213</c:v>
                </c:pt>
                <c:pt idx="24">
                  <c:v>1214.2</c:v>
                </c:pt>
                <c:pt idx="25">
                  <c:v>1213.8</c:v>
                </c:pt>
                <c:pt idx="26">
                  <c:v>1215.3</c:v>
                </c:pt>
                <c:pt idx="27">
                  <c:v>1215.3</c:v>
                </c:pt>
                <c:pt idx="28">
                  <c:v>1215.5999999999999</c:v>
                </c:pt>
                <c:pt idx="29">
                  <c:v>1215.0999999999999</c:v>
                </c:pt>
                <c:pt idx="30">
                  <c:v>1215.9000000000001</c:v>
                </c:pt>
                <c:pt idx="31">
                  <c:v>1215.3</c:v>
                </c:pt>
                <c:pt idx="32">
                  <c:v>1213.3</c:v>
                </c:pt>
                <c:pt idx="33">
                  <c:v>1213.0999999999999</c:v>
                </c:pt>
                <c:pt idx="34">
                  <c:v>1212.8</c:v>
                </c:pt>
                <c:pt idx="35">
                  <c:v>1210.5999999999999</c:v>
                </c:pt>
                <c:pt idx="36">
                  <c:v>1212.2</c:v>
                </c:pt>
                <c:pt idx="37">
                  <c:v>1213.8</c:v>
                </c:pt>
                <c:pt idx="38">
                  <c:v>1212.5999999999999</c:v>
                </c:pt>
                <c:pt idx="39">
                  <c:v>1213.9000000000001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889571872"/>
        <c:axId val="889572992"/>
      </c:stockChart>
      <c:catAx>
        <c:axId val="889571872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89572992"/>
        <c:crosses val="autoZero"/>
        <c:auto val="0"/>
        <c:lblAlgn val="ctr"/>
        <c:lblOffset val="100"/>
        <c:tickLblSkip val="12"/>
        <c:noMultiLvlLbl val="0"/>
      </c:catAx>
      <c:valAx>
        <c:axId val="8895729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89571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1513121896554E-2"/>
          <c:y val="0.14096535805364754"/>
          <c:w val="0.87763051895740751"/>
          <c:h val="0.7541851387642407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Main!$AO$5:$AO$45</c15:sqref>
                  </c15:fullRef>
                </c:ext>
              </c:extLst>
              <c:f>(Main!$AO$5:$AO$29,Main!$AO$31:$AO$45)</c:f>
              <c:numCache>
                <c:formatCode>m/d/yy\ h:mm;@</c:formatCode>
                <c:ptCount val="40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42416.336805555555</c:v>
                </c:pt>
                <c:pt idx="26">
                  <c:v>42416.333333333336</c:v>
                </c:pt>
                <c:pt idx="27">
                  <c:v>42416.329861111109</c:v>
                </c:pt>
                <c:pt idx="28">
                  <c:v>42416.326388888891</c:v>
                </c:pt>
                <c:pt idx="29">
                  <c:v>42416.322916666664</c:v>
                </c:pt>
                <c:pt idx="30">
                  <c:v>42416.319444444445</c:v>
                </c:pt>
                <c:pt idx="31">
                  <c:v>42416.315972222219</c:v>
                </c:pt>
                <c:pt idx="32">
                  <c:v>42416.3125</c:v>
                </c:pt>
                <c:pt idx="33">
                  <c:v>42416.309027777781</c:v>
                </c:pt>
                <c:pt idx="34">
                  <c:v>42416.305555555555</c:v>
                </c:pt>
                <c:pt idx="35">
                  <c:v>42416.302083333336</c:v>
                </c:pt>
                <c:pt idx="36">
                  <c:v>42416.298611111109</c:v>
                </c:pt>
                <c:pt idx="37">
                  <c:v>42416.295138888891</c:v>
                </c:pt>
                <c:pt idx="38">
                  <c:v>42416.291666666664</c:v>
                </c:pt>
                <c:pt idx="39">
                  <c:v>42416.288194444445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Main!$AK$5:$AK$45</c15:sqref>
                  </c15:fullRef>
                </c:ext>
              </c:extLst>
              <c:f>(Main!$AK$5:$AK$29,Main!$AK$31:$AK$45)</c:f>
              <c:numCache>
                <c:formatCode>General</c:formatCode>
                <c:ptCount val="40"/>
                <c:pt idx="0">
                  <c:v>28.86</c:v>
                </c:pt>
                <c:pt idx="1">
                  <c:v>28.88</c:v>
                </c:pt>
                <c:pt idx="2">
                  <c:v>29.01</c:v>
                </c:pt>
                <c:pt idx="3">
                  <c:v>28.99</c:v>
                </c:pt>
                <c:pt idx="4">
                  <c:v>28.9</c:v>
                </c:pt>
                <c:pt idx="5">
                  <c:v>29.01</c:v>
                </c:pt>
                <c:pt idx="6">
                  <c:v>28.97</c:v>
                </c:pt>
                <c:pt idx="7">
                  <c:v>28.94</c:v>
                </c:pt>
                <c:pt idx="8">
                  <c:v>29.01</c:v>
                </c:pt>
                <c:pt idx="9">
                  <c:v>29.03</c:v>
                </c:pt>
                <c:pt idx="10">
                  <c:v>29.18</c:v>
                </c:pt>
                <c:pt idx="11">
                  <c:v>29</c:v>
                </c:pt>
                <c:pt idx="12">
                  <c:v>28.98</c:v>
                </c:pt>
                <c:pt idx="13">
                  <c:v>28.88</c:v>
                </c:pt>
                <c:pt idx="14">
                  <c:v>29.16</c:v>
                </c:pt>
                <c:pt idx="15">
                  <c:v>29.14</c:v>
                </c:pt>
                <c:pt idx="16">
                  <c:v>29.19</c:v>
                </c:pt>
                <c:pt idx="17">
                  <c:v>29.13</c:v>
                </c:pt>
                <c:pt idx="18">
                  <c:v>29.46</c:v>
                </c:pt>
                <c:pt idx="19">
                  <c:v>29.45</c:v>
                </c:pt>
                <c:pt idx="20">
                  <c:v>29.54</c:v>
                </c:pt>
                <c:pt idx="21">
                  <c:v>29.56</c:v>
                </c:pt>
                <c:pt idx="22">
                  <c:v>29.6</c:v>
                </c:pt>
                <c:pt idx="23">
                  <c:v>29.58</c:v>
                </c:pt>
                <c:pt idx="24">
                  <c:v>29.71</c:v>
                </c:pt>
                <c:pt idx="25">
                  <c:v>29.59</c:v>
                </c:pt>
                <c:pt idx="26">
                  <c:v>29.52</c:v>
                </c:pt>
                <c:pt idx="27">
                  <c:v>29.51</c:v>
                </c:pt>
                <c:pt idx="28">
                  <c:v>29.37</c:v>
                </c:pt>
                <c:pt idx="29">
                  <c:v>29.5</c:v>
                </c:pt>
                <c:pt idx="30">
                  <c:v>29.39</c:v>
                </c:pt>
                <c:pt idx="31">
                  <c:v>29.57</c:v>
                </c:pt>
                <c:pt idx="32">
                  <c:v>29.36</c:v>
                </c:pt>
                <c:pt idx="33">
                  <c:v>29.46</c:v>
                </c:pt>
                <c:pt idx="34">
                  <c:v>29.51</c:v>
                </c:pt>
                <c:pt idx="35">
                  <c:v>29.44</c:v>
                </c:pt>
                <c:pt idx="36">
                  <c:v>29.46</c:v>
                </c:pt>
                <c:pt idx="37">
                  <c:v>29.55</c:v>
                </c:pt>
                <c:pt idx="38">
                  <c:v>30</c:v>
                </c:pt>
                <c:pt idx="39">
                  <c:v>29.97</c:v>
                </c:pt>
              </c:numCache>
            </c:numRef>
          </c:val>
          <c:smooth val="0"/>
          <c:extLst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Main!$AO$5:$AO$45</c15:sqref>
                  </c15:fullRef>
                </c:ext>
              </c:extLst>
              <c:f>(Main!$AO$5:$AO$29,Main!$AO$31:$AO$45)</c:f>
              <c:numCache>
                <c:formatCode>m/d/yy\ h:mm;@</c:formatCode>
                <c:ptCount val="40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42416.336805555555</c:v>
                </c:pt>
                <c:pt idx="26">
                  <c:v>42416.333333333336</c:v>
                </c:pt>
                <c:pt idx="27">
                  <c:v>42416.329861111109</c:v>
                </c:pt>
                <c:pt idx="28">
                  <c:v>42416.326388888891</c:v>
                </c:pt>
                <c:pt idx="29">
                  <c:v>42416.322916666664</c:v>
                </c:pt>
                <c:pt idx="30">
                  <c:v>42416.319444444445</c:v>
                </c:pt>
                <c:pt idx="31">
                  <c:v>42416.315972222219</c:v>
                </c:pt>
                <c:pt idx="32">
                  <c:v>42416.3125</c:v>
                </c:pt>
                <c:pt idx="33">
                  <c:v>42416.309027777781</c:v>
                </c:pt>
                <c:pt idx="34">
                  <c:v>42416.305555555555</c:v>
                </c:pt>
                <c:pt idx="35">
                  <c:v>42416.302083333336</c:v>
                </c:pt>
                <c:pt idx="36">
                  <c:v>42416.298611111109</c:v>
                </c:pt>
                <c:pt idx="37">
                  <c:v>42416.295138888891</c:v>
                </c:pt>
                <c:pt idx="38">
                  <c:v>42416.291666666664</c:v>
                </c:pt>
                <c:pt idx="39">
                  <c:v>42416.288194444445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Main!$AL$5:$AL$45</c15:sqref>
                  </c15:fullRef>
                </c:ext>
              </c:extLst>
              <c:f>(Main!$AL$5:$AL$29,Main!$AL$31:$AL$45)</c:f>
              <c:numCache>
                <c:formatCode>General</c:formatCode>
                <c:ptCount val="40"/>
                <c:pt idx="0">
                  <c:v>28.89</c:v>
                </c:pt>
                <c:pt idx="1">
                  <c:v>28.88</c:v>
                </c:pt>
                <c:pt idx="2">
                  <c:v>29.01</c:v>
                </c:pt>
                <c:pt idx="3">
                  <c:v>29.12</c:v>
                </c:pt>
                <c:pt idx="4">
                  <c:v>29</c:v>
                </c:pt>
                <c:pt idx="5">
                  <c:v>29.04</c:v>
                </c:pt>
                <c:pt idx="6">
                  <c:v>29.09</c:v>
                </c:pt>
                <c:pt idx="7">
                  <c:v>29.05</c:v>
                </c:pt>
                <c:pt idx="8">
                  <c:v>29.09</c:v>
                </c:pt>
                <c:pt idx="9">
                  <c:v>29.03</c:v>
                </c:pt>
                <c:pt idx="10">
                  <c:v>29.19</c:v>
                </c:pt>
                <c:pt idx="11">
                  <c:v>29.2</c:v>
                </c:pt>
                <c:pt idx="12">
                  <c:v>29.08</c:v>
                </c:pt>
                <c:pt idx="13">
                  <c:v>29.08</c:v>
                </c:pt>
                <c:pt idx="14">
                  <c:v>29.16</c:v>
                </c:pt>
                <c:pt idx="15">
                  <c:v>29.28</c:v>
                </c:pt>
                <c:pt idx="16">
                  <c:v>29.24</c:v>
                </c:pt>
                <c:pt idx="17">
                  <c:v>29.23</c:v>
                </c:pt>
                <c:pt idx="18">
                  <c:v>29.58</c:v>
                </c:pt>
                <c:pt idx="19">
                  <c:v>29.64</c:v>
                </c:pt>
                <c:pt idx="20">
                  <c:v>29.62</c:v>
                </c:pt>
                <c:pt idx="21">
                  <c:v>29.67</c:v>
                </c:pt>
                <c:pt idx="22">
                  <c:v>29.68</c:v>
                </c:pt>
                <c:pt idx="23">
                  <c:v>29.74</c:v>
                </c:pt>
                <c:pt idx="24">
                  <c:v>29.72</c:v>
                </c:pt>
                <c:pt idx="25">
                  <c:v>29.69</c:v>
                </c:pt>
                <c:pt idx="26">
                  <c:v>29.74</c:v>
                </c:pt>
                <c:pt idx="27">
                  <c:v>29.6</c:v>
                </c:pt>
                <c:pt idx="28">
                  <c:v>29.6</c:v>
                </c:pt>
                <c:pt idx="29">
                  <c:v>29.5</c:v>
                </c:pt>
                <c:pt idx="30">
                  <c:v>29.57</c:v>
                </c:pt>
                <c:pt idx="31">
                  <c:v>29.57</c:v>
                </c:pt>
                <c:pt idx="32">
                  <c:v>29.66</c:v>
                </c:pt>
                <c:pt idx="33">
                  <c:v>29.5</c:v>
                </c:pt>
                <c:pt idx="34">
                  <c:v>29.54</c:v>
                </c:pt>
                <c:pt idx="35">
                  <c:v>29.57</c:v>
                </c:pt>
                <c:pt idx="36">
                  <c:v>29.48</c:v>
                </c:pt>
                <c:pt idx="37">
                  <c:v>29.57</c:v>
                </c:pt>
                <c:pt idx="38">
                  <c:v>30.03</c:v>
                </c:pt>
                <c:pt idx="39">
                  <c:v>30.03</c:v>
                </c:pt>
              </c:numCache>
            </c:numRef>
          </c:val>
          <c:smooth val="0"/>
          <c:extLst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Main!$AO$5:$AO$45</c15:sqref>
                  </c15:fullRef>
                </c:ext>
              </c:extLst>
              <c:f>(Main!$AO$5:$AO$29,Main!$AO$31:$AO$45)</c:f>
              <c:numCache>
                <c:formatCode>m/d/yy\ h:mm;@</c:formatCode>
                <c:ptCount val="40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42416.336805555555</c:v>
                </c:pt>
                <c:pt idx="26">
                  <c:v>42416.333333333336</c:v>
                </c:pt>
                <c:pt idx="27">
                  <c:v>42416.329861111109</c:v>
                </c:pt>
                <c:pt idx="28">
                  <c:v>42416.326388888891</c:v>
                </c:pt>
                <c:pt idx="29">
                  <c:v>42416.322916666664</c:v>
                </c:pt>
                <c:pt idx="30">
                  <c:v>42416.319444444445</c:v>
                </c:pt>
                <c:pt idx="31">
                  <c:v>42416.315972222219</c:v>
                </c:pt>
                <c:pt idx="32">
                  <c:v>42416.3125</c:v>
                </c:pt>
                <c:pt idx="33">
                  <c:v>42416.309027777781</c:v>
                </c:pt>
                <c:pt idx="34">
                  <c:v>42416.305555555555</c:v>
                </c:pt>
                <c:pt idx="35">
                  <c:v>42416.302083333336</c:v>
                </c:pt>
                <c:pt idx="36">
                  <c:v>42416.298611111109</c:v>
                </c:pt>
                <c:pt idx="37">
                  <c:v>42416.295138888891</c:v>
                </c:pt>
                <c:pt idx="38">
                  <c:v>42416.291666666664</c:v>
                </c:pt>
                <c:pt idx="39">
                  <c:v>42416.288194444445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Main!$AM$5:$AM$45</c15:sqref>
                  </c15:fullRef>
                </c:ext>
              </c:extLst>
              <c:f>(Main!$AM$5:$AM$29,Main!$AM$31:$AM$45)</c:f>
              <c:numCache>
                <c:formatCode>General</c:formatCode>
                <c:ptCount val="40"/>
                <c:pt idx="0">
                  <c:v>28.74</c:v>
                </c:pt>
                <c:pt idx="1">
                  <c:v>28.76</c:v>
                </c:pt>
                <c:pt idx="2">
                  <c:v>28.7</c:v>
                </c:pt>
                <c:pt idx="3">
                  <c:v>28.99</c:v>
                </c:pt>
                <c:pt idx="4">
                  <c:v>28.84</c:v>
                </c:pt>
                <c:pt idx="5">
                  <c:v>28.89</c:v>
                </c:pt>
                <c:pt idx="6">
                  <c:v>28.87</c:v>
                </c:pt>
                <c:pt idx="7">
                  <c:v>28.93</c:v>
                </c:pt>
                <c:pt idx="8">
                  <c:v>28.91</c:v>
                </c:pt>
                <c:pt idx="9">
                  <c:v>28.79</c:v>
                </c:pt>
                <c:pt idx="10">
                  <c:v>28.98</c:v>
                </c:pt>
                <c:pt idx="11">
                  <c:v>28.96</c:v>
                </c:pt>
                <c:pt idx="12">
                  <c:v>28.92</c:v>
                </c:pt>
                <c:pt idx="13">
                  <c:v>28.84</c:v>
                </c:pt>
                <c:pt idx="14">
                  <c:v>28.88</c:v>
                </c:pt>
                <c:pt idx="15">
                  <c:v>29.1</c:v>
                </c:pt>
                <c:pt idx="16">
                  <c:v>29.08</c:v>
                </c:pt>
                <c:pt idx="17">
                  <c:v>29.08</c:v>
                </c:pt>
                <c:pt idx="18">
                  <c:v>29.1</c:v>
                </c:pt>
                <c:pt idx="19">
                  <c:v>29.38</c:v>
                </c:pt>
                <c:pt idx="20">
                  <c:v>29.43</c:v>
                </c:pt>
                <c:pt idx="21">
                  <c:v>29.42</c:v>
                </c:pt>
                <c:pt idx="22">
                  <c:v>29.52</c:v>
                </c:pt>
                <c:pt idx="23">
                  <c:v>29.55</c:v>
                </c:pt>
                <c:pt idx="24">
                  <c:v>29.56</c:v>
                </c:pt>
                <c:pt idx="25">
                  <c:v>29.48</c:v>
                </c:pt>
                <c:pt idx="26">
                  <c:v>29.33</c:v>
                </c:pt>
                <c:pt idx="27">
                  <c:v>29.48</c:v>
                </c:pt>
                <c:pt idx="28">
                  <c:v>29.32</c:v>
                </c:pt>
                <c:pt idx="29">
                  <c:v>29.28</c:v>
                </c:pt>
                <c:pt idx="30">
                  <c:v>29.28</c:v>
                </c:pt>
                <c:pt idx="31">
                  <c:v>29.37</c:v>
                </c:pt>
                <c:pt idx="32">
                  <c:v>29.35</c:v>
                </c:pt>
                <c:pt idx="33">
                  <c:v>29.34</c:v>
                </c:pt>
                <c:pt idx="34">
                  <c:v>29.41</c:v>
                </c:pt>
                <c:pt idx="35">
                  <c:v>29.33</c:v>
                </c:pt>
                <c:pt idx="36">
                  <c:v>29.35</c:v>
                </c:pt>
                <c:pt idx="37">
                  <c:v>29.35</c:v>
                </c:pt>
                <c:pt idx="38">
                  <c:v>29.48</c:v>
                </c:pt>
                <c:pt idx="39">
                  <c:v>29.95</c:v>
                </c:pt>
              </c:numCache>
            </c:numRef>
          </c:val>
          <c:smooth val="0"/>
          <c:extLst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Main!$AO$5:$AO$45</c15:sqref>
                  </c15:fullRef>
                </c:ext>
              </c:extLst>
              <c:f>(Main!$AO$5:$AO$29,Main!$AO$31:$AO$45)</c:f>
              <c:numCache>
                <c:formatCode>m/d/yy\ h:mm;@</c:formatCode>
                <c:ptCount val="40"/>
                <c:pt idx="0">
                  <c:v>42416.427083333336</c:v>
                </c:pt>
                <c:pt idx="1">
                  <c:v>42416.423611111109</c:v>
                </c:pt>
                <c:pt idx="2">
                  <c:v>42416.420138888891</c:v>
                </c:pt>
                <c:pt idx="3">
                  <c:v>42416.416666666664</c:v>
                </c:pt>
                <c:pt idx="4">
                  <c:v>42416.413194444445</c:v>
                </c:pt>
                <c:pt idx="5">
                  <c:v>42416.409722222219</c:v>
                </c:pt>
                <c:pt idx="6">
                  <c:v>42416.40625</c:v>
                </c:pt>
                <c:pt idx="7">
                  <c:v>42416.402777777781</c:v>
                </c:pt>
                <c:pt idx="8">
                  <c:v>42416.399305555555</c:v>
                </c:pt>
                <c:pt idx="9">
                  <c:v>42416.395833333336</c:v>
                </c:pt>
                <c:pt idx="10">
                  <c:v>42416.392361111109</c:v>
                </c:pt>
                <c:pt idx="11">
                  <c:v>42416.388888888891</c:v>
                </c:pt>
                <c:pt idx="12">
                  <c:v>42416.385416666664</c:v>
                </c:pt>
                <c:pt idx="13">
                  <c:v>42416.381944444445</c:v>
                </c:pt>
                <c:pt idx="14">
                  <c:v>42416.378472222219</c:v>
                </c:pt>
                <c:pt idx="15">
                  <c:v>42416.375</c:v>
                </c:pt>
                <c:pt idx="16">
                  <c:v>42416.371527777781</c:v>
                </c:pt>
                <c:pt idx="17">
                  <c:v>42416.368055555555</c:v>
                </c:pt>
                <c:pt idx="18">
                  <c:v>42416.364583333336</c:v>
                </c:pt>
                <c:pt idx="19">
                  <c:v>42416.361111111109</c:v>
                </c:pt>
                <c:pt idx="20">
                  <c:v>42416.357638888891</c:v>
                </c:pt>
                <c:pt idx="21">
                  <c:v>42416.354166666664</c:v>
                </c:pt>
                <c:pt idx="22">
                  <c:v>42416.350694444445</c:v>
                </c:pt>
                <c:pt idx="23">
                  <c:v>42416.347222222219</c:v>
                </c:pt>
                <c:pt idx="24">
                  <c:v>42416.34375</c:v>
                </c:pt>
                <c:pt idx="25">
                  <c:v>42416.336805555555</c:v>
                </c:pt>
                <c:pt idx="26">
                  <c:v>42416.333333333336</c:v>
                </c:pt>
                <c:pt idx="27">
                  <c:v>42416.329861111109</c:v>
                </c:pt>
                <c:pt idx="28">
                  <c:v>42416.326388888891</c:v>
                </c:pt>
                <c:pt idx="29">
                  <c:v>42416.322916666664</c:v>
                </c:pt>
                <c:pt idx="30">
                  <c:v>42416.319444444445</c:v>
                </c:pt>
                <c:pt idx="31">
                  <c:v>42416.315972222219</c:v>
                </c:pt>
                <c:pt idx="32">
                  <c:v>42416.3125</c:v>
                </c:pt>
                <c:pt idx="33">
                  <c:v>42416.309027777781</c:v>
                </c:pt>
                <c:pt idx="34">
                  <c:v>42416.305555555555</c:v>
                </c:pt>
                <c:pt idx="35">
                  <c:v>42416.302083333336</c:v>
                </c:pt>
                <c:pt idx="36">
                  <c:v>42416.298611111109</c:v>
                </c:pt>
                <c:pt idx="37">
                  <c:v>42416.295138888891</c:v>
                </c:pt>
                <c:pt idx="38">
                  <c:v>42416.291666666664</c:v>
                </c:pt>
                <c:pt idx="39">
                  <c:v>42416.288194444445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Main!$AN$5:$AN$45</c15:sqref>
                  </c15:fullRef>
                </c:ext>
              </c:extLst>
              <c:f>(Main!$AN$5:$AN$29,Main!$AN$31:$AN$45)</c:f>
              <c:numCache>
                <c:formatCode>General</c:formatCode>
                <c:ptCount val="40"/>
                <c:pt idx="0">
                  <c:v>28.81</c:v>
                </c:pt>
                <c:pt idx="1">
                  <c:v>28.86</c:v>
                </c:pt>
                <c:pt idx="2">
                  <c:v>28.88</c:v>
                </c:pt>
                <c:pt idx="3">
                  <c:v>29</c:v>
                </c:pt>
                <c:pt idx="4">
                  <c:v>28.99</c:v>
                </c:pt>
                <c:pt idx="5">
                  <c:v>28.9</c:v>
                </c:pt>
                <c:pt idx="6">
                  <c:v>29.01</c:v>
                </c:pt>
                <c:pt idx="7">
                  <c:v>28.97</c:v>
                </c:pt>
                <c:pt idx="8">
                  <c:v>28.95</c:v>
                </c:pt>
                <c:pt idx="9">
                  <c:v>29.01</c:v>
                </c:pt>
                <c:pt idx="10">
                  <c:v>29.03</c:v>
                </c:pt>
                <c:pt idx="11">
                  <c:v>29.18</c:v>
                </c:pt>
                <c:pt idx="12">
                  <c:v>29</c:v>
                </c:pt>
                <c:pt idx="13">
                  <c:v>28.98</c:v>
                </c:pt>
                <c:pt idx="14">
                  <c:v>28.88</c:v>
                </c:pt>
                <c:pt idx="15">
                  <c:v>29.16</c:v>
                </c:pt>
                <c:pt idx="16">
                  <c:v>29.13</c:v>
                </c:pt>
                <c:pt idx="17">
                  <c:v>29.18</c:v>
                </c:pt>
                <c:pt idx="18">
                  <c:v>29.13</c:v>
                </c:pt>
                <c:pt idx="19">
                  <c:v>29.46</c:v>
                </c:pt>
                <c:pt idx="20">
                  <c:v>29.45</c:v>
                </c:pt>
                <c:pt idx="21">
                  <c:v>29.53</c:v>
                </c:pt>
                <c:pt idx="22">
                  <c:v>29.57</c:v>
                </c:pt>
                <c:pt idx="23">
                  <c:v>29.6</c:v>
                </c:pt>
                <c:pt idx="24">
                  <c:v>29.58</c:v>
                </c:pt>
                <c:pt idx="25">
                  <c:v>29.6</c:v>
                </c:pt>
                <c:pt idx="26">
                  <c:v>29.59</c:v>
                </c:pt>
                <c:pt idx="27">
                  <c:v>29.53</c:v>
                </c:pt>
                <c:pt idx="28">
                  <c:v>29.5</c:v>
                </c:pt>
                <c:pt idx="29">
                  <c:v>29.37</c:v>
                </c:pt>
                <c:pt idx="30">
                  <c:v>29.5</c:v>
                </c:pt>
                <c:pt idx="31">
                  <c:v>29.39</c:v>
                </c:pt>
                <c:pt idx="32">
                  <c:v>29.57</c:v>
                </c:pt>
                <c:pt idx="33">
                  <c:v>29.36</c:v>
                </c:pt>
                <c:pt idx="34">
                  <c:v>29.46</c:v>
                </c:pt>
                <c:pt idx="35">
                  <c:v>29.51</c:v>
                </c:pt>
                <c:pt idx="36">
                  <c:v>29.44</c:v>
                </c:pt>
                <c:pt idx="37">
                  <c:v>29.46</c:v>
                </c:pt>
                <c:pt idx="38">
                  <c:v>29.55</c:v>
                </c:pt>
                <c:pt idx="39">
                  <c:v>30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35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rgbClr val="FF0000"/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lin ang="5400000" scaled="1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787423104"/>
        <c:axId val="787422544"/>
      </c:stockChart>
      <c:catAx>
        <c:axId val="787423104"/>
        <c:scaling>
          <c:orientation val="maxMin"/>
        </c:scaling>
        <c:delete val="0"/>
        <c:axPos val="b"/>
        <c:numFmt formatCode="m/d/yy\ h:mm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87422544"/>
        <c:crosses val="autoZero"/>
        <c:auto val="0"/>
        <c:lblAlgn val="ctr"/>
        <c:lblOffset val="100"/>
        <c:tickLblSkip val="12"/>
        <c:noMultiLvlLbl val="0"/>
      </c:catAx>
      <c:valAx>
        <c:axId val="7874225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87423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03579871789665E-2"/>
          <c:y val="0.10135135135135136"/>
          <c:w val="0.8774639385358326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51000">
                  <a:srgbClr val="002060"/>
                </a:gs>
                <a:gs pos="97000">
                  <a:srgbClr val="00206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Sheet1!$AD$289:$AN$289</c:f>
              <c:numCache>
                <c:formatCode>General</c:formatCode>
                <c:ptCount val="11"/>
                <c:pt idx="1">
                  <c:v>46192</c:v>
                </c:pt>
                <c:pt idx="2">
                  <c:v>599020</c:v>
                </c:pt>
                <c:pt idx="3">
                  <c:v>808154</c:v>
                </c:pt>
                <c:pt idx="4">
                  <c:v>754088</c:v>
                </c:pt>
                <c:pt idx="5">
                  <c:v>959706</c:v>
                </c:pt>
                <c:pt idx="6">
                  <c:v>877479</c:v>
                </c:pt>
                <c:pt idx="7">
                  <c:v>713514</c:v>
                </c:pt>
                <c:pt idx="8">
                  <c:v>816794</c:v>
                </c:pt>
                <c:pt idx="9">
                  <c:v>1016532</c:v>
                </c:pt>
                <c:pt idx="10">
                  <c:v>677561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51000">
                  <a:schemeClr val="accent1"/>
                </a:gs>
                <a:gs pos="98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Sheet1!$AD$290:$AN$290</c:f>
              <c:numCache>
                <c:formatCode>General</c:formatCode>
                <c:ptCount val="11"/>
                <c:pt idx="0">
                  <c:v>497604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831264064"/>
        <c:axId val="831261824"/>
      </c:barChart>
      <c:catAx>
        <c:axId val="831264064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31261824"/>
        <c:crosses val="autoZero"/>
        <c:auto val="0"/>
        <c:lblAlgn val="ctr"/>
        <c:lblOffset val="100"/>
        <c:noMultiLvlLbl val="0"/>
      </c:catAx>
      <c:valAx>
        <c:axId val="8312618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3126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06672704160952E-2"/>
          <c:y val="0.10135135135135136"/>
          <c:w val="0.86663529540732864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46000">
                  <a:srgbClr val="002060"/>
                </a:gs>
                <a:gs pos="99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Sheet2!$C$14:$C$24</c:f>
              <c:numCache>
                <c:formatCode>General</c:formatCode>
                <c:ptCount val="11"/>
                <c:pt idx="1">
                  <c:v>989</c:v>
                </c:pt>
                <c:pt idx="2">
                  <c:v>38295</c:v>
                </c:pt>
                <c:pt idx="3">
                  <c:v>34008</c:v>
                </c:pt>
                <c:pt idx="4">
                  <c:v>33177</c:v>
                </c:pt>
                <c:pt idx="5">
                  <c:v>27111</c:v>
                </c:pt>
                <c:pt idx="6">
                  <c:v>31514</c:v>
                </c:pt>
                <c:pt idx="7">
                  <c:v>24068</c:v>
                </c:pt>
                <c:pt idx="8">
                  <c:v>33341</c:v>
                </c:pt>
                <c:pt idx="9">
                  <c:v>38353</c:v>
                </c:pt>
                <c:pt idx="10">
                  <c:v>26248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45000">
                  <a:srgbClr val="0070C0"/>
                </a:gs>
                <a:gs pos="99000">
                  <a:srgbClr val="0070C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Sheet2!$T$22:$T$32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Sheet2!$B$14:$B$24</c:f>
              <c:numCache>
                <c:formatCode>General</c:formatCode>
                <c:ptCount val="11"/>
                <c:pt idx="0">
                  <c:v>6588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784872576"/>
        <c:axId val="784873136"/>
      </c:barChart>
      <c:catAx>
        <c:axId val="784872576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84873136"/>
        <c:crosses val="autoZero"/>
        <c:auto val="0"/>
        <c:lblAlgn val="ctr"/>
        <c:lblOffset val="100"/>
        <c:noMultiLvlLbl val="0"/>
      </c:catAx>
      <c:valAx>
        <c:axId val="784873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78487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01954347543288E-2"/>
          <c:y val="0.10135135135135136"/>
          <c:w val="0.74070651882800365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51000">
                  <a:srgbClr val="002060"/>
                </a:gs>
                <a:gs pos="97000">
                  <a:srgbClr val="00206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Sheet3!$AD$289:$AN$289</c:f>
              <c:numCache>
                <c:formatCode>General</c:formatCode>
                <c:ptCount val="11"/>
                <c:pt idx="1">
                  <c:v>34842</c:v>
                </c:pt>
                <c:pt idx="2">
                  <c:v>212720</c:v>
                </c:pt>
                <c:pt idx="3">
                  <c:v>171041</c:v>
                </c:pt>
                <c:pt idx="4">
                  <c:v>219098</c:v>
                </c:pt>
                <c:pt idx="5">
                  <c:v>122978</c:v>
                </c:pt>
                <c:pt idx="6">
                  <c:v>133157</c:v>
                </c:pt>
                <c:pt idx="7">
                  <c:v>182378</c:v>
                </c:pt>
                <c:pt idx="8">
                  <c:v>216764</c:v>
                </c:pt>
                <c:pt idx="9">
                  <c:v>279453</c:v>
                </c:pt>
                <c:pt idx="10">
                  <c:v>192706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51000">
                  <a:schemeClr val="accent1"/>
                </a:gs>
                <a:gs pos="98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Sheet3!$AD$290:$AN$290</c:f>
              <c:numCache>
                <c:formatCode>General</c:formatCode>
                <c:ptCount val="11"/>
                <c:pt idx="0">
                  <c:v>131665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287924000"/>
        <c:axId val="287924560"/>
      </c:barChart>
      <c:catAx>
        <c:axId val="287924000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7924560"/>
        <c:crosses val="autoZero"/>
        <c:auto val="0"/>
        <c:lblAlgn val="ctr"/>
        <c:lblOffset val="100"/>
        <c:noMultiLvlLbl val="0"/>
      </c:catAx>
      <c:valAx>
        <c:axId val="2879245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792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06672704160952E-2"/>
          <c:y val="0.10135135135135136"/>
          <c:w val="0.78378193839044641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46000">
                  <a:srgbClr val="002060"/>
                </a:gs>
                <a:gs pos="99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Sheet4!$C$14:$C$24</c:f>
              <c:numCache>
                <c:formatCode>General</c:formatCode>
                <c:ptCount val="11"/>
                <c:pt idx="1">
                  <c:v>891</c:v>
                </c:pt>
                <c:pt idx="2">
                  <c:v>8564</c:v>
                </c:pt>
                <c:pt idx="3">
                  <c:v>4388</c:v>
                </c:pt>
                <c:pt idx="4">
                  <c:v>5309</c:v>
                </c:pt>
                <c:pt idx="5">
                  <c:v>4763</c:v>
                </c:pt>
                <c:pt idx="6">
                  <c:v>5310</c:v>
                </c:pt>
                <c:pt idx="7">
                  <c:v>3209</c:v>
                </c:pt>
                <c:pt idx="8">
                  <c:v>9273</c:v>
                </c:pt>
                <c:pt idx="9">
                  <c:v>11346</c:v>
                </c:pt>
                <c:pt idx="10">
                  <c:v>6600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45000">
                  <a:srgbClr val="0070C0"/>
                </a:gs>
                <a:gs pos="99000">
                  <a:srgbClr val="0070C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Sheet4!$T$22:$T$32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Sheet4!$B$14:$B$24</c:f>
              <c:numCache>
                <c:formatCode>General</c:formatCode>
                <c:ptCount val="11"/>
                <c:pt idx="0">
                  <c:v>2181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886652992"/>
        <c:axId val="886653552"/>
      </c:barChart>
      <c:catAx>
        <c:axId val="886652992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86653552"/>
        <c:crosses val="autoZero"/>
        <c:auto val="0"/>
        <c:lblAlgn val="ctr"/>
        <c:lblOffset val="100"/>
        <c:noMultiLvlLbl val="0"/>
      </c:catAx>
      <c:valAx>
        <c:axId val="8866535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866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373643308945515E-2"/>
          <c:y val="0.10135135135135136"/>
          <c:w val="0.87281894206322352"/>
          <c:h val="0.637274774774774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51000">
                  <a:srgbClr val="002060"/>
                </a:gs>
                <a:gs pos="97000">
                  <a:srgbClr val="002060"/>
                </a:gs>
              </a:gsLst>
              <a:lin ang="2700000" scaled="1"/>
              <a:tileRect/>
            </a:gradFill>
            <a:ln>
              <a:noFill/>
            </a:ln>
            <a:effectLst/>
          </c:spPr>
          <c:invertIfNegative val="0"/>
          <c:cat>
            <c:numRef>
              <c:f>Sheet6!$T$22:$T$32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Sheet5!$AD$289:$AN$289</c:f>
              <c:numCache>
                <c:formatCode>General</c:formatCode>
                <c:ptCount val="11"/>
                <c:pt idx="1">
                  <c:v>32839</c:v>
                </c:pt>
                <c:pt idx="2">
                  <c:v>66279</c:v>
                </c:pt>
                <c:pt idx="3">
                  <c:v>105701</c:v>
                </c:pt>
                <c:pt idx="4">
                  <c:v>73681</c:v>
                </c:pt>
                <c:pt idx="5">
                  <c:v>67506</c:v>
                </c:pt>
                <c:pt idx="6">
                  <c:v>104631</c:v>
                </c:pt>
                <c:pt idx="7">
                  <c:v>112480</c:v>
                </c:pt>
                <c:pt idx="8">
                  <c:v>75165</c:v>
                </c:pt>
                <c:pt idx="9">
                  <c:v>86576</c:v>
                </c:pt>
                <c:pt idx="10">
                  <c:v>42132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51000">
                  <a:schemeClr val="accent1"/>
                </a:gs>
                <a:gs pos="98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Sheet6!$T$22:$T$32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Sheet5!$AD$290:$AN$290</c:f>
              <c:numCache>
                <c:formatCode>General</c:formatCode>
                <c:ptCount val="11"/>
                <c:pt idx="0">
                  <c:v>51791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886656352"/>
        <c:axId val="286293008"/>
      </c:barChart>
      <c:catAx>
        <c:axId val="886656352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6293008"/>
        <c:crosses val="autoZero"/>
        <c:auto val="0"/>
        <c:lblAlgn val="ctr"/>
        <c:lblOffset val="100"/>
        <c:noMultiLvlLbl val="0"/>
      </c:catAx>
      <c:valAx>
        <c:axId val="2862930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88665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106672704160952E-2"/>
          <c:y val="0.10135135135135136"/>
          <c:w val="0.87668882400802273"/>
          <c:h val="0.6854834117825691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46000">
                  <a:srgbClr val="002060"/>
                </a:gs>
                <a:gs pos="99000">
                  <a:srgbClr val="00206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Sheet6!$T$22:$T$32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Sheet6!$C$14:$C$24</c:f>
              <c:numCache>
                <c:formatCode>General</c:formatCode>
                <c:ptCount val="11"/>
                <c:pt idx="1">
                  <c:v>598</c:v>
                </c:pt>
                <c:pt idx="2">
                  <c:v>2301</c:v>
                </c:pt>
                <c:pt idx="3">
                  <c:v>4149</c:v>
                </c:pt>
                <c:pt idx="4">
                  <c:v>1660</c:v>
                </c:pt>
                <c:pt idx="5">
                  <c:v>1104</c:v>
                </c:pt>
                <c:pt idx="6">
                  <c:v>3032</c:v>
                </c:pt>
                <c:pt idx="7">
                  <c:v>1029</c:v>
                </c:pt>
                <c:pt idx="8">
                  <c:v>1386</c:v>
                </c:pt>
                <c:pt idx="9">
                  <c:v>1749</c:v>
                </c:pt>
                <c:pt idx="10">
                  <c:v>716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bg1"/>
                </a:gs>
                <a:gs pos="45000">
                  <a:srgbClr val="0070C0"/>
                </a:gs>
                <a:gs pos="99000">
                  <a:srgbClr val="0070C0"/>
                </a:gs>
              </a:gsLst>
              <a:lin ang="2700000" scaled="1"/>
            </a:gradFill>
            <a:ln>
              <a:noFill/>
            </a:ln>
            <a:effectLst/>
          </c:spPr>
          <c:invertIfNegative val="0"/>
          <c:cat>
            <c:numRef>
              <c:f>Sheet6!$T$22:$T$32</c:f>
              <c:numCache>
                <c:formatCode>m/d/yyyy</c:formatCode>
                <c:ptCount val="11"/>
                <c:pt idx="0">
                  <c:v>42416.387468402776</c:v>
                </c:pt>
                <c:pt idx="1">
                  <c:v>42415.387468402776</c:v>
                </c:pt>
                <c:pt idx="2">
                  <c:v>42412.387468402776</c:v>
                </c:pt>
                <c:pt idx="3">
                  <c:v>42411.387468402776</c:v>
                </c:pt>
                <c:pt idx="4">
                  <c:v>42410.387468402776</c:v>
                </c:pt>
                <c:pt idx="5">
                  <c:v>42409.387468402776</c:v>
                </c:pt>
                <c:pt idx="6">
                  <c:v>42408.387468402776</c:v>
                </c:pt>
                <c:pt idx="7">
                  <c:v>42405.387468402776</c:v>
                </c:pt>
                <c:pt idx="8">
                  <c:v>42404.387468402776</c:v>
                </c:pt>
                <c:pt idx="9">
                  <c:v>42403.387468402776</c:v>
                </c:pt>
                <c:pt idx="10">
                  <c:v>42402.387468402776</c:v>
                </c:pt>
              </c:numCache>
            </c:numRef>
          </c:cat>
          <c:val>
            <c:numRef>
              <c:f>Sheet6!$B$14:$B$24</c:f>
              <c:numCache>
                <c:formatCode>General</c:formatCode>
                <c:ptCount val="11"/>
                <c:pt idx="0">
                  <c:v>875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75"/>
        <c:axId val="286295808"/>
        <c:axId val="286296368"/>
      </c:barChart>
      <c:catAx>
        <c:axId val="286295808"/>
        <c:scaling>
          <c:orientation val="maxMin"/>
        </c:scaling>
        <c:delete val="0"/>
        <c:axPos val="b"/>
        <c:numFmt formatCode="m/d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6296368"/>
        <c:crosses val="autoZero"/>
        <c:auto val="0"/>
        <c:lblAlgn val="ctr"/>
        <c:lblOffset val="100"/>
        <c:noMultiLvlLbl val="0"/>
      </c:catAx>
      <c:valAx>
        <c:axId val="286296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70C0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8629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chart" Target="../charts/chart9.xml"/><Relationship Id="rId5" Type="http://schemas.openxmlformats.org/officeDocument/2006/relationships/image" Target="../media/image2.png"/><Relationship Id="rId15" Type="http://schemas.openxmlformats.org/officeDocument/2006/relationships/chart" Target="../charts/chart13.xml"/><Relationship Id="rId10" Type="http://schemas.openxmlformats.org/officeDocument/2006/relationships/chart" Target="../charts/chart8.xml"/><Relationship Id="rId4" Type="http://schemas.openxmlformats.org/officeDocument/2006/relationships/chart" Target="../charts/chart3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22861</xdr:colOff>
      <xdr:row>12</xdr:row>
      <xdr:rowOff>76200</xdr:rowOff>
    </xdr:from>
    <xdr:to>
      <xdr:col>8</xdr:col>
      <xdr:colOff>196392</xdr:colOff>
      <xdr:row>25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28085</xdr:colOff>
      <xdr:row>12</xdr:row>
      <xdr:rowOff>49295</xdr:rowOff>
    </xdr:from>
    <xdr:ext cx="4257773" cy="272126"/>
    <xdr:sp macro="" textlink="FormatMainDisplay!H14">
      <xdr:nvSpPr>
        <xdr:cNvPr id="16" name="TextBox 15"/>
        <xdr:cNvSpPr txBox="1"/>
      </xdr:nvSpPr>
      <xdr:spPr>
        <a:xfrm>
          <a:off x="170960" y="2020970"/>
          <a:ext cx="4257773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0827B4E5-E94F-4CD5-9FE1-BEC5CB6D8706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Bar 5-minutes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twoCellAnchor>
    <xdr:from>
      <xdr:col>1</xdr:col>
      <xdr:colOff>46427</xdr:colOff>
      <xdr:row>38</xdr:row>
      <xdr:rowOff>76200</xdr:rowOff>
    </xdr:from>
    <xdr:to>
      <xdr:col>8</xdr:col>
      <xdr:colOff>212103</xdr:colOff>
      <xdr:row>51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213361</xdr:colOff>
      <xdr:row>12</xdr:row>
      <xdr:rowOff>68580</xdr:rowOff>
    </xdr:from>
    <xdr:to>
      <xdr:col>2</xdr:col>
      <xdr:colOff>79771</xdr:colOff>
      <xdr:row>13</xdr:row>
      <xdr:rowOff>87599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1" y="2727960"/>
          <a:ext cx="678095" cy="228572"/>
        </a:xfrm>
        <a:prstGeom prst="rect">
          <a:avLst/>
        </a:prstGeom>
      </xdr:spPr>
    </xdr:pic>
    <xdr:clientData/>
  </xdr:twoCellAnchor>
  <xdr:twoCellAnchor>
    <xdr:from>
      <xdr:col>14</xdr:col>
      <xdr:colOff>53341</xdr:colOff>
      <xdr:row>12</xdr:row>
      <xdr:rowOff>53340</xdr:rowOff>
    </xdr:from>
    <xdr:to>
      <xdr:col>21</xdr:col>
      <xdr:colOff>133547</xdr:colOff>
      <xdr:row>25</xdr:row>
      <xdr:rowOff>91440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219231</xdr:colOff>
      <xdr:row>12</xdr:row>
      <xdr:rowOff>71814</xdr:rowOff>
    </xdr:from>
    <xdr:to>
      <xdr:col>15</xdr:col>
      <xdr:colOff>83736</xdr:colOff>
      <xdr:row>13</xdr:row>
      <xdr:rowOff>90832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1111" y="1801554"/>
          <a:ext cx="676190" cy="228569"/>
        </a:xfrm>
        <a:prstGeom prst="rect">
          <a:avLst/>
        </a:prstGeom>
      </xdr:spPr>
    </xdr:pic>
    <xdr:clientData/>
  </xdr:twoCellAnchor>
  <xdr:oneCellAnchor>
    <xdr:from>
      <xdr:col>1</xdr:col>
      <xdr:colOff>213361</xdr:colOff>
      <xdr:row>38</xdr:row>
      <xdr:rowOff>68580</xdr:rowOff>
    </xdr:from>
    <xdr:ext cx="678095" cy="228572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1" y="1691640"/>
          <a:ext cx="678095" cy="228572"/>
        </a:xfrm>
        <a:prstGeom prst="rect">
          <a:avLst/>
        </a:prstGeom>
      </xdr:spPr>
    </xdr:pic>
    <xdr:clientData/>
  </xdr:oneCellAnchor>
  <xdr:oneCellAnchor>
    <xdr:from>
      <xdr:col>1</xdr:col>
      <xdr:colOff>206487</xdr:colOff>
      <xdr:row>52</xdr:row>
      <xdr:rowOff>35520</xdr:rowOff>
    </xdr:from>
    <xdr:ext cx="423810" cy="142857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9837" y="9608145"/>
          <a:ext cx="423810" cy="142857"/>
        </a:xfrm>
        <a:prstGeom prst="rect">
          <a:avLst/>
        </a:prstGeom>
      </xdr:spPr>
    </xdr:pic>
    <xdr:clientData/>
  </xdr:oneCellAnchor>
  <xdr:oneCellAnchor>
    <xdr:from>
      <xdr:col>1</xdr:col>
      <xdr:colOff>641683</xdr:colOff>
      <xdr:row>0</xdr:row>
      <xdr:rowOff>69924</xdr:rowOff>
    </xdr:from>
    <xdr:ext cx="926600" cy="272126"/>
    <xdr:sp macro="" textlink="$B$55">
      <xdr:nvSpPr>
        <xdr:cNvPr id="14" name="TextBox 13"/>
        <xdr:cNvSpPr txBox="1"/>
      </xdr:nvSpPr>
      <xdr:spPr>
        <a:xfrm>
          <a:off x="775033" y="69924"/>
          <a:ext cx="926600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9277218A-88EB-4A76-9A22-CEDF97B989DE}" type="TxLink">
            <a:rPr lang="en-US" sz="1100" b="0" i="0" u="none" strike="noStrike">
              <a:solidFill>
                <a:srgbClr val="0070C0"/>
              </a:solidFill>
              <a:latin typeface="Century Gothic"/>
            </a:rPr>
            <a:pPr/>
            <a:t>10:17:55 AM</a:t>
          </a:fld>
          <a:endParaRPr lang="en-U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45720</xdr:colOff>
      <xdr:row>38</xdr:row>
      <xdr:rowOff>22860</xdr:rowOff>
    </xdr:from>
    <xdr:ext cx="4267043" cy="272126"/>
    <xdr:sp macro="" textlink="FormatMainDisplay!H29">
      <xdr:nvSpPr>
        <xdr:cNvPr id="18" name="TextBox 17"/>
        <xdr:cNvSpPr txBox="1"/>
      </xdr:nvSpPr>
      <xdr:spPr>
        <a:xfrm>
          <a:off x="171411" y="5458984"/>
          <a:ext cx="4267043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5C2A1E3B-ADE7-4E74-9A93-07F703EF65FE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Bar 5-minutes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oneCellAnchor>
    <xdr:from>
      <xdr:col>14</xdr:col>
      <xdr:colOff>15240</xdr:colOff>
      <xdr:row>12</xdr:row>
      <xdr:rowOff>60960</xdr:rowOff>
    </xdr:from>
    <xdr:ext cx="4234677" cy="272126"/>
    <xdr:sp macro="" textlink="FormatMainDisplay!O14">
      <xdr:nvSpPr>
        <xdr:cNvPr id="19" name="TextBox 18"/>
        <xdr:cNvSpPr txBox="1"/>
      </xdr:nvSpPr>
      <xdr:spPr>
        <a:xfrm>
          <a:off x="7423137" y="1765640"/>
          <a:ext cx="4234677" cy="2721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 anchorCtr="1">
          <a:spAutoFit/>
        </a:bodyPr>
        <a:lstStyle/>
        <a:p>
          <a:fld id="{06FE86C2-261C-4CE4-B42A-C66C7B17C2B0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Bar 5-minutes</a:t>
          </a:fld>
          <a:endParaRPr lang="en-US" sz="1100">
            <a:solidFill>
              <a:schemeClr val="accent1"/>
            </a:solidFill>
          </a:endParaRPr>
        </a:p>
      </xdr:txBody>
    </xdr:sp>
    <xdr:clientData/>
  </xdr:oneCellAnchor>
  <xdr:twoCellAnchor>
    <xdr:from>
      <xdr:col>8</xdr:col>
      <xdr:colOff>243525</xdr:colOff>
      <xdr:row>12</xdr:row>
      <xdr:rowOff>149257</xdr:rowOff>
    </xdr:from>
    <xdr:to>
      <xdr:col>12</xdr:col>
      <xdr:colOff>695324</xdr:colOff>
      <xdr:row>18</xdr:row>
      <xdr:rowOff>132916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213280</xdr:colOff>
      <xdr:row>19</xdr:row>
      <xdr:rowOff>23076</xdr:rowOff>
    </xdr:from>
    <xdr:to>
      <xdr:col>12</xdr:col>
      <xdr:colOff>676275</xdr:colOff>
      <xdr:row>25</xdr:row>
      <xdr:rowOff>116716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487051</xdr:colOff>
      <xdr:row>18</xdr:row>
      <xdr:rowOff>133545</xdr:rowOff>
    </xdr:from>
    <xdr:to>
      <xdr:col>11</xdr:col>
      <xdr:colOff>664196</xdr:colOff>
      <xdr:row>19</xdr:row>
      <xdr:rowOff>95250</xdr:rowOff>
    </xdr:to>
    <xdr:sp macro="" textlink="Sheet2!$O$24">
      <xdr:nvSpPr>
        <xdr:cNvPr id="24" name="TextBox 23"/>
        <xdr:cNvSpPr txBox="1"/>
      </xdr:nvSpPr>
      <xdr:spPr>
        <a:xfrm>
          <a:off x="6049651" y="3400620"/>
          <a:ext cx="1796395" cy="17125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fld id="{F71EC8AA-FE3E-401D-AC40-87F936F255C9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10:15 5-Minute Bar</a:t>
          </a:fld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9</xdr:col>
      <xdr:colOff>565608</xdr:colOff>
      <xdr:row>12</xdr:row>
      <xdr:rowOff>31423</xdr:rowOff>
    </xdr:from>
    <xdr:to>
      <xdr:col>12</xdr:col>
      <xdr:colOff>235670</xdr:colOff>
      <xdr:row>13</xdr:row>
      <xdr:rowOff>31423</xdr:rowOff>
    </xdr:to>
    <xdr:sp macro="" textlink="">
      <xdr:nvSpPr>
        <xdr:cNvPr id="25" name="TextBox 24"/>
        <xdr:cNvSpPr txBox="1"/>
      </xdr:nvSpPr>
      <xdr:spPr>
        <a:xfrm>
          <a:off x="5090474" y="1736103"/>
          <a:ext cx="1806804" cy="188536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Current</a:t>
          </a:r>
          <a:r>
            <a:rPr lang="en-US" sz="1000" b="0" i="0" u="none" strike="noStrike" baseline="0">
              <a:solidFill>
                <a:srgbClr val="00B0F0"/>
              </a:solidFill>
              <a:latin typeface="Century Gothic"/>
            </a:rPr>
            <a:t> </a:t>
          </a:r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Session Volume</a:t>
          </a:r>
        </a:p>
      </xdr:txBody>
    </xdr:sp>
    <xdr:clientData/>
  </xdr:twoCellAnchor>
  <xdr:twoCellAnchor>
    <xdr:from>
      <xdr:col>21</xdr:col>
      <xdr:colOff>149258</xdr:colOff>
      <xdr:row>12</xdr:row>
      <xdr:rowOff>157113</xdr:rowOff>
    </xdr:from>
    <xdr:to>
      <xdr:col>25</xdr:col>
      <xdr:colOff>652021</xdr:colOff>
      <xdr:row>18</xdr:row>
      <xdr:rowOff>140772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128537</xdr:colOff>
      <xdr:row>19</xdr:row>
      <xdr:rowOff>59507</xdr:rowOff>
    </xdr:from>
    <xdr:to>
      <xdr:col>25</xdr:col>
      <xdr:colOff>592023</xdr:colOff>
      <xdr:row>25</xdr:row>
      <xdr:rowOff>153147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471340</xdr:colOff>
      <xdr:row>12</xdr:row>
      <xdr:rowOff>39279</xdr:rowOff>
    </xdr:from>
    <xdr:to>
      <xdr:col>25</xdr:col>
      <xdr:colOff>251381</xdr:colOff>
      <xdr:row>13</xdr:row>
      <xdr:rowOff>39279</xdr:rowOff>
    </xdr:to>
    <xdr:sp macro="" textlink="">
      <xdr:nvSpPr>
        <xdr:cNvPr id="28" name="TextBox 27"/>
        <xdr:cNvSpPr txBox="1"/>
      </xdr:nvSpPr>
      <xdr:spPr>
        <a:xfrm>
          <a:off x="12168433" y="1743959"/>
          <a:ext cx="1806804" cy="188536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Current</a:t>
          </a:r>
          <a:r>
            <a:rPr lang="en-US" sz="1000" b="0" i="0" u="none" strike="noStrike" baseline="0">
              <a:solidFill>
                <a:srgbClr val="00B0F0"/>
              </a:solidFill>
              <a:latin typeface="Century Gothic"/>
            </a:rPr>
            <a:t> </a:t>
          </a:r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Session Volume</a:t>
          </a:r>
        </a:p>
      </xdr:txBody>
    </xdr:sp>
    <xdr:clientData/>
  </xdr:twoCellAnchor>
  <xdr:twoCellAnchor>
    <xdr:from>
      <xdr:col>22</xdr:col>
      <xdr:colOff>463485</xdr:colOff>
      <xdr:row>18</xdr:row>
      <xdr:rowOff>102123</xdr:rowOff>
    </xdr:from>
    <xdr:to>
      <xdr:col>25</xdr:col>
      <xdr:colOff>75022</xdr:colOff>
      <xdr:row>19</xdr:row>
      <xdr:rowOff>125691</xdr:rowOff>
    </xdr:to>
    <xdr:sp macro="" textlink="Sheet4!$O$24">
      <xdr:nvSpPr>
        <xdr:cNvPr id="29" name="TextBox 28"/>
        <xdr:cNvSpPr txBox="1"/>
      </xdr:nvSpPr>
      <xdr:spPr>
        <a:xfrm>
          <a:off x="12160578" y="2780907"/>
          <a:ext cx="1638300" cy="180681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fld id="{CD798F0B-B4EA-4B80-93EE-D4AA1D5A0B98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10:15 5-Minute Bar</a:t>
          </a:fld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9</xdr:col>
      <xdr:colOff>563880</xdr:colOff>
      <xdr:row>38</xdr:row>
      <xdr:rowOff>38100</xdr:rowOff>
    </xdr:from>
    <xdr:to>
      <xdr:col>12</xdr:col>
      <xdr:colOff>233942</xdr:colOff>
      <xdr:row>39</xdr:row>
      <xdr:rowOff>38100</xdr:rowOff>
    </xdr:to>
    <xdr:sp macro="" textlink="">
      <xdr:nvSpPr>
        <xdr:cNvPr id="30" name="TextBox 29"/>
        <xdr:cNvSpPr txBox="1"/>
      </xdr:nvSpPr>
      <xdr:spPr>
        <a:xfrm>
          <a:off x="5097780" y="5509260"/>
          <a:ext cx="1811282" cy="190500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Current</a:t>
          </a:r>
          <a:r>
            <a:rPr lang="en-US" sz="1000" b="0" i="0" u="none" strike="noStrike" baseline="0">
              <a:solidFill>
                <a:srgbClr val="00B0F0"/>
              </a:solidFill>
              <a:latin typeface="Century Gothic"/>
            </a:rPr>
            <a:t> </a:t>
          </a:r>
          <a:r>
            <a:rPr lang="en-US" sz="1000" b="0" i="0" u="none" strike="noStrike">
              <a:solidFill>
                <a:srgbClr val="00B0F0"/>
              </a:solidFill>
              <a:latin typeface="Century Gothic"/>
            </a:rPr>
            <a:t>Session Volume</a:t>
          </a:r>
        </a:p>
      </xdr:txBody>
    </xdr:sp>
    <xdr:clientData/>
  </xdr:twoCellAnchor>
  <xdr:twoCellAnchor>
    <xdr:from>
      <xdr:col>8</xdr:col>
      <xdr:colOff>333375</xdr:colOff>
      <xdr:row>39</xdr:row>
      <xdr:rowOff>0</xdr:rowOff>
    </xdr:from>
    <xdr:to>
      <xdr:col>12</xdr:col>
      <xdr:colOff>674724</xdr:colOff>
      <xdr:row>45</xdr:row>
      <xdr:rowOff>14139</xdr:rowOff>
    </xdr:to>
    <xdr:graphicFrame macro="">
      <xdr:nvGraphicFramePr>
        <xdr:cNvPr id="31" name="Chart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541020</xdr:colOff>
      <xdr:row>44</xdr:row>
      <xdr:rowOff>99060</xdr:rowOff>
    </xdr:from>
    <xdr:to>
      <xdr:col>12</xdr:col>
      <xdr:colOff>39985</xdr:colOff>
      <xdr:row>45</xdr:row>
      <xdr:rowOff>125535</xdr:rowOff>
    </xdr:to>
    <xdr:sp macro="" textlink="Sheet6!$O$24">
      <xdr:nvSpPr>
        <xdr:cNvPr id="32" name="TextBox 31"/>
        <xdr:cNvSpPr txBox="1"/>
      </xdr:nvSpPr>
      <xdr:spPr>
        <a:xfrm>
          <a:off x="5074920" y="6560820"/>
          <a:ext cx="1640185" cy="186495"/>
        </a:xfrm>
        <a:prstGeom prst="rect">
          <a:avLst/>
        </a:prstGeom>
        <a:solidFill>
          <a:schemeClr val="tx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fld id="{50DA42D5-F767-4673-BDE9-1A6B490D1DF7}" type="TxLink">
            <a:rPr lang="en-US" sz="1100" b="0" i="0" u="none" strike="noStrike">
              <a:solidFill>
                <a:schemeClr val="accent1"/>
              </a:solidFill>
              <a:latin typeface="Century Gothic"/>
            </a:rPr>
            <a:pPr/>
            <a:t>10:15 5-Minute Bar</a:t>
          </a:fld>
          <a:endParaRPr lang="en-US" sz="1100">
            <a:solidFill>
              <a:schemeClr val="accent1"/>
            </a:solidFill>
          </a:endParaRPr>
        </a:p>
      </xdr:txBody>
    </xdr:sp>
    <xdr:clientData/>
  </xdr:twoCellAnchor>
  <xdr:twoCellAnchor>
    <xdr:from>
      <xdr:col>8</xdr:col>
      <xdr:colOff>342900</xdr:colOff>
      <xdr:row>45</xdr:row>
      <xdr:rowOff>91440</xdr:rowOff>
    </xdr:from>
    <xdr:to>
      <xdr:col>12</xdr:col>
      <xdr:colOff>635447</xdr:colOff>
      <xdr:row>51</xdr:row>
      <xdr:rowOff>93640</xdr:rowOff>
    </xdr:to>
    <xdr:graphicFrame macro="">
      <xdr:nvGraphicFramePr>
        <xdr:cNvPr id="33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9525</xdr:colOff>
      <xdr:row>31</xdr:row>
      <xdr:rowOff>66675</xdr:rowOff>
    </xdr:from>
    <xdr:to>
      <xdr:col>25</xdr:col>
      <xdr:colOff>666750</xdr:colOff>
      <xdr:row>41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0</xdr:colOff>
      <xdr:row>42</xdr:row>
      <xdr:rowOff>85725</xdr:rowOff>
    </xdr:from>
    <xdr:to>
      <xdr:col>25</xdr:col>
      <xdr:colOff>714375</xdr:colOff>
      <xdr:row>52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57150</xdr:colOff>
      <xdr:row>42</xdr:row>
      <xdr:rowOff>85725</xdr:rowOff>
    </xdr:from>
    <xdr:to>
      <xdr:col>19</xdr:col>
      <xdr:colOff>257174</xdr:colOff>
      <xdr:row>52</xdr:row>
      <xdr:rowOff>38100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57150</xdr:colOff>
      <xdr:row>31</xdr:row>
      <xdr:rowOff>76200</xdr:rowOff>
    </xdr:from>
    <xdr:to>
      <xdr:col>19</xdr:col>
      <xdr:colOff>190500</xdr:colOff>
      <xdr:row>41</xdr:row>
      <xdr:rowOff>142875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40</xdr:row>
      <xdr:rowOff>142875</xdr:rowOff>
    </xdr:from>
    <xdr:to>
      <xdr:col>9</xdr:col>
      <xdr:colOff>637630</xdr:colOff>
      <xdr:row>50</xdr:row>
      <xdr:rowOff>171185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" y="8410575"/>
          <a:ext cx="4361905" cy="2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E2:Y62"/>
  <sheetViews>
    <sheetView showRowColHeaders="0" workbookViewId="0">
      <selection sqref="A1:XFD1048576"/>
    </sheetView>
  </sheetViews>
  <sheetFormatPr defaultColWidth="8.75" defaultRowHeight="16.5" x14ac:dyDescent="0.3"/>
  <cols>
    <col min="1" max="13" width="8.75" style="1"/>
    <col min="14" max="14" width="11" style="1" bestFit="1" customWidth="1"/>
    <col min="15" max="16384" width="8.75" style="1"/>
  </cols>
  <sheetData>
    <row r="2" spans="5:25" s="1" customFormat="1" x14ac:dyDescent="0.3"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5:25" s="1" customFormat="1" x14ac:dyDescent="0.3">
      <c r="E3" s="112"/>
      <c r="F3" s="112"/>
      <c r="G3" s="112" t="s">
        <v>3</v>
      </c>
      <c r="H3" s="112" t="s">
        <v>4</v>
      </c>
      <c r="I3" s="112" t="s">
        <v>5</v>
      </c>
      <c r="J3" s="112" t="s">
        <v>64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5:25" s="1" customFormat="1" x14ac:dyDescent="0.3">
      <c r="E4" s="112" t="str">
        <f>RTD("cqg.rtd", ,"ContractData",F4, "Symbol",,"T")</f>
        <v>EPH6</v>
      </c>
      <c r="F4" s="112" t="str">
        <f>FormatMainDisplay!K48</f>
        <v>EP?</v>
      </c>
      <c r="G4" s="311">
        <f>IFERROR((RTD("cqg.rtd", ,"ContractData",F4, "Open",,"T")-RTD("cqg.rtd", ,"ContractData",F4, "Y_Settlement",,"T"))/RTD("cqg.rtd", ,"ContractData",F4, "Y_Settlement",,"T"),NA())</f>
        <v>3.7669850665949145E-3</v>
      </c>
      <c r="H4" s="311">
        <f>IFERROR((RTD("cqg.rtd", ,"ContractData",F4, "High",,"T")-RTD("cqg.rtd", ,"ContractData",F4, "Y_Settlement",,"T"))/RTD("cqg.rtd", ,"ContractData",F4, "Y_Settlement",,"T"),NA())</f>
        <v>1.8565854971074935E-2</v>
      </c>
      <c r="I4" s="311">
        <f>IFERROR((RTD("cqg.rtd", ,"ContractData",F4, "Low",,"T")-RTD("cqg.rtd", ,"ContractData",F4, "Y_Settlement",,"T"))/RTD("cqg.rtd", ,"ContractData",F4, "Y_Settlement",,"T"),NA())</f>
        <v>3.6324498856450962E-3</v>
      </c>
      <c r="J4" s="311">
        <f>IFERROR((RTD("cqg.rtd", ,"ContractData",F4, "Close",,"T")-RTD("cqg.rtd", ,"ContractData",F4, "Y_Settlement",,"T"))/RTD("cqg.rtd", ,"ContractData",F4, "Y_Settlement",,"T"),NA())</f>
        <v>7.8030404950894658E-3</v>
      </c>
      <c r="K4" s="312">
        <f>RTD("cqg.rtd",,"ContractData",E4,"PerCentNetLastQuote",,"T")/100</f>
        <v>7.8030404950894658E-3</v>
      </c>
      <c r="L4" s="313" t="str">
        <f>"%NC: "&amp;TEXT(RTD("cqg.rtd",,"ContractData",E4,"PerCentNetLastQuote",,"T"),"#.00")</f>
        <v>%NC: .78</v>
      </c>
      <c r="M4" s="313"/>
      <c r="N4" s="313"/>
      <c r="O4" s="313"/>
      <c r="P4" s="313"/>
      <c r="Q4" s="313"/>
      <c r="R4" s="313"/>
      <c r="S4" s="313"/>
    </row>
    <row r="5" spans="5:25" s="1" customFormat="1" x14ac:dyDescent="0.3">
      <c r="E5" s="112" t="str">
        <f>RTD("cqg.rtd", ,"ContractData",F5, "Symbol",,"T")</f>
        <v>ENQH6</v>
      </c>
      <c r="F5" s="314" t="str">
        <f>FormatMainDisplay!L48</f>
        <v>ENQ?</v>
      </c>
      <c r="G5" s="311">
        <f>IFERROR((RTD("cqg.rtd", ,"ContractData",F5, "Open",,"T")-RTD("cqg.rtd", ,"ContractData",F5, "Y_Settlement",,"T"))/RTD("cqg.rtd", ,"ContractData",F5, "Y_Settlement",,"T"),NA())</f>
        <v>3.8065522620904838E-3</v>
      </c>
      <c r="H5" s="311">
        <f>IFERROR((RTD("cqg.rtd", ,"ContractData",F5, "High",,"T")-RTD("cqg.rtd", ,"ContractData",F5, "Y_Settlement",,"T"))/RTD("cqg.rtd", ,"ContractData",F5, "Y_Settlement",,"T"),NA())</f>
        <v>2.4024960998439936E-2</v>
      </c>
      <c r="I5" s="311">
        <f>IFERROR((RTD("cqg.rtd", ,"ContractData",F5, "Low",,"T")-RTD("cqg.rtd", ,"ContractData",F5, "Y_Settlement",,"T"))/RTD("cqg.rtd", ,"ContractData",F5, "Y_Settlement",,"T"),NA())</f>
        <v>3.8065522620904838E-3</v>
      </c>
      <c r="J5" s="311">
        <f>IFERROR((RTD("cqg.rtd", ,"ContractData",F5, "Close",,"T")-RTD("cqg.rtd", ,"ContractData",F5, "Y_Settlement",,"T"))/RTD("cqg.rtd", ,"ContractData",F5, "Y_Settlement",,"T"),NA())</f>
        <v>1.1482059282371294E-2</v>
      </c>
      <c r="K5" s="312">
        <f>RTD("cqg.rtd",,"ContractData",E5,"PerCentNetLastQuote",,"T")/100</f>
        <v>1.1482059282371296E-2</v>
      </c>
      <c r="L5" s="313"/>
      <c r="M5" s="313"/>
      <c r="N5" s="313"/>
      <c r="O5" s="112"/>
      <c r="P5" s="314"/>
      <c r="Q5" s="112"/>
      <c r="R5" s="112"/>
      <c r="S5" s="112"/>
      <c r="T5" s="112"/>
      <c r="U5" s="112"/>
      <c r="V5" s="112"/>
      <c r="W5" s="112"/>
      <c r="X5" s="112"/>
      <c r="Y5" s="112"/>
    </row>
    <row r="6" spans="5:25" s="1" customFormat="1" x14ac:dyDescent="0.3">
      <c r="E6" s="112" t="str">
        <f>RTD("cqg.rtd", ,"ContractData",F6, "Symbol",,"T")</f>
        <v>EMDH6</v>
      </c>
      <c r="F6" s="112" t="str">
        <f>FormatMainDisplay!M48</f>
        <v>EMD?</v>
      </c>
      <c r="G6" s="311">
        <f>IFERROR((RTD("cqg.rtd", ,"ContractData",F6, "Open",,"T")-RTD("cqg.rtd", ,"ContractData",F6, "Y_Settlement",,"T"))/RTD("cqg.rtd", ,"ContractData",F6, "Y_Settlement",,"T"),NA())</f>
        <v>1.9065776930410638E-3</v>
      </c>
      <c r="H6" s="311">
        <f>IFERROR((RTD("cqg.rtd", ,"ContractData",F6, "High",,"T")-RTD("cqg.rtd", ,"ContractData",F6, "Y_Settlement",,"T"))/RTD("cqg.rtd", ,"ContractData",F6, "Y_Settlement",,"T"),NA())</f>
        <v>1.7874165872259297E-2</v>
      </c>
      <c r="I6" s="311">
        <f>IFERROR((RTD("cqg.rtd", ,"ContractData",F6, "Low",,"T")-RTD("cqg.rtd", ,"ContractData",F6, "Y_Settlement",,"T"))/RTD("cqg.rtd", ,"ContractData",F6, "Y_Settlement",,"T"),NA())</f>
        <v>1.9065776930410638E-3</v>
      </c>
      <c r="J6" s="311">
        <f>IFERROR((RTD("cqg.rtd", ,"ContractData",F6, "Close",,"T")-RTD("cqg.rtd", ,"ContractData",F6, "Y_Settlement",,"T"))/RTD("cqg.rtd", ,"ContractData",F6, "Y_Settlement",,"T"),NA())</f>
        <v>1.1280584683825902E-2</v>
      </c>
      <c r="K6" s="312">
        <f>RTD("cqg.rtd",,"ContractData",E6,"PerCentNetLastQuote",,"T")/100</f>
        <v>1.1280584683825865E-2</v>
      </c>
      <c r="L6" s="313"/>
      <c r="M6" s="313"/>
      <c r="N6" s="313"/>
      <c r="O6" s="112"/>
      <c r="P6" s="314"/>
      <c r="Q6" s="112"/>
      <c r="R6" s="112"/>
      <c r="S6" s="112"/>
      <c r="T6" s="112"/>
      <c r="U6" s="112"/>
      <c r="V6" s="112"/>
      <c r="W6" s="112"/>
      <c r="X6" s="112"/>
    </row>
    <row r="7" spans="5:25" s="1" customFormat="1" x14ac:dyDescent="0.3">
      <c r="E7" s="112" t="str">
        <f>RTD("cqg.rtd", ,"ContractData",F7, "Symbol",,"T")</f>
        <v>YMH6</v>
      </c>
      <c r="F7" s="112" t="str">
        <f>FormatMainDisplay!N48</f>
        <v>YM?</v>
      </c>
      <c r="G7" s="311">
        <f>IFERROR((RTD("cqg.rtd", ,"ContractData",F7, "Open",,"T")-RTD("cqg.rtd", ,"ContractData",F7, "Y_Settlement",,"T"))/RTD("cqg.rtd", ,"ContractData",F7, "Y_Settlement",,"T"),NA())</f>
        <v>2.5765097718846225E-3</v>
      </c>
      <c r="H7" s="311">
        <f>IFERROR((RTD("cqg.rtd", ,"ContractData",F7, "High",,"T")-RTD("cqg.rtd", ,"ContractData",F7, "Y_Settlement",,"T"))/RTD("cqg.rtd", ,"ContractData",F7, "Y_Settlement",,"T"),NA())</f>
        <v>1.8224093508452208E-2</v>
      </c>
      <c r="I7" s="311">
        <f>IFERROR((RTD("cqg.rtd", ,"ContractData",F7, "Low",,"T")-RTD("cqg.rtd", ,"ContractData",F7, "Y_Settlement",,"T"))/RTD("cqg.rtd", ,"ContractData",F7, "Y_Settlement",,"T"),NA())</f>
        <v>2.5765097718846225E-3</v>
      </c>
      <c r="J7" s="311">
        <f>IFERROR((RTD("cqg.rtd", ,"ContractData",F7, "Close",,"T")-RTD("cqg.rtd", ,"ContractData",F7, "Y_Settlement",,"T"))/RTD("cqg.rtd", ,"ContractData",F7, "Y_Settlement",,"T"),NA())</f>
        <v>6.1584867718217813E-3</v>
      </c>
      <c r="K7" s="312">
        <f>RTD("cqg.rtd",,"ContractData",E7,"PerCentNetLastQuote",,"T")/100</f>
        <v>6.1584867718217804E-3</v>
      </c>
      <c r="L7" s="313"/>
      <c r="M7" s="313"/>
      <c r="N7" s="313"/>
      <c r="O7" s="313"/>
      <c r="P7" s="313"/>
      <c r="Q7" s="313"/>
      <c r="R7" s="313"/>
      <c r="S7" s="313"/>
    </row>
    <row r="8" spans="5:25" s="1" customFormat="1" x14ac:dyDescent="0.3">
      <c r="E8" s="112" t="str">
        <f>RTD("cqg.rtd", ,"ContractData",F8, "Symbol",,"T")</f>
        <v>TFEH6</v>
      </c>
      <c r="F8" s="112" t="str">
        <f>FormatMainDisplay!O48</f>
        <v>TFE?</v>
      </c>
      <c r="G8" s="311">
        <f>IFERROR((RTD("cqg.rtd", ,"ContractData",F8, "Open",,"T")-RTD("cqg.rtd", ,"ContractData",F8, "Y_Settlement",,"T"))/RTD("cqg.rtd", ,"ContractData",F8, "Y_Settlement",,"T"),NA())</f>
        <v>1.6935150764147141E-2</v>
      </c>
      <c r="H8" s="311">
        <f>IFERROR((RTD("cqg.rtd", ,"ContractData",F8, "High",,"T")-RTD("cqg.rtd", ,"ContractData",F8, "Y_Settlement",,"T"))/RTD("cqg.rtd", ,"ContractData",F8, "Y_Settlement",,"T"),NA())</f>
        <v>2.0652622883106157E-2</v>
      </c>
      <c r="I8" s="311">
        <f>IFERROR((RTD("cqg.rtd", ,"ContractData",F8, "Low",,"T")-RTD("cqg.rtd", ,"ContractData",F8, "Y_Settlement",,"T"))/RTD("cqg.rtd", ,"ContractData",F8, "Y_Settlement",,"T"),NA())</f>
        <v>7.5382073523338174E-3</v>
      </c>
      <c r="J8" s="311">
        <f>IFERROR((RTD("cqg.rtd", ,"ContractData",F8, "Close",,"T")-RTD("cqg.rtd", ,"ContractData",F8, "Y_Settlement",,"T"))/RTD("cqg.rtd", ,"ContractData",F8, "Y_Settlement",,"T"),NA())</f>
        <v>1.2701363073110357E-2</v>
      </c>
      <c r="K8" s="312">
        <f>RTD("cqg.rtd",,"ContractData",E8,"PerCentNetLastQuote",,"T")/100</f>
        <v>1.2701363073110285E-2</v>
      </c>
      <c r="L8" s="313"/>
      <c r="M8" s="313"/>
      <c r="N8" s="313"/>
      <c r="O8" s="313"/>
      <c r="P8" s="313"/>
      <c r="Q8" s="313"/>
      <c r="R8" s="313"/>
      <c r="S8" s="313"/>
    </row>
    <row r="9" spans="5:25" s="1" customFormat="1" x14ac:dyDescent="0.3">
      <c r="E9" s="112" t="str">
        <f>RTD("cqg.rtd", ,"ContractData",F9, "Symbol",,"T")</f>
        <v>DDH6</v>
      </c>
      <c r="F9" s="112" t="str">
        <f>FormatMainDisplay!P48</f>
        <v>DD?</v>
      </c>
      <c r="G9" s="311">
        <f>IFERROR((RTD("cqg.rtd", ,"ContractData",F9, "Open",,"T")-RTD("cqg.rtd", ,"ContractData",F9, "Y_Settlement",,"T"))/RTD("cqg.rtd", ,"ContractData",F9, "Y_Settlement",,"T"),NA())</f>
        <v>5.7552394396785753E-3</v>
      </c>
      <c r="H9" s="311">
        <f>IFERROR((RTD("cqg.rtd", ,"ContractData",F9, "High",,"T")-RTD("cqg.rtd", ,"ContractData",F9, "Y_Settlement",,"T"))/RTD("cqg.rtd", ,"ContractData",F9, "Y_Settlement",,"T"),NA())</f>
        <v>6.4067759800195464E-3</v>
      </c>
      <c r="I9" s="311">
        <f>IFERROR((RTD("cqg.rtd", ,"ContractData",F9, "Low",,"T")-RTD("cqg.rtd", ,"ContractData",F9, "Y_Settlement",,"T"))/RTD("cqg.rtd", ,"ContractData",F9, "Y_Settlement",,"T"),NA())</f>
        <v>-1.4876751004452167E-2</v>
      </c>
      <c r="J9" s="311">
        <f>IFERROR((RTD("cqg.rtd", ,"ContractData",F9, "Close",,"T")-RTD("cqg.rtd", ,"ContractData",F9, "Y_Settlement",,"T"))/RTD("cqg.rtd", ,"ContractData",F9, "Y_Settlement",,"T"),NA())</f>
        <v>-1.2976436095124335E-2</v>
      </c>
      <c r="K9" s="312">
        <f>RTD("cqg.rtd",,"ContractData",E9,"PerCentNetLastQuote",,"T")/100</f>
        <v>-1.2976436095124335E-2</v>
      </c>
      <c r="L9" s="313"/>
      <c r="M9" s="313"/>
      <c r="N9" s="313"/>
      <c r="O9" s="313"/>
      <c r="P9" s="313"/>
      <c r="Q9" s="313"/>
      <c r="R9" s="313"/>
      <c r="S9" s="313"/>
    </row>
    <row r="10" spans="5:25" s="1" customFormat="1" x14ac:dyDescent="0.3">
      <c r="E10" s="112" t="str">
        <f>RTD("cqg.rtd", ,"ContractData",F10, "Symbol",,"T")</f>
        <v>DSXH6</v>
      </c>
      <c r="F10" s="112" t="str">
        <f>FormatMainDisplay!Q48</f>
        <v>DSX?</v>
      </c>
      <c r="G10" s="311">
        <f>IFERROR((RTD("cqg.rtd", ,"ContractData",F10, "Open",,"T")-RTD("cqg.rtd", ,"ContractData",F10, "Y_Settlement",,"T"))/RTD("cqg.rtd", ,"ContractData",F10, "Y_Settlement",,"T"),NA())</f>
        <v>5.6437389770723108E-3</v>
      </c>
      <c r="H10" s="311">
        <f>IFERROR((RTD("cqg.rtd", ,"ContractData",F10, "High",,"T")-RTD("cqg.rtd", ,"ContractData",F10, "Y_Settlement",,"T"))/RTD("cqg.rtd", ,"ContractData",F10, "Y_Settlement",,"T"),NA())</f>
        <v>9.1710758377425046E-3</v>
      </c>
      <c r="I10" s="311">
        <f>IFERROR((RTD("cqg.rtd", ,"ContractData",F10, "Low",,"T")-RTD("cqg.rtd", ,"ContractData",F10, "Y_Settlement",,"T"))/RTD("cqg.rtd", ,"ContractData",F10, "Y_Settlement",,"T"),NA())</f>
        <v>-1.164021164021164E-2</v>
      </c>
      <c r="J10" s="311">
        <f>IFERROR((RTD("cqg.rtd", ,"ContractData",F10, "Close",,"T")-RTD("cqg.rtd", ,"ContractData",F10, "Y_Settlement",,"T"))/RTD("cqg.rtd", ,"ContractData",F10, "Y_Settlement",,"T"),NA())</f>
        <v>-9.876543209876543E-3</v>
      </c>
      <c r="K10" s="312">
        <f>RTD("cqg.rtd",,"ContractData",E10,"PerCentNetLastQuote",,"T")/100</f>
        <v>-9.876543209876543E-3</v>
      </c>
      <c r="L10" s="313"/>
      <c r="M10" s="313"/>
      <c r="N10" s="313"/>
      <c r="O10" s="313"/>
      <c r="P10" s="313"/>
      <c r="Q10" s="313"/>
      <c r="R10" s="313"/>
      <c r="S10" s="313"/>
    </row>
    <row r="11" spans="5:25" s="1" customFormat="1" x14ac:dyDescent="0.3">
      <c r="E11" s="112" t="str">
        <f>RTD("cqg.rtd", ,"ContractData",F11, "Symbol",,"T")</f>
        <v>QFAH6</v>
      </c>
      <c r="F11" s="112" t="str">
        <f>FormatMainDisplay!R48</f>
        <v>QFA?</v>
      </c>
      <c r="G11" s="311">
        <f>IFERROR((RTD("cqg.rtd", ,"ContractData",F11, "Open",,"T")-RTD("cqg.rtd", ,"ContractData",F11, "Y_Settlement",,"T"))/RTD("cqg.rtd", ,"ContractData",F11, "Y_Settlement",,"T"),NA())</f>
        <v>4.6006944444444446E-3</v>
      </c>
      <c r="H11" s="311">
        <f>IFERROR((RTD("cqg.rtd", ,"ContractData",F11, "High",,"T")-RTD("cqg.rtd", ,"ContractData",F11, "Y_Settlement",,"T"))/RTD("cqg.rtd", ,"ContractData",F11, "Y_Settlement",,"T"),NA())</f>
        <v>1.2413194444444444E-2</v>
      </c>
      <c r="I11" s="311">
        <f>IFERROR((RTD("cqg.rtd", ,"ContractData",F11, "Low",,"T")-RTD("cqg.rtd", ,"ContractData",F11, "Y_Settlement",,"T"))/RTD("cqg.rtd", ,"ContractData",F11, "Y_Settlement",,"T"),NA())</f>
        <v>3.4722222222222224E-4</v>
      </c>
      <c r="J11" s="311">
        <f>IFERROR((RTD("cqg.rtd", ,"ContractData",F11, "Close",,"T")-RTD("cqg.rtd", ,"ContractData",F11, "Y_Settlement",,"T"))/RTD("cqg.rtd", ,"ContractData",F11, "Y_Settlement",,"T"),NA())</f>
        <v>4.7743055555555559E-3</v>
      </c>
      <c r="K11" s="312">
        <f>RTD("cqg.rtd",,"ContractData",E11,"PerCentNetLastQuote",,"T")/100</f>
        <v>4.7743055555555559E-3</v>
      </c>
      <c r="L11" s="313"/>
      <c r="M11" s="313"/>
      <c r="N11" s="313"/>
      <c r="O11" s="313"/>
      <c r="P11" s="313"/>
      <c r="Q11" s="313"/>
      <c r="R11" s="313"/>
      <c r="S11" s="313"/>
    </row>
    <row r="12" spans="5:25" s="1" customFormat="1" x14ac:dyDescent="0.3">
      <c r="E12" s="112" t="str">
        <f>RTD("cqg.rtd", ,"ContractData",F12, "Symbol",,"T")</f>
        <v>PILG6</v>
      </c>
      <c r="F12" s="112" t="str">
        <f>FormatMainDisplay!S48</f>
        <v>PIL?</v>
      </c>
      <c r="G12" s="311">
        <f>IFERROR((RTD("cqg.rtd", ,"ContractData",F12, "Open",,"T")-RTD("cqg.rtd", ,"ContractData",F12, "Y_Settlement",,"T"))/RTD("cqg.rtd", ,"ContractData",F12, "Y_Settlement",,"T"),NA())</f>
        <v>6.6950699939135726E-3</v>
      </c>
      <c r="H12" s="311">
        <f>IFERROR((RTD("cqg.rtd", ,"ContractData",F12, "High",,"T")-RTD("cqg.rtd", ,"ContractData",F12, "Y_Settlement",,"T"))/RTD("cqg.rtd", ,"ContractData",F12, "Y_Settlement",,"T"),NA())</f>
        <v>1.2659768715763846E-2</v>
      </c>
      <c r="I12" s="311">
        <f>IFERROR((RTD("cqg.rtd", ,"ContractData",F12, "Low",,"T")-RTD("cqg.rtd", ,"ContractData",F12, "Y_Settlement",,"T"))/RTD("cqg.rtd", ,"ContractData",F12, "Y_Settlement",,"T"),NA())</f>
        <v>-5.2343274497869755E-3</v>
      </c>
      <c r="J12" s="311">
        <f>IFERROR((RTD("cqg.rtd", ,"ContractData",F12, "Close",,"T")-RTD("cqg.rtd", ,"ContractData",F12, "Y_Settlement",,"T"))/RTD("cqg.rtd", ,"ContractData",F12, "Y_Settlement",,"T"),NA())</f>
        <v>-4.1387705416920271E-3</v>
      </c>
      <c r="K12" s="312">
        <f>RTD("cqg.rtd",,"ContractData",E12,"PerCentNetLastQuote",,"T")/100</f>
        <v>-4.1387705416920271E-3</v>
      </c>
      <c r="L12" s="313"/>
      <c r="M12" s="313"/>
      <c r="N12" s="313"/>
      <c r="O12" s="313"/>
      <c r="P12" s="313"/>
      <c r="Q12" s="313"/>
      <c r="R12" s="313"/>
      <c r="S12" s="313"/>
    </row>
    <row r="13" spans="5:25" s="1" customFormat="1" x14ac:dyDescent="0.3">
      <c r="E13" s="112" t="str">
        <f>RTD("cqg.rtd", ,"ContractData",F13, "Symbol",,"T")</f>
        <v>SWH6</v>
      </c>
      <c r="F13" s="112" t="str">
        <f>FormatMainDisplay!T48</f>
        <v>SW?</v>
      </c>
      <c r="G13" s="311">
        <f>IFERROR((RTD("cqg.rtd", ,"ContractData",F13, "Open",,"T")-RTD("cqg.rtd", ,"ContractData",F13, "Y_Settlement",,"T"))/RTD("cqg.rtd", ,"ContractData",F13, "Y_Settlement",,"T"),NA())</f>
        <v>5.0296621098787726E-3</v>
      </c>
      <c r="H13" s="311">
        <f>IFERROR((RTD("cqg.rtd", ,"ContractData",F13, "High",,"T")-RTD("cqg.rtd", ,"ContractData",F13, "Y_Settlement",,"T"))/RTD("cqg.rtd", ,"ContractData",F13, "Y_Settlement",,"T"),NA())</f>
        <v>7.9958730977559966E-3</v>
      </c>
      <c r="I13" s="311">
        <f>IFERROR((RTD("cqg.rtd", ,"ContractData",F13, "Low",,"T")-RTD("cqg.rtd", ,"ContractData",F13, "Y_Settlement",,"T"))/RTD("cqg.rtd", ,"ContractData",F13, "Y_Settlement",,"T"),NA())</f>
        <v>-1.0446221305132834E-2</v>
      </c>
      <c r="J13" s="311">
        <f>IFERROR((RTD("cqg.rtd", ,"ContractData",F13, "Close",,"T")-RTD("cqg.rtd", ,"ContractData",F13, "Y_Settlement",,"T"))/RTD("cqg.rtd", ,"ContractData",F13, "Y_Settlement",,"T"),NA())</f>
        <v>-6.9641475367552231E-3</v>
      </c>
      <c r="K13" s="312">
        <f>RTD("cqg.rtd",,"ContractData",E13,"PerCentNetLastQuote",,"T")/100</f>
        <v>-6.9641475367552231E-3</v>
      </c>
      <c r="L13" s="112"/>
      <c r="M13" s="112"/>
      <c r="N13" s="112"/>
      <c r="O13" s="112"/>
      <c r="P13" s="112"/>
      <c r="Q13" s="112"/>
      <c r="R13" s="112"/>
      <c r="S13" s="112"/>
    </row>
    <row r="14" spans="5:25" s="1" customFormat="1" x14ac:dyDescent="0.3">
      <c r="E14" s="112"/>
      <c r="F14" s="112"/>
      <c r="G14" s="311"/>
      <c r="H14" s="311"/>
      <c r="I14" s="311"/>
      <c r="J14" s="311"/>
      <c r="K14" s="315"/>
      <c r="L14" s="112"/>
      <c r="M14" s="112"/>
      <c r="N14" s="112"/>
      <c r="O14" s="112"/>
      <c r="P14" s="112"/>
      <c r="Q14" s="112"/>
      <c r="R14" s="112"/>
      <c r="S14" s="112"/>
    </row>
    <row r="15" spans="5:25" s="1" customFormat="1" x14ac:dyDescent="0.3">
      <c r="E15" s="112"/>
      <c r="F15" s="112"/>
      <c r="G15" s="311"/>
      <c r="H15" s="311"/>
      <c r="I15" s="311"/>
      <c r="J15" s="311"/>
      <c r="K15" s="315"/>
      <c r="L15" s="112"/>
      <c r="M15" s="112"/>
      <c r="N15" s="112"/>
      <c r="O15" s="112"/>
      <c r="P15" s="112"/>
      <c r="Q15" s="112"/>
      <c r="R15" s="112"/>
      <c r="S15" s="112"/>
    </row>
    <row r="16" spans="5:25" s="1" customFormat="1" x14ac:dyDescent="0.3"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</row>
    <row r="17" spans="5:19" s="1" customFormat="1" x14ac:dyDescent="0.3"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</row>
    <row r="18" spans="5:19" s="1" customFormat="1" x14ac:dyDescent="0.3"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</row>
    <row r="19" spans="5:19" s="1" customFormat="1" x14ac:dyDescent="0.3">
      <c r="E19" s="112"/>
      <c r="F19" s="112"/>
      <c r="G19" s="112" t="s">
        <v>3</v>
      </c>
      <c r="H19" s="112" t="s">
        <v>4</v>
      </c>
      <c r="I19" s="112" t="s">
        <v>5</v>
      </c>
      <c r="J19" s="112" t="s">
        <v>64</v>
      </c>
      <c r="K19" s="112"/>
      <c r="L19" s="112"/>
      <c r="M19" s="112"/>
      <c r="N19" s="112"/>
      <c r="O19" s="112"/>
    </row>
    <row r="20" spans="5:19" s="1" customFormat="1" x14ac:dyDescent="0.3">
      <c r="E20" s="112" t="str">
        <f>RTD("cqg.rtd", ,"ContractData",F20, "Symbol",,"T")</f>
        <v>CLEH6</v>
      </c>
      <c r="F20" s="112" t="str">
        <f>FormatMainDisplay!K50</f>
        <v>CLE?</v>
      </c>
      <c r="G20" s="311">
        <f>IFERROR((RTD("cqg.rtd", ,"ContractData",F20, "Open",,"T")-RTD("cqg.rtd", ,"ContractData",F20, "Y_Settlement",,"T"))/RTD("cqg.rtd", ,"ContractData",F20, "Y_Settlement",,"T"),NA())</f>
        <v>-1.2228260869565197E-2</v>
      </c>
      <c r="H20" s="311">
        <f>IFERROR((RTD("cqg.rtd", ,"ContractData",F20, "High",,"T")-RTD("cqg.rtd", ,"ContractData",F20, "Y_Settlement",,"T"))/RTD("cqg.rtd", ,"ContractData",F20, "Y_Settlement",,"T"),NA())</f>
        <v>7.0991847826086946E-2</v>
      </c>
      <c r="I20" s="311">
        <f>IFERROR((RTD("cqg.rtd", ,"ContractData",F20, "Low",,"T")-RTD("cqg.rtd", ,"ContractData",F20, "Y_Settlement",,"T"))/RTD("cqg.rtd", ,"ContractData",F20, "Y_Settlement",,"T"),NA())</f>
        <v>-2.5135869565217458E-2</v>
      </c>
      <c r="J20" s="311">
        <f>IFERROR((RTD("cqg.rtd", ,"ContractData",F20, "Close",,"T")-RTD("cqg.rtd", ,"ContractData",F20, "Y_Settlement",,"T"))/RTD("cqg.rtd", ,"ContractData",F20, "Y_Settlement",,"T"),NA())</f>
        <v>-2.1399456521739097E-2</v>
      </c>
      <c r="K20" s="312">
        <f>RTD("cqg.rtd",,"ContractData",E20,"PerCentNetLastQuote",,"T")/100</f>
        <v>-2.1399456521739132E-2</v>
      </c>
      <c r="L20" s="112"/>
      <c r="M20" s="112"/>
      <c r="N20" s="112"/>
      <c r="O20" s="112"/>
    </row>
    <row r="21" spans="5:19" s="1" customFormat="1" x14ac:dyDescent="0.3">
      <c r="E21" s="112" t="str">
        <f>RTD("cqg.rtd", ,"ContractData",F21, "Symbol",,"T")</f>
        <v>HOEH6</v>
      </c>
      <c r="F21" s="314" t="str">
        <f>FormatMainDisplay!L50</f>
        <v>HOE?</v>
      </c>
      <c r="G21" s="311">
        <f>IFERROR((RTD("cqg.rtd", ,"ContractData",F21, "Open",,"T")-RTD("cqg.rtd", ,"ContractData",F21, "Y_Settlement",,"T"))/RTD("cqg.rtd", ,"ContractData",F21, "Y_Settlement",,"T"),NA())</f>
        <v>-1.0848218460675258E-2</v>
      </c>
      <c r="H21" s="311">
        <f>IFERROR((RTD("cqg.rtd", ,"ContractData",F21, "High",,"T")-RTD("cqg.rtd", ,"ContractData",F21, "Y_Settlement",,"T"))/RTD("cqg.rtd", ,"ContractData",F21, "Y_Settlement",,"T"),NA())</f>
        <v>4.2270644346768825E-2</v>
      </c>
      <c r="I21" s="311">
        <f>IFERROR((RTD("cqg.rtd", ,"ContractData",F21, "Low",,"T")-RTD("cqg.rtd", ,"ContractData",F21, "Y_Settlement",,"T"))/RTD("cqg.rtd", ,"ContractData",F21, "Y_Settlement",,"T"),NA())</f>
        <v>-3.4789114373889568E-2</v>
      </c>
      <c r="J21" s="311">
        <f>IFERROR((RTD("cqg.rtd", ,"ContractData",F21, "Close",,"T")-RTD("cqg.rtd", ,"ContractData",F21, "Y_Settlement",,"T"))/RTD("cqg.rtd", ,"ContractData",F21, "Y_Settlement",,"T"),NA())</f>
        <v>-3.1890021509398687E-2</v>
      </c>
      <c r="K21" s="312">
        <f>RTD("cqg.rtd",,"ContractData",E21,"PerCentNetLastQuote",,"T")/100</f>
        <v>-3.1890021509398674E-2</v>
      </c>
      <c r="L21" s="112"/>
      <c r="M21" s="112"/>
      <c r="N21" s="112"/>
      <c r="O21" s="112"/>
    </row>
    <row r="22" spans="5:19" s="1" customFormat="1" x14ac:dyDescent="0.3">
      <c r="E22" s="112" t="str">
        <f>RTD("cqg.rtd", ,"ContractData",F22, "Symbol",,"T")</f>
        <v>RBEH6</v>
      </c>
      <c r="F22" s="112" t="str">
        <f>FormatMainDisplay!M50</f>
        <v>RBE?</v>
      </c>
      <c r="G22" s="311">
        <f>IFERROR((RTD("cqg.rtd", ,"ContractData",F22, "Open",,"T")-RTD("cqg.rtd", ,"ContractData",F22, "Y_Settlement",,"T"))/RTD("cqg.rtd", ,"ContractData",F22, "Y_Settlement",,"T"),NA())</f>
        <v>-5.5598159509202705E-3</v>
      </c>
      <c r="H22" s="311">
        <f>IFERROR((RTD("cqg.rtd", ,"ContractData",F22, "High",,"T")-RTD("cqg.rtd", ,"ContractData",F22, "Y_Settlement",,"T"))/RTD("cqg.rtd", ,"ContractData",F22, "Y_Settlement",,"T"),NA())</f>
        <v>3.949386503067475E-2</v>
      </c>
      <c r="I22" s="311">
        <f>IFERROR((RTD("cqg.rtd", ,"ContractData",F22, "Low",,"T")-RTD("cqg.rtd", ,"ContractData",F22, "Y_Settlement",,"T"))/RTD("cqg.rtd", ,"ContractData",F22, "Y_Settlement",,"T"),NA())</f>
        <v>-5.8665644171779163E-2</v>
      </c>
      <c r="J22" s="311">
        <f>IFERROR((RTD("cqg.rtd", ,"ContractData",F22, "Close",,"T")-RTD("cqg.rtd", ,"ContractData",F22, "Y_Settlement",,"T"))/RTD("cqg.rtd", ,"ContractData",F22, "Y_Settlement",,"T"),NA())</f>
        <v>-5.387269938650309E-2</v>
      </c>
      <c r="K22" s="312">
        <f>RTD("cqg.rtd",,"ContractData",E22,"PerCentNetLastQuote",,"T")/100</f>
        <v>-5.3872699386503069E-2</v>
      </c>
      <c r="L22" s="112"/>
      <c r="M22" s="112"/>
      <c r="N22" s="112"/>
      <c r="O22" s="112"/>
    </row>
    <row r="23" spans="5:19" s="1" customFormat="1" x14ac:dyDescent="0.3">
      <c r="E23" s="112" t="str">
        <f>RTD("cqg.rtd", ,"ContractData",F23, "Symbol",,"T")</f>
        <v>NGEH6</v>
      </c>
      <c r="F23" s="112" t="str">
        <f>FormatMainDisplay!N50</f>
        <v>NGE?</v>
      </c>
      <c r="G23" s="311">
        <f>IFERROR((RTD("cqg.rtd", ,"ContractData",F23, "Open",,"T")-RTD("cqg.rtd", ,"ContractData",F23, "Y_Settlement",,"T"))/RTD("cqg.rtd", ,"ContractData",F23, "Y_Settlement",,"T"),NA())</f>
        <v>-7.1210579857578903E-3</v>
      </c>
      <c r="H23" s="311">
        <f>IFERROR((RTD("cqg.rtd", ,"ContractData",F23, "High",,"T")-RTD("cqg.rtd", ,"ContractData",F23, "Y_Settlement",,"T"))/RTD("cqg.rtd", ,"ContractData",F23, "Y_Settlement",,"T"),NA())</f>
        <v>-1.5259409969480629E-3</v>
      </c>
      <c r="I23" s="311">
        <f>IFERROR((RTD("cqg.rtd", ,"ContractData",F23, "Low",,"T")-RTD("cqg.rtd", ,"ContractData",F23, "Y_Settlement",,"T"))/RTD("cqg.rtd", ,"ContractData",F23, "Y_Settlement",,"T"),NA())</f>
        <v>-4.3234994913529994E-2</v>
      </c>
      <c r="J23" s="311">
        <f>IFERROR((RTD("cqg.rtd", ,"ContractData",F23, "Close",,"T")-RTD("cqg.rtd", ,"ContractData",F23, "Y_Settlement",,"T"))/RTD("cqg.rtd", ,"ContractData",F23, "Y_Settlement",,"T"),NA())</f>
        <v>-4.1200406917599165E-2</v>
      </c>
      <c r="K23" s="312">
        <f>RTD("cqg.rtd",,"ContractData",E23,"PerCentNetLastQuote",,"T")/100</f>
        <v>-4.1200406917599193E-2</v>
      </c>
      <c r="L23" s="112"/>
      <c r="M23" s="112"/>
      <c r="N23" s="112"/>
      <c r="O23" s="112"/>
    </row>
    <row r="24" spans="5:19" s="1" customFormat="1" x14ac:dyDescent="0.3">
      <c r="E24" s="112" t="str">
        <f>RTD("cqg.rtd", ,"ContractData",F24, "Symbol",,"T")</f>
        <v>QOAJ6</v>
      </c>
      <c r="F24" s="112" t="str">
        <f>FormatMainDisplay!O50</f>
        <v>QOA?</v>
      </c>
      <c r="G24" s="311">
        <f>IFERROR((RTD("cqg.rtd", ,"ContractData",F24, "Open",,"T")-RTD("cqg.rtd", ,"ContractData",F24, "Y_Settlement",,"T"))/RTD("cqg.rtd", ,"ContractData",F24, "Y_Settlement",,"T"),NA())</f>
        <v>3.354297693920328E-2</v>
      </c>
      <c r="H24" s="311">
        <f>IFERROR((RTD("cqg.rtd", ,"ContractData",F24, "High",,"T")-RTD("cqg.rtd", ,"ContractData",F24, "Y_Settlement",,"T"))/RTD("cqg.rtd", ,"ContractData",F24, "Y_Settlement",,"T"),NA())</f>
        <v>6.4690026954178012E-2</v>
      </c>
      <c r="I24" s="311">
        <f>IFERROR((RTD("cqg.rtd", ,"ContractData",F24, "Low",,"T")-RTD("cqg.rtd", ,"ContractData",F24, "Y_Settlement",,"T"))/RTD("cqg.rtd", ,"ContractData",F24, "Y_Settlement",,"T"),NA())</f>
        <v>-3.7136867325546628E-2</v>
      </c>
      <c r="J24" s="311">
        <f>IFERROR((RTD("cqg.rtd", ,"ContractData",F24, "Close",,"T")-RTD("cqg.rtd", ,"ContractData",F24, "Y_Settlement",,"T"))/RTD("cqg.rtd", ,"ContractData",F24, "Y_Settlement",,"T"),NA())</f>
        <v>-3.4141958670260576E-2</v>
      </c>
      <c r="K24" s="312">
        <f>RTD("cqg.rtd",,"ContractData",E24,"PerCentNetLastQuote",,"T")/100</f>
        <v>-3.4141958670260555E-2</v>
      </c>
      <c r="L24" s="112"/>
      <c r="M24" s="112"/>
      <c r="N24" s="112"/>
      <c r="O24" s="112"/>
    </row>
    <row r="25" spans="5:19" s="1" customFormat="1" x14ac:dyDescent="0.3">
      <c r="E25" s="112" t="str">
        <f>RTD("cqg.rtd", ,"ContractData",F25, "Symbol",,"T")</f>
        <v>ZSEH6</v>
      </c>
      <c r="F25" s="112" t="str">
        <f>FormatMainDisplay!P50</f>
        <v>ZSE?</v>
      </c>
      <c r="G25" s="311">
        <f>IFERROR((RTD("cqg.rtd", ,"ContractData",F25, "Open",,"T")-RTD("cqg.rtd", ,"ContractData",F25, "Y_Settlement",,"T"))/RTD("cqg.rtd", ,"ContractData",F25, "Y_Settlement",,"T"),NA())</f>
        <v>3.150959610426812E-3</v>
      </c>
      <c r="H25" s="311">
        <f>IFERROR((RTD("cqg.rtd", ,"ContractData",F25, "High",,"T")-RTD("cqg.rtd", ,"ContractData",F25, "Y_Settlement",,"T"))/RTD("cqg.rtd", ,"ContractData",F25, "Y_Settlement",,"T"),NA())</f>
        <v>1.1458034947006588E-2</v>
      </c>
      <c r="I25" s="311">
        <f>IFERROR((RTD("cqg.rtd", ,"ContractData",F25, "Low",,"T")-RTD("cqg.rtd", ,"ContractData",F25, "Y_Settlement",,"T"))/RTD("cqg.rtd", ,"ContractData",F25, "Y_Settlement",,"T"),NA())</f>
        <v>2.8645087367516471E-3</v>
      </c>
      <c r="J25" s="311">
        <f>IFERROR((RTD("cqg.rtd", ,"ContractData",F25, "Close",,"T")-RTD("cqg.rtd", ,"ContractData",F25, "Y_Settlement",,"T"))/RTD("cqg.rtd", ,"ContractData",F25, "Y_Settlement",,"T"),NA())</f>
        <v>8.0206244629046127E-3</v>
      </c>
      <c r="K25" s="312">
        <f>RTD("cqg.rtd",,"ContractData",E25,"PerCentNetLastQuote",,"T")/100</f>
        <v>8.0206244629046127E-3</v>
      </c>
      <c r="L25" s="112"/>
      <c r="M25" s="112"/>
      <c r="N25" s="112"/>
      <c r="O25" s="112"/>
    </row>
    <row r="26" spans="5:19" s="1" customFormat="1" x14ac:dyDescent="0.3">
      <c r="E26" s="112" t="str">
        <f>RTD("cqg.rtd", ,"ContractData",F26, "Symbol",,"T")</f>
        <v>ZMEH6</v>
      </c>
      <c r="F26" s="112" t="str">
        <f>FormatMainDisplay!Q50</f>
        <v>ZME?</v>
      </c>
      <c r="G26" s="311">
        <f>IFERROR((RTD("cqg.rtd", ,"ContractData",F26, "Open",,"T")-RTD("cqg.rtd", ,"ContractData",F26, "Y_Settlement",,"T"))/RTD("cqg.rtd", ,"ContractData",F26, "Y_Settlement",,"T"),NA())</f>
        <v>3.8167938931297708E-3</v>
      </c>
      <c r="H26" s="311">
        <f>IFERROR((RTD("cqg.rtd", ,"ContractData",F26, "High",,"T")-RTD("cqg.rtd", ,"ContractData",F26, "Y_Settlement",,"T"))/RTD("cqg.rtd", ,"ContractData",F26, "Y_Settlement",,"T"),NA())</f>
        <v>1.9847328244274764E-2</v>
      </c>
      <c r="I26" s="311">
        <f>IFERROR((RTD("cqg.rtd", ,"ContractData",F26, "Low",,"T")-RTD("cqg.rtd", ,"ContractData",F26, "Y_Settlement",,"T"))/RTD("cqg.rtd", ,"ContractData",F26, "Y_Settlement",,"T"),NA())</f>
        <v>3.8167938931297708E-3</v>
      </c>
      <c r="J26" s="311">
        <f>IFERROR((RTD("cqg.rtd", ,"ContractData",F26, "Close",,"T")-RTD("cqg.rtd", ,"ContractData",F26, "Y_Settlement",,"T"))/RTD("cqg.rtd", ,"ContractData",F26, "Y_Settlement",,"T"),NA())</f>
        <v>1.6793893129771122E-2</v>
      </c>
      <c r="K26" s="312">
        <f>RTD("cqg.rtd",,"ContractData",E26,"PerCentNetLastQuote",,"T")/100</f>
        <v>1.679389312977099E-2</v>
      </c>
      <c r="L26" s="112"/>
      <c r="M26" s="112"/>
      <c r="N26" s="112"/>
      <c r="O26" s="112"/>
    </row>
    <row r="27" spans="5:19" s="1" customFormat="1" x14ac:dyDescent="0.3">
      <c r="E27" s="112" t="str">
        <f>RTD("cqg.rtd", ,"ContractData",F27, "Symbol",,"T")</f>
        <v>ZLEH6</v>
      </c>
      <c r="F27" s="112" t="str">
        <f>FormatMainDisplay!R50</f>
        <v>ZLE?</v>
      </c>
      <c r="G27" s="311">
        <f>IFERROR((RTD("cqg.rtd", ,"ContractData",F27, "Open",,"T")-RTD("cqg.rtd", ,"ContractData",F27, "Y_Settlement",,"T"))/RTD("cqg.rtd", ,"ContractData",F27, "Y_Settlement",,"T"),NA())</f>
        <v>3.4591194968553278E-3</v>
      </c>
      <c r="H27" s="311">
        <f>IFERROR((RTD("cqg.rtd", ,"ContractData",F27, "High",,"T")-RTD("cqg.rtd", ,"ContractData",F27, "Y_Settlement",,"T"))/RTD("cqg.rtd", ,"ContractData",F27, "Y_Settlement",,"T"),NA())</f>
        <v>1.2578616352201324E-2</v>
      </c>
      <c r="I27" s="311">
        <f>IFERROR((RTD("cqg.rtd", ,"ContractData",F27, "Low",,"T")-RTD("cqg.rtd", ,"ContractData",F27, "Y_Settlement",,"T"))/RTD("cqg.rtd", ,"ContractData",F27, "Y_Settlement",,"T"),NA())</f>
        <v>-1.5408805031446491E-2</v>
      </c>
      <c r="J27" s="311">
        <f>IFERROR((RTD("cqg.rtd", ,"ContractData",F27, "Close",,"T")-RTD("cqg.rtd", ,"ContractData",F27, "Y_Settlement",,"T"))/RTD("cqg.rtd", ,"ContractData",F27, "Y_Settlement",,"T"),NA())</f>
        <v>-1.5094339622641522E-2</v>
      </c>
      <c r="K27" s="312">
        <f>RTD("cqg.rtd",,"ContractData",E27,"PerCentNetLastQuote",,"T")/100</f>
        <v>-1.5094339622641511E-2</v>
      </c>
      <c r="L27" s="112"/>
      <c r="M27" s="112"/>
      <c r="N27" s="112"/>
      <c r="O27" s="112"/>
    </row>
    <row r="28" spans="5:19" s="1" customFormat="1" x14ac:dyDescent="0.3">
      <c r="E28" s="112" t="str">
        <f>RTD("cqg.rtd", ,"ContractData",F28, "Symbol",,"T")</f>
        <v>ZWAH6</v>
      </c>
      <c r="F28" s="112" t="str">
        <f>FormatMainDisplay!S50</f>
        <v>ZWA?</v>
      </c>
      <c r="G28" s="311">
        <f>IFERROR((RTD("cqg.rtd", ,"ContractData",F28, "Open",,"T")-RTD("cqg.rtd", ,"ContractData",F28, "Y_Settlement",,"T"))/RTD("cqg.rtd", ,"ContractData",F28, "Y_Settlement",,"T"),NA())</f>
        <v>6.0109289617486343E-3</v>
      </c>
      <c r="H28" s="311">
        <f>IFERROR((RTD("cqg.rtd", ,"ContractData",F28, "High",,"T")-RTD("cqg.rtd", ,"ContractData",F28, "Y_Settlement",,"T"))/RTD("cqg.rtd", ,"ContractData",F28, "Y_Settlement",,"T"),NA())</f>
        <v>1.6393442622950821E-2</v>
      </c>
      <c r="I28" s="311">
        <f>IFERROR((RTD("cqg.rtd", ,"ContractData",F28, "Low",,"T")-RTD("cqg.rtd", ,"ContractData",F28, "Y_Settlement",,"T"))/RTD("cqg.rtd", ,"ContractData",F28, "Y_Settlement",,"T"),NA())</f>
        <v>4.9180327868852463E-3</v>
      </c>
      <c r="J28" s="311">
        <f>IFERROR((RTD("cqg.rtd", ,"ContractData",F28, "Close",,"T")-RTD("cqg.rtd", ,"ContractData",F28, "Y_Settlement",,"T"))/RTD("cqg.rtd", ,"ContractData",F28, "Y_Settlement",,"T"),NA())</f>
        <v>7.6502732240437158E-3</v>
      </c>
      <c r="K28" s="312">
        <f>RTD("cqg.rtd",,"ContractData",E28,"PerCentNetLastQuote",,"T")/100</f>
        <v>7.6502732240437158E-3</v>
      </c>
      <c r="L28" s="112"/>
      <c r="M28" s="112"/>
      <c r="N28" s="112"/>
      <c r="O28" s="112"/>
    </row>
    <row r="29" spans="5:19" s="1" customFormat="1" x14ac:dyDescent="0.3">
      <c r="E29" s="112" t="str">
        <f>RTD("cqg.rtd", ,"ContractData",F29, "Symbol",,"T")</f>
        <v>ZCEH6</v>
      </c>
      <c r="F29" s="112" t="str">
        <f>FormatMainDisplay!T50</f>
        <v>ZCE?</v>
      </c>
      <c r="G29" s="311">
        <f>IFERROR((RTD("cqg.rtd", ,"ContractData",F29, "Open",,"T")-RTD("cqg.rtd", ,"ContractData",F29, "Y_Settlement",,"T"))/RTD("cqg.rtd", ,"ContractData",F29, "Y_Settlement",,"T"),NA())</f>
        <v>2.7874564459930314E-3</v>
      </c>
      <c r="H29" s="311">
        <f>IFERROR((RTD("cqg.rtd", ,"ContractData",F29, "High",,"T")-RTD("cqg.rtd", ,"ContractData",F29, "Y_Settlement",,"T"))/RTD("cqg.rtd", ,"ContractData",F29, "Y_Settlement",,"T"),NA())</f>
        <v>1.32404181184669E-2</v>
      </c>
      <c r="I29" s="311">
        <f>IFERROR((RTD("cqg.rtd", ,"ContractData",F29, "Low",,"T")-RTD("cqg.rtd", ,"ContractData",F29, "Y_Settlement",,"T"))/RTD("cqg.rtd", ,"ContractData",F29, "Y_Settlement",,"T"),NA())</f>
        <v>1.3937282229965157E-3</v>
      </c>
      <c r="J29" s="311">
        <f>IFERROR((RTD("cqg.rtd", ,"ContractData",F29, "Close",,"T")-RTD("cqg.rtd", ,"ContractData",F29, "Y_Settlement",,"T"))/RTD("cqg.rtd", ,"ContractData",F29, "Y_Settlement",,"T"),NA())</f>
        <v>3.4843205574912892E-3</v>
      </c>
      <c r="K29" s="312">
        <f>RTD("cqg.rtd",,"ContractData",E29,"PerCentNetLastQuote",,"T")/100</f>
        <v>3.4843205574912896E-3</v>
      </c>
      <c r="L29" s="112"/>
      <c r="M29" s="112"/>
      <c r="N29" s="112"/>
      <c r="O29" s="112"/>
    </row>
    <row r="30" spans="5:19" s="1" customFormat="1" x14ac:dyDescent="0.3">
      <c r="E30" s="112"/>
      <c r="F30" s="112"/>
      <c r="G30" s="311"/>
      <c r="H30" s="311"/>
      <c r="I30" s="311"/>
      <c r="J30" s="311"/>
      <c r="K30" s="315"/>
      <c r="L30" s="112"/>
      <c r="M30" s="112"/>
      <c r="N30" s="112"/>
      <c r="O30" s="112"/>
    </row>
    <row r="31" spans="5:19" s="1" customFormat="1" x14ac:dyDescent="0.3">
      <c r="E31" s="112"/>
      <c r="F31" s="112"/>
      <c r="G31" s="311"/>
      <c r="H31" s="311"/>
      <c r="I31" s="311"/>
      <c r="J31" s="311"/>
      <c r="K31" s="315"/>
    </row>
    <row r="32" spans="5:19" s="1" customFormat="1" x14ac:dyDescent="0.3">
      <c r="E32" s="112"/>
      <c r="F32" s="112"/>
      <c r="G32" s="112"/>
      <c r="H32" s="112"/>
      <c r="I32" s="112"/>
      <c r="J32" s="112"/>
      <c r="K32" s="112"/>
    </row>
    <row r="33" spans="5:11" s="1" customFormat="1" x14ac:dyDescent="0.3">
      <c r="E33" s="112"/>
      <c r="F33" s="112"/>
      <c r="G33" s="112"/>
      <c r="H33" s="112"/>
      <c r="I33" s="112"/>
      <c r="J33" s="112"/>
      <c r="K33" s="112"/>
    </row>
    <row r="34" spans="5:11" s="1" customFormat="1" x14ac:dyDescent="0.3">
      <c r="E34" s="112"/>
      <c r="F34" s="112"/>
      <c r="G34" s="112" t="s">
        <v>3</v>
      </c>
      <c r="H34" s="112" t="s">
        <v>4</v>
      </c>
      <c r="I34" s="112" t="s">
        <v>5</v>
      </c>
      <c r="J34" s="112" t="s">
        <v>64</v>
      </c>
      <c r="K34" s="112"/>
    </row>
    <row r="35" spans="5:11" s="1" customFormat="1" x14ac:dyDescent="0.3">
      <c r="E35" s="112" t="str">
        <f>RTD("cqg.rtd", ,"ContractData",F35, "Symbol",,"T")</f>
        <v>DXEH6</v>
      </c>
      <c r="F35" s="112" t="str">
        <f>FormatMainDisplay!K52</f>
        <v>DXE?1</v>
      </c>
      <c r="G35" s="311">
        <f>IFERROR((RTD("cqg.rtd", ,"ContractData",F35, "Open",,"T")-RTD("cqg.rtd", ,"ContractData",F35, "Y_Settlement",,"T"))/RTD("cqg.rtd", ,"ContractData",F35, "Y_Settlement",,"T"),NA())</f>
        <v>6.8033589631389824E-3</v>
      </c>
      <c r="H35" s="311">
        <f>IFERROR((RTD("cqg.rtd", ,"ContractData",F35, "High",,"T")-RTD("cqg.rtd", ,"ContractData",F35, "Y_Settlement",,"T"))/RTD("cqg.rtd", ,"ContractData",F35, "Y_Settlement",,"T"),NA())</f>
        <v>1.0606155320789321E-2</v>
      </c>
      <c r="I35" s="311">
        <f>IFERROR((RTD("cqg.rtd", ,"ContractData",F35, "Low",,"T")-RTD("cqg.rtd", ,"ContractData",F35, "Y_Settlement",,"T"))/RTD("cqg.rtd", ,"ContractData",F35, "Y_Settlement",,"T"),NA())</f>
        <v>4.3549832260216118E-3</v>
      </c>
      <c r="J35" s="311">
        <f>IFERROR((RTD("cqg.rtd", ,"ContractData",F35, "Close",,"T")-RTD("cqg.rtd", ,"ContractData",F35, "Y_Settlement",,"T"))/RTD("cqg.rtd", ,"ContractData",F35, "Y_Settlement",,"T"),NA())</f>
        <v>8.626617490779552E-3</v>
      </c>
      <c r="K35" s="312">
        <f>RTD("cqg.rtd",,"ContractData",E35,"PerCentNetLastQuote",,"T")/100</f>
        <v>8.6266174907795208E-3</v>
      </c>
    </row>
    <row r="36" spans="5:11" s="1" customFormat="1" x14ac:dyDescent="0.3">
      <c r="E36" s="112" t="str">
        <f>RTD("cqg.rtd", ,"ContractData",F36, "Symbol",,"T")</f>
        <v>EU6H6</v>
      </c>
      <c r="F36" s="314" t="str">
        <f>FormatMainDisplay!L52</f>
        <v>EU6?</v>
      </c>
      <c r="G36" s="311">
        <f>IFERROR((RTD("cqg.rtd", ,"ContractData",F36, "Open",,"T")-RTD("cqg.rtd", ,"ContractData",F36, "Y_Settlement",,"T"))/RTD("cqg.rtd", ,"ContractData",F36, "Y_Settlement",,"T"),NA())</f>
        <v>-1.0653409090907917E-3</v>
      </c>
      <c r="H36" s="311">
        <f>IFERROR((RTD("cqg.rtd", ,"ContractData",F36, "High",,"T")-RTD("cqg.rtd", ,"ContractData",F36, "Y_Settlement",,"T"))/RTD("cqg.rtd", ,"ContractData",F36, "Y_Settlement",,"T"),NA())</f>
        <v>-9.3217329545454127E-4</v>
      </c>
      <c r="I36" s="311">
        <f>IFERROR((RTD("cqg.rtd", ,"ContractData",F36, "Low",,"T")-RTD("cqg.rtd", ,"ContractData",F36, "Y_Settlement",,"T"))/RTD("cqg.rtd", ,"ContractData",F36, "Y_Settlement",,"T"),NA())</f>
        <v>-1.176313920454544E-2</v>
      </c>
      <c r="J36" s="311">
        <f>IFERROR((RTD("cqg.rtd", ,"ContractData",F36, "Close",,"T")-RTD("cqg.rtd", ,"ContractData",F36, "Y_Settlement",,"T"))/RTD("cqg.rtd", ,"ContractData",F36, "Y_Settlement",,"T"),NA())</f>
        <v>-9.232954545454513E-3</v>
      </c>
      <c r="K36" s="312">
        <f>RTD("cqg.rtd",,"ContractData",E36,"PerCentNetLastQuote",,"T")/100</f>
        <v>-9.2329545454545459E-3</v>
      </c>
    </row>
    <row r="37" spans="5:11" s="1" customFormat="1" x14ac:dyDescent="0.3">
      <c r="E37" s="112" t="str">
        <f>RTD("cqg.rtd", ,"ContractData",F37, "Symbol",,"T")</f>
        <v>JY6H6</v>
      </c>
      <c r="F37" s="112" t="str">
        <f>FormatMainDisplay!M52</f>
        <v>JY6?</v>
      </c>
      <c r="G37" s="311">
        <f>IFERROR((RTD("cqg.rtd", ,"ContractData",F37, "Open",,"T")-RTD("cqg.rtd", ,"ContractData",F37, "Y_Settlement",,"T"))/RTD("cqg.rtd", ,"ContractData",F37, "Y_Settlement",,"T"),NA())</f>
        <v>-2.3765065353927974E-3</v>
      </c>
      <c r="H37" s="311">
        <f>IFERROR((RTD("cqg.rtd", ,"ContractData",F37, "High",,"T")-RTD("cqg.rtd", ,"ContractData",F37, "Y_Settlement",,"T"))/RTD("cqg.rtd", ,"ContractData",F37, "Y_Settlement",,"T"),NA())</f>
        <v>-2.8291744468952993E-4</v>
      </c>
      <c r="I37" s="311">
        <f>IFERROR((RTD("cqg.rtd", ,"ContractData",F37, "Low",,"T")-RTD("cqg.rtd", ,"ContractData",F37, "Y_Settlement",,"T"))/RTD("cqg.rtd", ,"ContractData",F37, "Y_Settlement",,"T"),NA())</f>
        <v>-1.4315622701295749E-2</v>
      </c>
      <c r="J37" s="311">
        <f>IFERROR((RTD("cqg.rtd", ,"ContractData",F37, "Close",,"T")-RTD("cqg.rtd", ,"ContractData",F37, "Y_Settlement",,"T"))/RTD("cqg.rtd", ,"ContractData",F37, "Y_Settlement",,"T"),NA())</f>
        <v>-3.8476772477790203E-3</v>
      </c>
      <c r="K37" s="312">
        <f>RTD("cqg.rtd",,"ContractData",E37,"PerCentNetLastQuote",,"T")/100</f>
        <v>-3.8476772477790983E-3</v>
      </c>
    </row>
    <row r="38" spans="5:11" s="1" customFormat="1" x14ac:dyDescent="0.3">
      <c r="E38" s="112" t="str">
        <f>RTD("cqg.rtd", ,"ContractData",F38, "Symbol",,"T")</f>
        <v>BP6H6</v>
      </c>
      <c r="F38" s="112" t="str">
        <f>FormatMainDisplay!N52</f>
        <v>BP6?</v>
      </c>
      <c r="G38" s="311">
        <f>IFERROR((RTD("cqg.rtd", ,"ContractData",F38, "Open",,"T")-RTD("cqg.rtd", ,"ContractData",F38, "Y_Settlement",,"T"))/RTD("cqg.rtd", ,"ContractData",F38, "Y_Settlement",,"T"),NA())</f>
        <v>-1.1708795371580775E-3</v>
      </c>
      <c r="H38" s="311">
        <f>IFERROR((RTD("cqg.rtd", ,"ContractData",F38, "High",,"T")-RTD("cqg.rtd", ,"ContractData",F38, "Y_Settlement",,"T"))/RTD("cqg.rtd", ,"ContractData",F38, "Y_Settlement",,"T"),NA())</f>
        <v>1.1020042702665788E-3</v>
      </c>
      <c r="I38" s="311">
        <f>IFERROR((RTD("cqg.rtd", ,"ContractData",F38, "Low",,"T")-RTD("cqg.rtd", ,"ContractData",F38, "Y_Settlement",,"T"))/RTD("cqg.rtd", ,"ContractData",F38, "Y_Settlement",,"T"),NA())</f>
        <v>-1.6805565121564829E-2</v>
      </c>
      <c r="J38" s="311">
        <f>IFERROR((RTD("cqg.rtd", ,"ContractData",F38, "Close",,"T")-RTD("cqg.rtd", ,"ContractData",F38, "Y_Settlement",,"T"))/RTD("cqg.rtd", ,"ContractData",F38, "Y_Settlement",,"T"),NA())</f>
        <v>-1.487705764859828E-2</v>
      </c>
      <c r="K38" s="312">
        <f>RTD("cqg.rtd",,"ContractData",E38,"PerCentNetLastQuote",,"T")/100</f>
        <v>-1.4877057648598389E-2</v>
      </c>
    </row>
    <row r="39" spans="5:11" s="1" customFormat="1" x14ac:dyDescent="0.3">
      <c r="E39" s="112" t="str">
        <f>RTD("cqg.rtd", ,"ContractData",F39, "Symbol",,"T")</f>
        <v>CA6H6</v>
      </c>
      <c r="F39" s="112" t="str">
        <f>FormatMainDisplay!O52</f>
        <v>CA6?</v>
      </c>
      <c r="G39" s="311">
        <f>IFERROR((RTD("cqg.rtd", ,"ContractData",F39, "Open",,"T")-RTD("cqg.rtd", ,"ContractData",F39, "Y_Settlement",,"T"))/RTD("cqg.rtd", ,"ContractData",F39, "Y_Settlement",,"T"),NA())</f>
        <v>-1.1075730305967367E-3</v>
      </c>
      <c r="H39" s="311">
        <f>IFERROR((RTD("cqg.rtd", ,"ContractData",F39, "High",,"T")-RTD("cqg.rtd", ,"ContractData",F39, "Y_Settlement",,"T"))/RTD("cqg.rtd", ,"ContractData",F39, "Y_Settlement",,"T"),NA())</f>
        <v>1.0245050533019467E-2</v>
      </c>
      <c r="I39" s="311">
        <f>IFERROR((RTD("cqg.rtd", ,"ContractData",F39, "Low",,"T")-RTD("cqg.rtd", ,"ContractData",F39, "Y_Settlement",,"T"))/RTD("cqg.rtd", ,"ContractData",F39, "Y_Settlement",,"T"),NA())</f>
        <v>-4.8456320088606647E-3</v>
      </c>
      <c r="J39" s="311">
        <f>IFERROR((RTD("cqg.rtd", ,"ContractData",F39, "Close",,"T")-RTD("cqg.rtd", ,"ContractData",F39, "Y_Settlement",,"T"))/RTD("cqg.rtd", ,"ContractData",F39, "Y_Settlement",,"T"),NA())</f>
        <v>-3.4611657206147827E-3</v>
      </c>
      <c r="K39" s="312">
        <f>RTD("cqg.rtd",,"ContractData",E39,"PerCentNetLastQuote",,"T")/100</f>
        <v>-3.4611657206147029E-3</v>
      </c>
    </row>
    <row r="40" spans="5:11" s="1" customFormat="1" x14ac:dyDescent="0.3">
      <c r="E40" s="112" t="str">
        <f>RTD("cqg.rtd", ,"ContractData",F40, "Symbol",,"T")</f>
        <v>SF6H6</v>
      </c>
      <c r="F40" s="112" t="str">
        <f>FormatMainDisplay!P52</f>
        <v>SF6?</v>
      </c>
      <c r="G40" s="311">
        <f>IFERROR((RTD("cqg.rtd", ,"ContractData",F40, "Open",,"T")-RTD("cqg.rtd", ,"ContractData",F40, "Y_Settlement",,"T"))/RTD("cqg.rtd", ,"ContractData",F40, "Y_Settlement",,"T"),NA())</f>
        <v>-1.9491277653250188E-3</v>
      </c>
      <c r="H40" s="311">
        <f>IFERROR((RTD("cqg.rtd", ,"ContractData",F40, "High",,"T")-RTD("cqg.rtd", ,"ContractData",F40, "Y_Settlement",,"T"))/RTD("cqg.rtd", ,"ContractData",F40, "Y_Settlement",,"T"),NA())</f>
        <v>-1.6567586005262983E-3</v>
      </c>
      <c r="I40" s="311">
        <f>IFERROR((RTD("cqg.rtd", ,"ContractData",F40, "Low",,"T")-RTD("cqg.rtd", ,"ContractData",F40, "Y_Settlement",,"T"))/RTD("cqg.rtd", ,"ContractData",F40, "Y_Settlement",,"T"),NA())</f>
        <v>-1.4131176298606331E-2</v>
      </c>
      <c r="J40" s="311">
        <f>IFERROR((RTD("cqg.rtd", ,"ContractData",F40, "Close",,"T")-RTD("cqg.rtd", ,"ContractData",F40, "Y_Settlement",,"T"))/RTD("cqg.rtd", ,"ContractData",F40, "Y_Settlement",,"T"),NA())</f>
        <v>-1.2279504921547554E-2</v>
      </c>
      <c r="K40" s="312">
        <f>RTD("cqg.rtd",,"ContractData",E40,"PerCentNetLastQuote",,"T")/100</f>
        <v>-1.2279504921547607E-2</v>
      </c>
    </row>
    <row r="41" spans="5:11" s="1" customFormat="1" x14ac:dyDescent="0.3">
      <c r="E41" s="112" t="str">
        <f>RTD("cqg.rtd", ,"ContractData",F41, "Symbol",,"T")</f>
        <v>DA6H6</v>
      </c>
      <c r="F41" s="112" t="str">
        <f>FormatMainDisplay!Q52</f>
        <v>DA6?</v>
      </c>
      <c r="G41" s="311">
        <f>IFERROR((RTD("cqg.rtd", ,"ContractData",F41, "Open",,"T")-RTD("cqg.rtd", ,"ContractData",F41, "Y_Settlement",,"T"))/RTD("cqg.rtd", ,"ContractData",F41, "Y_Settlement",,"T"),NA())</f>
        <v>9.8702763677387746E-4</v>
      </c>
      <c r="H41" s="311">
        <f>IFERROR((RTD("cqg.rtd", ,"ContractData",F41, "High",,"T")-RTD("cqg.rtd", ,"ContractData",F41, "Y_Settlement",,"T"))/RTD("cqg.rtd", ,"ContractData",F41, "Y_Settlement",,"T"),NA())</f>
        <v>1.1421319796954309E-2</v>
      </c>
      <c r="I41" s="311">
        <f>IFERROR((RTD("cqg.rtd", ,"ContractData",F41, "Low",,"T")-RTD("cqg.rtd", ,"ContractData",F41, "Y_Settlement",,"T"))/RTD("cqg.rtd", ,"ContractData",F41, "Y_Settlement",,"T"),NA())</f>
        <v>-2.8200789622109443E-3</v>
      </c>
      <c r="J41" s="311">
        <f>IFERROR((RTD("cqg.rtd", ,"ContractData",F41, "Close",,"T")-RTD("cqg.rtd", ,"ContractData",F41, "Y_Settlement",,"T"))/RTD("cqg.rtd", ,"ContractData",F41, "Y_Settlement",,"T"),NA())</f>
        <v>-1.8330513254370669E-3</v>
      </c>
      <c r="K41" s="312">
        <f>RTD("cqg.rtd",,"ContractData",E41,"PerCentNetLastQuote",,"T")/100</f>
        <v>-1.8330513254371122E-3</v>
      </c>
    </row>
    <row r="42" spans="5:11" s="1" customFormat="1" x14ac:dyDescent="0.3">
      <c r="E42" s="112" t="str">
        <f>RTD("cqg.rtd", ,"ContractData",F42, "Symbol",,"T")</f>
        <v>NE6H6</v>
      </c>
      <c r="F42" s="112" t="str">
        <f>FormatMainDisplay!R52</f>
        <v>NE6?</v>
      </c>
      <c r="G42" s="311">
        <f>IFERROR((RTD("cqg.rtd", ,"ContractData",F42, "Open",,"T")-RTD("cqg.rtd", ,"ContractData",F42, "Y_Settlement",,"T"))/RTD("cqg.rtd", ,"ContractData",F42, "Y_Settlement",,"T"),NA())</f>
        <v>1.9685039370079937E-3</v>
      </c>
      <c r="H42" s="311">
        <f>IFERROR((RTD("cqg.rtd", ,"ContractData",F42, "High",,"T")-RTD("cqg.rtd", ,"ContractData",F42, "Y_Settlement",,"T"))/RTD("cqg.rtd", ,"ContractData",F42, "Y_Settlement",,"T"),NA())</f>
        <v>9.3882495457300041E-3</v>
      </c>
      <c r="I42" s="311">
        <f>IFERROR((RTD("cqg.rtd", ,"ContractData",F42, "Low",,"T")-RTD("cqg.rtd", ,"ContractData",F42, "Y_Settlement",,"T"))/RTD("cqg.rtd", ,"ContractData",F42, "Y_Settlement",,"T"),NA())</f>
        <v>-1.0599636583888562E-2</v>
      </c>
      <c r="J42" s="311">
        <f>IFERROR((RTD("cqg.rtd", ,"ContractData",F42, "Close",,"T")-RTD("cqg.rtd", ,"ContractData",F42, "Y_Settlement",,"T"))/RTD("cqg.rtd", ,"ContractData",F42, "Y_Settlement",,"T"),NA())</f>
        <v>-9.6910963052694744E-3</v>
      </c>
      <c r="K42" s="312">
        <f>RTD("cqg.rtd",,"ContractData",E42,"PerCentNetLastQuote",,"T")/100</f>
        <v>-9.6910963052695333E-3</v>
      </c>
    </row>
    <row r="43" spans="5:11" s="1" customFormat="1" x14ac:dyDescent="0.3">
      <c r="E43" s="112" t="str">
        <f>RTD("cqg.rtd", ,"ContractData",F43, "Symbol",,"T")</f>
        <v>MX6H6</v>
      </c>
      <c r="F43" s="112" t="str">
        <f>FormatMainDisplay!S52</f>
        <v>MX6?</v>
      </c>
      <c r="G43" s="311">
        <f>IFERROR((RTD("cqg.rtd", ,"ContractData",F43, "Open",,"T")-RTD("cqg.rtd", ,"ContractData",F43, "Y_Settlement",,"T"))/RTD("cqg.rtd", ,"ContractData",F43, "Y_Settlement",,"T"),NA())</f>
        <v>-1.8953752843062156E-3</v>
      </c>
      <c r="H43" s="311">
        <f>IFERROR((RTD("cqg.rtd", ,"ContractData",F43, "High",,"T")-RTD("cqg.rtd", ,"ContractData",F43, "Y_Settlement",,"T"))/RTD("cqg.rtd", ,"ContractData",F43, "Y_Settlement",,"T"),NA())</f>
        <v>1.080363912054589E-2</v>
      </c>
      <c r="I43" s="311">
        <f>IFERROR((RTD("cqg.rtd", ,"ContractData",F43, "Low",,"T")-RTD("cqg.rtd", ,"ContractData",F43, "Y_Settlement",,"T"))/RTD("cqg.rtd", ,"ContractData",F43, "Y_Settlement",,"T"),NA())</f>
        <v>-3.2221379833206323E-3</v>
      </c>
      <c r="J43" s="311">
        <f>IFERROR((RTD("cqg.rtd", ,"ContractData",F43, "Close",,"T")-RTD("cqg.rtd", ,"ContractData",F43, "Y_Settlement",,"T"))/RTD("cqg.rtd", ,"ContractData",F43, "Y_Settlement",,"T"),NA())</f>
        <v>2.6535253980288333E-3</v>
      </c>
      <c r="K43" s="312">
        <f>RTD("cqg.rtd",,"ContractData",E43,"PerCentNetLastQuote",,"T")/100</f>
        <v>2.6535253980288099E-3</v>
      </c>
    </row>
    <row r="44" spans="5:11" s="1" customFormat="1" x14ac:dyDescent="0.3">
      <c r="E44" s="112" t="str">
        <f>RTD("cqg.rtd", ,"ContractData",F44, "Symbol",,"T")</f>
        <v>GCEJ6</v>
      </c>
      <c r="F44" s="112" t="str">
        <f>FormatMainDisplay!T52</f>
        <v>GCE?</v>
      </c>
      <c r="G44" s="311">
        <f>IFERROR((RTD("cqg.rtd", ,"ContractData",F44, "Open",,"T")-RTD("cqg.rtd", ,"ContractData",F44, "Y_Settlement",,"T"))/RTD("cqg.rtd", ,"ContractData",F44, "Y_Settlement",,"T"),NA())</f>
        <v>-2.5012102630304249E-3</v>
      </c>
      <c r="H44" s="311">
        <f>IFERROR((RTD("cqg.rtd", ,"ContractData",F44, "High",,"T")-RTD("cqg.rtd", ,"ContractData",F44, "Y_Settlement",,"T"))/RTD("cqg.rtd", ,"ContractData",F44, "Y_Settlement",,"T"),NA())</f>
        <v>-2.5012102630304249E-3</v>
      </c>
      <c r="I44" s="311">
        <f>IFERROR((RTD("cqg.rtd", ,"ContractData",F44, "Low",,"T")-RTD("cqg.rtd", ,"ContractData",F44, "Y_Settlement",,"T"))/RTD("cqg.rtd", ,"ContractData",F44, "Y_Settlement",,"T"),NA())</f>
        <v>-3.8647732773922937E-2</v>
      </c>
      <c r="J44" s="311">
        <f>IFERROR((RTD("cqg.rtd", ,"ContractData",F44, "Close",,"T")-RTD("cqg.rtd", ,"ContractData",F44, "Y_Settlement",,"T"))/RTD("cqg.rtd", ,"ContractData",F44, "Y_Settlement",,"T"),NA())</f>
        <v>-1.8960787477811842E-2</v>
      </c>
      <c r="K44" s="312">
        <f>RTD("cqg.rtd",,"ContractData",E44,"PerCentNetLastQuote",,"T")/100</f>
        <v>-1.8960787477811845E-2</v>
      </c>
    </row>
    <row r="45" spans="5:11" s="1" customFormat="1" x14ac:dyDescent="0.3">
      <c r="E45" s="112"/>
      <c r="F45" s="112"/>
      <c r="G45" s="311"/>
      <c r="H45" s="311"/>
      <c r="I45" s="311"/>
      <c r="J45" s="311"/>
      <c r="K45" s="315"/>
    </row>
    <row r="46" spans="5:11" s="1" customFormat="1" x14ac:dyDescent="0.3">
      <c r="E46" s="112"/>
      <c r="F46" s="112"/>
      <c r="G46" s="311"/>
      <c r="H46" s="311"/>
      <c r="I46" s="311"/>
      <c r="J46" s="311"/>
      <c r="K46" s="315"/>
    </row>
    <row r="47" spans="5:11" s="1" customFormat="1" x14ac:dyDescent="0.3">
      <c r="E47" s="112"/>
      <c r="F47" s="112"/>
      <c r="G47" s="112"/>
      <c r="H47" s="112"/>
      <c r="I47" s="112"/>
      <c r="J47" s="112"/>
      <c r="K47" s="112"/>
    </row>
    <row r="48" spans="5:11" s="1" customFormat="1" x14ac:dyDescent="0.3">
      <c r="E48" s="112"/>
      <c r="F48" s="112"/>
      <c r="G48" s="112"/>
      <c r="H48" s="112"/>
      <c r="I48" s="112"/>
      <c r="J48" s="112"/>
      <c r="K48" s="112"/>
    </row>
    <row r="49" spans="5:11" s="1" customFormat="1" x14ac:dyDescent="0.3">
      <c r="E49" s="112"/>
      <c r="F49" s="112"/>
      <c r="G49" s="112"/>
      <c r="H49" s="112"/>
      <c r="I49" s="112"/>
      <c r="J49" s="112"/>
      <c r="K49" s="112"/>
    </row>
    <row r="50" spans="5:11" s="1" customFormat="1" x14ac:dyDescent="0.3">
      <c r="E50" s="112"/>
      <c r="F50" s="112"/>
      <c r="G50" s="112" t="s">
        <v>3</v>
      </c>
      <c r="H50" s="112" t="s">
        <v>4</v>
      </c>
      <c r="I50" s="112" t="s">
        <v>5</v>
      </c>
      <c r="J50" s="112" t="s">
        <v>64</v>
      </c>
      <c r="K50" s="112"/>
    </row>
    <row r="51" spans="5:11" s="1" customFormat="1" x14ac:dyDescent="0.3">
      <c r="E51" s="112" t="str">
        <f>RTD("cqg.rtd", ,"ContractData",F51, "Symbol",,"T")</f>
        <v>TUAH6</v>
      </c>
      <c r="F51" s="112" t="str">
        <f>FormatMainDisplay!K54</f>
        <v>TUA?</v>
      </c>
      <c r="G51" s="311">
        <f>IFERROR((RTD("cqg.rtd", ,"ContractData",F51, "Open",,"T")-RTD("cqg.rtd", ,"ContractData",F51, "Y_Settlement",,"T"))/RTD("cqg.rtd", ,"ContractData",F51, "Y_Settlement",,"T"),NA())</f>
        <v>-4.2811273635390653E-4</v>
      </c>
      <c r="H51" s="311">
        <f>IFERROR((RTD("cqg.rtd", ,"ContractData",F51, "High",,"T")-RTD("cqg.rtd", ,"ContractData",F51, "Y_Settlement",,"T"))/RTD("cqg.rtd", ,"ContractData",F51, "Y_Settlement",,"T"),NA())</f>
        <v>7.1352122725651084E-5</v>
      </c>
      <c r="I51" s="311">
        <f>IFERROR((RTD("cqg.rtd", ,"ContractData",F51, "Low",,"T")-RTD("cqg.rtd", ,"ContractData",F51, "Y_Settlement",,"T"))/RTD("cqg.rtd", ,"ContractData",F51, "Y_Settlement",,"T"),NA())</f>
        <v>-8.5622547270781306E-4</v>
      </c>
      <c r="J51" s="311">
        <f>IFERROR((RTD("cqg.rtd", ,"ContractData",F51, "Close",,"T")-RTD("cqg.rtd", ,"ContractData",F51, "Y_Settlement",,"T"))/RTD("cqg.rtd", ,"ContractData",F51, "Y_Settlement",,"T"),NA())</f>
        <v>-7.1352122725651084E-5</v>
      </c>
      <c r="K51" s="312">
        <f>RTD("cqg.rtd",,"ContractData",E51,"PerCentNetLastQuote",,"T")/100</f>
        <v>-7.1352122725651084E-5</v>
      </c>
    </row>
    <row r="52" spans="5:11" s="1" customFormat="1" x14ac:dyDescent="0.3">
      <c r="E52" s="112" t="str">
        <f>RTD("cqg.rtd", ,"ContractData",F52, "Symbol",,"T")</f>
        <v>FVAH6</v>
      </c>
      <c r="F52" s="314" t="str">
        <f>FormatMainDisplay!L54</f>
        <v>FVA?</v>
      </c>
      <c r="G52" s="311">
        <f>IFERROR((RTD("cqg.rtd", ,"ContractData",F52, "Open",,"T")-RTD("cqg.rtd", ,"ContractData",F52, "Y_Settlement",,"T"))/RTD("cqg.rtd", ,"ContractData",F52, "Y_Settlement",,"T"),NA())</f>
        <v>-7.0839773312725404E-4</v>
      </c>
      <c r="H52" s="311">
        <f>IFERROR((RTD("cqg.rtd", ,"ContractData",F52, "High",,"T")-RTD("cqg.rtd", ,"ContractData",F52, "Y_Settlement",,"T"))/RTD("cqg.rtd", ,"ContractData",F52, "Y_Settlement",,"T"),NA())</f>
        <v>5.1519835136527566E-4</v>
      </c>
      <c r="I52" s="311">
        <f>IFERROR((RTD("cqg.rtd", ,"ContractData",F52, "Low",,"T")-RTD("cqg.rtd", ,"ContractData",F52, "Y_Settlement",,"T"))/RTD("cqg.rtd", ,"ContractData",F52, "Y_Settlement",,"T"),NA())</f>
        <v>-2.3183925811437402E-3</v>
      </c>
      <c r="J52" s="311">
        <f>IFERROR((RTD("cqg.rtd", ,"ContractData",F52, "Close",,"T")-RTD("cqg.rtd", ,"ContractData",F52, "Y_Settlement",,"T"))/RTD("cqg.rtd", ,"ContractData",F52, "Y_Settlement",,"T"),NA())</f>
        <v>-2.5759917568263783E-4</v>
      </c>
      <c r="K52" s="312">
        <f>RTD("cqg.rtd",,"ContractData",E52,"PerCentNetLastQuote",,"T")/100</f>
        <v>-2.5759917568263777E-4</v>
      </c>
    </row>
    <row r="53" spans="5:11" s="1" customFormat="1" x14ac:dyDescent="0.3">
      <c r="E53" s="112" t="str">
        <f>RTD("cqg.rtd", ,"ContractData",F53, "Symbol",,"T")</f>
        <v>TYAH6</v>
      </c>
      <c r="F53" s="112" t="str">
        <f>FormatMainDisplay!M54</f>
        <v>TYA?</v>
      </c>
      <c r="G53" s="311">
        <f>IFERROR((RTD("cqg.rtd", ,"ContractData",F53, "Open",,"T")-RTD("cqg.rtd", ,"ContractData",F53, "Y_Settlement",,"T"))/RTD("cqg.rtd", ,"ContractData",F53, "Y_Settlement",,"T"),NA())</f>
        <v>-5.9608965188364326E-4</v>
      </c>
      <c r="H53" s="311">
        <f>IFERROR((RTD("cqg.rtd", ,"ContractData",F53, "High",,"T")-RTD("cqg.rtd", ,"ContractData",F53, "Y_Settlement",,"T"))/RTD("cqg.rtd", ,"ContractData",F53, "Y_Settlement",,"T"),NA())</f>
        <v>7.1530758226037196E-4</v>
      </c>
      <c r="I53" s="311">
        <f>IFERROR((RTD("cqg.rtd", ,"ContractData",F53, "Low",,"T")-RTD("cqg.rtd", ,"ContractData",F53, "Y_Settlement",,"T"))/RTD("cqg.rtd", ,"ContractData",F53, "Y_Settlement",,"T"),NA())</f>
        <v>-3.3381020505484026E-3</v>
      </c>
      <c r="J53" s="311">
        <f>IFERROR((RTD("cqg.rtd", ,"ContractData",F53, "Close",,"T")-RTD("cqg.rtd", ,"ContractData",F53, "Y_Settlement",,"T"))/RTD("cqg.rtd", ,"ContractData",F53, "Y_Settlement",,"T"),NA())</f>
        <v>-8.3452551263710065E-4</v>
      </c>
      <c r="K53" s="312">
        <f>RTD("cqg.rtd",,"ContractData",E53,"PerCentNetLastQuote",,"T")/100</f>
        <v>-8.3452551263710065E-4</v>
      </c>
    </row>
    <row r="54" spans="5:11" s="1" customFormat="1" x14ac:dyDescent="0.3">
      <c r="E54" s="112" t="str">
        <f>RTD("cqg.rtd", ,"ContractData",F54, "Symbol",,"T")</f>
        <v>USAH6</v>
      </c>
      <c r="F54" s="112" t="str">
        <f>FormatMainDisplay!N54</f>
        <v>USA?</v>
      </c>
      <c r="G54" s="311">
        <f>IFERROR((RTD("cqg.rtd", ,"ContractData",F54, "Open",,"T")-RTD("cqg.rtd", ,"ContractData",F54, "Y_Settlement",,"T"))/RTD("cqg.rtd", ,"ContractData",F54, "Y_Settlement",,"T"),NA())</f>
        <v>-9.3861460484325138E-4</v>
      </c>
      <c r="H54" s="311">
        <f>IFERROR((RTD("cqg.rtd", ,"ContractData",F54, "High",,"T")-RTD("cqg.rtd", ,"ContractData",F54, "Y_Settlement",,"T"))/RTD("cqg.rtd", ,"ContractData",F54, "Y_Settlement",,"T"),NA())</f>
        <v>1.8772292096865028E-4</v>
      </c>
      <c r="I54" s="311">
        <f>IFERROR((RTD("cqg.rtd", ,"ContractData",F54, "Low",,"T")-RTD("cqg.rtd", ,"ContractData",F54, "Y_Settlement",,"T"))/RTD("cqg.rtd", ,"ContractData",F54, "Y_Settlement",,"T"),NA())</f>
        <v>-7.6966397597146609E-3</v>
      </c>
      <c r="J54" s="311">
        <f>IFERROR((RTD("cqg.rtd", ,"ContractData",F54, "Close",,"T")-RTD("cqg.rtd", ,"ContractData",F54, "Y_Settlement",,"T"))/RTD("cqg.rtd", ,"ContractData",F54, "Y_Settlement",,"T"),NA())</f>
        <v>-4.3176271822789559E-3</v>
      </c>
      <c r="K54" s="312">
        <f>RTD("cqg.rtd",,"ContractData",E54,"PerCentNetLastQuote",,"T")/100</f>
        <v>-4.3176271822789568E-3</v>
      </c>
    </row>
    <row r="55" spans="5:11" s="1" customFormat="1" x14ac:dyDescent="0.3">
      <c r="E55" s="112" t="str">
        <f>RTD("cqg.rtd", ,"ContractData",F55, "Symbol",,"T")</f>
        <v>ULAH6</v>
      </c>
      <c r="F55" s="112" t="str">
        <f>FormatMainDisplay!O54</f>
        <v>ULA?</v>
      </c>
      <c r="G55" s="311">
        <f>IFERROR((RTD("cqg.rtd", ,"ContractData",F55, "Open",,"T")-RTD("cqg.rtd", ,"ContractData",F55, "Y_Settlement",,"T"))/RTD("cqg.rtd", ,"ContractData",F55, "Y_Settlement",,"T"),NA())</f>
        <v>-1.2715712988192551E-3</v>
      </c>
      <c r="H55" s="311">
        <f>IFERROR((RTD("cqg.rtd", ,"ContractData",F55, "High",,"T")-RTD("cqg.rtd", ,"ContractData",F55, "Y_Settlement",,"T"))/RTD("cqg.rtd", ,"ContractData",F55, "Y_Settlement",,"T"),NA())</f>
        <v>0</v>
      </c>
      <c r="I55" s="311">
        <f>IFERROR((RTD("cqg.rtd", ,"ContractData",F55, "Low",,"T")-RTD("cqg.rtd", ,"ContractData",F55, "Y_Settlement",,"T"))/RTD("cqg.rtd", ,"ContractData",F55, "Y_Settlement",,"T"),NA())</f>
        <v>-8.9009990917347862E-3</v>
      </c>
      <c r="J55" s="311">
        <f>IFERROR((RTD("cqg.rtd", ,"ContractData",F55, "Close",,"T")-RTD("cqg.rtd", ,"ContractData",F55, "Y_Settlement",,"T"))/RTD("cqg.rtd", ,"ContractData",F55, "Y_Settlement",,"T"),NA())</f>
        <v>-5.2679382379654856E-3</v>
      </c>
      <c r="K55" s="312">
        <f>RTD("cqg.rtd",,"ContractData",E55,"PerCentNetLastQuote",,"T")/100</f>
        <v>-5.2679382379654856E-3</v>
      </c>
    </row>
    <row r="56" spans="5:11" s="1" customFormat="1" x14ac:dyDescent="0.3">
      <c r="E56" s="112" t="str">
        <f>RTD("cqg.rtd", ,"ContractData",F56, "Symbol",,"T")</f>
        <v>DGH6</v>
      </c>
      <c r="F56" s="112" t="str">
        <f>FormatMainDisplay!P54</f>
        <v>DG?</v>
      </c>
      <c r="G56" s="311">
        <f>IFERROR((RTD("cqg.rtd", ,"ContractData",F56, "Open",,"T")-RTD("cqg.rtd", ,"ContractData",F56, "Y_Settlement",,"T"))/RTD("cqg.rtd", ,"ContractData",F56, "Y_Settlement",,"T"),NA())</f>
        <v>0</v>
      </c>
      <c r="H56" s="311">
        <f>IFERROR((RTD("cqg.rtd", ,"ContractData",F56, "High",,"T")-RTD("cqg.rtd", ,"ContractData",F56, "Y_Settlement",,"T"))/RTD("cqg.rtd", ,"ContractData",F56, "Y_Settlement",,"T"),NA())</f>
        <v>4.4694734960181035E-5</v>
      </c>
      <c r="I56" s="311">
        <f>IFERROR((RTD("cqg.rtd", ,"ContractData",F56, "Low",,"T")-RTD("cqg.rtd", ,"ContractData",F56, "Y_Settlement",,"T"))/RTD("cqg.rtd", ,"ContractData",F56, "Y_Settlement",,"T"),NA())</f>
        <v>-2.6816840976134025E-4</v>
      </c>
      <c r="J56" s="311">
        <f>IFERROR((RTD("cqg.rtd", ,"ContractData",F56, "Close",,"T")-RTD("cqg.rtd", ,"ContractData",F56, "Y_Settlement",,"T"))/RTD("cqg.rtd", ,"ContractData",F56, "Y_Settlement",,"T"),NA())</f>
        <v>-8.9389469920489098E-5</v>
      </c>
      <c r="K56" s="312">
        <f>RTD("cqg.rtd",,"ContractData",E56,"PerCentNetLastQuote",,"T")/100</f>
        <v>-8.9389469920443372E-5</v>
      </c>
    </row>
    <row r="57" spans="5:11" s="1" customFormat="1" x14ac:dyDescent="0.3">
      <c r="E57" s="112" t="str">
        <f>RTD("cqg.rtd", ,"ContractData",F57, "Symbol",,"T")</f>
        <v>DLH6</v>
      </c>
      <c r="F57" s="112" t="str">
        <f>FormatMainDisplay!Q54</f>
        <v>DL?</v>
      </c>
      <c r="G57" s="311">
        <f>IFERROR((RTD("cqg.rtd", ,"ContractData",F57, "Open",,"T")-RTD("cqg.rtd", ,"ContractData",F57, "Y_Settlement",,"T"))/RTD("cqg.rtd", ,"ContractData",F57, "Y_Settlement",,"T"),NA())</f>
        <v>-4.5173919590424844E-4</v>
      </c>
      <c r="H57" s="311">
        <f>IFERROR((RTD("cqg.rtd", ,"ContractData",F57, "High",,"T")-RTD("cqg.rtd", ,"ContractData",F57, "Y_Settlement",,"T"))/RTD("cqg.rtd", ,"ContractData",F57, "Y_Settlement",,"T"),NA())</f>
        <v>2.2586959795212422E-4</v>
      </c>
      <c r="I57" s="311">
        <f>IFERROR((RTD("cqg.rtd", ,"ContractData",F57, "Low",,"T")-RTD("cqg.rtd", ,"ContractData",F57, "Y_Settlement",,"T"))/RTD("cqg.rtd", ,"ContractData",F57, "Y_Settlement",,"T"),NA())</f>
        <v>-1.0540581237764371E-3</v>
      </c>
      <c r="J57" s="311">
        <f>IFERROR((RTD("cqg.rtd", ,"ContractData",F57, "Close",,"T")-RTD("cqg.rtd", ,"ContractData",F57, "Y_Settlement",,"T"))/RTD("cqg.rtd", ,"ContractData",F57, "Y_Settlement",,"T"),NA())</f>
        <v>-6.023189278721886E-4</v>
      </c>
      <c r="K57" s="312">
        <f>RTD("cqg.rtd",,"ContractData",E57,"PerCentNetLastQuote",,"T")/100</f>
        <v>-6.0231892787230841E-4</v>
      </c>
    </row>
    <row r="58" spans="5:11" s="1" customFormat="1" x14ac:dyDescent="0.3">
      <c r="E58" s="112" t="str">
        <f>RTD("cqg.rtd", ,"ContractData",F58, "Symbol",,"T")</f>
        <v>DBH6</v>
      </c>
      <c r="F58" s="112" t="str">
        <f>FormatMainDisplay!R54</f>
        <v>DB?</v>
      </c>
      <c r="G58" s="311">
        <f>IFERROR((RTD("cqg.rtd", ,"ContractData",F58, "Open",,"T")-RTD("cqg.rtd", ,"ContractData",F58, "Y_Settlement",,"T"))/RTD("cqg.rtd", ,"ContractData",F58, "Y_Settlement",,"T"),NA())</f>
        <v>-1.1537527325722475E-3</v>
      </c>
      <c r="H58" s="311">
        <f>IFERROR((RTD("cqg.rtd", ,"ContractData",F58, "High",,"T")-RTD("cqg.rtd", ,"ContractData",F58, "Y_Settlement",,"T"))/RTD("cqg.rtd", ,"ContractData",F58, "Y_Settlement",,"T"),NA())</f>
        <v>0</v>
      </c>
      <c r="I58" s="311">
        <f>IFERROR((RTD("cqg.rtd", ,"ContractData",F58, "Low",,"T")-RTD("cqg.rtd", ,"ContractData",F58, "Y_Settlement",,"T"))/RTD("cqg.rtd", ,"ContractData",F58, "Y_Settlement",,"T"),NA())</f>
        <v>-3.7648773378674066E-3</v>
      </c>
      <c r="J58" s="311">
        <f>IFERROR((RTD("cqg.rtd", ,"ContractData",F58, "Close",,"T")-RTD("cqg.rtd", ,"ContractData",F58, "Y_Settlement",,"T"))/RTD("cqg.rtd", ,"ContractData",F58, "Y_Settlement",,"T"),NA())</f>
        <v>-2.0038863249940034E-3</v>
      </c>
      <c r="K58" s="312">
        <f>RTD("cqg.rtd",,"ContractData",E58,"PerCentNetLastQuote",,"T")/100</f>
        <v>-2.0038863249939275E-3</v>
      </c>
    </row>
    <row r="59" spans="5:11" s="1" customFormat="1" x14ac:dyDescent="0.3">
      <c r="E59" s="112" t="str">
        <f>RTD("cqg.rtd", ,"ContractData",F59, "Symbol",,"T")</f>
        <v>CBH6</v>
      </c>
      <c r="F59" s="112" t="str">
        <f>FormatMainDisplay!S54</f>
        <v>CB?</v>
      </c>
      <c r="G59" s="311">
        <f>IFERROR((RTD("cqg.rtd", ,"ContractData",F59, "Open",,"T")-RTD("cqg.rtd", ,"ContractData",F59, "Y_Settlement",,"T"))/RTD("cqg.rtd", ,"ContractData",F59, "Y_Settlement",,"T"),NA())</f>
        <v>-1.3902405116086266E-3</v>
      </c>
      <c r="H59" s="311">
        <f>IFERROR((RTD("cqg.rtd", ,"ContractData",F59, "High",,"T")-RTD("cqg.rtd", ,"ContractData",F59, "Y_Settlement",,"T"))/RTD("cqg.rtd", ,"ContractData",F59, "Y_Settlement",,"T"),NA())</f>
        <v>2.2243848185735655E-3</v>
      </c>
      <c r="I59" s="311">
        <f>IFERROR((RTD("cqg.rtd", ,"ContractData",F59, "Low",,"T")-RTD("cqg.rtd", ,"ContractData",F59, "Y_Settlement",,"T"))/RTD("cqg.rtd", ,"ContractData",F59, "Y_Settlement",,"T"),NA())</f>
        <v>-2.1548727929932036E-3</v>
      </c>
      <c r="J59" s="311">
        <f>IFERROR((RTD("cqg.rtd", ,"ContractData",F59, "Close",,"T")-RTD("cqg.rtd", ,"ContractData",F59, "Y_Settlement",,"T"))/RTD("cqg.rtd", ,"ContractData",F59, "Y_Settlement",,"T"),NA())</f>
        <v>5.5609620464329261E-4</v>
      </c>
      <c r="K59" s="312">
        <f>RTD("cqg.rtd",,"ContractData",E59,"PerCentNetLastQuote",,"T")/100</f>
        <v>5.5609620464340331E-4</v>
      </c>
    </row>
    <row r="60" spans="5:11" s="1" customFormat="1" x14ac:dyDescent="0.3">
      <c r="E60" s="112" t="str">
        <f>RTD("cqg.rtd", ,"ContractData",F60, "Symbol",,"T")</f>
        <v>QGAH6</v>
      </c>
      <c r="F60" s="112" t="str">
        <f>FormatMainDisplay!T54</f>
        <v>QGA?</v>
      </c>
      <c r="G60" s="311">
        <f>IFERROR((RTD("cqg.rtd", ,"ContractData",F60, "Open",,"T")-RTD("cqg.rtd", ,"ContractData",F60, "Y_Settlement",,"T"))/RTD("cqg.rtd", ,"ContractData",F60, "Y_Settlement",,"T"),NA())</f>
        <v>-1.4786823297462156E-3</v>
      </c>
      <c r="H60" s="311">
        <f>IFERROR((RTD("cqg.rtd", ,"ContractData",F60, "High",,"T")-RTD("cqg.rtd", ,"ContractData",F60, "Y_Settlement",,"T"))/RTD("cqg.rtd", ,"ContractData",F60, "Y_Settlement",,"T"),NA())</f>
        <v>5.7504312823456155E-4</v>
      </c>
      <c r="I60" s="311">
        <f>IFERROR((RTD("cqg.rtd", ,"ContractData",F60, "Low",,"T")-RTD("cqg.rtd", ,"ContractData",F60, "Y_Settlement",,"T"))/RTD("cqg.rtd", ,"ContractData",F60, "Y_Settlement",,"T"),NA())</f>
        <v>-4.1074509159615543E-3</v>
      </c>
      <c r="J60" s="311">
        <f>IFERROR((RTD("cqg.rtd", ,"ContractData",F60, "Close",,"T")-RTD("cqg.rtd", ,"ContractData",F60, "Y_Settlement",,"T"))/RTD("cqg.rtd", ,"ContractData",F60, "Y_Settlement",,"T"),NA())</f>
        <v>2.4644705495770257E-4</v>
      </c>
      <c r="K60" s="312">
        <f>RTD("cqg.rtd",,"ContractData",E60,"PerCentNetLastQuote",,"T")/100</f>
        <v>2.4644705495769324E-4</v>
      </c>
    </row>
    <row r="61" spans="5:11" s="1" customFormat="1" x14ac:dyDescent="0.3">
      <c r="E61" s="112"/>
      <c r="F61" s="112"/>
      <c r="G61" s="311"/>
      <c r="H61" s="311"/>
      <c r="I61" s="311"/>
      <c r="J61" s="311"/>
      <c r="K61" s="315"/>
    </row>
    <row r="62" spans="5:11" s="1" customFormat="1" x14ac:dyDescent="0.3">
      <c r="E62" s="112"/>
      <c r="F62" s="112"/>
      <c r="G62" s="311"/>
      <c r="H62" s="311"/>
      <c r="I62" s="311"/>
      <c r="J62" s="311"/>
      <c r="K62" s="315"/>
    </row>
  </sheetData>
  <sheetProtection algorithmName="SHA-512" hashValue="KYSLhctJIak5SReHLvEEja7HDTYstEP9dM0JURNjDgtXV9kBxwZtfdwo3n9yyg85GkmTQSirquXkUBkXOXmDvQ==" saltValue="GAVpEgsU4N+lQytNo12N2w==" spinCount="100000" sheet="1" objects="1" scenarios="1" selectLockedCells="1" selectUnlockedCells="1"/>
  <conditionalFormatting sqref="F5">
    <cfRule type="top10" dxfId="22" priority="21" bottom="1" rank="5"/>
    <cfRule type="top10" dxfId="21" priority="22" rank="5"/>
  </conditionalFormatting>
  <conditionalFormatting sqref="P5">
    <cfRule type="top10" dxfId="20" priority="13" bottom="1" rank="5"/>
    <cfRule type="top10" dxfId="19" priority="14" rank="5"/>
  </conditionalFormatting>
  <conditionalFormatting sqref="P6">
    <cfRule type="top10" dxfId="18" priority="7" bottom="1" rank="5"/>
    <cfRule type="top10" dxfId="17" priority="8" rank="5"/>
  </conditionalFormatting>
  <conditionalFormatting sqref="F21">
    <cfRule type="top10" dxfId="16" priority="5" bottom="1" rank="5"/>
    <cfRule type="top10" dxfId="15" priority="6" rank="5"/>
  </conditionalFormatting>
  <conditionalFormatting sqref="F36">
    <cfRule type="top10" dxfId="14" priority="3" bottom="1" rank="5"/>
    <cfRule type="top10" dxfId="13" priority="4" rank="5"/>
  </conditionalFormatting>
  <conditionalFormatting sqref="F52">
    <cfRule type="top10" dxfId="12" priority="1" bottom="1" rank="5"/>
    <cfRule type="top10" dxfId="11" priority="2" rank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U99"/>
  <sheetViews>
    <sheetView showGridLines="0" showRowColHeaders="0" tabSelected="1" zoomScaleNormal="100" workbookViewId="0">
      <selection activeCell="J6" sqref="J6"/>
    </sheetView>
  </sheetViews>
  <sheetFormatPr defaultColWidth="8.75" defaultRowHeight="16.5" x14ac:dyDescent="0.3"/>
  <cols>
    <col min="1" max="1" width="1.875" style="7" customWidth="1"/>
    <col min="2" max="6" width="10.625" style="1" customWidth="1"/>
    <col min="7" max="7" width="5.625" style="1" customWidth="1"/>
    <col min="8" max="8" width="10.625" style="1" customWidth="1"/>
    <col min="9" max="9" width="5.625" style="1" customWidth="1"/>
    <col min="10" max="13" width="10.625" style="1" customWidth="1"/>
    <col min="14" max="14" width="0.875" style="1" customWidth="1"/>
    <col min="15" max="19" width="10.625" style="1" customWidth="1"/>
    <col min="20" max="20" width="5.625" style="1" customWidth="1"/>
    <col min="21" max="21" width="10.625" style="1" customWidth="1"/>
    <col min="22" max="22" width="5.625" style="1" customWidth="1"/>
    <col min="23" max="26" width="10.625" style="1" customWidth="1"/>
    <col min="27" max="27" width="9.625" style="25" bestFit="1" customWidth="1"/>
    <col min="28" max="28" width="8.875" style="81" customWidth="1"/>
    <col min="29" max="31" width="8.875" style="81" bestFit="1" customWidth="1"/>
    <col min="32" max="32" width="15" style="52" customWidth="1"/>
    <col min="33" max="35" width="8.875" style="25" bestFit="1" customWidth="1"/>
    <col min="36" max="36" width="10.75" style="25" customWidth="1"/>
    <col min="37" max="40" width="10.25" style="81" customWidth="1"/>
    <col min="41" max="41" width="14.375" style="7" customWidth="1"/>
    <col min="42" max="44" width="8.75" style="25"/>
    <col min="45" max="49" width="10.75" style="25" customWidth="1"/>
    <col min="50" max="50" width="13.75" style="25" customWidth="1"/>
    <col min="51" max="57" width="8.75" style="25"/>
    <col min="58" max="58" width="17.375" style="52" bestFit="1" customWidth="1"/>
    <col min="59" max="59" width="8.75" style="25"/>
    <col min="60" max="60" width="8.75" style="7"/>
    <col min="61" max="61" width="11.25" style="7" customWidth="1"/>
    <col min="62" max="63" width="8.75" style="7"/>
    <col min="64" max="64" width="8.75" style="25"/>
    <col min="65" max="65" width="17.375" style="52" bestFit="1" customWidth="1"/>
    <col min="66" max="71" width="8.75" style="25"/>
    <col min="72" max="72" width="17.375" style="52" bestFit="1" customWidth="1"/>
    <col min="73" max="73" width="8.75" style="25"/>
    <col min="74" max="16384" width="8.75" style="1"/>
  </cols>
  <sheetData>
    <row r="1" spans="1:73" s="26" customFormat="1" ht="30" customHeight="1" x14ac:dyDescent="0.3">
      <c r="A1" s="25"/>
      <c r="B1" s="98" t="s">
        <v>7</v>
      </c>
      <c r="C1" s="268" t="s">
        <v>102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2"/>
      <c r="AA1" s="25"/>
      <c r="AB1" s="81"/>
      <c r="AC1" s="81"/>
      <c r="AD1" s="81"/>
      <c r="AE1" s="81"/>
      <c r="AF1" s="52"/>
      <c r="AG1" s="25"/>
      <c r="AH1" s="25"/>
      <c r="AI1" s="25"/>
      <c r="AJ1" s="25"/>
      <c r="AK1" s="81"/>
      <c r="AL1" s="81"/>
      <c r="AM1" s="81"/>
      <c r="AN1" s="105"/>
      <c r="AO1" s="106"/>
      <c r="AP1" s="106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52"/>
      <c r="BG1" s="25"/>
      <c r="BH1" s="7"/>
      <c r="BI1" s="7"/>
      <c r="BJ1" s="7"/>
      <c r="BK1" s="7"/>
      <c r="BL1" s="25"/>
      <c r="BM1" s="52"/>
      <c r="BN1" s="25"/>
      <c r="BO1" s="25"/>
      <c r="BP1" s="25"/>
      <c r="BQ1" s="25"/>
      <c r="BR1" s="25"/>
      <c r="BS1" s="25"/>
      <c r="BT1" s="52"/>
      <c r="BU1" s="25"/>
    </row>
    <row r="2" spans="1:73" s="26" customFormat="1" ht="19.5" hidden="1" customHeight="1" x14ac:dyDescent="0.3">
      <c r="A2" s="25"/>
      <c r="B2" s="7"/>
      <c r="C2" s="7"/>
      <c r="D2" s="7"/>
      <c r="E2" s="29"/>
      <c r="F2" s="29"/>
      <c r="G2" s="7"/>
      <c r="H2" s="7"/>
      <c r="I2" s="7"/>
      <c r="J2" s="7"/>
      <c r="K2" s="97"/>
      <c r="L2" s="7"/>
      <c r="M2" s="7"/>
      <c r="N2" s="7"/>
      <c r="O2" s="7"/>
      <c r="P2" s="7"/>
      <c r="Q2" s="7"/>
      <c r="R2" s="29"/>
      <c r="S2" s="29"/>
      <c r="T2" s="7"/>
      <c r="U2" s="7"/>
      <c r="V2" s="7"/>
      <c r="W2" s="7"/>
      <c r="X2" s="7"/>
      <c r="Y2" s="7"/>
      <c r="Z2" s="7"/>
      <c r="AA2" s="25"/>
      <c r="AB2" s="81"/>
      <c r="AC2" s="81"/>
      <c r="AD2" s="81"/>
      <c r="AE2" s="81"/>
      <c r="AF2" s="52"/>
      <c r="AG2" s="25"/>
      <c r="AH2" s="25"/>
      <c r="AI2" s="25"/>
      <c r="AJ2" s="25"/>
      <c r="AK2" s="81"/>
      <c r="AL2" s="81"/>
      <c r="AM2" s="81"/>
      <c r="AN2" s="105"/>
      <c r="AO2" s="106"/>
      <c r="AP2" s="106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52"/>
      <c r="BG2" s="25"/>
      <c r="BH2" s="7"/>
      <c r="BI2" s="7"/>
      <c r="BJ2" s="7"/>
      <c r="BK2" s="7"/>
      <c r="BL2" s="25"/>
      <c r="BM2" s="52"/>
      <c r="BN2" s="25"/>
      <c r="BO2" s="25"/>
      <c r="BP2" s="25"/>
      <c r="BQ2" s="25"/>
      <c r="BR2" s="25"/>
      <c r="BS2" s="25"/>
      <c r="BT2" s="52"/>
      <c r="BU2" s="25"/>
    </row>
    <row r="3" spans="1:73" s="26" customFormat="1" ht="20.100000000000001" hidden="1" customHeight="1" x14ac:dyDescent="0.3">
      <c r="A3" s="2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25"/>
      <c r="AB3" s="164"/>
      <c r="AC3" s="81"/>
      <c r="AD3" s="81"/>
      <c r="AE3" s="81"/>
      <c r="AF3" s="52"/>
      <c r="AG3" s="25"/>
      <c r="AH3" s="25"/>
      <c r="AI3" s="25"/>
      <c r="AJ3" s="25"/>
      <c r="AK3" s="81"/>
      <c r="AL3" s="81"/>
      <c r="AM3" s="81"/>
      <c r="AN3" s="105"/>
      <c r="AO3" s="106"/>
      <c r="AP3" s="106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52"/>
      <c r="BG3" s="25"/>
      <c r="BH3" s="7"/>
      <c r="BI3" s="7"/>
      <c r="BJ3" s="7"/>
      <c r="BK3" s="7"/>
      <c r="BL3" s="25"/>
      <c r="BM3" s="52"/>
      <c r="BN3" s="25"/>
      <c r="BO3" s="25"/>
      <c r="BP3" s="25"/>
      <c r="BQ3" s="25"/>
      <c r="BR3" s="25"/>
      <c r="BS3" s="25"/>
      <c r="BT3" s="52"/>
      <c r="BU3" s="25"/>
    </row>
    <row r="4" spans="1:73" s="26" customFormat="1" ht="20.100000000000001" hidden="1" customHeight="1" x14ac:dyDescent="0.3">
      <c r="A4" s="25"/>
      <c r="B4" s="7"/>
      <c r="C4" s="7"/>
      <c r="D4" s="7"/>
      <c r="E4" s="29"/>
      <c r="F4" s="2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29"/>
      <c r="S4" s="29"/>
      <c r="T4" s="7"/>
      <c r="U4" s="7"/>
      <c r="V4" s="7"/>
      <c r="W4" s="7"/>
      <c r="X4" s="7"/>
      <c r="Y4" s="7"/>
      <c r="Z4" s="7"/>
      <c r="AA4" s="28"/>
      <c r="AB4" s="164"/>
      <c r="AC4" s="81"/>
      <c r="AD4" s="81"/>
      <c r="AE4" s="81"/>
      <c r="AF4" s="52"/>
      <c r="AG4" s="25"/>
      <c r="AH4" s="25"/>
      <c r="AI4" s="25"/>
      <c r="AJ4" s="28"/>
      <c r="AK4" s="81"/>
      <c r="AL4" s="81"/>
      <c r="AM4" s="81"/>
      <c r="AN4" s="105"/>
      <c r="AO4" s="106"/>
      <c r="AP4" s="106"/>
      <c r="AQ4" s="25"/>
      <c r="AR4" s="28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52"/>
      <c r="BG4" s="25"/>
      <c r="BH4" s="7"/>
      <c r="BI4" s="7"/>
      <c r="BJ4" s="7"/>
      <c r="BK4" s="7"/>
      <c r="BL4" s="25"/>
      <c r="BM4" s="52"/>
      <c r="BN4" s="25"/>
      <c r="BO4" s="25"/>
      <c r="BP4" s="25"/>
      <c r="BQ4" s="25"/>
      <c r="BR4" s="25"/>
      <c r="BS4" s="25"/>
      <c r="BT4" s="52"/>
      <c r="BU4" s="25"/>
    </row>
    <row r="5" spans="1:73" s="25" customFormat="1" ht="0.2" customHeight="1" x14ac:dyDescent="0.3">
      <c r="B5" s="7"/>
      <c r="C5" s="7"/>
      <c r="D5" s="7"/>
      <c r="E5" s="7"/>
      <c r="F5" s="7"/>
      <c r="G5" s="7"/>
      <c r="H5" s="30"/>
      <c r="I5" s="7"/>
      <c r="J5" s="7"/>
      <c r="K5" s="7"/>
      <c r="L5" s="7"/>
      <c r="M5" s="31"/>
      <c r="N5" s="31"/>
      <c r="O5" s="31"/>
      <c r="P5" s="31"/>
      <c r="Q5" s="31"/>
      <c r="R5" s="7"/>
      <c r="S5" s="7"/>
      <c r="T5" s="7"/>
      <c r="U5" s="30"/>
      <c r="V5" s="7"/>
      <c r="W5" s="7"/>
      <c r="X5" s="7"/>
      <c r="Y5" s="7"/>
      <c r="Z5" s="31"/>
      <c r="AA5" s="82">
        <f xml:space="preserve"> RTD("cqg.rtd",,"StudyData", $D$6,  "Tick", "FlatTicks=0", "Tick","D",AH5,"all")</f>
        <v>1872.75</v>
      </c>
      <c r="AB5" s="81">
        <f>IF(FormatMainDisplay!$H$7="Y",IF(RTD("cqg.rtd",,"StudyData",$D$6,"Bar",,"Open",FormatMainDisplay!$H$8,AG5,,,,,"T")="",NA(),RTD("cqg.rtd",,"StudyData",$D$6,"Bar",,"Open",FormatMainDisplay!$H$8,AG5,,,,,"T")),IF(RTD("cqg.rtd",,"StudyData","SUBMINUTE("&amp;$D$6&amp;","&amp;FormatMainDisplay!$H$10&amp;",Regular)","Bar",,"Open",,AG5,"all",,,,"T")="",NA(),RTD("cqg.rtd",,"StudyData","SUBMINUTE("&amp;$D$6&amp;","&amp;FormatMainDisplay!$H$10&amp;",Regular)","Bar",,"Open",,AG5,"all",,,,"T")))</f>
        <v>1872</v>
      </c>
      <c r="AC5" s="81">
        <f>IF(FormatMainDisplay!$H$7="Y",IF(RTD("cqg.rtd",,"StudyData",$D$6,"Bar",,"High",FormatMainDisplay!$H$8,AG5,,,,,"T")="",NA(),RTD("cqg.rtd",,"StudyData",$D$6,"Bar",,"High",FormatMainDisplay!$H$8,AG5,,,,,"T")),IF(RTD("cqg.rtd",,"StudyData","SUBMINUTE("&amp;$D$6&amp;","&amp;FormatMainDisplay!$H$10&amp;",Regular)","Bar",,"High",,AG5,"all",,,,"T")="",NA(),RTD("cqg.rtd",,"StudyData","SUBMINUTE("&amp;$D$6&amp;","&amp;FormatMainDisplay!$H$10&amp;",Regular)","Bar",,"High",,AG5,"all",,,,"T")))</f>
        <v>1873</v>
      </c>
      <c r="AD5" s="81">
        <f>IF(FormatMainDisplay!$H$7="Y",IF(RTD("cqg.rtd",,"StudyData",$D$6,"Bar",,"Low",FormatMainDisplay!$H$8,AG5,,,,,"T")="",NA(),RTD("cqg.rtd",,"StudyData",$D$6,"Bar",,"Low",FormatMainDisplay!$H$8,AG5,,,,,"T")),IF(RTD("cqg.rtd",,"StudyData","SUBMINUTE("&amp;$D$6&amp;","&amp;FormatMainDisplay!$H$10&amp;",Regular)","Bar",,"Low",,AG5,"all",,,,"T")="",NA(),RTD("cqg.rtd",,"StudyData","SUBMINUTE("&amp;$D$6&amp;","&amp;FormatMainDisplay!$H$10&amp;",Regular)","Bar",,"Low",,AG5,"all",,,,"T")))</f>
        <v>1871</v>
      </c>
      <c r="AE5" s="81">
        <f>IF(FormatMainDisplay!$H$7="Y",IF(RTD("cqg.rtd",,"StudyData",$D$6,"Bar",,"Close",FormatMainDisplay!$H$8,AG5,,,,,"T")="",NA(),RTD("cqg.rtd",,"StudyData",$D$6,"Bar",,"Close",FormatMainDisplay!$H$8,AG5,,,,,"T")),IF(RTD("cqg.rtd",,"StudyData","SUBMINUTE("&amp;$D$6&amp;","&amp;FormatMainDisplay!$H$10&amp;",Regular)","Bar",,"Close",,AG5,"all",,,,"T")="",NA(),RTD("cqg.rtd",,"StudyData","SUBMINUTE("&amp;$D$6&amp;","&amp;FormatMainDisplay!$H$10&amp;",Regular)","Bar",,"Close",,AG5,"all",,,,"T")))</f>
        <v>1872.75</v>
      </c>
      <c r="AF5" s="52">
        <f>IF(FormatMainDisplay!$H$7="Y",RTD("cqg.rtd",,"StudyData",$D$6,"Bar",,"Time",FormatMainDisplay!$H$8,AG5,,,,,"T"),IF(RTD("cqg.rtd",,"StudyData","SUBMINUTE("&amp;$D$6&amp;","&amp;FormatMainDisplay!$H$10&amp;",Regular)","Bar",,"Time",,AG5,"all",,,,"T")="",NA(),RTD("cqg.rtd",,"StudyData","SUBMINUTE("&amp;$D$6&amp;","&amp;FormatMainDisplay!$H$10&amp;",Regular)","Bar",,"Time",,AG5,"all",,,,"T")))</f>
        <v>42416.427083333336</v>
      </c>
      <c r="AG5" s="25">
        <v>0</v>
      </c>
      <c r="AH5" s="25">
        <v>-30</v>
      </c>
      <c r="AJ5" s="82">
        <f xml:space="preserve"> RTD("cqg.rtd",,"StudyData", $Q$6,  "Tick", "FlatTicks=0", "Tick","D",AQ5,"all")</f>
        <v>28.77</v>
      </c>
      <c r="AK5" s="81">
        <f>IF(FormatMainDisplay!$O$7="Y",IF(RTD("cqg.rtd",,"StudyData",$Q$6,"Bar",,"Open",FormatMainDisplay!$O$8,AP5,,,,,"T")="",NA(),RTD("cqg.rtd",,"StudyData",$Q$6,"Bar",,"Open",FormatMainDisplay!$O$8,AP5,,,,,"T")),IF(RTD("cqg.rtd",,"StudyData","SUBMINUTE("&amp;$Q$6&amp;","&amp;FormatMainDisplay!$O$10&amp;",Regular)","Bar",,"Open",,AP5,"all",,,,"T")="",NA(),RTD("cqg.rtd",,"StudyData","SUBMINUTE("&amp;$Q$6&amp;","&amp;FormatMainDisplay!$O$10&amp;",Regular)","Bar",,"Open",,AP5,"all",,,,"T")))</f>
        <v>28.86</v>
      </c>
      <c r="AL5" s="81">
        <f>IF(FormatMainDisplay!$O$7="Y",IF(RTD("cqg.rtd",,"StudyData",$Q$6,"Bar",,"High",FormatMainDisplay!$O$8,AP5,,,,,"T")="",NA(),RTD("cqg.rtd",,"StudyData",$Q$6,"Bar",,"High",FormatMainDisplay!$O$8,AP5,,,,,"T")),IF(RTD("cqg.rtd",,"StudyData","SUBMINUTE("&amp;$Q$6&amp;","&amp;FormatMainDisplay!$O$10&amp;",Regular)","Bar",,"High",,AP5,"all",,,,"T")="",NA(),RTD("cqg.rtd",,"StudyData","SUBMINUTE("&amp;$Q$6&amp;","&amp;FormatMainDisplay!$O$10&amp;",Regular)","Bar",,"High",,AP5,"all",,,,"T")))</f>
        <v>28.89</v>
      </c>
      <c r="AM5" s="81">
        <f>IF(FormatMainDisplay!$O$7="Y",IF(RTD("cqg.rtd",,"StudyData",$Q$6,"Bar",,"Low",FormatMainDisplay!$O$8,AP5,,,,,"T")="",NA(),RTD("cqg.rtd",,"StudyData",$Q$6,"Bar",,"Low",FormatMainDisplay!$O$8,AP5,,,,,"T")),IF(RTD("cqg.rtd",,"StudyData","SUBMINUTE("&amp;$Q$6&amp;","&amp;FormatMainDisplay!$O$10&amp;",Regular)","Bar",,"Low",,AP5,"all",,,,"T")="",NA(),RTD("cqg.rtd",,"StudyData","SUBMINUTE("&amp;$Q$6&amp;","&amp;FormatMainDisplay!$O$10&amp;",Regular)","Bar",,"Low",,AP5,"all",,,,"T")))</f>
        <v>28.74</v>
      </c>
      <c r="AN5" s="81">
        <f>IF(FormatMainDisplay!$O$7="Y",IF(RTD("cqg.rtd",,"StudyData",$Q$6,"Bar",,"Close",FormatMainDisplay!$O$8,AP5,,,,,"T")="",NA(),RTD("cqg.rtd",,"StudyData",$Q$6,"Bar",,"Close",FormatMainDisplay!$O$8,AP5,,,,,"T")),IF(RTD("cqg.rtd",,"StudyData","SUBMINUTE("&amp;$Q$6&amp;","&amp;FormatMainDisplay!$O$10&amp;",Regular)","Bar",,"Close",,AP5,"all",,,,"T")="",NA(),RTD("cqg.rtd",,"StudyData","SUBMINUTE("&amp;$Q$6&amp;","&amp;FormatMainDisplay!$O$10&amp;",Regular)","Bar",,"Close",,AP5,"all",,,,"T")))</f>
        <v>28.81</v>
      </c>
      <c r="AO5" s="52">
        <f>IF(FormatMainDisplay!$O$7="Y",RTD("cqg.rtd",,"StudyData",$Q$6,"Bar",,"Time",FormatMainDisplay!$O$8,AP5,,,,,"T"),IF(RTD("cqg.rtd",,"StudyData","SUBMINUTE("&amp;$Q$6&amp;","&amp;FormatMainDisplay!$O$10&amp;",Regular)","Bar",,"Time",,AP5,"all",,,,"T")="",NA(),RTD("cqg.rtd",,"StudyData","SUBMINUTE("&amp;$Q$6&amp;","&amp;FormatMainDisplay!$O$10&amp;",Regular)","Bar",,"Time",,AP5,"all",,,,"T")))</f>
        <v>42416.427083333336</v>
      </c>
      <c r="AP5" s="25">
        <v>0</v>
      </c>
      <c r="AQ5" s="25">
        <v>-30</v>
      </c>
      <c r="AS5" s="82">
        <f xml:space="preserve"> RTD("cqg.rtd",,"StudyData", $D$31,  "Tick", "FlatTicks=0", "Tick","D",AZ5,"all")</f>
        <v>1216.5999999999999</v>
      </c>
      <c r="AT5" s="83">
        <f>IF(FormatMainDisplay!$H$22="Y",IF(RTD("cqg.rtd",,"StudyData",$D$31,"Bar",,"Open",FormatMainDisplay!$H$23,AY5,,,,,"T")="",NA(),RTD("cqg.rtd",,"StudyData",$D$31,"Bar",,"Open",FormatMainDisplay!$H$23,AY5,,,,,"T")),IF(RTD("cqg.rtd",,"StudyData","SUBMINUTE("&amp;$D$31&amp;","&amp;FormatMainDisplay!$H$25&amp;",Regular)","Bar",,"Open",,AY5,"all",,,,"T")="",NA(),RTD("cqg.rtd",,"StudyData","SUBMINUTE("&amp;$D$31&amp;","&amp;FormatMainDisplay!$H$25&amp;",Regular)","Bar",,"Open",,AY5,"all",,,,"T")))</f>
        <v>1215.7</v>
      </c>
      <c r="AU5" s="83">
        <f>IF(FormatMainDisplay!$H$22="Y",IF(RTD("cqg.rtd",,"StudyData",$D$31,"Bar",,"High",FormatMainDisplay!$H$23,AY5,,,,,"T")="",NA(),RTD("cqg.rtd",,"StudyData",$D$31,"Bar",,"High",FormatMainDisplay!$H$23,AY5,,,,,"T")),IF(RTD("cqg.rtd",,"StudyData","SUBMINUTE("&amp;$D$31&amp;","&amp;FormatMainDisplay!$H$25&amp;",Regular)","Bar",,"High",,AY5,"all",,,,"T")="",NA(),RTD("cqg.rtd",,"StudyData","SUBMINUTE("&amp;$D$31&amp;","&amp;FormatMainDisplay!$H$25&amp;",Regular)","Bar",,"High",,AY5,"all",,,,"T")))</f>
        <v>1216.8</v>
      </c>
      <c r="AV5" s="83">
        <f>IF(FormatMainDisplay!$H$22="Y",IF(RTD("cqg.rtd",,"StudyData",$D$31,"Bar",,"Low",FormatMainDisplay!$H$23,AY5,,,,,"T")="",NA(),RTD("cqg.rtd",,"StudyData",$D$31,"Bar",,"Low",FormatMainDisplay!$H$23,AY5,,,,,"T")),IF(RTD("cqg.rtd",,"StudyData","SUBMINUTE("&amp;$D$31&amp;","&amp;FormatMainDisplay!$H$25&amp;",Regular)","Bar",,"Low",,AY5,"all",,,,"T")="",NA(),RTD("cqg.rtd",,"StudyData","SUBMINUTE("&amp;$D$31&amp;","&amp;FormatMainDisplay!$H$25&amp;",Regular)","Bar",,"Low",,AY5,"all",,,,"T")))</f>
        <v>1215.5</v>
      </c>
      <c r="AW5" s="83">
        <f>IF(FormatMainDisplay!$H$22="Y",IF(RTD("cqg.rtd",,"StudyData",$D$31,"Bar",,"Close",FormatMainDisplay!$H$23,AY5,,,,,"T")="",NA(),RTD("cqg.rtd",,"StudyData",$D$31,"Bar",,"Close",FormatMainDisplay!$H$23,AY5,,,,,"T")),IF(RTD("cqg.rtd",,"StudyData","SUBMINUTE("&amp;$D$31&amp;","&amp;FormatMainDisplay!$H$25&amp;",Regular)","Bar",,"Close",,AY5,"all",,,,"T")="",NA(),RTD("cqg.rtd",,"StudyData","SUBMINUTE("&amp;$D$31&amp;","&amp;FormatMainDisplay!$H$25&amp;",Regular)","Bar",,"Close",,AY5,"all",,,,"T")))</f>
        <v>1215.9000000000001</v>
      </c>
      <c r="AX5" s="52">
        <f>IF(FormatMainDisplay!$H$22="Y",RTD("cqg.rtd",,"StudyData",$D$31,"Bar",,"Time",FormatMainDisplay!$H$23,AY5,,,,,"T"),IF(RTD("cqg.rtd",,"StudyData","SUBMINUTE("&amp;$D$31&amp;","&amp;FormatMainDisplay!$H$25&amp;",Regular)","Bar",,"Time",,AY5,"all",,,,"T")="",NA(),RTD("cqg.rtd",,"StudyData","SUBMINUTE("&amp;$D$31&amp;","&amp;FormatMainDisplay!$H$25&amp;",Regular)","Bar",,"Time",,AY5,"all",,,,"T")))</f>
        <v>42416.427083333336</v>
      </c>
      <c r="AY5" s="25">
        <v>0</v>
      </c>
      <c r="AZ5" s="25">
        <v>-30</v>
      </c>
      <c r="BF5" s="52"/>
      <c r="BH5" s="7"/>
      <c r="BI5" s="7"/>
      <c r="BJ5" s="7"/>
      <c r="BK5" s="7"/>
      <c r="BM5" s="52"/>
      <c r="BT5" s="52"/>
    </row>
    <row r="6" spans="1:73" ht="20.100000000000001" customHeight="1" x14ac:dyDescent="0.3">
      <c r="B6" s="250" t="s">
        <v>0</v>
      </c>
      <c r="C6" s="251"/>
      <c r="D6" s="126" t="str">
        <f>FormatMainDisplay!B4</f>
        <v>EP</v>
      </c>
      <c r="E6" s="127" t="s">
        <v>1</v>
      </c>
      <c r="F6" s="252" t="s">
        <v>6</v>
      </c>
      <c r="G6" s="253"/>
      <c r="H6" s="253"/>
      <c r="I6" s="254"/>
      <c r="J6" s="127" t="s">
        <v>2</v>
      </c>
      <c r="K6" s="127" t="s">
        <v>3</v>
      </c>
      <c r="L6" s="127" t="s">
        <v>4</v>
      </c>
      <c r="M6" s="127" t="s">
        <v>5</v>
      </c>
      <c r="N6" s="128">
        <f>RTD("cqg.rtd", ,"ContractData",D6, "NetChange",,"T")</f>
        <v>14.5</v>
      </c>
      <c r="O6" s="250" t="s">
        <v>0</v>
      </c>
      <c r="P6" s="251"/>
      <c r="Q6" s="126" t="str">
        <f>FormatMainDisplay!I4</f>
        <v>CLE?</v>
      </c>
      <c r="R6" s="127" t="s">
        <v>1</v>
      </c>
      <c r="S6" s="252" t="s">
        <v>6</v>
      </c>
      <c r="T6" s="253"/>
      <c r="U6" s="253"/>
      <c r="V6" s="254"/>
      <c r="W6" s="127" t="s">
        <v>2</v>
      </c>
      <c r="X6" s="127" t="s">
        <v>3</v>
      </c>
      <c r="Y6" s="127" t="s">
        <v>4</v>
      </c>
      <c r="Z6" s="127" t="s">
        <v>5</v>
      </c>
      <c r="AA6" s="82">
        <f xml:space="preserve"> RTD("cqg.rtd",,"StudyData", $D$6,  "Tick", "FlatTicks=0", "Tick","D",AH6,"all")</f>
        <v>1872.5</v>
      </c>
      <c r="AB6" s="81">
        <f>IF(FormatMainDisplay!$H$7="Y",RTD("cqg.rtd",,"StudyData",$D$6,"Bar",,"Open",FormatMainDisplay!$H$8,AG6,,,,,"T"),IF(RTD("cqg.rtd",,"StudyData","SUBMINUTE("&amp;$D$6&amp;","&amp;FormatMainDisplay!$H$10&amp;",Regular)","Bar",,"Open",,AG6,"all",,,,"T")="",NA(),RTD("cqg.rtd",,"StudyData","SUBMINUTE("&amp;$D$6&amp;","&amp;FormatMainDisplay!$H$10&amp;",Regular)","Bar",,"Open",,AG6,"all",,,,"T")))</f>
        <v>1872.25</v>
      </c>
      <c r="AC6" s="81">
        <f>IF(FormatMainDisplay!$H$7="Y",RTD("cqg.rtd",,"StudyData",$D$6,"Bar",,"High",FormatMainDisplay!$H$8,AG6,,,,,"T"),IF(RTD("cqg.rtd",,"StudyData","SUBMINUTE("&amp;$D$6&amp;","&amp;FormatMainDisplay!$H$10&amp;",Regular)","Bar",,"High",,AG6,"all",,,,"T")="",NA(),RTD("cqg.rtd",,"StudyData","SUBMINUTE("&amp;$D$6&amp;","&amp;FormatMainDisplay!$H$10&amp;",Regular)","Bar",,"High",,AG6,"all",,,,"T")))</f>
        <v>1872.75</v>
      </c>
      <c r="AD6" s="81">
        <f>IF(FormatMainDisplay!$H$7="Y",RTD("cqg.rtd",,"StudyData",$D$6,"Bar",,"Low",FormatMainDisplay!$H$8,AG6,,,,,"T"),IF(RTD("cqg.rtd",,"StudyData","SUBMINUTE("&amp;$D$6&amp;","&amp;FormatMainDisplay!$H$10&amp;",Regular)","Bar",,"Low",,AG6,"all",,,,"T")="",NA(),RTD("cqg.rtd",,"StudyData","SUBMINUTE("&amp;$D$6&amp;","&amp;FormatMainDisplay!$H$10&amp;",Regular)","Bar",,"Low",,AG6,"all",,,,"T")))</f>
        <v>1870.25</v>
      </c>
      <c r="AE6" s="81">
        <f>IF(FormatMainDisplay!$H$7="Y",RTD("cqg.rtd",,"StudyData",$D$6,"Bar",,"Close",FormatMainDisplay!$H$8,AG6,,,,,"T"),IF(RTD("cqg.rtd",,"StudyData","SUBMINUTE("&amp;$D$6&amp;","&amp;FormatMainDisplay!$H$10&amp;",Regular)","Bar",,"Close",,AG6,"all",,,,"T")="",NA(),RTD("cqg.rtd",,"StudyData","SUBMINUTE("&amp;$D$6&amp;","&amp;FormatMainDisplay!$H$10&amp;",Regular)","Bar",,"Close",,AG6,"all",,,,"T")))</f>
        <v>1872</v>
      </c>
      <c r="AF6" s="52">
        <f>IF(FormatMainDisplay!$H$7="Y",RTD("cqg.rtd",,"StudyData",$D$6,"Bar",,"Time",FormatMainDisplay!$H$8,AG6,,,,,"T"),IF(RTD("cqg.rtd",,"StudyData","SUBMINUTE("&amp;$D$6&amp;","&amp;FormatMainDisplay!$H$10&amp;",Regular)","Bar",,"Time",,AG6,"all",,,,"T")="",NA(),RTD("cqg.rtd",,"StudyData","SUBMINUTE("&amp;$D$6&amp;","&amp;FormatMainDisplay!$H$10&amp;",Regular)","Bar",,"Time",,AG6,"all",,,,"T")))</f>
        <v>42416.423611111109</v>
      </c>
      <c r="AG6" s="25">
        <f>AG5-1</f>
        <v>-1</v>
      </c>
      <c r="AH6" s="25">
        <f>AH5+1</f>
        <v>-29</v>
      </c>
      <c r="AJ6" s="82">
        <f xml:space="preserve"> RTD("cqg.rtd",,"StudyData", $Q$6,  "Tick", "FlatTicks=0", "Tick","D",AQ6,"all")</f>
        <v>28.78</v>
      </c>
      <c r="AK6" s="81">
        <f>IF(FormatMainDisplay!$O$7="Y",RTD("cqg.rtd",,"StudyData",$Q$6,"Bar",,"Open",FormatMainDisplay!$O$8,AP6,,,,,"T"),IF(RTD("cqg.rtd",,"StudyData","SUBMINUTE("&amp;$Q$6&amp;","&amp;FormatMainDisplay!$O$10&amp;",Regular)","Bar",,"Open",,AP6,"all",,,,"T")="",NA(),RTD("cqg.rtd",,"StudyData","SUBMINUTE("&amp;$Q$6&amp;","&amp;FormatMainDisplay!$O$10&amp;",Regular)","Bar",,"Open",,AP6,"all",,,,"T")))</f>
        <v>28.88</v>
      </c>
      <c r="AL6" s="81">
        <f>IF(FormatMainDisplay!$O$7="Y",RTD("cqg.rtd",,"StudyData",$Q$6,"Bar",,"High",FormatMainDisplay!$O$8,AP6,,,,,"T"),IF(RTD("cqg.rtd",,"StudyData","SUBMINUTE("&amp;$Q$6&amp;","&amp;FormatMainDisplay!$O$10&amp;",Regular)","Bar",,"High",,AP6,"all",,,,"T")="",NA(),RTD("cqg.rtd",,"StudyData","SUBMINUTE("&amp;$Q$6&amp;","&amp;FormatMainDisplay!$O$10&amp;",Regular)","Bar",,"High",,AP6,"all",,,,"T")))</f>
        <v>28.88</v>
      </c>
      <c r="AM6" s="81">
        <f>IF(FormatMainDisplay!$O$7="Y",RTD("cqg.rtd",,"StudyData",$Q$6,"Bar",,"Low",FormatMainDisplay!$O$8,AP6,,,,,"T"),IF(RTD("cqg.rtd",,"StudyData","SUBMINUTE("&amp;$Q$6&amp;","&amp;FormatMainDisplay!$O$10&amp;",Regular)","Bar",,"Low",,AP6,"all",,,,"T")="",NA(),RTD("cqg.rtd",,"StudyData","SUBMINUTE("&amp;$Q$6&amp;","&amp;FormatMainDisplay!$O$10&amp;",Regular)","Bar",,"Low",,AP6,"all",,,,"T")))</f>
        <v>28.76</v>
      </c>
      <c r="AN6" s="81">
        <f>IF(FormatMainDisplay!$O$7="Y",RTD("cqg.rtd",,"StudyData",$Q$6,"Bar",,"Close",FormatMainDisplay!$O$8,AP6,,,,,"T"),IF(RTD("cqg.rtd",,"StudyData","SUBMINUTE("&amp;$Q$6&amp;","&amp;FormatMainDisplay!$O$10&amp;",Regular)","Bar",,"Close",,AP6,"all",,,,"T")="",NA(),RTD("cqg.rtd",,"StudyData","SUBMINUTE("&amp;$Q$6&amp;","&amp;FormatMainDisplay!$O$10&amp;",Regular)","Bar",,"Close",,AP6,"all",,,,"T")))</f>
        <v>28.86</v>
      </c>
      <c r="AO6" s="52">
        <f>IF(FormatMainDisplay!$O$7="Y",RTD("cqg.rtd",,"StudyData",$Q$6,"Bar",,"Time",FormatMainDisplay!$O$8,AP6,,,,,"T"),IF(RTD("cqg.rtd",,"StudyData","SUBMINUTE("&amp;$Q$6&amp;","&amp;FormatMainDisplay!$O$10&amp;",Regular)","Bar",,"Time",,AP6,"all",,,,"T")="",NA(),RTD("cqg.rtd",,"StudyData","SUBMINUTE("&amp;$Q$6&amp;","&amp;FormatMainDisplay!$O$10&amp;",Regular)","Bar",,"Time",,AP6,"all",,,,"T")))</f>
        <v>42416.423611111109</v>
      </c>
      <c r="AP6" s="25">
        <f>AP5-1</f>
        <v>-1</v>
      </c>
      <c r="AQ6" s="25">
        <f>AQ5+1</f>
        <v>-29</v>
      </c>
      <c r="AS6" s="82">
        <f xml:space="preserve"> RTD("cqg.rtd",,"StudyData", $D$31,  "Tick", "FlatTicks=0", "Tick","D",AZ6,"all")</f>
        <v>1216.7</v>
      </c>
      <c r="AT6" s="83">
        <f>IF(FormatMainDisplay!$H$22="Y",RTD("cqg.rtd",,"StudyData",$D$31,"Bar",,"Open",FormatMainDisplay!$H$23,AY6,,,,,"T"),IF(RTD("cqg.rtd",,"StudyData","SUBMINUTE("&amp;$D$31&amp;","&amp;FormatMainDisplay!$H$25&amp;",Regular)","Bar",,"Open",,AY6,"all",,,,"T")="",NA(),RTD("cqg.rtd",,"StudyData","SUBMINUTE("&amp;$D$31&amp;","&amp;FormatMainDisplay!$H$25&amp;",Regular)","Bar",,"Open",,AY6,"all",,,,"T")))</f>
        <v>1216</v>
      </c>
      <c r="AU6" s="83">
        <f>IF(FormatMainDisplay!$H$22="Y",RTD("cqg.rtd",,"StudyData",$D$31,"Bar",,"High",FormatMainDisplay!$H$23,AY6,,,,,"T"),IF(RTD("cqg.rtd",,"StudyData","SUBMINUTE("&amp;$D$31&amp;","&amp;FormatMainDisplay!$H$25&amp;",Regular)","Bar",,"High",,AY6,"all",,,,"T")="",NA(),RTD("cqg.rtd",,"StudyData","SUBMINUTE("&amp;$D$31&amp;","&amp;FormatMainDisplay!$H$25&amp;",Regular)","Bar",,"High",,AY6,"all",,,,"T")))</f>
        <v>1216.2</v>
      </c>
      <c r="AV6" s="83">
        <f>IF(FormatMainDisplay!$H$22="Y",RTD("cqg.rtd",,"StudyData",$D$31,"Bar",,"Low",FormatMainDisplay!$H$23,AY6,,,,,"T"),IF(RTD("cqg.rtd",,"StudyData","SUBMINUTE("&amp;$D$31&amp;","&amp;FormatMainDisplay!$H$25&amp;",Regular)","Bar",,"Low",,AY6,"all",,,,"T")="",NA(),RTD("cqg.rtd",,"StudyData","SUBMINUTE("&amp;$D$31&amp;","&amp;FormatMainDisplay!$H$25&amp;",Regular)","Bar",,"Low",,AY6,"all",,,,"T")))</f>
        <v>1215.0999999999999</v>
      </c>
      <c r="AW6" s="83">
        <f>IF(FormatMainDisplay!$H$22="Y",RTD("cqg.rtd",,"StudyData",$D$31,"Bar",,"Close",FormatMainDisplay!$H$23,AY6,,,,,"T"),IF(RTD("cqg.rtd",,"StudyData","SUBMINUTE("&amp;$D$31&amp;","&amp;FormatMainDisplay!$H$25&amp;",Regular)","Bar",,"Close",,AY6,"all",,,,"T")="",NA(),RTD("cqg.rtd",,"StudyData","SUBMINUTE("&amp;$D$31&amp;","&amp;FormatMainDisplay!$H$25&amp;",Regular)","Bar",,"Close",,AY6,"all",,,,"T")))</f>
        <v>1215.8</v>
      </c>
      <c r="AX6" s="52">
        <f>IF(FormatMainDisplay!$H$22="Y",RTD("cqg.rtd",,"StudyData",$D$31,"Bar",,"Time",FormatMainDisplay!$H$23,AY6,,,,,"T"),IF(RTD("cqg.rtd",,"StudyData","SUBMINUTE("&amp;$D$31&amp;","&amp;FormatMainDisplay!$H$25&amp;",Regular)","Bar",,"Time",,AY6,"all",,,,"T")="",NA(),RTD("cqg.rtd",,"StudyData","SUBMINUTE("&amp;$D$31&amp;","&amp;FormatMainDisplay!$H$25&amp;",Regular)","Bar",,"Time",,AY6,"all",,,,"T")))</f>
        <v>42416.423611111109</v>
      </c>
      <c r="AY6" s="25">
        <f>AY5-1</f>
        <v>-1</v>
      </c>
      <c r="AZ6" s="25">
        <f>AZ5+1</f>
        <v>-29</v>
      </c>
    </row>
    <row r="7" spans="1:73" ht="35.1" customHeight="1" x14ac:dyDescent="0.3">
      <c r="B7" s="256" t="str">
        <f>RTD("cqg.rtd", ,"ContractData",D6, "LongDescription",, "T")</f>
        <v>E-Mini S&amp;P 500, Mar 16</v>
      </c>
      <c r="C7" s="256"/>
      <c r="D7" s="256"/>
      <c r="E7" s="9" t="str">
        <f>TEXT(RTD("cqg.rtd", ,"ContractData",D6, "Last",,FormatMainDisplay!B2),FormatMainDisplay!G4)</f>
        <v>1872.75</v>
      </c>
      <c r="F7" s="257"/>
      <c r="G7" s="258"/>
      <c r="H7" s="258"/>
      <c r="I7" s="259"/>
      <c r="J7" s="10" t="str">
        <f>TEXT(RTD("cqg.rtd", ,"ContractData",D6, "NetChange",,FormatMainDisplay!B2),FormatMainDisplay!G4)</f>
        <v>14.50</v>
      </c>
      <c r="K7" s="10" t="str">
        <f>TEXT(RTD("cqg.rtd", ,"ContractData",D6, "Open",,FormatMainDisplay!B2),FormatMainDisplay!G4)</f>
        <v>1865.25</v>
      </c>
      <c r="L7" s="9" t="str">
        <f>TEXT(RTD("cqg.rtd", ,"ContractData",D6, "High",,FormatMainDisplay!B2),FormatMainDisplay!G4)</f>
        <v>1892.75</v>
      </c>
      <c r="M7" s="9" t="str">
        <f>TEXT(RTD("cqg.rtd", ,"ContractData",D6, "Low",,FormatMainDisplay!B2),FormatMainDisplay!G4)</f>
        <v>1865.00</v>
      </c>
      <c r="N7" s="96">
        <f>RTD("cqg.rtd", ,"ContractData",Q6, "NetChange",,"T")</f>
        <v>-0.63</v>
      </c>
      <c r="O7" s="255" t="str">
        <f>RTD("cqg.rtd", ,"ContractData",Q6, "LongDescription",, "T")</f>
        <v>Crude Light (Globex), Mar 16</v>
      </c>
      <c r="P7" s="256"/>
      <c r="Q7" s="256"/>
      <c r="R7" s="9" t="str">
        <f>TEXT(RTD("cqg.rtd", ,"ContractData",Q6, "Last",,FormatMainDisplay!I2),FormatMainDisplay!N4)</f>
        <v>28.81</v>
      </c>
      <c r="S7" s="257"/>
      <c r="T7" s="258"/>
      <c r="U7" s="258"/>
      <c r="V7" s="259"/>
      <c r="W7" s="10" t="str">
        <f>TEXT(RTD("cqg.rtd", ,"ContractData",Q6, "NetChange",,FormatMainDisplay!I2),FormatMainDisplay!N4)</f>
        <v>-.63</v>
      </c>
      <c r="X7" s="10" t="str">
        <f>TEXT(RTD("cqg.rtd", ,"ContractData",Q6, "Open",,FormatMainDisplay!I2),FormatMainDisplay!N4)</f>
        <v>29.08</v>
      </c>
      <c r="Y7" s="9" t="str">
        <f>TEXT(RTD("cqg.rtd", ,"ContractData",Q6, "High",,FormatMainDisplay!I2),FormatMainDisplay!N4)</f>
        <v>31.53</v>
      </c>
      <c r="Z7" s="9" t="str">
        <f>TEXT(RTD("cqg.rtd", ,"ContractData",Q6, "Low",,FormatMainDisplay!I2),FormatMainDisplay!N4)</f>
        <v>28.70</v>
      </c>
      <c r="AA7" s="82">
        <f xml:space="preserve"> RTD("cqg.rtd",,"StudyData", $D$6,  "Tick", "FlatTicks=0", "Tick","D",AH7,"all")</f>
        <v>1872.75</v>
      </c>
      <c r="AB7" s="81">
        <f>IF(FormatMainDisplay!$H$7="Y",RTD("cqg.rtd",,"StudyData",$D$6,"Bar",,"Open",FormatMainDisplay!$H$8,AG7,,,,,"T"),IF(RTD("cqg.rtd",,"StudyData","SUBMINUTE("&amp;$D$6&amp;","&amp;FormatMainDisplay!$H$10&amp;",Regular)","Bar",,"Open",,AG7,"all",,,,"T")="",NA(),RTD("cqg.rtd",,"StudyData","SUBMINUTE("&amp;$D$6&amp;","&amp;FormatMainDisplay!$H$10&amp;",Regular)","Bar",,"Open",,AG7,"all",,,,"T")))</f>
        <v>1874.75</v>
      </c>
      <c r="AC7" s="81">
        <f>IF(FormatMainDisplay!$H$7="Y",RTD("cqg.rtd",,"StudyData",$D$6,"Bar",,"High",FormatMainDisplay!$H$8,AG7,,,,,"T"),IF(RTD("cqg.rtd",,"StudyData","SUBMINUTE("&amp;$D$6&amp;","&amp;FormatMainDisplay!$H$10&amp;",Regular)","Bar",,"High",,AG7,"all",,,,"T")="",NA(),RTD("cqg.rtd",,"StudyData","SUBMINUTE("&amp;$D$6&amp;","&amp;FormatMainDisplay!$H$10&amp;",Regular)","Bar",,"High",,AG7,"all",,,,"T")))</f>
        <v>1874.75</v>
      </c>
      <c r="AD7" s="81">
        <f>IF(FormatMainDisplay!$H$7="Y",RTD("cqg.rtd",,"StudyData",$D$6,"Bar",,"Low",FormatMainDisplay!$H$8,AG7,,,,,"T"),IF(RTD("cqg.rtd",,"StudyData","SUBMINUTE("&amp;$D$6&amp;","&amp;FormatMainDisplay!$H$10&amp;",Regular)","Bar",,"Low",,AG7,"all",,,,"T")="",NA(),RTD("cqg.rtd",,"StudyData","SUBMINUTE("&amp;$D$6&amp;","&amp;FormatMainDisplay!$H$10&amp;",Regular)","Bar",,"Low",,AG7,"all",,,,"T")))</f>
        <v>1870.25</v>
      </c>
      <c r="AE7" s="81">
        <f>IF(FormatMainDisplay!$H$7="Y",RTD("cqg.rtd",,"StudyData",$D$6,"Bar",,"Close",FormatMainDisplay!$H$8,AG7,,,,,"T"),IF(RTD("cqg.rtd",,"StudyData","SUBMINUTE("&amp;$D$6&amp;","&amp;FormatMainDisplay!$H$10&amp;",Regular)","Bar",,"Close",,AG7,"all",,,,"T")="",NA(),RTD("cqg.rtd",,"StudyData","SUBMINUTE("&amp;$D$6&amp;","&amp;FormatMainDisplay!$H$10&amp;",Regular)","Bar",,"Close",,AG7,"all",,,,"T")))</f>
        <v>1872.5</v>
      </c>
      <c r="AF7" s="52">
        <f>IF(FormatMainDisplay!$H$7="Y",RTD("cqg.rtd",,"StudyData",$D$6,"Bar",,"Time",FormatMainDisplay!$H$8,AG7,,,,,"T"),IF(RTD("cqg.rtd",,"StudyData","SUBMINUTE("&amp;$D$6&amp;","&amp;FormatMainDisplay!$H$10&amp;",Regular)","Bar",,"Time",,AG7,"all",,,,"T")="",NA(),RTD("cqg.rtd",,"StudyData","SUBMINUTE("&amp;$D$6&amp;","&amp;FormatMainDisplay!$H$10&amp;",Regular)","Bar",,"Time",,AG7,"all",,,,"T")))</f>
        <v>42416.420138888891</v>
      </c>
      <c r="AG7" s="25">
        <f t="shared" ref="AG7:AG65" si="0">AG6-1</f>
        <v>-2</v>
      </c>
      <c r="AH7" s="25">
        <f t="shared" ref="AH7:AH35" si="1">AH6+1</f>
        <v>-28</v>
      </c>
      <c r="AJ7" s="82">
        <f xml:space="preserve"> RTD("cqg.rtd",,"StudyData", $Q$6,  "Tick", "FlatTicks=0", "Tick","D",AQ7,"all")</f>
        <v>28.79</v>
      </c>
      <c r="AK7" s="81">
        <f>IF(FormatMainDisplay!$O$7="Y",RTD("cqg.rtd",,"StudyData",$Q$6,"Bar",,"Open",FormatMainDisplay!$O$8,AP7,,,,,"T"),IF(RTD("cqg.rtd",,"StudyData","SUBMINUTE("&amp;$Q$6&amp;","&amp;FormatMainDisplay!$O$10&amp;",Regular)","Bar",,"Open",,AP7,"all",,,,"T")="",NA(),RTD("cqg.rtd",,"StudyData","SUBMINUTE("&amp;$Q$6&amp;","&amp;FormatMainDisplay!$O$10&amp;",Regular)","Bar",,"Open",,AP7,"all",,,,"T")))</f>
        <v>29.01</v>
      </c>
      <c r="AL7" s="81">
        <f>IF(FormatMainDisplay!$O$7="Y",RTD("cqg.rtd",,"StudyData",$Q$6,"Bar",,"High",FormatMainDisplay!$O$8,AP7,,,,,"T"),IF(RTD("cqg.rtd",,"StudyData","SUBMINUTE("&amp;$Q$6&amp;","&amp;FormatMainDisplay!$O$10&amp;",Regular)","Bar",,"High",,AP7,"all",,,,"T")="",NA(),RTD("cqg.rtd",,"StudyData","SUBMINUTE("&amp;$Q$6&amp;","&amp;FormatMainDisplay!$O$10&amp;",Regular)","Bar",,"High",,AP7,"all",,,,"T")))</f>
        <v>29.01</v>
      </c>
      <c r="AM7" s="81">
        <f>IF(FormatMainDisplay!$O$7="Y",RTD("cqg.rtd",,"StudyData",$Q$6,"Bar",,"Low",FormatMainDisplay!$O$8,AP7,,,,,"T"),IF(RTD("cqg.rtd",,"StudyData","SUBMINUTE("&amp;$Q$6&amp;","&amp;FormatMainDisplay!$O$10&amp;",Regular)","Bar",,"Low",,AP7,"all",,,,"T")="",NA(),RTD("cqg.rtd",,"StudyData","SUBMINUTE("&amp;$Q$6&amp;","&amp;FormatMainDisplay!$O$10&amp;",Regular)","Bar",,"Low",,AP7,"all",,,,"T")))</f>
        <v>28.7</v>
      </c>
      <c r="AN7" s="105">
        <f>IF(FormatMainDisplay!$O$7="Y",RTD("cqg.rtd",,"StudyData",$Q$6,"Bar",,"Close",FormatMainDisplay!$O$8,AP7,,,,,"T"),IF(RTD("cqg.rtd",,"StudyData","SUBMINUTE("&amp;$Q$6&amp;","&amp;FormatMainDisplay!$O$10&amp;",Regular)","Bar",,"Close",,AP7,"all",,,,"T")="",NA(),RTD("cqg.rtd",,"StudyData","SUBMINUTE("&amp;$Q$6&amp;","&amp;FormatMainDisplay!$O$10&amp;",Regular)","Bar",,"Close",,AP7,"all",,,,"T")))</f>
        <v>28.88</v>
      </c>
      <c r="AO7" s="107">
        <f>IF(FormatMainDisplay!$O$7="Y",RTD("cqg.rtd",,"StudyData",$Q$6,"Bar",,"Time",FormatMainDisplay!$O$8,AP7,,,,,"T"),IF(RTD("cqg.rtd",,"StudyData","SUBMINUTE("&amp;$Q$6&amp;","&amp;FormatMainDisplay!$O$10&amp;",Regular)","Bar",,"Time",,AP7,"all",,,,"T")="",NA(),RTD("cqg.rtd",,"StudyData","SUBMINUTE("&amp;$Q$6&amp;","&amp;FormatMainDisplay!$O$10&amp;",Regular)","Bar",,"Time",,AP7,"all",,,,"T")))</f>
        <v>42416.420138888891</v>
      </c>
      <c r="AP7" s="106">
        <f t="shared" ref="AP7:AP65" si="2">AP6-1</f>
        <v>-2</v>
      </c>
      <c r="AQ7" s="25">
        <f t="shared" ref="AQ7:AQ35" si="3">AQ6+1</f>
        <v>-28</v>
      </c>
      <c r="AS7" s="82">
        <f xml:space="preserve"> RTD("cqg.rtd",,"StudyData", $D$31,  "Tick", "FlatTicks=0", "Tick","D",AZ7,"all")</f>
        <v>1216.5999999999999</v>
      </c>
      <c r="AT7" s="83">
        <f>IF(FormatMainDisplay!$H$22="Y",RTD("cqg.rtd",,"StudyData",$D$31,"Bar",,"Open",FormatMainDisplay!$H$23,AY7,,,,,"T"),IF(RTD("cqg.rtd",,"StudyData","SUBMINUTE("&amp;$D$31&amp;","&amp;FormatMainDisplay!$H$25&amp;",Regular)","Bar",,"Open",,AY7,"all",,,,"T")="",NA(),RTD("cqg.rtd",,"StudyData","SUBMINUTE("&amp;$D$31&amp;","&amp;FormatMainDisplay!$H$25&amp;",Regular)","Bar",,"Open",,AY7,"all",,,,"T")))</f>
        <v>1214.5</v>
      </c>
      <c r="AU7" s="83">
        <f>IF(FormatMainDisplay!$H$22="Y",RTD("cqg.rtd",,"StudyData",$D$31,"Bar",,"High",FormatMainDisplay!$H$23,AY7,,,,,"T"),IF(RTD("cqg.rtd",,"StudyData","SUBMINUTE("&amp;$D$31&amp;","&amp;FormatMainDisplay!$H$25&amp;",Regular)","Bar",,"High",,AY7,"all",,,,"T")="",NA(),RTD("cqg.rtd",,"StudyData","SUBMINUTE("&amp;$D$31&amp;","&amp;FormatMainDisplay!$H$25&amp;",Regular)","Bar",,"High",,AY7,"all",,,,"T")))</f>
        <v>1216.3</v>
      </c>
      <c r="AV7" s="83">
        <f>IF(FormatMainDisplay!$H$22="Y",RTD("cqg.rtd",,"StudyData",$D$31,"Bar",,"Low",FormatMainDisplay!$H$23,AY7,,,,,"T"),IF(RTD("cqg.rtd",,"StudyData","SUBMINUTE("&amp;$D$31&amp;","&amp;FormatMainDisplay!$H$25&amp;",Regular)","Bar",,"Low",,AY7,"all",,,,"T")="",NA(),RTD("cqg.rtd",,"StudyData","SUBMINUTE("&amp;$D$31&amp;","&amp;FormatMainDisplay!$H$25&amp;",Regular)","Bar",,"Low",,AY7,"all",,,,"T")))</f>
        <v>1214.4000000000001</v>
      </c>
      <c r="AW7" s="83">
        <f>IF(FormatMainDisplay!$H$22="Y",RTD("cqg.rtd",,"StudyData",$D$31,"Bar",,"Close",FormatMainDisplay!$H$23,AY7,,,,,"T"),IF(RTD("cqg.rtd",,"StudyData","SUBMINUTE("&amp;$D$31&amp;","&amp;FormatMainDisplay!$H$25&amp;",Regular)","Bar",,"Close",,AY7,"all",,,,"T")="",NA(),RTD("cqg.rtd",,"StudyData","SUBMINUTE("&amp;$D$31&amp;","&amp;FormatMainDisplay!$H$25&amp;",Regular)","Bar",,"Close",,AY7,"all",,,,"T")))</f>
        <v>1216</v>
      </c>
      <c r="AX7" s="52">
        <f>IF(FormatMainDisplay!$H$22="Y",RTD("cqg.rtd",,"StudyData",$D$31,"Bar",,"Time",FormatMainDisplay!$H$23,AY7,,,,,"T"),IF(RTD("cqg.rtd",,"StudyData","SUBMINUTE("&amp;$D$31&amp;","&amp;FormatMainDisplay!$H$25&amp;",Regular)","Bar",,"Time",,AY7,"all",,,,"T")="",NA(),RTD("cqg.rtd",,"StudyData","SUBMINUTE("&amp;$D$31&amp;","&amp;FormatMainDisplay!$H$25&amp;",Regular)","Bar",,"Time",,AY7,"all",,,,"T")))</f>
        <v>42416.420138888891</v>
      </c>
      <c r="AY7" s="25">
        <f t="shared" ref="AY7:AY65" si="4">AY6-1</f>
        <v>-2</v>
      </c>
      <c r="AZ7" s="25">
        <f t="shared" ref="AZ7:AZ35" si="5">AZ6+1</f>
        <v>-28</v>
      </c>
    </row>
    <row r="8" spans="1:73" ht="4.3499999999999996" customHeight="1" x14ac:dyDescent="0.3">
      <c r="B8" s="273"/>
      <c r="C8" s="242"/>
      <c r="D8" s="242"/>
      <c r="E8" s="242"/>
      <c r="F8" s="271"/>
      <c r="G8" s="272"/>
      <c r="H8" s="274"/>
      <c r="I8" s="272"/>
      <c r="J8" s="253"/>
      <c r="K8" s="253"/>
      <c r="L8" s="253"/>
      <c r="M8" s="254"/>
      <c r="N8" s="18"/>
      <c r="O8" s="27"/>
      <c r="P8" s="12"/>
      <c r="Q8" s="12"/>
      <c r="R8" s="12"/>
      <c r="S8" s="12"/>
      <c r="T8" s="12"/>
      <c r="U8" s="12"/>
      <c r="V8" s="12"/>
      <c r="W8" s="12"/>
      <c r="X8" s="12"/>
      <c r="Y8" s="12"/>
      <c r="Z8" s="13"/>
      <c r="AA8" s="82">
        <f xml:space="preserve"> RTD("cqg.rtd",,"StudyData", $D$6,  "Tick", "FlatTicks=0", "Tick","D",AH8,"all")</f>
        <v>1872.5</v>
      </c>
      <c r="AB8" s="81">
        <f>IF(FormatMainDisplay!$H$7="Y",RTD("cqg.rtd",,"StudyData",$D$6,"Bar",,"Open",FormatMainDisplay!$H$8,AG8,,,,,"T"),IF(RTD("cqg.rtd",,"StudyData","SUBMINUTE("&amp;$D$6&amp;","&amp;FormatMainDisplay!$H$10&amp;",Regular)","Bar",,"Open",,AG8,"all",,,,"T")="",NA(),RTD("cqg.rtd",,"StudyData","SUBMINUTE("&amp;$D$6&amp;","&amp;FormatMainDisplay!$H$10&amp;",Regular)","Bar",,"Open",,AG8,"all",,,,"T")))</f>
        <v>1874.75</v>
      </c>
      <c r="AC8" s="81">
        <f>IF(FormatMainDisplay!$H$7="Y",RTD("cqg.rtd",,"StudyData",$D$6,"Bar",,"High",FormatMainDisplay!$H$8,AG8,,,,,"T"),IF(RTD("cqg.rtd",,"StudyData","SUBMINUTE("&amp;$D$6&amp;","&amp;FormatMainDisplay!$H$10&amp;",Regular)","Bar",,"High",,AG8,"all",,,,"T")="",NA(),RTD("cqg.rtd",,"StudyData","SUBMINUTE("&amp;$D$6&amp;","&amp;FormatMainDisplay!$H$10&amp;",Regular)","Bar",,"High",,AG8,"all",,,,"T")))</f>
        <v>1876.5</v>
      </c>
      <c r="AD8" s="81">
        <f>IF(FormatMainDisplay!$H$7="Y",RTD("cqg.rtd",,"StudyData",$D$6,"Bar",,"Low",FormatMainDisplay!$H$8,AG8,,,,,"T"),IF(RTD("cqg.rtd",,"StudyData","SUBMINUTE("&amp;$D$6&amp;","&amp;FormatMainDisplay!$H$10&amp;",Regular)","Bar",,"Low",,AG8,"all",,,,"T")="",NA(),RTD("cqg.rtd",,"StudyData","SUBMINUTE("&amp;$D$6&amp;","&amp;FormatMainDisplay!$H$10&amp;",Regular)","Bar",,"Low",,AG8,"all",,,,"T")))</f>
        <v>1874</v>
      </c>
      <c r="AE8" s="81">
        <f>IF(FormatMainDisplay!$H$7="Y",RTD("cqg.rtd",,"StudyData",$D$6,"Bar",,"Close",FormatMainDisplay!$H$8,AG8,,,,,"T"),IF(RTD("cqg.rtd",,"StudyData","SUBMINUTE("&amp;$D$6&amp;","&amp;FormatMainDisplay!$H$10&amp;",Regular)","Bar",,"Close",,AG8,"all",,,,"T")="",NA(),RTD("cqg.rtd",,"StudyData","SUBMINUTE("&amp;$D$6&amp;","&amp;FormatMainDisplay!$H$10&amp;",Regular)","Bar",,"Close",,AG8,"all",,,,"T")))</f>
        <v>1874.75</v>
      </c>
      <c r="AF8" s="52">
        <f>IF(FormatMainDisplay!$H$7="Y",RTD("cqg.rtd",,"StudyData",$D$6,"Bar",,"Time",FormatMainDisplay!$H$8,AG8,,,,,"T"),IF(RTD("cqg.rtd",,"StudyData","SUBMINUTE("&amp;$D$6&amp;","&amp;FormatMainDisplay!$H$10&amp;",Regular)","Bar",,"Time",,AG8,"all",,,,"T")="",NA(),RTD("cqg.rtd",,"StudyData","SUBMINUTE("&amp;$D$6&amp;","&amp;FormatMainDisplay!$H$10&amp;",Regular)","Bar",,"Time",,AG8,"all",,,,"T")))</f>
        <v>42416.416666666664</v>
      </c>
      <c r="AG8" s="25">
        <f>AG7-1</f>
        <v>-3</v>
      </c>
      <c r="AH8" s="25">
        <f t="shared" si="1"/>
        <v>-27</v>
      </c>
      <c r="AJ8" s="82">
        <f xml:space="preserve"> RTD("cqg.rtd",,"StudyData", $Q$6,  "Tick", "FlatTicks=0", "Tick","D",AQ8,"all")</f>
        <v>28.78</v>
      </c>
      <c r="AK8" s="81">
        <f>IF(FormatMainDisplay!$O$7="Y",RTD("cqg.rtd",,"StudyData",$Q$6,"Bar",,"Open",FormatMainDisplay!$O$8,AP8,,,,,"T"),IF(RTD("cqg.rtd",,"StudyData","SUBMINUTE("&amp;$Q$6&amp;","&amp;FormatMainDisplay!$O$10&amp;",Regular)","Bar",,"Open",,AP8,"all",,,,"T")="",NA(),RTD("cqg.rtd",,"StudyData","SUBMINUTE("&amp;$Q$6&amp;","&amp;FormatMainDisplay!$O$10&amp;",Regular)","Bar",,"Open",,AP8,"all",,,,"T")))</f>
        <v>28.99</v>
      </c>
      <c r="AL8" s="81">
        <f>IF(FormatMainDisplay!$O$7="Y",RTD("cqg.rtd",,"StudyData",$Q$6,"Bar",,"High",FormatMainDisplay!$O$8,AP8,,,,,"T"),IF(RTD("cqg.rtd",,"StudyData","SUBMINUTE("&amp;$Q$6&amp;","&amp;FormatMainDisplay!$O$10&amp;",Regular)","Bar",,"High",,AP8,"all",,,,"T")="",NA(),RTD("cqg.rtd",,"StudyData","SUBMINUTE("&amp;$Q$6&amp;","&amp;FormatMainDisplay!$O$10&amp;",Regular)","Bar",,"High",,AP8,"all",,,,"T")))</f>
        <v>29.12</v>
      </c>
      <c r="AM8" s="81">
        <f>IF(FormatMainDisplay!$O$7="Y",RTD("cqg.rtd",,"StudyData",$Q$6,"Bar",,"Low",FormatMainDisplay!$O$8,AP8,,,,,"T"),IF(RTD("cqg.rtd",,"StudyData","SUBMINUTE("&amp;$Q$6&amp;","&amp;FormatMainDisplay!$O$10&amp;",Regular)","Bar",,"Low",,AP8,"all",,,,"T")="",NA(),RTD("cqg.rtd",,"StudyData","SUBMINUTE("&amp;$Q$6&amp;","&amp;FormatMainDisplay!$O$10&amp;",Regular)","Bar",,"Low",,AP8,"all",,,,"T")))</f>
        <v>28.99</v>
      </c>
      <c r="AN8" s="105">
        <f>IF(FormatMainDisplay!$O$7="Y",RTD("cqg.rtd",,"StudyData",$Q$6,"Bar",,"Close",FormatMainDisplay!$O$8,AP8,,,,,"T"),IF(RTD("cqg.rtd",,"StudyData","SUBMINUTE("&amp;$Q$6&amp;","&amp;FormatMainDisplay!$O$10&amp;",Regular)","Bar",,"Close",,AP8,"all",,,,"T")="",NA(),RTD("cqg.rtd",,"StudyData","SUBMINUTE("&amp;$Q$6&amp;","&amp;FormatMainDisplay!$O$10&amp;",Regular)","Bar",,"Close",,AP8,"all",,,,"T")))</f>
        <v>29</v>
      </c>
      <c r="AO8" s="107">
        <f>IF(FormatMainDisplay!$O$7="Y",RTD("cqg.rtd",,"StudyData",$Q$6,"Bar",,"Time",FormatMainDisplay!$O$8,AP8,,,,,"T"),IF(RTD("cqg.rtd",,"StudyData","SUBMINUTE("&amp;$Q$6&amp;","&amp;FormatMainDisplay!$O$10&amp;",Regular)","Bar",,"Time",,AP8,"all",,,,"T")="",NA(),RTD("cqg.rtd",,"StudyData","SUBMINUTE("&amp;$Q$6&amp;","&amp;FormatMainDisplay!$O$10&amp;",Regular)","Bar",,"Time",,AP8,"all",,,,"T")))</f>
        <v>42416.416666666664</v>
      </c>
      <c r="AP8" s="106">
        <f>AP7-1</f>
        <v>-3</v>
      </c>
      <c r="AQ8" s="25">
        <f t="shared" si="3"/>
        <v>-27</v>
      </c>
      <c r="AS8" s="82">
        <f xml:space="preserve"> RTD("cqg.rtd",,"StudyData", $D$31,  "Tick", "FlatTicks=0", "Tick","D",AZ8,"all")</f>
        <v>1216.7</v>
      </c>
      <c r="AT8" s="83">
        <f>IF(FormatMainDisplay!$H$22="Y",RTD("cqg.rtd",,"StudyData",$D$31,"Bar",,"Open",FormatMainDisplay!$H$23,AY8,,,,,"T"),IF(RTD("cqg.rtd",,"StudyData","SUBMINUTE("&amp;$D$31&amp;","&amp;FormatMainDisplay!$H$25&amp;",Regular)","Bar",,"Open",,AY8,"all",,,,"T")="",NA(),RTD("cqg.rtd",,"StudyData","SUBMINUTE("&amp;$D$31&amp;","&amp;FormatMainDisplay!$H$25&amp;",Regular)","Bar",,"Open",,AY8,"all",,,,"T")))</f>
        <v>1216.4000000000001</v>
      </c>
      <c r="AU8" s="83">
        <f>IF(FormatMainDisplay!$H$22="Y",RTD("cqg.rtd",,"StudyData",$D$31,"Bar",,"High",FormatMainDisplay!$H$23,AY8,,,,,"T"),IF(RTD("cqg.rtd",,"StudyData","SUBMINUTE("&amp;$D$31&amp;","&amp;FormatMainDisplay!$H$25&amp;",Regular)","Bar",,"High",,AY8,"all",,,,"T")="",NA(),RTD("cqg.rtd",,"StudyData","SUBMINUTE("&amp;$D$31&amp;","&amp;FormatMainDisplay!$H$25&amp;",Regular)","Bar",,"High",,AY8,"all",,,,"T")))</f>
        <v>1216.8</v>
      </c>
      <c r="AV8" s="83">
        <f>IF(FormatMainDisplay!$H$22="Y",RTD("cqg.rtd",,"StudyData",$D$31,"Bar",,"Low",FormatMainDisplay!$H$23,AY8,,,,,"T"),IF(RTD("cqg.rtd",,"StudyData","SUBMINUTE("&amp;$D$31&amp;","&amp;FormatMainDisplay!$H$25&amp;",Regular)","Bar",,"Low",,AY8,"all",,,,"T")="",NA(),RTD("cqg.rtd",,"StudyData","SUBMINUTE("&amp;$D$31&amp;","&amp;FormatMainDisplay!$H$25&amp;",Regular)","Bar",,"Low",,AY8,"all",,,,"T")))</f>
        <v>1214</v>
      </c>
      <c r="AW8" s="83">
        <f>IF(FormatMainDisplay!$H$22="Y",RTD("cqg.rtd",,"StudyData",$D$31,"Bar",,"Close",FormatMainDisplay!$H$23,AY8,,,,,"T"),IF(RTD("cqg.rtd",,"StudyData","SUBMINUTE("&amp;$D$31&amp;","&amp;FormatMainDisplay!$H$25&amp;",Regular)","Bar",,"Close",,AY8,"all",,,,"T")="",NA(),RTD("cqg.rtd",,"StudyData","SUBMINUTE("&amp;$D$31&amp;","&amp;FormatMainDisplay!$H$25&amp;",Regular)","Bar",,"Close",,AY8,"all",,,,"T")))</f>
        <v>1214.4000000000001</v>
      </c>
      <c r="AX8" s="52">
        <f>IF(FormatMainDisplay!$H$22="Y",RTD("cqg.rtd",,"StudyData",$D$31,"Bar",,"Time",FormatMainDisplay!$H$23,AY8,,,,,"T"),IF(RTD("cqg.rtd",,"StudyData","SUBMINUTE("&amp;$D$31&amp;","&amp;FormatMainDisplay!$H$25&amp;",Regular)","Bar",,"Time",,AY8,"all",,,,"T")="",NA(),RTD("cqg.rtd",,"StudyData","SUBMINUTE("&amp;$D$31&amp;","&amp;FormatMainDisplay!$H$25&amp;",Regular)","Bar",,"Time",,AY8,"all",,,,"T")))</f>
        <v>42416.416666666664</v>
      </c>
      <c r="AY8" s="25">
        <f>AY7-1</f>
        <v>-3</v>
      </c>
      <c r="AZ8" s="25">
        <f t="shared" si="5"/>
        <v>-27</v>
      </c>
    </row>
    <row r="9" spans="1:73" ht="20.100000000000001" customHeight="1" x14ac:dyDescent="0.3">
      <c r="B9" s="248" t="str">
        <f>TEXT(RTD("cqg.rtd",,"DOMData",D6,"Price",-5,FormatMainDisplay!B2),FormatMainDisplay!G4)</f>
        <v>1871.50</v>
      </c>
      <c r="C9" s="262" t="str">
        <f>TEXT(RTD("cqg.rtd",,"DOMData",D6,"Price",-4,FormatMainDisplay!B2),FormatMainDisplay!G4)</f>
        <v>1871.75</v>
      </c>
      <c r="D9" s="264" t="str">
        <f>TEXT(RTD("cqg.rtd",,"DOMData",D6,"Price",-3,FormatMainDisplay!B2),FormatMainDisplay!G4)</f>
        <v>1872.00</v>
      </c>
      <c r="E9" s="266" t="str">
        <f>TEXT(RTD("cqg.rtd",,"DOMData",D6,"Price",-2,FormatMainDisplay!B2),FormatMainDisplay!G4)</f>
        <v>1872.25</v>
      </c>
      <c r="F9" s="169" t="str">
        <f>FormatMainDisplay!D7</f>
        <v>18</v>
      </c>
      <c r="G9" s="33"/>
      <c r="H9" s="171" t="str">
        <f>FormatMainDisplay!F7</f>
        <v>18</v>
      </c>
      <c r="I9" s="34"/>
      <c r="J9" s="233" t="str">
        <f>TEXT(RTD("cqg.rtd",,"DOMData",D6,"Price",2,FormatMainDisplay!B2),FormatMainDisplay!G4)</f>
        <v>1873.00</v>
      </c>
      <c r="K9" s="235" t="str">
        <f>TEXT(RTD("cqg.rtd",,"DOMData",D6,"Price",3,FormatMainDisplay!B2),FormatMainDisplay!G4)</f>
        <v>1873.25</v>
      </c>
      <c r="L9" s="240" t="str">
        <f>TEXT(RTD("cqg.rtd",,"DOMData",D6,"Price",4,FormatMainDisplay!B2),FormatMainDisplay!G4)</f>
        <v>1873.50</v>
      </c>
      <c r="M9" s="180" t="str">
        <f>TEXT(RTD("cqg.rtd",,"DOMData",D6,"Price",5,FormatMainDisplay!B2),FormatMainDisplay!G4)</f>
        <v>1873.75</v>
      </c>
      <c r="N9" s="19"/>
      <c r="O9" s="260" t="str">
        <f>TEXT(RTD("cqg.rtd",,"DOMData",Q6,"Price",-5,FormatMainDisplay!I2),FormatMainDisplay!N4)</f>
        <v>28.76</v>
      </c>
      <c r="P9" s="262" t="str">
        <f>TEXT(RTD("cqg.rtd",,"DOMData",Q6,"Price",-4,FormatMainDisplay!I2),FormatMainDisplay!N4)</f>
        <v>28.77</v>
      </c>
      <c r="Q9" s="264" t="str">
        <f>TEXT(RTD("cqg.rtd",,"DOMData",Q6,"Price",-3,FormatMainDisplay!I2),FormatMainDisplay!N4)</f>
        <v>28.78</v>
      </c>
      <c r="R9" s="266" t="str">
        <f>TEXT(RTD("cqg.rtd",,"DOMData",Q6,"Price",-2,FormatMainDisplay!I2),FormatMainDisplay!N4)</f>
        <v>28.79</v>
      </c>
      <c r="S9" s="169" t="str">
        <f>FormatMainDisplay!K7</f>
        <v>28.</v>
      </c>
      <c r="T9" s="8"/>
      <c r="U9" s="171" t="str">
        <f>FormatMainDisplay!M7</f>
        <v>28.</v>
      </c>
      <c r="V9" s="11"/>
      <c r="W9" s="233" t="str">
        <f>TEXT(RTD("cqg.rtd",,"DOMData",Q6,"Price",2,FormatMainDisplay!I2),FormatMainDisplay!N4)</f>
        <v>28.82</v>
      </c>
      <c r="X9" s="235" t="str">
        <f>TEXT(RTD("cqg.rtd",,"DOMData",Q6,"Price",3,FormatMainDisplay!I2),FormatMainDisplay!N4)</f>
        <v>28.83</v>
      </c>
      <c r="Y9" s="240" t="str">
        <f>TEXT(RTD("cqg.rtd",,"DOMData",Q6,"Price",4,FormatMainDisplay!I2),FormatMainDisplay!N4)</f>
        <v>28.84</v>
      </c>
      <c r="Z9" s="180" t="str">
        <f>TEXT(RTD("cqg.rtd",,"DOMData",Q6,"Price",5,FormatMainDisplay!I2),FormatMainDisplay!N4)</f>
        <v>28.85</v>
      </c>
      <c r="AA9" s="82">
        <f xml:space="preserve"> RTD("cqg.rtd",,"StudyData", $D$6,  "Tick", "FlatTicks=0", "Tick","D",AH9,"all")</f>
        <v>1872.25</v>
      </c>
      <c r="AB9" s="81">
        <f>IF(FormatMainDisplay!$H$7="Y",RTD("cqg.rtd",,"StudyData",$D$6,"Bar",,"Open",FormatMainDisplay!$H$8,AG9,,,,,"T"),IF(RTD("cqg.rtd",,"StudyData","SUBMINUTE("&amp;$D$6&amp;","&amp;FormatMainDisplay!$H$10&amp;",Regular)","Bar",,"Open",,AG9,"all",,,,"T")="",NA(),RTD("cqg.rtd",,"StudyData","SUBMINUTE("&amp;$D$6&amp;","&amp;FormatMainDisplay!$H$10&amp;",Regular)","Bar",,"Open",,AG9,"all",,,,"T")))</f>
        <v>1876</v>
      </c>
      <c r="AC9" s="81">
        <f>IF(FormatMainDisplay!$H$7="Y",RTD("cqg.rtd",,"StudyData",$D$6,"Bar",,"High",FormatMainDisplay!$H$8,AG9,,,,,"T"),IF(RTD("cqg.rtd",,"StudyData","SUBMINUTE("&amp;$D$6&amp;","&amp;FormatMainDisplay!$H$10&amp;",Regular)","Bar",,"High",,AG9,"all",,,,"T")="",NA(),RTD("cqg.rtd",,"StudyData","SUBMINUTE("&amp;$D$6&amp;","&amp;FormatMainDisplay!$H$10&amp;",Regular)","Bar",,"High",,AG9,"all",,,,"T")))</f>
        <v>1876</v>
      </c>
      <c r="AD9" s="81">
        <f>IF(FormatMainDisplay!$H$7="Y",RTD("cqg.rtd",,"StudyData",$D$6,"Bar",,"Low",FormatMainDisplay!$H$8,AG9,,,,,"T"),IF(RTD("cqg.rtd",,"StudyData","SUBMINUTE("&amp;$D$6&amp;","&amp;FormatMainDisplay!$H$10&amp;",Regular)","Bar",,"Low",,AG9,"all",,,,"T")="",NA(),RTD("cqg.rtd",,"StudyData","SUBMINUTE("&amp;$D$6&amp;","&amp;FormatMainDisplay!$H$10&amp;",Regular)","Bar",,"Low",,AG9,"all",,,,"T")))</f>
        <v>1873.75</v>
      </c>
      <c r="AE9" s="81">
        <f>IF(FormatMainDisplay!$H$7="Y",RTD("cqg.rtd",,"StudyData",$D$6,"Bar",,"Close",FormatMainDisplay!$H$8,AG9,,,,,"T"),IF(RTD("cqg.rtd",,"StudyData","SUBMINUTE("&amp;$D$6&amp;","&amp;FormatMainDisplay!$H$10&amp;",Regular)","Bar",,"Close",,AG9,"all",,,,"T")="",NA(),RTD("cqg.rtd",,"StudyData","SUBMINUTE("&amp;$D$6&amp;","&amp;FormatMainDisplay!$H$10&amp;",Regular)","Bar",,"Close",,AG9,"all",,,,"T")))</f>
        <v>1874.75</v>
      </c>
      <c r="AF9" s="52">
        <f>IF(FormatMainDisplay!$H$7="Y",RTD("cqg.rtd",,"StudyData",$D$6,"Bar",,"Time",FormatMainDisplay!$H$8,AG9,,,,,"T"),IF(RTD("cqg.rtd",,"StudyData","SUBMINUTE("&amp;$D$6&amp;","&amp;FormatMainDisplay!$H$10&amp;",Regular)","Bar",,"Time",,AG9,"all",,,,"T")="",NA(),RTD("cqg.rtd",,"StudyData","SUBMINUTE("&amp;$D$6&amp;","&amp;FormatMainDisplay!$H$10&amp;",Regular)","Bar",,"Time",,AG9,"all",,,,"T")))</f>
        <v>42416.413194444445</v>
      </c>
      <c r="AG9" s="25">
        <f t="shared" si="0"/>
        <v>-4</v>
      </c>
      <c r="AH9" s="25">
        <f t="shared" si="1"/>
        <v>-26</v>
      </c>
      <c r="AJ9" s="82">
        <f xml:space="preserve"> RTD("cqg.rtd",,"StudyData", $Q$6,  "Tick", "FlatTicks=0", "Tick","D",AQ9,"all")</f>
        <v>28.79</v>
      </c>
      <c r="AK9" s="81">
        <f>IF(FormatMainDisplay!$O$7="Y",RTD("cqg.rtd",,"StudyData",$Q$6,"Bar",,"Open",FormatMainDisplay!$O$8,AP9,,,,,"T"),IF(RTD("cqg.rtd",,"StudyData","SUBMINUTE("&amp;$Q$6&amp;","&amp;FormatMainDisplay!$O$10&amp;",Regular)","Bar",,"Open",,AP9,"all",,,,"T")="",NA(),RTD("cqg.rtd",,"StudyData","SUBMINUTE("&amp;$Q$6&amp;","&amp;FormatMainDisplay!$O$10&amp;",Regular)","Bar",,"Open",,AP9,"all",,,,"T")))</f>
        <v>28.9</v>
      </c>
      <c r="AL9" s="81">
        <f>IF(FormatMainDisplay!$O$7="Y",RTD("cqg.rtd",,"StudyData",$Q$6,"Bar",,"High",FormatMainDisplay!$O$8,AP9,,,,,"T"),IF(RTD("cqg.rtd",,"StudyData","SUBMINUTE("&amp;$Q$6&amp;","&amp;FormatMainDisplay!$O$10&amp;",Regular)","Bar",,"High",,AP9,"all",,,,"T")="",NA(),RTD("cqg.rtd",,"StudyData","SUBMINUTE("&amp;$Q$6&amp;","&amp;FormatMainDisplay!$O$10&amp;",Regular)","Bar",,"High",,AP9,"all",,,,"T")))</f>
        <v>29</v>
      </c>
      <c r="AM9" s="81">
        <f>IF(FormatMainDisplay!$O$7="Y",RTD("cqg.rtd",,"StudyData",$Q$6,"Bar",,"Low",FormatMainDisplay!$O$8,AP9,,,,,"T"),IF(RTD("cqg.rtd",,"StudyData","SUBMINUTE("&amp;$Q$6&amp;","&amp;FormatMainDisplay!$O$10&amp;",Regular)","Bar",,"Low",,AP9,"all",,,,"T")="",NA(),RTD("cqg.rtd",,"StudyData","SUBMINUTE("&amp;$Q$6&amp;","&amp;FormatMainDisplay!$O$10&amp;",Regular)","Bar",,"Low",,AP9,"all",,,,"T")))</f>
        <v>28.84</v>
      </c>
      <c r="AN9" s="105">
        <f>IF(FormatMainDisplay!$O$7="Y",RTD("cqg.rtd",,"StudyData",$Q$6,"Bar",,"Close",FormatMainDisplay!$O$8,AP9,,,,,"T"),IF(RTD("cqg.rtd",,"StudyData","SUBMINUTE("&amp;$Q$6&amp;","&amp;FormatMainDisplay!$O$10&amp;",Regular)","Bar",,"Close",,AP9,"all",,,,"T")="",NA(),RTD("cqg.rtd",,"StudyData","SUBMINUTE("&amp;$Q$6&amp;","&amp;FormatMainDisplay!$O$10&amp;",Regular)","Bar",,"Close",,AP9,"all",,,,"T")))</f>
        <v>28.99</v>
      </c>
      <c r="AO9" s="107">
        <f>IF(FormatMainDisplay!$O$7="Y",RTD("cqg.rtd",,"StudyData",$Q$6,"Bar",,"Time",FormatMainDisplay!$O$8,AP9,,,,,"T"),IF(RTD("cqg.rtd",,"StudyData","SUBMINUTE("&amp;$Q$6&amp;","&amp;FormatMainDisplay!$O$10&amp;",Regular)","Bar",,"Time",,AP9,"all",,,,"T")="",NA(),RTD("cqg.rtd",,"StudyData","SUBMINUTE("&amp;$Q$6&amp;","&amp;FormatMainDisplay!$O$10&amp;",Regular)","Bar",,"Time",,AP9,"all",,,,"T")))</f>
        <v>42416.413194444445</v>
      </c>
      <c r="AP9" s="106">
        <f t="shared" si="2"/>
        <v>-4</v>
      </c>
      <c r="AQ9" s="25">
        <f t="shared" si="3"/>
        <v>-26</v>
      </c>
      <c r="AS9" s="82">
        <f xml:space="preserve"> RTD("cqg.rtd",,"StudyData", $D$31,  "Tick", "FlatTicks=0", "Tick","D",AZ9,"all")</f>
        <v>1216.5999999999999</v>
      </c>
      <c r="AT9" s="83">
        <f>IF(FormatMainDisplay!$H$22="Y",RTD("cqg.rtd",,"StudyData",$D$31,"Bar",,"Open",FormatMainDisplay!$H$23,AY9,,,,,"T"),IF(RTD("cqg.rtd",,"StudyData","SUBMINUTE("&amp;$D$31&amp;","&amp;FormatMainDisplay!$H$25&amp;",Regular)","Bar",,"Open",,AY9,"all",,,,"T")="",NA(),RTD("cqg.rtd",,"StudyData","SUBMINUTE("&amp;$D$31&amp;","&amp;FormatMainDisplay!$H$25&amp;",Regular)","Bar",,"Open",,AY9,"all",,,,"T")))</f>
        <v>1214.9000000000001</v>
      </c>
      <c r="AU9" s="83">
        <f>IF(FormatMainDisplay!$H$22="Y",RTD("cqg.rtd",,"StudyData",$D$31,"Bar",,"High",FormatMainDisplay!$H$23,AY9,,,,,"T"),IF(RTD("cqg.rtd",,"StudyData","SUBMINUTE("&amp;$D$31&amp;","&amp;FormatMainDisplay!$H$25&amp;",Regular)","Bar",,"High",,AY9,"all",,,,"T")="",NA(),RTD("cqg.rtd",,"StudyData","SUBMINUTE("&amp;$D$31&amp;","&amp;FormatMainDisplay!$H$25&amp;",Regular)","Bar",,"High",,AY9,"all",,,,"T")))</f>
        <v>1216.5999999999999</v>
      </c>
      <c r="AV9" s="83">
        <f>IF(FormatMainDisplay!$H$22="Y",RTD("cqg.rtd",,"StudyData",$D$31,"Bar",,"Low",FormatMainDisplay!$H$23,AY9,,,,,"T"),IF(RTD("cqg.rtd",,"StudyData","SUBMINUTE("&amp;$D$31&amp;","&amp;FormatMainDisplay!$H$25&amp;",Regular)","Bar",,"Low",,AY9,"all",,,,"T")="",NA(),RTD("cqg.rtd",,"StudyData","SUBMINUTE("&amp;$D$31&amp;","&amp;FormatMainDisplay!$H$25&amp;",Regular)","Bar",,"Low",,AY9,"all",,,,"T")))</f>
        <v>1214.7</v>
      </c>
      <c r="AW9" s="83">
        <f>IF(FormatMainDisplay!$H$22="Y",RTD("cqg.rtd",,"StudyData",$D$31,"Bar",,"Close",FormatMainDisplay!$H$23,AY9,,,,,"T"),IF(RTD("cqg.rtd",,"StudyData","SUBMINUTE("&amp;$D$31&amp;","&amp;FormatMainDisplay!$H$25&amp;",Regular)","Bar",,"Close",,AY9,"all",,,,"T")="",NA(),RTD("cqg.rtd",,"StudyData","SUBMINUTE("&amp;$D$31&amp;","&amp;FormatMainDisplay!$H$25&amp;",Regular)","Bar",,"Close",,AY9,"all",,,,"T")))</f>
        <v>1216.4000000000001</v>
      </c>
      <c r="AX9" s="52">
        <f>IF(FormatMainDisplay!$H$22="Y",RTD("cqg.rtd",,"StudyData",$D$31,"Bar",,"Time",FormatMainDisplay!$H$23,AY9,,,,,"T"),IF(RTD("cqg.rtd",,"StudyData","SUBMINUTE("&amp;$D$31&amp;","&amp;FormatMainDisplay!$H$25&amp;",Regular)","Bar",,"Time",,AY9,"all",,,,"T")="",NA(),RTD("cqg.rtd",,"StudyData","SUBMINUTE("&amp;$D$31&amp;","&amp;FormatMainDisplay!$H$25&amp;",Regular)","Bar",,"Time",,AY9,"all",,,,"T")))</f>
        <v>42416.413194444445</v>
      </c>
      <c r="AY9" s="25">
        <f t="shared" si="4"/>
        <v>-4</v>
      </c>
      <c r="AZ9" s="25">
        <f t="shared" si="5"/>
        <v>-26</v>
      </c>
    </row>
    <row r="10" spans="1:73" ht="25.15" customHeight="1" x14ac:dyDescent="0.3">
      <c r="B10" s="249"/>
      <c r="C10" s="263"/>
      <c r="D10" s="265"/>
      <c r="E10" s="267"/>
      <c r="F10" s="170" t="str">
        <f>FormatMainDisplay!D10</f>
        <v>72</v>
      </c>
      <c r="G10" s="165" t="str">
        <f>FormatMainDisplay!D13</f>
        <v>.50</v>
      </c>
      <c r="H10" s="172" t="str">
        <f>FormatMainDisplay!F10</f>
        <v>72</v>
      </c>
      <c r="I10" s="166" t="str">
        <f>FormatMainDisplay!F13</f>
        <v>.75</v>
      </c>
      <c r="J10" s="234"/>
      <c r="K10" s="236"/>
      <c r="L10" s="241"/>
      <c r="M10" s="181"/>
      <c r="N10" s="19"/>
      <c r="O10" s="261"/>
      <c r="P10" s="263"/>
      <c r="Q10" s="265"/>
      <c r="R10" s="267"/>
      <c r="S10" s="170" t="str">
        <f>FormatMainDisplay!K10</f>
        <v>80</v>
      </c>
      <c r="T10" s="165" t="str">
        <f>FormatMainDisplay!K13</f>
        <v/>
      </c>
      <c r="U10" s="172" t="str">
        <f>FormatMainDisplay!M10</f>
        <v>81</v>
      </c>
      <c r="V10" s="166" t="str">
        <f>FormatMainDisplay!M13</f>
        <v/>
      </c>
      <c r="W10" s="234"/>
      <c r="X10" s="236"/>
      <c r="Y10" s="241"/>
      <c r="Z10" s="181"/>
      <c r="AA10" s="82">
        <f xml:space="preserve"> RTD("cqg.rtd",,"StudyData", $D$6,  "Tick", "FlatTicks=0", "Tick","D",AH10,"all")</f>
        <v>1872.5</v>
      </c>
      <c r="AB10" s="81">
        <f>IF(FormatMainDisplay!$H$7="Y",RTD("cqg.rtd",,"StudyData",$D$6,"Bar",,"Open",FormatMainDisplay!$H$8,AG10,,,,,"T"),IF(RTD("cqg.rtd",,"StudyData","SUBMINUTE("&amp;$D$6&amp;","&amp;FormatMainDisplay!$H$10&amp;",Regular)","Bar",,"Open",,AG10,"all",,,,"T")="",NA(),RTD("cqg.rtd",,"StudyData","SUBMINUTE("&amp;$D$6&amp;","&amp;FormatMainDisplay!$H$10&amp;",Regular)","Bar",,"Open",,AG10,"all",,,,"T")))</f>
        <v>1878.5</v>
      </c>
      <c r="AC10" s="81">
        <f>IF(FormatMainDisplay!$H$7="Y",RTD("cqg.rtd",,"StudyData",$D$6,"Bar",,"High",FormatMainDisplay!$H$8,AG10,,,,,"T"),IF(RTD("cqg.rtd",,"StudyData","SUBMINUTE("&amp;$D$6&amp;","&amp;FormatMainDisplay!$H$10&amp;",Regular)","Bar",,"High",,AG10,"all",,,,"T")="",NA(),RTD("cqg.rtd",,"StudyData","SUBMINUTE("&amp;$D$6&amp;","&amp;FormatMainDisplay!$H$10&amp;",Regular)","Bar",,"High",,AG10,"all",,,,"T")))</f>
        <v>1878.75</v>
      </c>
      <c r="AD10" s="81">
        <f>IF(FormatMainDisplay!$H$7="Y",RTD("cqg.rtd",,"StudyData",$D$6,"Bar",,"Low",FormatMainDisplay!$H$8,AG10,,,,,"T"),IF(RTD("cqg.rtd",,"StudyData","SUBMINUTE("&amp;$D$6&amp;","&amp;FormatMainDisplay!$H$10&amp;",Regular)","Bar",,"Low",,AG10,"all",,,,"T")="",NA(),RTD("cqg.rtd",,"StudyData","SUBMINUTE("&amp;$D$6&amp;","&amp;FormatMainDisplay!$H$10&amp;",Regular)","Bar",,"Low",,AG10,"all",,,,"T")))</f>
        <v>1875.5</v>
      </c>
      <c r="AE10" s="81">
        <f>IF(FormatMainDisplay!$H$7="Y",RTD("cqg.rtd",,"StudyData",$D$6,"Bar",,"Close",FormatMainDisplay!$H$8,AG10,,,,,"T"),IF(RTD("cqg.rtd",,"StudyData","SUBMINUTE("&amp;$D$6&amp;","&amp;FormatMainDisplay!$H$10&amp;",Regular)","Bar",,"Close",,AG10,"all",,,,"T")="",NA(),RTD("cqg.rtd",,"StudyData","SUBMINUTE("&amp;$D$6&amp;","&amp;FormatMainDisplay!$H$10&amp;",Regular)","Bar",,"Close",,AG10,"all",,,,"T")))</f>
        <v>1876</v>
      </c>
      <c r="AF10" s="52">
        <f>IF(FormatMainDisplay!$H$7="Y",RTD("cqg.rtd",,"StudyData",$D$6,"Bar",,"Time",FormatMainDisplay!$H$8,AG10,,,,,"T"),IF(RTD("cqg.rtd",,"StudyData","SUBMINUTE("&amp;$D$6&amp;","&amp;FormatMainDisplay!$H$10&amp;",Regular)","Bar",,"Time",,AG10,"all",,,,"T")="",NA(),RTD("cqg.rtd",,"StudyData","SUBMINUTE("&amp;$D$6&amp;","&amp;FormatMainDisplay!$H$10&amp;",Regular)","Bar",,"Time",,AG10,"all",,,,"T")))</f>
        <v>42416.409722222219</v>
      </c>
      <c r="AG10" s="25">
        <f t="shared" si="0"/>
        <v>-5</v>
      </c>
      <c r="AH10" s="25">
        <f t="shared" si="1"/>
        <v>-25</v>
      </c>
      <c r="AJ10" s="82">
        <f xml:space="preserve"> RTD("cqg.rtd",,"StudyData", $Q$6,  "Tick", "FlatTicks=0", "Tick","D",AQ10,"all")</f>
        <v>28.8</v>
      </c>
      <c r="AK10" s="81">
        <f>IF(FormatMainDisplay!$O$7="Y",RTD("cqg.rtd",,"StudyData",$Q$6,"Bar",,"Open",FormatMainDisplay!$O$8,AP10,,,,,"T"),IF(RTD("cqg.rtd",,"StudyData","SUBMINUTE("&amp;$Q$6&amp;","&amp;FormatMainDisplay!$O$10&amp;",Regular)","Bar",,"Open",,AP10,"all",,,,"T")="",NA(),RTD("cqg.rtd",,"StudyData","SUBMINUTE("&amp;$Q$6&amp;","&amp;FormatMainDisplay!$O$10&amp;",Regular)","Bar",,"Open",,AP10,"all",,,,"T")))</f>
        <v>29.01</v>
      </c>
      <c r="AL10" s="81">
        <f>IF(FormatMainDisplay!$O$7="Y",RTD("cqg.rtd",,"StudyData",$Q$6,"Bar",,"High",FormatMainDisplay!$O$8,AP10,,,,,"T"),IF(RTD("cqg.rtd",,"StudyData","SUBMINUTE("&amp;$Q$6&amp;","&amp;FormatMainDisplay!$O$10&amp;",Regular)","Bar",,"High",,AP10,"all",,,,"T")="",NA(),RTD("cqg.rtd",,"StudyData","SUBMINUTE("&amp;$Q$6&amp;","&amp;FormatMainDisplay!$O$10&amp;",Regular)","Bar",,"High",,AP10,"all",,,,"T")))</f>
        <v>29.04</v>
      </c>
      <c r="AM10" s="81">
        <f>IF(FormatMainDisplay!$O$7="Y",RTD("cqg.rtd",,"StudyData",$Q$6,"Bar",,"Low",FormatMainDisplay!$O$8,AP10,,,,,"T"),IF(RTD("cqg.rtd",,"StudyData","SUBMINUTE("&amp;$Q$6&amp;","&amp;FormatMainDisplay!$O$10&amp;",Regular)","Bar",,"Low",,AP10,"all",,,,"T")="",NA(),RTD("cqg.rtd",,"StudyData","SUBMINUTE("&amp;$Q$6&amp;","&amp;FormatMainDisplay!$O$10&amp;",Regular)","Bar",,"Low",,AP10,"all",,,,"T")))</f>
        <v>28.89</v>
      </c>
      <c r="AN10" s="105">
        <f>IF(FormatMainDisplay!$O$7="Y",RTD("cqg.rtd",,"StudyData",$Q$6,"Bar",,"Close",FormatMainDisplay!$O$8,AP10,,,,,"T"),IF(RTD("cqg.rtd",,"StudyData","SUBMINUTE("&amp;$Q$6&amp;","&amp;FormatMainDisplay!$O$10&amp;",Regular)","Bar",,"Close",,AP10,"all",,,,"T")="",NA(),RTD("cqg.rtd",,"StudyData","SUBMINUTE("&amp;$Q$6&amp;","&amp;FormatMainDisplay!$O$10&amp;",Regular)","Bar",,"Close",,AP10,"all",,,,"T")))</f>
        <v>28.9</v>
      </c>
      <c r="AO10" s="107">
        <f>IF(FormatMainDisplay!$O$7="Y",RTD("cqg.rtd",,"StudyData",$Q$6,"Bar",,"Time",FormatMainDisplay!$O$8,AP10,,,,,"T"),IF(RTD("cqg.rtd",,"StudyData","SUBMINUTE("&amp;$Q$6&amp;","&amp;FormatMainDisplay!$O$10&amp;",Regular)","Bar",,"Time",,AP10,"all",,,,"T")="",NA(),RTD("cqg.rtd",,"StudyData","SUBMINUTE("&amp;$Q$6&amp;","&amp;FormatMainDisplay!$O$10&amp;",Regular)","Bar",,"Time",,AP10,"all",,,,"T")))</f>
        <v>42416.409722222219</v>
      </c>
      <c r="AP10" s="106">
        <f t="shared" si="2"/>
        <v>-5</v>
      </c>
      <c r="AQ10" s="25">
        <f t="shared" si="3"/>
        <v>-25</v>
      </c>
      <c r="AS10" s="82">
        <f xml:space="preserve"> RTD("cqg.rtd",,"StudyData", $D$31,  "Tick", "FlatTicks=0", "Tick","D",AZ10,"all")</f>
        <v>1216.7</v>
      </c>
      <c r="AT10" s="83">
        <f>IF(FormatMainDisplay!$H$22="Y",RTD("cqg.rtd",,"StudyData",$D$31,"Bar",,"Open",FormatMainDisplay!$H$23,AY10,,,,,"T"),IF(RTD("cqg.rtd",,"StudyData","SUBMINUTE("&amp;$D$31&amp;","&amp;FormatMainDisplay!$H$25&amp;",Regular)","Bar",,"Open",,AY10,"all",,,,"T")="",NA(),RTD("cqg.rtd",,"StudyData","SUBMINUTE("&amp;$D$31&amp;","&amp;FormatMainDisplay!$H$25&amp;",Regular)","Bar",,"Open",,AY10,"all",,,,"T")))</f>
        <v>1213.9000000000001</v>
      </c>
      <c r="AU10" s="83">
        <f>IF(FormatMainDisplay!$H$22="Y",RTD("cqg.rtd",,"StudyData",$D$31,"Bar",,"High",FormatMainDisplay!$H$23,AY10,,,,,"T"),IF(RTD("cqg.rtd",,"StudyData","SUBMINUTE("&amp;$D$31&amp;","&amp;FormatMainDisplay!$H$25&amp;",Regular)","Bar",,"High",,AY10,"all",,,,"T")="",NA(),RTD("cqg.rtd",,"StudyData","SUBMINUTE("&amp;$D$31&amp;","&amp;FormatMainDisplay!$H$25&amp;",Regular)","Bar",,"High",,AY10,"all",,,,"T")))</f>
        <v>1215.8</v>
      </c>
      <c r="AV10" s="83">
        <f>IF(FormatMainDisplay!$H$22="Y",RTD("cqg.rtd",,"StudyData",$D$31,"Bar",,"Low",FormatMainDisplay!$H$23,AY10,,,,,"T"),IF(RTD("cqg.rtd",,"StudyData","SUBMINUTE("&amp;$D$31&amp;","&amp;FormatMainDisplay!$H$25&amp;",Regular)","Bar",,"Low",,AY10,"all",,,,"T")="",NA(),RTD("cqg.rtd",,"StudyData","SUBMINUTE("&amp;$D$31&amp;","&amp;FormatMainDisplay!$H$25&amp;",Regular)","Bar",,"Low",,AY10,"all",,,,"T")))</f>
        <v>1213.9000000000001</v>
      </c>
      <c r="AW10" s="83">
        <f>IF(FormatMainDisplay!$H$22="Y",RTD("cqg.rtd",,"StudyData",$D$31,"Bar",,"Close",FormatMainDisplay!$H$23,AY10,,,,,"T"),IF(RTD("cqg.rtd",,"StudyData","SUBMINUTE("&amp;$D$31&amp;","&amp;FormatMainDisplay!$H$25&amp;",Regular)","Bar",,"Close",,AY10,"all",,,,"T")="",NA(),RTD("cqg.rtd",,"StudyData","SUBMINUTE("&amp;$D$31&amp;","&amp;FormatMainDisplay!$H$25&amp;",Regular)","Bar",,"Close",,AY10,"all",,,,"T")))</f>
        <v>1214.9000000000001</v>
      </c>
      <c r="AX10" s="52">
        <f>IF(FormatMainDisplay!$H$22="Y",RTD("cqg.rtd",,"StudyData",$D$31,"Bar",,"Time",FormatMainDisplay!$H$23,AY10,,,,,"T"),IF(RTD("cqg.rtd",,"StudyData","SUBMINUTE("&amp;$D$31&amp;","&amp;FormatMainDisplay!$H$25&amp;",Regular)","Bar",,"Time",,AY10,"all",,,,"T")="",NA(),RTD("cqg.rtd",,"StudyData","SUBMINUTE("&amp;$D$31&amp;","&amp;FormatMainDisplay!$H$25&amp;",Regular)","Bar",,"Time",,AY10,"all",,,,"T")))</f>
        <v>42416.409722222219</v>
      </c>
      <c r="AY10" s="25">
        <f t="shared" si="4"/>
        <v>-5</v>
      </c>
      <c r="AZ10" s="25">
        <f t="shared" si="5"/>
        <v>-25</v>
      </c>
    </row>
    <row r="11" spans="1:73" ht="20.100000000000001" customHeight="1" x14ac:dyDescent="0.3">
      <c r="B11" s="6">
        <f>RTD("cqg.rtd",,"DOMData",D6,"Volume",-5,FormatMainDisplay!A2)</f>
        <v>284</v>
      </c>
      <c r="C11" s="6">
        <f>RTD("cqg.rtd",,"DOMData",D6,"Volume",-4,FormatMainDisplay!A2)</f>
        <v>344</v>
      </c>
      <c r="D11" s="2">
        <f>RTD("cqg.rtd",,"DOMData",D6,"Volume",-3,FormatMainDisplay!A2)</f>
        <v>365</v>
      </c>
      <c r="E11" s="2">
        <f>RTD("cqg.rtd",,"DOMData",D6,"Volume",-2,FormatMainDisplay!A2)</f>
        <v>217</v>
      </c>
      <c r="F11" s="246">
        <f>RTD("cqg.rtd",,"DOMData",D6,"Volume",-1,FormatMainDisplay!A2)</f>
        <v>130</v>
      </c>
      <c r="G11" s="247"/>
      <c r="H11" s="244">
        <f>RTD("cqg.rtd",,"DOMData",D6,"Volume",1,FormatMainDisplay!A2)</f>
        <v>40</v>
      </c>
      <c r="I11" s="245"/>
      <c r="J11" s="2">
        <f>RTD("cqg.rtd",,"DOMData",D6,"Volume",2,FormatMainDisplay!A2)</f>
        <v>401</v>
      </c>
      <c r="K11" s="2">
        <f>RTD("cqg.rtd",,"DOMData",D6,"Volume",3,FormatMainDisplay!A2)</f>
        <v>359</v>
      </c>
      <c r="L11" s="6">
        <f>RTD("cqg.rtd",,"DOMData",D6,"Volume",4,FormatMainDisplay!A2)</f>
        <v>512</v>
      </c>
      <c r="M11" s="6">
        <f>RTD("cqg.rtd",,"DOMData",D6,"Volume",5,FormatMainDisplay!A2)</f>
        <v>392</v>
      </c>
      <c r="N11" s="20"/>
      <c r="O11" s="6">
        <f>RTD("cqg.rtd",,"DOMData",Q6,"Volume",-5,FormatMainDisplay!A2)</f>
        <v>31</v>
      </c>
      <c r="P11" s="6">
        <f>RTD("cqg.rtd",,"DOMData",Q6,"Volume",-4,FormatMainDisplay!A2)</f>
        <v>25</v>
      </c>
      <c r="Q11" s="2">
        <f>RTD("cqg.rtd",,"DOMData",Q6,"Volume",-3,FormatMainDisplay!A2)</f>
        <v>20</v>
      </c>
      <c r="R11" s="2">
        <f>RTD("cqg.rtd",,"DOMData",Q6,"Volume",-2,FormatMainDisplay!A2)</f>
        <v>40</v>
      </c>
      <c r="S11" s="229">
        <f>RTD("cqg.rtd",,"DOMData",Q6,"Volume",-1,FormatMainDisplay!A2)</f>
        <v>26</v>
      </c>
      <c r="T11" s="230"/>
      <c r="U11" s="231">
        <f>RTD("cqg.rtd",,"DOMData",Q6,"Volume",1,FormatMainDisplay!A2)</f>
        <v>5</v>
      </c>
      <c r="V11" s="232"/>
      <c r="W11" s="2">
        <f>RTD("cqg.rtd",,"DOMData",Q6,"Volume",2,FormatMainDisplay!A2)</f>
        <v>23</v>
      </c>
      <c r="X11" s="2">
        <f>RTD("cqg.rtd",,"DOMData",Q6,"Volume",3,FormatMainDisplay!A2)</f>
        <v>42</v>
      </c>
      <c r="Y11" s="6">
        <f>RTD("cqg.rtd",,"DOMData",Q6,"Volume",4,FormatMainDisplay!A2)</f>
        <v>23</v>
      </c>
      <c r="Z11" s="6">
        <f>RTD("cqg.rtd",,"DOMData",Q6,"Volume",5,FormatMainDisplay!A2)</f>
        <v>31</v>
      </c>
      <c r="AA11" s="82">
        <f xml:space="preserve"> RTD("cqg.rtd",,"StudyData", $D$6,  "Tick", "FlatTicks=0", "Tick","D",AH11,"all")</f>
        <v>1872.75</v>
      </c>
      <c r="AB11" s="81">
        <f>IF(FormatMainDisplay!$H$7="Y",RTD("cqg.rtd",,"StudyData",$D$6,"Bar",,"Open",FormatMainDisplay!$H$8,AG11,,,,,"T"),IF(RTD("cqg.rtd",,"StudyData","SUBMINUTE("&amp;$D$6&amp;","&amp;FormatMainDisplay!$H$10&amp;",Regular)","Bar",,"Open",,AG11,"all",,,,"T")="",NA(),RTD("cqg.rtd",,"StudyData","SUBMINUTE("&amp;$D$6&amp;","&amp;FormatMainDisplay!$H$10&amp;",Regular)","Bar",,"Open",,AG11,"all",,,,"T")))</f>
        <v>1879.5</v>
      </c>
      <c r="AC11" s="81">
        <f>IF(FormatMainDisplay!$H$7="Y",RTD("cqg.rtd",,"StudyData",$D$6,"Bar",,"High",FormatMainDisplay!$H$8,AG11,,,,,"T"),IF(RTD("cqg.rtd",,"StudyData","SUBMINUTE("&amp;$D$6&amp;","&amp;FormatMainDisplay!$H$10&amp;",Regular)","Bar",,"High",,AG11,"all",,,,"T")="",NA(),RTD("cqg.rtd",,"StudyData","SUBMINUTE("&amp;$D$6&amp;","&amp;FormatMainDisplay!$H$10&amp;",Regular)","Bar",,"High",,AG11,"all",,,,"T")))</f>
        <v>1880.25</v>
      </c>
      <c r="AD11" s="81">
        <f>IF(FormatMainDisplay!$H$7="Y",RTD("cqg.rtd",,"StudyData",$D$6,"Bar",,"Low",FormatMainDisplay!$H$8,AG11,,,,,"T"),IF(RTD("cqg.rtd",,"StudyData","SUBMINUTE("&amp;$D$6&amp;","&amp;FormatMainDisplay!$H$10&amp;",Regular)","Bar",,"Low",,AG11,"all",,,,"T")="",NA(),RTD("cqg.rtd",,"StudyData","SUBMINUTE("&amp;$D$6&amp;","&amp;FormatMainDisplay!$H$10&amp;",Regular)","Bar",,"Low",,AG11,"all",,,,"T")))</f>
        <v>1878.5</v>
      </c>
      <c r="AE11" s="81">
        <f>IF(FormatMainDisplay!$H$7="Y",RTD("cqg.rtd",,"StudyData",$D$6,"Bar",,"Close",FormatMainDisplay!$H$8,AG11,,,,,"T"),IF(RTD("cqg.rtd",,"StudyData","SUBMINUTE("&amp;$D$6&amp;","&amp;FormatMainDisplay!$H$10&amp;",Regular)","Bar",,"Close",,AG11,"all",,,,"T")="",NA(),RTD("cqg.rtd",,"StudyData","SUBMINUTE("&amp;$D$6&amp;","&amp;FormatMainDisplay!$H$10&amp;",Regular)","Bar",,"Close",,AG11,"all",,,,"T")))</f>
        <v>1878.5</v>
      </c>
      <c r="AF11" s="52">
        <f>IF(FormatMainDisplay!$H$7="Y",RTD("cqg.rtd",,"StudyData",$D$6,"Bar",,"Time",FormatMainDisplay!$H$8,AG11,,,,,"T"),IF(RTD("cqg.rtd",,"StudyData","SUBMINUTE("&amp;$D$6&amp;","&amp;FormatMainDisplay!$H$10&amp;",Regular)","Bar",,"Time",,AG11,"all",,,,"T")="",NA(),RTD("cqg.rtd",,"StudyData","SUBMINUTE("&amp;$D$6&amp;","&amp;FormatMainDisplay!$H$10&amp;",Regular)","Bar",,"Time",,AG11,"all",,,,"T")))</f>
        <v>42416.40625</v>
      </c>
      <c r="AG11" s="25">
        <f t="shared" si="0"/>
        <v>-6</v>
      </c>
      <c r="AH11" s="25">
        <f t="shared" si="1"/>
        <v>-24</v>
      </c>
      <c r="AJ11" s="82">
        <f xml:space="preserve"> RTD("cqg.rtd",,"StudyData", $Q$6,  "Tick", "FlatTicks=0", "Tick","D",AQ11,"all")</f>
        <v>28.79</v>
      </c>
      <c r="AK11" s="81">
        <f>IF(FormatMainDisplay!$O$7="Y",RTD("cqg.rtd",,"StudyData",$Q$6,"Bar",,"Open",FormatMainDisplay!$O$8,AP11,,,,,"T"),IF(RTD("cqg.rtd",,"StudyData","SUBMINUTE("&amp;$Q$6&amp;","&amp;FormatMainDisplay!$O$10&amp;",Regular)","Bar",,"Open",,AP11,"all",,,,"T")="",NA(),RTD("cqg.rtd",,"StudyData","SUBMINUTE("&amp;$Q$6&amp;","&amp;FormatMainDisplay!$O$10&amp;",Regular)","Bar",,"Open",,AP11,"all",,,,"T")))</f>
        <v>28.97</v>
      </c>
      <c r="AL11" s="81">
        <f>IF(FormatMainDisplay!$O$7="Y",RTD("cqg.rtd",,"StudyData",$Q$6,"Bar",,"High",FormatMainDisplay!$O$8,AP11,,,,,"T"),IF(RTD("cqg.rtd",,"StudyData","SUBMINUTE("&amp;$Q$6&amp;","&amp;FormatMainDisplay!$O$10&amp;",Regular)","Bar",,"High",,AP11,"all",,,,"T")="",NA(),RTD("cqg.rtd",,"StudyData","SUBMINUTE("&amp;$Q$6&amp;","&amp;FormatMainDisplay!$O$10&amp;",Regular)","Bar",,"High",,AP11,"all",,,,"T")))</f>
        <v>29.09</v>
      </c>
      <c r="AM11" s="81">
        <f>IF(FormatMainDisplay!$O$7="Y",RTD("cqg.rtd",,"StudyData",$Q$6,"Bar",,"Low",FormatMainDisplay!$O$8,AP11,,,,,"T"),IF(RTD("cqg.rtd",,"StudyData","SUBMINUTE("&amp;$Q$6&amp;","&amp;FormatMainDisplay!$O$10&amp;",Regular)","Bar",,"Low",,AP11,"all",,,,"T")="",NA(),RTD("cqg.rtd",,"StudyData","SUBMINUTE("&amp;$Q$6&amp;","&amp;FormatMainDisplay!$O$10&amp;",Regular)","Bar",,"Low",,AP11,"all",,,,"T")))</f>
        <v>28.87</v>
      </c>
      <c r="AN11" s="105">
        <f>IF(FormatMainDisplay!$O$7="Y",RTD("cqg.rtd",,"StudyData",$Q$6,"Bar",,"Close",FormatMainDisplay!$O$8,AP11,,,,,"T"),IF(RTD("cqg.rtd",,"StudyData","SUBMINUTE("&amp;$Q$6&amp;","&amp;FormatMainDisplay!$O$10&amp;",Regular)","Bar",,"Close",,AP11,"all",,,,"T")="",NA(),RTD("cqg.rtd",,"StudyData","SUBMINUTE("&amp;$Q$6&amp;","&amp;FormatMainDisplay!$O$10&amp;",Regular)","Bar",,"Close",,AP11,"all",,,,"T")))</f>
        <v>29.01</v>
      </c>
      <c r="AO11" s="107">
        <f>IF(FormatMainDisplay!$O$7="Y",RTD("cqg.rtd",,"StudyData",$Q$6,"Bar",,"Time",FormatMainDisplay!$O$8,AP11,,,,,"T"),IF(RTD("cqg.rtd",,"StudyData","SUBMINUTE("&amp;$Q$6&amp;","&amp;FormatMainDisplay!$O$10&amp;",Regular)","Bar",,"Time",,AP11,"all",,,,"T")="",NA(),RTD("cqg.rtd",,"StudyData","SUBMINUTE("&amp;$Q$6&amp;","&amp;FormatMainDisplay!$O$10&amp;",Regular)","Bar",,"Time",,AP11,"all",,,,"T")))</f>
        <v>42416.40625</v>
      </c>
      <c r="AP11" s="106">
        <f t="shared" si="2"/>
        <v>-6</v>
      </c>
      <c r="AQ11" s="25">
        <f t="shared" si="3"/>
        <v>-24</v>
      </c>
      <c r="AS11" s="82">
        <f xml:space="preserve"> RTD("cqg.rtd",,"StudyData", $D$31,  "Tick", "FlatTicks=0", "Tick","D",AZ11,"all")</f>
        <v>1216.4000000000001</v>
      </c>
      <c r="AT11" s="83">
        <f>IF(FormatMainDisplay!$H$22="Y",RTD("cqg.rtd",,"StudyData",$D$31,"Bar",,"Open",FormatMainDisplay!$H$23,AY11,,,,,"T"),IF(RTD("cqg.rtd",,"StudyData","SUBMINUTE("&amp;$D$31&amp;","&amp;FormatMainDisplay!$H$25&amp;",Regular)","Bar",,"Open",,AY11,"all",,,,"T")="",NA(),RTD("cqg.rtd",,"StudyData","SUBMINUTE("&amp;$D$31&amp;","&amp;FormatMainDisplay!$H$25&amp;",Regular)","Bar",,"Open",,AY11,"all",,,,"T")))</f>
        <v>1213.0999999999999</v>
      </c>
      <c r="AU11" s="83">
        <f>IF(FormatMainDisplay!$H$22="Y",RTD("cqg.rtd",,"StudyData",$D$31,"Bar",,"High",FormatMainDisplay!$H$23,AY11,,,,,"T"),IF(RTD("cqg.rtd",,"StudyData","SUBMINUTE("&amp;$D$31&amp;","&amp;FormatMainDisplay!$H$25&amp;",Regular)","Bar",,"High",,AY11,"all",,,,"T")="",NA(),RTD("cqg.rtd",,"StudyData","SUBMINUTE("&amp;$D$31&amp;","&amp;FormatMainDisplay!$H$25&amp;",Regular)","Bar",,"High",,AY11,"all",,,,"T")))</f>
        <v>1214.0999999999999</v>
      </c>
      <c r="AV11" s="83">
        <f>IF(FormatMainDisplay!$H$22="Y",RTD("cqg.rtd",,"StudyData",$D$31,"Bar",,"Low",FormatMainDisplay!$H$23,AY11,,,,,"T"),IF(RTD("cqg.rtd",,"StudyData","SUBMINUTE("&amp;$D$31&amp;","&amp;FormatMainDisplay!$H$25&amp;",Regular)","Bar",,"Low",,AY11,"all",,,,"T")="",NA(),RTD("cqg.rtd",,"StudyData","SUBMINUTE("&amp;$D$31&amp;","&amp;FormatMainDisplay!$H$25&amp;",Regular)","Bar",,"Low",,AY11,"all",,,,"T")))</f>
        <v>1213</v>
      </c>
      <c r="AW11" s="83">
        <f>IF(FormatMainDisplay!$H$22="Y",RTD("cqg.rtd",,"StudyData",$D$31,"Bar",,"Close",FormatMainDisplay!$H$23,AY11,,,,,"T"),IF(RTD("cqg.rtd",,"StudyData","SUBMINUTE("&amp;$D$31&amp;","&amp;FormatMainDisplay!$H$25&amp;",Regular)","Bar",,"Close",,AY11,"all",,,,"T")="",NA(),RTD("cqg.rtd",,"StudyData","SUBMINUTE("&amp;$D$31&amp;","&amp;FormatMainDisplay!$H$25&amp;",Regular)","Bar",,"Close",,AY11,"all",,,,"T")))</f>
        <v>1213.9000000000001</v>
      </c>
      <c r="AX11" s="52">
        <f>IF(FormatMainDisplay!$H$22="Y",RTD("cqg.rtd",,"StudyData",$D$31,"Bar",,"Time",FormatMainDisplay!$H$23,AY11,,,,,"T"),IF(RTD("cqg.rtd",,"StudyData","SUBMINUTE("&amp;$D$31&amp;","&amp;FormatMainDisplay!$H$25&amp;",Regular)","Bar",,"Time",,AY11,"all",,,,"T")="",NA(),RTD("cqg.rtd",,"StudyData","SUBMINUTE("&amp;$D$31&amp;","&amp;FormatMainDisplay!$H$25&amp;",Regular)","Bar",,"Time",,AY11,"all",,,,"T")))</f>
        <v>42416.40625</v>
      </c>
      <c r="AY11" s="25">
        <f t="shared" si="4"/>
        <v>-6</v>
      </c>
      <c r="AZ11" s="25">
        <f t="shared" si="5"/>
        <v>-24</v>
      </c>
    </row>
    <row r="12" spans="1:73" ht="4.1500000000000004" customHeight="1" x14ac:dyDescent="0.3"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3"/>
      <c r="N12" s="21"/>
      <c r="O12" s="1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"/>
      <c r="AA12" s="82">
        <f xml:space="preserve"> RTD("cqg.rtd",,"StudyData", $D$6,  "Tick", "FlatTicks=0", "Tick","D",AH12,"all")</f>
        <v>1872.5</v>
      </c>
      <c r="AB12" s="81">
        <f>IF(FormatMainDisplay!$H$7="Y",RTD("cqg.rtd",,"StudyData",$D$6,"Bar",,"Open",FormatMainDisplay!$H$8,AG12,,,,,"T"),IF(RTD("cqg.rtd",,"StudyData","SUBMINUTE("&amp;$D$6&amp;","&amp;FormatMainDisplay!$H$10&amp;",Regular)","Bar",,"Open",,AG12,"all",,,,"T")="",NA(),RTD("cqg.rtd",,"StudyData","SUBMINUTE("&amp;$D$6&amp;","&amp;FormatMainDisplay!$H$10&amp;",Regular)","Bar",,"Open",,AG12,"all",,,,"T")))</f>
        <v>1877.25</v>
      </c>
      <c r="AC12" s="81">
        <f>IF(FormatMainDisplay!$H$7="Y",RTD("cqg.rtd",,"StudyData",$D$6,"Bar",,"High",FormatMainDisplay!$H$8,AG12,,,,,"T"),IF(RTD("cqg.rtd",,"StudyData","SUBMINUTE("&amp;$D$6&amp;","&amp;FormatMainDisplay!$H$10&amp;",Regular)","Bar",,"High",,AG12,"all",,,,"T")="",NA(),RTD("cqg.rtd",,"StudyData","SUBMINUTE("&amp;$D$6&amp;","&amp;FormatMainDisplay!$H$10&amp;",Regular)","Bar",,"High",,AG12,"all",,,,"T")))</f>
        <v>1880</v>
      </c>
      <c r="AD12" s="81">
        <f>IF(FormatMainDisplay!$H$7="Y",RTD("cqg.rtd",,"StudyData",$D$6,"Bar",,"Low",FormatMainDisplay!$H$8,AG12,,,,,"T"),IF(RTD("cqg.rtd",,"StudyData","SUBMINUTE("&amp;$D$6&amp;","&amp;FormatMainDisplay!$H$10&amp;",Regular)","Bar",,"Low",,AG12,"all",,,,"T")="",NA(),RTD("cqg.rtd",,"StudyData","SUBMINUTE("&amp;$D$6&amp;","&amp;FormatMainDisplay!$H$10&amp;",Regular)","Bar",,"Low",,AG12,"all",,,,"T")))</f>
        <v>1876.75</v>
      </c>
      <c r="AE12" s="81">
        <f>IF(FormatMainDisplay!$H$7="Y",RTD("cqg.rtd",,"StudyData",$D$6,"Bar",,"Close",FormatMainDisplay!$H$8,AG12,,,,,"T"),IF(RTD("cqg.rtd",,"StudyData","SUBMINUTE("&amp;$D$6&amp;","&amp;FormatMainDisplay!$H$10&amp;",Regular)","Bar",,"Close",,AG12,"all",,,,"T")="",NA(),RTD("cqg.rtd",,"StudyData","SUBMINUTE("&amp;$D$6&amp;","&amp;FormatMainDisplay!$H$10&amp;",Regular)","Bar",,"Close",,AG12,"all",,,,"T")))</f>
        <v>1879.5</v>
      </c>
      <c r="AF12" s="52">
        <f>IF(FormatMainDisplay!$H$7="Y",RTD("cqg.rtd",,"StudyData",$D$6,"Bar",,"Time",FormatMainDisplay!$H$8,AG12,,,,,"T"),IF(RTD("cqg.rtd",,"StudyData","SUBMINUTE("&amp;$D$6&amp;","&amp;FormatMainDisplay!$H$10&amp;",Regular)","Bar",,"Time",,AG12,"all",,,,"T")="",NA(),RTD("cqg.rtd",,"StudyData","SUBMINUTE("&amp;$D$6&amp;","&amp;FormatMainDisplay!$H$10&amp;",Regular)","Bar",,"Time",,AG12,"all",,,,"T")))</f>
        <v>42416.402777777781</v>
      </c>
      <c r="AG12" s="25">
        <f t="shared" si="0"/>
        <v>-7</v>
      </c>
      <c r="AH12" s="25">
        <f t="shared" si="1"/>
        <v>-23</v>
      </c>
      <c r="AJ12" s="82">
        <f xml:space="preserve"> RTD("cqg.rtd",,"StudyData", $Q$6,  "Tick", "FlatTicks=0", "Tick","D",AQ12,"all")</f>
        <v>28.8</v>
      </c>
      <c r="AK12" s="81">
        <f>IF(FormatMainDisplay!$O$7="Y",RTD("cqg.rtd",,"StudyData",$Q$6,"Bar",,"Open",FormatMainDisplay!$O$8,AP12,,,,,"T"),IF(RTD("cqg.rtd",,"StudyData","SUBMINUTE("&amp;$Q$6&amp;","&amp;FormatMainDisplay!$O$10&amp;",Regular)","Bar",,"Open",,AP12,"all",,,,"T")="",NA(),RTD("cqg.rtd",,"StudyData","SUBMINUTE("&amp;$Q$6&amp;","&amp;FormatMainDisplay!$O$10&amp;",Regular)","Bar",,"Open",,AP12,"all",,,,"T")))</f>
        <v>28.94</v>
      </c>
      <c r="AL12" s="81">
        <f>IF(FormatMainDisplay!$O$7="Y",RTD("cqg.rtd",,"StudyData",$Q$6,"Bar",,"High",FormatMainDisplay!$O$8,AP12,,,,,"T"),IF(RTD("cqg.rtd",,"StudyData","SUBMINUTE("&amp;$Q$6&amp;","&amp;FormatMainDisplay!$O$10&amp;",Regular)","Bar",,"High",,AP12,"all",,,,"T")="",NA(),RTD("cqg.rtd",,"StudyData","SUBMINUTE("&amp;$Q$6&amp;","&amp;FormatMainDisplay!$O$10&amp;",Regular)","Bar",,"High",,AP12,"all",,,,"T")))</f>
        <v>29.05</v>
      </c>
      <c r="AM12" s="81">
        <f>IF(FormatMainDisplay!$O$7="Y",RTD("cqg.rtd",,"StudyData",$Q$6,"Bar",,"Low",FormatMainDisplay!$O$8,AP12,,,,,"T"),IF(RTD("cqg.rtd",,"StudyData","SUBMINUTE("&amp;$Q$6&amp;","&amp;FormatMainDisplay!$O$10&amp;",Regular)","Bar",,"Low",,AP12,"all",,,,"T")="",NA(),RTD("cqg.rtd",,"StudyData","SUBMINUTE("&amp;$Q$6&amp;","&amp;FormatMainDisplay!$O$10&amp;",Regular)","Bar",,"Low",,AP12,"all",,,,"T")))</f>
        <v>28.93</v>
      </c>
      <c r="AN12" s="105">
        <f>IF(FormatMainDisplay!$O$7="Y",RTD("cqg.rtd",,"StudyData",$Q$6,"Bar",,"Close",FormatMainDisplay!$O$8,AP12,,,,,"T"),IF(RTD("cqg.rtd",,"StudyData","SUBMINUTE("&amp;$Q$6&amp;","&amp;FormatMainDisplay!$O$10&amp;",Regular)","Bar",,"Close",,AP12,"all",,,,"T")="",NA(),RTD("cqg.rtd",,"StudyData","SUBMINUTE("&amp;$Q$6&amp;","&amp;FormatMainDisplay!$O$10&amp;",Regular)","Bar",,"Close",,AP12,"all",,,,"T")))</f>
        <v>28.97</v>
      </c>
      <c r="AO12" s="107">
        <f>IF(FormatMainDisplay!$O$7="Y",RTD("cqg.rtd",,"StudyData",$Q$6,"Bar",,"Time",FormatMainDisplay!$O$8,AP12,,,,,"T"),IF(RTD("cqg.rtd",,"StudyData","SUBMINUTE("&amp;$Q$6&amp;","&amp;FormatMainDisplay!$O$10&amp;",Regular)","Bar",,"Time",,AP12,"all",,,,"T")="",NA(),RTD("cqg.rtd",,"StudyData","SUBMINUTE("&amp;$Q$6&amp;","&amp;FormatMainDisplay!$O$10&amp;",Regular)","Bar",,"Time",,AP12,"all",,,,"T")))</f>
        <v>42416.402777777781</v>
      </c>
      <c r="AP12" s="106">
        <f t="shared" si="2"/>
        <v>-7</v>
      </c>
      <c r="AQ12" s="25">
        <f t="shared" si="3"/>
        <v>-23</v>
      </c>
      <c r="AS12" s="82">
        <f xml:space="preserve"> RTD("cqg.rtd",,"StudyData", $D$31,  "Tick", "FlatTicks=0", "Tick","D",AZ12,"all")</f>
        <v>1216.3</v>
      </c>
      <c r="AT12" s="83">
        <f>IF(FormatMainDisplay!$H$22="Y",RTD("cqg.rtd",,"StudyData",$D$31,"Bar",,"Open",FormatMainDisplay!$H$23,AY12,,,,,"T"),IF(RTD("cqg.rtd",,"StudyData","SUBMINUTE("&amp;$D$31&amp;","&amp;FormatMainDisplay!$H$25&amp;",Regular)","Bar",,"Open",,AY12,"all",,,,"T")="",NA(),RTD("cqg.rtd",,"StudyData","SUBMINUTE("&amp;$D$31&amp;","&amp;FormatMainDisplay!$H$25&amp;",Regular)","Bar",,"Open",,AY12,"all",,,,"T")))</f>
        <v>1212.9000000000001</v>
      </c>
      <c r="AU12" s="83">
        <f>IF(FormatMainDisplay!$H$22="Y",RTD("cqg.rtd",,"StudyData",$D$31,"Bar",,"High",FormatMainDisplay!$H$23,AY12,,,,,"T"),IF(RTD("cqg.rtd",,"StudyData","SUBMINUTE("&amp;$D$31&amp;","&amp;FormatMainDisplay!$H$25&amp;",Regular)","Bar",,"High",,AY12,"all",,,,"T")="",NA(),RTD("cqg.rtd",,"StudyData","SUBMINUTE("&amp;$D$31&amp;","&amp;FormatMainDisplay!$H$25&amp;",Regular)","Bar",,"High",,AY12,"all",,,,"T")))</f>
        <v>1213.9000000000001</v>
      </c>
      <c r="AV12" s="83">
        <f>IF(FormatMainDisplay!$H$22="Y",RTD("cqg.rtd",,"StudyData",$D$31,"Bar",,"Low",FormatMainDisplay!$H$23,AY12,,,,,"T"),IF(RTD("cqg.rtd",,"StudyData","SUBMINUTE("&amp;$D$31&amp;","&amp;FormatMainDisplay!$H$25&amp;",Regular)","Bar",,"Low",,AY12,"all",,,,"T")="",NA(),RTD("cqg.rtd",,"StudyData","SUBMINUTE("&amp;$D$31&amp;","&amp;FormatMainDisplay!$H$25&amp;",Regular)","Bar",,"Low",,AY12,"all",,,,"T")))</f>
        <v>1212.0999999999999</v>
      </c>
      <c r="AW12" s="83">
        <f>IF(FormatMainDisplay!$H$22="Y",RTD("cqg.rtd",,"StudyData",$D$31,"Bar",,"Close",FormatMainDisplay!$H$23,AY12,,,,,"T"),IF(RTD("cqg.rtd",,"StudyData","SUBMINUTE("&amp;$D$31&amp;","&amp;FormatMainDisplay!$H$25&amp;",Regular)","Bar",,"Close",,AY12,"all",,,,"T")="",NA(),RTD("cqg.rtd",,"StudyData","SUBMINUTE("&amp;$D$31&amp;","&amp;FormatMainDisplay!$H$25&amp;",Regular)","Bar",,"Close",,AY12,"all",,,,"T")))</f>
        <v>1213.2</v>
      </c>
      <c r="AX12" s="52">
        <f>IF(FormatMainDisplay!$H$22="Y",RTD("cqg.rtd",,"StudyData",$D$31,"Bar",,"Time",FormatMainDisplay!$H$23,AY12,,,,,"T"),IF(RTD("cqg.rtd",,"StudyData","SUBMINUTE("&amp;$D$31&amp;","&amp;FormatMainDisplay!$H$25&amp;",Regular)","Bar",,"Time",,AY12,"all",,,,"T")="",NA(),RTD("cqg.rtd",,"StudyData","SUBMINUTE("&amp;$D$31&amp;","&amp;FormatMainDisplay!$H$25&amp;",Regular)","Bar",,"Time",,AY12,"all",,,,"T")))</f>
        <v>42416.402777777781</v>
      </c>
      <c r="AY12" s="25">
        <f t="shared" si="4"/>
        <v>-7</v>
      </c>
      <c r="AZ12" s="25">
        <f t="shared" si="5"/>
        <v>-23</v>
      </c>
    </row>
    <row r="13" spans="1:73" ht="17.100000000000001" customHeight="1" x14ac:dyDescent="0.3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22"/>
      <c r="O13" s="23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24"/>
      <c r="AA13" s="82">
        <f xml:space="preserve"> RTD("cqg.rtd",,"StudyData", $D$6,  "Tick", "FlatTicks=0", "Tick","D",AH13,"all")</f>
        <v>1872.75</v>
      </c>
      <c r="AB13" s="81">
        <f>IF(FormatMainDisplay!$H$7="Y",RTD("cqg.rtd",,"StudyData",$D$6,"Bar",,"Open",FormatMainDisplay!$H$8,AG13,,,,,"T"),IF(RTD("cqg.rtd",,"StudyData","SUBMINUTE("&amp;$D$6&amp;","&amp;FormatMainDisplay!$H$10&amp;",Regular)","Bar",,"Open",,AG13,"all",,,,"T")="",NA(),RTD("cqg.rtd",,"StudyData","SUBMINUTE("&amp;$D$6&amp;","&amp;FormatMainDisplay!$H$10&amp;",Regular)","Bar",,"Open",,AG13,"all",,,,"T")))</f>
        <v>1878</v>
      </c>
      <c r="AC13" s="81">
        <f>IF(FormatMainDisplay!$H$7="Y",RTD("cqg.rtd",,"StudyData",$D$6,"Bar",,"High",FormatMainDisplay!$H$8,AG13,,,,,"T"),IF(RTD("cqg.rtd",,"StudyData","SUBMINUTE("&amp;$D$6&amp;","&amp;FormatMainDisplay!$H$10&amp;",Regular)","Bar",,"High",,AG13,"all",,,,"T")="",NA(),RTD("cqg.rtd",,"StudyData","SUBMINUTE("&amp;$D$6&amp;","&amp;FormatMainDisplay!$H$10&amp;",Regular)","Bar",,"High",,AG13,"all",,,,"T")))</f>
        <v>1879</v>
      </c>
      <c r="AD13" s="81">
        <f>IF(FormatMainDisplay!$H$7="Y",RTD("cqg.rtd",,"StudyData",$D$6,"Bar",,"Low",FormatMainDisplay!$H$8,AG13,,,,,"T"),IF(RTD("cqg.rtd",,"StudyData","SUBMINUTE("&amp;$D$6&amp;","&amp;FormatMainDisplay!$H$10&amp;",Regular)","Bar",,"Low",,AG13,"all",,,,"T")="",NA(),RTD("cqg.rtd",,"StudyData","SUBMINUTE("&amp;$D$6&amp;","&amp;FormatMainDisplay!$H$10&amp;",Regular)","Bar",,"Low",,AG13,"all",,,,"T")))</f>
        <v>1876.75</v>
      </c>
      <c r="AE13" s="81">
        <f>IF(FormatMainDisplay!$H$7="Y",RTD("cqg.rtd",,"StudyData",$D$6,"Bar",,"Close",FormatMainDisplay!$H$8,AG13,,,,,"T"),IF(RTD("cqg.rtd",,"StudyData","SUBMINUTE("&amp;$D$6&amp;","&amp;FormatMainDisplay!$H$10&amp;",Regular)","Bar",,"Close",,AG13,"all",,,,"T")="",NA(),RTD("cqg.rtd",,"StudyData","SUBMINUTE("&amp;$D$6&amp;","&amp;FormatMainDisplay!$H$10&amp;",Regular)","Bar",,"Close",,AG13,"all",,,,"T")))</f>
        <v>1877.5</v>
      </c>
      <c r="AF13" s="52">
        <f>IF(FormatMainDisplay!$H$7="Y",RTD("cqg.rtd",,"StudyData",$D$6,"Bar",,"Time",FormatMainDisplay!$H$8,AG13,,,,,"T"),IF(RTD("cqg.rtd",,"StudyData","SUBMINUTE("&amp;$D$6&amp;","&amp;FormatMainDisplay!$H$10&amp;",Regular)","Bar",,"Time",,AG13,"all",,,,"T")="",NA(),RTD("cqg.rtd",,"StudyData","SUBMINUTE("&amp;$D$6&amp;","&amp;FormatMainDisplay!$H$10&amp;",Regular)","Bar",,"Time",,AG13,"all",,,,"T")))</f>
        <v>42416.399305555555</v>
      </c>
      <c r="AG13" s="25">
        <f t="shared" si="0"/>
        <v>-8</v>
      </c>
      <c r="AH13" s="25">
        <f t="shared" si="1"/>
        <v>-22</v>
      </c>
      <c r="AJ13" s="82">
        <f xml:space="preserve"> RTD("cqg.rtd",,"StudyData", $Q$6,  "Tick", "FlatTicks=0", "Tick","D",AQ13,"all")</f>
        <v>28.79</v>
      </c>
      <c r="AK13" s="81">
        <f>IF(FormatMainDisplay!$O$7="Y",RTD("cqg.rtd",,"StudyData",$Q$6,"Bar",,"Open",FormatMainDisplay!$O$8,AP13,,,,,"T"),IF(RTD("cqg.rtd",,"StudyData","SUBMINUTE("&amp;$Q$6&amp;","&amp;FormatMainDisplay!$O$10&amp;",Regular)","Bar",,"Open",,AP13,"all",,,,"T")="",NA(),RTD("cqg.rtd",,"StudyData","SUBMINUTE("&amp;$Q$6&amp;","&amp;FormatMainDisplay!$O$10&amp;",Regular)","Bar",,"Open",,AP13,"all",,,,"T")))</f>
        <v>29.01</v>
      </c>
      <c r="AL13" s="81">
        <f>IF(FormatMainDisplay!$O$7="Y",RTD("cqg.rtd",,"StudyData",$Q$6,"Bar",,"High",FormatMainDisplay!$O$8,AP13,,,,,"T"),IF(RTD("cqg.rtd",,"StudyData","SUBMINUTE("&amp;$Q$6&amp;","&amp;FormatMainDisplay!$O$10&amp;",Regular)","Bar",,"High",,AP13,"all",,,,"T")="",NA(),RTD("cqg.rtd",,"StudyData","SUBMINUTE("&amp;$Q$6&amp;","&amp;FormatMainDisplay!$O$10&amp;",Regular)","Bar",,"High",,AP13,"all",,,,"T")))</f>
        <v>29.09</v>
      </c>
      <c r="AM13" s="81">
        <f>IF(FormatMainDisplay!$O$7="Y",RTD("cqg.rtd",,"StudyData",$Q$6,"Bar",,"Low",FormatMainDisplay!$O$8,AP13,,,,,"T"),IF(RTD("cqg.rtd",,"StudyData","SUBMINUTE("&amp;$Q$6&amp;","&amp;FormatMainDisplay!$O$10&amp;",Regular)","Bar",,"Low",,AP13,"all",,,,"T")="",NA(),RTD("cqg.rtd",,"StudyData","SUBMINUTE("&amp;$Q$6&amp;","&amp;FormatMainDisplay!$O$10&amp;",Regular)","Bar",,"Low",,AP13,"all",,,,"T")))</f>
        <v>28.91</v>
      </c>
      <c r="AN13" s="105">
        <f>IF(FormatMainDisplay!$O$7="Y",RTD("cqg.rtd",,"StudyData",$Q$6,"Bar",,"Close",FormatMainDisplay!$O$8,AP13,,,,,"T"),IF(RTD("cqg.rtd",,"StudyData","SUBMINUTE("&amp;$Q$6&amp;","&amp;FormatMainDisplay!$O$10&amp;",Regular)","Bar",,"Close",,AP13,"all",,,,"T")="",NA(),RTD("cqg.rtd",,"StudyData","SUBMINUTE("&amp;$Q$6&amp;","&amp;FormatMainDisplay!$O$10&amp;",Regular)","Bar",,"Close",,AP13,"all",,,,"T")))</f>
        <v>28.95</v>
      </c>
      <c r="AO13" s="107">
        <f>IF(FormatMainDisplay!$O$7="Y",RTD("cqg.rtd",,"StudyData",$Q$6,"Bar",,"Time",FormatMainDisplay!$O$8,AP13,,,,,"T"),IF(RTD("cqg.rtd",,"StudyData","SUBMINUTE("&amp;$Q$6&amp;","&amp;FormatMainDisplay!$O$10&amp;",Regular)","Bar",,"Time",,AP13,"all",,,,"T")="",NA(),RTD("cqg.rtd",,"StudyData","SUBMINUTE("&amp;$Q$6&amp;","&amp;FormatMainDisplay!$O$10&amp;",Regular)","Bar",,"Time",,AP13,"all",,,,"T")))</f>
        <v>42416.399305555555</v>
      </c>
      <c r="AP13" s="106">
        <f t="shared" si="2"/>
        <v>-8</v>
      </c>
      <c r="AQ13" s="25">
        <f t="shared" si="3"/>
        <v>-22</v>
      </c>
      <c r="AS13" s="82">
        <f xml:space="preserve"> RTD("cqg.rtd",,"StudyData", $D$31,  "Tick", "FlatTicks=0", "Tick","D",AZ13,"all")</f>
        <v>1216.2</v>
      </c>
      <c r="AT13" s="83">
        <f>IF(FormatMainDisplay!$H$22="Y",RTD("cqg.rtd",,"StudyData",$D$31,"Bar",,"Open",FormatMainDisplay!$H$23,AY13,,,,,"T"),IF(RTD("cqg.rtd",,"StudyData","SUBMINUTE("&amp;$D$31&amp;","&amp;FormatMainDisplay!$H$25&amp;",Regular)","Bar",,"Open",,AY13,"all",,,,"T")="",NA(),RTD("cqg.rtd",,"StudyData","SUBMINUTE("&amp;$D$31&amp;","&amp;FormatMainDisplay!$H$25&amp;",Regular)","Bar",,"Open",,AY13,"all",,,,"T")))</f>
        <v>1213.5999999999999</v>
      </c>
      <c r="AU13" s="83">
        <f>IF(FormatMainDisplay!$H$22="Y",RTD("cqg.rtd",,"StudyData",$D$31,"Bar",,"High",FormatMainDisplay!$H$23,AY13,,,,,"T"),IF(RTD("cqg.rtd",,"StudyData","SUBMINUTE("&amp;$D$31&amp;","&amp;FormatMainDisplay!$H$25&amp;",Regular)","Bar",,"High",,AY13,"all",,,,"T")="",NA(),RTD("cqg.rtd",,"StudyData","SUBMINUTE("&amp;$D$31&amp;","&amp;FormatMainDisplay!$H$25&amp;",Regular)","Bar",,"High",,AY13,"all",,,,"T")))</f>
        <v>1213.7</v>
      </c>
      <c r="AV13" s="83">
        <f>IF(FormatMainDisplay!$H$22="Y",RTD("cqg.rtd",,"StudyData",$D$31,"Bar",,"Low",FormatMainDisplay!$H$23,AY13,,,,,"T"),IF(RTD("cqg.rtd",,"StudyData","SUBMINUTE("&amp;$D$31&amp;","&amp;FormatMainDisplay!$H$25&amp;",Regular)","Bar",,"Low",,AY13,"all",,,,"T")="",NA(),RTD("cqg.rtd",,"StudyData","SUBMINUTE("&amp;$D$31&amp;","&amp;FormatMainDisplay!$H$25&amp;",Regular)","Bar",,"Low",,AY13,"all",,,,"T")))</f>
        <v>1212.4000000000001</v>
      </c>
      <c r="AW13" s="83">
        <f>IF(FormatMainDisplay!$H$22="Y",RTD("cqg.rtd",,"StudyData",$D$31,"Bar",,"Close",FormatMainDisplay!$H$23,AY13,,,,,"T"),IF(RTD("cqg.rtd",,"StudyData","SUBMINUTE("&amp;$D$31&amp;","&amp;FormatMainDisplay!$H$25&amp;",Regular)","Bar",,"Close",,AY13,"all",,,,"T")="",NA(),RTD("cqg.rtd",,"StudyData","SUBMINUTE("&amp;$D$31&amp;","&amp;FormatMainDisplay!$H$25&amp;",Regular)","Bar",,"Close",,AY13,"all",,,,"T")))</f>
        <v>1212.9000000000001</v>
      </c>
      <c r="AX13" s="52">
        <f>IF(FormatMainDisplay!$H$22="Y",RTD("cqg.rtd",,"StudyData",$D$31,"Bar",,"Time",FormatMainDisplay!$H$23,AY13,,,,,"T"),IF(RTD("cqg.rtd",,"StudyData","SUBMINUTE("&amp;$D$31&amp;","&amp;FormatMainDisplay!$H$25&amp;",Regular)","Bar",,"Time",,AY13,"all",,,,"T")="",NA(),RTD("cqg.rtd",,"StudyData","SUBMINUTE("&amp;$D$31&amp;","&amp;FormatMainDisplay!$H$25&amp;",Regular)","Bar",,"Time",,AY13,"all",,,,"T")))</f>
        <v>42416.399305555555</v>
      </c>
      <c r="AY13" s="25">
        <f t="shared" si="4"/>
        <v>-8</v>
      </c>
      <c r="AZ13" s="25">
        <f t="shared" si="5"/>
        <v>-22</v>
      </c>
    </row>
    <row r="14" spans="1:73" ht="17.100000000000001" customHeight="1" x14ac:dyDescent="0.3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22"/>
      <c r="O14" s="23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24"/>
      <c r="AA14" s="82">
        <f xml:space="preserve"> RTD("cqg.rtd",,"StudyData", $D$6,  "Tick", "FlatTicks=0", "Tick","D",AH14,"all")</f>
        <v>1872.5</v>
      </c>
      <c r="AB14" s="81">
        <f>IF(FormatMainDisplay!$H$7="Y",RTD("cqg.rtd",,"StudyData",$D$6,"Bar",,"Open",FormatMainDisplay!$H$8,AG14,,,,,"T"),IF(RTD("cqg.rtd",,"StudyData","SUBMINUTE("&amp;$D$6&amp;","&amp;FormatMainDisplay!$H$10&amp;",Regular)","Bar",,"Open",,AG14,"all",,,,"T")="",NA(),RTD("cqg.rtd",,"StudyData","SUBMINUTE("&amp;$D$6&amp;","&amp;FormatMainDisplay!$H$10&amp;",Regular)","Bar",,"Open",,AG14,"all",,,,"T")))</f>
        <v>1875.5</v>
      </c>
      <c r="AC14" s="81">
        <f>IF(FormatMainDisplay!$H$7="Y",RTD("cqg.rtd",,"StudyData",$D$6,"Bar",,"High",FormatMainDisplay!$H$8,AG14,,,,,"T"),IF(RTD("cqg.rtd",,"StudyData","SUBMINUTE("&amp;$D$6&amp;","&amp;FormatMainDisplay!$H$10&amp;",Regular)","Bar",,"High",,AG14,"all",,,,"T")="",NA(),RTD("cqg.rtd",,"StudyData","SUBMINUTE("&amp;$D$6&amp;","&amp;FormatMainDisplay!$H$10&amp;",Regular)","Bar",,"High",,AG14,"all",,,,"T")))</f>
        <v>1878.5</v>
      </c>
      <c r="AD14" s="81">
        <f>IF(FormatMainDisplay!$H$7="Y",RTD("cqg.rtd",,"StudyData",$D$6,"Bar",,"Low",FormatMainDisplay!$H$8,AG14,,,,,"T"),IF(RTD("cqg.rtd",,"StudyData","SUBMINUTE("&amp;$D$6&amp;","&amp;FormatMainDisplay!$H$10&amp;",Regular)","Bar",,"Low",,AG14,"all",,,,"T")="",NA(),RTD("cqg.rtd",,"StudyData","SUBMINUTE("&amp;$D$6&amp;","&amp;FormatMainDisplay!$H$10&amp;",Regular)","Bar",,"Low",,AG14,"all",,,,"T")))</f>
        <v>1873.5</v>
      </c>
      <c r="AE14" s="81">
        <f>IF(FormatMainDisplay!$H$7="Y",RTD("cqg.rtd",,"StudyData",$D$6,"Bar",,"Close",FormatMainDisplay!$H$8,AG14,,,,,"T"),IF(RTD("cqg.rtd",,"StudyData","SUBMINUTE("&amp;$D$6&amp;","&amp;FormatMainDisplay!$H$10&amp;",Regular)","Bar",,"Close",,AG14,"all",,,,"T")="",NA(),RTD("cqg.rtd",,"StudyData","SUBMINUTE("&amp;$D$6&amp;","&amp;FormatMainDisplay!$H$10&amp;",Regular)","Bar",,"Close",,AG14,"all",,,,"T")))</f>
        <v>1878</v>
      </c>
      <c r="AF14" s="52">
        <f>IF(FormatMainDisplay!$H$7="Y",RTD("cqg.rtd",,"StudyData",$D$6,"Bar",,"Time",FormatMainDisplay!$H$8,AG14,,,,,"T"),IF(RTD("cqg.rtd",,"StudyData","SUBMINUTE("&amp;$D$6&amp;","&amp;FormatMainDisplay!$H$10&amp;",Regular)","Bar",,"Time",,AG14,"all",,,,"T")="",NA(),RTD("cqg.rtd",,"StudyData","SUBMINUTE("&amp;$D$6&amp;","&amp;FormatMainDisplay!$H$10&amp;",Regular)","Bar",,"Time",,AG14,"all",,,,"T")))</f>
        <v>42416.395833333336</v>
      </c>
      <c r="AG14" s="25">
        <f t="shared" si="0"/>
        <v>-9</v>
      </c>
      <c r="AH14" s="25">
        <f t="shared" si="1"/>
        <v>-21</v>
      </c>
      <c r="AJ14" s="82">
        <f xml:space="preserve"> RTD("cqg.rtd",,"StudyData", $Q$6,  "Tick", "FlatTicks=0", "Tick","D",AQ14,"all")</f>
        <v>28.8</v>
      </c>
      <c r="AK14" s="81">
        <f>IF(FormatMainDisplay!$O$7="Y",RTD("cqg.rtd",,"StudyData",$Q$6,"Bar",,"Open",FormatMainDisplay!$O$8,AP14,,,,,"T"),IF(RTD("cqg.rtd",,"StudyData","SUBMINUTE("&amp;$Q$6&amp;","&amp;FormatMainDisplay!$O$10&amp;",Regular)","Bar",,"Open",,AP14,"all",,,,"T")="",NA(),RTD("cqg.rtd",,"StudyData","SUBMINUTE("&amp;$Q$6&amp;","&amp;FormatMainDisplay!$O$10&amp;",Regular)","Bar",,"Open",,AP14,"all",,,,"T")))</f>
        <v>29.03</v>
      </c>
      <c r="AL14" s="81">
        <f>IF(FormatMainDisplay!$O$7="Y",RTD("cqg.rtd",,"StudyData",$Q$6,"Bar",,"High",FormatMainDisplay!$O$8,AP14,,,,,"T"),IF(RTD("cqg.rtd",,"StudyData","SUBMINUTE("&amp;$Q$6&amp;","&amp;FormatMainDisplay!$O$10&amp;",Regular)","Bar",,"High",,AP14,"all",,,,"T")="",NA(),RTD("cqg.rtd",,"StudyData","SUBMINUTE("&amp;$Q$6&amp;","&amp;FormatMainDisplay!$O$10&amp;",Regular)","Bar",,"High",,AP14,"all",,,,"T")))</f>
        <v>29.03</v>
      </c>
      <c r="AM14" s="81">
        <f>IF(FormatMainDisplay!$O$7="Y",RTD("cqg.rtd",,"StudyData",$Q$6,"Bar",,"Low",FormatMainDisplay!$O$8,AP14,,,,,"T"),IF(RTD("cqg.rtd",,"StudyData","SUBMINUTE("&amp;$Q$6&amp;","&amp;FormatMainDisplay!$O$10&amp;",Regular)","Bar",,"Low",,AP14,"all",,,,"T")="",NA(),RTD("cqg.rtd",,"StudyData","SUBMINUTE("&amp;$Q$6&amp;","&amp;FormatMainDisplay!$O$10&amp;",Regular)","Bar",,"Low",,AP14,"all",,,,"T")))</f>
        <v>28.79</v>
      </c>
      <c r="AN14" s="105">
        <f>IF(FormatMainDisplay!$O$7="Y",RTD("cqg.rtd",,"StudyData",$Q$6,"Bar",,"Close",FormatMainDisplay!$O$8,AP14,,,,,"T"),IF(RTD("cqg.rtd",,"StudyData","SUBMINUTE("&amp;$Q$6&amp;","&amp;FormatMainDisplay!$O$10&amp;",Regular)","Bar",,"Close",,AP14,"all",,,,"T")="",NA(),RTD("cqg.rtd",,"StudyData","SUBMINUTE("&amp;$Q$6&amp;","&amp;FormatMainDisplay!$O$10&amp;",Regular)","Bar",,"Close",,AP14,"all",,,,"T")))</f>
        <v>29.01</v>
      </c>
      <c r="AO14" s="107">
        <f>IF(FormatMainDisplay!$O$7="Y",RTD("cqg.rtd",,"StudyData",$Q$6,"Bar",,"Time",FormatMainDisplay!$O$8,AP14,,,,,"T"),IF(RTD("cqg.rtd",,"StudyData","SUBMINUTE("&amp;$Q$6&amp;","&amp;FormatMainDisplay!$O$10&amp;",Regular)","Bar",,"Time",,AP14,"all",,,,"T")="",NA(),RTD("cqg.rtd",,"StudyData","SUBMINUTE("&amp;$Q$6&amp;","&amp;FormatMainDisplay!$O$10&amp;",Regular)","Bar",,"Time",,AP14,"all",,,,"T")))</f>
        <v>42416.395833333336</v>
      </c>
      <c r="AP14" s="106">
        <f t="shared" si="2"/>
        <v>-9</v>
      </c>
      <c r="AQ14" s="25">
        <f t="shared" si="3"/>
        <v>-21</v>
      </c>
      <c r="AS14" s="82">
        <f xml:space="preserve"> RTD("cqg.rtd",,"StudyData", $D$31,  "Tick", "FlatTicks=0", "Tick","D",AZ14,"all")</f>
        <v>1216.4000000000001</v>
      </c>
      <c r="AT14" s="83">
        <f>IF(FormatMainDisplay!$H$22="Y",RTD("cqg.rtd",,"StudyData",$D$31,"Bar",,"Open",FormatMainDisplay!$H$23,AY14,,,,,"T"),IF(RTD("cqg.rtd",,"StudyData","SUBMINUTE("&amp;$D$31&amp;","&amp;FormatMainDisplay!$H$25&amp;",Regular)","Bar",,"Open",,AY14,"all",,,,"T")="",NA(),RTD("cqg.rtd",,"StudyData","SUBMINUTE("&amp;$D$31&amp;","&amp;FormatMainDisplay!$H$25&amp;",Regular)","Bar",,"Open",,AY14,"all",,,,"T")))</f>
        <v>1214</v>
      </c>
      <c r="AU14" s="83">
        <f>IF(FormatMainDisplay!$H$22="Y",RTD("cqg.rtd",,"StudyData",$D$31,"Bar",,"High",FormatMainDisplay!$H$23,AY14,,,,,"T"),IF(RTD("cqg.rtd",,"StudyData","SUBMINUTE("&amp;$D$31&amp;","&amp;FormatMainDisplay!$H$25&amp;",Regular)","Bar",,"High",,AY14,"all",,,,"T")="",NA(),RTD("cqg.rtd",,"StudyData","SUBMINUTE("&amp;$D$31&amp;","&amp;FormatMainDisplay!$H$25&amp;",Regular)","Bar",,"High",,AY14,"all",,,,"T")))</f>
        <v>1214.8</v>
      </c>
      <c r="AV14" s="83">
        <f>IF(FormatMainDisplay!$H$22="Y",RTD("cqg.rtd",,"StudyData",$D$31,"Bar",,"Low",FormatMainDisplay!$H$23,AY14,,,,,"T"),IF(RTD("cqg.rtd",,"StudyData","SUBMINUTE("&amp;$D$31&amp;","&amp;FormatMainDisplay!$H$25&amp;",Regular)","Bar",,"Low",,AY14,"all",,,,"T")="",NA(),RTD("cqg.rtd",,"StudyData","SUBMINUTE("&amp;$D$31&amp;","&amp;FormatMainDisplay!$H$25&amp;",Regular)","Bar",,"Low",,AY14,"all",,,,"T")))</f>
        <v>1213.4000000000001</v>
      </c>
      <c r="AW14" s="83">
        <f>IF(FormatMainDisplay!$H$22="Y",RTD("cqg.rtd",,"StudyData",$D$31,"Bar",,"Close",FormatMainDisplay!$H$23,AY14,,,,,"T"),IF(RTD("cqg.rtd",,"StudyData","SUBMINUTE("&amp;$D$31&amp;","&amp;FormatMainDisplay!$H$25&amp;",Regular)","Bar",,"Close",,AY14,"all",,,,"T")="",NA(),RTD("cqg.rtd",,"StudyData","SUBMINUTE("&amp;$D$31&amp;","&amp;FormatMainDisplay!$H$25&amp;",Regular)","Bar",,"Close",,AY14,"all",,,,"T")))</f>
        <v>1213.5999999999999</v>
      </c>
      <c r="AX14" s="52">
        <f>IF(FormatMainDisplay!$H$22="Y",RTD("cqg.rtd",,"StudyData",$D$31,"Bar",,"Time",FormatMainDisplay!$H$23,AY14,,,,,"T"),IF(RTD("cqg.rtd",,"StudyData","SUBMINUTE("&amp;$D$31&amp;","&amp;FormatMainDisplay!$H$25&amp;",Regular)","Bar",,"Time",,AY14,"all",,,,"T")="",NA(),RTD("cqg.rtd",,"StudyData","SUBMINUTE("&amp;$D$31&amp;","&amp;FormatMainDisplay!$H$25&amp;",Regular)","Bar",,"Time",,AY14,"all",,,,"T")))</f>
        <v>42416.395833333336</v>
      </c>
      <c r="AY14" s="25">
        <f t="shared" si="4"/>
        <v>-9</v>
      </c>
      <c r="AZ14" s="25">
        <f t="shared" si="5"/>
        <v>-21</v>
      </c>
    </row>
    <row r="15" spans="1:73" ht="17.100000000000001" customHeight="1" x14ac:dyDescent="0.3"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22"/>
      <c r="O15" s="23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24"/>
      <c r="AA15" s="82">
        <f xml:space="preserve"> RTD("cqg.rtd",,"StudyData", $D$6,  "Tick", "FlatTicks=0", "Tick","D",AH15,"all")</f>
        <v>1872.75</v>
      </c>
      <c r="AB15" s="81">
        <f>IF(FormatMainDisplay!$H$7="Y",RTD("cqg.rtd",,"StudyData",$D$6,"Bar",,"Open",FormatMainDisplay!$H$8,AG15,,,,,"T"),IF(RTD("cqg.rtd",,"StudyData","SUBMINUTE("&amp;$D$6&amp;","&amp;FormatMainDisplay!$H$10&amp;",Regular)","Bar",,"Open",,AG15,"all",,,,"T")="",NA(),RTD("cqg.rtd",,"StudyData","SUBMINUTE("&amp;$D$6&amp;","&amp;FormatMainDisplay!$H$10&amp;",Regular)","Bar",,"Open",,AG15,"all",,,,"T")))</f>
        <v>1876.5</v>
      </c>
      <c r="AC15" s="81">
        <f>IF(FormatMainDisplay!$H$7="Y",RTD("cqg.rtd",,"StudyData",$D$6,"Bar",,"High",FormatMainDisplay!$H$8,AG15,,,,,"T"),IF(RTD("cqg.rtd",,"StudyData","SUBMINUTE("&amp;$D$6&amp;","&amp;FormatMainDisplay!$H$10&amp;",Regular)","Bar",,"High",,AG15,"all",,,,"T")="",NA(),RTD("cqg.rtd",,"StudyData","SUBMINUTE("&amp;$D$6&amp;","&amp;FormatMainDisplay!$H$10&amp;",Regular)","Bar",,"High",,AG15,"all",,,,"T")))</f>
        <v>1876.75</v>
      </c>
      <c r="AD15" s="81">
        <f>IF(FormatMainDisplay!$H$7="Y",RTD("cqg.rtd",,"StudyData",$D$6,"Bar",,"Low",FormatMainDisplay!$H$8,AG15,,,,,"T"),IF(RTD("cqg.rtd",,"StudyData","SUBMINUTE("&amp;$D$6&amp;","&amp;FormatMainDisplay!$H$10&amp;",Regular)","Bar",,"Low",,AG15,"all",,,,"T")="",NA(),RTD("cqg.rtd",,"StudyData","SUBMINUTE("&amp;$D$6&amp;","&amp;FormatMainDisplay!$H$10&amp;",Regular)","Bar",,"Low",,AG15,"all",,,,"T")))</f>
        <v>1874.25</v>
      </c>
      <c r="AE15" s="81">
        <f>IF(FormatMainDisplay!$H$7="Y",RTD("cqg.rtd",,"StudyData",$D$6,"Bar",,"Close",FormatMainDisplay!$H$8,AG15,,,,,"T"),IF(RTD("cqg.rtd",,"StudyData","SUBMINUTE("&amp;$D$6&amp;","&amp;FormatMainDisplay!$H$10&amp;",Regular)","Bar",,"Close",,AG15,"all",,,,"T")="",NA(),RTD("cqg.rtd",,"StudyData","SUBMINUTE("&amp;$D$6&amp;","&amp;FormatMainDisplay!$H$10&amp;",Regular)","Bar",,"Close",,AG15,"all",,,,"T")))</f>
        <v>1875.5</v>
      </c>
      <c r="AF15" s="52">
        <f>IF(FormatMainDisplay!$H$7="Y",RTD("cqg.rtd",,"StudyData",$D$6,"Bar",,"Time",FormatMainDisplay!$H$8,AG15,,,,,"T"),IF(RTD("cqg.rtd",,"StudyData","SUBMINUTE("&amp;$D$6&amp;","&amp;FormatMainDisplay!$H$10&amp;",Regular)","Bar",,"Time",,AG15,"all",,,,"T")="",NA(),RTD("cqg.rtd",,"StudyData","SUBMINUTE("&amp;$D$6&amp;","&amp;FormatMainDisplay!$H$10&amp;",Regular)","Bar",,"Time",,AG15,"all",,,,"T")))</f>
        <v>42416.392361111109</v>
      </c>
      <c r="AG15" s="25">
        <f t="shared" si="0"/>
        <v>-10</v>
      </c>
      <c r="AH15" s="25">
        <f t="shared" si="1"/>
        <v>-20</v>
      </c>
      <c r="AJ15" s="82">
        <f xml:space="preserve"> RTD("cqg.rtd",,"StudyData", $Q$6,  "Tick", "FlatTicks=0", "Tick","D",AQ15,"all")</f>
        <v>28.81</v>
      </c>
      <c r="AK15" s="81">
        <f>IF(FormatMainDisplay!$O$7="Y",RTD("cqg.rtd",,"StudyData",$Q$6,"Bar",,"Open",FormatMainDisplay!$O$8,AP15,,,,,"T"),IF(RTD("cqg.rtd",,"StudyData","SUBMINUTE("&amp;$Q$6&amp;","&amp;FormatMainDisplay!$O$10&amp;",Regular)","Bar",,"Open",,AP15,"all",,,,"T")="",NA(),RTD("cqg.rtd",,"StudyData","SUBMINUTE("&amp;$Q$6&amp;","&amp;FormatMainDisplay!$O$10&amp;",Regular)","Bar",,"Open",,AP15,"all",,,,"T")))</f>
        <v>29.18</v>
      </c>
      <c r="AL15" s="81">
        <f>IF(FormatMainDisplay!$O$7="Y",RTD("cqg.rtd",,"StudyData",$Q$6,"Bar",,"High",FormatMainDisplay!$O$8,AP15,,,,,"T"),IF(RTD("cqg.rtd",,"StudyData","SUBMINUTE("&amp;$Q$6&amp;","&amp;FormatMainDisplay!$O$10&amp;",Regular)","Bar",,"High",,AP15,"all",,,,"T")="",NA(),RTD("cqg.rtd",,"StudyData","SUBMINUTE("&amp;$Q$6&amp;","&amp;FormatMainDisplay!$O$10&amp;",Regular)","Bar",,"High",,AP15,"all",,,,"T")))</f>
        <v>29.19</v>
      </c>
      <c r="AM15" s="81">
        <f>IF(FormatMainDisplay!$O$7="Y",RTD("cqg.rtd",,"StudyData",$Q$6,"Bar",,"Low",FormatMainDisplay!$O$8,AP15,,,,,"T"),IF(RTD("cqg.rtd",,"StudyData","SUBMINUTE("&amp;$Q$6&amp;","&amp;FormatMainDisplay!$O$10&amp;",Regular)","Bar",,"Low",,AP15,"all",,,,"T")="",NA(),RTD("cqg.rtd",,"StudyData","SUBMINUTE("&amp;$Q$6&amp;","&amp;FormatMainDisplay!$O$10&amp;",Regular)","Bar",,"Low",,AP15,"all",,,,"T")))</f>
        <v>28.98</v>
      </c>
      <c r="AN15" s="105">
        <f>IF(FormatMainDisplay!$O$7="Y",RTD("cqg.rtd",,"StudyData",$Q$6,"Bar",,"Close",FormatMainDisplay!$O$8,AP15,,,,,"T"),IF(RTD("cqg.rtd",,"StudyData","SUBMINUTE("&amp;$Q$6&amp;","&amp;FormatMainDisplay!$O$10&amp;",Regular)","Bar",,"Close",,AP15,"all",,,,"T")="",NA(),RTD("cqg.rtd",,"StudyData","SUBMINUTE("&amp;$Q$6&amp;","&amp;FormatMainDisplay!$O$10&amp;",Regular)","Bar",,"Close",,AP15,"all",,,,"T")))</f>
        <v>29.03</v>
      </c>
      <c r="AO15" s="107">
        <f>IF(FormatMainDisplay!$O$7="Y",RTD("cqg.rtd",,"StudyData",$Q$6,"Bar",,"Time",FormatMainDisplay!$O$8,AP15,,,,,"T"),IF(RTD("cqg.rtd",,"StudyData","SUBMINUTE("&amp;$Q$6&amp;","&amp;FormatMainDisplay!$O$10&amp;",Regular)","Bar",,"Time",,AP15,"all",,,,"T")="",NA(),RTD("cqg.rtd",,"StudyData","SUBMINUTE("&amp;$Q$6&amp;","&amp;FormatMainDisplay!$O$10&amp;",Regular)","Bar",,"Time",,AP15,"all",,,,"T")))</f>
        <v>42416.392361111109</v>
      </c>
      <c r="AP15" s="106">
        <f t="shared" si="2"/>
        <v>-10</v>
      </c>
      <c r="AQ15" s="25">
        <f t="shared" si="3"/>
        <v>-20</v>
      </c>
      <c r="AS15" s="82">
        <f xml:space="preserve"> RTD("cqg.rtd",,"StudyData", $D$31,  "Tick", "FlatTicks=0", "Tick","D",AZ15,"all")</f>
        <v>1216.5</v>
      </c>
      <c r="AT15" s="83">
        <f>IF(FormatMainDisplay!$H$22="Y",RTD("cqg.rtd",,"StudyData",$D$31,"Bar",,"Open",FormatMainDisplay!$H$23,AY15,,,,,"T"),IF(RTD("cqg.rtd",,"StudyData","SUBMINUTE("&amp;$D$31&amp;","&amp;FormatMainDisplay!$H$25&amp;",Regular)","Bar",,"Open",,AY15,"all",,,,"T")="",NA(),RTD("cqg.rtd",,"StudyData","SUBMINUTE("&amp;$D$31&amp;","&amp;FormatMainDisplay!$H$25&amp;",Regular)","Bar",,"Open",,AY15,"all",,,,"T")))</f>
        <v>1212.8</v>
      </c>
      <c r="AU15" s="83">
        <f>IF(FormatMainDisplay!$H$22="Y",RTD("cqg.rtd",,"StudyData",$D$31,"Bar",,"High",FormatMainDisplay!$H$23,AY15,,,,,"T"),IF(RTD("cqg.rtd",,"StudyData","SUBMINUTE("&amp;$D$31&amp;","&amp;FormatMainDisplay!$H$25&amp;",Regular)","Bar",,"High",,AY15,"all",,,,"T")="",NA(),RTD("cqg.rtd",,"StudyData","SUBMINUTE("&amp;$D$31&amp;","&amp;FormatMainDisplay!$H$25&amp;",Regular)","Bar",,"High",,AY15,"all",,,,"T")))</f>
        <v>1214.5999999999999</v>
      </c>
      <c r="AV15" s="83">
        <f>IF(FormatMainDisplay!$H$22="Y",RTD("cqg.rtd",,"StudyData",$D$31,"Bar",,"Low",FormatMainDisplay!$H$23,AY15,,,,,"T"),IF(RTD("cqg.rtd",,"StudyData","SUBMINUTE("&amp;$D$31&amp;","&amp;FormatMainDisplay!$H$25&amp;",Regular)","Bar",,"Low",,AY15,"all",,,,"T")="",NA(),RTD("cqg.rtd",,"StudyData","SUBMINUTE("&amp;$D$31&amp;","&amp;FormatMainDisplay!$H$25&amp;",Regular)","Bar",,"Low",,AY15,"all",,,,"T")))</f>
        <v>1212.5999999999999</v>
      </c>
      <c r="AW15" s="83">
        <f>IF(FormatMainDisplay!$H$22="Y",RTD("cqg.rtd",,"StudyData",$D$31,"Bar",,"Close",FormatMainDisplay!$H$23,AY15,,,,,"T"),IF(RTD("cqg.rtd",,"StudyData","SUBMINUTE("&amp;$D$31&amp;","&amp;FormatMainDisplay!$H$25&amp;",Regular)","Bar",,"Close",,AY15,"all",,,,"T")="",NA(),RTD("cqg.rtd",,"StudyData","SUBMINUTE("&amp;$D$31&amp;","&amp;FormatMainDisplay!$H$25&amp;",Regular)","Bar",,"Close",,AY15,"all",,,,"T")))</f>
        <v>1214</v>
      </c>
      <c r="AX15" s="52">
        <f>IF(FormatMainDisplay!$H$22="Y",RTD("cqg.rtd",,"StudyData",$D$31,"Bar",,"Time",FormatMainDisplay!$H$23,AY15,,,,,"T"),IF(RTD("cqg.rtd",,"StudyData","SUBMINUTE("&amp;$D$31&amp;","&amp;FormatMainDisplay!$H$25&amp;",Regular)","Bar",,"Time",,AY15,"all",,,,"T")="",NA(),RTD("cqg.rtd",,"StudyData","SUBMINUTE("&amp;$D$31&amp;","&amp;FormatMainDisplay!$H$25&amp;",Regular)","Bar",,"Time",,AY15,"all",,,,"T")))</f>
        <v>42416.392361111109</v>
      </c>
      <c r="AY15" s="25">
        <f t="shared" si="4"/>
        <v>-10</v>
      </c>
      <c r="AZ15" s="25">
        <f t="shared" si="5"/>
        <v>-20</v>
      </c>
    </row>
    <row r="16" spans="1:73" ht="17.100000000000001" customHeight="1" x14ac:dyDescent="0.3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22"/>
      <c r="O16" s="23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24"/>
      <c r="AA16" s="82">
        <f xml:space="preserve"> RTD("cqg.rtd",,"StudyData", $D$6,  "Tick", "FlatTicks=0", "Tick","D",AH16,"all")</f>
        <v>1872.5</v>
      </c>
      <c r="AB16" s="81">
        <f>IF(FormatMainDisplay!$H$7="Y",RTD("cqg.rtd",,"StudyData",$D$6,"Bar",,"Open",FormatMainDisplay!$H$8,AG16,,,,,"T"),IF(RTD("cqg.rtd",,"StudyData","SUBMINUTE("&amp;$D$6&amp;","&amp;FormatMainDisplay!$H$10&amp;",Regular)","Bar",,"Open",,AG16,"all",,,,"T")="",NA(),RTD("cqg.rtd",,"StudyData","SUBMINUTE("&amp;$D$6&amp;","&amp;FormatMainDisplay!$H$10&amp;",Regular)","Bar",,"Open",,AG16,"all",,,,"T")))</f>
        <v>1875.75</v>
      </c>
      <c r="AC16" s="81">
        <f>IF(FormatMainDisplay!$H$7="Y",RTD("cqg.rtd",,"StudyData",$D$6,"Bar",,"High",FormatMainDisplay!$H$8,AG16,,,,,"T"),IF(RTD("cqg.rtd",,"StudyData","SUBMINUTE("&amp;$D$6&amp;","&amp;FormatMainDisplay!$H$10&amp;",Regular)","Bar",,"High",,AG16,"all",,,,"T")="",NA(),RTD("cqg.rtd",,"StudyData","SUBMINUTE("&amp;$D$6&amp;","&amp;FormatMainDisplay!$H$10&amp;",Regular)","Bar",,"High",,AG16,"all",,,,"T")))</f>
        <v>1877.5</v>
      </c>
      <c r="AD16" s="81">
        <f>IF(FormatMainDisplay!$H$7="Y",RTD("cqg.rtd",,"StudyData",$D$6,"Bar",,"Low",FormatMainDisplay!$H$8,AG16,,,,,"T"),IF(RTD("cqg.rtd",,"StudyData","SUBMINUTE("&amp;$D$6&amp;","&amp;FormatMainDisplay!$H$10&amp;",Regular)","Bar",,"Low",,AG16,"all",,,,"T")="",NA(),RTD("cqg.rtd",,"StudyData","SUBMINUTE("&amp;$D$6&amp;","&amp;FormatMainDisplay!$H$10&amp;",Regular)","Bar",,"Low",,AG16,"all",,,,"T")))</f>
        <v>1875.25</v>
      </c>
      <c r="AE16" s="81">
        <f>IF(FormatMainDisplay!$H$7="Y",RTD("cqg.rtd",,"StudyData",$D$6,"Bar",,"Close",FormatMainDisplay!$H$8,AG16,,,,,"T"),IF(RTD("cqg.rtd",,"StudyData","SUBMINUTE("&amp;$D$6&amp;","&amp;FormatMainDisplay!$H$10&amp;",Regular)","Bar",,"Close",,AG16,"all",,,,"T")="",NA(),RTD("cqg.rtd",,"StudyData","SUBMINUTE("&amp;$D$6&amp;","&amp;FormatMainDisplay!$H$10&amp;",Regular)","Bar",,"Close",,AG16,"all",,,,"T")))</f>
        <v>1876.75</v>
      </c>
      <c r="AF16" s="52">
        <f>IF(FormatMainDisplay!$H$7="Y",RTD("cqg.rtd",,"StudyData",$D$6,"Bar",,"Time",FormatMainDisplay!$H$8,AG16,,,,,"T"),IF(RTD("cqg.rtd",,"StudyData","SUBMINUTE("&amp;$D$6&amp;","&amp;FormatMainDisplay!$H$10&amp;",Regular)","Bar",,"Time",,AG16,"all",,,,"T")="",NA(),RTD("cqg.rtd",,"StudyData","SUBMINUTE("&amp;$D$6&amp;","&amp;FormatMainDisplay!$H$10&amp;",Regular)","Bar",,"Time",,AG16,"all",,,,"T")))</f>
        <v>42416.388888888891</v>
      </c>
      <c r="AG16" s="25">
        <f t="shared" si="0"/>
        <v>-11</v>
      </c>
      <c r="AH16" s="25">
        <f t="shared" si="1"/>
        <v>-19</v>
      </c>
      <c r="AJ16" s="82">
        <f xml:space="preserve"> RTD("cqg.rtd",,"StudyData", $Q$6,  "Tick", "FlatTicks=0", "Tick","D",AQ16,"all")</f>
        <v>28.8</v>
      </c>
      <c r="AK16" s="81">
        <f>IF(FormatMainDisplay!$O$7="Y",RTD("cqg.rtd",,"StudyData",$Q$6,"Bar",,"Open",FormatMainDisplay!$O$8,AP16,,,,,"T"),IF(RTD("cqg.rtd",,"StudyData","SUBMINUTE("&amp;$Q$6&amp;","&amp;FormatMainDisplay!$O$10&amp;",Regular)","Bar",,"Open",,AP16,"all",,,,"T")="",NA(),RTD("cqg.rtd",,"StudyData","SUBMINUTE("&amp;$Q$6&amp;","&amp;FormatMainDisplay!$O$10&amp;",Regular)","Bar",,"Open",,AP16,"all",,,,"T")))</f>
        <v>29</v>
      </c>
      <c r="AL16" s="81">
        <f>IF(FormatMainDisplay!$O$7="Y",RTD("cqg.rtd",,"StudyData",$Q$6,"Bar",,"High",FormatMainDisplay!$O$8,AP16,,,,,"T"),IF(RTD("cqg.rtd",,"StudyData","SUBMINUTE("&amp;$Q$6&amp;","&amp;FormatMainDisplay!$O$10&amp;",Regular)","Bar",,"High",,AP16,"all",,,,"T")="",NA(),RTD("cqg.rtd",,"StudyData","SUBMINUTE("&amp;$Q$6&amp;","&amp;FormatMainDisplay!$O$10&amp;",Regular)","Bar",,"High",,AP16,"all",,,,"T")))</f>
        <v>29.2</v>
      </c>
      <c r="AM16" s="81">
        <f>IF(FormatMainDisplay!$O$7="Y",RTD("cqg.rtd",,"StudyData",$Q$6,"Bar",,"Low",FormatMainDisplay!$O$8,AP16,,,,,"T"),IF(RTD("cqg.rtd",,"StudyData","SUBMINUTE("&amp;$Q$6&amp;","&amp;FormatMainDisplay!$O$10&amp;",Regular)","Bar",,"Low",,AP16,"all",,,,"T")="",NA(),RTD("cqg.rtd",,"StudyData","SUBMINUTE("&amp;$Q$6&amp;","&amp;FormatMainDisplay!$O$10&amp;",Regular)","Bar",,"Low",,AP16,"all",,,,"T")))</f>
        <v>28.96</v>
      </c>
      <c r="AN16" s="105">
        <f>IF(FormatMainDisplay!$O$7="Y",RTD("cqg.rtd",,"StudyData",$Q$6,"Bar",,"Close",FormatMainDisplay!$O$8,AP16,,,,,"T"),IF(RTD("cqg.rtd",,"StudyData","SUBMINUTE("&amp;$Q$6&amp;","&amp;FormatMainDisplay!$O$10&amp;",Regular)","Bar",,"Close",,AP16,"all",,,,"T")="",NA(),RTD("cqg.rtd",,"StudyData","SUBMINUTE("&amp;$Q$6&amp;","&amp;FormatMainDisplay!$O$10&amp;",Regular)","Bar",,"Close",,AP16,"all",,,,"T")))</f>
        <v>29.18</v>
      </c>
      <c r="AO16" s="107">
        <f>IF(FormatMainDisplay!$O$7="Y",RTD("cqg.rtd",,"StudyData",$Q$6,"Bar",,"Time",FormatMainDisplay!$O$8,AP16,,,,,"T"),IF(RTD("cqg.rtd",,"StudyData","SUBMINUTE("&amp;$Q$6&amp;","&amp;FormatMainDisplay!$O$10&amp;",Regular)","Bar",,"Time",,AP16,"all",,,,"T")="",NA(),RTD("cqg.rtd",,"StudyData","SUBMINUTE("&amp;$Q$6&amp;","&amp;FormatMainDisplay!$O$10&amp;",Regular)","Bar",,"Time",,AP16,"all",,,,"T")))</f>
        <v>42416.388888888891</v>
      </c>
      <c r="AP16" s="106">
        <f t="shared" si="2"/>
        <v>-11</v>
      </c>
      <c r="AQ16" s="25">
        <f t="shared" si="3"/>
        <v>-19</v>
      </c>
      <c r="AS16" s="82">
        <f xml:space="preserve"> RTD("cqg.rtd",,"StudyData", $D$31,  "Tick", "FlatTicks=0", "Tick","D",AZ16,"all")</f>
        <v>1216.4000000000001</v>
      </c>
      <c r="AT16" s="83">
        <f>IF(FormatMainDisplay!$H$22="Y",RTD("cqg.rtd",,"StudyData",$D$31,"Bar",,"Open",FormatMainDisplay!$H$23,AY16,,,,,"T"),IF(RTD("cqg.rtd",,"StudyData","SUBMINUTE("&amp;$D$31&amp;","&amp;FormatMainDisplay!$H$25&amp;",Regular)","Bar",,"Open",,AY16,"all",,,,"T")="",NA(),RTD("cqg.rtd",,"StudyData","SUBMINUTE("&amp;$D$31&amp;","&amp;FormatMainDisplay!$H$25&amp;",Regular)","Bar",,"Open",,AY16,"all",,,,"T")))</f>
        <v>1212.5999999999999</v>
      </c>
      <c r="AU16" s="83">
        <f>IF(FormatMainDisplay!$H$22="Y",RTD("cqg.rtd",,"StudyData",$D$31,"Bar",,"High",FormatMainDisplay!$H$23,AY16,,,,,"T"),IF(RTD("cqg.rtd",,"StudyData","SUBMINUTE("&amp;$D$31&amp;","&amp;FormatMainDisplay!$H$25&amp;",Regular)","Bar",,"High",,AY16,"all",,,,"T")="",NA(),RTD("cqg.rtd",,"StudyData","SUBMINUTE("&amp;$D$31&amp;","&amp;FormatMainDisplay!$H$25&amp;",Regular)","Bar",,"High",,AY16,"all",,,,"T")))</f>
        <v>1213.0999999999999</v>
      </c>
      <c r="AV16" s="83">
        <f>IF(FormatMainDisplay!$H$22="Y",RTD("cqg.rtd",,"StudyData",$D$31,"Bar",,"Low",FormatMainDisplay!$H$23,AY16,,,,,"T"),IF(RTD("cqg.rtd",,"StudyData","SUBMINUTE("&amp;$D$31&amp;","&amp;FormatMainDisplay!$H$25&amp;",Regular)","Bar",,"Low",,AY16,"all",,,,"T")="",NA(),RTD("cqg.rtd",,"StudyData","SUBMINUTE("&amp;$D$31&amp;","&amp;FormatMainDisplay!$H$25&amp;",Regular)","Bar",,"Low",,AY16,"all",,,,"T")))</f>
        <v>1211.8</v>
      </c>
      <c r="AW16" s="83">
        <f>IF(FormatMainDisplay!$H$22="Y",RTD("cqg.rtd",,"StudyData",$D$31,"Bar",,"Close",FormatMainDisplay!$H$23,AY16,,,,,"T"),IF(RTD("cqg.rtd",,"StudyData","SUBMINUTE("&amp;$D$31&amp;","&amp;FormatMainDisplay!$H$25&amp;",Regular)","Bar",,"Close",,AY16,"all",,,,"T")="",NA(),RTD("cqg.rtd",,"StudyData","SUBMINUTE("&amp;$D$31&amp;","&amp;FormatMainDisplay!$H$25&amp;",Regular)","Bar",,"Close",,AY16,"all",,,,"T")))</f>
        <v>1212.8</v>
      </c>
      <c r="AX16" s="52">
        <f>IF(FormatMainDisplay!$H$22="Y",RTD("cqg.rtd",,"StudyData",$D$31,"Bar",,"Time",FormatMainDisplay!$H$23,AY16,,,,,"T"),IF(RTD("cqg.rtd",,"StudyData","SUBMINUTE("&amp;$D$31&amp;","&amp;FormatMainDisplay!$H$25&amp;",Regular)","Bar",,"Time",,AY16,"all",,,,"T")="",NA(),RTD("cqg.rtd",,"StudyData","SUBMINUTE("&amp;$D$31&amp;","&amp;FormatMainDisplay!$H$25&amp;",Regular)","Bar",,"Time",,AY16,"all",,,,"T")))</f>
        <v>42416.388888888891</v>
      </c>
      <c r="AY16" s="25">
        <f t="shared" si="4"/>
        <v>-11</v>
      </c>
      <c r="AZ16" s="25">
        <f t="shared" si="5"/>
        <v>-19</v>
      </c>
    </row>
    <row r="17" spans="2:52" ht="17.100000000000001" customHeight="1" x14ac:dyDescent="0.3"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22"/>
      <c r="O17" s="23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24"/>
      <c r="AA17" s="82">
        <f xml:space="preserve"> RTD("cqg.rtd",,"StudyData", $D$6,  "Tick", "FlatTicks=0", "Tick","D",AH17,"all")</f>
        <v>1872.75</v>
      </c>
      <c r="AB17" s="81">
        <f>IF(FormatMainDisplay!$H$7="Y",RTD("cqg.rtd",,"StudyData",$D$6,"Bar",,"Open",FormatMainDisplay!$H$8,AG17,,,,,"T"),IF(RTD("cqg.rtd",,"StudyData","SUBMINUTE("&amp;$D$6&amp;","&amp;FormatMainDisplay!$H$10&amp;",Regular)","Bar",,"Open",,AG17,"all",,,,"T")="",NA(),RTD("cqg.rtd",,"StudyData","SUBMINUTE("&amp;$D$6&amp;","&amp;FormatMainDisplay!$H$10&amp;",Regular)","Bar",,"Open",,AG17,"all",,,,"T")))</f>
        <v>1876.25</v>
      </c>
      <c r="AC17" s="81">
        <f>IF(FormatMainDisplay!$H$7="Y",RTD("cqg.rtd",,"StudyData",$D$6,"Bar",,"High",FormatMainDisplay!$H$8,AG17,,,,,"T"),IF(RTD("cqg.rtd",,"StudyData","SUBMINUTE("&amp;$D$6&amp;","&amp;FormatMainDisplay!$H$10&amp;",Regular)","Bar",,"High",,AG17,"all",,,,"T")="",NA(),RTD("cqg.rtd",,"StudyData","SUBMINUTE("&amp;$D$6&amp;","&amp;FormatMainDisplay!$H$10&amp;",Regular)","Bar",,"High",,AG17,"all",,,,"T")))</f>
        <v>1877.5</v>
      </c>
      <c r="AD17" s="81">
        <f>IF(FormatMainDisplay!$H$7="Y",RTD("cqg.rtd",,"StudyData",$D$6,"Bar",,"Low",FormatMainDisplay!$H$8,AG17,,,,,"T"),IF(RTD("cqg.rtd",,"StudyData","SUBMINUTE("&amp;$D$6&amp;","&amp;FormatMainDisplay!$H$10&amp;",Regular)","Bar",,"Low",,AG17,"all",,,,"T")="",NA(),RTD("cqg.rtd",,"StudyData","SUBMINUTE("&amp;$D$6&amp;","&amp;FormatMainDisplay!$H$10&amp;",Regular)","Bar",,"Low",,AG17,"all",,,,"T")))</f>
        <v>1875</v>
      </c>
      <c r="AE17" s="81">
        <f>IF(FormatMainDisplay!$H$7="Y",RTD("cqg.rtd",,"StudyData",$D$6,"Bar",,"Close",FormatMainDisplay!$H$8,AG17,,,,,"T"),IF(RTD("cqg.rtd",,"StudyData","SUBMINUTE("&amp;$D$6&amp;","&amp;FormatMainDisplay!$H$10&amp;",Regular)","Bar",,"Close",,AG17,"all",,,,"T")="",NA(),RTD("cqg.rtd",,"StudyData","SUBMINUTE("&amp;$D$6&amp;","&amp;FormatMainDisplay!$H$10&amp;",Regular)","Bar",,"Close",,AG17,"all",,,,"T")))</f>
        <v>1876</v>
      </c>
      <c r="AF17" s="52">
        <f>IF(FormatMainDisplay!$H$7="Y",RTD("cqg.rtd",,"StudyData",$D$6,"Bar",,"Time",FormatMainDisplay!$H$8,AG17,,,,,"T"),IF(RTD("cqg.rtd",,"StudyData","SUBMINUTE("&amp;$D$6&amp;","&amp;FormatMainDisplay!$H$10&amp;",Regular)","Bar",,"Time",,AG17,"all",,,,"T")="",NA(),RTD("cqg.rtd",,"StudyData","SUBMINUTE("&amp;$D$6&amp;","&amp;FormatMainDisplay!$H$10&amp;",Regular)","Bar",,"Time",,AG17,"all",,,,"T")))</f>
        <v>42416.385416666664</v>
      </c>
      <c r="AG17" s="25">
        <f t="shared" si="0"/>
        <v>-12</v>
      </c>
      <c r="AH17" s="25">
        <f t="shared" si="1"/>
        <v>-18</v>
      </c>
      <c r="AJ17" s="82">
        <f xml:space="preserve"> RTD("cqg.rtd",,"StudyData", $Q$6,  "Tick", "FlatTicks=0", "Tick","D",AQ17,"all")</f>
        <v>28.81</v>
      </c>
      <c r="AK17" s="81">
        <f>IF(FormatMainDisplay!$O$7="Y",RTD("cqg.rtd",,"StudyData",$Q$6,"Bar",,"Open",FormatMainDisplay!$O$8,AP17,,,,,"T"),IF(RTD("cqg.rtd",,"StudyData","SUBMINUTE("&amp;$Q$6&amp;","&amp;FormatMainDisplay!$O$10&amp;",Regular)","Bar",,"Open",,AP17,"all",,,,"T")="",NA(),RTD("cqg.rtd",,"StudyData","SUBMINUTE("&amp;$Q$6&amp;","&amp;FormatMainDisplay!$O$10&amp;",Regular)","Bar",,"Open",,AP17,"all",,,,"T")))</f>
        <v>28.98</v>
      </c>
      <c r="AL17" s="81">
        <f>IF(FormatMainDisplay!$O$7="Y",RTD("cqg.rtd",,"StudyData",$Q$6,"Bar",,"High",FormatMainDisplay!$O$8,AP17,,,,,"T"),IF(RTD("cqg.rtd",,"StudyData","SUBMINUTE("&amp;$Q$6&amp;","&amp;FormatMainDisplay!$O$10&amp;",Regular)","Bar",,"High",,AP17,"all",,,,"T")="",NA(),RTD("cqg.rtd",,"StudyData","SUBMINUTE("&amp;$Q$6&amp;","&amp;FormatMainDisplay!$O$10&amp;",Regular)","Bar",,"High",,AP17,"all",,,,"T")))</f>
        <v>29.08</v>
      </c>
      <c r="AM17" s="81">
        <f>IF(FormatMainDisplay!$O$7="Y",RTD("cqg.rtd",,"StudyData",$Q$6,"Bar",,"Low",FormatMainDisplay!$O$8,AP17,,,,,"T"),IF(RTD("cqg.rtd",,"StudyData","SUBMINUTE("&amp;$Q$6&amp;","&amp;FormatMainDisplay!$O$10&amp;",Regular)","Bar",,"Low",,AP17,"all",,,,"T")="",NA(),RTD("cqg.rtd",,"StudyData","SUBMINUTE("&amp;$Q$6&amp;","&amp;FormatMainDisplay!$O$10&amp;",Regular)","Bar",,"Low",,AP17,"all",,,,"T")))</f>
        <v>28.92</v>
      </c>
      <c r="AN17" s="105">
        <f>IF(FormatMainDisplay!$O$7="Y",RTD("cqg.rtd",,"StudyData",$Q$6,"Bar",,"Close",FormatMainDisplay!$O$8,AP17,,,,,"T"),IF(RTD("cqg.rtd",,"StudyData","SUBMINUTE("&amp;$Q$6&amp;","&amp;FormatMainDisplay!$O$10&amp;",Regular)","Bar",,"Close",,AP17,"all",,,,"T")="",NA(),RTD("cqg.rtd",,"StudyData","SUBMINUTE("&amp;$Q$6&amp;","&amp;FormatMainDisplay!$O$10&amp;",Regular)","Bar",,"Close",,AP17,"all",,,,"T")))</f>
        <v>29</v>
      </c>
      <c r="AO17" s="107">
        <f>IF(FormatMainDisplay!$O$7="Y",RTD("cqg.rtd",,"StudyData",$Q$6,"Bar",,"Time",FormatMainDisplay!$O$8,AP17,,,,,"T"),IF(RTD("cqg.rtd",,"StudyData","SUBMINUTE("&amp;$Q$6&amp;","&amp;FormatMainDisplay!$O$10&amp;",Regular)","Bar",,"Time",,AP17,"all",,,,"T")="",NA(),RTD("cqg.rtd",,"StudyData","SUBMINUTE("&amp;$Q$6&amp;","&amp;FormatMainDisplay!$O$10&amp;",Regular)","Bar",,"Time",,AP17,"all",,,,"T")))</f>
        <v>42416.385416666664</v>
      </c>
      <c r="AP17" s="106">
        <f t="shared" si="2"/>
        <v>-12</v>
      </c>
      <c r="AQ17" s="25">
        <f t="shared" si="3"/>
        <v>-18</v>
      </c>
      <c r="AS17" s="82">
        <f xml:space="preserve"> RTD("cqg.rtd",,"StudyData", $D$31,  "Tick", "FlatTicks=0", "Tick","D",AZ17,"all")</f>
        <v>1216.5</v>
      </c>
      <c r="AT17" s="83">
        <f>IF(FormatMainDisplay!$H$22="Y",RTD("cqg.rtd",,"StudyData",$D$31,"Bar",,"Open",FormatMainDisplay!$H$23,AY17,,,,,"T"),IF(RTD("cqg.rtd",,"StudyData","SUBMINUTE("&amp;$D$31&amp;","&amp;FormatMainDisplay!$H$25&amp;",Regular)","Bar",,"Open",,AY17,"all",,,,"T")="",NA(),RTD("cqg.rtd",,"StudyData","SUBMINUTE("&amp;$D$31&amp;","&amp;FormatMainDisplay!$H$25&amp;",Regular)","Bar",,"Open",,AY17,"all",,,,"T")))</f>
        <v>1212.7</v>
      </c>
      <c r="AU17" s="83">
        <f>IF(FormatMainDisplay!$H$22="Y",RTD("cqg.rtd",,"StudyData",$D$31,"Bar",,"High",FormatMainDisplay!$H$23,AY17,,,,,"T"),IF(RTD("cqg.rtd",,"StudyData","SUBMINUTE("&amp;$D$31&amp;","&amp;FormatMainDisplay!$H$25&amp;",Regular)","Bar",,"High",,AY17,"all",,,,"T")="",NA(),RTD("cqg.rtd",,"StudyData","SUBMINUTE("&amp;$D$31&amp;","&amp;FormatMainDisplay!$H$25&amp;",Regular)","Bar",,"High",,AY17,"all",,,,"T")))</f>
        <v>1212.8</v>
      </c>
      <c r="AV17" s="83">
        <f>IF(FormatMainDisplay!$H$22="Y",RTD("cqg.rtd",,"StudyData",$D$31,"Bar",,"Low",FormatMainDisplay!$H$23,AY17,,,,,"T"),IF(RTD("cqg.rtd",,"StudyData","SUBMINUTE("&amp;$D$31&amp;","&amp;FormatMainDisplay!$H$25&amp;",Regular)","Bar",,"Low",,AY17,"all",,,,"T")="",NA(),RTD("cqg.rtd",,"StudyData","SUBMINUTE("&amp;$D$31&amp;","&amp;FormatMainDisplay!$H$25&amp;",Regular)","Bar",,"Low",,AY17,"all",,,,"T")))</f>
        <v>1211.5</v>
      </c>
      <c r="AW17" s="83">
        <f>IF(FormatMainDisplay!$H$22="Y",RTD("cqg.rtd",,"StudyData",$D$31,"Bar",,"Close",FormatMainDisplay!$H$23,AY17,,,,,"T"),IF(RTD("cqg.rtd",,"StudyData","SUBMINUTE("&amp;$D$31&amp;","&amp;FormatMainDisplay!$H$25&amp;",Regular)","Bar",,"Close",,AY17,"all",,,,"T")="",NA(),RTD("cqg.rtd",,"StudyData","SUBMINUTE("&amp;$D$31&amp;","&amp;FormatMainDisplay!$H$25&amp;",Regular)","Bar",,"Close",,AY17,"all",,,,"T")))</f>
        <v>1212.7</v>
      </c>
      <c r="AX17" s="52">
        <f>IF(FormatMainDisplay!$H$22="Y",RTD("cqg.rtd",,"StudyData",$D$31,"Bar",,"Time",FormatMainDisplay!$H$23,AY17,,,,,"T"),IF(RTD("cqg.rtd",,"StudyData","SUBMINUTE("&amp;$D$31&amp;","&amp;FormatMainDisplay!$H$25&amp;",Regular)","Bar",,"Time",,AY17,"all",,,,"T")="",NA(),RTD("cqg.rtd",,"StudyData","SUBMINUTE("&amp;$D$31&amp;","&amp;FormatMainDisplay!$H$25&amp;",Regular)","Bar",,"Time",,AY17,"all",,,,"T")))</f>
        <v>42416.385416666664</v>
      </c>
      <c r="AY17" s="25">
        <f t="shared" si="4"/>
        <v>-12</v>
      </c>
      <c r="AZ17" s="25">
        <f t="shared" si="5"/>
        <v>-18</v>
      </c>
    </row>
    <row r="18" spans="2:52" ht="17.100000000000001" customHeight="1" x14ac:dyDescent="0.3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  <c r="N18" s="22"/>
      <c r="O18" s="23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24"/>
      <c r="AA18" s="82">
        <f xml:space="preserve"> RTD("cqg.rtd",,"StudyData", $D$6,  "Tick", "FlatTicks=0", "Tick","D",AH18,"all")</f>
        <v>1872.5</v>
      </c>
      <c r="AB18" s="81">
        <f>IF(FormatMainDisplay!$H$7="Y",RTD("cqg.rtd",,"StudyData",$D$6,"Bar",,"Open",FormatMainDisplay!$H$8,AG18,,,,,"T"),IF(RTD("cqg.rtd",,"StudyData","SUBMINUTE("&amp;$D$6&amp;","&amp;FormatMainDisplay!$H$10&amp;",Regular)","Bar",,"Open",,AG18,"all",,,,"T")="",NA(),RTD("cqg.rtd",,"StudyData","SUBMINUTE("&amp;$D$6&amp;","&amp;FormatMainDisplay!$H$10&amp;",Regular)","Bar",,"Open",,AG18,"all",,,,"T")))</f>
        <v>1873.25</v>
      </c>
      <c r="AC18" s="81">
        <f>IF(FormatMainDisplay!$H$7="Y",RTD("cqg.rtd",,"StudyData",$D$6,"Bar",,"High",FormatMainDisplay!$H$8,AG18,,,,,"T"),IF(RTD("cqg.rtd",,"StudyData","SUBMINUTE("&amp;$D$6&amp;","&amp;FormatMainDisplay!$H$10&amp;",Regular)","Bar",,"High",,AG18,"all",,,,"T")="",NA(),RTD("cqg.rtd",,"StudyData","SUBMINUTE("&amp;$D$6&amp;","&amp;FormatMainDisplay!$H$10&amp;",Regular)","Bar",,"High",,AG18,"all",,,,"T")))</f>
        <v>1876.5</v>
      </c>
      <c r="AD18" s="81">
        <f>IF(FormatMainDisplay!$H$7="Y",RTD("cqg.rtd",,"StudyData",$D$6,"Bar",,"Low",FormatMainDisplay!$H$8,AG18,,,,,"T"),IF(RTD("cqg.rtd",,"StudyData","SUBMINUTE("&amp;$D$6&amp;","&amp;FormatMainDisplay!$H$10&amp;",Regular)","Bar",,"Low",,AG18,"all",,,,"T")="",NA(),RTD("cqg.rtd",,"StudyData","SUBMINUTE("&amp;$D$6&amp;","&amp;FormatMainDisplay!$H$10&amp;",Regular)","Bar",,"Low",,AG18,"all",,,,"T")))</f>
        <v>1872.5</v>
      </c>
      <c r="AE18" s="81">
        <f>IF(FormatMainDisplay!$H$7="Y",RTD("cqg.rtd",,"StudyData",$D$6,"Bar",,"Close",FormatMainDisplay!$H$8,AG18,,,,,"T"),IF(RTD("cqg.rtd",,"StudyData","SUBMINUTE("&amp;$D$6&amp;","&amp;FormatMainDisplay!$H$10&amp;",Regular)","Bar",,"Close",,AG18,"all",,,,"T")="",NA(),RTD("cqg.rtd",,"StudyData","SUBMINUTE("&amp;$D$6&amp;","&amp;FormatMainDisplay!$H$10&amp;",Regular)","Bar",,"Close",,AG18,"all",,,,"T")))</f>
        <v>1876.25</v>
      </c>
      <c r="AF18" s="52">
        <f>IF(FormatMainDisplay!$H$7="Y",RTD("cqg.rtd",,"StudyData",$D$6,"Bar",,"Time",FormatMainDisplay!$H$8,AG18,,,,,"T"),IF(RTD("cqg.rtd",,"StudyData","SUBMINUTE("&amp;$D$6&amp;","&amp;FormatMainDisplay!$H$10&amp;",Regular)","Bar",,"Time",,AG18,"all",,,,"T")="",NA(),RTD("cqg.rtd",,"StudyData","SUBMINUTE("&amp;$D$6&amp;","&amp;FormatMainDisplay!$H$10&amp;",Regular)","Bar",,"Time",,AG18,"all",,,,"T")))</f>
        <v>42416.381944444445</v>
      </c>
      <c r="AG18" s="25">
        <f t="shared" si="0"/>
        <v>-13</v>
      </c>
      <c r="AH18" s="25">
        <f t="shared" si="1"/>
        <v>-17</v>
      </c>
      <c r="AJ18" s="82">
        <f xml:space="preserve"> RTD("cqg.rtd",,"StudyData", $Q$6,  "Tick", "FlatTicks=0", "Tick","D",AQ18,"all")</f>
        <v>28.8</v>
      </c>
      <c r="AK18" s="81">
        <f>IF(FormatMainDisplay!$O$7="Y",RTD("cqg.rtd",,"StudyData",$Q$6,"Bar",,"Open",FormatMainDisplay!$O$8,AP18,,,,,"T"),IF(RTD("cqg.rtd",,"StudyData","SUBMINUTE("&amp;$Q$6&amp;","&amp;FormatMainDisplay!$O$10&amp;",Regular)","Bar",,"Open",,AP18,"all",,,,"T")="",NA(),RTD("cqg.rtd",,"StudyData","SUBMINUTE("&amp;$Q$6&amp;","&amp;FormatMainDisplay!$O$10&amp;",Regular)","Bar",,"Open",,AP18,"all",,,,"T")))</f>
        <v>28.88</v>
      </c>
      <c r="AL18" s="81">
        <f>IF(FormatMainDisplay!$O$7="Y",RTD("cqg.rtd",,"StudyData",$Q$6,"Bar",,"High",FormatMainDisplay!$O$8,AP18,,,,,"T"),IF(RTD("cqg.rtd",,"StudyData","SUBMINUTE("&amp;$Q$6&amp;","&amp;FormatMainDisplay!$O$10&amp;",Regular)","Bar",,"High",,AP18,"all",,,,"T")="",NA(),RTD("cqg.rtd",,"StudyData","SUBMINUTE("&amp;$Q$6&amp;","&amp;FormatMainDisplay!$O$10&amp;",Regular)","Bar",,"High",,AP18,"all",,,,"T")))</f>
        <v>29.08</v>
      </c>
      <c r="AM18" s="81">
        <f>IF(FormatMainDisplay!$O$7="Y",RTD("cqg.rtd",,"StudyData",$Q$6,"Bar",,"Low",FormatMainDisplay!$O$8,AP18,,,,,"T"),IF(RTD("cqg.rtd",,"StudyData","SUBMINUTE("&amp;$Q$6&amp;","&amp;FormatMainDisplay!$O$10&amp;",Regular)","Bar",,"Low",,AP18,"all",,,,"T")="",NA(),RTD("cqg.rtd",,"StudyData","SUBMINUTE("&amp;$Q$6&amp;","&amp;FormatMainDisplay!$O$10&amp;",Regular)","Bar",,"Low",,AP18,"all",,,,"T")))</f>
        <v>28.84</v>
      </c>
      <c r="AN18" s="105">
        <f>IF(FormatMainDisplay!$O$7="Y",RTD("cqg.rtd",,"StudyData",$Q$6,"Bar",,"Close",FormatMainDisplay!$O$8,AP18,,,,,"T"),IF(RTD("cqg.rtd",,"StudyData","SUBMINUTE("&amp;$Q$6&amp;","&amp;FormatMainDisplay!$O$10&amp;",Regular)","Bar",,"Close",,AP18,"all",,,,"T")="",NA(),RTD("cqg.rtd",,"StudyData","SUBMINUTE("&amp;$Q$6&amp;","&amp;FormatMainDisplay!$O$10&amp;",Regular)","Bar",,"Close",,AP18,"all",,,,"T")))</f>
        <v>28.98</v>
      </c>
      <c r="AO18" s="107">
        <f>IF(FormatMainDisplay!$O$7="Y",RTD("cqg.rtd",,"StudyData",$Q$6,"Bar",,"Time",FormatMainDisplay!$O$8,AP18,,,,,"T"),IF(RTD("cqg.rtd",,"StudyData","SUBMINUTE("&amp;$Q$6&amp;","&amp;FormatMainDisplay!$O$10&amp;",Regular)","Bar",,"Time",,AP18,"all",,,,"T")="",NA(),RTD("cqg.rtd",,"StudyData","SUBMINUTE("&amp;$Q$6&amp;","&amp;FormatMainDisplay!$O$10&amp;",Regular)","Bar",,"Time",,AP18,"all",,,,"T")))</f>
        <v>42416.381944444445</v>
      </c>
      <c r="AP18" s="106">
        <f t="shared" si="2"/>
        <v>-13</v>
      </c>
      <c r="AQ18" s="25">
        <f t="shared" si="3"/>
        <v>-17</v>
      </c>
      <c r="AS18" s="82">
        <f xml:space="preserve"> RTD("cqg.rtd",,"StudyData", $D$31,  "Tick", "FlatTicks=0", "Tick","D",AZ18,"all")</f>
        <v>1216.4000000000001</v>
      </c>
      <c r="AT18" s="83">
        <f>IF(FormatMainDisplay!$H$22="Y",RTD("cqg.rtd",,"StudyData",$D$31,"Bar",,"Open",FormatMainDisplay!$H$23,AY18,,,,,"T"),IF(RTD("cqg.rtd",,"StudyData","SUBMINUTE("&amp;$D$31&amp;","&amp;FormatMainDisplay!$H$25&amp;",Regular)","Bar",,"Open",,AY18,"all",,,,"T")="",NA(),RTD("cqg.rtd",,"StudyData","SUBMINUTE("&amp;$D$31&amp;","&amp;FormatMainDisplay!$H$25&amp;",Regular)","Bar",,"Open",,AY18,"all",,,,"T")))</f>
        <v>1212.8</v>
      </c>
      <c r="AU18" s="83">
        <f>IF(FormatMainDisplay!$H$22="Y",RTD("cqg.rtd",,"StudyData",$D$31,"Bar",,"High",FormatMainDisplay!$H$23,AY18,,,,,"T"),IF(RTD("cqg.rtd",,"StudyData","SUBMINUTE("&amp;$D$31&amp;","&amp;FormatMainDisplay!$H$25&amp;",Regular)","Bar",,"High",,AY18,"all",,,,"T")="",NA(),RTD("cqg.rtd",,"StudyData","SUBMINUTE("&amp;$D$31&amp;","&amp;FormatMainDisplay!$H$25&amp;",Regular)","Bar",,"High",,AY18,"all",,,,"T")))</f>
        <v>1212.9000000000001</v>
      </c>
      <c r="AV18" s="83">
        <f>IF(FormatMainDisplay!$H$22="Y",RTD("cqg.rtd",,"StudyData",$D$31,"Bar",,"Low",FormatMainDisplay!$H$23,AY18,,,,,"T"),IF(RTD("cqg.rtd",,"StudyData","SUBMINUTE("&amp;$D$31&amp;","&amp;FormatMainDisplay!$H$25&amp;",Regular)","Bar",,"Low",,AY18,"all",,,,"T")="",NA(),RTD("cqg.rtd",,"StudyData","SUBMINUTE("&amp;$D$31&amp;","&amp;FormatMainDisplay!$H$25&amp;",Regular)","Bar",,"Low",,AY18,"all",,,,"T")))</f>
        <v>1211.5</v>
      </c>
      <c r="AW18" s="83">
        <f>IF(FormatMainDisplay!$H$22="Y",RTD("cqg.rtd",,"StudyData",$D$31,"Bar",,"Close",FormatMainDisplay!$H$23,AY18,,,,,"T"),IF(RTD("cqg.rtd",,"StudyData","SUBMINUTE("&amp;$D$31&amp;","&amp;FormatMainDisplay!$H$25&amp;",Regular)","Bar",,"Close",,AY18,"all",,,,"T")="",NA(),RTD("cqg.rtd",,"StudyData","SUBMINUTE("&amp;$D$31&amp;","&amp;FormatMainDisplay!$H$25&amp;",Regular)","Bar",,"Close",,AY18,"all",,,,"T")))</f>
        <v>1212.7</v>
      </c>
      <c r="AX18" s="52">
        <f>IF(FormatMainDisplay!$H$22="Y",RTD("cqg.rtd",,"StudyData",$D$31,"Bar",,"Time",FormatMainDisplay!$H$23,AY18,,,,,"T"),IF(RTD("cqg.rtd",,"StudyData","SUBMINUTE("&amp;$D$31&amp;","&amp;FormatMainDisplay!$H$25&amp;",Regular)","Bar",,"Time",,AY18,"all",,,,"T")="",NA(),RTD("cqg.rtd",,"StudyData","SUBMINUTE("&amp;$D$31&amp;","&amp;FormatMainDisplay!$H$25&amp;",Regular)","Bar",,"Time",,AY18,"all",,,,"T")))</f>
        <v>42416.381944444445</v>
      </c>
      <c r="AY18" s="25">
        <f t="shared" si="4"/>
        <v>-13</v>
      </c>
      <c r="AZ18" s="25">
        <f t="shared" si="5"/>
        <v>-17</v>
      </c>
    </row>
    <row r="19" spans="2:52" ht="17.100000000000001" customHeight="1" x14ac:dyDescent="0.3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5"/>
      <c r="N19" s="22"/>
      <c r="O19" s="23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4"/>
      <c r="AA19" s="82">
        <f xml:space="preserve"> RTD("cqg.rtd",,"StudyData", $D$6,  "Tick", "FlatTicks=0", "Tick","D",AH19,"all")</f>
        <v>1872.75</v>
      </c>
      <c r="AB19" s="81">
        <f>IF(FormatMainDisplay!$H$7="Y",RTD("cqg.rtd",,"StudyData",$D$6,"Bar",,"Open",FormatMainDisplay!$H$8,AG19,,,,,"T"),IF(RTD("cqg.rtd",,"StudyData","SUBMINUTE("&amp;$D$6&amp;","&amp;FormatMainDisplay!$H$10&amp;",Regular)","Bar",,"Open",,AG19,"all",,,,"T")="",NA(),RTD("cqg.rtd",,"StudyData","SUBMINUTE("&amp;$D$6&amp;","&amp;FormatMainDisplay!$H$10&amp;",Regular)","Bar",,"Open",,AG19,"all",,,,"T")))</f>
        <v>1874.5</v>
      </c>
      <c r="AC19" s="81">
        <f>IF(FormatMainDisplay!$H$7="Y",RTD("cqg.rtd",,"StudyData",$D$6,"Bar",,"High",FormatMainDisplay!$H$8,AG19,,,,,"T"),IF(RTD("cqg.rtd",,"StudyData","SUBMINUTE("&amp;$D$6&amp;","&amp;FormatMainDisplay!$H$10&amp;",Regular)","Bar",,"High",,AG19,"all",,,,"T")="",NA(),RTD("cqg.rtd",,"StudyData","SUBMINUTE("&amp;$D$6&amp;","&amp;FormatMainDisplay!$H$10&amp;",Regular)","Bar",,"High",,AG19,"all",,,,"T")))</f>
        <v>1874.75</v>
      </c>
      <c r="AD19" s="81">
        <f>IF(FormatMainDisplay!$H$7="Y",RTD("cqg.rtd",,"StudyData",$D$6,"Bar",,"Low",FormatMainDisplay!$H$8,AG19,,,,,"T"),IF(RTD("cqg.rtd",,"StudyData","SUBMINUTE("&amp;$D$6&amp;","&amp;FormatMainDisplay!$H$10&amp;",Regular)","Bar",,"Low",,AG19,"all",,,,"T")="",NA(),RTD("cqg.rtd",,"StudyData","SUBMINUTE("&amp;$D$6&amp;","&amp;FormatMainDisplay!$H$10&amp;",Regular)","Bar",,"Low",,AG19,"all",,,,"T")))</f>
        <v>1872.75</v>
      </c>
      <c r="AE19" s="81">
        <f>IF(FormatMainDisplay!$H$7="Y",RTD("cqg.rtd",,"StudyData",$D$6,"Bar",,"Close",FormatMainDisplay!$H$8,AG19,,,,,"T"),IF(RTD("cqg.rtd",,"StudyData","SUBMINUTE("&amp;$D$6&amp;","&amp;FormatMainDisplay!$H$10&amp;",Regular)","Bar",,"Close",,AG19,"all",,,,"T")="",NA(),RTD("cqg.rtd",,"StudyData","SUBMINUTE("&amp;$D$6&amp;","&amp;FormatMainDisplay!$H$10&amp;",Regular)","Bar",,"Close",,AG19,"all",,,,"T")))</f>
        <v>1873.5</v>
      </c>
      <c r="AF19" s="52">
        <f>IF(FormatMainDisplay!$H$7="Y",RTD("cqg.rtd",,"StudyData",$D$6,"Bar",,"Time",FormatMainDisplay!$H$8,AG19,,,,,"T"),IF(RTD("cqg.rtd",,"StudyData","SUBMINUTE("&amp;$D$6&amp;","&amp;FormatMainDisplay!$H$10&amp;",Regular)","Bar",,"Time",,AG19,"all",,,,"T")="",NA(),RTD("cqg.rtd",,"StudyData","SUBMINUTE("&amp;$D$6&amp;","&amp;FormatMainDisplay!$H$10&amp;",Regular)","Bar",,"Time",,AG19,"all",,,,"T")))</f>
        <v>42416.378472222219</v>
      </c>
      <c r="AG19" s="25">
        <f t="shared" si="0"/>
        <v>-14</v>
      </c>
      <c r="AH19" s="25">
        <f t="shared" si="1"/>
        <v>-16</v>
      </c>
      <c r="AJ19" s="82">
        <f xml:space="preserve"> RTD("cqg.rtd",,"StudyData", $Q$6,  "Tick", "FlatTicks=0", "Tick","D",AQ19,"all")</f>
        <v>28.81</v>
      </c>
      <c r="AK19" s="81">
        <f>IF(FormatMainDisplay!$O$7="Y",RTD("cqg.rtd",,"StudyData",$Q$6,"Bar",,"Open",FormatMainDisplay!$O$8,AP19,,,,,"T"),IF(RTD("cqg.rtd",,"StudyData","SUBMINUTE("&amp;$Q$6&amp;","&amp;FormatMainDisplay!$O$10&amp;",Regular)","Bar",,"Open",,AP19,"all",,,,"T")="",NA(),RTD("cqg.rtd",,"StudyData","SUBMINUTE("&amp;$Q$6&amp;","&amp;FormatMainDisplay!$O$10&amp;",Regular)","Bar",,"Open",,AP19,"all",,,,"T")))</f>
        <v>29.16</v>
      </c>
      <c r="AL19" s="81">
        <f>IF(FormatMainDisplay!$O$7="Y",RTD("cqg.rtd",,"StudyData",$Q$6,"Bar",,"High",FormatMainDisplay!$O$8,AP19,,,,,"T"),IF(RTD("cqg.rtd",,"StudyData","SUBMINUTE("&amp;$Q$6&amp;","&amp;FormatMainDisplay!$O$10&amp;",Regular)","Bar",,"High",,AP19,"all",,,,"T")="",NA(),RTD("cqg.rtd",,"StudyData","SUBMINUTE("&amp;$Q$6&amp;","&amp;FormatMainDisplay!$O$10&amp;",Regular)","Bar",,"High",,AP19,"all",,,,"T")))</f>
        <v>29.16</v>
      </c>
      <c r="AM19" s="81">
        <f>IF(FormatMainDisplay!$O$7="Y",RTD("cqg.rtd",,"StudyData",$Q$6,"Bar",,"Low",FormatMainDisplay!$O$8,AP19,,,,,"T"),IF(RTD("cqg.rtd",,"StudyData","SUBMINUTE("&amp;$Q$6&amp;","&amp;FormatMainDisplay!$O$10&amp;",Regular)","Bar",,"Low",,AP19,"all",,,,"T")="",NA(),RTD("cqg.rtd",,"StudyData","SUBMINUTE("&amp;$Q$6&amp;","&amp;FormatMainDisplay!$O$10&amp;",Regular)","Bar",,"Low",,AP19,"all",,,,"T")))</f>
        <v>28.88</v>
      </c>
      <c r="AN19" s="105">
        <f>IF(FormatMainDisplay!$O$7="Y",RTD("cqg.rtd",,"StudyData",$Q$6,"Bar",,"Close",FormatMainDisplay!$O$8,AP19,,,,,"T"),IF(RTD("cqg.rtd",,"StudyData","SUBMINUTE("&amp;$Q$6&amp;","&amp;FormatMainDisplay!$O$10&amp;",Regular)","Bar",,"Close",,AP19,"all",,,,"T")="",NA(),RTD("cqg.rtd",,"StudyData","SUBMINUTE("&amp;$Q$6&amp;","&amp;FormatMainDisplay!$O$10&amp;",Regular)","Bar",,"Close",,AP19,"all",,,,"T")))</f>
        <v>28.88</v>
      </c>
      <c r="AO19" s="107">
        <f>IF(FormatMainDisplay!$O$7="Y",RTD("cqg.rtd",,"StudyData",$Q$6,"Bar",,"Time",FormatMainDisplay!$O$8,AP19,,,,,"T"),IF(RTD("cqg.rtd",,"StudyData","SUBMINUTE("&amp;$Q$6&amp;","&amp;FormatMainDisplay!$O$10&amp;",Regular)","Bar",,"Time",,AP19,"all",,,,"T")="",NA(),RTD("cqg.rtd",,"StudyData","SUBMINUTE("&amp;$Q$6&amp;","&amp;FormatMainDisplay!$O$10&amp;",Regular)","Bar",,"Time",,AP19,"all",,,,"T")))</f>
        <v>42416.378472222219</v>
      </c>
      <c r="AP19" s="106">
        <f t="shared" si="2"/>
        <v>-14</v>
      </c>
      <c r="AQ19" s="25">
        <f t="shared" si="3"/>
        <v>-16</v>
      </c>
      <c r="AS19" s="82">
        <f xml:space="preserve"> RTD("cqg.rtd",,"StudyData", $D$31,  "Tick", "FlatTicks=0", "Tick","D",AZ19,"all")</f>
        <v>1216.3</v>
      </c>
      <c r="AT19" s="83">
        <f>IF(FormatMainDisplay!$H$22="Y",RTD("cqg.rtd",,"StudyData",$D$31,"Bar",,"Open",FormatMainDisplay!$H$23,AY19,,,,,"T"),IF(RTD("cqg.rtd",,"StudyData","SUBMINUTE("&amp;$D$31&amp;","&amp;FormatMainDisplay!$H$25&amp;",Regular)","Bar",,"Open",,AY19,"all",,,,"T")="",NA(),RTD("cqg.rtd",,"StudyData","SUBMINUTE("&amp;$D$31&amp;","&amp;FormatMainDisplay!$H$25&amp;",Regular)","Bar",,"Open",,AY19,"all",,,,"T")))</f>
        <v>1211.5999999999999</v>
      </c>
      <c r="AU19" s="83">
        <f>IF(FormatMainDisplay!$H$22="Y",RTD("cqg.rtd",,"StudyData",$D$31,"Bar",,"High",FormatMainDisplay!$H$23,AY19,,,,,"T"),IF(RTD("cqg.rtd",,"StudyData","SUBMINUTE("&amp;$D$31&amp;","&amp;FormatMainDisplay!$H$25&amp;",Regular)","Bar",,"High",,AY19,"all",,,,"T")="",NA(),RTD("cqg.rtd",,"StudyData","SUBMINUTE("&amp;$D$31&amp;","&amp;FormatMainDisplay!$H$25&amp;",Regular)","Bar",,"High",,AY19,"all",,,,"T")))</f>
        <v>1213</v>
      </c>
      <c r="AV19" s="83">
        <f>IF(FormatMainDisplay!$H$22="Y",RTD("cqg.rtd",,"StudyData",$D$31,"Bar",,"Low",FormatMainDisplay!$H$23,AY19,,,,,"T"),IF(RTD("cqg.rtd",,"StudyData","SUBMINUTE("&amp;$D$31&amp;","&amp;FormatMainDisplay!$H$25&amp;",Regular)","Bar",,"Low",,AY19,"all",,,,"T")="",NA(),RTD("cqg.rtd",,"StudyData","SUBMINUTE("&amp;$D$31&amp;","&amp;FormatMainDisplay!$H$25&amp;",Regular)","Bar",,"Low",,AY19,"all",,,,"T")))</f>
        <v>1211.5</v>
      </c>
      <c r="AW19" s="83">
        <f>IF(FormatMainDisplay!$H$22="Y",RTD("cqg.rtd",,"StudyData",$D$31,"Bar",,"Close",FormatMainDisplay!$H$23,AY19,,,,,"T"),IF(RTD("cqg.rtd",,"StudyData","SUBMINUTE("&amp;$D$31&amp;","&amp;FormatMainDisplay!$H$25&amp;",Regular)","Bar",,"Close",,AY19,"all",,,,"T")="",NA(),RTD("cqg.rtd",,"StudyData","SUBMINUTE("&amp;$D$31&amp;","&amp;FormatMainDisplay!$H$25&amp;",Regular)","Bar",,"Close",,AY19,"all",,,,"T")))</f>
        <v>1212.8</v>
      </c>
      <c r="AX19" s="52">
        <f>IF(FormatMainDisplay!$H$22="Y",RTD("cqg.rtd",,"StudyData",$D$31,"Bar",,"Time",FormatMainDisplay!$H$23,AY19,,,,,"T"),IF(RTD("cqg.rtd",,"StudyData","SUBMINUTE("&amp;$D$31&amp;","&amp;FormatMainDisplay!$H$25&amp;",Regular)","Bar",,"Time",,AY19,"all",,,,"T")="",NA(),RTD("cqg.rtd",,"StudyData","SUBMINUTE("&amp;$D$31&amp;","&amp;FormatMainDisplay!$H$25&amp;",Regular)","Bar",,"Time",,AY19,"all",,,,"T")))</f>
        <v>42416.378472222219</v>
      </c>
      <c r="AY19" s="25">
        <f t="shared" si="4"/>
        <v>-14</v>
      </c>
      <c r="AZ19" s="25">
        <f t="shared" si="5"/>
        <v>-16</v>
      </c>
    </row>
    <row r="20" spans="2:52" ht="17.100000000000001" customHeight="1" x14ac:dyDescent="0.3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5"/>
      <c r="N20" s="22"/>
      <c r="O20" s="23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24"/>
      <c r="AA20" s="82">
        <f xml:space="preserve"> RTD("cqg.rtd",,"StudyData", $D$6,  "Tick", "FlatTicks=0", "Tick","D",AH20,"all")</f>
        <v>1872.5</v>
      </c>
      <c r="AB20" s="81">
        <f>IF(FormatMainDisplay!$H$7="Y",RTD("cqg.rtd",,"StudyData",$D$6,"Bar",,"Open",FormatMainDisplay!$H$8,AG20,,,,,"T"),IF(RTD("cqg.rtd",,"StudyData","SUBMINUTE("&amp;$D$6&amp;","&amp;FormatMainDisplay!$H$10&amp;",Regular)","Bar",,"Open",,AG20,"all",,,,"T")="",NA(),RTD("cqg.rtd",,"StudyData","SUBMINUTE("&amp;$D$6&amp;","&amp;FormatMainDisplay!$H$10&amp;",Regular)","Bar",,"Open",,AG20,"all",,,,"T")))</f>
        <v>1877.25</v>
      </c>
      <c r="AC20" s="81">
        <f>IF(FormatMainDisplay!$H$7="Y",RTD("cqg.rtd",,"StudyData",$D$6,"Bar",,"High",FormatMainDisplay!$H$8,AG20,,,,,"T"),IF(RTD("cqg.rtd",,"StudyData","SUBMINUTE("&amp;$D$6&amp;","&amp;FormatMainDisplay!$H$10&amp;",Regular)","Bar",,"High",,AG20,"all",,,,"T")="",NA(),RTD("cqg.rtd",,"StudyData","SUBMINUTE("&amp;$D$6&amp;","&amp;FormatMainDisplay!$H$10&amp;",Regular)","Bar",,"High",,AG20,"all",,,,"T")))</f>
        <v>1879.5</v>
      </c>
      <c r="AD20" s="81">
        <f>IF(FormatMainDisplay!$H$7="Y",RTD("cqg.rtd",,"StudyData",$D$6,"Bar",,"Low",FormatMainDisplay!$H$8,AG20,,,,,"T"),IF(RTD("cqg.rtd",,"StudyData","SUBMINUTE("&amp;$D$6&amp;","&amp;FormatMainDisplay!$H$10&amp;",Regular)","Bar",,"Low",,AG20,"all",,,,"T")="",NA(),RTD("cqg.rtd",,"StudyData","SUBMINUTE("&amp;$D$6&amp;","&amp;FormatMainDisplay!$H$10&amp;",Regular)","Bar",,"Low",,AG20,"all",,,,"T")))</f>
        <v>1874</v>
      </c>
      <c r="AE20" s="81">
        <f>IF(FormatMainDisplay!$H$7="Y",RTD("cqg.rtd",,"StudyData",$D$6,"Bar",,"Close",FormatMainDisplay!$H$8,AG20,,,,,"T"),IF(RTD("cqg.rtd",,"StudyData","SUBMINUTE("&amp;$D$6&amp;","&amp;FormatMainDisplay!$H$10&amp;",Regular)","Bar",,"Close",,AG20,"all",,,,"T")="",NA(),RTD("cqg.rtd",,"StudyData","SUBMINUTE("&amp;$D$6&amp;","&amp;FormatMainDisplay!$H$10&amp;",Regular)","Bar",,"Close",,AG20,"all",,,,"T")))</f>
        <v>1874.25</v>
      </c>
      <c r="AF20" s="52">
        <f>IF(FormatMainDisplay!$H$7="Y",RTD("cqg.rtd",,"StudyData",$D$6,"Bar",,"Time",FormatMainDisplay!$H$8,AG20,,,,,"T"),IF(RTD("cqg.rtd",,"StudyData","SUBMINUTE("&amp;$D$6&amp;","&amp;FormatMainDisplay!$H$10&amp;",Regular)","Bar",,"Time",,AG20,"all",,,,"T")="",NA(),RTD("cqg.rtd",,"StudyData","SUBMINUTE("&amp;$D$6&amp;","&amp;FormatMainDisplay!$H$10&amp;",Regular)","Bar",,"Time",,AG20,"all",,,,"T")))</f>
        <v>42416.375</v>
      </c>
      <c r="AG20" s="25">
        <f t="shared" si="0"/>
        <v>-15</v>
      </c>
      <c r="AH20" s="25">
        <f t="shared" si="1"/>
        <v>-15</v>
      </c>
      <c r="AJ20" s="82">
        <f xml:space="preserve"> RTD("cqg.rtd",,"StudyData", $Q$6,  "Tick", "FlatTicks=0", "Tick","D",AQ20,"all")</f>
        <v>28.8</v>
      </c>
      <c r="AK20" s="81">
        <f>IF(FormatMainDisplay!$O$7="Y",RTD("cqg.rtd",,"StudyData",$Q$6,"Bar",,"Open",FormatMainDisplay!$O$8,AP20,,,,,"T"),IF(RTD("cqg.rtd",,"StudyData","SUBMINUTE("&amp;$Q$6&amp;","&amp;FormatMainDisplay!$O$10&amp;",Regular)","Bar",,"Open",,AP20,"all",,,,"T")="",NA(),RTD("cqg.rtd",,"StudyData","SUBMINUTE("&amp;$Q$6&amp;","&amp;FormatMainDisplay!$O$10&amp;",Regular)","Bar",,"Open",,AP20,"all",,,,"T")))</f>
        <v>29.14</v>
      </c>
      <c r="AL20" s="81">
        <f>IF(FormatMainDisplay!$O$7="Y",RTD("cqg.rtd",,"StudyData",$Q$6,"Bar",,"High",FormatMainDisplay!$O$8,AP20,,,,,"T"),IF(RTD("cqg.rtd",,"StudyData","SUBMINUTE("&amp;$Q$6&amp;","&amp;FormatMainDisplay!$O$10&amp;",Regular)","Bar",,"High",,AP20,"all",,,,"T")="",NA(),RTD("cqg.rtd",,"StudyData","SUBMINUTE("&amp;$Q$6&amp;","&amp;FormatMainDisplay!$O$10&amp;",Regular)","Bar",,"High",,AP20,"all",,,,"T")))</f>
        <v>29.28</v>
      </c>
      <c r="AM20" s="81">
        <f>IF(FormatMainDisplay!$O$7="Y",RTD("cqg.rtd",,"StudyData",$Q$6,"Bar",,"Low",FormatMainDisplay!$O$8,AP20,,,,,"T"),IF(RTD("cqg.rtd",,"StudyData","SUBMINUTE("&amp;$Q$6&amp;","&amp;FormatMainDisplay!$O$10&amp;",Regular)","Bar",,"Low",,AP20,"all",,,,"T")="",NA(),RTD("cqg.rtd",,"StudyData","SUBMINUTE("&amp;$Q$6&amp;","&amp;FormatMainDisplay!$O$10&amp;",Regular)","Bar",,"Low",,AP20,"all",,,,"T")))</f>
        <v>29.1</v>
      </c>
      <c r="AN20" s="105">
        <f>IF(FormatMainDisplay!$O$7="Y",RTD("cqg.rtd",,"StudyData",$Q$6,"Bar",,"Close",FormatMainDisplay!$O$8,AP20,,,,,"T"),IF(RTD("cqg.rtd",,"StudyData","SUBMINUTE("&amp;$Q$6&amp;","&amp;FormatMainDisplay!$O$10&amp;",Regular)","Bar",,"Close",,AP20,"all",,,,"T")="",NA(),RTD("cqg.rtd",,"StudyData","SUBMINUTE("&amp;$Q$6&amp;","&amp;FormatMainDisplay!$O$10&amp;",Regular)","Bar",,"Close",,AP20,"all",,,,"T")))</f>
        <v>29.16</v>
      </c>
      <c r="AO20" s="107">
        <f>IF(FormatMainDisplay!$O$7="Y",RTD("cqg.rtd",,"StudyData",$Q$6,"Bar",,"Time",FormatMainDisplay!$O$8,AP20,,,,,"T"),IF(RTD("cqg.rtd",,"StudyData","SUBMINUTE("&amp;$Q$6&amp;","&amp;FormatMainDisplay!$O$10&amp;",Regular)","Bar",,"Time",,AP20,"all",,,,"T")="",NA(),RTD("cqg.rtd",,"StudyData","SUBMINUTE("&amp;$Q$6&amp;","&amp;FormatMainDisplay!$O$10&amp;",Regular)","Bar",,"Time",,AP20,"all",,,,"T")))</f>
        <v>42416.375</v>
      </c>
      <c r="AP20" s="106">
        <f t="shared" si="2"/>
        <v>-15</v>
      </c>
      <c r="AQ20" s="25">
        <f t="shared" si="3"/>
        <v>-15</v>
      </c>
      <c r="AS20" s="82">
        <f xml:space="preserve"> RTD("cqg.rtd",,"StudyData", $D$31,  "Tick", "FlatTicks=0", "Tick","D",AZ20,"all")</f>
        <v>1216.2</v>
      </c>
      <c r="AT20" s="83">
        <f>IF(FormatMainDisplay!$H$22="Y",RTD("cqg.rtd",,"StudyData",$D$31,"Bar",,"Open",FormatMainDisplay!$H$23,AY20,,,,,"T"),IF(RTD("cqg.rtd",,"StudyData","SUBMINUTE("&amp;$D$31&amp;","&amp;FormatMainDisplay!$H$25&amp;",Regular)","Bar",,"Open",,AY20,"all",,,,"T")="",NA(),RTD("cqg.rtd",,"StudyData","SUBMINUTE("&amp;$D$31&amp;","&amp;FormatMainDisplay!$H$25&amp;",Regular)","Bar",,"Open",,AY20,"all",,,,"T")))</f>
        <v>1211.2</v>
      </c>
      <c r="AU20" s="83">
        <f>IF(FormatMainDisplay!$H$22="Y",RTD("cqg.rtd",,"StudyData",$D$31,"Bar",,"High",FormatMainDisplay!$H$23,AY20,,,,,"T"),IF(RTD("cqg.rtd",,"StudyData","SUBMINUTE("&amp;$D$31&amp;","&amp;FormatMainDisplay!$H$25&amp;",Regular)","Bar",,"High",,AY20,"all",,,,"T")="",NA(),RTD("cqg.rtd",,"StudyData","SUBMINUTE("&amp;$D$31&amp;","&amp;FormatMainDisplay!$H$25&amp;",Regular)","Bar",,"High",,AY20,"all",,,,"T")))</f>
        <v>1211.8</v>
      </c>
      <c r="AV20" s="83">
        <f>IF(FormatMainDisplay!$H$22="Y",RTD("cqg.rtd",,"StudyData",$D$31,"Bar",,"Low",FormatMainDisplay!$H$23,AY20,,,,,"T"),IF(RTD("cqg.rtd",,"StudyData","SUBMINUTE("&amp;$D$31&amp;","&amp;FormatMainDisplay!$H$25&amp;",Regular)","Bar",,"Low",,AY20,"all",,,,"T")="",NA(),RTD("cqg.rtd",,"StudyData","SUBMINUTE("&amp;$D$31&amp;","&amp;FormatMainDisplay!$H$25&amp;",Regular)","Bar",,"Low",,AY20,"all",,,,"T")))</f>
        <v>1209.3</v>
      </c>
      <c r="AW20" s="83">
        <f>IF(FormatMainDisplay!$H$22="Y",RTD("cqg.rtd",,"StudyData",$D$31,"Bar",,"Close",FormatMainDisplay!$H$23,AY20,,,,,"T"),IF(RTD("cqg.rtd",,"StudyData","SUBMINUTE("&amp;$D$31&amp;","&amp;FormatMainDisplay!$H$25&amp;",Regular)","Bar",,"Close",,AY20,"all",,,,"T")="",NA(),RTD("cqg.rtd",,"StudyData","SUBMINUTE("&amp;$D$31&amp;","&amp;FormatMainDisplay!$H$25&amp;",Regular)","Bar",,"Close",,AY20,"all",,,,"T")))</f>
        <v>1211.5</v>
      </c>
      <c r="AX20" s="52">
        <f>IF(FormatMainDisplay!$H$22="Y",RTD("cqg.rtd",,"StudyData",$D$31,"Bar",,"Time",FormatMainDisplay!$H$23,AY20,,,,,"T"),IF(RTD("cqg.rtd",,"StudyData","SUBMINUTE("&amp;$D$31&amp;","&amp;FormatMainDisplay!$H$25&amp;",Regular)","Bar",,"Time",,AY20,"all",,,,"T")="",NA(),RTD("cqg.rtd",,"StudyData","SUBMINUTE("&amp;$D$31&amp;","&amp;FormatMainDisplay!$H$25&amp;",Regular)","Bar",,"Time",,AY20,"all",,,,"T")))</f>
        <v>42416.375</v>
      </c>
      <c r="AY20" s="25">
        <f t="shared" si="4"/>
        <v>-15</v>
      </c>
      <c r="AZ20" s="25">
        <f t="shared" si="5"/>
        <v>-15</v>
      </c>
    </row>
    <row r="21" spans="2:52" ht="17.100000000000001" customHeight="1" x14ac:dyDescent="0.3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22"/>
      <c r="O21" s="23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24"/>
      <c r="AA21" s="82">
        <f xml:space="preserve"> RTD("cqg.rtd",,"StudyData", $D$6,  "Tick", "FlatTicks=0", "Tick","D",AH21,"all")</f>
        <v>1872.75</v>
      </c>
      <c r="AB21" s="81">
        <f>IF(FormatMainDisplay!$H$7="Y",RTD("cqg.rtd",,"StudyData",$D$6,"Bar",,"Open",FormatMainDisplay!$H$8,AG21,,,,,"T"),IF(RTD("cqg.rtd",,"StudyData","SUBMINUTE("&amp;$D$6&amp;","&amp;FormatMainDisplay!$H$10&amp;",Regular)","Bar",,"Open",,AG21,"all",,,,"T")="",NA(),RTD("cqg.rtd",,"StudyData","SUBMINUTE("&amp;$D$6&amp;","&amp;FormatMainDisplay!$H$10&amp;",Regular)","Bar",,"Open",,AG21,"all",,,,"T")))</f>
        <v>1876.75</v>
      </c>
      <c r="AC21" s="81">
        <f>IF(FormatMainDisplay!$H$7="Y",RTD("cqg.rtd",,"StudyData",$D$6,"Bar",,"High",FormatMainDisplay!$H$8,AG21,,,,,"T"),IF(RTD("cqg.rtd",,"StudyData","SUBMINUTE("&amp;$D$6&amp;","&amp;FormatMainDisplay!$H$10&amp;",Regular)","Bar",,"High",,AG21,"all",,,,"T")="",NA(),RTD("cqg.rtd",,"StudyData","SUBMINUTE("&amp;$D$6&amp;","&amp;FormatMainDisplay!$H$10&amp;",Regular)","Bar",,"High",,AG21,"all",,,,"T")))</f>
        <v>1878.25</v>
      </c>
      <c r="AD21" s="81">
        <f>IF(FormatMainDisplay!$H$7="Y",RTD("cqg.rtd",,"StudyData",$D$6,"Bar",,"Low",FormatMainDisplay!$H$8,AG21,,,,,"T"),IF(RTD("cqg.rtd",,"StudyData","SUBMINUTE("&amp;$D$6&amp;","&amp;FormatMainDisplay!$H$10&amp;",Regular)","Bar",,"Low",,AG21,"all",,,,"T")="",NA(),RTD("cqg.rtd",,"StudyData","SUBMINUTE("&amp;$D$6&amp;","&amp;FormatMainDisplay!$H$10&amp;",Regular)","Bar",,"Low",,AG21,"all",,,,"T")))</f>
        <v>1875.5</v>
      </c>
      <c r="AE21" s="81">
        <f>IF(FormatMainDisplay!$H$7="Y",RTD("cqg.rtd",,"StudyData",$D$6,"Bar",,"Close",FormatMainDisplay!$H$8,AG21,,,,,"T"),IF(RTD("cqg.rtd",,"StudyData","SUBMINUTE("&amp;$D$6&amp;","&amp;FormatMainDisplay!$H$10&amp;",Regular)","Bar",,"Close",,AG21,"all",,,,"T")="",NA(),RTD("cqg.rtd",,"StudyData","SUBMINUTE("&amp;$D$6&amp;","&amp;FormatMainDisplay!$H$10&amp;",Regular)","Bar",,"Close",,AG21,"all",,,,"T")))</f>
        <v>1877</v>
      </c>
      <c r="AF21" s="52">
        <f>IF(FormatMainDisplay!$H$7="Y",RTD("cqg.rtd",,"StudyData",$D$6,"Bar",,"Time",FormatMainDisplay!$H$8,AG21,,,,,"T"),IF(RTD("cqg.rtd",,"StudyData","SUBMINUTE("&amp;$D$6&amp;","&amp;FormatMainDisplay!$H$10&amp;",Regular)","Bar",,"Time",,AG21,"all",,,,"T")="",NA(),RTD("cqg.rtd",,"StudyData","SUBMINUTE("&amp;$D$6&amp;","&amp;FormatMainDisplay!$H$10&amp;",Regular)","Bar",,"Time",,AG21,"all",,,,"T")))</f>
        <v>42416.371527777781</v>
      </c>
      <c r="AG21" s="25">
        <f t="shared" si="0"/>
        <v>-16</v>
      </c>
      <c r="AH21" s="25">
        <f t="shared" si="1"/>
        <v>-14</v>
      </c>
      <c r="AJ21" s="82">
        <f xml:space="preserve"> RTD("cqg.rtd",,"StudyData", $Q$6,  "Tick", "FlatTicks=0", "Tick","D",AQ21,"all")</f>
        <v>28.79</v>
      </c>
      <c r="AK21" s="81">
        <f>IF(FormatMainDisplay!$O$7="Y",RTD("cqg.rtd",,"StudyData",$Q$6,"Bar",,"Open",FormatMainDisplay!$O$8,AP21,,,,,"T"),IF(RTD("cqg.rtd",,"StudyData","SUBMINUTE("&amp;$Q$6&amp;","&amp;FormatMainDisplay!$O$10&amp;",Regular)","Bar",,"Open",,AP21,"all",,,,"T")="",NA(),RTD("cqg.rtd",,"StudyData","SUBMINUTE("&amp;$Q$6&amp;","&amp;FormatMainDisplay!$O$10&amp;",Regular)","Bar",,"Open",,AP21,"all",,,,"T")))</f>
        <v>29.19</v>
      </c>
      <c r="AL21" s="81">
        <f>IF(FormatMainDisplay!$O$7="Y",RTD("cqg.rtd",,"StudyData",$Q$6,"Bar",,"High",FormatMainDisplay!$O$8,AP21,,,,,"T"),IF(RTD("cqg.rtd",,"StudyData","SUBMINUTE("&amp;$Q$6&amp;","&amp;FormatMainDisplay!$O$10&amp;",Regular)","Bar",,"High",,AP21,"all",,,,"T")="",NA(),RTD("cqg.rtd",,"StudyData","SUBMINUTE("&amp;$Q$6&amp;","&amp;FormatMainDisplay!$O$10&amp;",Regular)","Bar",,"High",,AP21,"all",,,,"T")))</f>
        <v>29.24</v>
      </c>
      <c r="AM21" s="81">
        <f>IF(FormatMainDisplay!$O$7="Y",RTD("cqg.rtd",,"StudyData",$Q$6,"Bar",,"Low",FormatMainDisplay!$O$8,AP21,,,,,"T"),IF(RTD("cqg.rtd",,"StudyData","SUBMINUTE("&amp;$Q$6&amp;","&amp;FormatMainDisplay!$O$10&amp;",Regular)","Bar",,"Low",,AP21,"all",,,,"T")="",NA(),RTD("cqg.rtd",,"StudyData","SUBMINUTE("&amp;$Q$6&amp;","&amp;FormatMainDisplay!$O$10&amp;",Regular)","Bar",,"Low",,AP21,"all",,,,"T")))</f>
        <v>29.08</v>
      </c>
      <c r="AN21" s="105">
        <f>IF(FormatMainDisplay!$O$7="Y",RTD("cqg.rtd",,"StudyData",$Q$6,"Bar",,"Close",FormatMainDisplay!$O$8,AP21,,,,,"T"),IF(RTD("cqg.rtd",,"StudyData","SUBMINUTE("&amp;$Q$6&amp;","&amp;FormatMainDisplay!$O$10&amp;",Regular)","Bar",,"Close",,AP21,"all",,,,"T")="",NA(),RTD("cqg.rtd",,"StudyData","SUBMINUTE("&amp;$Q$6&amp;","&amp;FormatMainDisplay!$O$10&amp;",Regular)","Bar",,"Close",,AP21,"all",,,,"T")))</f>
        <v>29.13</v>
      </c>
      <c r="AO21" s="107">
        <f>IF(FormatMainDisplay!$O$7="Y",RTD("cqg.rtd",,"StudyData",$Q$6,"Bar",,"Time",FormatMainDisplay!$O$8,AP21,,,,,"T"),IF(RTD("cqg.rtd",,"StudyData","SUBMINUTE("&amp;$Q$6&amp;","&amp;FormatMainDisplay!$O$10&amp;",Regular)","Bar",,"Time",,AP21,"all",,,,"T")="",NA(),RTD("cqg.rtd",,"StudyData","SUBMINUTE("&amp;$Q$6&amp;","&amp;FormatMainDisplay!$O$10&amp;",Regular)","Bar",,"Time",,AP21,"all",,,,"T")))</f>
        <v>42416.371527777781</v>
      </c>
      <c r="AP21" s="106">
        <f t="shared" si="2"/>
        <v>-16</v>
      </c>
      <c r="AQ21" s="25">
        <f t="shared" si="3"/>
        <v>-14</v>
      </c>
      <c r="AS21" s="82">
        <f xml:space="preserve"> RTD("cqg.rtd",,"StudyData", $D$31,  "Tick", "FlatTicks=0", "Tick","D",AZ21,"all")</f>
        <v>1216.0999999999999</v>
      </c>
      <c r="AT21" s="83">
        <f>IF(FormatMainDisplay!$H$22="Y",RTD("cqg.rtd",,"StudyData",$D$31,"Bar",,"Open",FormatMainDisplay!$H$23,AY21,,,,,"T"),IF(RTD("cqg.rtd",,"StudyData","SUBMINUTE("&amp;$D$31&amp;","&amp;FormatMainDisplay!$H$25&amp;",Regular)","Bar",,"Open",,AY21,"all",,,,"T")="",NA(),RTD("cqg.rtd",,"StudyData","SUBMINUTE("&amp;$D$31&amp;","&amp;FormatMainDisplay!$H$25&amp;",Regular)","Bar",,"Open",,AY21,"all",,,,"T")))</f>
        <v>1210.9000000000001</v>
      </c>
      <c r="AU21" s="83">
        <f>IF(FormatMainDisplay!$H$22="Y",RTD("cqg.rtd",,"StudyData",$D$31,"Bar",,"High",FormatMainDisplay!$H$23,AY21,,,,,"T"),IF(RTD("cqg.rtd",,"StudyData","SUBMINUTE("&amp;$D$31&amp;","&amp;FormatMainDisplay!$H$25&amp;",Regular)","Bar",,"High",,AY21,"all",,,,"T")="",NA(),RTD("cqg.rtd",,"StudyData","SUBMINUTE("&amp;$D$31&amp;","&amp;FormatMainDisplay!$H$25&amp;",Regular)","Bar",,"High",,AY21,"all",,,,"T")))</f>
        <v>1212</v>
      </c>
      <c r="AV21" s="83">
        <f>IF(FormatMainDisplay!$H$22="Y",RTD("cqg.rtd",,"StudyData",$D$31,"Bar",,"Low",FormatMainDisplay!$H$23,AY21,,,,,"T"),IF(RTD("cqg.rtd",,"StudyData","SUBMINUTE("&amp;$D$31&amp;","&amp;FormatMainDisplay!$H$25&amp;",Regular)","Bar",,"Low",,AY21,"all",,,,"T")="",NA(),RTD("cqg.rtd",,"StudyData","SUBMINUTE("&amp;$D$31&amp;","&amp;FormatMainDisplay!$H$25&amp;",Regular)","Bar",,"Low",,AY21,"all",,,,"T")))</f>
        <v>1210.3</v>
      </c>
      <c r="AW21" s="83">
        <f>IF(FormatMainDisplay!$H$22="Y",RTD("cqg.rtd",,"StudyData",$D$31,"Bar",,"Close",FormatMainDisplay!$H$23,AY21,,,,,"T"),IF(RTD("cqg.rtd",,"StudyData","SUBMINUTE("&amp;$D$31&amp;","&amp;FormatMainDisplay!$H$25&amp;",Regular)","Bar",,"Close",,AY21,"all",,,,"T")="",NA(),RTD("cqg.rtd",,"StudyData","SUBMINUTE("&amp;$D$31&amp;","&amp;FormatMainDisplay!$H$25&amp;",Regular)","Bar",,"Close",,AY21,"all",,,,"T")))</f>
        <v>1211.2</v>
      </c>
      <c r="AX21" s="52">
        <f>IF(FormatMainDisplay!$H$22="Y",RTD("cqg.rtd",,"StudyData",$D$31,"Bar",,"Time",FormatMainDisplay!$H$23,AY21,,,,,"T"),IF(RTD("cqg.rtd",,"StudyData","SUBMINUTE("&amp;$D$31&amp;","&amp;FormatMainDisplay!$H$25&amp;",Regular)","Bar",,"Time",,AY21,"all",,,,"T")="",NA(),RTD("cqg.rtd",,"StudyData","SUBMINUTE("&amp;$D$31&amp;","&amp;FormatMainDisplay!$H$25&amp;",Regular)","Bar",,"Time",,AY21,"all",,,,"T")))</f>
        <v>42416.371527777781</v>
      </c>
      <c r="AY21" s="25">
        <f t="shared" si="4"/>
        <v>-16</v>
      </c>
      <c r="AZ21" s="25">
        <f t="shared" si="5"/>
        <v>-14</v>
      </c>
    </row>
    <row r="22" spans="2:52" ht="17.100000000000001" customHeight="1" x14ac:dyDescent="0.3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  <c r="N22" s="22"/>
      <c r="O22" s="23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24"/>
      <c r="AA22" s="82">
        <f xml:space="preserve"> RTD("cqg.rtd",,"StudyData", $D$6,  "Tick", "FlatTicks=0", "Tick","D",AH22,"all")</f>
        <v>1872.5</v>
      </c>
      <c r="AB22" s="81">
        <f>IF(FormatMainDisplay!$H$7="Y",RTD("cqg.rtd",,"StudyData",$D$6,"Bar",,"Open",FormatMainDisplay!$H$8,AG22,,,,,"T"),IF(RTD("cqg.rtd",,"StudyData","SUBMINUTE("&amp;$D$6&amp;","&amp;FormatMainDisplay!$H$10&amp;",Regular)","Bar",,"Open",,AG22,"all",,,,"T")="",NA(),RTD("cqg.rtd",,"StudyData","SUBMINUTE("&amp;$D$6&amp;","&amp;FormatMainDisplay!$H$10&amp;",Regular)","Bar",,"Open",,AG22,"all",,,,"T")))</f>
        <v>1879.75</v>
      </c>
      <c r="AC22" s="81">
        <f>IF(FormatMainDisplay!$H$7="Y",RTD("cqg.rtd",,"StudyData",$D$6,"Bar",,"High",FormatMainDisplay!$H$8,AG22,,,,,"T"),IF(RTD("cqg.rtd",,"StudyData","SUBMINUTE("&amp;$D$6&amp;","&amp;FormatMainDisplay!$H$10&amp;",Regular)","Bar",,"High",,AG22,"all",,,,"T")="",NA(),RTD("cqg.rtd",,"StudyData","SUBMINUTE("&amp;$D$6&amp;","&amp;FormatMainDisplay!$H$10&amp;",Regular)","Bar",,"High",,AG22,"all",,,,"T")))</f>
        <v>1880</v>
      </c>
      <c r="AD22" s="81">
        <f>IF(FormatMainDisplay!$H$7="Y",RTD("cqg.rtd",,"StudyData",$D$6,"Bar",,"Low",FormatMainDisplay!$H$8,AG22,,,,,"T"),IF(RTD("cqg.rtd",,"StudyData","SUBMINUTE("&amp;$D$6&amp;","&amp;FormatMainDisplay!$H$10&amp;",Regular)","Bar",,"Low",,AG22,"all",,,,"T")="",NA(),RTD("cqg.rtd",,"StudyData","SUBMINUTE("&amp;$D$6&amp;","&amp;FormatMainDisplay!$H$10&amp;",Regular)","Bar",,"Low",,AG22,"all",,,,"T")))</f>
        <v>1875.75</v>
      </c>
      <c r="AE22" s="81">
        <f>IF(FormatMainDisplay!$H$7="Y",RTD("cqg.rtd",,"StudyData",$D$6,"Bar",,"Close",FormatMainDisplay!$H$8,AG22,,,,,"T"),IF(RTD("cqg.rtd",,"StudyData","SUBMINUTE("&amp;$D$6&amp;","&amp;FormatMainDisplay!$H$10&amp;",Regular)","Bar",,"Close",,AG22,"all",,,,"T")="",NA(),RTD("cqg.rtd",,"StudyData","SUBMINUTE("&amp;$D$6&amp;","&amp;FormatMainDisplay!$H$10&amp;",Regular)","Bar",,"Close",,AG22,"all",,,,"T")))</f>
        <v>1876.5</v>
      </c>
      <c r="AF22" s="52">
        <f>IF(FormatMainDisplay!$H$7="Y",RTD("cqg.rtd",,"StudyData",$D$6,"Bar",,"Time",FormatMainDisplay!$H$8,AG22,,,,,"T"),IF(RTD("cqg.rtd",,"StudyData","SUBMINUTE("&amp;$D$6&amp;","&amp;FormatMainDisplay!$H$10&amp;",Regular)","Bar",,"Time",,AG22,"all",,,,"T")="",NA(),RTD("cqg.rtd",,"StudyData","SUBMINUTE("&amp;$D$6&amp;","&amp;FormatMainDisplay!$H$10&amp;",Regular)","Bar",,"Time",,AG22,"all",,,,"T")))</f>
        <v>42416.368055555555</v>
      </c>
      <c r="AG22" s="25">
        <f t="shared" si="0"/>
        <v>-17</v>
      </c>
      <c r="AH22" s="25">
        <f t="shared" si="1"/>
        <v>-13</v>
      </c>
      <c r="AJ22" s="82">
        <f xml:space="preserve"> RTD("cqg.rtd",,"StudyData", $Q$6,  "Tick", "FlatTicks=0", "Tick","D",AQ22,"all")</f>
        <v>28.8</v>
      </c>
      <c r="AK22" s="81">
        <f>IF(FormatMainDisplay!$O$7="Y",RTD("cqg.rtd",,"StudyData",$Q$6,"Bar",,"Open",FormatMainDisplay!$O$8,AP22,,,,,"T"),IF(RTD("cqg.rtd",,"StudyData","SUBMINUTE("&amp;$Q$6&amp;","&amp;FormatMainDisplay!$O$10&amp;",Regular)","Bar",,"Open",,AP22,"all",,,,"T")="",NA(),RTD("cqg.rtd",,"StudyData","SUBMINUTE("&amp;$Q$6&amp;","&amp;FormatMainDisplay!$O$10&amp;",Regular)","Bar",,"Open",,AP22,"all",,,,"T")))</f>
        <v>29.13</v>
      </c>
      <c r="AL22" s="81">
        <f>IF(FormatMainDisplay!$O$7="Y",RTD("cqg.rtd",,"StudyData",$Q$6,"Bar",,"High",FormatMainDisplay!$O$8,AP22,,,,,"T"),IF(RTD("cqg.rtd",,"StudyData","SUBMINUTE("&amp;$Q$6&amp;","&amp;FormatMainDisplay!$O$10&amp;",Regular)","Bar",,"High",,AP22,"all",,,,"T")="",NA(),RTD("cqg.rtd",,"StudyData","SUBMINUTE("&amp;$Q$6&amp;","&amp;FormatMainDisplay!$O$10&amp;",Regular)","Bar",,"High",,AP22,"all",,,,"T")))</f>
        <v>29.23</v>
      </c>
      <c r="AM22" s="81">
        <f>IF(FormatMainDisplay!$O$7="Y",RTD("cqg.rtd",,"StudyData",$Q$6,"Bar",,"Low",FormatMainDisplay!$O$8,AP22,,,,,"T"),IF(RTD("cqg.rtd",,"StudyData","SUBMINUTE("&amp;$Q$6&amp;","&amp;FormatMainDisplay!$O$10&amp;",Regular)","Bar",,"Low",,AP22,"all",,,,"T")="",NA(),RTD("cqg.rtd",,"StudyData","SUBMINUTE("&amp;$Q$6&amp;","&amp;FormatMainDisplay!$O$10&amp;",Regular)","Bar",,"Low",,AP22,"all",,,,"T")))</f>
        <v>29.08</v>
      </c>
      <c r="AN22" s="105">
        <f>IF(FormatMainDisplay!$O$7="Y",RTD("cqg.rtd",,"StudyData",$Q$6,"Bar",,"Close",FormatMainDisplay!$O$8,AP22,,,,,"T"),IF(RTD("cqg.rtd",,"StudyData","SUBMINUTE("&amp;$Q$6&amp;","&amp;FormatMainDisplay!$O$10&amp;",Regular)","Bar",,"Close",,AP22,"all",,,,"T")="",NA(),RTD("cqg.rtd",,"StudyData","SUBMINUTE("&amp;$Q$6&amp;","&amp;FormatMainDisplay!$O$10&amp;",Regular)","Bar",,"Close",,AP22,"all",,,,"T")))</f>
        <v>29.18</v>
      </c>
      <c r="AO22" s="107">
        <f>IF(FormatMainDisplay!$O$7="Y",RTD("cqg.rtd",,"StudyData",$Q$6,"Bar",,"Time",FormatMainDisplay!$O$8,AP22,,,,,"T"),IF(RTD("cqg.rtd",,"StudyData","SUBMINUTE("&amp;$Q$6&amp;","&amp;FormatMainDisplay!$O$10&amp;",Regular)","Bar",,"Time",,AP22,"all",,,,"T")="",NA(),RTD("cqg.rtd",,"StudyData","SUBMINUTE("&amp;$Q$6&amp;","&amp;FormatMainDisplay!$O$10&amp;",Regular)","Bar",,"Time",,AP22,"all",,,,"T")))</f>
        <v>42416.368055555555</v>
      </c>
      <c r="AP22" s="106">
        <f t="shared" si="2"/>
        <v>-17</v>
      </c>
      <c r="AQ22" s="25">
        <f t="shared" si="3"/>
        <v>-13</v>
      </c>
      <c r="AS22" s="82">
        <f xml:space="preserve"> RTD("cqg.rtd",,"StudyData", $D$31,  "Tick", "FlatTicks=0", "Tick","D",AZ22,"all")</f>
        <v>1216</v>
      </c>
      <c r="AT22" s="83">
        <f>IF(FormatMainDisplay!$H$22="Y",RTD("cqg.rtd",,"StudyData",$D$31,"Bar",,"Open",FormatMainDisplay!$H$23,AY22,,,,,"T"),IF(RTD("cqg.rtd",,"StudyData","SUBMINUTE("&amp;$D$31&amp;","&amp;FormatMainDisplay!$H$25&amp;",Regular)","Bar",,"Open",,AY22,"all",,,,"T")="",NA(),RTD("cqg.rtd",,"StudyData","SUBMINUTE("&amp;$D$31&amp;","&amp;FormatMainDisplay!$H$25&amp;",Regular)","Bar",,"Open",,AY22,"all",,,,"T")))</f>
        <v>1208.4000000000001</v>
      </c>
      <c r="AU22" s="83">
        <f>IF(FormatMainDisplay!$H$22="Y",RTD("cqg.rtd",,"StudyData",$D$31,"Bar",,"High",FormatMainDisplay!$H$23,AY22,,,,,"T"),IF(RTD("cqg.rtd",,"StudyData","SUBMINUTE("&amp;$D$31&amp;","&amp;FormatMainDisplay!$H$25&amp;",Regular)","Bar",,"High",,AY22,"all",,,,"T")="",NA(),RTD("cqg.rtd",,"StudyData","SUBMINUTE("&amp;$D$31&amp;","&amp;FormatMainDisplay!$H$25&amp;",Regular)","Bar",,"High",,AY22,"all",,,,"T")))</f>
        <v>1211.9000000000001</v>
      </c>
      <c r="AV22" s="83">
        <f>IF(FormatMainDisplay!$H$22="Y",RTD("cqg.rtd",,"StudyData",$D$31,"Bar",,"Low",FormatMainDisplay!$H$23,AY22,,,,,"T"),IF(RTD("cqg.rtd",,"StudyData","SUBMINUTE("&amp;$D$31&amp;","&amp;FormatMainDisplay!$H$25&amp;",Regular)","Bar",,"Low",,AY22,"all",,,,"T")="",NA(),RTD("cqg.rtd",,"StudyData","SUBMINUTE("&amp;$D$31&amp;","&amp;FormatMainDisplay!$H$25&amp;",Regular)","Bar",,"Low",,AY22,"all",,,,"T")))</f>
        <v>1207.5999999999999</v>
      </c>
      <c r="AW22" s="83">
        <f>IF(FormatMainDisplay!$H$22="Y",RTD("cqg.rtd",,"StudyData",$D$31,"Bar",,"Close",FormatMainDisplay!$H$23,AY22,,,,,"T"),IF(RTD("cqg.rtd",,"StudyData","SUBMINUTE("&amp;$D$31&amp;","&amp;FormatMainDisplay!$H$25&amp;",Regular)","Bar",,"Close",,AY22,"all",,,,"T")="",NA(),RTD("cqg.rtd",,"StudyData","SUBMINUTE("&amp;$D$31&amp;","&amp;FormatMainDisplay!$H$25&amp;",Regular)","Bar",,"Close",,AY22,"all",,,,"T")))</f>
        <v>1211</v>
      </c>
      <c r="AX22" s="52">
        <f>IF(FormatMainDisplay!$H$22="Y",RTD("cqg.rtd",,"StudyData",$D$31,"Bar",,"Time",FormatMainDisplay!$H$23,AY22,,,,,"T"),IF(RTD("cqg.rtd",,"StudyData","SUBMINUTE("&amp;$D$31&amp;","&amp;FormatMainDisplay!$H$25&amp;",Regular)","Bar",,"Time",,AY22,"all",,,,"T")="",NA(),RTD("cqg.rtd",,"StudyData","SUBMINUTE("&amp;$D$31&amp;","&amp;FormatMainDisplay!$H$25&amp;",Regular)","Bar",,"Time",,AY22,"all",,,,"T")))</f>
        <v>42416.368055555555</v>
      </c>
      <c r="AY22" s="25">
        <f t="shared" si="4"/>
        <v>-17</v>
      </c>
      <c r="AZ22" s="25">
        <f t="shared" si="5"/>
        <v>-13</v>
      </c>
    </row>
    <row r="23" spans="2:52" ht="17.100000000000001" customHeight="1" x14ac:dyDescent="0.3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  <c r="N23" s="22"/>
      <c r="O23" s="23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24"/>
      <c r="AA23" s="82">
        <f xml:space="preserve"> RTD("cqg.rtd",,"StudyData", $D$6,  "Tick", "FlatTicks=0", "Tick","D",AH23,"all")</f>
        <v>1872.75</v>
      </c>
      <c r="AB23" s="81">
        <f>IF(FormatMainDisplay!$H$7="Y",RTD("cqg.rtd",,"StudyData",$D$6,"Bar",,"Open",FormatMainDisplay!$H$8,AG23,,,,,"T"),IF(RTD("cqg.rtd",,"StudyData","SUBMINUTE("&amp;$D$6&amp;","&amp;FormatMainDisplay!$H$10&amp;",Regular)","Bar",,"Open",,AG23,"all",,,,"T")="",NA(),RTD("cqg.rtd",,"StudyData","SUBMINUTE("&amp;$D$6&amp;","&amp;FormatMainDisplay!$H$10&amp;",Regular)","Bar",,"Open",,AG23,"all",,,,"T")))</f>
        <v>1883</v>
      </c>
      <c r="AC23" s="81">
        <f>IF(FormatMainDisplay!$H$7="Y",RTD("cqg.rtd",,"StudyData",$D$6,"Bar",,"High",FormatMainDisplay!$H$8,AG23,,,,,"T"),IF(RTD("cqg.rtd",,"StudyData","SUBMINUTE("&amp;$D$6&amp;","&amp;FormatMainDisplay!$H$10&amp;",Regular)","Bar",,"High",,AG23,"all",,,,"T")="",NA(),RTD("cqg.rtd",,"StudyData","SUBMINUTE("&amp;$D$6&amp;","&amp;FormatMainDisplay!$H$10&amp;",Regular)","Bar",,"High",,AG23,"all",,,,"T")))</f>
        <v>1884</v>
      </c>
      <c r="AD23" s="81">
        <f>IF(FormatMainDisplay!$H$7="Y",RTD("cqg.rtd",,"StudyData",$D$6,"Bar",,"Low",FormatMainDisplay!$H$8,AG23,,,,,"T"),IF(RTD("cqg.rtd",,"StudyData","SUBMINUTE("&amp;$D$6&amp;","&amp;FormatMainDisplay!$H$10&amp;",Regular)","Bar",,"Low",,AG23,"all",,,,"T")="",NA(),RTD("cqg.rtd",,"StudyData","SUBMINUTE("&amp;$D$6&amp;","&amp;FormatMainDisplay!$H$10&amp;",Regular)","Bar",,"Low",,AG23,"all",,,,"T")))</f>
        <v>1878.25</v>
      </c>
      <c r="AE23" s="81">
        <f>IF(FormatMainDisplay!$H$7="Y",RTD("cqg.rtd",,"StudyData",$D$6,"Bar",,"Close",FormatMainDisplay!$H$8,AG23,,,,,"T"),IF(RTD("cqg.rtd",,"StudyData","SUBMINUTE("&amp;$D$6&amp;","&amp;FormatMainDisplay!$H$10&amp;",Regular)","Bar",,"Close",,AG23,"all",,,,"T")="",NA(),RTD("cqg.rtd",,"StudyData","SUBMINUTE("&amp;$D$6&amp;","&amp;FormatMainDisplay!$H$10&amp;",Regular)","Bar",,"Close",,AG23,"all",,,,"T")))</f>
        <v>1879.75</v>
      </c>
      <c r="AF23" s="52">
        <f>IF(FormatMainDisplay!$H$7="Y",RTD("cqg.rtd",,"StudyData",$D$6,"Bar",,"Time",FormatMainDisplay!$H$8,AG23,,,,,"T"),IF(RTD("cqg.rtd",,"StudyData","SUBMINUTE("&amp;$D$6&amp;","&amp;FormatMainDisplay!$H$10&amp;",Regular)","Bar",,"Time",,AG23,"all",,,,"T")="",NA(),RTD("cqg.rtd",,"StudyData","SUBMINUTE("&amp;$D$6&amp;","&amp;FormatMainDisplay!$H$10&amp;",Regular)","Bar",,"Time",,AG23,"all",,,,"T")))</f>
        <v>42416.364583333336</v>
      </c>
      <c r="AG23" s="25">
        <f t="shared" si="0"/>
        <v>-18</v>
      </c>
      <c r="AH23" s="25">
        <f t="shared" si="1"/>
        <v>-12</v>
      </c>
      <c r="AJ23" s="82">
        <f xml:space="preserve"> RTD("cqg.rtd",,"StudyData", $Q$6,  "Tick", "FlatTicks=0", "Tick","D",AQ23,"all")</f>
        <v>28.79</v>
      </c>
      <c r="AK23" s="81">
        <f>IF(FormatMainDisplay!$O$7="Y",RTD("cqg.rtd",,"StudyData",$Q$6,"Bar",,"Open",FormatMainDisplay!$O$8,AP23,,,,,"T"),IF(RTD("cqg.rtd",,"StudyData","SUBMINUTE("&amp;$Q$6&amp;","&amp;FormatMainDisplay!$O$10&amp;",Regular)","Bar",,"Open",,AP23,"all",,,,"T")="",NA(),RTD("cqg.rtd",,"StudyData","SUBMINUTE("&amp;$Q$6&amp;","&amp;FormatMainDisplay!$O$10&amp;",Regular)","Bar",,"Open",,AP23,"all",,,,"T")))</f>
        <v>29.46</v>
      </c>
      <c r="AL23" s="81">
        <f>IF(FormatMainDisplay!$O$7="Y",RTD("cqg.rtd",,"StudyData",$Q$6,"Bar",,"High",FormatMainDisplay!$O$8,AP23,,,,,"T"),IF(RTD("cqg.rtd",,"StudyData","SUBMINUTE("&amp;$Q$6&amp;","&amp;FormatMainDisplay!$O$10&amp;",Regular)","Bar",,"High",,AP23,"all",,,,"T")="",NA(),RTD("cqg.rtd",,"StudyData","SUBMINUTE("&amp;$Q$6&amp;","&amp;FormatMainDisplay!$O$10&amp;",Regular)","Bar",,"High",,AP23,"all",,,,"T")))</f>
        <v>29.58</v>
      </c>
      <c r="AM23" s="81">
        <f>IF(FormatMainDisplay!$O$7="Y",RTD("cqg.rtd",,"StudyData",$Q$6,"Bar",,"Low",FormatMainDisplay!$O$8,AP23,,,,,"T"),IF(RTD("cqg.rtd",,"StudyData","SUBMINUTE("&amp;$Q$6&amp;","&amp;FormatMainDisplay!$O$10&amp;",Regular)","Bar",,"Low",,AP23,"all",,,,"T")="",NA(),RTD("cqg.rtd",,"StudyData","SUBMINUTE("&amp;$Q$6&amp;","&amp;FormatMainDisplay!$O$10&amp;",Regular)","Bar",,"Low",,AP23,"all",,,,"T")))</f>
        <v>29.1</v>
      </c>
      <c r="AN23" s="105">
        <f>IF(FormatMainDisplay!$O$7="Y",RTD("cqg.rtd",,"StudyData",$Q$6,"Bar",,"Close",FormatMainDisplay!$O$8,AP23,,,,,"T"),IF(RTD("cqg.rtd",,"StudyData","SUBMINUTE("&amp;$Q$6&amp;","&amp;FormatMainDisplay!$O$10&amp;",Regular)","Bar",,"Close",,AP23,"all",,,,"T")="",NA(),RTD("cqg.rtd",,"StudyData","SUBMINUTE("&amp;$Q$6&amp;","&amp;FormatMainDisplay!$O$10&amp;",Regular)","Bar",,"Close",,AP23,"all",,,,"T")))</f>
        <v>29.13</v>
      </c>
      <c r="AO23" s="107">
        <f>IF(FormatMainDisplay!$O$7="Y",RTD("cqg.rtd",,"StudyData",$Q$6,"Bar",,"Time",FormatMainDisplay!$O$8,AP23,,,,,"T"),IF(RTD("cqg.rtd",,"StudyData","SUBMINUTE("&amp;$Q$6&amp;","&amp;FormatMainDisplay!$O$10&amp;",Regular)","Bar",,"Time",,AP23,"all",,,,"T")="",NA(),RTD("cqg.rtd",,"StudyData","SUBMINUTE("&amp;$Q$6&amp;","&amp;FormatMainDisplay!$O$10&amp;",Regular)","Bar",,"Time",,AP23,"all",,,,"T")))</f>
        <v>42416.364583333336</v>
      </c>
      <c r="AP23" s="106">
        <f t="shared" si="2"/>
        <v>-18</v>
      </c>
      <c r="AQ23" s="25">
        <f t="shared" si="3"/>
        <v>-12</v>
      </c>
      <c r="AS23" s="82">
        <f xml:space="preserve"> RTD("cqg.rtd",,"StudyData", $D$31,  "Tick", "FlatTicks=0", "Tick","D",AZ23,"all")</f>
        <v>1216.0999999999999</v>
      </c>
      <c r="AT23" s="83">
        <f>IF(FormatMainDisplay!$H$22="Y",RTD("cqg.rtd",,"StudyData",$D$31,"Bar",,"Open",FormatMainDisplay!$H$23,AY23,,,,,"T"),IF(RTD("cqg.rtd",,"StudyData","SUBMINUTE("&amp;$D$31&amp;","&amp;FormatMainDisplay!$H$25&amp;",Regular)","Bar",,"Open",,AY23,"all",,,,"T")="",NA(),RTD("cqg.rtd",,"StudyData","SUBMINUTE("&amp;$D$31&amp;","&amp;FormatMainDisplay!$H$25&amp;",Regular)","Bar",,"Open",,AY23,"all",,,,"T")))</f>
        <v>1207.8</v>
      </c>
      <c r="AU23" s="83">
        <f>IF(FormatMainDisplay!$H$22="Y",RTD("cqg.rtd",,"StudyData",$D$31,"Bar",,"High",FormatMainDisplay!$H$23,AY23,,,,,"T"),IF(RTD("cqg.rtd",,"StudyData","SUBMINUTE("&amp;$D$31&amp;","&amp;FormatMainDisplay!$H$25&amp;",Regular)","Bar",,"High",,AY23,"all",,,,"T")="",NA(),RTD("cqg.rtd",,"StudyData","SUBMINUTE("&amp;$D$31&amp;","&amp;FormatMainDisplay!$H$25&amp;",Regular)","Bar",,"High",,AY23,"all",,,,"T")))</f>
        <v>1208.7</v>
      </c>
      <c r="AV23" s="83">
        <f>IF(FormatMainDisplay!$H$22="Y",RTD("cqg.rtd",,"StudyData",$D$31,"Bar",,"Low",FormatMainDisplay!$H$23,AY23,,,,,"T"),IF(RTD("cqg.rtd",,"StudyData","SUBMINUTE("&amp;$D$31&amp;","&amp;FormatMainDisplay!$H$25&amp;",Regular)","Bar",,"Low",,AY23,"all",,,,"T")="",NA(),RTD("cqg.rtd",,"StudyData","SUBMINUTE("&amp;$D$31&amp;","&amp;FormatMainDisplay!$H$25&amp;",Regular)","Bar",,"Low",,AY23,"all",,,,"T")))</f>
        <v>1205.5</v>
      </c>
      <c r="AW23" s="83">
        <f>IF(FormatMainDisplay!$H$22="Y",RTD("cqg.rtd",,"StudyData",$D$31,"Bar",,"Close",FormatMainDisplay!$H$23,AY23,,,,,"T"),IF(RTD("cqg.rtd",,"StudyData","SUBMINUTE("&amp;$D$31&amp;","&amp;FormatMainDisplay!$H$25&amp;",Regular)","Bar",,"Close",,AY23,"all",,,,"T")="",NA(),RTD("cqg.rtd",,"StudyData","SUBMINUTE("&amp;$D$31&amp;","&amp;FormatMainDisplay!$H$25&amp;",Regular)","Bar",,"Close",,AY23,"all",,,,"T")))</f>
        <v>1208.5</v>
      </c>
      <c r="AX23" s="52">
        <f>IF(FormatMainDisplay!$H$22="Y",RTD("cqg.rtd",,"StudyData",$D$31,"Bar",,"Time",FormatMainDisplay!$H$23,AY23,,,,,"T"),IF(RTD("cqg.rtd",,"StudyData","SUBMINUTE("&amp;$D$31&amp;","&amp;FormatMainDisplay!$H$25&amp;",Regular)","Bar",,"Time",,AY23,"all",,,,"T")="",NA(),RTD("cqg.rtd",,"StudyData","SUBMINUTE("&amp;$D$31&amp;","&amp;FormatMainDisplay!$H$25&amp;",Regular)","Bar",,"Time",,AY23,"all",,,,"T")))</f>
        <v>42416.364583333336</v>
      </c>
      <c r="AY23" s="25">
        <f t="shared" si="4"/>
        <v>-18</v>
      </c>
      <c r="AZ23" s="25">
        <f t="shared" si="5"/>
        <v>-12</v>
      </c>
    </row>
    <row r="24" spans="2:52" ht="17.100000000000001" customHeight="1" x14ac:dyDescent="0.3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  <c r="N24" s="22"/>
      <c r="O24" s="23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24"/>
      <c r="AA24" s="82">
        <f xml:space="preserve"> RTD("cqg.rtd",,"StudyData", $D$6,  "Tick", "FlatTicks=0", "Tick","D",AH24,"all")</f>
        <v>1872.5</v>
      </c>
      <c r="AB24" s="81">
        <f>IF(FormatMainDisplay!$H$7="Y",RTD("cqg.rtd",,"StudyData",$D$6,"Bar",,"Open",FormatMainDisplay!$H$8,AG24,,,,,"T"),IF(RTD("cqg.rtd",,"StudyData","SUBMINUTE("&amp;$D$6&amp;","&amp;FormatMainDisplay!$H$10&amp;",Regular)","Bar",,"Open",,AG24,"all",,,,"T")="",NA(),RTD("cqg.rtd",,"StudyData","SUBMINUTE("&amp;$D$6&amp;","&amp;FormatMainDisplay!$H$10&amp;",Regular)","Bar",,"Open",,AG24,"all",,,,"T")))</f>
        <v>1879.25</v>
      </c>
      <c r="AC24" s="81">
        <f>IF(FormatMainDisplay!$H$7="Y",RTD("cqg.rtd",,"StudyData",$D$6,"Bar",,"High",FormatMainDisplay!$H$8,AG24,,,,,"T"),IF(RTD("cqg.rtd",,"StudyData","SUBMINUTE("&amp;$D$6&amp;","&amp;FormatMainDisplay!$H$10&amp;",Regular)","Bar",,"High",,AG24,"all",,,,"T")="",NA(),RTD("cqg.rtd",,"StudyData","SUBMINUTE("&amp;$D$6&amp;","&amp;FormatMainDisplay!$H$10&amp;",Regular)","Bar",,"High",,AG24,"all",,,,"T")))</f>
        <v>1883.75</v>
      </c>
      <c r="AD24" s="81">
        <f>IF(FormatMainDisplay!$H$7="Y",RTD("cqg.rtd",,"StudyData",$D$6,"Bar",,"Low",FormatMainDisplay!$H$8,AG24,,,,,"T"),IF(RTD("cqg.rtd",,"StudyData","SUBMINUTE("&amp;$D$6&amp;","&amp;FormatMainDisplay!$H$10&amp;",Regular)","Bar",,"Low",,AG24,"all",,,,"T")="",NA(),RTD("cqg.rtd",,"StudyData","SUBMINUTE("&amp;$D$6&amp;","&amp;FormatMainDisplay!$H$10&amp;",Regular)","Bar",,"Low",,AG24,"all",,,,"T")))</f>
        <v>1879</v>
      </c>
      <c r="AE24" s="81">
        <f>IF(FormatMainDisplay!$H$7="Y",RTD("cqg.rtd",,"StudyData",$D$6,"Bar",,"Close",FormatMainDisplay!$H$8,AG24,,,,,"T"),IF(RTD("cqg.rtd",,"StudyData","SUBMINUTE("&amp;$D$6&amp;","&amp;FormatMainDisplay!$H$10&amp;",Regular)","Bar",,"Close",,AG24,"all",,,,"T")="",NA(),RTD("cqg.rtd",,"StudyData","SUBMINUTE("&amp;$D$6&amp;","&amp;FormatMainDisplay!$H$10&amp;",Regular)","Bar",,"Close",,AG24,"all",,,,"T")))</f>
        <v>1883</v>
      </c>
      <c r="AF24" s="52">
        <f>IF(FormatMainDisplay!$H$7="Y",RTD("cqg.rtd",,"StudyData",$D$6,"Bar",,"Time",FormatMainDisplay!$H$8,AG24,,,,,"T"),IF(RTD("cqg.rtd",,"StudyData","SUBMINUTE("&amp;$D$6&amp;","&amp;FormatMainDisplay!$H$10&amp;",Regular)","Bar",,"Time",,AG24,"all",,,,"T")="",NA(),RTD("cqg.rtd",,"StudyData","SUBMINUTE("&amp;$D$6&amp;","&amp;FormatMainDisplay!$H$10&amp;",Regular)","Bar",,"Time",,AG24,"all",,,,"T")))</f>
        <v>42416.361111111109</v>
      </c>
      <c r="AG24" s="25">
        <f t="shared" si="0"/>
        <v>-19</v>
      </c>
      <c r="AH24" s="25">
        <f t="shared" si="1"/>
        <v>-11</v>
      </c>
      <c r="AJ24" s="82">
        <f xml:space="preserve"> RTD("cqg.rtd",,"StudyData", $Q$6,  "Tick", "FlatTicks=0", "Tick","D",AQ24,"all")</f>
        <v>28.8</v>
      </c>
      <c r="AK24" s="81">
        <f>IF(FormatMainDisplay!$O$7="Y",RTD("cqg.rtd",,"StudyData",$Q$6,"Bar",,"Open",FormatMainDisplay!$O$8,AP24,,,,,"T"),IF(RTD("cqg.rtd",,"StudyData","SUBMINUTE("&amp;$Q$6&amp;","&amp;FormatMainDisplay!$O$10&amp;",Regular)","Bar",,"Open",,AP24,"all",,,,"T")="",NA(),RTD("cqg.rtd",,"StudyData","SUBMINUTE("&amp;$Q$6&amp;","&amp;FormatMainDisplay!$O$10&amp;",Regular)","Bar",,"Open",,AP24,"all",,,,"T")))</f>
        <v>29.45</v>
      </c>
      <c r="AL24" s="81">
        <f>IF(FormatMainDisplay!$O$7="Y",RTD("cqg.rtd",,"StudyData",$Q$6,"Bar",,"High",FormatMainDisplay!$O$8,AP24,,,,,"T"),IF(RTD("cqg.rtd",,"StudyData","SUBMINUTE("&amp;$Q$6&amp;","&amp;FormatMainDisplay!$O$10&amp;",Regular)","Bar",,"High",,AP24,"all",,,,"T")="",NA(),RTD("cqg.rtd",,"StudyData","SUBMINUTE("&amp;$Q$6&amp;","&amp;FormatMainDisplay!$O$10&amp;",Regular)","Bar",,"High",,AP24,"all",,,,"T")))</f>
        <v>29.64</v>
      </c>
      <c r="AM24" s="81">
        <f>IF(FormatMainDisplay!$O$7="Y",RTD("cqg.rtd",,"StudyData",$Q$6,"Bar",,"Low",FormatMainDisplay!$O$8,AP24,,,,,"T"),IF(RTD("cqg.rtd",,"StudyData","SUBMINUTE("&amp;$Q$6&amp;","&amp;FormatMainDisplay!$O$10&amp;",Regular)","Bar",,"Low",,AP24,"all",,,,"T")="",NA(),RTD("cqg.rtd",,"StudyData","SUBMINUTE("&amp;$Q$6&amp;","&amp;FormatMainDisplay!$O$10&amp;",Regular)","Bar",,"Low",,AP24,"all",,,,"T")))</f>
        <v>29.38</v>
      </c>
      <c r="AN24" s="105">
        <f>IF(FormatMainDisplay!$O$7="Y",RTD("cqg.rtd",,"StudyData",$Q$6,"Bar",,"Close",FormatMainDisplay!$O$8,AP24,,,,,"T"),IF(RTD("cqg.rtd",,"StudyData","SUBMINUTE("&amp;$Q$6&amp;","&amp;FormatMainDisplay!$O$10&amp;",Regular)","Bar",,"Close",,AP24,"all",,,,"T")="",NA(),RTD("cqg.rtd",,"StudyData","SUBMINUTE("&amp;$Q$6&amp;","&amp;FormatMainDisplay!$O$10&amp;",Regular)","Bar",,"Close",,AP24,"all",,,,"T")))</f>
        <v>29.46</v>
      </c>
      <c r="AO24" s="107">
        <f>IF(FormatMainDisplay!$O$7="Y",RTD("cqg.rtd",,"StudyData",$Q$6,"Bar",,"Time",FormatMainDisplay!$O$8,AP24,,,,,"T"),IF(RTD("cqg.rtd",,"StudyData","SUBMINUTE("&amp;$Q$6&amp;","&amp;FormatMainDisplay!$O$10&amp;",Regular)","Bar",,"Time",,AP24,"all",,,,"T")="",NA(),RTD("cqg.rtd",,"StudyData","SUBMINUTE("&amp;$Q$6&amp;","&amp;FormatMainDisplay!$O$10&amp;",Regular)","Bar",,"Time",,AP24,"all",,,,"T")))</f>
        <v>42416.361111111109</v>
      </c>
      <c r="AP24" s="106">
        <f t="shared" si="2"/>
        <v>-19</v>
      </c>
      <c r="AQ24" s="25">
        <f t="shared" si="3"/>
        <v>-11</v>
      </c>
      <c r="AS24" s="82">
        <f xml:space="preserve"> RTD("cqg.rtd",,"StudyData", $D$31,  "Tick", "FlatTicks=0", "Tick","D",AZ24,"all")</f>
        <v>1216</v>
      </c>
      <c r="AT24" s="83">
        <f>IF(FormatMainDisplay!$H$22="Y",RTD("cqg.rtd",,"StudyData",$D$31,"Bar",,"Open",FormatMainDisplay!$H$23,AY24,,,,,"T"),IF(RTD("cqg.rtd",,"StudyData","SUBMINUTE("&amp;$D$31&amp;","&amp;FormatMainDisplay!$H$25&amp;",Regular)","Bar",,"Open",,AY24,"all",,,,"T")="",NA(),RTD("cqg.rtd",,"StudyData","SUBMINUTE("&amp;$D$31&amp;","&amp;FormatMainDisplay!$H$25&amp;",Regular)","Bar",,"Open",,AY24,"all",,,,"T")))</f>
        <v>1211.5999999999999</v>
      </c>
      <c r="AU24" s="83">
        <f>IF(FormatMainDisplay!$H$22="Y",RTD("cqg.rtd",,"StudyData",$D$31,"Bar",,"High",FormatMainDisplay!$H$23,AY24,,,,,"T"),IF(RTD("cqg.rtd",,"StudyData","SUBMINUTE("&amp;$D$31&amp;","&amp;FormatMainDisplay!$H$25&amp;",Regular)","Bar",,"High",,AY24,"all",,,,"T")="",NA(),RTD("cqg.rtd",,"StudyData","SUBMINUTE("&amp;$D$31&amp;","&amp;FormatMainDisplay!$H$25&amp;",Regular)","Bar",,"High",,AY24,"all",,,,"T")))</f>
        <v>1212.7</v>
      </c>
      <c r="AV24" s="83">
        <f>IF(FormatMainDisplay!$H$22="Y",RTD("cqg.rtd",,"StudyData",$D$31,"Bar",,"Low",FormatMainDisplay!$H$23,AY24,,,,,"T"),IF(RTD("cqg.rtd",,"StudyData","SUBMINUTE("&amp;$D$31&amp;","&amp;FormatMainDisplay!$H$25&amp;",Regular)","Bar",,"Low",,AY24,"all",,,,"T")="",NA(),RTD("cqg.rtd",,"StudyData","SUBMINUTE("&amp;$D$31&amp;","&amp;FormatMainDisplay!$H$25&amp;",Regular)","Bar",,"Low",,AY24,"all",,,,"T")))</f>
        <v>1206.9000000000001</v>
      </c>
      <c r="AW24" s="83">
        <f>IF(FormatMainDisplay!$H$22="Y",RTD("cqg.rtd",,"StudyData",$D$31,"Bar",,"Close",FormatMainDisplay!$H$23,AY24,,,,,"T"),IF(RTD("cqg.rtd",,"StudyData","SUBMINUTE("&amp;$D$31&amp;","&amp;FormatMainDisplay!$H$25&amp;",Regular)","Bar",,"Close",,AY24,"all",,,,"T")="",NA(),RTD("cqg.rtd",,"StudyData","SUBMINUTE("&amp;$D$31&amp;","&amp;FormatMainDisplay!$H$25&amp;",Regular)","Bar",,"Close",,AY24,"all",,,,"T")))</f>
        <v>1207.8</v>
      </c>
      <c r="AX24" s="52">
        <f>IF(FormatMainDisplay!$H$22="Y",RTD("cqg.rtd",,"StudyData",$D$31,"Bar",,"Time",FormatMainDisplay!$H$23,AY24,,,,,"T"),IF(RTD("cqg.rtd",,"StudyData","SUBMINUTE("&amp;$D$31&amp;","&amp;FormatMainDisplay!$H$25&amp;",Regular)","Bar",,"Time",,AY24,"all",,,,"T")="",NA(),RTD("cqg.rtd",,"StudyData","SUBMINUTE("&amp;$D$31&amp;","&amp;FormatMainDisplay!$H$25&amp;",Regular)","Bar",,"Time",,AY24,"all",,,,"T")))</f>
        <v>42416.361111111109</v>
      </c>
      <c r="AY24" s="25">
        <f t="shared" si="4"/>
        <v>-19</v>
      </c>
      <c r="AZ24" s="25">
        <f t="shared" si="5"/>
        <v>-11</v>
      </c>
    </row>
    <row r="25" spans="2:52" ht="17.100000000000001" customHeight="1" x14ac:dyDescent="0.3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  <c r="N25" s="22"/>
      <c r="O25" s="23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24"/>
      <c r="AA25" s="82">
        <f xml:space="preserve"> RTD("cqg.rtd",,"StudyData", $D$6,  "Tick", "FlatTicks=0", "Tick","D",AH25,"all")</f>
        <v>1872.75</v>
      </c>
      <c r="AB25" s="81">
        <f>IF(FormatMainDisplay!$H$7="Y",RTD("cqg.rtd",,"StudyData",$D$6,"Bar",,"Open",FormatMainDisplay!$H$8,AG25,,,,,"T"),IF(RTD("cqg.rtd",,"StudyData","SUBMINUTE("&amp;$D$6&amp;","&amp;FormatMainDisplay!$H$10&amp;",Regular)","Bar",,"Open",,AG25,"all",,,,"T")="",NA(),RTD("cqg.rtd",,"StudyData","SUBMINUTE("&amp;$D$6&amp;","&amp;FormatMainDisplay!$H$10&amp;",Regular)","Bar",,"Open",,AG25,"all",,,,"T")))</f>
        <v>1880.5</v>
      </c>
      <c r="AC25" s="81">
        <f>IF(FormatMainDisplay!$H$7="Y",RTD("cqg.rtd",,"StudyData",$D$6,"Bar",,"High",FormatMainDisplay!$H$8,AG25,,,,,"T"),IF(RTD("cqg.rtd",,"StudyData","SUBMINUTE("&amp;$D$6&amp;","&amp;FormatMainDisplay!$H$10&amp;",Regular)","Bar",,"High",,AG25,"all",,,,"T")="",NA(),RTD("cqg.rtd",,"StudyData","SUBMINUTE("&amp;$D$6&amp;","&amp;FormatMainDisplay!$H$10&amp;",Regular)","Bar",,"High",,AG25,"all",,,,"T")))</f>
        <v>1883.25</v>
      </c>
      <c r="AD25" s="81">
        <f>IF(FormatMainDisplay!$H$7="Y",RTD("cqg.rtd",,"StudyData",$D$6,"Bar",,"Low",FormatMainDisplay!$H$8,AG25,,,,,"T"),IF(RTD("cqg.rtd",,"StudyData","SUBMINUTE("&amp;$D$6&amp;","&amp;FormatMainDisplay!$H$10&amp;",Regular)","Bar",,"Low",,AG25,"all",,,,"T")="",NA(),RTD("cqg.rtd",,"StudyData","SUBMINUTE("&amp;$D$6&amp;","&amp;FormatMainDisplay!$H$10&amp;",Regular)","Bar",,"Low",,AG25,"all",,,,"T")))</f>
        <v>1879.25</v>
      </c>
      <c r="AE25" s="81">
        <f>IF(FormatMainDisplay!$H$7="Y",RTD("cqg.rtd",,"StudyData",$D$6,"Bar",,"Close",FormatMainDisplay!$H$8,AG25,,,,,"T"),IF(RTD("cqg.rtd",,"StudyData","SUBMINUTE("&amp;$D$6&amp;","&amp;FormatMainDisplay!$H$10&amp;",Regular)","Bar",,"Close",,AG25,"all",,,,"T")="",NA(),RTD("cqg.rtd",,"StudyData","SUBMINUTE("&amp;$D$6&amp;","&amp;FormatMainDisplay!$H$10&amp;",Regular)","Bar",,"Close",,AG25,"all",,,,"T")))</f>
        <v>1879.25</v>
      </c>
      <c r="AF25" s="52">
        <f>IF(FormatMainDisplay!$H$7="Y",RTD("cqg.rtd",,"StudyData",$D$6,"Bar",,"Time",FormatMainDisplay!$H$8,AG25,,,,,"T"),IF(RTD("cqg.rtd",,"StudyData","SUBMINUTE("&amp;$D$6&amp;","&amp;FormatMainDisplay!$H$10&amp;",Regular)","Bar",,"Time",,AG25,"all",,,,"T")="",NA(),RTD("cqg.rtd",,"StudyData","SUBMINUTE("&amp;$D$6&amp;","&amp;FormatMainDisplay!$H$10&amp;",Regular)","Bar",,"Time",,AG25,"all",,,,"T")))</f>
        <v>42416.357638888891</v>
      </c>
      <c r="AG25" s="25">
        <f t="shared" si="0"/>
        <v>-20</v>
      </c>
      <c r="AH25" s="25">
        <f t="shared" si="1"/>
        <v>-10</v>
      </c>
      <c r="AJ25" s="82">
        <f xml:space="preserve"> RTD("cqg.rtd",,"StudyData", $Q$6,  "Tick", "FlatTicks=0", "Tick","D",AQ25,"all")</f>
        <v>28.81</v>
      </c>
      <c r="AK25" s="81">
        <f>IF(FormatMainDisplay!$O$7="Y",RTD("cqg.rtd",,"StudyData",$Q$6,"Bar",,"Open",FormatMainDisplay!$O$8,AP25,,,,,"T"),IF(RTD("cqg.rtd",,"StudyData","SUBMINUTE("&amp;$Q$6&amp;","&amp;FormatMainDisplay!$O$10&amp;",Regular)","Bar",,"Open",,AP25,"all",,,,"T")="",NA(),RTD("cqg.rtd",,"StudyData","SUBMINUTE("&amp;$Q$6&amp;","&amp;FormatMainDisplay!$O$10&amp;",Regular)","Bar",,"Open",,AP25,"all",,,,"T")))</f>
        <v>29.54</v>
      </c>
      <c r="AL25" s="81">
        <f>IF(FormatMainDisplay!$O$7="Y",RTD("cqg.rtd",,"StudyData",$Q$6,"Bar",,"High",FormatMainDisplay!$O$8,AP25,,,,,"T"),IF(RTD("cqg.rtd",,"StudyData","SUBMINUTE("&amp;$Q$6&amp;","&amp;FormatMainDisplay!$O$10&amp;",Regular)","Bar",,"High",,AP25,"all",,,,"T")="",NA(),RTD("cqg.rtd",,"StudyData","SUBMINUTE("&amp;$Q$6&amp;","&amp;FormatMainDisplay!$O$10&amp;",Regular)","Bar",,"High",,AP25,"all",,,,"T")))</f>
        <v>29.62</v>
      </c>
      <c r="AM25" s="81">
        <f>IF(FormatMainDisplay!$O$7="Y",RTD("cqg.rtd",,"StudyData",$Q$6,"Bar",,"Low",FormatMainDisplay!$O$8,AP25,,,,,"T"),IF(RTD("cqg.rtd",,"StudyData","SUBMINUTE("&amp;$Q$6&amp;","&amp;FormatMainDisplay!$O$10&amp;",Regular)","Bar",,"Low",,AP25,"all",,,,"T")="",NA(),RTD("cqg.rtd",,"StudyData","SUBMINUTE("&amp;$Q$6&amp;","&amp;FormatMainDisplay!$O$10&amp;",Regular)","Bar",,"Low",,AP25,"all",,,,"T")))</f>
        <v>29.43</v>
      </c>
      <c r="AN25" s="105">
        <f>IF(FormatMainDisplay!$O$7="Y",RTD("cqg.rtd",,"StudyData",$Q$6,"Bar",,"Close",FormatMainDisplay!$O$8,AP25,,,,,"T"),IF(RTD("cqg.rtd",,"StudyData","SUBMINUTE("&amp;$Q$6&amp;","&amp;FormatMainDisplay!$O$10&amp;",Regular)","Bar",,"Close",,AP25,"all",,,,"T")="",NA(),RTD("cqg.rtd",,"StudyData","SUBMINUTE("&amp;$Q$6&amp;","&amp;FormatMainDisplay!$O$10&amp;",Regular)","Bar",,"Close",,AP25,"all",,,,"T")))</f>
        <v>29.45</v>
      </c>
      <c r="AO25" s="107">
        <f>IF(FormatMainDisplay!$O$7="Y",RTD("cqg.rtd",,"StudyData",$Q$6,"Bar",,"Time",FormatMainDisplay!$O$8,AP25,,,,,"T"),IF(RTD("cqg.rtd",,"StudyData","SUBMINUTE("&amp;$Q$6&amp;","&amp;FormatMainDisplay!$O$10&amp;",Regular)","Bar",,"Time",,AP25,"all",,,,"T")="",NA(),RTD("cqg.rtd",,"StudyData","SUBMINUTE("&amp;$Q$6&amp;","&amp;FormatMainDisplay!$O$10&amp;",Regular)","Bar",,"Time",,AP25,"all",,,,"T")))</f>
        <v>42416.357638888891</v>
      </c>
      <c r="AP25" s="106">
        <f t="shared" si="2"/>
        <v>-20</v>
      </c>
      <c r="AQ25" s="25">
        <f t="shared" si="3"/>
        <v>-10</v>
      </c>
      <c r="AS25" s="82">
        <f xml:space="preserve"> RTD("cqg.rtd",,"StudyData", $D$31,  "Tick", "FlatTicks=0", "Tick","D",AZ25,"all")</f>
        <v>1216.0999999999999</v>
      </c>
      <c r="AT25" s="83">
        <f>IF(FormatMainDisplay!$H$22="Y",RTD("cqg.rtd",,"StudyData",$D$31,"Bar",,"Open",FormatMainDisplay!$H$23,AY25,,,,,"T"),IF(RTD("cqg.rtd",,"StudyData","SUBMINUTE("&amp;$D$31&amp;","&amp;FormatMainDisplay!$H$25&amp;",Regular)","Bar",,"Open",,AY25,"all",,,,"T")="",NA(),RTD("cqg.rtd",,"StudyData","SUBMINUTE("&amp;$D$31&amp;","&amp;FormatMainDisplay!$H$25&amp;",Regular)","Bar",,"Open",,AY25,"all",,,,"T")))</f>
        <v>1213.7</v>
      </c>
      <c r="AU25" s="83">
        <f>IF(FormatMainDisplay!$H$22="Y",RTD("cqg.rtd",,"StudyData",$D$31,"Bar",,"High",FormatMainDisplay!$H$23,AY25,,,,,"T"),IF(RTD("cqg.rtd",,"StudyData","SUBMINUTE("&amp;$D$31&amp;","&amp;FormatMainDisplay!$H$25&amp;",Regular)","Bar",,"High",,AY25,"all",,,,"T")="",NA(),RTD("cqg.rtd",,"StudyData","SUBMINUTE("&amp;$D$31&amp;","&amp;FormatMainDisplay!$H$25&amp;",Regular)","Bar",,"High",,AY25,"all",,,,"T")))</f>
        <v>1213.7</v>
      </c>
      <c r="AV25" s="83">
        <f>IF(FormatMainDisplay!$H$22="Y",RTD("cqg.rtd",,"StudyData",$D$31,"Bar",,"Low",FormatMainDisplay!$H$23,AY25,,,,,"T"),IF(RTD("cqg.rtd",,"StudyData","SUBMINUTE("&amp;$D$31&amp;","&amp;FormatMainDisplay!$H$25&amp;",Regular)","Bar",,"Low",,AY25,"all",,,,"T")="",NA(),RTD("cqg.rtd",,"StudyData","SUBMINUTE("&amp;$D$31&amp;","&amp;FormatMainDisplay!$H$25&amp;",Regular)","Bar",,"Low",,AY25,"all",,,,"T")))</f>
        <v>1211.0999999999999</v>
      </c>
      <c r="AW25" s="83">
        <f>IF(FormatMainDisplay!$H$22="Y",RTD("cqg.rtd",,"StudyData",$D$31,"Bar",,"Close",FormatMainDisplay!$H$23,AY25,,,,,"T"),IF(RTD("cqg.rtd",,"StudyData","SUBMINUTE("&amp;$D$31&amp;","&amp;FormatMainDisplay!$H$25&amp;",Regular)","Bar",,"Close",,AY25,"all",,,,"T")="",NA(),RTD("cqg.rtd",,"StudyData","SUBMINUTE("&amp;$D$31&amp;","&amp;FormatMainDisplay!$H$25&amp;",Regular)","Bar",,"Close",,AY25,"all",,,,"T")))</f>
        <v>1211.5999999999999</v>
      </c>
      <c r="AX25" s="52">
        <f>IF(FormatMainDisplay!$H$22="Y",RTD("cqg.rtd",,"StudyData",$D$31,"Bar",,"Time",FormatMainDisplay!$H$23,AY25,,,,,"T"),IF(RTD("cqg.rtd",,"StudyData","SUBMINUTE("&amp;$D$31&amp;","&amp;FormatMainDisplay!$H$25&amp;",Regular)","Bar",,"Time",,AY25,"all",,,,"T")="",NA(),RTD("cqg.rtd",,"StudyData","SUBMINUTE("&amp;$D$31&amp;","&amp;FormatMainDisplay!$H$25&amp;",Regular)","Bar",,"Time",,AY25,"all",,,,"T")))</f>
        <v>42416.357638888891</v>
      </c>
      <c r="AY25" s="25">
        <f t="shared" si="4"/>
        <v>-20</v>
      </c>
      <c r="AZ25" s="25">
        <f t="shared" si="5"/>
        <v>-10</v>
      </c>
    </row>
    <row r="26" spans="2:52" ht="17.100000000000001" customHeight="1" x14ac:dyDescent="0.3">
      <c r="B26" s="23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24"/>
      <c r="N26" s="22"/>
      <c r="O26" s="23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24"/>
      <c r="AA26" s="82">
        <f xml:space="preserve"> RTD("cqg.rtd",,"StudyData", $D$6,  "Tick", "FlatTicks=0", "Tick","D",AH26,"all")</f>
        <v>1873</v>
      </c>
      <c r="AB26" s="81">
        <f>IF(FormatMainDisplay!$H$7="Y",RTD("cqg.rtd",,"StudyData",$D$6,"Bar",,"Open",FormatMainDisplay!$H$8,AG26,,,,,"T"),IF(RTD("cqg.rtd",,"StudyData","SUBMINUTE("&amp;$D$6&amp;","&amp;FormatMainDisplay!$H$10&amp;",Regular)","Bar",,"Open",,AG26,"all",,,,"T")="",NA(),RTD("cqg.rtd",,"StudyData","SUBMINUTE("&amp;$D$6&amp;","&amp;FormatMainDisplay!$H$10&amp;",Regular)","Bar",,"Open",,AG26,"all",,,,"T")))</f>
        <v>1882.25</v>
      </c>
      <c r="AC26" s="81">
        <f>IF(FormatMainDisplay!$H$7="Y",RTD("cqg.rtd",,"StudyData",$D$6,"Bar",,"High",FormatMainDisplay!$H$8,AG26,,,,,"T"),IF(RTD("cqg.rtd",,"StudyData","SUBMINUTE("&amp;$D$6&amp;","&amp;FormatMainDisplay!$H$10&amp;",Regular)","Bar",,"High",,AG26,"all",,,,"T")="",NA(),RTD("cqg.rtd",,"StudyData","SUBMINUTE("&amp;$D$6&amp;","&amp;FormatMainDisplay!$H$10&amp;",Regular)","Bar",,"High",,AG26,"all",,,,"T")))</f>
        <v>1884.5</v>
      </c>
      <c r="AD26" s="81">
        <f>IF(FormatMainDisplay!$H$7="Y",RTD("cqg.rtd",,"StudyData",$D$6,"Bar",,"Low",FormatMainDisplay!$H$8,AG26,,,,,"T"),IF(RTD("cqg.rtd",,"StudyData","SUBMINUTE("&amp;$D$6&amp;","&amp;FormatMainDisplay!$H$10&amp;",Regular)","Bar",,"Low",,AG26,"all",,,,"T")="",NA(),RTD("cqg.rtd",,"StudyData","SUBMINUTE("&amp;$D$6&amp;","&amp;FormatMainDisplay!$H$10&amp;",Regular)","Bar",,"Low",,AG26,"all",,,,"T")))</f>
        <v>1879.75</v>
      </c>
      <c r="AE26" s="81">
        <f>IF(FormatMainDisplay!$H$7="Y",RTD("cqg.rtd",,"StudyData",$D$6,"Bar",,"Close",FormatMainDisplay!$H$8,AG26,,,,,"T"),IF(RTD("cqg.rtd",,"StudyData","SUBMINUTE("&amp;$D$6&amp;","&amp;FormatMainDisplay!$H$10&amp;",Regular)","Bar",,"Close",,AG26,"all",,,,"T")="",NA(),RTD("cqg.rtd",,"StudyData","SUBMINUTE("&amp;$D$6&amp;","&amp;FormatMainDisplay!$H$10&amp;",Regular)","Bar",,"Close",,AG26,"all",,,,"T")))</f>
        <v>1880.5</v>
      </c>
      <c r="AF26" s="52">
        <f>IF(FormatMainDisplay!$H$7="Y",RTD("cqg.rtd",,"StudyData",$D$6,"Bar",,"Time",FormatMainDisplay!$H$8,AG26,,,,,"T"),IF(RTD("cqg.rtd",,"StudyData","SUBMINUTE("&amp;$D$6&amp;","&amp;FormatMainDisplay!$H$10&amp;",Regular)","Bar",,"Time",,AG26,"all",,,,"T")="",NA(),RTD("cqg.rtd",,"StudyData","SUBMINUTE("&amp;$D$6&amp;","&amp;FormatMainDisplay!$H$10&amp;",Regular)","Bar",,"Time",,AG26,"all",,,,"T")))</f>
        <v>42416.354166666664</v>
      </c>
      <c r="AG26" s="25">
        <f t="shared" si="0"/>
        <v>-21</v>
      </c>
      <c r="AH26" s="25">
        <f t="shared" si="1"/>
        <v>-9</v>
      </c>
      <c r="AJ26" s="82">
        <f xml:space="preserve"> RTD("cqg.rtd",,"StudyData", $Q$6,  "Tick", "FlatTicks=0", "Tick","D",AQ26,"all")</f>
        <v>28.8</v>
      </c>
      <c r="AK26" s="81">
        <f>IF(FormatMainDisplay!$O$7="Y",RTD("cqg.rtd",,"StudyData",$Q$6,"Bar",,"Open",FormatMainDisplay!$O$8,AP26,,,,,"T"),IF(RTD("cqg.rtd",,"StudyData","SUBMINUTE("&amp;$Q$6&amp;","&amp;FormatMainDisplay!$O$10&amp;",Regular)","Bar",,"Open",,AP26,"all",,,,"T")="",NA(),RTD("cqg.rtd",,"StudyData","SUBMINUTE("&amp;$Q$6&amp;","&amp;FormatMainDisplay!$O$10&amp;",Regular)","Bar",,"Open",,AP26,"all",,,,"T")))</f>
        <v>29.56</v>
      </c>
      <c r="AL26" s="81">
        <f>IF(FormatMainDisplay!$O$7="Y",RTD("cqg.rtd",,"StudyData",$Q$6,"Bar",,"High",FormatMainDisplay!$O$8,AP26,,,,,"T"),IF(RTD("cqg.rtd",,"StudyData","SUBMINUTE("&amp;$Q$6&amp;","&amp;FormatMainDisplay!$O$10&amp;",Regular)","Bar",,"High",,AP26,"all",,,,"T")="",NA(),RTD("cqg.rtd",,"StudyData","SUBMINUTE("&amp;$Q$6&amp;","&amp;FormatMainDisplay!$O$10&amp;",Regular)","Bar",,"High",,AP26,"all",,,,"T")))</f>
        <v>29.67</v>
      </c>
      <c r="AM26" s="81">
        <f>IF(FormatMainDisplay!$O$7="Y",RTD("cqg.rtd",,"StudyData",$Q$6,"Bar",,"Low",FormatMainDisplay!$O$8,AP26,,,,,"T"),IF(RTD("cqg.rtd",,"StudyData","SUBMINUTE("&amp;$Q$6&amp;","&amp;FormatMainDisplay!$O$10&amp;",Regular)","Bar",,"Low",,AP26,"all",,,,"T")="",NA(),RTD("cqg.rtd",,"StudyData","SUBMINUTE("&amp;$Q$6&amp;","&amp;FormatMainDisplay!$O$10&amp;",Regular)","Bar",,"Low",,AP26,"all",,,,"T")))</f>
        <v>29.42</v>
      </c>
      <c r="AN26" s="105">
        <f>IF(FormatMainDisplay!$O$7="Y",RTD("cqg.rtd",,"StudyData",$Q$6,"Bar",,"Close",FormatMainDisplay!$O$8,AP26,,,,,"T"),IF(RTD("cqg.rtd",,"StudyData","SUBMINUTE("&amp;$Q$6&amp;","&amp;FormatMainDisplay!$O$10&amp;",Regular)","Bar",,"Close",,AP26,"all",,,,"T")="",NA(),RTD("cqg.rtd",,"StudyData","SUBMINUTE("&amp;$Q$6&amp;","&amp;FormatMainDisplay!$O$10&amp;",Regular)","Bar",,"Close",,AP26,"all",,,,"T")))</f>
        <v>29.53</v>
      </c>
      <c r="AO26" s="107">
        <f>IF(FormatMainDisplay!$O$7="Y",RTD("cqg.rtd",,"StudyData",$Q$6,"Bar",,"Time",FormatMainDisplay!$O$8,AP26,,,,,"T"),IF(RTD("cqg.rtd",,"StudyData","SUBMINUTE("&amp;$Q$6&amp;","&amp;FormatMainDisplay!$O$10&amp;",Regular)","Bar",,"Time",,AP26,"all",,,,"T")="",NA(),RTD("cqg.rtd",,"StudyData","SUBMINUTE("&amp;$Q$6&amp;","&amp;FormatMainDisplay!$O$10&amp;",Regular)","Bar",,"Time",,AP26,"all",,,,"T")))</f>
        <v>42416.354166666664</v>
      </c>
      <c r="AP26" s="106">
        <f t="shared" si="2"/>
        <v>-21</v>
      </c>
      <c r="AQ26" s="25">
        <f t="shared" si="3"/>
        <v>-9</v>
      </c>
      <c r="AS26" s="82">
        <f xml:space="preserve"> RTD("cqg.rtd",,"StudyData", $D$31,  "Tick", "FlatTicks=0", "Tick","D",AZ26,"all")</f>
        <v>1216</v>
      </c>
      <c r="AT26" s="83">
        <f>IF(FormatMainDisplay!$H$22="Y",RTD("cqg.rtd",,"StudyData",$D$31,"Bar",,"Open",FormatMainDisplay!$H$23,AY26,,,,,"T"),IF(RTD("cqg.rtd",,"StudyData","SUBMINUTE("&amp;$D$31&amp;","&amp;FormatMainDisplay!$H$25&amp;",Regular)","Bar",,"Open",,AY26,"all",,,,"T")="",NA(),RTD("cqg.rtd",,"StudyData","SUBMINUTE("&amp;$D$31&amp;","&amp;FormatMainDisplay!$H$25&amp;",Regular)","Bar",,"Open",,AY26,"all",,,,"T")))</f>
        <v>1213.7</v>
      </c>
      <c r="AU26" s="83">
        <f>IF(FormatMainDisplay!$H$22="Y",RTD("cqg.rtd",,"StudyData",$D$31,"Bar",,"High",FormatMainDisplay!$H$23,AY26,,,,,"T"),IF(RTD("cqg.rtd",,"StudyData","SUBMINUTE("&amp;$D$31&amp;","&amp;FormatMainDisplay!$H$25&amp;",Regular)","Bar",,"High",,AY26,"all",,,,"T")="",NA(),RTD("cqg.rtd",,"StudyData","SUBMINUTE("&amp;$D$31&amp;","&amp;FormatMainDisplay!$H$25&amp;",Regular)","Bar",,"High",,AY26,"all",,,,"T")))</f>
        <v>1213.8</v>
      </c>
      <c r="AV26" s="83">
        <f>IF(FormatMainDisplay!$H$22="Y",RTD("cqg.rtd",,"StudyData",$D$31,"Bar",,"Low",FormatMainDisplay!$H$23,AY26,,,,,"T"),IF(RTD("cqg.rtd",,"StudyData","SUBMINUTE("&amp;$D$31&amp;","&amp;FormatMainDisplay!$H$25&amp;",Regular)","Bar",,"Low",,AY26,"all",,,,"T")="",NA(),RTD("cqg.rtd",,"StudyData","SUBMINUTE("&amp;$D$31&amp;","&amp;FormatMainDisplay!$H$25&amp;",Regular)","Bar",,"Low",,AY26,"all",,,,"T")))</f>
        <v>1212.5999999999999</v>
      </c>
      <c r="AW26" s="83">
        <f>IF(FormatMainDisplay!$H$22="Y",RTD("cqg.rtd",,"StudyData",$D$31,"Bar",,"Close",FormatMainDisplay!$H$23,AY26,,,,,"T"),IF(RTD("cqg.rtd",,"StudyData","SUBMINUTE("&amp;$D$31&amp;","&amp;FormatMainDisplay!$H$25&amp;",Regular)","Bar",,"Close",,AY26,"all",,,,"T")="",NA(),RTD("cqg.rtd",,"StudyData","SUBMINUTE("&amp;$D$31&amp;","&amp;FormatMainDisplay!$H$25&amp;",Regular)","Bar",,"Close",,AY26,"all",,,,"T")))</f>
        <v>1213.5999999999999</v>
      </c>
      <c r="AX26" s="52">
        <f>IF(FormatMainDisplay!$H$22="Y",RTD("cqg.rtd",,"StudyData",$D$31,"Bar",,"Time",FormatMainDisplay!$H$23,AY26,,,,,"T"),IF(RTD("cqg.rtd",,"StudyData","SUBMINUTE("&amp;$D$31&amp;","&amp;FormatMainDisplay!$H$25&amp;",Regular)","Bar",,"Time",,AY26,"all",,,,"T")="",NA(),RTD("cqg.rtd",,"StudyData","SUBMINUTE("&amp;$D$31&amp;","&amp;FormatMainDisplay!$H$25&amp;",Regular)","Bar",,"Time",,AY26,"all",,,,"T")))</f>
        <v>42416.354166666664</v>
      </c>
      <c r="AY26" s="25">
        <f t="shared" si="4"/>
        <v>-21</v>
      </c>
      <c r="AZ26" s="25">
        <f t="shared" si="5"/>
        <v>-9</v>
      </c>
    </row>
    <row r="27" spans="2:52" ht="6" customHeight="1" x14ac:dyDescent="0.3">
      <c r="B27" s="237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9"/>
      <c r="AA27" s="82">
        <f xml:space="preserve"> RTD("cqg.rtd",,"StudyData", $D$6,  "Tick", "FlatTicks=0", "Tick","D",AH27,"all")</f>
        <v>1872.75</v>
      </c>
      <c r="AB27" s="81">
        <f>IF(FormatMainDisplay!$H$7="Y",RTD("cqg.rtd",,"StudyData",$D$6,"Bar",,"Open",FormatMainDisplay!$H$8,AG27,,,,,"T"),IF(RTD("cqg.rtd",,"StudyData","SUBMINUTE("&amp;$D$6&amp;","&amp;FormatMainDisplay!$H$10&amp;",Regular)","Bar",,"Open",,AG27,"all",,,,"T")="",NA(),RTD("cqg.rtd",,"StudyData","SUBMINUTE("&amp;$D$6&amp;","&amp;FormatMainDisplay!$H$10&amp;",Regular)","Bar",,"Open",,AG27,"all",,,,"T")))</f>
        <v>1883.25</v>
      </c>
      <c r="AC27" s="81">
        <f>IF(FormatMainDisplay!$H$7="Y",RTD("cqg.rtd",,"StudyData",$D$6,"Bar",,"High",FormatMainDisplay!$H$8,AG27,,,,,"T"),IF(RTD("cqg.rtd",,"StudyData","SUBMINUTE("&amp;$D$6&amp;","&amp;FormatMainDisplay!$H$10&amp;",Regular)","Bar",,"High",,AG27,"all",,,,"T")="",NA(),RTD("cqg.rtd",,"StudyData","SUBMINUTE("&amp;$D$6&amp;","&amp;FormatMainDisplay!$H$10&amp;",Regular)","Bar",,"High",,AG27,"all",,,,"T")))</f>
        <v>1883.25</v>
      </c>
      <c r="AD27" s="81">
        <f>IF(FormatMainDisplay!$H$7="Y",RTD("cqg.rtd",,"StudyData",$D$6,"Bar",,"Low",FormatMainDisplay!$H$8,AG27,,,,,"T"),IF(RTD("cqg.rtd",,"StudyData","SUBMINUTE("&amp;$D$6&amp;","&amp;FormatMainDisplay!$H$10&amp;",Regular)","Bar",,"Low",,AG27,"all",,,,"T")="",NA(),RTD("cqg.rtd",,"StudyData","SUBMINUTE("&amp;$D$6&amp;","&amp;FormatMainDisplay!$H$10&amp;",Regular)","Bar",,"Low",,AG27,"all",,,,"T")))</f>
        <v>1881.75</v>
      </c>
      <c r="AE27" s="81">
        <f>IF(FormatMainDisplay!$H$7="Y",RTD("cqg.rtd",,"StudyData",$D$6,"Bar",,"Close",FormatMainDisplay!$H$8,AG27,,,,,"T"),IF(RTD("cqg.rtd",,"StudyData","SUBMINUTE("&amp;$D$6&amp;","&amp;FormatMainDisplay!$H$10&amp;",Regular)","Bar",,"Close",,AG27,"all",,,,"T")="",NA(),RTD("cqg.rtd",,"StudyData","SUBMINUTE("&amp;$D$6&amp;","&amp;FormatMainDisplay!$H$10&amp;",Regular)","Bar",,"Close",,AG27,"all",,,,"T")))</f>
        <v>1882</v>
      </c>
      <c r="AF27" s="52">
        <f>IF(FormatMainDisplay!$H$7="Y",RTD("cqg.rtd",,"StudyData",$D$6,"Bar",,"Time",FormatMainDisplay!$H$8,AG27,,,,,"T"),IF(RTD("cqg.rtd",,"StudyData","SUBMINUTE("&amp;$D$6&amp;","&amp;FormatMainDisplay!$H$10&amp;",Regular)","Bar",,"Time",,AG27,"all",,,,"T")="",NA(),RTD("cqg.rtd",,"StudyData","SUBMINUTE("&amp;$D$6&amp;","&amp;FormatMainDisplay!$H$10&amp;",Regular)","Bar",,"Time",,AG27,"all",,,,"T")))</f>
        <v>42416.350694444445</v>
      </c>
      <c r="AG27" s="25">
        <f>AG26-1</f>
        <v>-22</v>
      </c>
      <c r="AH27" s="25">
        <f>AH26+1</f>
        <v>-8</v>
      </c>
      <c r="AJ27" s="82">
        <f xml:space="preserve"> RTD("cqg.rtd",,"StudyData", $Q$6,  "Tick", "FlatTicks=0", "Tick","D",AQ27,"all")</f>
        <v>28.79</v>
      </c>
      <c r="AK27" s="81">
        <f>IF(FormatMainDisplay!$O$7="Y",RTD("cqg.rtd",,"StudyData",$Q$6,"Bar",,"Open",FormatMainDisplay!$O$8,AP27,,,,,"T"),IF(RTD("cqg.rtd",,"StudyData","SUBMINUTE("&amp;$Q$6&amp;","&amp;FormatMainDisplay!$O$10&amp;",Regular)","Bar",,"Open",,AP27,"all",,,,"T")="",NA(),RTD("cqg.rtd",,"StudyData","SUBMINUTE("&amp;$Q$6&amp;","&amp;FormatMainDisplay!$O$10&amp;",Regular)","Bar",,"Open",,AP27,"all",,,,"T")))</f>
        <v>29.6</v>
      </c>
      <c r="AL27" s="81">
        <f>IF(FormatMainDisplay!$O$7="Y",RTD("cqg.rtd",,"StudyData",$Q$6,"Bar",,"High",FormatMainDisplay!$O$8,AP27,,,,,"T"),IF(RTD("cqg.rtd",,"StudyData","SUBMINUTE("&amp;$Q$6&amp;","&amp;FormatMainDisplay!$O$10&amp;",Regular)","Bar",,"High",,AP27,"all",,,,"T")="",NA(),RTD("cqg.rtd",,"StudyData","SUBMINUTE("&amp;$Q$6&amp;","&amp;FormatMainDisplay!$O$10&amp;",Regular)","Bar",,"High",,AP27,"all",,,,"T")))</f>
        <v>29.68</v>
      </c>
      <c r="AM27" s="81">
        <f>IF(FormatMainDisplay!$O$7="Y",RTD("cqg.rtd",,"StudyData",$Q$6,"Bar",,"Low",FormatMainDisplay!$O$8,AP27,,,,,"T"),IF(RTD("cqg.rtd",,"StudyData","SUBMINUTE("&amp;$Q$6&amp;","&amp;FormatMainDisplay!$O$10&amp;",Regular)","Bar",,"Low",,AP27,"all",,,,"T")="",NA(),RTD("cqg.rtd",,"StudyData","SUBMINUTE("&amp;$Q$6&amp;","&amp;FormatMainDisplay!$O$10&amp;",Regular)","Bar",,"Low",,AP27,"all",,,,"T")))</f>
        <v>29.52</v>
      </c>
      <c r="AN27" s="105">
        <f>IF(FormatMainDisplay!$O$7="Y",RTD("cqg.rtd",,"StudyData",$Q$6,"Bar",,"Close",FormatMainDisplay!$O$8,AP27,,,,,"T"),IF(RTD("cqg.rtd",,"StudyData","SUBMINUTE("&amp;$Q$6&amp;","&amp;FormatMainDisplay!$O$10&amp;",Regular)","Bar",,"Close",,AP27,"all",,,,"T")="",NA(),RTD("cqg.rtd",,"StudyData","SUBMINUTE("&amp;$Q$6&amp;","&amp;FormatMainDisplay!$O$10&amp;",Regular)","Bar",,"Close",,AP27,"all",,,,"T")))</f>
        <v>29.57</v>
      </c>
      <c r="AO27" s="107">
        <f>IF(FormatMainDisplay!$O$7="Y",RTD("cqg.rtd",,"StudyData",$Q$6,"Bar",,"Time",FormatMainDisplay!$O$8,AP27,,,,,"T"),IF(RTD("cqg.rtd",,"StudyData","SUBMINUTE("&amp;$Q$6&amp;","&amp;FormatMainDisplay!$O$10&amp;",Regular)","Bar",,"Time",,AP27,"all",,,,"T")="",NA(),RTD("cqg.rtd",,"StudyData","SUBMINUTE("&amp;$Q$6&amp;","&amp;FormatMainDisplay!$O$10&amp;",Regular)","Bar",,"Time",,AP27,"all",,,,"T")))</f>
        <v>42416.350694444445</v>
      </c>
      <c r="AP27" s="106">
        <f>AP26-1</f>
        <v>-22</v>
      </c>
      <c r="AQ27" s="25">
        <f>AQ26+1</f>
        <v>-8</v>
      </c>
      <c r="AS27" s="82">
        <f xml:space="preserve"> RTD("cqg.rtd",,"StudyData", $D$31,  "Tick", "FlatTicks=0", "Tick","D",AZ27,"all")</f>
        <v>1215.9000000000001</v>
      </c>
      <c r="AT27" s="83">
        <f>IF(FormatMainDisplay!$H$22="Y",RTD("cqg.rtd",,"StudyData",$D$31,"Bar",,"Open",FormatMainDisplay!$H$23,AY27,,,,,"T"),IF(RTD("cqg.rtd",,"StudyData","SUBMINUTE("&amp;$D$31&amp;","&amp;FormatMainDisplay!$H$25&amp;",Regular)","Bar",,"Open",,AY27,"all",,,,"T")="",NA(),RTD("cqg.rtd",,"StudyData","SUBMINUTE("&amp;$D$31&amp;","&amp;FormatMainDisplay!$H$25&amp;",Regular)","Bar",,"Open",,AY27,"all",,,,"T")))</f>
        <v>1212.8</v>
      </c>
      <c r="AU27" s="83">
        <f>IF(FormatMainDisplay!$H$22="Y",RTD("cqg.rtd",,"StudyData",$D$31,"Bar",,"High",FormatMainDisplay!$H$23,AY27,,,,,"T"),IF(RTD("cqg.rtd",,"StudyData","SUBMINUTE("&amp;$D$31&amp;","&amp;FormatMainDisplay!$H$25&amp;",Regular)","Bar",,"High",,AY27,"all",,,,"T")="",NA(),RTD("cqg.rtd",,"StudyData","SUBMINUTE("&amp;$D$31&amp;","&amp;FormatMainDisplay!$H$25&amp;",Regular)","Bar",,"High",,AY27,"all",,,,"T")))</f>
        <v>1214.2</v>
      </c>
      <c r="AV27" s="83">
        <f>IF(FormatMainDisplay!$H$22="Y",RTD("cqg.rtd",,"StudyData",$D$31,"Bar",,"Low",FormatMainDisplay!$H$23,AY27,,,,,"T"),IF(RTD("cqg.rtd",,"StudyData","SUBMINUTE("&amp;$D$31&amp;","&amp;FormatMainDisplay!$H$25&amp;",Regular)","Bar",,"Low",,AY27,"all",,,,"T")="",NA(),RTD("cqg.rtd",,"StudyData","SUBMINUTE("&amp;$D$31&amp;","&amp;FormatMainDisplay!$H$25&amp;",Regular)","Bar",,"Low",,AY27,"all",,,,"T")))</f>
        <v>1212.5999999999999</v>
      </c>
      <c r="AW27" s="83">
        <f>IF(FormatMainDisplay!$H$22="Y",RTD("cqg.rtd",,"StudyData",$D$31,"Bar",,"Close",FormatMainDisplay!$H$23,AY27,,,,,"T"),IF(RTD("cqg.rtd",,"StudyData","SUBMINUTE("&amp;$D$31&amp;","&amp;FormatMainDisplay!$H$25&amp;",Regular)","Bar",,"Close",,AY27,"all",,,,"T")="",NA(),RTD("cqg.rtd",,"StudyData","SUBMINUTE("&amp;$D$31&amp;","&amp;FormatMainDisplay!$H$25&amp;",Regular)","Bar",,"Close",,AY27,"all",,,,"T")))</f>
        <v>1213.7</v>
      </c>
      <c r="AX27" s="52">
        <f>IF(FormatMainDisplay!$H$22="Y",RTD("cqg.rtd",,"StudyData",$D$31,"Bar",,"Time",FormatMainDisplay!$H$23,AY27,,,,,"T"),IF(RTD("cqg.rtd",,"StudyData","SUBMINUTE("&amp;$D$31&amp;","&amp;FormatMainDisplay!$H$25&amp;",Regular)","Bar",,"Time",,AY27,"all",,,,"T")="",NA(),RTD("cqg.rtd",,"StudyData","SUBMINUTE("&amp;$D$31&amp;","&amp;FormatMainDisplay!$H$25&amp;",Regular)","Bar",,"Time",,AY27,"all",,,,"T")))</f>
        <v>42416.350694444445</v>
      </c>
      <c r="AY27" s="25">
        <f>AY26-1</f>
        <v>-22</v>
      </c>
      <c r="AZ27" s="25">
        <f>AZ26+1</f>
        <v>-8</v>
      </c>
    </row>
    <row r="28" spans="2:52" ht="1.1499999999999999" customHeight="1" x14ac:dyDescent="0.3"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1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2"/>
      <c r="AA28" s="82">
        <f xml:space="preserve"> RTD("cqg.rtd",,"StudyData", $D$6,  "Tick", "FlatTicks=0", "Tick","D",AH28,"all")</f>
        <v>1872.5</v>
      </c>
      <c r="AB28" s="81">
        <f>IF(FormatMainDisplay!$H$7="Y",RTD("cqg.rtd",,"StudyData",$D$6,"Bar",,"Open",FormatMainDisplay!$H$8,AG28,,,,,"T"),IF(RTD("cqg.rtd",,"StudyData","SUBMINUTE("&amp;$D$6&amp;","&amp;FormatMainDisplay!$H$10&amp;",Regular)","Bar",,"Open",,AG28,"all",,,,"T")="",NA(),RTD("cqg.rtd",,"StudyData","SUBMINUTE("&amp;$D$6&amp;","&amp;FormatMainDisplay!$H$10&amp;",Regular)","Bar",,"Open",,AG28,"all",,,,"T")))</f>
        <v>1882</v>
      </c>
      <c r="AC28" s="81">
        <f>IF(FormatMainDisplay!$H$7="Y",RTD("cqg.rtd",,"StudyData",$D$6,"Bar",,"High",FormatMainDisplay!$H$8,AG28,,,,,"T"),IF(RTD("cqg.rtd",,"StudyData","SUBMINUTE("&amp;$D$6&amp;","&amp;FormatMainDisplay!$H$10&amp;",Regular)","Bar",,"High",,AG28,"all",,,,"T")="",NA(),RTD("cqg.rtd",,"StudyData","SUBMINUTE("&amp;$D$6&amp;","&amp;FormatMainDisplay!$H$10&amp;",Regular)","Bar",,"High",,AG28,"all",,,,"T")))</f>
        <v>1883.25</v>
      </c>
      <c r="AD28" s="81">
        <f>IF(FormatMainDisplay!$H$7="Y",RTD("cqg.rtd",,"StudyData",$D$6,"Bar",,"Low",FormatMainDisplay!$H$8,AG28,,,,,"T"),IF(RTD("cqg.rtd",,"StudyData","SUBMINUTE("&amp;$D$6&amp;","&amp;FormatMainDisplay!$H$10&amp;",Regular)","Bar",,"Low",,AG28,"all",,,,"T")="",NA(),RTD("cqg.rtd",,"StudyData","SUBMINUTE("&amp;$D$6&amp;","&amp;FormatMainDisplay!$H$10&amp;",Regular)","Bar",,"Low",,AG28,"all",,,,"T")))</f>
        <v>1881.75</v>
      </c>
      <c r="AE28" s="81">
        <f>IF(FormatMainDisplay!$H$7="Y",RTD("cqg.rtd",,"StudyData",$D$6,"Bar",,"Close",FormatMainDisplay!$H$8,AG28,,,,,"T"),IF(RTD("cqg.rtd",,"StudyData","SUBMINUTE("&amp;$D$6&amp;","&amp;FormatMainDisplay!$H$10&amp;",Regular)","Bar",,"Close",,AG28,"all",,,,"T")="",NA(),RTD("cqg.rtd",,"StudyData","SUBMINUTE("&amp;$D$6&amp;","&amp;FormatMainDisplay!$H$10&amp;",Regular)","Bar",,"Close",,AG28,"all",,,,"T")))</f>
        <v>1883.25</v>
      </c>
      <c r="AF28" s="52">
        <f>IF(FormatMainDisplay!$H$7="Y",RTD("cqg.rtd",,"StudyData",$D$6,"Bar",,"Time",FormatMainDisplay!$H$8,AG28,,,,,"T"),IF(RTD("cqg.rtd",,"StudyData","SUBMINUTE("&amp;$D$6&amp;","&amp;FormatMainDisplay!$H$10&amp;",Regular)","Bar",,"Time",,AG28,"all",,,,"T")="",NA(),RTD("cqg.rtd",,"StudyData","SUBMINUTE("&amp;$D$6&amp;","&amp;FormatMainDisplay!$H$10&amp;",Regular)","Bar",,"Time",,AG28,"all",,,,"T")))</f>
        <v>42416.347222222219</v>
      </c>
      <c r="AG28" s="25">
        <f t="shared" si="0"/>
        <v>-23</v>
      </c>
      <c r="AH28" s="25">
        <f t="shared" si="1"/>
        <v>-7</v>
      </c>
      <c r="AJ28" s="82">
        <f xml:space="preserve"> RTD("cqg.rtd",,"StudyData", $Q$6,  "Tick", "FlatTicks=0", "Tick","D",AQ28,"all")</f>
        <v>28.8</v>
      </c>
      <c r="AK28" s="81">
        <f>IF(FormatMainDisplay!$O$7="Y",RTD("cqg.rtd",,"StudyData",$Q$6,"Bar",,"Open",FormatMainDisplay!$O$8,AP28,,,,,"T"),IF(RTD("cqg.rtd",,"StudyData","SUBMINUTE("&amp;$Q$6&amp;","&amp;FormatMainDisplay!$O$10&amp;",Regular)","Bar",,"Open",,AP28,"all",,,,"T")="",NA(),RTD("cqg.rtd",,"StudyData","SUBMINUTE("&amp;$Q$6&amp;","&amp;FormatMainDisplay!$O$10&amp;",Regular)","Bar",,"Open",,AP28,"all",,,,"T")))</f>
        <v>29.58</v>
      </c>
      <c r="AL28" s="81">
        <f>IF(FormatMainDisplay!$O$7="Y",RTD("cqg.rtd",,"StudyData",$Q$6,"Bar",,"High",FormatMainDisplay!$O$8,AP28,,,,,"T"),IF(RTD("cqg.rtd",,"StudyData","SUBMINUTE("&amp;$Q$6&amp;","&amp;FormatMainDisplay!$O$10&amp;",Regular)","Bar",,"High",,AP28,"all",,,,"T")="",NA(),RTD("cqg.rtd",,"StudyData","SUBMINUTE("&amp;$Q$6&amp;","&amp;FormatMainDisplay!$O$10&amp;",Regular)","Bar",,"High",,AP28,"all",,,,"T")))</f>
        <v>29.74</v>
      </c>
      <c r="AM28" s="81">
        <f>IF(FormatMainDisplay!$O$7="Y",RTD("cqg.rtd",,"StudyData",$Q$6,"Bar",,"Low",FormatMainDisplay!$O$8,AP28,,,,,"T"),IF(RTD("cqg.rtd",,"StudyData","SUBMINUTE("&amp;$Q$6&amp;","&amp;FormatMainDisplay!$O$10&amp;",Regular)","Bar",,"Low",,AP28,"all",,,,"T")="",NA(),RTD("cqg.rtd",,"StudyData","SUBMINUTE("&amp;$Q$6&amp;","&amp;FormatMainDisplay!$O$10&amp;",Regular)","Bar",,"Low",,AP28,"all",,,,"T")))</f>
        <v>29.55</v>
      </c>
      <c r="AN28" s="105">
        <f>IF(FormatMainDisplay!$O$7="Y",RTD("cqg.rtd",,"StudyData",$Q$6,"Bar",,"Close",FormatMainDisplay!$O$8,AP28,,,,,"T"),IF(RTD("cqg.rtd",,"StudyData","SUBMINUTE("&amp;$Q$6&amp;","&amp;FormatMainDisplay!$O$10&amp;",Regular)","Bar",,"Close",,AP28,"all",,,,"T")="",NA(),RTD("cqg.rtd",,"StudyData","SUBMINUTE("&amp;$Q$6&amp;","&amp;FormatMainDisplay!$O$10&amp;",Regular)","Bar",,"Close",,AP28,"all",,,,"T")))</f>
        <v>29.6</v>
      </c>
      <c r="AO28" s="107">
        <f>IF(FormatMainDisplay!$O$7="Y",RTD("cqg.rtd",,"StudyData",$Q$6,"Bar",,"Time",FormatMainDisplay!$O$8,AP28,,,,,"T"),IF(RTD("cqg.rtd",,"StudyData","SUBMINUTE("&amp;$Q$6&amp;","&amp;FormatMainDisplay!$O$10&amp;",Regular)","Bar",,"Time",,AP28,"all",,,,"T")="",NA(),RTD("cqg.rtd",,"StudyData","SUBMINUTE("&amp;$Q$6&amp;","&amp;FormatMainDisplay!$O$10&amp;",Regular)","Bar",,"Time",,AP28,"all",,,,"T")))</f>
        <v>42416.347222222219</v>
      </c>
      <c r="AP28" s="106">
        <f t="shared" si="2"/>
        <v>-23</v>
      </c>
      <c r="AQ28" s="25">
        <f t="shared" si="3"/>
        <v>-7</v>
      </c>
      <c r="AS28" s="82">
        <f xml:space="preserve"> RTD("cqg.rtd",,"StudyData", $D$31,  "Tick", "FlatTicks=0", "Tick","D",AZ28,"all")</f>
        <v>1215.8</v>
      </c>
      <c r="AT28" s="83">
        <f>IF(FormatMainDisplay!$H$22="Y",RTD("cqg.rtd",,"StudyData",$D$31,"Bar",,"Open",FormatMainDisplay!$H$23,AY28,,,,,"T"),IF(RTD("cqg.rtd",,"StudyData","SUBMINUTE("&amp;$D$31&amp;","&amp;FormatMainDisplay!$H$25&amp;",Regular)","Bar",,"Open",,AY28,"all",,,,"T")="",NA(),RTD("cqg.rtd",,"StudyData","SUBMINUTE("&amp;$D$31&amp;","&amp;FormatMainDisplay!$H$25&amp;",Regular)","Bar",,"Open",,AY28,"all",,,,"T")))</f>
        <v>1214.0999999999999</v>
      </c>
      <c r="AU28" s="83">
        <f>IF(FormatMainDisplay!$H$22="Y",RTD("cqg.rtd",,"StudyData",$D$31,"Bar",,"High",FormatMainDisplay!$H$23,AY28,,,,,"T"),IF(RTD("cqg.rtd",,"StudyData","SUBMINUTE("&amp;$D$31&amp;","&amp;FormatMainDisplay!$H$25&amp;",Regular)","Bar",,"High",,AY28,"all",,,,"T")="",NA(),RTD("cqg.rtd",,"StudyData","SUBMINUTE("&amp;$D$31&amp;","&amp;FormatMainDisplay!$H$25&amp;",Regular)","Bar",,"High",,AY28,"all",,,,"T")))</f>
        <v>1214.0999999999999</v>
      </c>
      <c r="AV28" s="83">
        <f>IF(FormatMainDisplay!$H$22="Y",RTD("cqg.rtd",,"StudyData",$D$31,"Bar",,"Low",FormatMainDisplay!$H$23,AY28,,,,,"T"),IF(RTD("cqg.rtd",,"StudyData","SUBMINUTE("&amp;$D$31&amp;","&amp;FormatMainDisplay!$H$25&amp;",Regular)","Bar",,"Low",,AY28,"all",,,,"T")="",NA(),RTD("cqg.rtd",,"StudyData","SUBMINUTE("&amp;$D$31&amp;","&amp;FormatMainDisplay!$H$25&amp;",Regular)","Bar",,"Low",,AY28,"all",,,,"T")))</f>
        <v>1212.2</v>
      </c>
      <c r="AW28" s="83">
        <f>IF(FormatMainDisplay!$H$22="Y",RTD("cqg.rtd",,"StudyData",$D$31,"Bar",,"Close",FormatMainDisplay!$H$23,AY28,,,,,"T"),IF(RTD("cqg.rtd",,"StudyData","SUBMINUTE("&amp;$D$31&amp;","&amp;FormatMainDisplay!$H$25&amp;",Regular)","Bar",,"Close",,AY28,"all",,,,"T")="",NA(),RTD("cqg.rtd",,"StudyData","SUBMINUTE("&amp;$D$31&amp;","&amp;FormatMainDisplay!$H$25&amp;",Regular)","Bar",,"Close",,AY28,"all",,,,"T")))</f>
        <v>1213</v>
      </c>
      <c r="AX28" s="52">
        <f>IF(FormatMainDisplay!$H$22="Y",RTD("cqg.rtd",,"StudyData",$D$31,"Bar",,"Time",FormatMainDisplay!$H$23,AY28,,,,,"T"),IF(RTD("cqg.rtd",,"StudyData","SUBMINUTE("&amp;$D$31&amp;","&amp;FormatMainDisplay!$H$25&amp;",Regular)","Bar",,"Time",,AY28,"all",,,,"T")="",NA(),RTD("cqg.rtd",,"StudyData","SUBMINUTE("&amp;$D$31&amp;","&amp;FormatMainDisplay!$H$25&amp;",Regular)","Bar",,"Time",,AY28,"all",,,,"T")))</f>
        <v>42416.347222222219</v>
      </c>
      <c r="AY28" s="25">
        <f t="shared" si="4"/>
        <v>-23</v>
      </c>
      <c r="AZ28" s="25">
        <f t="shared" si="5"/>
        <v>-7</v>
      </c>
    </row>
    <row r="29" spans="2:52" ht="1.1499999999999999" customHeight="1" x14ac:dyDescent="0.3">
      <c r="B29" s="133"/>
      <c r="C29" s="133"/>
      <c r="D29" s="133"/>
      <c r="E29" s="134"/>
      <c r="F29" s="134"/>
      <c r="G29" s="133"/>
      <c r="H29" s="133"/>
      <c r="I29" s="133"/>
      <c r="J29" s="133"/>
      <c r="K29" s="133"/>
      <c r="L29" s="133"/>
      <c r="M29" s="133"/>
      <c r="N29" s="135"/>
      <c r="O29" s="133"/>
      <c r="P29" s="133"/>
      <c r="Q29" s="133"/>
      <c r="R29" s="134"/>
      <c r="S29" s="134"/>
      <c r="T29" s="133"/>
      <c r="U29" s="133"/>
      <c r="V29" s="133"/>
      <c r="W29" s="133"/>
      <c r="X29" s="133"/>
      <c r="Y29" s="133"/>
      <c r="Z29" s="133"/>
      <c r="AA29" s="82">
        <f xml:space="preserve"> RTD("cqg.rtd",,"StudyData", $D$6,  "Tick", "FlatTicks=0", "Tick","D",AH29,"all")</f>
        <v>1872.25</v>
      </c>
      <c r="AB29" s="81">
        <f>IF(FormatMainDisplay!$H$7="Y",RTD("cqg.rtd",,"StudyData",$D$6,"Bar",,"Open",FormatMainDisplay!$H$8,AG29,,,,,"T"),IF(RTD("cqg.rtd",,"StudyData","SUBMINUTE("&amp;$D$6&amp;","&amp;FormatMainDisplay!$H$10&amp;",Regular)","Bar",,"Open",,AG29,"all",,,,"T")="",NA(),RTD("cqg.rtd",,"StudyData","SUBMINUTE("&amp;$D$6&amp;","&amp;FormatMainDisplay!$H$10&amp;",Regular)","Bar",,"Open",,AG29,"all",,,,"T")))</f>
        <v>1883.5</v>
      </c>
      <c r="AC29" s="81">
        <f>IF(FormatMainDisplay!$H$7="Y",RTD("cqg.rtd",,"StudyData",$D$6,"Bar",,"High",FormatMainDisplay!$H$8,AG29,,,,,"T"),IF(RTD("cqg.rtd",,"StudyData","SUBMINUTE("&amp;$D$6&amp;","&amp;FormatMainDisplay!$H$10&amp;",Regular)","Bar",,"High",,AG29,"all",,,,"T")="",NA(),RTD("cqg.rtd",,"StudyData","SUBMINUTE("&amp;$D$6&amp;","&amp;FormatMainDisplay!$H$10&amp;",Regular)","Bar",,"High",,AG29,"all",,,,"T")))</f>
        <v>1883.5</v>
      </c>
      <c r="AD29" s="81">
        <f>IF(FormatMainDisplay!$H$7="Y",RTD("cqg.rtd",,"StudyData",$D$6,"Bar",,"Low",FormatMainDisplay!$H$8,AG29,,,,,"T"),IF(RTD("cqg.rtd",,"StudyData","SUBMINUTE("&amp;$D$6&amp;","&amp;FormatMainDisplay!$H$10&amp;",Regular)","Bar",,"Low",,AG29,"all",,,,"T")="",NA(),RTD("cqg.rtd",,"StudyData","SUBMINUTE("&amp;$D$6&amp;","&amp;FormatMainDisplay!$H$10&amp;",Regular)","Bar",,"Low",,AG29,"all",,,,"T")))</f>
        <v>1881.75</v>
      </c>
      <c r="AE29" s="81">
        <f>IF(FormatMainDisplay!$H$7="Y",RTD("cqg.rtd",,"StudyData",$D$6,"Bar",,"Close",FormatMainDisplay!$H$8,AG29,,,,,"T"),IF(RTD("cqg.rtd",,"StudyData","SUBMINUTE("&amp;$D$6&amp;","&amp;FormatMainDisplay!$H$10&amp;",Regular)","Bar",,"Close",,AG29,"all",,,,"T")="",NA(),RTD("cqg.rtd",,"StudyData","SUBMINUTE("&amp;$D$6&amp;","&amp;FormatMainDisplay!$H$10&amp;",Regular)","Bar",,"Close",,AG29,"all",,,,"T")))</f>
        <v>1882</v>
      </c>
      <c r="AF29" s="52">
        <f>IF(FormatMainDisplay!$H$7="Y",RTD("cqg.rtd",,"StudyData",$D$6,"Bar",,"Time",FormatMainDisplay!$H$8,AG29,,,,,"T"),IF(RTD("cqg.rtd",,"StudyData","SUBMINUTE("&amp;$D$6&amp;","&amp;FormatMainDisplay!$H$10&amp;",Regular)","Bar",,"Time",,AG29,"all",,,,"T")="",NA(),RTD("cqg.rtd",,"StudyData","SUBMINUTE("&amp;$D$6&amp;","&amp;FormatMainDisplay!$H$10&amp;",Regular)","Bar",,"Time",,AG29,"all",,,,"T")))</f>
        <v>42416.34375</v>
      </c>
      <c r="AG29" s="25">
        <f t="shared" si="0"/>
        <v>-24</v>
      </c>
      <c r="AH29" s="25">
        <f t="shared" si="1"/>
        <v>-6</v>
      </c>
      <c r="AJ29" s="82">
        <f xml:space="preserve"> RTD("cqg.rtd",,"StudyData", $Q$6,  "Tick", "FlatTicks=0", "Tick","D",AQ29,"all")</f>
        <v>28.81</v>
      </c>
      <c r="AK29" s="81">
        <f>IF(FormatMainDisplay!$O$7="Y",RTD("cqg.rtd",,"StudyData",$Q$6,"Bar",,"Open",FormatMainDisplay!$O$8,AP29,,,,,"T"),IF(RTD("cqg.rtd",,"StudyData","SUBMINUTE("&amp;$Q$6&amp;","&amp;FormatMainDisplay!$O$10&amp;",Regular)","Bar",,"Open",,AP29,"all",,,,"T")="",NA(),RTD("cqg.rtd",,"StudyData","SUBMINUTE("&amp;$Q$6&amp;","&amp;FormatMainDisplay!$O$10&amp;",Regular)","Bar",,"Open",,AP29,"all",,,,"T")))</f>
        <v>29.71</v>
      </c>
      <c r="AL29" s="81">
        <f>IF(FormatMainDisplay!$O$7="Y",RTD("cqg.rtd",,"StudyData",$Q$6,"Bar",,"High",FormatMainDisplay!$O$8,AP29,,,,,"T"),IF(RTD("cqg.rtd",,"StudyData","SUBMINUTE("&amp;$Q$6&amp;","&amp;FormatMainDisplay!$O$10&amp;",Regular)","Bar",,"High",,AP29,"all",,,,"T")="",NA(),RTD("cqg.rtd",,"StudyData","SUBMINUTE("&amp;$Q$6&amp;","&amp;FormatMainDisplay!$O$10&amp;",Regular)","Bar",,"High",,AP29,"all",,,,"T")))</f>
        <v>29.72</v>
      </c>
      <c r="AM29" s="81">
        <f>IF(FormatMainDisplay!$O$7="Y",RTD("cqg.rtd",,"StudyData",$Q$6,"Bar",,"Low",FormatMainDisplay!$O$8,AP29,,,,,"T"),IF(RTD("cqg.rtd",,"StudyData","SUBMINUTE("&amp;$Q$6&amp;","&amp;FormatMainDisplay!$O$10&amp;",Regular)","Bar",,"Low",,AP29,"all",,,,"T")="",NA(),RTD("cqg.rtd",,"StudyData","SUBMINUTE("&amp;$Q$6&amp;","&amp;FormatMainDisplay!$O$10&amp;",Regular)","Bar",,"Low",,AP29,"all",,,,"T")))</f>
        <v>29.56</v>
      </c>
      <c r="AN29" s="105">
        <f>IF(FormatMainDisplay!$O$7="Y",RTD("cqg.rtd",,"StudyData",$Q$6,"Bar",,"Close",FormatMainDisplay!$O$8,AP29,,,,,"T"),IF(RTD("cqg.rtd",,"StudyData","SUBMINUTE("&amp;$Q$6&amp;","&amp;FormatMainDisplay!$O$10&amp;",Regular)","Bar",,"Close",,AP29,"all",,,,"T")="",NA(),RTD("cqg.rtd",,"StudyData","SUBMINUTE("&amp;$Q$6&amp;","&amp;FormatMainDisplay!$O$10&amp;",Regular)","Bar",,"Close",,AP29,"all",,,,"T")))</f>
        <v>29.58</v>
      </c>
      <c r="AO29" s="107">
        <f>IF(FormatMainDisplay!$O$7="Y",RTD("cqg.rtd",,"StudyData",$Q$6,"Bar",,"Time",FormatMainDisplay!$O$8,AP29,,,,,"T"),IF(RTD("cqg.rtd",,"StudyData","SUBMINUTE("&amp;$Q$6&amp;","&amp;FormatMainDisplay!$O$10&amp;",Regular)","Bar",,"Time",,AP29,"all",,,,"T")="",NA(),RTD("cqg.rtd",,"StudyData","SUBMINUTE("&amp;$Q$6&amp;","&amp;FormatMainDisplay!$O$10&amp;",Regular)","Bar",,"Time",,AP29,"all",,,,"T")))</f>
        <v>42416.34375</v>
      </c>
      <c r="AP29" s="106">
        <f t="shared" si="2"/>
        <v>-24</v>
      </c>
      <c r="AQ29" s="25">
        <f t="shared" si="3"/>
        <v>-6</v>
      </c>
      <c r="AS29" s="82">
        <f xml:space="preserve"> RTD("cqg.rtd",,"StudyData", $D$31,  "Tick", "FlatTicks=0", "Tick","D",AZ29,"all")</f>
        <v>1215.9000000000001</v>
      </c>
      <c r="AT29" s="83">
        <f>IF(FormatMainDisplay!$H$22="Y",RTD("cqg.rtd",,"StudyData",$D$31,"Bar",,"Open",FormatMainDisplay!$H$23,AY29,,,,,"T"),IF(RTD("cqg.rtd",,"StudyData","SUBMINUTE("&amp;$D$31&amp;","&amp;FormatMainDisplay!$H$25&amp;",Regular)","Bar",,"Open",,AY29,"all",,,,"T")="",NA(),RTD("cqg.rtd",,"StudyData","SUBMINUTE("&amp;$D$31&amp;","&amp;FormatMainDisplay!$H$25&amp;",Regular)","Bar",,"Open",,AY29,"all",,,,"T")))</f>
        <v>1213.0999999999999</v>
      </c>
      <c r="AU29" s="83">
        <f>IF(FormatMainDisplay!$H$22="Y",RTD("cqg.rtd",,"StudyData",$D$31,"Bar",,"High",FormatMainDisplay!$H$23,AY29,,,,,"T"),IF(RTD("cqg.rtd",,"StudyData","SUBMINUTE("&amp;$D$31&amp;","&amp;FormatMainDisplay!$H$25&amp;",Regular)","Bar",,"High",,AY29,"all",,,,"T")="",NA(),RTD("cqg.rtd",,"StudyData","SUBMINUTE("&amp;$D$31&amp;","&amp;FormatMainDisplay!$H$25&amp;",Regular)","Bar",,"High",,AY29,"all",,,,"T")))</f>
        <v>1214.3</v>
      </c>
      <c r="AV29" s="83">
        <f>IF(FormatMainDisplay!$H$22="Y",RTD("cqg.rtd",,"StudyData",$D$31,"Bar",,"Low",FormatMainDisplay!$H$23,AY29,,,,,"T"),IF(RTD("cqg.rtd",,"StudyData","SUBMINUTE("&amp;$D$31&amp;","&amp;FormatMainDisplay!$H$25&amp;",Regular)","Bar",,"Low",,AY29,"all",,,,"T")="",NA(),RTD("cqg.rtd",,"StudyData","SUBMINUTE("&amp;$D$31&amp;","&amp;FormatMainDisplay!$H$25&amp;",Regular)","Bar",,"Low",,AY29,"all",,,,"T")))</f>
        <v>1212.9000000000001</v>
      </c>
      <c r="AW29" s="83">
        <f>IF(FormatMainDisplay!$H$22="Y",RTD("cqg.rtd",,"StudyData",$D$31,"Bar",,"Close",FormatMainDisplay!$H$23,AY29,,,,,"T"),IF(RTD("cqg.rtd",,"StudyData","SUBMINUTE("&amp;$D$31&amp;","&amp;FormatMainDisplay!$H$25&amp;",Regular)","Bar",,"Close",,AY29,"all",,,,"T")="",NA(),RTD("cqg.rtd",,"StudyData","SUBMINUTE("&amp;$D$31&amp;","&amp;FormatMainDisplay!$H$25&amp;",Regular)","Bar",,"Close",,AY29,"all",,,,"T")))</f>
        <v>1214.2</v>
      </c>
      <c r="AX29" s="52">
        <f>IF(FormatMainDisplay!$H$22="Y",RTD("cqg.rtd",,"StudyData",$D$31,"Bar",,"Time",FormatMainDisplay!$H$23,AY29,,,,,"T"),IF(RTD("cqg.rtd",,"StudyData","SUBMINUTE("&amp;$D$31&amp;","&amp;FormatMainDisplay!$H$25&amp;",Regular)","Bar",,"Time",,AY29,"all",,,,"T")="",NA(),RTD("cqg.rtd",,"StudyData","SUBMINUTE("&amp;$D$31&amp;","&amp;FormatMainDisplay!$H$25&amp;",Regular)","Bar",,"Time",,AY29,"all",,,,"T")))</f>
        <v>42416.34375</v>
      </c>
      <c r="AY29" s="25">
        <f t="shared" si="4"/>
        <v>-24</v>
      </c>
      <c r="AZ29" s="25">
        <f t="shared" si="5"/>
        <v>-6</v>
      </c>
    </row>
    <row r="30" spans="2:52" ht="1.1499999999999999" customHeight="1" x14ac:dyDescent="0.3">
      <c r="B30" s="133"/>
      <c r="C30" s="133"/>
      <c r="D30" s="133"/>
      <c r="E30" s="133"/>
      <c r="F30" s="133"/>
      <c r="G30" s="133"/>
      <c r="H30" s="136"/>
      <c r="I30" s="133"/>
      <c r="J30" s="133"/>
      <c r="K30" s="133"/>
      <c r="L30" s="133"/>
      <c r="M30" s="137"/>
      <c r="N30" s="138"/>
      <c r="O30" s="137"/>
      <c r="P30" s="139"/>
      <c r="Q30" s="137"/>
      <c r="R30" s="133"/>
      <c r="S30" s="133"/>
      <c r="T30" s="133"/>
      <c r="U30" s="136"/>
      <c r="V30" s="133"/>
      <c r="W30" s="133"/>
      <c r="X30" s="133"/>
      <c r="Y30" s="133"/>
      <c r="Z30" s="137"/>
      <c r="AA30" s="82">
        <f xml:space="preserve"> RTD("cqg.rtd",,"StudyData", $D$6,  "Tick", "FlatTicks=0", "Tick","D",AH30,"all")</f>
        <v>1872.5</v>
      </c>
      <c r="AB30" s="81">
        <f>IF(FormatMainDisplay!$H$7="Y",RTD("cqg.rtd",,"StudyData",$D$6,"Bar",,"Open",FormatMainDisplay!$H$8,AG30,,,,,"T"),IF(RTD("cqg.rtd",,"StudyData","SUBMINUTE("&amp;$D$6&amp;","&amp;FormatMainDisplay!$H$10&amp;",Regular)","Bar",,"Open",,AG30,"all",,,,"T")="",NA(),RTD("cqg.rtd",,"StudyData","SUBMINUTE("&amp;$D$6&amp;","&amp;FormatMainDisplay!$H$10&amp;",Regular)","Bar",,"Open",,AG30,"all",,,,"T")))</f>
        <v>1880.5</v>
      </c>
      <c r="AC30" s="81">
        <f>IF(FormatMainDisplay!$H$7="Y",RTD("cqg.rtd",,"StudyData",$D$6,"Bar",,"High",FormatMainDisplay!$H$8,AG30,,,,,"T"),IF(RTD("cqg.rtd",,"StudyData","SUBMINUTE("&amp;$D$6&amp;","&amp;FormatMainDisplay!$H$10&amp;",Regular)","Bar",,"High",,AG30,"all",,,,"T")="",NA(),RTD("cqg.rtd",,"StudyData","SUBMINUTE("&amp;$D$6&amp;","&amp;FormatMainDisplay!$H$10&amp;",Regular)","Bar",,"High",,AG30,"all",,,,"T")))</f>
        <v>1883.75</v>
      </c>
      <c r="AD30" s="81">
        <f>IF(FormatMainDisplay!$H$7="Y",RTD("cqg.rtd",,"StudyData",$D$6,"Bar",,"Low",FormatMainDisplay!$H$8,AG30,,,,,"T"),IF(RTD("cqg.rtd",,"StudyData","SUBMINUTE("&amp;$D$6&amp;","&amp;FormatMainDisplay!$H$10&amp;",Regular)","Bar",,"Low",,AG30,"all",,,,"T")="",NA(),RTD("cqg.rtd",,"StudyData","SUBMINUTE("&amp;$D$6&amp;","&amp;FormatMainDisplay!$H$10&amp;",Regular)","Bar",,"Low",,AG30,"all",,,,"T")))</f>
        <v>1880</v>
      </c>
      <c r="AE30" s="81">
        <f>IF(FormatMainDisplay!$H$7="Y",RTD("cqg.rtd",,"StudyData",$D$6,"Bar",,"Close",FormatMainDisplay!$H$8,AG30,,,,,"T"),IF(RTD("cqg.rtd",,"StudyData","SUBMINUTE("&amp;$D$6&amp;","&amp;FormatMainDisplay!$H$10&amp;",Regular)","Bar",,"Close",,AG30,"all",,,,"T")="",NA(),RTD("cqg.rtd",,"StudyData","SUBMINUTE("&amp;$D$6&amp;","&amp;FormatMainDisplay!$H$10&amp;",Regular)","Bar",,"Close",,AG30,"all",,,,"T")))</f>
        <v>1883.25</v>
      </c>
      <c r="AF30" s="52">
        <f>IF(FormatMainDisplay!$H$7="Y",RTD("cqg.rtd",,"StudyData",$D$6,"Bar",,"Time",FormatMainDisplay!$H$8,AG30,,,,,"T"),IF(RTD("cqg.rtd",,"StudyData","SUBMINUTE("&amp;$D$6&amp;","&amp;FormatMainDisplay!$H$10&amp;",Regular)","Bar",,"Time",,AG30,"all",,,,"T")="",NA(),RTD("cqg.rtd",,"StudyData","SUBMINUTE("&amp;$D$6&amp;","&amp;FormatMainDisplay!$H$10&amp;",Regular)","Bar",,"Time",,AG30,"all",,,,"T")))</f>
        <v>42416.340277777781</v>
      </c>
      <c r="AG30" s="25">
        <f t="shared" si="0"/>
        <v>-25</v>
      </c>
      <c r="AH30" s="25">
        <f t="shared" si="1"/>
        <v>-5</v>
      </c>
      <c r="AJ30" s="82">
        <f xml:space="preserve"> RTD("cqg.rtd",,"StudyData", $Q$6,  "Tick", "FlatTicks=0", "Tick","D",AQ30,"all")</f>
        <v>28.8</v>
      </c>
      <c r="AK30" s="81">
        <f>IF(FormatMainDisplay!$O$7="Y",RTD("cqg.rtd",,"StudyData",$Q$6,"Bar",,"Open",FormatMainDisplay!$O$8,AP30,,,,,"T"),IF(RTD("cqg.rtd",,"StudyData","SUBMINUTE("&amp;$Q$6&amp;","&amp;FormatMainDisplay!$O$10&amp;",Regular)","Bar",,"Open",,AP30,"all",,,,"T")="",NA(),RTD("cqg.rtd",,"StudyData","SUBMINUTE("&amp;$Q$6&amp;","&amp;FormatMainDisplay!$O$10&amp;",Regular)","Bar",,"Open",,AP30,"all",,,,"T")))</f>
        <v>29.6</v>
      </c>
      <c r="AL30" s="81">
        <f>IF(FormatMainDisplay!$O$7="Y",RTD("cqg.rtd",,"StudyData",$Q$6,"Bar",,"High",FormatMainDisplay!$O$8,AP30,,,,,"T"),IF(RTD("cqg.rtd",,"StudyData","SUBMINUTE("&amp;$Q$6&amp;","&amp;FormatMainDisplay!$O$10&amp;",Regular)","Bar",,"High",,AP30,"all",,,,"T")="",NA(),RTD("cqg.rtd",,"StudyData","SUBMINUTE("&amp;$Q$6&amp;","&amp;FormatMainDisplay!$O$10&amp;",Regular)","Bar",,"High",,AP30,"all",,,,"T")))</f>
        <v>29.73</v>
      </c>
      <c r="AM30" s="81">
        <f>IF(FormatMainDisplay!$O$7="Y",RTD("cqg.rtd",,"StudyData",$Q$6,"Bar",,"Low",FormatMainDisplay!$O$8,AP30,,,,,"T"),IF(RTD("cqg.rtd",,"StudyData","SUBMINUTE("&amp;$Q$6&amp;","&amp;FormatMainDisplay!$O$10&amp;",Regular)","Bar",,"Low",,AP30,"all",,,,"T")="",NA(),RTD("cqg.rtd",,"StudyData","SUBMINUTE("&amp;$Q$6&amp;","&amp;FormatMainDisplay!$O$10&amp;",Regular)","Bar",,"Low",,AP30,"all",,,,"T")))</f>
        <v>29.51</v>
      </c>
      <c r="AN30" s="105">
        <f>IF(FormatMainDisplay!$O$7="Y",RTD("cqg.rtd",,"StudyData",$Q$6,"Bar",,"Close",FormatMainDisplay!$O$8,AP30,,,,,"T"),IF(RTD("cqg.rtd",,"StudyData","SUBMINUTE("&amp;$Q$6&amp;","&amp;FormatMainDisplay!$O$10&amp;",Regular)","Bar",,"Close",,AP30,"all",,,,"T")="",NA(),RTD("cqg.rtd",,"StudyData","SUBMINUTE("&amp;$Q$6&amp;","&amp;FormatMainDisplay!$O$10&amp;",Regular)","Bar",,"Close",,AP30,"all",,,,"T")))</f>
        <v>29.71</v>
      </c>
      <c r="AO30" s="107">
        <f>IF(FormatMainDisplay!$O$7="Y",RTD("cqg.rtd",,"StudyData",$Q$6,"Bar",,"Time",FormatMainDisplay!$O$8,AP30,,,,,"T"),IF(RTD("cqg.rtd",,"StudyData","SUBMINUTE("&amp;$Q$6&amp;","&amp;FormatMainDisplay!$O$10&amp;",Regular)","Bar",,"Time",,AP30,"all",,,,"T")="",NA(),RTD("cqg.rtd",,"StudyData","SUBMINUTE("&amp;$Q$6&amp;","&amp;FormatMainDisplay!$O$10&amp;",Regular)","Bar",,"Time",,AP30,"all",,,,"T")))</f>
        <v>42416.340277777781</v>
      </c>
      <c r="AP30" s="106">
        <f t="shared" si="2"/>
        <v>-25</v>
      </c>
      <c r="AQ30" s="25">
        <f t="shared" si="3"/>
        <v>-5</v>
      </c>
      <c r="AS30" s="82">
        <f xml:space="preserve"> RTD("cqg.rtd",,"StudyData", $D$31,  "Tick", "FlatTicks=0", "Tick","D",AZ30,"all")</f>
        <v>1216</v>
      </c>
      <c r="AT30" s="83">
        <f>IF(FormatMainDisplay!$H$22="Y",RTD("cqg.rtd",,"StudyData",$D$31,"Bar",,"Open",FormatMainDisplay!$H$23,AY30,,,,,"T"),IF(RTD("cqg.rtd",,"StudyData","SUBMINUTE("&amp;$D$31&amp;","&amp;FormatMainDisplay!$H$25&amp;",Regular)","Bar",,"Open",,AY30,"all",,,,"T")="",NA(),RTD("cqg.rtd",,"StudyData","SUBMINUTE("&amp;$D$31&amp;","&amp;FormatMainDisplay!$H$25&amp;",Regular)","Bar",,"Open",,AY30,"all",,,,"T")))</f>
        <v>1214</v>
      </c>
      <c r="AU30" s="83">
        <f>IF(FormatMainDisplay!$H$22="Y",RTD("cqg.rtd",,"StudyData",$D$31,"Bar",,"High",FormatMainDisplay!$H$23,AY30,,,,,"T"),IF(RTD("cqg.rtd",,"StudyData","SUBMINUTE("&amp;$D$31&amp;","&amp;FormatMainDisplay!$H$25&amp;",Regular)","Bar",,"High",,AY30,"all",,,,"T")="",NA(),RTD("cqg.rtd",,"StudyData","SUBMINUTE("&amp;$D$31&amp;","&amp;FormatMainDisplay!$H$25&amp;",Regular)","Bar",,"High",,AY30,"all",,,,"T")))</f>
        <v>1214.4000000000001</v>
      </c>
      <c r="AV30" s="83">
        <f>IF(FormatMainDisplay!$H$22="Y",RTD("cqg.rtd",,"StudyData",$D$31,"Bar",,"Low",FormatMainDisplay!$H$23,AY30,,,,,"T"),IF(RTD("cqg.rtd",,"StudyData","SUBMINUTE("&amp;$D$31&amp;","&amp;FormatMainDisplay!$H$25&amp;",Regular)","Bar",,"Low",,AY30,"all",,,,"T")="",NA(),RTD("cqg.rtd",,"StudyData","SUBMINUTE("&amp;$D$31&amp;","&amp;FormatMainDisplay!$H$25&amp;",Regular)","Bar",,"Low",,AY30,"all",,,,"T")))</f>
        <v>1212.7</v>
      </c>
      <c r="AW30" s="83">
        <f>IF(FormatMainDisplay!$H$22="Y",RTD("cqg.rtd",,"StudyData",$D$31,"Bar",,"Close",FormatMainDisplay!$H$23,AY30,,,,,"T"),IF(RTD("cqg.rtd",,"StudyData","SUBMINUTE("&amp;$D$31&amp;","&amp;FormatMainDisplay!$H$25&amp;",Regular)","Bar",,"Close",,AY30,"all",,,,"T")="",NA(),RTD("cqg.rtd",,"StudyData","SUBMINUTE("&amp;$D$31&amp;","&amp;FormatMainDisplay!$H$25&amp;",Regular)","Bar",,"Close",,AY30,"all",,,,"T")))</f>
        <v>1213</v>
      </c>
      <c r="AX30" s="52">
        <f>IF(FormatMainDisplay!$H$22="Y",RTD("cqg.rtd",,"StudyData",$D$31,"Bar",,"Time",FormatMainDisplay!$H$23,AY30,,,,,"T"),IF(RTD("cqg.rtd",,"StudyData","SUBMINUTE("&amp;$D$31&amp;","&amp;FormatMainDisplay!$H$25&amp;",Regular)","Bar",,"Time",,AY30,"all",,,,"T")="",NA(),RTD("cqg.rtd",,"StudyData","SUBMINUTE("&amp;$D$31&amp;","&amp;FormatMainDisplay!$H$25&amp;",Regular)","Bar",,"Time",,AY30,"all",,,,"T")))</f>
        <v>42416.340277777781</v>
      </c>
      <c r="AY30" s="25">
        <f t="shared" si="4"/>
        <v>-25</v>
      </c>
      <c r="AZ30" s="25">
        <f t="shared" si="5"/>
        <v>-5</v>
      </c>
    </row>
    <row r="31" spans="2:52" ht="20.100000000000001" customHeight="1" x14ac:dyDescent="0.3">
      <c r="B31" s="182" t="s">
        <v>0</v>
      </c>
      <c r="C31" s="183"/>
      <c r="D31" s="140" t="str">
        <f>FormatMainDisplay!B19</f>
        <v>GCE</v>
      </c>
      <c r="E31" s="141" t="s">
        <v>1</v>
      </c>
      <c r="F31" s="200" t="s">
        <v>6</v>
      </c>
      <c r="G31" s="201"/>
      <c r="H31" s="201"/>
      <c r="I31" s="202"/>
      <c r="J31" s="141" t="s">
        <v>2</v>
      </c>
      <c r="K31" s="141" t="s">
        <v>3</v>
      </c>
      <c r="L31" s="141" t="s">
        <v>4</v>
      </c>
      <c r="M31" s="141" t="s">
        <v>5</v>
      </c>
      <c r="N31" s="142">
        <f>RTD("cqg.rtd", ,"ContractData",D31, "NetChange",,"T")</f>
        <v>-23.5</v>
      </c>
      <c r="O31" s="178" t="s">
        <v>99</v>
      </c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82">
        <f xml:space="preserve"> RTD("cqg.rtd",,"StudyData", $D$6,  "Tick", "FlatTicks=0", "Tick","D",AH31,"all")</f>
        <v>1872.25</v>
      </c>
      <c r="AB31" s="81">
        <f>IF(FormatMainDisplay!$H$7="Y",RTD("cqg.rtd",,"StudyData",$D$6,"Bar",,"Open",FormatMainDisplay!$H$8,AG31,,,,,"T"),IF(RTD("cqg.rtd",,"StudyData","SUBMINUTE("&amp;$D$6&amp;","&amp;FormatMainDisplay!$H$10&amp;",Regular)","Bar",,"Open",,AG31,"all",,,,"T")="",NA(),RTD("cqg.rtd",,"StudyData","SUBMINUTE("&amp;$D$6&amp;","&amp;FormatMainDisplay!$H$10&amp;",Regular)","Bar",,"Open",,AG31,"all",,,,"T")))</f>
        <v>1879</v>
      </c>
      <c r="AC31" s="81">
        <f>IF(FormatMainDisplay!$H$7="Y",RTD("cqg.rtd",,"StudyData",$D$6,"Bar",,"High",FormatMainDisplay!$H$8,AG31,,,,,"T"),IF(RTD("cqg.rtd",,"StudyData","SUBMINUTE("&amp;$D$6&amp;","&amp;FormatMainDisplay!$H$10&amp;",Regular)","Bar",,"High",,AG31,"all",,,,"T")="",NA(),RTD("cqg.rtd",,"StudyData","SUBMINUTE("&amp;$D$6&amp;","&amp;FormatMainDisplay!$H$10&amp;",Regular)","Bar",,"High",,AG31,"all",,,,"T")))</f>
        <v>1881</v>
      </c>
      <c r="AD31" s="81">
        <f>IF(FormatMainDisplay!$H$7="Y",RTD("cqg.rtd",,"StudyData",$D$6,"Bar",,"Low",FormatMainDisplay!$H$8,AG31,,,,,"T"),IF(RTD("cqg.rtd",,"StudyData","SUBMINUTE("&amp;$D$6&amp;","&amp;FormatMainDisplay!$H$10&amp;",Regular)","Bar",,"Low",,AG31,"all",,,,"T")="",NA(),RTD("cqg.rtd",,"StudyData","SUBMINUTE("&amp;$D$6&amp;","&amp;FormatMainDisplay!$H$10&amp;",Regular)","Bar",,"Low",,AG31,"all",,,,"T")))</f>
        <v>1879</v>
      </c>
      <c r="AE31" s="81">
        <f>IF(FormatMainDisplay!$H$7="Y",RTD("cqg.rtd",,"StudyData",$D$6,"Bar",,"Close",FormatMainDisplay!$H$8,AG31,,,,,"T"),IF(RTD("cqg.rtd",,"StudyData","SUBMINUTE("&amp;$D$6&amp;","&amp;FormatMainDisplay!$H$10&amp;",Regular)","Bar",,"Close",,AG31,"all",,,,"T")="",NA(),RTD("cqg.rtd",,"StudyData","SUBMINUTE("&amp;$D$6&amp;","&amp;FormatMainDisplay!$H$10&amp;",Regular)","Bar",,"Close",,AG31,"all",,,,"T")))</f>
        <v>1880.75</v>
      </c>
      <c r="AF31" s="52">
        <f>IF(FormatMainDisplay!$H$7="Y",RTD("cqg.rtd",,"StudyData",$D$6,"Bar",,"Time",FormatMainDisplay!$H$8,AG31,,,,,"T"),IF(RTD("cqg.rtd",,"StudyData","SUBMINUTE("&amp;$D$6&amp;","&amp;FormatMainDisplay!$H$10&amp;",Regular)","Bar",,"Time",,AG31,"all",,,,"T")="",NA(),RTD("cqg.rtd",,"StudyData","SUBMINUTE("&amp;$D$6&amp;","&amp;FormatMainDisplay!$H$10&amp;",Regular)","Bar",,"Time",,AG31,"all",,,,"T")))</f>
        <v>42416.336805555555</v>
      </c>
      <c r="AG31" s="25">
        <f t="shared" si="0"/>
        <v>-26</v>
      </c>
      <c r="AH31" s="25">
        <f t="shared" si="1"/>
        <v>-4</v>
      </c>
      <c r="AJ31" s="82">
        <f xml:space="preserve"> RTD("cqg.rtd",,"StudyData", $Q$6,  "Tick", "FlatTicks=0", "Tick","D",AQ31,"all")</f>
        <v>28.79</v>
      </c>
      <c r="AK31" s="81">
        <f>IF(FormatMainDisplay!$O$7="Y",RTD("cqg.rtd",,"StudyData",$Q$6,"Bar",,"Open",FormatMainDisplay!$O$8,AP31,,,,,"T"),IF(RTD("cqg.rtd",,"StudyData","SUBMINUTE("&amp;$Q$6&amp;","&amp;FormatMainDisplay!$O$10&amp;",Regular)","Bar",,"Open",,AP31,"all",,,,"T")="",NA(),RTD("cqg.rtd",,"StudyData","SUBMINUTE("&amp;$Q$6&amp;","&amp;FormatMainDisplay!$O$10&amp;",Regular)","Bar",,"Open",,AP31,"all",,,,"T")))</f>
        <v>29.59</v>
      </c>
      <c r="AL31" s="81">
        <f>IF(FormatMainDisplay!$O$7="Y",RTD("cqg.rtd",,"StudyData",$Q$6,"Bar",,"High",FormatMainDisplay!$O$8,AP31,,,,,"T"),IF(RTD("cqg.rtd",,"StudyData","SUBMINUTE("&amp;$Q$6&amp;","&amp;FormatMainDisplay!$O$10&amp;",Regular)","Bar",,"High",,AP31,"all",,,,"T")="",NA(),RTD("cqg.rtd",,"StudyData","SUBMINUTE("&amp;$Q$6&amp;","&amp;FormatMainDisplay!$O$10&amp;",Regular)","Bar",,"High",,AP31,"all",,,,"T")))</f>
        <v>29.69</v>
      </c>
      <c r="AM31" s="81">
        <f>IF(FormatMainDisplay!$O$7="Y",RTD("cqg.rtd",,"StudyData",$Q$6,"Bar",,"Low",FormatMainDisplay!$O$8,AP31,,,,,"T"),IF(RTD("cqg.rtd",,"StudyData","SUBMINUTE("&amp;$Q$6&amp;","&amp;FormatMainDisplay!$O$10&amp;",Regular)","Bar",,"Low",,AP31,"all",,,,"T")="",NA(),RTD("cqg.rtd",,"StudyData","SUBMINUTE("&amp;$Q$6&amp;","&amp;FormatMainDisplay!$O$10&amp;",Regular)","Bar",,"Low",,AP31,"all",,,,"T")))</f>
        <v>29.48</v>
      </c>
      <c r="AN31" s="105">
        <f>IF(FormatMainDisplay!$O$7="Y",RTD("cqg.rtd",,"StudyData",$Q$6,"Bar",,"Close",FormatMainDisplay!$O$8,AP31,,,,,"T"),IF(RTD("cqg.rtd",,"StudyData","SUBMINUTE("&amp;$Q$6&amp;","&amp;FormatMainDisplay!$O$10&amp;",Regular)","Bar",,"Close",,AP31,"all",,,,"T")="",NA(),RTD("cqg.rtd",,"StudyData","SUBMINUTE("&amp;$Q$6&amp;","&amp;FormatMainDisplay!$O$10&amp;",Regular)","Bar",,"Close",,AP31,"all",,,,"T")))</f>
        <v>29.6</v>
      </c>
      <c r="AO31" s="107">
        <f>IF(FormatMainDisplay!$O$7="Y",RTD("cqg.rtd",,"StudyData",$Q$6,"Bar",,"Time",FormatMainDisplay!$O$8,AP31,,,,,"T"),IF(RTD("cqg.rtd",,"StudyData","SUBMINUTE("&amp;$Q$6&amp;","&amp;FormatMainDisplay!$O$10&amp;",Regular)","Bar",,"Time",,AP31,"all",,,,"T")="",NA(),RTD("cqg.rtd",,"StudyData","SUBMINUTE("&amp;$Q$6&amp;","&amp;FormatMainDisplay!$O$10&amp;",Regular)","Bar",,"Time",,AP31,"all",,,,"T")))</f>
        <v>42416.336805555555</v>
      </c>
      <c r="AP31" s="106">
        <f t="shared" si="2"/>
        <v>-26</v>
      </c>
      <c r="AQ31" s="25">
        <f t="shared" si="3"/>
        <v>-4</v>
      </c>
      <c r="AS31" s="82">
        <f xml:space="preserve"> RTD("cqg.rtd",,"StudyData", $D$31,  "Tick", "FlatTicks=0", "Tick","D",AZ31,"all")</f>
        <v>1215.9000000000001</v>
      </c>
      <c r="AT31" s="83">
        <f>IF(FormatMainDisplay!$H$22="Y",RTD("cqg.rtd",,"StudyData",$D$31,"Bar",,"Open",FormatMainDisplay!$H$23,AY31,,,,,"T"),IF(RTD("cqg.rtd",,"StudyData","SUBMINUTE("&amp;$D$31&amp;","&amp;FormatMainDisplay!$H$25&amp;",Regular)","Bar",,"Open",,AY31,"all",,,,"T")="",NA(),RTD("cqg.rtd",,"StudyData","SUBMINUTE("&amp;$D$31&amp;","&amp;FormatMainDisplay!$H$25&amp;",Regular)","Bar",,"Open",,AY31,"all",,,,"T")))</f>
        <v>1215.4000000000001</v>
      </c>
      <c r="AU31" s="83">
        <f>IF(FormatMainDisplay!$H$22="Y",RTD("cqg.rtd",,"StudyData",$D$31,"Bar",,"High",FormatMainDisplay!$H$23,AY31,,,,,"T"),IF(RTD("cqg.rtd",,"StudyData","SUBMINUTE("&amp;$D$31&amp;","&amp;FormatMainDisplay!$H$25&amp;",Regular)","Bar",,"High",,AY31,"all",,,,"T")="",NA(),RTD("cqg.rtd",,"StudyData","SUBMINUTE("&amp;$D$31&amp;","&amp;FormatMainDisplay!$H$25&amp;",Regular)","Bar",,"High",,AY31,"all",,,,"T")))</f>
        <v>1215.4000000000001</v>
      </c>
      <c r="AV31" s="83">
        <f>IF(FormatMainDisplay!$H$22="Y",RTD("cqg.rtd",,"StudyData",$D$31,"Bar",,"Low",FormatMainDisplay!$H$23,AY31,,,,,"T"),IF(RTD("cqg.rtd",,"StudyData","SUBMINUTE("&amp;$D$31&amp;","&amp;FormatMainDisplay!$H$25&amp;",Regular)","Bar",,"Low",,AY31,"all",,,,"T")="",NA(),RTD("cqg.rtd",,"StudyData","SUBMINUTE("&amp;$D$31&amp;","&amp;FormatMainDisplay!$H$25&amp;",Regular)","Bar",,"Low",,AY31,"all",,,,"T")))</f>
        <v>1213.4000000000001</v>
      </c>
      <c r="AW31" s="83">
        <f>IF(FormatMainDisplay!$H$22="Y",RTD("cqg.rtd",,"StudyData",$D$31,"Bar",,"Close",FormatMainDisplay!$H$23,AY31,,,,,"T"),IF(RTD("cqg.rtd",,"StudyData","SUBMINUTE("&amp;$D$31&amp;","&amp;FormatMainDisplay!$H$25&amp;",Regular)","Bar",,"Close",,AY31,"all",,,,"T")="",NA(),RTD("cqg.rtd",,"StudyData","SUBMINUTE("&amp;$D$31&amp;","&amp;FormatMainDisplay!$H$25&amp;",Regular)","Bar",,"Close",,AY31,"all",,,,"T")))</f>
        <v>1213.8</v>
      </c>
      <c r="AX31" s="52">
        <f>IF(FormatMainDisplay!$H$22="Y",RTD("cqg.rtd",,"StudyData",$D$31,"Bar",,"Time",FormatMainDisplay!$H$23,AY31,,,,,"T"),IF(RTD("cqg.rtd",,"StudyData","SUBMINUTE("&amp;$D$31&amp;","&amp;FormatMainDisplay!$H$25&amp;",Regular)","Bar",,"Time",,AY31,"all",,,,"T")="",NA(),RTD("cqg.rtd",,"StudyData","SUBMINUTE("&amp;$D$31&amp;","&amp;FormatMainDisplay!$H$25&amp;",Regular)","Bar",,"Time",,AY31,"all",,,,"T")))</f>
        <v>42416.336805555555</v>
      </c>
      <c r="AY31" s="25">
        <f t="shared" si="4"/>
        <v>-26</v>
      </c>
      <c r="AZ31" s="25">
        <f t="shared" si="5"/>
        <v>-4</v>
      </c>
    </row>
    <row r="32" spans="2:52" ht="17.45" customHeight="1" x14ac:dyDescent="0.3">
      <c r="B32" s="184" t="str">
        <f>RTD("cqg.rtd", ,"ContractData",D31, "LongDescription",, "T")</f>
        <v>Gold (Globex), Apr 16</v>
      </c>
      <c r="C32" s="184"/>
      <c r="D32" s="185"/>
      <c r="E32" s="188" t="str">
        <f>TEXT(RTD("cqg.rtd", ,"ContractData",D31, "Last",,FormatMainDisplay!B17),FormatMainDisplay!G19)</f>
        <v>1215.90</v>
      </c>
      <c r="F32" s="190"/>
      <c r="G32" s="191"/>
      <c r="H32" s="191"/>
      <c r="I32" s="192"/>
      <c r="J32" s="188" t="str">
        <f>TEXT(RTD("cqg.rtd", ,"ContractData",D31, "NetChange",,FormatMainDisplay!B17),FormatMainDisplay!G19)</f>
        <v>-23.50</v>
      </c>
      <c r="K32" s="188" t="str">
        <f>TEXT(RTD("cqg.rtd", ,"ContractData",D31, "Open",,FormatMainDisplay!B17),FormatMainDisplay!G19)</f>
        <v>1236.30</v>
      </c>
      <c r="L32" s="188" t="str">
        <f>TEXT(RTD("cqg.rtd", ,"ContractData",D31, "High",,FormatMainDisplay!B17),FormatMainDisplay!G19)</f>
        <v>1236.30</v>
      </c>
      <c r="M32" s="188" t="str">
        <f>TEXT(RTD("cqg.rtd", ,"ContractData",D31, "Low",,FormatMainDisplay!B17),FormatMainDisplay!G19)</f>
        <v>1191.50</v>
      </c>
      <c r="N32" s="143"/>
      <c r="O32" s="196"/>
      <c r="P32" s="197"/>
      <c r="Q32" s="197"/>
      <c r="R32" s="198"/>
      <c r="S32" s="198"/>
      <c r="T32" s="199"/>
      <c r="U32" s="198"/>
      <c r="V32" s="198"/>
      <c r="W32" s="144"/>
      <c r="X32" s="144"/>
      <c r="Y32" s="144"/>
      <c r="Z32" s="145"/>
      <c r="AA32" s="82">
        <f xml:space="preserve"> RTD("cqg.rtd",,"StudyData", $D$6,  "Tick", "FlatTicks=0", "Tick","D",AH32,"all")</f>
        <v>1872.5</v>
      </c>
      <c r="AB32" s="81">
        <f>IF(FormatMainDisplay!$H$7="Y",RTD("cqg.rtd",,"StudyData",$D$6,"Bar",,"Open",FormatMainDisplay!$H$8,AG32,,,,,"T"),IF(RTD("cqg.rtd",,"StudyData","SUBMINUTE("&amp;$D$6&amp;","&amp;FormatMainDisplay!$H$10&amp;",Regular)","Bar",,"Open",,AG32,"all",,,,"T")="",NA(),RTD("cqg.rtd",,"StudyData","SUBMINUTE("&amp;$D$6&amp;","&amp;FormatMainDisplay!$H$10&amp;",Regular)","Bar",,"Open",,AG32,"all",,,,"T")))</f>
        <v>1878.5</v>
      </c>
      <c r="AC32" s="81">
        <f>IF(FormatMainDisplay!$H$7="Y",RTD("cqg.rtd",,"StudyData",$D$6,"Bar",,"High",FormatMainDisplay!$H$8,AG32,,,,,"T"),IF(RTD("cqg.rtd",,"StudyData","SUBMINUTE("&amp;$D$6&amp;","&amp;FormatMainDisplay!$H$10&amp;",Regular)","Bar",,"High",,AG32,"all",,,,"T")="",NA(),RTD("cqg.rtd",,"StudyData","SUBMINUTE("&amp;$D$6&amp;","&amp;FormatMainDisplay!$H$10&amp;",Regular)","Bar",,"High",,AG32,"all",,,,"T")))</f>
        <v>1880</v>
      </c>
      <c r="AD32" s="81">
        <f>IF(FormatMainDisplay!$H$7="Y",RTD("cqg.rtd",,"StudyData",$D$6,"Bar",,"Low",FormatMainDisplay!$H$8,AG32,,,,,"T"),IF(RTD("cqg.rtd",,"StudyData","SUBMINUTE("&amp;$D$6&amp;","&amp;FormatMainDisplay!$H$10&amp;",Regular)","Bar",,"Low",,AG32,"all",,,,"T")="",NA(),RTD("cqg.rtd",,"StudyData","SUBMINUTE("&amp;$D$6&amp;","&amp;FormatMainDisplay!$H$10&amp;",Regular)","Bar",,"Low",,AG32,"all",,,,"T")))</f>
        <v>1877.75</v>
      </c>
      <c r="AE32" s="81">
        <f>IF(FormatMainDisplay!$H$7="Y",RTD("cqg.rtd",,"StudyData",$D$6,"Bar",,"Close",FormatMainDisplay!$H$8,AG32,,,,,"T"),IF(RTD("cqg.rtd",,"StudyData","SUBMINUTE("&amp;$D$6&amp;","&amp;FormatMainDisplay!$H$10&amp;",Regular)","Bar",,"Close",,AG32,"all",,,,"T")="",NA(),RTD("cqg.rtd",,"StudyData","SUBMINUTE("&amp;$D$6&amp;","&amp;FormatMainDisplay!$H$10&amp;",Regular)","Bar",,"Close",,AG32,"all",,,,"T")))</f>
        <v>1879</v>
      </c>
      <c r="AF32" s="52">
        <f>IF(FormatMainDisplay!$H$7="Y",RTD("cqg.rtd",,"StudyData",$D$6,"Bar",,"Time",FormatMainDisplay!$H$8,AG32,,,,,"T"),IF(RTD("cqg.rtd",,"StudyData","SUBMINUTE("&amp;$D$6&amp;","&amp;FormatMainDisplay!$H$10&amp;",Regular)","Bar",,"Time",,AG32,"all",,,,"T")="",NA(),RTD("cqg.rtd",,"StudyData","SUBMINUTE("&amp;$D$6&amp;","&amp;FormatMainDisplay!$H$10&amp;",Regular)","Bar",,"Time",,AG32,"all",,,,"T")))</f>
        <v>42416.333333333336</v>
      </c>
      <c r="AG32" s="25">
        <f t="shared" si="0"/>
        <v>-27</v>
      </c>
      <c r="AH32" s="25">
        <f t="shared" si="1"/>
        <v>-3</v>
      </c>
      <c r="AJ32" s="82">
        <f xml:space="preserve"> RTD("cqg.rtd",,"StudyData", $Q$6,  "Tick", "FlatTicks=0", "Tick","D",AQ32,"all")</f>
        <v>28.8</v>
      </c>
      <c r="AK32" s="81">
        <f>IF(FormatMainDisplay!$O$7="Y",RTD("cqg.rtd",,"StudyData",$Q$6,"Bar",,"Open",FormatMainDisplay!$O$8,AP32,,,,,"T"),IF(RTD("cqg.rtd",,"StudyData","SUBMINUTE("&amp;$Q$6&amp;","&amp;FormatMainDisplay!$O$10&amp;",Regular)","Bar",,"Open",,AP32,"all",,,,"T")="",NA(),RTD("cqg.rtd",,"StudyData","SUBMINUTE("&amp;$Q$6&amp;","&amp;FormatMainDisplay!$O$10&amp;",Regular)","Bar",,"Open",,AP32,"all",,,,"T")))</f>
        <v>29.52</v>
      </c>
      <c r="AL32" s="81">
        <f>IF(FormatMainDisplay!$O$7="Y",RTD("cqg.rtd",,"StudyData",$Q$6,"Bar",,"High",FormatMainDisplay!$O$8,AP32,,,,,"T"),IF(RTD("cqg.rtd",,"StudyData","SUBMINUTE("&amp;$Q$6&amp;","&amp;FormatMainDisplay!$O$10&amp;",Regular)","Bar",,"High",,AP32,"all",,,,"T")="",NA(),RTD("cqg.rtd",,"StudyData","SUBMINUTE("&amp;$Q$6&amp;","&amp;FormatMainDisplay!$O$10&amp;",Regular)","Bar",,"High",,AP32,"all",,,,"T")))</f>
        <v>29.74</v>
      </c>
      <c r="AM32" s="81">
        <f>IF(FormatMainDisplay!$O$7="Y",RTD("cqg.rtd",,"StudyData",$Q$6,"Bar",,"Low",FormatMainDisplay!$O$8,AP32,,,,,"T"),IF(RTD("cqg.rtd",,"StudyData","SUBMINUTE("&amp;$Q$6&amp;","&amp;FormatMainDisplay!$O$10&amp;",Regular)","Bar",,"Low",,AP32,"all",,,,"T")="",NA(),RTD("cqg.rtd",,"StudyData","SUBMINUTE("&amp;$Q$6&amp;","&amp;FormatMainDisplay!$O$10&amp;",Regular)","Bar",,"Low",,AP32,"all",,,,"T")))</f>
        <v>29.33</v>
      </c>
      <c r="AN32" s="105">
        <f>IF(FormatMainDisplay!$O$7="Y",RTD("cqg.rtd",,"StudyData",$Q$6,"Bar",,"Close",FormatMainDisplay!$O$8,AP32,,,,,"T"),IF(RTD("cqg.rtd",,"StudyData","SUBMINUTE("&amp;$Q$6&amp;","&amp;FormatMainDisplay!$O$10&amp;",Regular)","Bar",,"Close",,AP32,"all",,,,"T")="",NA(),RTD("cqg.rtd",,"StudyData","SUBMINUTE("&amp;$Q$6&amp;","&amp;FormatMainDisplay!$O$10&amp;",Regular)","Bar",,"Close",,AP32,"all",,,,"T")))</f>
        <v>29.59</v>
      </c>
      <c r="AO32" s="107">
        <f>IF(FormatMainDisplay!$O$7="Y",RTD("cqg.rtd",,"StudyData",$Q$6,"Bar",,"Time",FormatMainDisplay!$O$8,AP32,,,,,"T"),IF(RTD("cqg.rtd",,"StudyData","SUBMINUTE("&amp;$Q$6&amp;","&amp;FormatMainDisplay!$O$10&amp;",Regular)","Bar",,"Time",,AP32,"all",,,,"T")="",NA(),RTD("cqg.rtd",,"StudyData","SUBMINUTE("&amp;$Q$6&amp;","&amp;FormatMainDisplay!$O$10&amp;",Regular)","Bar",,"Time",,AP32,"all",,,,"T")))</f>
        <v>42416.333333333336</v>
      </c>
      <c r="AP32" s="106">
        <f t="shared" si="2"/>
        <v>-27</v>
      </c>
      <c r="AQ32" s="25">
        <f t="shared" si="3"/>
        <v>-3</v>
      </c>
      <c r="AS32" s="82">
        <f xml:space="preserve"> RTD("cqg.rtd",,"StudyData", $D$31,  "Tick", "FlatTicks=0", "Tick","D",AZ32,"all")</f>
        <v>1216</v>
      </c>
      <c r="AT32" s="83">
        <f>IF(FormatMainDisplay!$H$22="Y",RTD("cqg.rtd",,"StudyData",$D$31,"Bar",,"Open",FormatMainDisplay!$H$23,AY32,,,,,"T"),IF(RTD("cqg.rtd",,"StudyData","SUBMINUTE("&amp;$D$31&amp;","&amp;FormatMainDisplay!$H$25&amp;",Regular)","Bar",,"Open",,AY32,"all",,,,"T")="",NA(),RTD("cqg.rtd",,"StudyData","SUBMINUTE("&amp;$D$31&amp;","&amp;FormatMainDisplay!$H$25&amp;",Regular)","Bar",,"Open",,AY32,"all",,,,"T")))</f>
        <v>1215.3</v>
      </c>
      <c r="AU32" s="83">
        <f>IF(FormatMainDisplay!$H$22="Y",RTD("cqg.rtd",,"StudyData",$D$31,"Bar",,"High",FormatMainDisplay!$H$23,AY32,,,,,"T"),IF(RTD("cqg.rtd",,"StudyData","SUBMINUTE("&amp;$D$31&amp;","&amp;FormatMainDisplay!$H$25&amp;",Regular)","Bar",,"High",,AY32,"all",,,,"T")="",NA(),RTD("cqg.rtd",,"StudyData","SUBMINUTE("&amp;$D$31&amp;","&amp;FormatMainDisplay!$H$25&amp;",Regular)","Bar",,"High",,AY32,"all",,,,"T")))</f>
        <v>1215.7</v>
      </c>
      <c r="AV32" s="83">
        <f>IF(FormatMainDisplay!$H$22="Y",RTD("cqg.rtd",,"StudyData",$D$31,"Bar",,"Low",FormatMainDisplay!$H$23,AY32,,,,,"T"),IF(RTD("cqg.rtd",,"StudyData","SUBMINUTE("&amp;$D$31&amp;","&amp;FormatMainDisplay!$H$25&amp;",Regular)","Bar",,"Low",,AY32,"all",,,,"T")="",NA(),RTD("cqg.rtd",,"StudyData","SUBMINUTE("&amp;$D$31&amp;","&amp;FormatMainDisplay!$H$25&amp;",Regular)","Bar",,"Low",,AY32,"all",,,,"T")))</f>
        <v>1214.3</v>
      </c>
      <c r="AW32" s="83">
        <f>IF(FormatMainDisplay!$H$22="Y",RTD("cqg.rtd",,"StudyData",$D$31,"Bar",,"Close",FormatMainDisplay!$H$23,AY32,,,,,"T"),IF(RTD("cqg.rtd",,"StudyData","SUBMINUTE("&amp;$D$31&amp;","&amp;FormatMainDisplay!$H$25&amp;",Regular)","Bar",,"Close",,AY32,"all",,,,"T")="",NA(),RTD("cqg.rtd",,"StudyData","SUBMINUTE("&amp;$D$31&amp;","&amp;FormatMainDisplay!$H$25&amp;",Regular)","Bar",,"Close",,AY32,"all",,,,"T")))</f>
        <v>1215.3</v>
      </c>
      <c r="AX32" s="52">
        <f>IF(FormatMainDisplay!$H$22="Y",RTD("cqg.rtd",,"StudyData",$D$31,"Bar",,"Time",FormatMainDisplay!$H$23,AY32,,,,,"T"),IF(RTD("cqg.rtd",,"StudyData","SUBMINUTE("&amp;$D$31&amp;","&amp;FormatMainDisplay!$H$25&amp;",Regular)","Bar",,"Time",,AY32,"all",,,,"T")="",NA(),RTD("cqg.rtd",,"StudyData","SUBMINUTE("&amp;$D$31&amp;","&amp;FormatMainDisplay!$H$25&amp;",Regular)","Bar",,"Time",,AY32,"all",,,,"T")))</f>
        <v>42416.333333333336</v>
      </c>
      <c r="AY32" s="25">
        <f t="shared" si="4"/>
        <v>-27</v>
      </c>
      <c r="AZ32" s="25">
        <f t="shared" si="5"/>
        <v>-3</v>
      </c>
    </row>
    <row r="33" spans="2:73" ht="17.45" customHeight="1" x14ac:dyDescent="0.3">
      <c r="B33" s="186"/>
      <c r="C33" s="186"/>
      <c r="D33" s="187"/>
      <c r="E33" s="189"/>
      <c r="F33" s="193"/>
      <c r="G33" s="194"/>
      <c r="H33" s="194"/>
      <c r="I33" s="195"/>
      <c r="J33" s="189"/>
      <c r="K33" s="189"/>
      <c r="L33" s="189"/>
      <c r="M33" s="189"/>
      <c r="N33" s="143"/>
      <c r="O33" s="196"/>
      <c r="P33" s="197"/>
      <c r="Q33" s="197"/>
      <c r="R33" s="198"/>
      <c r="S33" s="198"/>
      <c r="T33" s="199"/>
      <c r="U33" s="198"/>
      <c r="V33" s="198"/>
      <c r="W33" s="144"/>
      <c r="X33" s="144"/>
      <c r="Y33" s="144"/>
      <c r="Z33" s="145"/>
      <c r="AA33" s="82">
        <f xml:space="preserve"> RTD("cqg.rtd",,"StudyData", $D$6,  "Tick", "FlatTicks=0", "Tick","D",AH33,"all")</f>
        <v>1872.75</v>
      </c>
      <c r="AB33" s="81">
        <f>IF(FormatMainDisplay!$H$7="Y",RTD("cqg.rtd",,"StudyData",$D$6,"Bar",,"Open",FormatMainDisplay!$H$8,AG33,,,,,"T"),IF(RTD("cqg.rtd",,"StudyData","SUBMINUTE("&amp;$D$6&amp;","&amp;FormatMainDisplay!$H$10&amp;",Regular)","Bar",,"Open",,AG33,"all",,,,"T")="",NA(),RTD("cqg.rtd",,"StudyData","SUBMINUTE("&amp;$D$6&amp;","&amp;FormatMainDisplay!$H$10&amp;",Regular)","Bar",,"Open",,AG33,"all",,,,"T")))</f>
        <v>1878.25</v>
      </c>
      <c r="AC33" s="81">
        <f>IF(FormatMainDisplay!$H$7="Y",RTD("cqg.rtd",,"StudyData",$D$6,"Bar",,"High",FormatMainDisplay!$H$8,AG33,,,,,"T"),IF(RTD("cqg.rtd",,"StudyData","SUBMINUTE("&amp;$D$6&amp;","&amp;FormatMainDisplay!$H$10&amp;",Regular)","Bar",,"High",,AG33,"all",,,,"T")="",NA(),RTD("cqg.rtd",,"StudyData","SUBMINUTE("&amp;$D$6&amp;","&amp;FormatMainDisplay!$H$10&amp;",Regular)","Bar",,"High",,AG33,"all",,,,"T")))</f>
        <v>1879.5</v>
      </c>
      <c r="AD33" s="81">
        <f>IF(FormatMainDisplay!$H$7="Y",RTD("cqg.rtd",,"StudyData",$D$6,"Bar",,"Low",FormatMainDisplay!$H$8,AG33,,,,,"T"),IF(RTD("cqg.rtd",,"StudyData","SUBMINUTE("&amp;$D$6&amp;","&amp;FormatMainDisplay!$H$10&amp;",Regular)","Bar",,"Low",,AG33,"all",,,,"T")="",NA(),RTD("cqg.rtd",,"StudyData","SUBMINUTE("&amp;$D$6&amp;","&amp;FormatMainDisplay!$H$10&amp;",Regular)","Bar",,"Low",,AG33,"all",,,,"T")))</f>
        <v>1877.75</v>
      </c>
      <c r="AE33" s="81">
        <f>IF(FormatMainDisplay!$H$7="Y",RTD("cqg.rtd",,"StudyData",$D$6,"Bar",,"Close",FormatMainDisplay!$H$8,AG33,,,,,"T"),IF(RTD("cqg.rtd",,"StudyData","SUBMINUTE("&amp;$D$6&amp;","&amp;FormatMainDisplay!$H$10&amp;",Regular)","Bar",,"Close",,AG33,"all",,,,"T")="",NA(),RTD("cqg.rtd",,"StudyData","SUBMINUTE("&amp;$D$6&amp;","&amp;FormatMainDisplay!$H$10&amp;",Regular)","Bar",,"Close",,AG33,"all",,,,"T")))</f>
        <v>1878.5</v>
      </c>
      <c r="AF33" s="52">
        <f>IF(FormatMainDisplay!$H$7="Y",RTD("cqg.rtd",,"StudyData",$D$6,"Bar",,"Time",FormatMainDisplay!$H$8,AG33,,,,,"T"),IF(RTD("cqg.rtd",,"StudyData","SUBMINUTE("&amp;$D$6&amp;","&amp;FormatMainDisplay!$H$10&amp;",Regular)","Bar",,"Time",,AG33,"all",,,,"T")="",NA(),RTD("cqg.rtd",,"StudyData","SUBMINUTE("&amp;$D$6&amp;","&amp;FormatMainDisplay!$H$10&amp;",Regular)","Bar",,"Time",,AG33,"all",,,,"T")))</f>
        <v>42416.329861111109</v>
      </c>
      <c r="AG33" s="25">
        <f t="shared" si="0"/>
        <v>-28</v>
      </c>
      <c r="AH33" s="25">
        <f t="shared" si="1"/>
        <v>-2</v>
      </c>
      <c r="AJ33" s="82">
        <f xml:space="preserve"> RTD("cqg.rtd",,"StudyData", $Q$6,  "Tick", "FlatTicks=0", "Tick","D",AQ33,"all")</f>
        <v>28.81</v>
      </c>
      <c r="AK33" s="81">
        <f>IF(FormatMainDisplay!$O$7="Y",RTD("cqg.rtd",,"StudyData",$Q$6,"Bar",,"Open",FormatMainDisplay!$O$8,AP33,,,,,"T"),IF(RTD("cqg.rtd",,"StudyData","SUBMINUTE("&amp;$Q$6&amp;","&amp;FormatMainDisplay!$O$10&amp;",Regular)","Bar",,"Open",,AP33,"all",,,,"T")="",NA(),RTD("cqg.rtd",,"StudyData","SUBMINUTE("&amp;$Q$6&amp;","&amp;FormatMainDisplay!$O$10&amp;",Regular)","Bar",,"Open",,AP33,"all",,,,"T")))</f>
        <v>29.51</v>
      </c>
      <c r="AL33" s="81">
        <f>IF(FormatMainDisplay!$O$7="Y",RTD("cqg.rtd",,"StudyData",$Q$6,"Bar",,"High",FormatMainDisplay!$O$8,AP33,,,,,"T"),IF(RTD("cqg.rtd",,"StudyData","SUBMINUTE("&amp;$Q$6&amp;","&amp;FormatMainDisplay!$O$10&amp;",Regular)","Bar",,"High",,AP33,"all",,,,"T")="",NA(),RTD("cqg.rtd",,"StudyData","SUBMINUTE("&amp;$Q$6&amp;","&amp;FormatMainDisplay!$O$10&amp;",Regular)","Bar",,"High",,AP33,"all",,,,"T")))</f>
        <v>29.6</v>
      </c>
      <c r="AM33" s="81">
        <f>IF(FormatMainDisplay!$O$7="Y",RTD("cqg.rtd",,"StudyData",$Q$6,"Bar",,"Low",FormatMainDisplay!$O$8,AP33,,,,,"T"),IF(RTD("cqg.rtd",,"StudyData","SUBMINUTE("&amp;$Q$6&amp;","&amp;FormatMainDisplay!$O$10&amp;",Regular)","Bar",,"Low",,AP33,"all",,,,"T")="",NA(),RTD("cqg.rtd",,"StudyData","SUBMINUTE("&amp;$Q$6&amp;","&amp;FormatMainDisplay!$O$10&amp;",Regular)","Bar",,"Low",,AP33,"all",,,,"T")))</f>
        <v>29.48</v>
      </c>
      <c r="AN33" s="105">
        <f>IF(FormatMainDisplay!$O$7="Y",RTD("cqg.rtd",,"StudyData",$Q$6,"Bar",,"Close",FormatMainDisplay!$O$8,AP33,,,,,"T"),IF(RTD("cqg.rtd",,"StudyData","SUBMINUTE("&amp;$Q$6&amp;","&amp;FormatMainDisplay!$O$10&amp;",Regular)","Bar",,"Close",,AP33,"all",,,,"T")="",NA(),RTD("cqg.rtd",,"StudyData","SUBMINUTE("&amp;$Q$6&amp;","&amp;FormatMainDisplay!$O$10&amp;",Regular)","Bar",,"Close",,AP33,"all",,,,"T")))</f>
        <v>29.53</v>
      </c>
      <c r="AO33" s="107">
        <f>IF(FormatMainDisplay!$O$7="Y",RTD("cqg.rtd",,"StudyData",$Q$6,"Bar",,"Time",FormatMainDisplay!$O$8,AP33,,,,,"T"),IF(RTD("cqg.rtd",,"StudyData","SUBMINUTE("&amp;$Q$6&amp;","&amp;FormatMainDisplay!$O$10&amp;",Regular)","Bar",,"Time",,AP33,"all",,,,"T")="",NA(),RTD("cqg.rtd",,"StudyData","SUBMINUTE("&amp;$Q$6&amp;","&amp;FormatMainDisplay!$O$10&amp;",Regular)","Bar",,"Time",,AP33,"all",,,,"T")))</f>
        <v>42416.329861111109</v>
      </c>
      <c r="AP33" s="106">
        <f t="shared" si="2"/>
        <v>-28</v>
      </c>
      <c r="AQ33" s="25">
        <f t="shared" si="3"/>
        <v>-2</v>
      </c>
      <c r="AS33" s="82">
        <f xml:space="preserve"> RTD("cqg.rtd",,"StudyData", $D$31,  "Tick", "FlatTicks=0", "Tick","D",AZ33,"all")</f>
        <v>1216.0999999999999</v>
      </c>
      <c r="AT33" s="83">
        <f>IF(FormatMainDisplay!$H$22="Y",RTD("cqg.rtd",,"StudyData",$D$31,"Bar",,"Open",FormatMainDisplay!$H$23,AY33,,,,,"T"),IF(RTD("cqg.rtd",,"StudyData","SUBMINUTE("&amp;$D$31&amp;","&amp;FormatMainDisplay!$H$25&amp;",Regular)","Bar",,"Open",,AY33,"all",,,,"T")="",NA(),RTD("cqg.rtd",,"StudyData","SUBMINUTE("&amp;$D$31&amp;","&amp;FormatMainDisplay!$H$25&amp;",Regular)","Bar",,"Open",,AY33,"all",,,,"T")))</f>
        <v>1215.7</v>
      </c>
      <c r="AU33" s="83">
        <f>IF(FormatMainDisplay!$H$22="Y",RTD("cqg.rtd",,"StudyData",$D$31,"Bar",,"High",FormatMainDisplay!$H$23,AY33,,,,,"T"),IF(RTD("cqg.rtd",,"StudyData","SUBMINUTE("&amp;$D$31&amp;","&amp;FormatMainDisplay!$H$25&amp;",Regular)","Bar",,"High",,AY33,"all",,,,"T")="",NA(),RTD("cqg.rtd",,"StudyData","SUBMINUTE("&amp;$D$31&amp;","&amp;FormatMainDisplay!$H$25&amp;",Regular)","Bar",,"High",,AY33,"all",,,,"T")))</f>
        <v>1216.4000000000001</v>
      </c>
      <c r="AV33" s="83">
        <f>IF(FormatMainDisplay!$H$22="Y",RTD("cqg.rtd",,"StudyData",$D$31,"Bar",,"Low",FormatMainDisplay!$H$23,AY33,,,,,"T"),IF(RTD("cqg.rtd",,"StudyData","SUBMINUTE("&amp;$D$31&amp;","&amp;FormatMainDisplay!$H$25&amp;",Regular)","Bar",,"Low",,AY33,"all",,,,"T")="",NA(),RTD("cqg.rtd",,"StudyData","SUBMINUTE("&amp;$D$31&amp;","&amp;FormatMainDisplay!$H$25&amp;",Regular)","Bar",,"Low",,AY33,"all",,,,"T")))</f>
        <v>1214.8</v>
      </c>
      <c r="AW33" s="83">
        <f>IF(FormatMainDisplay!$H$22="Y",RTD("cqg.rtd",,"StudyData",$D$31,"Bar",,"Close",FormatMainDisplay!$H$23,AY33,,,,,"T"),IF(RTD("cqg.rtd",,"StudyData","SUBMINUTE("&amp;$D$31&amp;","&amp;FormatMainDisplay!$H$25&amp;",Regular)","Bar",,"Close",,AY33,"all",,,,"T")="",NA(),RTD("cqg.rtd",,"StudyData","SUBMINUTE("&amp;$D$31&amp;","&amp;FormatMainDisplay!$H$25&amp;",Regular)","Bar",,"Close",,AY33,"all",,,,"T")))</f>
        <v>1215.3</v>
      </c>
      <c r="AX33" s="52">
        <f>IF(FormatMainDisplay!$H$22="Y",RTD("cqg.rtd",,"StudyData",$D$31,"Bar",,"Time",FormatMainDisplay!$H$23,AY33,,,,,"T"),IF(RTD("cqg.rtd",,"StudyData","SUBMINUTE("&amp;$D$31&amp;","&amp;FormatMainDisplay!$H$25&amp;",Regular)","Bar",,"Time",,AY33,"all",,,,"T")="",NA(),RTD("cqg.rtd",,"StudyData","SUBMINUTE("&amp;$D$31&amp;","&amp;FormatMainDisplay!$H$25&amp;",Regular)","Bar",,"Time",,AY33,"all",,,,"T")))</f>
        <v>42416.329861111109</v>
      </c>
      <c r="AY33" s="25">
        <f t="shared" si="4"/>
        <v>-28</v>
      </c>
      <c r="AZ33" s="25">
        <f t="shared" si="5"/>
        <v>-2</v>
      </c>
    </row>
    <row r="34" spans="2:73" ht="4.1500000000000004" customHeight="1" x14ac:dyDescent="0.3">
      <c r="B34" s="209"/>
      <c r="C34" s="207"/>
      <c r="D34" s="207"/>
      <c r="E34" s="207"/>
      <c r="F34" s="210"/>
      <c r="G34" s="211"/>
      <c r="H34" s="212"/>
      <c r="I34" s="211"/>
      <c r="J34" s="201"/>
      <c r="K34" s="201"/>
      <c r="L34" s="201"/>
      <c r="M34" s="202"/>
      <c r="N34" s="143"/>
      <c r="O34" s="196"/>
      <c r="P34" s="197"/>
      <c r="Q34" s="197"/>
      <c r="R34" s="197"/>
      <c r="S34" s="196"/>
      <c r="T34" s="197"/>
      <c r="U34" s="197"/>
      <c r="V34" s="197"/>
      <c r="W34" s="196"/>
      <c r="X34" s="197"/>
      <c r="Y34" s="197"/>
      <c r="Z34" s="270"/>
      <c r="AA34" s="82">
        <f xml:space="preserve"> RTD("cqg.rtd",,"StudyData", $D$6,  "Tick", "FlatTicks=0", "Tick","D",AH34,"all")</f>
        <v>1872.5</v>
      </c>
      <c r="AB34" s="81">
        <f>IF(FormatMainDisplay!$H$7="Y",RTD("cqg.rtd",,"StudyData",$D$6,"Bar",,"Open",FormatMainDisplay!$H$8,AG34,,,,,"T"),IF(RTD("cqg.rtd",,"StudyData","SUBMINUTE("&amp;$D$6&amp;","&amp;FormatMainDisplay!$H$10&amp;",Regular)","Bar",,"Open",,AG34,"all",,,,"T")="",NA(),RTD("cqg.rtd",,"StudyData","SUBMINUTE("&amp;$D$6&amp;","&amp;FormatMainDisplay!$H$10&amp;",Regular)","Bar",,"Open",,AG34,"all",,,,"T")))</f>
        <v>1877</v>
      </c>
      <c r="AC34" s="81">
        <f>IF(FormatMainDisplay!$H$7="Y",RTD("cqg.rtd",,"StudyData",$D$6,"Bar",,"High",FormatMainDisplay!$H$8,AG34,,,,,"T"),IF(RTD("cqg.rtd",,"StudyData","SUBMINUTE("&amp;$D$6&amp;","&amp;FormatMainDisplay!$H$10&amp;",Regular)","Bar",,"High",,AG34,"all",,,,"T")="",NA(),RTD("cqg.rtd",,"StudyData","SUBMINUTE("&amp;$D$6&amp;","&amp;FormatMainDisplay!$H$10&amp;",Regular)","Bar",,"High",,AG34,"all",,,,"T")))</f>
        <v>1878.75</v>
      </c>
      <c r="AD34" s="81">
        <f>IF(FormatMainDisplay!$H$7="Y",RTD("cqg.rtd",,"StudyData",$D$6,"Bar",,"Low",FormatMainDisplay!$H$8,AG34,,,,,"T"),IF(RTD("cqg.rtd",,"StudyData","SUBMINUTE("&amp;$D$6&amp;","&amp;FormatMainDisplay!$H$10&amp;",Regular)","Bar",,"Low",,AG34,"all",,,,"T")="",NA(),RTD("cqg.rtd",,"StudyData","SUBMINUTE("&amp;$D$6&amp;","&amp;FormatMainDisplay!$H$10&amp;",Regular)","Bar",,"Low",,AG34,"all",,,,"T")))</f>
        <v>1876.5</v>
      </c>
      <c r="AE34" s="81">
        <f>IF(FormatMainDisplay!$H$7="Y",RTD("cqg.rtd",,"StudyData",$D$6,"Bar",,"Close",FormatMainDisplay!$H$8,AG34,,,,,"T"),IF(RTD("cqg.rtd",,"StudyData","SUBMINUTE("&amp;$D$6&amp;","&amp;FormatMainDisplay!$H$10&amp;",Regular)","Bar",,"Close",,AG34,"all",,,,"T")="",NA(),RTD("cqg.rtd",,"StudyData","SUBMINUTE("&amp;$D$6&amp;","&amp;FormatMainDisplay!$H$10&amp;",Regular)","Bar",,"Close",,AG34,"all",,,,"T")))</f>
        <v>1878</v>
      </c>
      <c r="AF34" s="52">
        <f>IF(FormatMainDisplay!$H$7="Y",RTD("cqg.rtd",,"StudyData",$D$6,"Bar",,"Time",FormatMainDisplay!$H$8,AG34,,,,,"T"),IF(RTD("cqg.rtd",,"StudyData","SUBMINUTE("&amp;$D$6&amp;","&amp;FormatMainDisplay!$H$10&amp;",Regular)","Bar",,"Time",,AG34,"all",,,,"T")="",NA(),RTD("cqg.rtd",,"StudyData","SUBMINUTE("&amp;$D$6&amp;","&amp;FormatMainDisplay!$H$10&amp;",Regular)","Bar",,"Time",,AG34,"all",,,,"T")))</f>
        <v>42416.326388888891</v>
      </c>
      <c r="AG34" s="25">
        <f t="shared" si="0"/>
        <v>-29</v>
      </c>
      <c r="AH34" s="25">
        <f t="shared" si="1"/>
        <v>-1</v>
      </c>
      <c r="AJ34" s="82">
        <f xml:space="preserve"> RTD("cqg.rtd",,"StudyData", $Q$6,  "Tick", "FlatTicks=0", "Tick","D",AQ34,"all")</f>
        <v>28.8</v>
      </c>
      <c r="AK34" s="81">
        <f>IF(FormatMainDisplay!$O$7="Y",RTD("cqg.rtd",,"StudyData",$Q$6,"Bar",,"Open",FormatMainDisplay!$O$8,AP34,,,,,"T"),IF(RTD("cqg.rtd",,"StudyData","SUBMINUTE("&amp;$Q$6&amp;","&amp;FormatMainDisplay!$O$10&amp;",Regular)","Bar",,"Open",,AP34,"all",,,,"T")="",NA(),RTD("cqg.rtd",,"StudyData","SUBMINUTE("&amp;$Q$6&amp;","&amp;FormatMainDisplay!$O$10&amp;",Regular)","Bar",,"Open",,AP34,"all",,,,"T")))</f>
        <v>29.37</v>
      </c>
      <c r="AL34" s="81">
        <f>IF(FormatMainDisplay!$O$7="Y",RTD("cqg.rtd",,"StudyData",$Q$6,"Bar",,"High",FormatMainDisplay!$O$8,AP34,,,,,"T"),IF(RTD("cqg.rtd",,"StudyData","SUBMINUTE("&amp;$Q$6&amp;","&amp;FormatMainDisplay!$O$10&amp;",Regular)","Bar",,"High",,AP34,"all",,,,"T")="",NA(),RTD("cqg.rtd",,"StudyData","SUBMINUTE("&amp;$Q$6&amp;","&amp;FormatMainDisplay!$O$10&amp;",Regular)","Bar",,"High",,AP34,"all",,,,"T")))</f>
        <v>29.6</v>
      </c>
      <c r="AM34" s="81">
        <f>IF(FormatMainDisplay!$O$7="Y",RTD("cqg.rtd",,"StudyData",$Q$6,"Bar",,"Low",FormatMainDisplay!$O$8,AP34,,,,,"T"),IF(RTD("cqg.rtd",,"StudyData","SUBMINUTE("&amp;$Q$6&amp;","&amp;FormatMainDisplay!$O$10&amp;",Regular)","Bar",,"Low",,AP34,"all",,,,"T")="",NA(),RTD("cqg.rtd",,"StudyData","SUBMINUTE("&amp;$Q$6&amp;","&amp;FormatMainDisplay!$O$10&amp;",Regular)","Bar",,"Low",,AP34,"all",,,,"T")))</f>
        <v>29.32</v>
      </c>
      <c r="AN34" s="105">
        <f>IF(FormatMainDisplay!$O$7="Y",RTD("cqg.rtd",,"StudyData",$Q$6,"Bar",,"Close",FormatMainDisplay!$O$8,AP34,,,,,"T"),IF(RTD("cqg.rtd",,"StudyData","SUBMINUTE("&amp;$Q$6&amp;","&amp;FormatMainDisplay!$O$10&amp;",Regular)","Bar",,"Close",,AP34,"all",,,,"T")="",NA(),RTD("cqg.rtd",,"StudyData","SUBMINUTE("&amp;$Q$6&amp;","&amp;FormatMainDisplay!$O$10&amp;",Regular)","Bar",,"Close",,AP34,"all",,,,"T")))</f>
        <v>29.5</v>
      </c>
      <c r="AO34" s="107">
        <f>IF(FormatMainDisplay!$O$7="Y",RTD("cqg.rtd",,"StudyData",$Q$6,"Bar",,"Time",FormatMainDisplay!$O$8,AP34,,,,,"T"),IF(RTD("cqg.rtd",,"StudyData","SUBMINUTE("&amp;$Q$6&amp;","&amp;FormatMainDisplay!$O$10&amp;",Regular)","Bar",,"Time",,AP34,"all",,,,"T")="",NA(),RTD("cqg.rtd",,"StudyData","SUBMINUTE("&amp;$Q$6&amp;","&amp;FormatMainDisplay!$O$10&amp;",Regular)","Bar",,"Time",,AP34,"all",,,,"T")))</f>
        <v>42416.326388888891</v>
      </c>
      <c r="AP34" s="106">
        <f t="shared" si="2"/>
        <v>-29</v>
      </c>
      <c r="AQ34" s="25">
        <f t="shared" si="3"/>
        <v>-1</v>
      </c>
      <c r="AS34" s="82">
        <f xml:space="preserve"> RTD("cqg.rtd",,"StudyData", $D$31,  "Tick", "FlatTicks=0", "Tick","D",AZ34,"all")</f>
        <v>1216</v>
      </c>
      <c r="AT34" s="83">
        <f>IF(FormatMainDisplay!$H$22="Y",RTD("cqg.rtd",,"StudyData",$D$31,"Bar",,"Open",FormatMainDisplay!$H$23,AY34,,,,,"T"),IF(RTD("cqg.rtd",,"StudyData","SUBMINUTE("&amp;$D$31&amp;","&amp;FormatMainDisplay!$H$25&amp;",Regular)","Bar",,"Open",,AY34,"all",,,,"T")="",NA(),RTD("cqg.rtd",,"StudyData","SUBMINUTE("&amp;$D$31&amp;","&amp;FormatMainDisplay!$H$25&amp;",Regular)","Bar",,"Open",,AY34,"all",,,,"T")))</f>
        <v>1215.0999999999999</v>
      </c>
      <c r="AU34" s="83">
        <f>IF(FormatMainDisplay!$H$22="Y",RTD("cqg.rtd",,"StudyData",$D$31,"Bar",,"High",FormatMainDisplay!$H$23,AY34,,,,,"T"),IF(RTD("cqg.rtd",,"StudyData","SUBMINUTE("&amp;$D$31&amp;","&amp;FormatMainDisplay!$H$25&amp;",Regular)","Bar",,"High",,AY34,"all",,,,"T")="",NA(),RTD("cqg.rtd",,"StudyData","SUBMINUTE("&amp;$D$31&amp;","&amp;FormatMainDisplay!$H$25&amp;",Regular)","Bar",,"High",,AY34,"all",,,,"T")))</f>
        <v>1215.9000000000001</v>
      </c>
      <c r="AV34" s="83">
        <f>IF(FormatMainDisplay!$H$22="Y",RTD("cqg.rtd",,"StudyData",$D$31,"Bar",,"Low",FormatMainDisplay!$H$23,AY34,,,,,"T"),IF(RTD("cqg.rtd",,"StudyData","SUBMINUTE("&amp;$D$31&amp;","&amp;FormatMainDisplay!$H$25&amp;",Regular)","Bar",,"Low",,AY34,"all",,,,"T")="",NA(),RTD("cqg.rtd",,"StudyData","SUBMINUTE("&amp;$D$31&amp;","&amp;FormatMainDisplay!$H$25&amp;",Regular)","Bar",,"Low",,AY34,"all",,,,"T")))</f>
        <v>1214.3</v>
      </c>
      <c r="AW34" s="83">
        <f>IF(FormatMainDisplay!$H$22="Y",RTD("cqg.rtd",,"StudyData",$D$31,"Bar",,"Close",FormatMainDisplay!$H$23,AY34,,,,,"T"),IF(RTD("cqg.rtd",,"StudyData","SUBMINUTE("&amp;$D$31&amp;","&amp;FormatMainDisplay!$H$25&amp;",Regular)","Bar",,"Close",,AY34,"all",,,,"T")="",NA(),RTD("cqg.rtd",,"StudyData","SUBMINUTE("&amp;$D$31&amp;","&amp;FormatMainDisplay!$H$25&amp;",Regular)","Bar",,"Close",,AY34,"all",,,,"T")))</f>
        <v>1215.5999999999999</v>
      </c>
      <c r="AX34" s="52">
        <f>IF(FormatMainDisplay!$H$22="Y",RTD("cqg.rtd",,"StudyData",$D$31,"Bar",,"Time",FormatMainDisplay!$H$23,AY34,,,,,"T"),IF(RTD("cqg.rtd",,"StudyData","SUBMINUTE("&amp;$D$31&amp;","&amp;FormatMainDisplay!$H$25&amp;",Regular)","Bar",,"Time",,AY34,"all",,,,"T")="",NA(),RTD("cqg.rtd",,"StudyData","SUBMINUTE("&amp;$D$31&amp;","&amp;FormatMainDisplay!$H$25&amp;",Regular)","Bar",,"Time",,AY34,"all",,,,"T")))</f>
        <v>42416.326388888891</v>
      </c>
      <c r="AY34" s="25">
        <f t="shared" si="4"/>
        <v>-29</v>
      </c>
      <c r="AZ34" s="25">
        <f t="shared" si="5"/>
        <v>-1</v>
      </c>
    </row>
    <row r="35" spans="2:73" ht="20.100000000000001" customHeight="1" x14ac:dyDescent="0.3">
      <c r="B35" s="213" t="str">
        <f>TEXT(RTD("cqg.rtd",,"DOMData",D31,"Price",-5,FormatMainDisplay!B17),FormatMainDisplay!G19)</f>
        <v>1215.40</v>
      </c>
      <c r="C35" s="215" t="str">
        <f>TEXT(RTD("cqg.rtd",,"DOMData",D31,"Price",-4,FormatMainDisplay!B17),FormatMainDisplay!G19)</f>
        <v>1215.50</v>
      </c>
      <c r="D35" s="217" t="str">
        <f>TEXT(RTD("cqg.rtd",,"DOMData",D31,"Price",-3,FormatMainDisplay!B17),FormatMainDisplay!G19)</f>
        <v>1215.60</v>
      </c>
      <c r="E35" s="219" t="str">
        <f>TEXT(RTD("cqg.rtd",,"DOMData",D31,"Price",-2,FormatMainDisplay!B17),FormatMainDisplay!G19)</f>
        <v>1215.70</v>
      </c>
      <c r="F35" s="173" t="str">
        <f>FormatMainDisplay!D22</f>
        <v>12</v>
      </c>
      <c r="G35" s="146"/>
      <c r="H35" s="175" t="str">
        <f>FormatMainDisplay!F22</f>
        <v>12</v>
      </c>
      <c r="I35" s="147"/>
      <c r="J35" s="221" t="str">
        <f>TEXT(RTD("cqg.rtd",,"DOMData",D31,"Price",2,FormatMainDisplay!B17),FormatMainDisplay!G19)</f>
        <v>1216.00</v>
      </c>
      <c r="K35" s="223" t="str">
        <f>TEXT(RTD("cqg.rtd",,"DOMData",D31,"Price",3,FormatMainDisplay!B17),FormatMainDisplay!G19)</f>
        <v>1216.10</v>
      </c>
      <c r="L35" s="225" t="str">
        <f>TEXT(RTD("cqg.rtd",,"DOMData",D31,"Price",4,FormatMainDisplay!B17),FormatMainDisplay!G19)</f>
        <v>1216.20</v>
      </c>
      <c r="M35" s="227" t="str">
        <f>TEXT(RTD("cqg.rtd",,"DOMData",D31,"Price",5,FormatMainDisplay!B17),FormatMainDisplay!G19)</f>
        <v>1216.30</v>
      </c>
      <c r="N35" s="143"/>
      <c r="O35" s="148"/>
      <c r="P35" s="143"/>
      <c r="Q35" s="143"/>
      <c r="R35" s="143"/>
      <c r="S35" s="143"/>
      <c r="T35" s="143"/>
      <c r="U35" s="148"/>
      <c r="V35" s="143"/>
      <c r="W35" s="143"/>
      <c r="X35" s="143"/>
      <c r="Y35" s="143"/>
      <c r="Z35" s="149"/>
      <c r="AA35" s="82">
        <f xml:space="preserve"> RTD("cqg.rtd",,"StudyData", $D$6,  "Tick", "FlatTicks=0", "Tick","D",AH35,"all")</f>
        <v>1872.75</v>
      </c>
      <c r="AB35" s="81">
        <f>IF(FormatMainDisplay!$H$7="Y",RTD("cqg.rtd",,"StudyData",$D$6,"Bar",,"Open",FormatMainDisplay!$H$8,AG35,,,,,"T"),IF(RTD("cqg.rtd",,"StudyData","SUBMINUTE("&amp;$D$6&amp;","&amp;FormatMainDisplay!$H$10&amp;",Regular)","Bar",,"Open",,AG35,"all",,,,"T")="",NA(),RTD("cqg.rtd",,"StudyData","SUBMINUTE("&amp;$D$6&amp;","&amp;FormatMainDisplay!$H$10&amp;",Regular)","Bar",,"Open",,AG35,"all",,,,"T")))</f>
        <v>1876.25</v>
      </c>
      <c r="AC35" s="81">
        <f>IF(FormatMainDisplay!$H$7="Y",RTD("cqg.rtd",,"StudyData",$D$6,"Bar",,"High",FormatMainDisplay!$H$8,AG35,,,,,"T"),IF(RTD("cqg.rtd",,"StudyData","SUBMINUTE("&amp;$D$6&amp;","&amp;FormatMainDisplay!$H$10&amp;",Regular)","Bar",,"High",,AG35,"all",,,,"T")="",NA(),RTD("cqg.rtd",,"StudyData","SUBMINUTE("&amp;$D$6&amp;","&amp;FormatMainDisplay!$H$10&amp;",Regular)","Bar",,"High",,AG35,"all",,,,"T")))</f>
        <v>1877.5</v>
      </c>
      <c r="AD35" s="81">
        <f>IF(FormatMainDisplay!$H$7="Y",RTD("cqg.rtd",,"StudyData",$D$6,"Bar",,"Low",FormatMainDisplay!$H$8,AG35,,,,,"T"),IF(RTD("cqg.rtd",,"StudyData","SUBMINUTE("&amp;$D$6&amp;","&amp;FormatMainDisplay!$H$10&amp;",Regular)","Bar",,"Low",,AG35,"all",,,,"T")="",NA(),RTD("cqg.rtd",,"StudyData","SUBMINUTE("&amp;$D$6&amp;","&amp;FormatMainDisplay!$H$10&amp;",Regular)","Bar",,"Low",,AG35,"all",,,,"T")))</f>
        <v>1875.5</v>
      </c>
      <c r="AE35" s="81">
        <f>IF(FormatMainDisplay!$H$7="Y",RTD("cqg.rtd",,"StudyData",$D$6,"Bar",,"Close",FormatMainDisplay!$H$8,AG35,,,,,"T"),IF(RTD("cqg.rtd",,"StudyData","SUBMINUTE("&amp;$D$6&amp;","&amp;FormatMainDisplay!$H$10&amp;",Regular)","Bar",,"Close",,AG35,"all",,,,"T")="",NA(),RTD("cqg.rtd",,"StudyData","SUBMINUTE("&amp;$D$6&amp;","&amp;FormatMainDisplay!$H$10&amp;",Regular)","Bar",,"Close",,AG35,"all",,,,"T")))</f>
        <v>1876.75</v>
      </c>
      <c r="AF35" s="52">
        <f>IF(FormatMainDisplay!$H$7="Y",RTD("cqg.rtd",,"StudyData",$D$6,"Bar",,"Time",FormatMainDisplay!$H$8,AG35,,,,,"T"),IF(RTD("cqg.rtd",,"StudyData","SUBMINUTE("&amp;$D$6&amp;","&amp;FormatMainDisplay!$H$10&amp;",Regular)","Bar",,"Time",,AG35,"all",,,,"T")="",NA(),RTD("cqg.rtd",,"StudyData","SUBMINUTE("&amp;$D$6&amp;","&amp;FormatMainDisplay!$H$10&amp;",Regular)","Bar",,"Time",,AG35,"all",,,,"T")))</f>
        <v>42416.322916666664</v>
      </c>
      <c r="AG35" s="25">
        <f t="shared" si="0"/>
        <v>-30</v>
      </c>
      <c r="AH35" s="25">
        <f t="shared" si="1"/>
        <v>0</v>
      </c>
      <c r="AJ35" s="82">
        <f xml:space="preserve"> RTD("cqg.rtd",,"StudyData", $Q$6,  "Tick", "FlatTicks=0", "Tick","D",AQ35,"all")</f>
        <v>28.81</v>
      </c>
      <c r="AK35" s="81">
        <f>IF(FormatMainDisplay!$O$7="Y",RTD("cqg.rtd",,"StudyData",$Q$6,"Bar",,"Open",FormatMainDisplay!$O$8,AP35,,,,,"T"),IF(RTD("cqg.rtd",,"StudyData","SUBMINUTE("&amp;$Q$6&amp;","&amp;FormatMainDisplay!$O$10&amp;",Regular)","Bar",,"Open",,AP35,"all",,,,"T")="",NA(),RTD("cqg.rtd",,"StudyData","SUBMINUTE("&amp;$Q$6&amp;","&amp;FormatMainDisplay!$O$10&amp;",Regular)","Bar",,"Open",,AP35,"all",,,,"T")))</f>
        <v>29.5</v>
      </c>
      <c r="AL35" s="81">
        <f>IF(FormatMainDisplay!$O$7="Y",RTD("cqg.rtd",,"StudyData",$Q$6,"Bar",,"High",FormatMainDisplay!$O$8,AP35,,,,,"T"),IF(RTD("cqg.rtd",,"StudyData","SUBMINUTE("&amp;$Q$6&amp;","&amp;FormatMainDisplay!$O$10&amp;",Regular)","Bar",,"High",,AP35,"all",,,,"T")="",NA(),RTD("cqg.rtd",,"StudyData","SUBMINUTE("&amp;$Q$6&amp;","&amp;FormatMainDisplay!$O$10&amp;",Regular)","Bar",,"High",,AP35,"all",,,,"T")))</f>
        <v>29.5</v>
      </c>
      <c r="AM35" s="81">
        <f>IF(FormatMainDisplay!$O$7="Y",RTD("cqg.rtd",,"StudyData",$Q$6,"Bar",,"Low",FormatMainDisplay!$O$8,AP35,,,,,"T"),IF(RTD("cqg.rtd",,"StudyData","SUBMINUTE("&amp;$Q$6&amp;","&amp;FormatMainDisplay!$O$10&amp;",Regular)","Bar",,"Low",,AP35,"all",,,,"T")="",NA(),RTD("cqg.rtd",,"StudyData","SUBMINUTE("&amp;$Q$6&amp;","&amp;FormatMainDisplay!$O$10&amp;",Regular)","Bar",,"Low",,AP35,"all",,,,"T")))</f>
        <v>29.28</v>
      </c>
      <c r="AN35" s="105">
        <f>IF(FormatMainDisplay!$O$7="Y",RTD("cqg.rtd",,"StudyData",$Q$6,"Bar",,"Close",FormatMainDisplay!$O$8,AP35,,,,,"T"),IF(RTD("cqg.rtd",,"StudyData","SUBMINUTE("&amp;$Q$6&amp;","&amp;FormatMainDisplay!$O$10&amp;",Regular)","Bar",,"Close",,AP35,"all",,,,"T")="",NA(),RTD("cqg.rtd",,"StudyData","SUBMINUTE("&amp;$Q$6&amp;","&amp;FormatMainDisplay!$O$10&amp;",Regular)","Bar",,"Close",,AP35,"all",,,,"T")))</f>
        <v>29.37</v>
      </c>
      <c r="AO35" s="107">
        <f>IF(FormatMainDisplay!$O$7="Y",RTD("cqg.rtd",,"StudyData",$Q$6,"Bar",,"Time",FormatMainDisplay!$O$8,AP35,,,,,"T"),IF(RTD("cqg.rtd",,"StudyData","SUBMINUTE("&amp;$Q$6&amp;","&amp;FormatMainDisplay!$O$10&amp;",Regular)","Bar",,"Time",,AP35,"all",,,,"T")="",NA(),RTD("cqg.rtd",,"StudyData","SUBMINUTE("&amp;$Q$6&amp;","&amp;FormatMainDisplay!$O$10&amp;",Regular)","Bar",,"Time",,AP35,"all",,,,"T")))</f>
        <v>42416.322916666664</v>
      </c>
      <c r="AP35" s="106">
        <f t="shared" si="2"/>
        <v>-30</v>
      </c>
      <c r="AQ35" s="25">
        <f t="shared" si="3"/>
        <v>0</v>
      </c>
      <c r="AS35" s="82">
        <f xml:space="preserve"> RTD("cqg.rtd",,"StudyData", $D$31,  "Tick", "FlatTicks=0", "Tick","D",AZ35,"all")</f>
        <v>1215.9000000000001</v>
      </c>
      <c r="AT35" s="83">
        <f>IF(FormatMainDisplay!$H$22="Y",RTD("cqg.rtd",,"StudyData",$D$31,"Bar",,"Open",FormatMainDisplay!$H$23,AY35,,,,,"T"),IF(RTD("cqg.rtd",,"StudyData","SUBMINUTE("&amp;$D$31&amp;","&amp;FormatMainDisplay!$H$25&amp;",Regular)","Bar",,"Open",,AY35,"all",,,,"T")="",NA(),RTD("cqg.rtd",,"StudyData","SUBMINUTE("&amp;$D$31&amp;","&amp;FormatMainDisplay!$H$25&amp;",Regular)","Bar",,"Open",,AY35,"all",,,,"T")))</f>
        <v>1215.8</v>
      </c>
      <c r="AU35" s="83">
        <f>IF(FormatMainDisplay!$H$22="Y",RTD("cqg.rtd",,"StudyData",$D$31,"Bar",,"High",FormatMainDisplay!$H$23,AY35,,,,,"T"),IF(RTD("cqg.rtd",,"StudyData","SUBMINUTE("&amp;$D$31&amp;","&amp;FormatMainDisplay!$H$25&amp;",Regular)","Bar",,"High",,AY35,"all",,,,"T")="",NA(),RTD("cqg.rtd",,"StudyData","SUBMINUTE("&amp;$D$31&amp;","&amp;FormatMainDisplay!$H$25&amp;",Regular)","Bar",,"High",,AY35,"all",,,,"T")))</f>
        <v>1216.3</v>
      </c>
      <c r="AV35" s="83">
        <f>IF(FormatMainDisplay!$H$22="Y",RTD("cqg.rtd",,"StudyData",$D$31,"Bar",,"Low",FormatMainDisplay!$H$23,AY35,,,,,"T"),IF(RTD("cqg.rtd",,"StudyData","SUBMINUTE("&amp;$D$31&amp;","&amp;FormatMainDisplay!$H$25&amp;",Regular)","Bar",,"Low",,AY35,"all",,,,"T")="",NA(),RTD("cqg.rtd",,"StudyData","SUBMINUTE("&amp;$D$31&amp;","&amp;FormatMainDisplay!$H$25&amp;",Regular)","Bar",,"Low",,AY35,"all",,,,"T")))</f>
        <v>1214.9000000000001</v>
      </c>
      <c r="AW35" s="83">
        <f>IF(FormatMainDisplay!$H$22="Y",RTD("cqg.rtd",,"StudyData",$D$31,"Bar",,"Close",FormatMainDisplay!$H$23,AY35,,,,,"T"),IF(RTD("cqg.rtd",,"StudyData","SUBMINUTE("&amp;$D$31&amp;","&amp;FormatMainDisplay!$H$25&amp;",Regular)","Bar",,"Close",,AY35,"all",,,,"T")="",NA(),RTD("cqg.rtd",,"StudyData","SUBMINUTE("&amp;$D$31&amp;","&amp;FormatMainDisplay!$H$25&amp;",Regular)","Bar",,"Close",,AY35,"all",,,,"T")))</f>
        <v>1215.0999999999999</v>
      </c>
      <c r="AX35" s="52">
        <f>IF(FormatMainDisplay!$H$22="Y",RTD("cqg.rtd",,"StudyData",$D$31,"Bar",,"Time",FormatMainDisplay!$H$23,AY35,,,,,"T"),IF(RTD("cqg.rtd",,"StudyData","SUBMINUTE("&amp;$D$31&amp;","&amp;FormatMainDisplay!$H$25&amp;",Regular)","Bar",,"Time",,AY35,"all",,,,"T")="",NA(),RTD("cqg.rtd",,"StudyData","SUBMINUTE("&amp;$D$31&amp;","&amp;FormatMainDisplay!$H$25&amp;",Regular)","Bar",,"Time",,AY35,"all",,,,"T")))</f>
        <v>42416.322916666664</v>
      </c>
      <c r="AY35" s="25">
        <f t="shared" si="4"/>
        <v>-30</v>
      </c>
      <c r="AZ35" s="25">
        <f t="shared" si="5"/>
        <v>0</v>
      </c>
    </row>
    <row r="36" spans="2:73" s="7" customFormat="1" ht="25.15" customHeight="1" x14ac:dyDescent="0.3">
      <c r="B36" s="214"/>
      <c r="C36" s="216"/>
      <c r="D36" s="218"/>
      <c r="E36" s="220"/>
      <c r="F36" s="174" t="str">
        <f>FormatMainDisplay!D25</f>
        <v>15</v>
      </c>
      <c r="G36" s="167" t="str">
        <f>FormatMainDisplay!D28</f>
        <v>.80</v>
      </c>
      <c r="H36" s="176" t="str">
        <f>FormatMainDisplay!F25</f>
        <v>15</v>
      </c>
      <c r="I36" s="168" t="str">
        <f>FormatMainDisplay!F28</f>
        <v>.90</v>
      </c>
      <c r="J36" s="222"/>
      <c r="K36" s="224"/>
      <c r="L36" s="226"/>
      <c r="M36" s="228"/>
      <c r="N36" s="143"/>
      <c r="O36" s="148"/>
      <c r="P36" s="143"/>
      <c r="Q36" s="143"/>
      <c r="R36" s="143"/>
      <c r="S36" s="143"/>
      <c r="T36" s="149"/>
      <c r="U36" s="143"/>
      <c r="V36" s="143"/>
      <c r="W36" s="143"/>
      <c r="X36" s="143"/>
      <c r="Y36" s="143"/>
      <c r="Z36" s="149"/>
      <c r="AA36" s="25"/>
      <c r="AB36" s="81">
        <f>IF(FormatMainDisplay!$H$7="Y",RTD("cqg.rtd",,"StudyData",$D$6,"Bar",,"Open",FormatMainDisplay!$H$8,AG36,,,,,"T"),IF(RTD("cqg.rtd",,"StudyData","SUBMINUTE("&amp;$D$6&amp;","&amp;FormatMainDisplay!$H$10&amp;",Regular)","Bar",,"Open",,AG36,"all",,,,"T")="",NA(),RTD("cqg.rtd",,"StudyData","SUBMINUTE("&amp;$D$6&amp;","&amp;FormatMainDisplay!$H$10&amp;",Regular)","Bar",,"Open",,AG36,"all",,,,"T")))</f>
        <v>1878</v>
      </c>
      <c r="AC36" s="81">
        <f>IF(FormatMainDisplay!$H$7="Y",RTD("cqg.rtd",,"StudyData",$D$6,"Bar",,"High",FormatMainDisplay!$H$8,AG36,,,,,"T"),IF(RTD("cqg.rtd",,"StudyData","SUBMINUTE("&amp;$D$6&amp;","&amp;FormatMainDisplay!$H$10&amp;",Regular)","Bar",,"High",,AG36,"all",,,,"T")="",NA(),RTD("cqg.rtd",,"StudyData","SUBMINUTE("&amp;$D$6&amp;","&amp;FormatMainDisplay!$H$10&amp;",Regular)","Bar",,"High",,AG36,"all",,,,"T")))</f>
        <v>1879</v>
      </c>
      <c r="AD36" s="81">
        <f>IF(FormatMainDisplay!$H$7="Y",RTD("cqg.rtd",,"StudyData",$D$6,"Bar",,"Low",FormatMainDisplay!$H$8,AG36,,,,,"T"),IF(RTD("cqg.rtd",,"StudyData","SUBMINUTE("&amp;$D$6&amp;","&amp;FormatMainDisplay!$H$10&amp;",Regular)","Bar",,"Low",,AG36,"all",,,,"T")="",NA(),RTD("cqg.rtd",,"StudyData","SUBMINUTE("&amp;$D$6&amp;","&amp;FormatMainDisplay!$H$10&amp;",Regular)","Bar",,"Low",,AG36,"all",,,,"T")))</f>
        <v>1875.75</v>
      </c>
      <c r="AE36" s="81">
        <f>IF(FormatMainDisplay!$H$7="Y",RTD("cqg.rtd",,"StudyData",$D$6,"Bar",,"Close",FormatMainDisplay!$H$8,AG36,,,,,"T"),IF(RTD("cqg.rtd",,"StudyData","SUBMINUTE("&amp;$D$6&amp;","&amp;FormatMainDisplay!$H$10&amp;",Regular)","Bar",,"Close",,AG36,"all",,,,"T")="",NA(),RTD("cqg.rtd",,"StudyData","SUBMINUTE("&amp;$D$6&amp;","&amp;FormatMainDisplay!$H$10&amp;",Regular)","Bar",,"Close",,AG36,"all",,,,"T")))</f>
        <v>1876.5</v>
      </c>
      <c r="AF36" s="52">
        <f>IF(FormatMainDisplay!$H$7="Y",RTD("cqg.rtd",,"StudyData",$D$6,"Bar",,"Time",FormatMainDisplay!$H$8,AG36,,,,,"T"),IF(RTD("cqg.rtd",,"StudyData","SUBMINUTE("&amp;$D$6&amp;","&amp;FormatMainDisplay!$H$10&amp;",Regular)","Bar",,"Time",,AG36,"all",,,,"T")="",NA(),RTD("cqg.rtd",,"StudyData","SUBMINUTE("&amp;$D$6&amp;","&amp;FormatMainDisplay!$H$10&amp;",Regular)","Bar",,"Time",,AG36,"all",,,,"T")))</f>
        <v>42416.319444444445</v>
      </c>
      <c r="AG36" s="25">
        <f t="shared" si="0"/>
        <v>-31</v>
      </c>
      <c r="AH36" s="25"/>
      <c r="AI36" s="25"/>
      <c r="AJ36" s="25"/>
      <c r="AK36" s="81">
        <f>IF(FormatMainDisplay!$O$7="Y",RTD("cqg.rtd",,"StudyData",$Q$6,"Bar",,"Open",FormatMainDisplay!$O$8,AP36,,,,,"T"),IF(RTD("cqg.rtd",,"StudyData","SUBMINUTE("&amp;$Q$6&amp;","&amp;FormatMainDisplay!$O$10&amp;",Regular)","Bar",,"Open",,AP36,"all",,,,"T")="",NA(),RTD("cqg.rtd",,"StudyData","SUBMINUTE("&amp;$Q$6&amp;","&amp;FormatMainDisplay!$O$10&amp;",Regular)","Bar",,"Open",,AP36,"all",,,,"T")))</f>
        <v>29.39</v>
      </c>
      <c r="AL36" s="81">
        <f>IF(FormatMainDisplay!$O$7="Y",RTD("cqg.rtd",,"StudyData",$Q$6,"Bar",,"High",FormatMainDisplay!$O$8,AP36,,,,,"T"),IF(RTD("cqg.rtd",,"StudyData","SUBMINUTE("&amp;$Q$6&amp;","&amp;FormatMainDisplay!$O$10&amp;",Regular)","Bar",,"High",,AP36,"all",,,,"T")="",NA(),RTD("cqg.rtd",,"StudyData","SUBMINUTE("&amp;$Q$6&amp;","&amp;FormatMainDisplay!$O$10&amp;",Regular)","Bar",,"High",,AP36,"all",,,,"T")))</f>
        <v>29.57</v>
      </c>
      <c r="AM36" s="81">
        <f>IF(FormatMainDisplay!$O$7="Y",RTD("cqg.rtd",,"StudyData",$Q$6,"Bar",,"Low",FormatMainDisplay!$O$8,AP36,,,,,"T"),IF(RTD("cqg.rtd",,"StudyData","SUBMINUTE("&amp;$Q$6&amp;","&amp;FormatMainDisplay!$O$10&amp;",Regular)","Bar",,"Low",,AP36,"all",,,,"T")="",NA(),RTD("cqg.rtd",,"StudyData","SUBMINUTE("&amp;$Q$6&amp;","&amp;FormatMainDisplay!$O$10&amp;",Regular)","Bar",,"Low",,AP36,"all",,,,"T")))</f>
        <v>29.28</v>
      </c>
      <c r="AN36" s="105">
        <f>IF(FormatMainDisplay!$O$7="Y",RTD("cqg.rtd",,"StudyData",$Q$6,"Bar",,"Close",FormatMainDisplay!$O$8,AP36,,,,,"T"),IF(RTD("cqg.rtd",,"StudyData","SUBMINUTE("&amp;$Q$6&amp;","&amp;FormatMainDisplay!$O$10&amp;",Regular)","Bar",,"Close",,AP36,"all",,,,"T")="",NA(),RTD("cqg.rtd",,"StudyData","SUBMINUTE("&amp;$Q$6&amp;","&amp;FormatMainDisplay!$O$10&amp;",Regular)","Bar",,"Close",,AP36,"all",,,,"T")))</f>
        <v>29.5</v>
      </c>
      <c r="AO36" s="107">
        <f>IF(FormatMainDisplay!$O$7="Y",RTD("cqg.rtd",,"StudyData",$Q$6,"Bar",,"Time",FormatMainDisplay!$O$8,AP36,,,,,"T"),IF(RTD("cqg.rtd",,"StudyData","SUBMINUTE("&amp;$Q$6&amp;","&amp;FormatMainDisplay!$O$10&amp;",Regular)","Bar",,"Time",,AP36,"all",,,,"T")="",NA(),RTD("cqg.rtd",,"StudyData","SUBMINUTE("&amp;$Q$6&amp;","&amp;FormatMainDisplay!$O$10&amp;",Regular)","Bar",,"Time",,AP36,"all",,,,"T")))</f>
        <v>42416.319444444445</v>
      </c>
      <c r="AP36" s="106">
        <f t="shared" si="2"/>
        <v>-31</v>
      </c>
      <c r="AQ36" s="25"/>
      <c r="AR36" s="25"/>
      <c r="AS36" s="25"/>
      <c r="AT36" s="83">
        <f>IF(FormatMainDisplay!$H$22="Y",RTD("cqg.rtd",,"StudyData",$D$31,"Bar",,"Open",FormatMainDisplay!$H$23,AY36,,,,,"T"),IF(RTD("cqg.rtd",,"StudyData","SUBMINUTE("&amp;$D$31&amp;","&amp;FormatMainDisplay!$H$25&amp;",Regular)","Bar",,"Open",,AY36,"all",,,,"T")="",NA(),RTD("cqg.rtd",,"StudyData","SUBMINUTE("&amp;$D$31&amp;","&amp;FormatMainDisplay!$H$25&amp;",Regular)","Bar",,"Open",,AY36,"all",,,,"T")))</f>
        <v>1215.2</v>
      </c>
      <c r="AU36" s="83">
        <f>IF(FormatMainDisplay!$H$22="Y",RTD("cqg.rtd",,"StudyData",$D$31,"Bar",,"High",FormatMainDisplay!$H$23,AY36,,,,,"T"),IF(RTD("cqg.rtd",,"StudyData","SUBMINUTE("&amp;$D$31&amp;","&amp;FormatMainDisplay!$H$25&amp;",Regular)","Bar",,"High",,AY36,"all",,,,"T")="",NA(),RTD("cqg.rtd",,"StudyData","SUBMINUTE("&amp;$D$31&amp;","&amp;FormatMainDisplay!$H$25&amp;",Regular)","Bar",,"High",,AY36,"all",,,,"T")))</f>
        <v>1216.5</v>
      </c>
      <c r="AV36" s="83">
        <f>IF(FormatMainDisplay!$H$22="Y",RTD("cqg.rtd",,"StudyData",$D$31,"Bar",,"Low",FormatMainDisplay!$H$23,AY36,,,,,"T"),IF(RTD("cqg.rtd",,"StudyData","SUBMINUTE("&amp;$D$31&amp;","&amp;FormatMainDisplay!$H$25&amp;",Regular)","Bar",,"Low",,AY36,"all",,,,"T")="",NA(),RTD("cqg.rtd",,"StudyData","SUBMINUTE("&amp;$D$31&amp;","&amp;FormatMainDisplay!$H$25&amp;",Regular)","Bar",,"Low",,AY36,"all",,,,"T")))</f>
        <v>1215</v>
      </c>
      <c r="AW36" s="83">
        <f>IF(FormatMainDisplay!$H$22="Y",RTD("cqg.rtd",,"StudyData",$D$31,"Bar",,"Close",FormatMainDisplay!$H$23,AY36,,,,,"T"),IF(RTD("cqg.rtd",,"StudyData","SUBMINUTE("&amp;$D$31&amp;","&amp;FormatMainDisplay!$H$25&amp;",Regular)","Bar",,"Close",,AY36,"all",,,,"T")="",NA(),RTD("cqg.rtd",,"StudyData","SUBMINUTE("&amp;$D$31&amp;","&amp;FormatMainDisplay!$H$25&amp;",Regular)","Bar",,"Close",,AY36,"all",,,,"T")))</f>
        <v>1215.9000000000001</v>
      </c>
      <c r="AX36" s="52">
        <f>IF(FormatMainDisplay!$H$22="Y",RTD("cqg.rtd",,"StudyData",$D$31,"Bar",,"Time",FormatMainDisplay!$H$23,AY36,,,,,"T"),IF(RTD("cqg.rtd",,"StudyData","SUBMINUTE("&amp;$D$31&amp;","&amp;FormatMainDisplay!$H$25&amp;",Regular)","Bar",,"Time",,AY36,"all",,,,"T")="",NA(),RTD("cqg.rtd",,"StudyData","SUBMINUTE("&amp;$D$31&amp;","&amp;FormatMainDisplay!$H$25&amp;",Regular)","Bar",,"Time",,AY36,"all",,,,"T")))</f>
        <v>42416.319444444445</v>
      </c>
      <c r="AY36" s="25">
        <f t="shared" si="4"/>
        <v>-31</v>
      </c>
      <c r="AZ36" s="25"/>
      <c r="BA36" s="25"/>
      <c r="BB36" s="25"/>
      <c r="BC36" s="25"/>
      <c r="BD36" s="25"/>
      <c r="BE36" s="25"/>
      <c r="BF36" s="52"/>
      <c r="BG36" s="25"/>
      <c r="BL36" s="25"/>
      <c r="BM36" s="52"/>
      <c r="BN36" s="25"/>
      <c r="BO36" s="25"/>
      <c r="BP36" s="25"/>
      <c r="BQ36" s="25"/>
      <c r="BR36" s="25"/>
      <c r="BS36" s="25"/>
      <c r="BT36" s="52"/>
      <c r="BU36" s="25"/>
    </row>
    <row r="37" spans="2:73" s="7" customFormat="1" ht="20.100000000000001" customHeight="1" x14ac:dyDescent="0.3">
      <c r="B37" s="150">
        <f>RTD("cqg.rtd",,"DOMData",D31,"Volume",-5,FormatMainDisplay!A2)</f>
        <v>15</v>
      </c>
      <c r="C37" s="150">
        <f>RTD("cqg.rtd",,"DOMData",D31,"Volume",-4,FormatMainDisplay!A2)</f>
        <v>9</v>
      </c>
      <c r="D37" s="151">
        <f>RTD("cqg.rtd",,"DOMData",D31,"Volume",-3,FormatMainDisplay!A2)</f>
        <v>17</v>
      </c>
      <c r="E37" s="151">
        <f>RTD("cqg.rtd",,"DOMData",D31,"Volume",-2,FormatMainDisplay!A2)</f>
        <v>17</v>
      </c>
      <c r="F37" s="203">
        <f>RTD("cqg.rtd",,"DOMData",D31,"Volume",-1,FormatMainDisplay!A2)</f>
        <v>8</v>
      </c>
      <c r="G37" s="204"/>
      <c r="H37" s="205">
        <f>RTD("cqg.rtd",,"DOMData",D31,"Volume",1,FormatMainDisplay!A2)</f>
        <v>7</v>
      </c>
      <c r="I37" s="206"/>
      <c r="J37" s="151">
        <f>RTD("cqg.rtd",,"DOMData",D31,"Volume",2,FormatMainDisplay!A2)</f>
        <v>15</v>
      </c>
      <c r="K37" s="151">
        <f>RTD("cqg.rtd",,"DOMData",D31,"Volume",3,FormatMainDisplay!A2)</f>
        <v>14</v>
      </c>
      <c r="L37" s="150">
        <f>RTD("cqg.rtd",,"DOMData",D31,"Volume",4,FormatMainDisplay!A2)</f>
        <v>19</v>
      </c>
      <c r="M37" s="150">
        <f>RTD("cqg.rtd",,"DOMData",D31,"Volume",5,FormatMainDisplay!A2)</f>
        <v>16</v>
      </c>
      <c r="N37" s="133"/>
      <c r="O37" s="148"/>
      <c r="P37" s="143"/>
      <c r="Q37" s="143"/>
      <c r="R37" s="143"/>
      <c r="S37" s="143"/>
      <c r="T37" s="149"/>
      <c r="U37" s="143"/>
      <c r="V37" s="143"/>
      <c r="W37" s="143"/>
      <c r="X37" s="143"/>
      <c r="Y37" s="143"/>
      <c r="Z37" s="149"/>
      <c r="AA37" s="25"/>
      <c r="AB37" s="81">
        <f>IF(FormatMainDisplay!$H$7="Y",RTD("cqg.rtd",,"StudyData",$D$6,"Bar",,"Open",FormatMainDisplay!$H$8,AG37,,,,,"T"),IF(RTD("cqg.rtd",,"StudyData","SUBMINUTE("&amp;$D$6&amp;","&amp;FormatMainDisplay!$H$10&amp;",Regular)","Bar",,"Open",,AG37,"all",,,,"T")="",NA(),RTD("cqg.rtd",,"StudyData","SUBMINUTE("&amp;$D$6&amp;","&amp;FormatMainDisplay!$H$10&amp;",Regular)","Bar",,"Open",,AG37,"all",,,,"T")))</f>
        <v>1880.75</v>
      </c>
      <c r="AC37" s="81">
        <f>IF(FormatMainDisplay!$H$7="Y",RTD("cqg.rtd",,"StudyData",$D$6,"Bar",,"High",FormatMainDisplay!$H$8,AG37,,,,,"T"),IF(RTD("cqg.rtd",,"StudyData","SUBMINUTE("&amp;$D$6&amp;","&amp;FormatMainDisplay!$H$10&amp;",Regular)","Bar",,"High",,AG37,"all",,,,"T")="",NA(),RTD("cqg.rtd",,"StudyData","SUBMINUTE("&amp;$D$6&amp;","&amp;FormatMainDisplay!$H$10&amp;",Regular)","Bar",,"High",,AG37,"all",,,,"T")))</f>
        <v>1880.75</v>
      </c>
      <c r="AD37" s="81">
        <f>IF(FormatMainDisplay!$H$7="Y",RTD("cqg.rtd",,"StudyData",$D$6,"Bar",,"Low",FormatMainDisplay!$H$8,AG37,,,,,"T"),IF(RTD("cqg.rtd",,"StudyData","SUBMINUTE("&amp;$D$6&amp;","&amp;FormatMainDisplay!$H$10&amp;",Regular)","Bar",,"Low",,AG37,"all",,,,"T")="",NA(),RTD("cqg.rtd",,"StudyData","SUBMINUTE("&amp;$D$6&amp;","&amp;FormatMainDisplay!$H$10&amp;",Regular)","Bar",,"Low",,AG37,"all",,,,"T")))</f>
        <v>1877.75</v>
      </c>
      <c r="AE37" s="81">
        <f>IF(FormatMainDisplay!$H$7="Y",RTD("cqg.rtd",,"StudyData",$D$6,"Bar",,"Close",FormatMainDisplay!$H$8,AG37,,,,,"T"),IF(RTD("cqg.rtd",,"StudyData","SUBMINUTE("&amp;$D$6&amp;","&amp;FormatMainDisplay!$H$10&amp;",Regular)","Bar",,"Close",,AG37,"all",,,,"T")="",NA(),RTD("cqg.rtd",,"StudyData","SUBMINUTE("&amp;$D$6&amp;","&amp;FormatMainDisplay!$H$10&amp;",Regular)","Bar",,"Close",,AG37,"all",,,,"T")))</f>
        <v>1877.75</v>
      </c>
      <c r="AF37" s="52">
        <f>IF(FormatMainDisplay!$H$7="Y",RTD("cqg.rtd",,"StudyData",$D$6,"Bar",,"Time",FormatMainDisplay!$H$8,AG37,,,,,"T"),IF(RTD("cqg.rtd",,"StudyData","SUBMINUTE("&amp;$D$6&amp;","&amp;FormatMainDisplay!$H$10&amp;",Regular)","Bar",,"Time",,AG37,"all",,,,"T")="",NA(),RTD("cqg.rtd",,"StudyData","SUBMINUTE("&amp;$D$6&amp;","&amp;FormatMainDisplay!$H$10&amp;",Regular)","Bar",,"Time",,AG37,"all",,,,"T")))</f>
        <v>42416.315972222219</v>
      </c>
      <c r="AG37" s="25">
        <f t="shared" si="0"/>
        <v>-32</v>
      </c>
      <c r="AH37" s="25"/>
      <c r="AI37" s="25"/>
      <c r="AJ37" s="25"/>
      <c r="AK37" s="81">
        <f>IF(FormatMainDisplay!$O$7="Y",RTD("cqg.rtd",,"StudyData",$Q$6,"Bar",,"Open",FormatMainDisplay!$O$8,AP37,,,,,"T"),IF(RTD("cqg.rtd",,"StudyData","SUBMINUTE("&amp;$Q$6&amp;","&amp;FormatMainDisplay!$O$10&amp;",Regular)","Bar",,"Open",,AP37,"all",,,,"T")="",NA(),RTD("cqg.rtd",,"StudyData","SUBMINUTE("&amp;$Q$6&amp;","&amp;FormatMainDisplay!$O$10&amp;",Regular)","Bar",,"Open",,AP37,"all",,,,"T")))</f>
        <v>29.57</v>
      </c>
      <c r="AL37" s="81">
        <f>IF(FormatMainDisplay!$O$7="Y",RTD("cqg.rtd",,"StudyData",$Q$6,"Bar",,"High",FormatMainDisplay!$O$8,AP37,,,,,"T"),IF(RTD("cqg.rtd",,"StudyData","SUBMINUTE("&amp;$Q$6&amp;","&amp;FormatMainDisplay!$O$10&amp;",Regular)","Bar",,"High",,AP37,"all",,,,"T")="",NA(),RTD("cqg.rtd",,"StudyData","SUBMINUTE("&amp;$Q$6&amp;","&amp;FormatMainDisplay!$O$10&amp;",Regular)","Bar",,"High",,AP37,"all",,,,"T")))</f>
        <v>29.57</v>
      </c>
      <c r="AM37" s="81">
        <f>IF(FormatMainDisplay!$O$7="Y",RTD("cqg.rtd",,"StudyData",$Q$6,"Bar",,"Low",FormatMainDisplay!$O$8,AP37,,,,,"T"),IF(RTD("cqg.rtd",,"StudyData","SUBMINUTE("&amp;$Q$6&amp;","&amp;FormatMainDisplay!$O$10&amp;",Regular)","Bar",,"Low",,AP37,"all",,,,"T")="",NA(),RTD("cqg.rtd",,"StudyData","SUBMINUTE("&amp;$Q$6&amp;","&amp;FormatMainDisplay!$O$10&amp;",Regular)","Bar",,"Low",,AP37,"all",,,,"T")))</f>
        <v>29.37</v>
      </c>
      <c r="AN37" s="105">
        <f>IF(FormatMainDisplay!$O$7="Y",RTD("cqg.rtd",,"StudyData",$Q$6,"Bar",,"Close",FormatMainDisplay!$O$8,AP37,,,,,"T"),IF(RTD("cqg.rtd",,"StudyData","SUBMINUTE("&amp;$Q$6&amp;","&amp;FormatMainDisplay!$O$10&amp;",Regular)","Bar",,"Close",,AP37,"all",,,,"T")="",NA(),RTD("cqg.rtd",,"StudyData","SUBMINUTE("&amp;$Q$6&amp;","&amp;FormatMainDisplay!$O$10&amp;",Regular)","Bar",,"Close",,AP37,"all",,,,"T")))</f>
        <v>29.39</v>
      </c>
      <c r="AO37" s="107">
        <f>IF(FormatMainDisplay!$O$7="Y",RTD("cqg.rtd",,"StudyData",$Q$6,"Bar",,"Time",FormatMainDisplay!$O$8,AP37,,,,,"T"),IF(RTD("cqg.rtd",,"StudyData","SUBMINUTE("&amp;$Q$6&amp;","&amp;FormatMainDisplay!$O$10&amp;",Regular)","Bar",,"Time",,AP37,"all",,,,"T")="",NA(),RTD("cqg.rtd",,"StudyData","SUBMINUTE("&amp;$Q$6&amp;","&amp;FormatMainDisplay!$O$10&amp;",Regular)","Bar",,"Time",,AP37,"all",,,,"T")))</f>
        <v>42416.315972222219</v>
      </c>
      <c r="AP37" s="106">
        <f t="shared" si="2"/>
        <v>-32</v>
      </c>
      <c r="AQ37" s="25"/>
      <c r="AR37" s="25"/>
      <c r="AS37" s="25"/>
      <c r="AT37" s="83">
        <f>IF(FormatMainDisplay!$H$22="Y",RTD("cqg.rtd",,"StudyData",$D$31,"Bar",,"Open",FormatMainDisplay!$H$23,AY37,,,,,"T"),IF(RTD("cqg.rtd",,"StudyData","SUBMINUTE("&amp;$D$31&amp;","&amp;FormatMainDisplay!$H$25&amp;",Regular)","Bar",,"Open",,AY37,"all",,,,"T")="",NA(),RTD("cqg.rtd",,"StudyData","SUBMINUTE("&amp;$D$31&amp;","&amp;FormatMainDisplay!$H$25&amp;",Regular)","Bar",,"Open",,AY37,"all",,,,"T")))</f>
        <v>1213.3</v>
      </c>
      <c r="AU37" s="83">
        <f>IF(FormatMainDisplay!$H$22="Y",RTD("cqg.rtd",,"StudyData",$D$31,"Bar",,"High",FormatMainDisplay!$H$23,AY37,,,,,"T"),IF(RTD("cqg.rtd",,"StudyData","SUBMINUTE("&amp;$D$31&amp;","&amp;FormatMainDisplay!$H$25&amp;",Regular)","Bar",,"High",,AY37,"all",,,,"T")="",NA(),RTD("cqg.rtd",,"StudyData","SUBMINUTE("&amp;$D$31&amp;","&amp;FormatMainDisplay!$H$25&amp;",Regular)","Bar",,"High",,AY37,"all",,,,"T")))</f>
        <v>1215.4000000000001</v>
      </c>
      <c r="AV37" s="83">
        <f>IF(FormatMainDisplay!$H$22="Y",RTD("cqg.rtd",,"StudyData",$D$31,"Bar",,"Low",FormatMainDisplay!$H$23,AY37,,,,,"T"),IF(RTD("cqg.rtd",,"StudyData","SUBMINUTE("&amp;$D$31&amp;","&amp;FormatMainDisplay!$H$25&amp;",Regular)","Bar",,"Low",,AY37,"all",,,,"T")="",NA(),RTD("cqg.rtd",,"StudyData","SUBMINUTE("&amp;$D$31&amp;","&amp;FormatMainDisplay!$H$25&amp;",Regular)","Bar",,"Low",,AY37,"all",,,,"T")))</f>
        <v>1213.2</v>
      </c>
      <c r="AW37" s="83">
        <f>IF(FormatMainDisplay!$H$22="Y",RTD("cqg.rtd",,"StudyData",$D$31,"Bar",,"Close",FormatMainDisplay!$H$23,AY37,,,,,"T"),IF(RTD("cqg.rtd",,"StudyData","SUBMINUTE("&amp;$D$31&amp;","&amp;FormatMainDisplay!$H$25&amp;",Regular)","Bar",,"Close",,AY37,"all",,,,"T")="",NA(),RTD("cqg.rtd",,"StudyData","SUBMINUTE("&amp;$D$31&amp;","&amp;FormatMainDisplay!$H$25&amp;",Regular)","Bar",,"Close",,AY37,"all",,,,"T")))</f>
        <v>1215.3</v>
      </c>
      <c r="AX37" s="52">
        <f>IF(FormatMainDisplay!$H$22="Y",RTD("cqg.rtd",,"StudyData",$D$31,"Bar",,"Time",FormatMainDisplay!$H$23,AY37,,,,,"T"),IF(RTD("cqg.rtd",,"StudyData","SUBMINUTE("&amp;$D$31&amp;","&amp;FormatMainDisplay!$H$25&amp;",Regular)","Bar",,"Time",,AY37,"all",,,,"T")="",NA(),RTD("cqg.rtd",,"StudyData","SUBMINUTE("&amp;$D$31&amp;","&amp;FormatMainDisplay!$H$25&amp;",Regular)","Bar",,"Time",,AY37,"all",,,,"T")))</f>
        <v>42416.315972222219</v>
      </c>
      <c r="AY37" s="25">
        <f t="shared" si="4"/>
        <v>-32</v>
      </c>
      <c r="AZ37" s="25"/>
      <c r="BA37" s="25"/>
      <c r="BB37" s="25"/>
      <c r="BC37" s="25"/>
      <c r="BD37" s="25"/>
      <c r="BE37" s="25"/>
      <c r="BF37" s="52"/>
      <c r="BG37" s="25"/>
      <c r="BL37" s="25"/>
      <c r="BM37" s="52"/>
      <c r="BN37" s="25"/>
      <c r="BO37" s="25"/>
      <c r="BP37" s="25"/>
      <c r="BQ37" s="25"/>
      <c r="BR37" s="25"/>
      <c r="BS37" s="25"/>
      <c r="BT37" s="52"/>
      <c r="BU37" s="25"/>
    </row>
    <row r="38" spans="2:73" s="7" customFormat="1" ht="4.1500000000000004" customHeight="1" x14ac:dyDescent="0.3"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8"/>
      <c r="N38" s="133"/>
      <c r="O38" s="148"/>
      <c r="P38" s="143"/>
      <c r="Q38" s="143"/>
      <c r="R38" s="143"/>
      <c r="S38" s="143"/>
      <c r="T38" s="149"/>
      <c r="U38" s="143"/>
      <c r="V38" s="143"/>
      <c r="W38" s="143"/>
      <c r="X38" s="143"/>
      <c r="Y38" s="143"/>
      <c r="Z38" s="149"/>
      <c r="AA38" s="25"/>
      <c r="AB38" s="81">
        <f>IF(FormatMainDisplay!$H$7="Y",RTD("cqg.rtd",,"StudyData",$D$6,"Bar",,"Open",FormatMainDisplay!$H$8,AG38,,,,,"T"),IF(RTD("cqg.rtd",,"StudyData","SUBMINUTE("&amp;$D$6&amp;","&amp;FormatMainDisplay!$H$10&amp;",Regular)","Bar",,"Open",,AG38,"all",,,,"T")="",NA(),RTD("cqg.rtd",,"StudyData","SUBMINUTE("&amp;$D$6&amp;","&amp;FormatMainDisplay!$H$10&amp;",Regular)","Bar",,"Open",,AG38,"all",,,,"T")))</f>
        <v>1879</v>
      </c>
      <c r="AC38" s="81">
        <f>IF(FormatMainDisplay!$H$7="Y",RTD("cqg.rtd",,"StudyData",$D$6,"Bar",,"High",FormatMainDisplay!$H$8,AG38,,,,,"T"),IF(RTD("cqg.rtd",,"StudyData","SUBMINUTE("&amp;$D$6&amp;","&amp;FormatMainDisplay!$H$10&amp;",Regular)","Bar",,"High",,AG38,"all",,,,"T")="",NA(),RTD("cqg.rtd",,"StudyData","SUBMINUTE("&amp;$D$6&amp;","&amp;FormatMainDisplay!$H$10&amp;",Regular)","Bar",,"High",,AG38,"all",,,,"T")))</f>
        <v>1881</v>
      </c>
      <c r="AD38" s="81">
        <f>IF(FormatMainDisplay!$H$7="Y",RTD("cqg.rtd",,"StudyData",$D$6,"Bar",,"Low",FormatMainDisplay!$H$8,AG38,,,,,"T"),IF(RTD("cqg.rtd",,"StudyData","SUBMINUTE("&amp;$D$6&amp;","&amp;FormatMainDisplay!$H$10&amp;",Regular)","Bar",,"Low",,AG38,"all",,,,"T")="",NA(),RTD("cqg.rtd",,"StudyData","SUBMINUTE("&amp;$D$6&amp;","&amp;FormatMainDisplay!$H$10&amp;",Regular)","Bar",,"Low",,AG38,"all",,,,"T")))</f>
        <v>1878.25</v>
      </c>
      <c r="AE38" s="81">
        <f>IF(FormatMainDisplay!$H$7="Y",RTD("cqg.rtd",,"StudyData",$D$6,"Bar",,"Close",FormatMainDisplay!$H$8,AG38,,,,,"T"),IF(RTD("cqg.rtd",,"StudyData","SUBMINUTE("&amp;$D$6&amp;","&amp;FormatMainDisplay!$H$10&amp;",Regular)","Bar",,"Close",,AG38,"all",,,,"T")="",NA(),RTD("cqg.rtd",,"StudyData","SUBMINUTE("&amp;$D$6&amp;","&amp;FormatMainDisplay!$H$10&amp;",Regular)","Bar",,"Close",,AG38,"all",,,,"T")))</f>
        <v>1880.5</v>
      </c>
      <c r="AF38" s="52">
        <f>IF(FormatMainDisplay!$H$7="Y",RTD("cqg.rtd",,"StudyData",$D$6,"Bar",,"Time",FormatMainDisplay!$H$8,AG38,,,,,"T"),IF(RTD("cqg.rtd",,"StudyData","SUBMINUTE("&amp;$D$6&amp;","&amp;FormatMainDisplay!$H$10&amp;",Regular)","Bar",,"Time",,AG38,"all",,,,"T")="",NA(),RTD("cqg.rtd",,"StudyData","SUBMINUTE("&amp;$D$6&amp;","&amp;FormatMainDisplay!$H$10&amp;",Regular)","Bar",,"Time",,AG38,"all",,,,"T")))</f>
        <v>42416.3125</v>
      </c>
      <c r="AG38" s="25">
        <f t="shared" si="0"/>
        <v>-33</v>
      </c>
      <c r="AH38" s="25"/>
      <c r="AI38" s="25"/>
      <c r="AJ38" s="25"/>
      <c r="AK38" s="81">
        <f>IF(FormatMainDisplay!$O$7="Y",RTD("cqg.rtd",,"StudyData",$Q$6,"Bar",,"Open",FormatMainDisplay!$O$8,AP38,,,,,"T"),IF(RTD("cqg.rtd",,"StudyData","SUBMINUTE("&amp;$Q$6&amp;","&amp;FormatMainDisplay!$O$10&amp;",Regular)","Bar",,"Open",,AP38,"all",,,,"T")="",NA(),RTD("cqg.rtd",,"StudyData","SUBMINUTE("&amp;$Q$6&amp;","&amp;FormatMainDisplay!$O$10&amp;",Regular)","Bar",,"Open",,AP38,"all",,,,"T")))</f>
        <v>29.36</v>
      </c>
      <c r="AL38" s="81">
        <f>IF(FormatMainDisplay!$O$7="Y",RTD("cqg.rtd",,"StudyData",$Q$6,"Bar",,"High",FormatMainDisplay!$O$8,AP38,,,,,"T"),IF(RTD("cqg.rtd",,"StudyData","SUBMINUTE("&amp;$Q$6&amp;","&amp;FormatMainDisplay!$O$10&amp;",Regular)","Bar",,"High",,AP38,"all",,,,"T")="",NA(),RTD("cqg.rtd",,"StudyData","SUBMINUTE("&amp;$Q$6&amp;","&amp;FormatMainDisplay!$O$10&amp;",Regular)","Bar",,"High",,AP38,"all",,,,"T")))</f>
        <v>29.66</v>
      </c>
      <c r="AM38" s="81">
        <f>IF(FormatMainDisplay!$O$7="Y",RTD("cqg.rtd",,"StudyData",$Q$6,"Bar",,"Low",FormatMainDisplay!$O$8,AP38,,,,,"T"),IF(RTD("cqg.rtd",,"StudyData","SUBMINUTE("&amp;$Q$6&amp;","&amp;FormatMainDisplay!$O$10&amp;",Regular)","Bar",,"Low",,AP38,"all",,,,"T")="",NA(),RTD("cqg.rtd",,"StudyData","SUBMINUTE("&amp;$Q$6&amp;","&amp;FormatMainDisplay!$O$10&amp;",Regular)","Bar",,"Low",,AP38,"all",,,,"T")))</f>
        <v>29.35</v>
      </c>
      <c r="AN38" s="105">
        <f>IF(FormatMainDisplay!$O$7="Y",RTD("cqg.rtd",,"StudyData",$Q$6,"Bar",,"Close",FormatMainDisplay!$O$8,AP38,,,,,"T"),IF(RTD("cqg.rtd",,"StudyData","SUBMINUTE("&amp;$Q$6&amp;","&amp;FormatMainDisplay!$O$10&amp;",Regular)","Bar",,"Close",,AP38,"all",,,,"T")="",NA(),RTD("cqg.rtd",,"StudyData","SUBMINUTE("&amp;$Q$6&amp;","&amp;FormatMainDisplay!$O$10&amp;",Regular)","Bar",,"Close",,AP38,"all",,,,"T")))</f>
        <v>29.57</v>
      </c>
      <c r="AO38" s="107">
        <f>IF(FormatMainDisplay!$O$7="Y",RTD("cqg.rtd",,"StudyData",$Q$6,"Bar",,"Time",FormatMainDisplay!$O$8,AP38,,,,,"T"),IF(RTD("cqg.rtd",,"StudyData","SUBMINUTE("&amp;$Q$6&amp;","&amp;FormatMainDisplay!$O$10&amp;",Regular)","Bar",,"Time",,AP38,"all",,,,"T")="",NA(),RTD("cqg.rtd",,"StudyData","SUBMINUTE("&amp;$Q$6&amp;","&amp;FormatMainDisplay!$O$10&amp;",Regular)","Bar",,"Time",,AP38,"all",,,,"T")))</f>
        <v>42416.3125</v>
      </c>
      <c r="AP38" s="106">
        <f t="shared" si="2"/>
        <v>-33</v>
      </c>
      <c r="AQ38" s="25"/>
      <c r="AR38" s="25"/>
      <c r="AS38" s="25"/>
      <c r="AT38" s="83">
        <f>IF(FormatMainDisplay!$H$22="Y",RTD("cqg.rtd",,"StudyData",$D$31,"Bar",,"Open",FormatMainDisplay!$H$23,AY38,,,,,"T"),IF(RTD("cqg.rtd",,"StudyData","SUBMINUTE("&amp;$D$31&amp;","&amp;FormatMainDisplay!$H$25&amp;",Regular)","Bar",,"Open",,AY38,"all",,,,"T")="",NA(),RTD("cqg.rtd",,"StudyData","SUBMINUTE("&amp;$D$31&amp;","&amp;FormatMainDisplay!$H$25&amp;",Regular)","Bar",,"Open",,AY38,"all",,,,"T")))</f>
        <v>1213.2</v>
      </c>
      <c r="AU38" s="83">
        <f>IF(FormatMainDisplay!$H$22="Y",RTD("cqg.rtd",,"StudyData",$D$31,"Bar",,"High",FormatMainDisplay!$H$23,AY38,,,,,"T"),IF(RTD("cqg.rtd",,"StudyData","SUBMINUTE("&amp;$D$31&amp;","&amp;FormatMainDisplay!$H$25&amp;",Regular)","Bar",,"High",,AY38,"all",,,,"T")="",NA(),RTD("cqg.rtd",,"StudyData","SUBMINUTE("&amp;$D$31&amp;","&amp;FormatMainDisplay!$H$25&amp;",Regular)","Bar",,"High",,AY38,"all",,,,"T")))</f>
        <v>1214.5999999999999</v>
      </c>
      <c r="AV38" s="83">
        <f>IF(FormatMainDisplay!$H$22="Y",RTD("cqg.rtd",,"StudyData",$D$31,"Bar",,"Low",FormatMainDisplay!$H$23,AY38,,,,,"T"),IF(RTD("cqg.rtd",,"StudyData","SUBMINUTE("&amp;$D$31&amp;","&amp;FormatMainDisplay!$H$25&amp;",Regular)","Bar",,"Low",,AY38,"all",,,,"T")="",NA(),RTD("cqg.rtd",,"StudyData","SUBMINUTE("&amp;$D$31&amp;","&amp;FormatMainDisplay!$H$25&amp;",Regular)","Bar",,"Low",,AY38,"all",,,,"T")))</f>
        <v>1213</v>
      </c>
      <c r="AW38" s="83">
        <f>IF(FormatMainDisplay!$H$22="Y",RTD("cqg.rtd",,"StudyData",$D$31,"Bar",,"Close",FormatMainDisplay!$H$23,AY38,,,,,"T"),IF(RTD("cqg.rtd",,"StudyData","SUBMINUTE("&amp;$D$31&amp;","&amp;FormatMainDisplay!$H$25&amp;",Regular)","Bar",,"Close",,AY38,"all",,,,"T")="",NA(),RTD("cqg.rtd",,"StudyData","SUBMINUTE("&amp;$D$31&amp;","&amp;FormatMainDisplay!$H$25&amp;",Regular)","Bar",,"Close",,AY38,"all",,,,"T")))</f>
        <v>1213.3</v>
      </c>
      <c r="AX38" s="52">
        <f>IF(FormatMainDisplay!$H$22="Y",RTD("cqg.rtd",,"StudyData",$D$31,"Bar",,"Time",FormatMainDisplay!$H$23,AY38,,,,,"T"),IF(RTD("cqg.rtd",,"StudyData","SUBMINUTE("&amp;$D$31&amp;","&amp;FormatMainDisplay!$H$25&amp;",Regular)","Bar",,"Time",,AY38,"all",,,,"T")="",NA(),RTD("cqg.rtd",,"StudyData","SUBMINUTE("&amp;$D$31&amp;","&amp;FormatMainDisplay!$H$25&amp;",Regular)","Bar",,"Time",,AY38,"all",,,,"T")))</f>
        <v>42416.3125</v>
      </c>
      <c r="AY38" s="25">
        <f t="shared" si="4"/>
        <v>-33</v>
      </c>
      <c r="AZ38" s="25"/>
      <c r="BA38" s="25"/>
      <c r="BB38" s="25"/>
      <c r="BC38" s="25"/>
      <c r="BD38" s="25"/>
      <c r="BE38" s="25"/>
      <c r="BF38" s="52"/>
      <c r="BG38" s="25"/>
      <c r="BL38" s="25"/>
      <c r="BM38" s="52"/>
      <c r="BN38" s="25"/>
      <c r="BO38" s="25"/>
      <c r="BP38" s="25"/>
      <c r="BQ38" s="25"/>
      <c r="BR38" s="25"/>
      <c r="BS38" s="25"/>
      <c r="BT38" s="52"/>
      <c r="BU38" s="25"/>
    </row>
    <row r="39" spans="2:73" s="7" customFormat="1" ht="17.100000000000001" customHeight="1" x14ac:dyDescent="0.3">
      <c r="B39" s="152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4"/>
      <c r="N39" s="133"/>
      <c r="O39" s="148"/>
      <c r="P39" s="143"/>
      <c r="Q39" s="143"/>
      <c r="R39" s="143"/>
      <c r="S39" s="143"/>
      <c r="T39" s="149"/>
      <c r="U39" s="143"/>
      <c r="V39" s="143"/>
      <c r="W39" s="143"/>
      <c r="X39" s="143"/>
      <c r="Y39" s="143"/>
      <c r="Z39" s="149"/>
      <c r="AA39" s="25"/>
      <c r="AB39" s="81">
        <f>IF(FormatMainDisplay!$H$7="Y",RTD("cqg.rtd",,"StudyData",$D$6,"Bar",,"Open",FormatMainDisplay!$H$8,AG39,,,,,"T"),IF(RTD("cqg.rtd",,"StudyData","SUBMINUTE("&amp;$D$6&amp;","&amp;FormatMainDisplay!$H$10&amp;",Regular)","Bar",,"Open",,AG39,"all",,,,"T")="",NA(),RTD("cqg.rtd",,"StudyData","SUBMINUTE("&amp;$D$6&amp;","&amp;FormatMainDisplay!$H$10&amp;",Regular)","Bar",,"Open",,AG39,"all",,,,"T")))</f>
        <v>1879.75</v>
      </c>
      <c r="AC39" s="81">
        <f>IF(FormatMainDisplay!$H$7="Y",RTD("cqg.rtd",,"StudyData",$D$6,"Bar",,"High",FormatMainDisplay!$H$8,AG39,,,,,"T"),IF(RTD("cqg.rtd",,"StudyData","SUBMINUTE("&amp;$D$6&amp;","&amp;FormatMainDisplay!$H$10&amp;",Regular)","Bar",,"High",,AG39,"all",,,,"T")="",NA(),RTD("cqg.rtd",,"StudyData","SUBMINUTE("&amp;$D$6&amp;","&amp;FormatMainDisplay!$H$10&amp;",Regular)","Bar",,"High",,AG39,"all",,,,"T")))</f>
        <v>1880</v>
      </c>
      <c r="AD39" s="81">
        <f>IF(FormatMainDisplay!$H$7="Y",RTD("cqg.rtd",,"StudyData",$D$6,"Bar",,"Low",FormatMainDisplay!$H$8,AG39,,,,,"T"),IF(RTD("cqg.rtd",,"StudyData","SUBMINUTE("&amp;$D$6&amp;","&amp;FormatMainDisplay!$H$10&amp;",Regular)","Bar",,"Low",,AG39,"all",,,,"T")="",NA(),RTD("cqg.rtd",,"StudyData","SUBMINUTE("&amp;$D$6&amp;","&amp;FormatMainDisplay!$H$10&amp;",Regular)","Bar",,"Low",,AG39,"all",,,,"T")))</f>
        <v>1878.75</v>
      </c>
      <c r="AE39" s="81">
        <f>IF(FormatMainDisplay!$H$7="Y",RTD("cqg.rtd",,"StudyData",$D$6,"Bar",,"Close",FormatMainDisplay!$H$8,AG39,,,,,"T"),IF(RTD("cqg.rtd",,"StudyData","SUBMINUTE("&amp;$D$6&amp;","&amp;FormatMainDisplay!$H$10&amp;",Regular)","Bar",,"Close",,AG39,"all",,,,"T")="",NA(),RTD("cqg.rtd",,"StudyData","SUBMINUTE("&amp;$D$6&amp;","&amp;FormatMainDisplay!$H$10&amp;",Regular)","Bar",,"Close",,AG39,"all",,,,"T")))</f>
        <v>1878.75</v>
      </c>
      <c r="AF39" s="52">
        <f>IF(FormatMainDisplay!$H$7="Y",RTD("cqg.rtd",,"StudyData",$D$6,"Bar",,"Time",FormatMainDisplay!$H$8,AG39,,,,,"T"),IF(RTD("cqg.rtd",,"StudyData","SUBMINUTE("&amp;$D$6&amp;","&amp;FormatMainDisplay!$H$10&amp;",Regular)","Bar",,"Time",,AG39,"all",,,,"T")="",NA(),RTD("cqg.rtd",,"StudyData","SUBMINUTE("&amp;$D$6&amp;","&amp;FormatMainDisplay!$H$10&amp;",Regular)","Bar",,"Time",,AG39,"all",,,,"T")))</f>
        <v>42416.309027777781</v>
      </c>
      <c r="AG39" s="25">
        <f t="shared" si="0"/>
        <v>-34</v>
      </c>
      <c r="AH39" s="25"/>
      <c r="AI39" s="25"/>
      <c r="AJ39" s="25"/>
      <c r="AK39" s="81">
        <f>IF(FormatMainDisplay!$O$7="Y",RTD("cqg.rtd",,"StudyData",$Q$6,"Bar",,"Open",FormatMainDisplay!$O$8,AP39,,,,,"T"),IF(RTD("cqg.rtd",,"StudyData","SUBMINUTE("&amp;$Q$6&amp;","&amp;FormatMainDisplay!$O$10&amp;",Regular)","Bar",,"Open",,AP39,"all",,,,"T")="",NA(),RTD("cqg.rtd",,"StudyData","SUBMINUTE("&amp;$Q$6&amp;","&amp;FormatMainDisplay!$O$10&amp;",Regular)","Bar",,"Open",,AP39,"all",,,,"T")))</f>
        <v>29.46</v>
      </c>
      <c r="AL39" s="81">
        <f>IF(FormatMainDisplay!$O$7="Y",RTD("cqg.rtd",,"StudyData",$Q$6,"Bar",,"High",FormatMainDisplay!$O$8,AP39,,,,,"T"),IF(RTD("cqg.rtd",,"StudyData","SUBMINUTE("&amp;$Q$6&amp;","&amp;FormatMainDisplay!$O$10&amp;",Regular)","Bar",,"High",,AP39,"all",,,,"T")="",NA(),RTD("cqg.rtd",,"StudyData","SUBMINUTE("&amp;$Q$6&amp;","&amp;FormatMainDisplay!$O$10&amp;",Regular)","Bar",,"High",,AP39,"all",,,,"T")))</f>
        <v>29.5</v>
      </c>
      <c r="AM39" s="81">
        <f>IF(FormatMainDisplay!$O$7="Y",RTD("cqg.rtd",,"StudyData",$Q$6,"Bar",,"Low",FormatMainDisplay!$O$8,AP39,,,,,"T"),IF(RTD("cqg.rtd",,"StudyData","SUBMINUTE("&amp;$Q$6&amp;","&amp;FormatMainDisplay!$O$10&amp;",Regular)","Bar",,"Low",,AP39,"all",,,,"T")="",NA(),RTD("cqg.rtd",,"StudyData","SUBMINUTE("&amp;$Q$6&amp;","&amp;FormatMainDisplay!$O$10&amp;",Regular)","Bar",,"Low",,AP39,"all",,,,"T")))</f>
        <v>29.34</v>
      </c>
      <c r="AN39" s="105">
        <f>IF(FormatMainDisplay!$O$7="Y",RTD("cqg.rtd",,"StudyData",$Q$6,"Bar",,"Close",FormatMainDisplay!$O$8,AP39,,,,,"T"),IF(RTD("cqg.rtd",,"StudyData","SUBMINUTE("&amp;$Q$6&amp;","&amp;FormatMainDisplay!$O$10&amp;",Regular)","Bar",,"Close",,AP39,"all",,,,"T")="",NA(),RTD("cqg.rtd",,"StudyData","SUBMINUTE("&amp;$Q$6&amp;","&amp;FormatMainDisplay!$O$10&amp;",Regular)","Bar",,"Close",,AP39,"all",,,,"T")))</f>
        <v>29.36</v>
      </c>
      <c r="AO39" s="107">
        <f>IF(FormatMainDisplay!$O$7="Y",RTD("cqg.rtd",,"StudyData",$Q$6,"Bar",,"Time",FormatMainDisplay!$O$8,AP39,,,,,"T"),IF(RTD("cqg.rtd",,"StudyData","SUBMINUTE("&amp;$Q$6&amp;","&amp;FormatMainDisplay!$O$10&amp;",Regular)","Bar",,"Time",,AP39,"all",,,,"T")="",NA(),RTD("cqg.rtd",,"StudyData","SUBMINUTE("&amp;$Q$6&amp;","&amp;FormatMainDisplay!$O$10&amp;",Regular)","Bar",,"Time",,AP39,"all",,,,"T")))</f>
        <v>42416.309027777781</v>
      </c>
      <c r="AP39" s="106">
        <f t="shared" si="2"/>
        <v>-34</v>
      </c>
      <c r="AQ39" s="25"/>
      <c r="AR39" s="25"/>
      <c r="AS39" s="25"/>
      <c r="AT39" s="83">
        <f>IF(FormatMainDisplay!$H$22="Y",RTD("cqg.rtd",,"StudyData",$D$31,"Bar",,"Open",FormatMainDisplay!$H$23,AY39,,,,,"T"),IF(RTD("cqg.rtd",,"StudyData","SUBMINUTE("&amp;$D$31&amp;","&amp;FormatMainDisplay!$H$25&amp;",Regular)","Bar",,"Open",,AY39,"all",,,,"T")="",NA(),RTD("cqg.rtd",,"StudyData","SUBMINUTE("&amp;$D$31&amp;","&amp;FormatMainDisplay!$H$25&amp;",Regular)","Bar",,"Open",,AY39,"all",,,,"T")))</f>
        <v>1212.8</v>
      </c>
      <c r="AU39" s="83">
        <f>IF(FormatMainDisplay!$H$22="Y",RTD("cqg.rtd",,"StudyData",$D$31,"Bar",,"High",FormatMainDisplay!$H$23,AY39,,,,,"T"),IF(RTD("cqg.rtd",,"StudyData","SUBMINUTE("&amp;$D$31&amp;","&amp;FormatMainDisplay!$H$25&amp;",Regular)","Bar",,"High",,AY39,"all",,,,"T")="",NA(),RTD("cqg.rtd",,"StudyData","SUBMINUTE("&amp;$D$31&amp;","&amp;FormatMainDisplay!$H$25&amp;",Regular)","Bar",,"High",,AY39,"all",,,,"T")))</f>
        <v>1213.5</v>
      </c>
      <c r="AV39" s="83">
        <f>IF(FormatMainDisplay!$H$22="Y",RTD("cqg.rtd",,"StudyData",$D$31,"Bar",,"Low",FormatMainDisplay!$H$23,AY39,,,,,"T"),IF(RTD("cqg.rtd",,"StudyData","SUBMINUTE("&amp;$D$31&amp;","&amp;FormatMainDisplay!$H$25&amp;",Regular)","Bar",,"Low",,AY39,"all",,,,"T")="",NA(),RTD("cqg.rtd",,"StudyData","SUBMINUTE("&amp;$D$31&amp;","&amp;FormatMainDisplay!$H$25&amp;",Regular)","Bar",,"Low",,AY39,"all",,,,"T")))</f>
        <v>1212.5999999999999</v>
      </c>
      <c r="AW39" s="83">
        <f>IF(FormatMainDisplay!$H$22="Y",RTD("cqg.rtd",,"StudyData",$D$31,"Bar",,"Close",FormatMainDisplay!$H$23,AY39,,,,,"T"),IF(RTD("cqg.rtd",,"StudyData","SUBMINUTE("&amp;$D$31&amp;","&amp;FormatMainDisplay!$H$25&amp;",Regular)","Bar",,"Close",,AY39,"all",,,,"T")="",NA(),RTD("cqg.rtd",,"StudyData","SUBMINUTE("&amp;$D$31&amp;","&amp;FormatMainDisplay!$H$25&amp;",Regular)","Bar",,"Close",,AY39,"all",,,,"T")))</f>
        <v>1213.0999999999999</v>
      </c>
      <c r="AX39" s="52">
        <f>IF(FormatMainDisplay!$H$22="Y",RTD("cqg.rtd",,"StudyData",$D$31,"Bar",,"Time",FormatMainDisplay!$H$23,AY39,,,,,"T"),IF(RTD("cqg.rtd",,"StudyData","SUBMINUTE("&amp;$D$31&amp;","&amp;FormatMainDisplay!$H$25&amp;",Regular)","Bar",,"Time",,AY39,"all",,,,"T")="",NA(),RTD("cqg.rtd",,"StudyData","SUBMINUTE("&amp;$D$31&amp;","&amp;FormatMainDisplay!$H$25&amp;",Regular)","Bar",,"Time",,AY39,"all",,,,"T")))</f>
        <v>42416.309027777781</v>
      </c>
      <c r="AY39" s="25">
        <f t="shared" si="4"/>
        <v>-34</v>
      </c>
      <c r="AZ39" s="25"/>
      <c r="BA39" s="25"/>
      <c r="BB39" s="25"/>
      <c r="BC39" s="25"/>
      <c r="BD39" s="25"/>
      <c r="BE39" s="25"/>
      <c r="BF39" s="52"/>
      <c r="BG39" s="25"/>
      <c r="BL39" s="25"/>
      <c r="BM39" s="52"/>
      <c r="BN39" s="25"/>
      <c r="BO39" s="25"/>
      <c r="BP39" s="25"/>
      <c r="BQ39" s="25"/>
      <c r="BR39" s="25"/>
      <c r="BS39" s="25"/>
      <c r="BT39" s="52"/>
      <c r="BU39" s="25"/>
    </row>
    <row r="40" spans="2:73" s="7" customFormat="1" ht="17.100000000000001" customHeight="1" x14ac:dyDescent="0.3">
      <c r="B40" s="152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4"/>
      <c r="N40" s="133"/>
      <c r="O40" s="148"/>
      <c r="P40" s="143"/>
      <c r="Q40" s="143"/>
      <c r="R40" s="143"/>
      <c r="S40" s="143"/>
      <c r="T40" s="149"/>
      <c r="U40" s="143"/>
      <c r="V40" s="133"/>
      <c r="W40" s="143"/>
      <c r="X40" s="143"/>
      <c r="Y40" s="143"/>
      <c r="Z40" s="149"/>
      <c r="AA40" s="25"/>
      <c r="AB40" s="81">
        <f>IF(FormatMainDisplay!$H$7="Y",RTD("cqg.rtd",,"StudyData",$D$6,"Bar",,"Open",FormatMainDisplay!$H$8,AG40,,,,,"T"),IF(RTD("cqg.rtd",,"StudyData","SUBMINUTE("&amp;$D$6&amp;","&amp;FormatMainDisplay!$H$10&amp;",Regular)","Bar",,"Open",,AG40,"all",,,,"T")="",NA(),RTD("cqg.rtd",,"StudyData","SUBMINUTE("&amp;$D$6&amp;","&amp;FormatMainDisplay!$H$10&amp;",Regular)","Bar",,"Open",,AG40,"all",,,,"T")))</f>
        <v>1880</v>
      </c>
      <c r="AC40" s="81">
        <f>IF(FormatMainDisplay!$H$7="Y",RTD("cqg.rtd",,"StudyData",$D$6,"Bar",,"High",FormatMainDisplay!$H$8,AG40,,,,,"T"),IF(RTD("cqg.rtd",,"StudyData","SUBMINUTE("&amp;$D$6&amp;","&amp;FormatMainDisplay!$H$10&amp;",Regular)","Bar",,"High",,AG40,"all",,,,"T")="",NA(),RTD("cqg.rtd",,"StudyData","SUBMINUTE("&amp;$D$6&amp;","&amp;FormatMainDisplay!$H$10&amp;",Regular)","Bar",,"High",,AG40,"all",,,,"T")))</f>
        <v>1880.25</v>
      </c>
      <c r="AD40" s="81">
        <f>IF(FormatMainDisplay!$H$7="Y",RTD("cqg.rtd",,"StudyData",$D$6,"Bar",,"Low",FormatMainDisplay!$H$8,AG40,,,,,"T"),IF(RTD("cqg.rtd",,"StudyData","SUBMINUTE("&amp;$D$6&amp;","&amp;FormatMainDisplay!$H$10&amp;",Regular)","Bar",,"Low",,AG40,"all",,,,"T")="",NA(),RTD("cqg.rtd",,"StudyData","SUBMINUTE("&amp;$D$6&amp;","&amp;FormatMainDisplay!$H$10&amp;",Regular)","Bar",,"Low",,AG40,"all",,,,"T")))</f>
        <v>1878.5</v>
      </c>
      <c r="AE40" s="81">
        <f>IF(FormatMainDisplay!$H$7="Y",RTD("cqg.rtd",,"StudyData",$D$6,"Bar",,"Close",FormatMainDisplay!$H$8,AG40,,,,,"T"),IF(RTD("cqg.rtd",,"StudyData","SUBMINUTE("&amp;$D$6&amp;","&amp;FormatMainDisplay!$H$10&amp;",Regular)","Bar",,"Close",,AG40,"all",,,,"T")="",NA(),RTD("cqg.rtd",,"StudyData","SUBMINUTE("&amp;$D$6&amp;","&amp;FormatMainDisplay!$H$10&amp;",Regular)","Bar",,"Close",,AG40,"all",,,,"T")))</f>
        <v>1880</v>
      </c>
      <c r="AF40" s="52">
        <f>IF(FormatMainDisplay!$H$7="Y",RTD("cqg.rtd",,"StudyData",$D$6,"Bar",,"Time",FormatMainDisplay!$H$8,AG40,,,,,"T"),IF(RTD("cqg.rtd",,"StudyData","SUBMINUTE("&amp;$D$6&amp;","&amp;FormatMainDisplay!$H$10&amp;",Regular)","Bar",,"Time",,AG40,"all",,,,"T")="",NA(),RTD("cqg.rtd",,"StudyData","SUBMINUTE("&amp;$D$6&amp;","&amp;FormatMainDisplay!$H$10&amp;",Regular)","Bar",,"Time",,AG40,"all",,,,"T")))</f>
        <v>42416.305555555555</v>
      </c>
      <c r="AG40" s="25">
        <f t="shared" si="0"/>
        <v>-35</v>
      </c>
      <c r="AH40" s="25"/>
      <c r="AI40" s="25"/>
      <c r="AJ40" s="25"/>
      <c r="AK40" s="81">
        <f>IF(FormatMainDisplay!$O$7="Y",RTD("cqg.rtd",,"StudyData",$Q$6,"Bar",,"Open",FormatMainDisplay!$O$8,AP40,,,,,"T"),IF(RTD("cqg.rtd",,"StudyData","SUBMINUTE("&amp;$Q$6&amp;","&amp;FormatMainDisplay!$O$10&amp;",Regular)","Bar",,"Open",,AP40,"all",,,,"T")="",NA(),RTD("cqg.rtd",,"StudyData","SUBMINUTE("&amp;$Q$6&amp;","&amp;FormatMainDisplay!$O$10&amp;",Regular)","Bar",,"Open",,AP40,"all",,,,"T")))</f>
        <v>29.51</v>
      </c>
      <c r="AL40" s="81">
        <f>IF(FormatMainDisplay!$O$7="Y",RTD("cqg.rtd",,"StudyData",$Q$6,"Bar",,"High",FormatMainDisplay!$O$8,AP40,,,,,"T"),IF(RTD("cqg.rtd",,"StudyData","SUBMINUTE("&amp;$Q$6&amp;","&amp;FormatMainDisplay!$O$10&amp;",Regular)","Bar",,"High",,AP40,"all",,,,"T")="",NA(),RTD("cqg.rtd",,"StudyData","SUBMINUTE("&amp;$Q$6&amp;","&amp;FormatMainDisplay!$O$10&amp;",Regular)","Bar",,"High",,AP40,"all",,,,"T")))</f>
        <v>29.54</v>
      </c>
      <c r="AM40" s="81">
        <f>IF(FormatMainDisplay!$O$7="Y",RTD("cqg.rtd",,"StudyData",$Q$6,"Bar",,"Low",FormatMainDisplay!$O$8,AP40,,,,,"T"),IF(RTD("cqg.rtd",,"StudyData","SUBMINUTE("&amp;$Q$6&amp;","&amp;FormatMainDisplay!$O$10&amp;",Regular)","Bar",,"Low",,AP40,"all",,,,"T")="",NA(),RTD("cqg.rtd",,"StudyData","SUBMINUTE("&amp;$Q$6&amp;","&amp;FormatMainDisplay!$O$10&amp;",Regular)","Bar",,"Low",,AP40,"all",,,,"T")))</f>
        <v>29.41</v>
      </c>
      <c r="AN40" s="105">
        <f>IF(FormatMainDisplay!$O$7="Y",RTD("cqg.rtd",,"StudyData",$Q$6,"Bar",,"Close",FormatMainDisplay!$O$8,AP40,,,,,"T"),IF(RTD("cqg.rtd",,"StudyData","SUBMINUTE("&amp;$Q$6&amp;","&amp;FormatMainDisplay!$O$10&amp;",Regular)","Bar",,"Close",,AP40,"all",,,,"T")="",NA(),RTD("cqg.rtd",,"StudyData","SUBMINUTE("&amp;$Q$6&amp;","&amp;FormatMainDisplay!$O$10&amp;",Regular)","Bar",,"Close",,AP40,"all",,,,"T")))</f>
        <v>29.46</v>
      </c>
      <c r="AO40" s="107">
        <f>IF(FormatMainDisplay!$O$7="Y",RTD("cqg.rtd",,"StudyData",$Q$6,"Bar",,"Time",FormatMainDisplay!$O$8,AP40,,,,,"T"),IF(RTD("cqg.rtd",,"StudyData","SUBMINUTE("&amp;$Q$6&amp;","&amp;FormatMainDisplay!$O$10&amp;",Regular)","Bar",,"Time",,AP40,"all",,,,"T")="",NA(),RTD("cqg.rtd",,"StudyData","SUBMINUTE("&amp;$Q$6&amp;","&amp;FormatMainDisplay!$O$10&amp;",Regular)","Bar",,"Time",,AP40,"all",,,,"T")))</f>
        <v>42416.305555555555</v>
      </c>
      <c r="AP40" s="106">
        <f t="shared" si="2"/>
        <v>-35</v>
      </c>
      <c r="AQ40" s="25"/>
      <c r="AR40" s="25"/>
      <c r="AS40" s="25"/>
      <c r="AT40" s="83">
        <f>IF(FormatMainDisplay!$H$22="Y",RTD("cqg.rtd",,"StudyData",$D$31,"Bar",,"Open",FormatMainDisplay!$H$23,AY40,,,,,"T"),IF(RTD("cqg.rtd",,"StudyData","SUBMINUTE("&amp;$D$31&amp;","&amp;FormatMainDisplay!$H$25&amp;",Regular)","Bar",,"Open",,AY40,"all",,,,"T")="",NA(),RTD("cqg.rtd",,"StudyData","SUBMINUTE("&amp;$D$31&amp;","&amp;FormatMainDisplay!$H$25&amp;",Regular)","Bar",,"Open",,AY40,"all",,,,"T")))</f>
        <v>1210.5999999999999</v>
      </c>
      <c r="AU40" s="83">
        <f>IF(FormatMainDisplay!$H$22="Y",RTD("cqg.rtd",,"StudyData",$D$31,"Bar",,"High",FormatMainDisplay!$H$23,AY40,,,,,"T"),IF(RTD("cqg.rtd",,"StudyData","SUBMINUTE("&amp;$D$31&amp;","&amp;FormatMainDisplay!$H$25&amp;",Regular)","Bar",,"High",,AY40,"all",,,,"T")="",NA(),RTD("cqg.rtd",,"StudyData","SUBMINUTE("&amp;$D$31&amp;","&amp;FormatMainDisplay!$H$25&amp;",Regular)","Bar",,"High",,AY40,"all",,,,"T")))</f>
        <v>1214.0999999999999</v>
      </c>
      <c r="AV40" s="83">
        <f>IF(FormatMainDisplay!$H$22="Y",RTD("cqg.rtd",,"StudyData",$D$31,"Bar",,"Low",FormatMainDisplay!$H$23,AY40,,,,,"T"),IF(RTD("cqg.rtd",,"StudyData","SUBMINUTE("&amp;$D$31&amp;","&amp;FormatMainDisplay!$H$25&amp;",Regular)","Bar",,"Low",,AY40,"all",,,,"T")="",NA(),RTD("cqg.rtd",,"StudyData","SUBMINUTE("&amp;$D$31&amp;","&amp;FormatMainDisplay!$H$25&amp;",Regular)","Bar",,"Low",,AY40,"all",,,,"T")))</f>
        <v>1210.5999999999999</v>
      </c>
      <c r="AW40" s="83">
        <f>IF(FormatMainDisplay!$H$22="Y",RTD("cqg.rtd",,"StudyData",$D$31,"Bar",,"Close",FormatMainDisplay!$H$23,AY40,,,,,"T"),IF(RTD("cqg.rtd",,"StudyData","SUBMINUTE("&amp;$D$31&amp;","&amp;FormatMainDisplay!$H$25&amp;",Regular)","Bar",,"Close",,AY40,"all",,,,"T")="",NA(),RTD("cqg.rtd",,"StudyData","SUBMINUTE("&amp;$D$31&amp;","&amp;FormatMainDisplay!$H$25&amp;",Regular)","Bar",,"Close",,AY40,"all",,,,"T")))</f>
        <v>1212.8</v>
      </c>
      <c r="AX40" s="52">
        <f>IF(FormatMainDisplay!$H$22="Y",RTD("cqg.rtd",,"StudyData",$D$31,"Bar",,"Time",FormatMainDisplay!$H$23,AY40,,,,,"T"),IF(RTD("cqg.rtd",,"StudyData","SUBMINUTE("&amp;$D$31&amp;","&amp;FormatMainDisplay!$H$25&amp;",Regular)","Bar",,"Time",,AY40,"all",,,,"T")="",NA(),RTD("cqg.rtd",,"StudyData","SUBMINUTE("&amp;$D$31&amp;","&amp;FormatMainDisplay!$H$25&amp;",Regular)","Bar",,"Time",,AY40,"all",,,,"T")))</f>
        <v>42416.305555555555</v>
      </c>
      <c r="AY40" s="25">
        <f t="shared" si="4"/>
        <v>-35</v>
      </c>
      <c r="AZ40" s="25"/>
      <c r="BA40" s="25"/>
      <c r="BB40" s="25"/>
      <c r="BC40" s="25"/>
      <c r="BD40" s="25"/>
      <c r="BE40" s="25"/>
      <c r="BF40" s="52"/>
      <c r="BG40" s="25"/>
      <c r="BL40" s="25"/>
      <c r="BM40" s="52"/>
      <c r="BN40" s="25"/>
      <c r="BO40" s="25"/>
      <c r="BP40" s="25"/>
      <c r="BQ40" s="25"/>
      <c r="BR40" s="25"/>
      <c r="BS40" s="25"/>
      <c r="BT40" s="52"/>
      <c r="BU40" s="25"/>
    </row>
    <row r="41" spans="2:73" s="7" customFormat="1" ht="17.100000000000001" customHeight="1" x14ac:dyDescent="0.3">
      <c r="B41" s="152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4"/>
      <c r="N41" s="133"/>
      <c r="O41" s="148"/>
      <c r="P41" s="143"/>
      <c r="Q41" s="143"/>
      <c r="R41" s="143"/>
      <c r="S41" s="143"/>
      <c r="T41" s="149"/>
      <c r="U41" s="143"/>
      <c r="V41" s="143"/>
      <c r="W41" s="143"/>
      <c r="X41" s="143"/>
      <c r="Y41" s="143"/>
      <c r="Z41" s="149"/>
      <c r="AA41" s="25"/>
      <c r="AB41" s="81">
        <f>IF(FormatMainDisplay!$H$7="Y",RTD("cqg.rtd",,"StudyData",$D$6,"Bar",,"Open",FormatMainDisplay!$H$8,AG41,,,,,"T"),IF(RTD("cqg.rtd",,"StudyData","SUBMINUTE("&amp;$D$6&amp;","&amp;FormatMainDisplay!$H$10&amp;",Regular)","Bar",,"Open",,AG41,"all",,,,"T")="",NA(),RTD("cqg.rtd",,"StudyData","SUBMINUTE("&amp;$D$6&amp;","&amp;FormatMainDisplay!$H$10&amp;",Regular)","Bar",,"Open",,AG41,"all",,,,"T")))</f>
        <v>1879</v>
      </c>
      <c r="AC41" s="81">
        <f>IF(FormatMainDisplay!$H$7="Y",RTD("cqg.rtd",,"StudyData",$D$6,"Bar",,"High",FormatMainDisplay!$H$8,AG41,,,,,"T"),IF(RTD("cqg.rtd",,"StudyData","SUBMINUTE("&amp;$D$6&amp;","&amp;FormatMainDisplay!$H$10&amp;",Regular)","Bar",,"High",,AG41,"all",,,,"T")="",NA(),RTD("cqg.rtd",,"StudyData","SUBMINUTE("&amp;$D$6&amp;","&amp;FormatMainDisplay!$H$10&amp;",Regular)","Bar",,"High",,AG41,"all",,,,"T")))</f>
        <v>1881</v>
      </c>
      <c r="AD41" s="81">
        <f>IF(FormatMainDisplay!$H$7="Y",RTD("cqg.rtd",,"StudyData",$D$6,"Bar",,"Low",FormatMainDisplay!$H$8,AG41,,,,,"T"),IF(RTD("cqg.rtd",,"StudyData","SUBMINUTE("&amp;$D$6&amp;","&amp;FormatMainDisplay!$H$10&amp;",Regular)","Bar",,"Low",,AG41,"all",,,,"T")="",NA(),RTD("cqg.rtd",,"StudyData","SUBMINUTE("&amp;$D$6&amp;","&amp;FormatMainDisplay!$H$10&amp;",Regular)","Bar",,"Low",,AG41,"all",,,,"T")))</f>
        <v>1878.25</v>
      </c>
      <c r="AE41" s="81">
        <f>IF(FormatMainDisplay!$H$7="Y",RTD("cqg.rtd",,"StudyData",$D$6,"Bar",,"Close",FormatMainDisplay!$H$8,AG41,,,,,"T"),IF(RTD("cqg.rtd",,"StudyData","SUBMINUTE("&amp;$D$6&amp;","&amp;FormatMainDisplay!$H$10&amp;",Regular)","Bar",,"Close",,AG41,"all",,,,"T")="",NA(),RTD("cqg.rtd",,"StudyData","SUBMINUTE("&amp;$D$6&amp;","&amp;FormatMainDisplay!$H$10&amp;",Regular)","Bar",,"Close",,AG41,"all",,,,"T")))</f>
        <v>1880.25</v>
      </c>
      <c r="AF41" s="52">
        <f>IF(FormatMainDisplay!$H$7="Y",RTD("cqg.rtd",,"StudyData",$D$6,"Bar",,"Time",FormatMainDisplay!$H$8,AG41,,,,,"T"),IF(RTD("cqg.rtd",,"StudyData","SUBMINUTE("&amp;$D$6&amp;","&amp;FormatMainDisplay!$H$10&amp;",Regular)","Bar",,"Time",,AG41,"all",,,,"T")="",NA(),RTD("cqg.rtd",,"StudyData","SUBMINUTE("&amp;$D$6&amp;","&amp;FormatMainDisplay!$H$10&amp;",Regular)","Bar",,"Time",,AG41,"all",,,,"T")))</f>
        <v>42416.302083333336</v>
      </c>
      <c r="AG41" s="25">
        <f t="shared" si="0"/>
        <v>-36</v>
      </c>
      <c r="AH41" s="25"/>
      <c r="AI41" s="25"/>
      <c r="AJ41" s="25"/>
      <c r="AK41" s="81">
        <f>IF(FormatMainDisplay!$O$7="Y",RTD("cqg.rtd",,"StudyData",$Q$6,"Bar",,"Open",FormatMainDisplay!$O$8,AP41,,,,,"T"),IF(RTD("cqg.rtd",,"StudyData","SUBMINUTE("&amp;$Q$6&amp;","&amp;FormatMainDisplay!$O$10&amp;",Regular)","Bar",,"Open",,AP41,"all",,,,"T")="",NA(),RTD("cqg.rtd",,"StudyData","SUBMINUTE("&amp;$Q$6&amp;","&amp;FormatMainDisplay!$O$10&amp;",Regular)","Bar",,"Open",,AP41,"all",,,,"T")))</f>
        <v>29.44</v>
      </c>
      <c r="AL41" s="81">
        <f>IF(FormatMainDisplay!$O$7="Y",RTD("cqg.rtd",,"StudyData",$Q$6,"Bar",,"High",FormatMainDisplay!$O$8,AP41,,,,,"T"),IF(RTD("cqg.rtd",,"StudyData","SUBMINUTE("&amp;$Q$6&amp;","&amp;FormatMainDisplay!$O$10&amp;",Regular)","Bar",,"High",,AP41,"all",,,,"T")="",NA(),RTD("cqg.rtd",,"StudyData","SUBMINUTE("&amp;$Q$6&amp;","&amp;FormatMainDisplay!$O$10&amp;",Regular)","Bar",,"High",,AP41,"all",,,,"T")))</f>
        <v>29.57</v>
      </c>
      <c r="AM41" s="81">
        <f>IF(FormatMainDisplay!$O$7="Y",RTD("cqg.rtd",,"StudyData",$Q$6,"Bar",,"Low",FormatMainDisplay!$O$8,AP41,,,,,"T"),IF(RTD("cqg.rtd",,"StudyData","SUBMINUTE("&amp;$Q$6&amp;","&amp;FormatMainDisplay!$O$10&amp;",Regular)","Bar",,"Low",,AP41,"all",,,,"T")="",NA(),RTD("cqg.rtd",,"StudyData","SUBMINUTE("&amp;$Q$6&amp;","&amp;FormatMainDisplay!$O$10&amp;",Regular)","Bar",,"Low",,AP41,"all",,,,"T")))</f>
        <v>29.33</v>
      </c>
      <c r="AN41" s="105">
        <f>IF(FormatMainDisplay!$O$7="Y",RTD("cqg.rtd",,"StudyData",$Q$6,"Bar",,"Close",FormatMainDisplay!$O$8,AP41,,,,,"T"),IF(RTD("cqg.rtd",,"StudyData","SUBMINUTE("&amp;$Q$6&amp;","&amp;FormatMainDisplay!$O$10&amp;",Regular)","Bar",,"Close",,AP41,"all",,,,"T")="",NA(),RTD("cqg.rtd",,"StudyData","SUBMINUTE("&amp;$Q$6&amp;","&amp;FormatMainDisplay!$O$10&amp;",Regular)","Bar",,"Close",,AP41,"all",,,,"T")))</f>
        <v>29.51</v>
      </c>
      <c r="AO41" s="107">
        <f>IF(FormatMainDisplay!$O$7="Y",RTD("cqg.rtd",,"StudyData",$Q$6,"Bar",,"Time",FormatMainDisplay!$O$8,AP41,,,,,"T"),IF(RTD("cqg.rtd",,"StudyData","SUBMINUTE("&amp;$Q$6&amp;","&amp;FormatMainDisplay!$O$10&amp;",Regular)","Bar",,"Time",,AP41,"all",,,,"T")="",NA(),RTD("cqg.rtd",,"StudyData","SUBMINUTE("&amp;$Q$6&amp;","&amp;FormatMainDisplay!$O$10&amp;",Regular)","Bar",,"Time",,AP41,"all",,,,"T")))</f>
        <v>42416.302083333336</v>
      </c>
      <c r="AP41" s="106">
        <f t="shared" si="2"/>
        <v>-36</v>
      </c>
      <c r="AQ41" s="25"/>
      <c r="AR41" s="25"/>
      <c r="AS41" s="25"/>
      <c r="AT41" s="83">
        <f>IF(FormatMainDisplay!$H$22="Y",RTD("cqg.rtd",,"StudyData",$D$31,"Bar",,"Open",FormatMainDisplay!$H$23,AY41,,,,,"T"),IF(RTD("cqg.rtd",,"StudyData","SUBMINUTE("&amp;$D$31&amp;","&amp;FormatMainDisplay!$H$25&amp;",Regular)","Bar",,"Open",,AY41,"all",,,,"T")="",NA(),RTD("cqg.rtd",,"StudyData","SUBMINUTE("&amp;$D$31&amp;","&amp;FormatMainDisplay!$H$25&amp;",Regular)","Bar",,"Open",,AY41,"all",,,,"T")))</f>
        <v>1212</v>
      </c>
      <c r="AU41" s="83">
        <f>IF(FormatMainDisplay!$H$22="Y",RTD("cqg.rtd",,"StudyData",$D$31,"Bar",,"High",FormatMainDisplay!$H$23,AY41,,,,,"T"),IF(RTD("cqg.rtd",,"StudyData","SUBMINUTE("&amp;$D$31&amp;","&amp;FormatMainDisplay!$H$25&amp;",Regular)","Bar",,"High",,AY41,"all",,,,"T")="",NA(),RTD("cqg.rtd",,"StudyData","SUBMINUTE("&amp;$D$31&amp;","&amp;FormatMainDisplay!$H$25&amp;",Regular)","Bar",,"High",,AY41,"all",,,,"T")))</f>
        <v>1212.4000000000001</v>
      </c>
      <c r="AV41" s="83">
        <f>IF(FormatMainDisplay!$H$22="Y",RTD("cqg.rtd",,"StudyData",$D$31,"Bar",,"Low",FormatMainDisplay!$H$23,AY41,,,,,"T"),IF(RTD("cqg.rtd",,"StudyData","SUBMINUTE("&amp;$D$31&amp;","&amp;FormatMainDisplay!$H$25&amp;",Regular)","Bar",,"Low",,AY41,"all",,,,"T")="",NA(),RTD("cqg.rtd",,"StudyData","SUBMINUTE("&amp;$D$31&amp;","&amp;FormatMainDisplay!$H$25&amp;",Regular)","Bar",,"Low",,AY41,"all",,,,"T")))</f>
        <v>1210.3</v>
      </c>
      <c r="AW41" s="83">
        <f>IF(FormatMainDisplay!$H$22="Y",RTD("cqg.rtd",,"StudyData",$D$31,"Bar",,"Close",FormatMainDisplay!$H$23,AY41,,,,,"T"),IF(RTD("cqg.rtd",,"StudyData","SUBMINUTE("&amp;$D$31&amp;","&amp;FormatMainDisplay!$H$25&amp;",Regular)","Bar",,"Close",,AY41,"all",,,,"T")="",NA(),RTD("cqg.rtd",,"StudyData","SUBMINUTE("&amp;$D$31&amp;","&amp;FormatMainDisplay!$H$25&amp;",Regular)","Bar",,"Close",,AY41,"all",,,,"T")))</f>
        <v>1210.5999999999999</v>
      </c>
      <c r="AX41" s="52">
        <f>IF(FormatMainDisplay!$H$22="Y",RTD("cqg.rtd",,"StudyData",$D$31,"Bar",,"Time",FormatMainDisplay!$H$23,AY41,,,,,"T"),IF(RTD("cqg.rtd",,"StudyData","SUBMINUTE("&amp;$D$31&amp;","&amp;FormatMainDisplay!$H$25&amp;",Regular)","Bar",,"Time",,AY41,"all",,,,"T")="",NA(),RTD("cqg.rtd",,"StudyData","SUBMINUTE("&amp;$D$31&amp;","&amp;FormatMainDisplay!$H$25&amp;",Regular)","Bar",,"Time",,AY41,"all",,,,"T")))</f>
        <v>42416.302083333336</v>
      </c>
      <c r="AY41" s="25">
        <f t="shared" si="4"/>
        <v>-36</v>
      </c>
      <c r="AZ41" s="25"/>
      <c r="BA41" s="25"/>
      <c r="BB41" s="25"/>
      <c r="BC41" s="25"/>
      <c r="BD41" s="25"/>
      <c r="BE41" s="25"/>
      <c r="BF41" s="52"/>
      <c r="BG41" s="25"/>
      <c r="BL41" s="25"/>
      <c r="BM41" s="52"/>
      <c r="BN41" s="25"/>
      <c r="BO41" s="25"/>
      <c r="BP41" s="25"/>
      <c r="BQ41" s="25"/>
      <c r="BR41" s="25"/>
      <c r="BS41" s="25"/>
      <c r="BT41" s="52"/>
      <c r="BU41" s="25"/>
    </row>
    <row r="42" spans="2:73" s="7" customFormat="1" ht="17.100000000000001" customHeight="1" x14ac:dyDescent="0.3">
      <c r="B42" s="152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4"/>
      <c r="N42" s="133"/>
      <c r="O42" s="148"/>
      <c r="P42" s="143"/>
      <c r="Q42" s="143"/>
      <c r="R42" s="143"/>
      <c r="S42" s="143"/>
      <c r="T42" s="149"/>
      <c r="U42" s="143"/>
      <c r="V42" s="143"/>
      <c r="W42" s="143"/>
      <c r="X42" s="143"/>
      <c r="Y42" s="143"/>
      <c r="Z42" s="149"/>
      <c r="AA42" s="25"/>
      <c r="AB42" s="81">
        <f>IF(FormatMainDisplay!$H$7="Y",RTD("cqg.rtd",,"StudyData",$D$6,"Bar",,"Open",FormatMainDisplay!$H$8,AG42,,,,,"T"),IF(RTD("cqg.rtd",,"StudyData","SUBMINUTE("&amp;$D$6&amp;","&amp;FormatMainDisplay!$H$10&amp;",Regular)","Bar",,"Open",,AG42,"all",,,,"T")="",NA(),RTD("cqg.rtd",,"StudyData","SUBMINUTE("&amp;$D$6&amp;","&amp;FormatMainDisplay!$H$10&amp;",Regular)","Bar",,"Open",,AG42,"all",,,,"T")))</f>
        <v>1878.75</v>
      </c>
      <c r="AC42" s="81">
        <f>IF(FormatMainDisplay!$H$7="Y",RTD("cqg.rtd",,"StudyData",$D$6,"Bar",,"High",FormatMainDisplay!$H$8,AG42,,,,,"T"),IF(RTD("cqg.rtd",,"StudyData","SUBMINUTE("&amp;$D$6&amp;","&amp;FormatMainDisplay!$H$10&amp;",Regular)","Bar",,"High",,AG42,"all",,,,"T")="",NA(),RTD("cqg.rtd",,"StudyData","SUBMINUTE("&amp;$D$6&amp;","&amp;FormatMainDisplay!$H$10&amp;",Regular)","Bar",,"High",,AG42,"all",,,,"T")))</f>
        <v>1879.25</v>
      </c>
      <c r="AD42" s="81">
        <f>IF(FormatMainDisplay!$H$7="Y",RTD("cqg.rtd",,"StudyData",$D$6,"Bar",,"Low",FormatMainDisplay!$H$8,AG42,,,,,"T"),IF(RTD("cqg.rtd",,"StudyData","SUBMINUTE("&amp;$D$6&amp;","&amp;FormatMainDisplay!$H$10&amp;",Regular)","Bar",,"Low",,AG42,"all",,,,"T")="",NA(),RTD("cqg.rtd",,"StudyData","SUBMINUTE("&amp;$D$6&amp;","&amp;FormatMainDisplay!$H$10&amp;",Regular)","Bar",,"Low",,AG42,"all",,,,"T")))</f>
        <v>1877.5</v>
      </c>
      <c r="AE42" s="81">
        <f>IF(FormatMainDisplay!$H$7="Y",RTD("cqg.rtd",,"StudyData",$D$6,"Bar",,"Close",FormatMainDisplay!$H$8,AG42,,,,,"T"),IF(RTD("cqg.rtd",,"StudyData","SUBMINUTE("&amp;$D$6&amp;","&amp;FormatMainDisplay!$H$10&amp;",Regular)","Bar",,"Close",,AG42,"all",,,,"T")="",NA(),RTD("cqg.rtd",,"StudyData","SUBMINUTE("&amp;$D$6&amp;","&amp;FormatMainDisplay!$H$10&amp;",Regular)","Bar",,"Close",,AG42,"all",,,,"T")))</f>
        <v>1878.75</v>
      </c>
      <c r="AF42" s="52">
        <f>IF(FormatMainDisplay!$H$7="Y",RTD("cqg.rtd",,"StudyData",$D$6,"Bar",,"Time",FormatMainDisplay!$H$8,AG42,,,,,"T"),IF(RTD("cqg.rtd",,"StudyData","SUBMINUTE("&amp;$D$6&amp;","&amp;FormatMainDisplay!$H$10&amp;",Regular)","Bar",,"Time",,AG42,"all",,,,"T")="",NA(),RTD("cqg.rtd",,"StudyData","SUBMINUTE("&amp;$D$6&amp;","&amp;FormatMainDisplay!$H$10&amp;",Regular)","Bar",,"Time",,AG42,"all",,,,"T")))</f>
        <v>42416.298611111109</v>
      </c>
      <c r="AG42" s="25">
        <f t="shared" si="0"/>
        <v>-37</v>
      </c>
      <c r="AH42" s="25"/>
      <c r="AI42" s="25"/>
      <c r="AJ42" s="25"/>
      <c r="AK42" s="81">
        <f>IF(FormatMainDisplay!$O$7="Y",RTD("cqg.rtd",,"StudyData",$Q$6,"Bar",,"Open",FormatMainDisplay!$O$8,AP42,,,,,"T"),IF(RTD("cqg.rtd",,"StudyData","SUBMINUTE("&amp;$Q$6&amp;","&amp;FormatMainDisplay!$O$10&amp;",Regular)","Bar",,"Open",,AP42,"all",,,,"T")="",NA(),RTD("cqg.rtd",,"StudyData","SUBMINUTE("&amp;$Q$6&amp;","&amp;FormatMainDisplay!$O$10&amp;",Regular)","Bar",,"Open",,AP42,"all",,,,"T")))</f>
        <v>29.46</v>
      </c>
      <c r="AL42" s="81">
        <f>IF(FormatMainDisplay!$O$7="Y",RTD("cqg.rtd",,"StudyData",$Q$6,"Bar",,"High",FormatMainDisplay!$O$8,AP42,,,,,"T"),IF(RTD("cqg.rtd",,"StudyData","SUBMINUTE("&amp;$Q$6&amp;","&amp;FormatMainDisplay!$O$10&amp;",Regular)","Bar",,"High",,AP42,"all",,,,"T")="",NA(),RTD("cqg.rtd",,"StudyData","SUBMINUTE("&amp;$Q$6&amp;","&amp;FormatMainDisplay!$O$10&amp;",Regular)","Bar",,"High",,AP42,"all",,,,"T")))</f>
        <v>29.48</v>
      </c>
      <c r="AM42" s="81">
        <f>IF(FormatMainDisplay!$O$7="Y",RTD("cqg.rtd",,"StudyData",$Q$6,"Bar",,"Low",FormatMainDisplay!$O$8,AP42,,,,,"T"),IF(RTD("cqg.rtd",,"StudyData","SUBMINUTE("&amp;$Q$6&amp;","&amp;FormatMainDisplay!$O$10&amp;",Regular)","Bar",,"Low",,AP42,"all",,,,"T")="",NA(),RTD("cqg.rtd",,"StudyData","SUBMINUTE("&amp;$Q$6&amp;","&amp;FormatMainDisplay!$O$10&amp;",Regular)","Bar",,"Low",,AP42,"all",,,,"T")))</f>
        <v>29.35</v>
      </c>
      <c r="AN42" s="105">
        <f>IF(FormatMainDisplay!$O$7="Y",RTD("cqg.rtd",,"StudyData",$Q$6,"Bar",,"Close",FormatMainDisplay!$O$8,AP42,,,,,"T"),IF(RTD("cqg.rtd",,"StudyData","SUBMINUTE("&amp;$Q$6&amp;","&amp;FormatMainDisplay!$O$10&amp;",Regular)","Bar",,"Close",,AP42,"all",,,,"T")="",NA(),RTD("cqg.rtd",,"StudyData","SUBMINUTE("&amp;$Q$6&amp;","&amp;FormatMainDisplay!$O$10&amp;",Regular)","Bar",,"Close",,AP42,"all",,,,"T")))</f>
        <v>29.44</v>
      </c>
      <c r="AO42" s="107">
        <f>IF(FormatMainDisplay!$O$7="Y",RTD("cqg.rtd",,"StudyData",$Q$6,"Bar",,"Time",FormatMainDisplay!$O$8,AP42,,,,,"T"),IF(RTD("cqg.rtd",,"StudyData","SUBMINUTE("&amp;$Q$6&amp;","&amp;FormatMainDisplay!$O$10&amp;",Regular)","Bar",,"Time",,AP42,"all",,,,"T")="",NA(),RTD("cqg.rtd",,"StudyData","SUBMINUTE("&amp;$Q$6&amp;","&amp;FormatMainDisplay!$O$10&amp;",Regular)","Bar",,"Time",,AP42,"all",,,,"T")))</f>
        <v>42416.298611111109</v>
      </c>
      <c r="AP42" s="106">
        <f t="shared" si="2"/>
        <v>-37</v>
      </c>
      <c r="AQ42" s="25"/>
      <c r="AR42" s="25"/>
      <c r="AS42" s="25"/>
      <c r="AT42" s="83">
        <f>IF(FormatMainDisplay!$H$22="Y",RTD("cqg.rtd",,"StudyData",$D$31,"Bar",,"Open",FormatMainDisplay!$H$23,AY42,,,,,"T"),IF(RTD("cqg.rtd",,"StudyData","SUBMINUTE("&amp;$D$31&amp;","&amp;FormatMainDisplay!$H$25&amp;",Regular)","Bar",,"Open",,AY42,"all",,,,"T")="",NA(),RTD("cqg.rtd",,"StudyData","SUBMINUTE("&amp;$D$31&amp;","&amp;FormatMainDisplay!$H$25&amp;",Regular)","Bar",,"Open",,AY42,"all",,,,"T")))</f>
        <v>1213.8</v>
      </c>
      <c r="AU42" s="83">
        <f>IF(FormatMainDisplay!$H$22="Y",RTD("cqg.rtd",,"StudyData",$D$31,"Bar",,"High",FormatMainDisplay!$H$23,AY42,,,,,"T"),IF(RTD("cqg.rtd",,"StudyData","SUBMINUTE("&amp;$D$31&amp;","&amp;FormatMainDisplay!$H$25&amp;",Regular)","Bar",,"High",,AY42,"all",,,,"T")="",NA(),RTD("cqg.rtd",,"StudyData","SUBMINUTE("&amp;$D$31&amp;","&amp;FormatMainDisplay!$H$25&amp;",Regular)","Bar",,"High",,AY42,"all",,,,"T")))</f>
        <v>1213.9000000000001</v>
      </c>
      <c r="AV42" s="83">
        <f>IF(FormatMainDisplay!$H$22="Y",RTD("cqg.rtd",,"StudyData",$D$31,"Bar",,"Low",FormatMainDisplay!$H$23,AY42,,,,,"T"),IF(RTD("cqg.rtd",,"StudyData","SUBMINUTE("&amp;$D$31&amp;","&amp;FormatMainDisplay!$H$25&amp;",Regular)","Bar",,"Low",,AY42,"all",,,,"T")="",NA(),RTD("cqg.rtd",,"StudyData","SUBMINUTE("&amp;$D$31&amp;","&amp;FormatMainDisplay!$H$25&amp;",Regular)","Bar",,"Low",,AY42,"all",,,,"T")))</f>
        <v>1211.7</v>
      </c>
      <c r="AW42" s="83">
        <f>IF(FormatMainDisplay!$H$22="Y",RTD("cqg.rtd",,"StudyData",$D$31,"Bar",,"Close",FormatMainDisplay!$H$23,AY42,,,,,"T"),IF(RTD("cqg.rtd",,"StudyData","SUBMINUTE("&amp;$D$31&amp;","&amp;FormatMainDisplay!$H$25&amp;",Regular)","Bar",,"Close",,AY42,"all",,,,"T")="",NA(),RTD("cqg.rtd",,"StudyData","SUBMINUTE("&amp;$D$31&amp;","&amp;FormatMainDisplay!$H$25&amp;",Regular)","Bar",,"Close",,AY42,"all",,,,"T")))</f>
        <v>1212.2</v>
      </c>
      <c r="AX42" s="52">
        <f>IF(FormatMainDisplay!$H$22="Y",RTD("cqg.rtd",,"StudyData",$D$31,"Bar",,"Time",FormatMainDisplay!$H$23,AY42,,,,,"T"),IF(RTD("cqg.rtd",,"StudyData","SUBMINUTE("&amp;$D$31&amp;","&amp;FormatMainDisplay!$H$25&amp;",Regular)","Bar",,"Time",,AY42,"all",,,,"T")="",NA(),RTD("cqg.rtd",,"StudyData","SUBMINUTE("&amp;$D$31&amp;","&amp;FormatMainDisplay!$H$25&amp;",Regular)","Bar",,"Time",,AY42,"all",,,,"T")))</f>
        <v>42416.298611111109</v>
      </c>
      <c r="AY42" s="25">
        <f t="shared" si="4"/>
        <v>-37</v>
      </c>
      <c r="AZ42" s="25"/>
      <c r="BA42" s="25"/>
      <c r="BB42" s="25"/>
      <c r="BC42" s="25"/>
      <c r="BD42" s="25"/>
      <c r="BE42" s="25"/>
      <c r="BF42" s="52"/>
      <c r="BG42" s="25"/>
      <c r="BL42" s="25"/>
      <c r="BM42" s="52"/>
      <c r="BN42" s="25"/>
      <c r="BO42" s="25"/>
      <c r="BP42" s="25"/>
      <c r="BQ42" s="25"/>
      <c r="BR42" s="25"/>
      <c r="BS42" s="25"/>
      <c r="BT42" s="52"/>
      <c r="BU42" s="25"/>
    </row>
    <row r="43" spans="2:73" s="7" customFormat="1" ht="17.100000000000001" customHeight="1" x14ac:dyDescent="0.3">
      <c r="B43" s="152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4"/>
      <c r="N43" s="133"/>
      <c r="O43" s="155"/>
      <c r="P43" s="156"/>
      <c r="Q43" s="156"/>
      <c r="R43" s="156"/>
      <c r="S43" s="156"/>
      <c r="T43" s="157"/>
      <c r="U43" s="156"/>
      <c r="V43" s="156"/>
      <c r="W43" s="156"/>
      <c r="X43" s="156"/>
      <c r="Y43" s="156"/>
      <c r="Z43" s="157"/>
      <c r="AA43" s="25"/>
      <c r="AB43" s="81">
        <f>IF(FormatMainDisplay!$H$7="Y",RTD("cqg.rtd",,"StudyData",$D$6,"Bar",,"Open",FormatMainDisplay!$H$8,AG43,,,,,"T"),IF(RTD("cqg.rtd",,"StudyData","SUBMINUTE("&amp;$D$6&amp;","&amp;FormatMainDisplay!$H$10&amp;",Regular)","Bar",,"Open",,AG43,"all",,,,"T")="",NA(),RTD("cqg.rtd",,"StudyData","SUBMINUTE("&amp;$D$6&amp;","&amp;FormatMainDisplay!$H$10&amp;",Regular)","Bar",,"Open",,AG43,"all",,,,"T")))</f>
        <v>1880.25</v>
      </c>
      <c r="AC43" s="81">
        <f>IF(FormatMainDisplay!$H$7="Y",RTD("cqg.rtd",,"StudyData",$D$6,"Bar",,"High",FormatMainDisplay!$H$8,AG43,,,,,"T"),IF(RTD("cqg.rtd",,"StudyData","SUBMINUTE("&amp;$D$6&amp;","&amp;FormatMainDisplay!$H$10&amp;",Regular)","Bar",,"High",,AG43,"all",,,,"T")="",NA(),RTD("cqg.rtd",,"StudyData","SUBMINUTE("&amp;$D$6&amp;","&amp;FormatMainDisplay!$H$10&amp;",Regular)","Bar",,"High",,AG43,"all",,,,"T")))</f>
        <v>1880.25</v>
      </c>
      <c r="AD43" s="81">
        <f>IF(FormatMainDisplay!$H$7="Y",RTD("cqg.rtd",,"StudyData",$D$6,"Bar",,"Low",FormatMainDisplay!$H$8,AG43,,,,,"T"),IF(RTD("cqg.rtd",,"StudyData","SUBMINUTE("&amp;$D$6&amp;","&amp;FormatMainDisplay!$H$10&amp;",Regular)","Bar",,"Low",,AG43,"all",,,,"T")="",NA(),RTD("cqg.rtd",,"StudyData","SUBMINUTE("&amp;$D$6&amp;","&amp;FormatMainDisplay!$H$10&amp;",Regular)","Bar",,"Low",,AG43,"all",,,,"T")))</f>
        <v>1877.5</v>
      </c>
      <c r="AE43" s="81">
        <f>IF(FormatMainDisplay!$H$7="Y",RTD("cqg.rtd",,"StudyData",$D$6,"Bar",,"Close",FormatMainDisplay!$H$8,AG43,,,,,"T"),IF(RTD("cqg.rtd",,"StudyData","SUBMINUTE("&amp;$D$6&amp;","&amp;FormatMainDisplay!$H$10&amp;",Regular)","Bar",,"Close",,AG43,"all",,,,"T")="",NA(),RTD("cqg.rtd",,"StudyData","SUBMINUTE("&amp;$D$6&amp;","&amp;FormatMainDisplay!$H$10&amp;",Regular)","Bar",,"Close",,AG43,"all",,,,"T")))</f>
        <v>1878.75</v>
      </c>
      <c r="AF43" s="52">
        <f>IF(FormatMainDisplay!$H$7="Y",RTD("cqg.rtd",,"StudyData",$D$6,"Bar",,"Time",FormatMainDisplay!$H$8,AG43,,,,,"T"),IF(RTD("cqg.rtd",,"StudyData","SUBMINUTE("&amp;$D$6&amp;","&amp;FormatMainDisplay!$H$10&amp;",Regular)","Bar",,"Time",,AG43,"all",,,,"T")="",NA(),RTD("cqg.rtd",,"StudyData","SUBMINUTE("&amp;$D$6&amp;","&amp;FormatMainDisplay!$H$10&amp;",Regular)","Bar",,"Time",,AG43,"all",,,,"T")))</f>
        <v>42416.295138888891</v>
      </c>
      <c r="AG43" s="25">
        <f t="shared" si="0"/>
        <v>-38</v>
      </c>
      <c r="AH43" s="25"/>
      <c r="AI43" s="25"/>
      <c r="AJ43" s="25"/>
      <c r="AK43" s="81">
        <f>IF(FormatMainDisplay!$O$7="Y",RTD("cqg.rtd",,"StudyData",$Q$6,"Bar",,"Open",FormatMainDisplay!$O$8,AP43,,,,,"T"),IF(RTD("cqg.rtd",,"StudyData","SUBMINUTE("&amp;$Q$6&amp;","&amp;FormatMainDisplay!$O$10&amp;",Regular)","Bar",,"Open",,AP43,"all",,,,"T")="",NA(),RTD("cqg.rtd",,"StudyData","SUBMINUTE("&amp;$Q$6&amp;","&amp;FormatMainDisplay!$O$10&amp;",Regular)","Bar",,"Open",,AP43,"all",,,,"T")))</f>
        <v>29.55</v>
      </c>
      <c r="AL43" s="81">
        <f>IF(FormatMainDisplay!$O$7="Y",RTD("cqg.rtd",,"StudyData",$Q$6,"Bar",,"High",FormatMainDisplay!$O$8,AP43,,,,,"T"),IF(RTD("cqg.rtd",,"StudyData","SUBMINUTE("&amp;$Q$6&amp;","&amp;FormatMainDisplay!$O$10&amp;",Regular)","Bar",,"High",,AP43,"all",,,,"T")="",NA(),RTD("cqg.rtd",,"StudyData","SUBMINUTE("&amp;$Q$6&amp;","&amp;FormatMainDisplay!$O$10&amp;",Regular)","Bar",,"High",,AP43,"all",,,,"T")))</f>
        <v>29.57</v>
      </c>
      <c r="AM43" s="81">
        <f>IF(FormatMainDisplay!$O$7="Y",RTD("cqg.rtd",,"StudyData",$Q$6,"Bar",,"Low",FormatMainDisplay!$O$8,AP43,,,,,"T"),IF(RTD("cqg.rtd",,"StudyData","SUBMINUTE("&amp;$Q$6&amp;","&amp;FormatMainDisplay!$O$10&amp;",Regular)","Bar",,"Low",,AP43,"all",,,,"T")="",NA(),RTD("cqg.rtd",,"StudyData","SUBMINUTE("&amp;$Q$6&amp;","&amp;FormatMainDisplay!$O$10&amp;",Regular)","Bar",,"Low",,AP43,"all",,,,"T")))</f>
        <v>29.35</v>
      </c>
      <c r="AN43" s="105">
        <f>IF(FormatMainDisplay!$O$7="Y",RTD("cqg.rtd",,"StudyData",$Q$6,"Bar",,"Close",FormatMainDisplay!$O$8,AP43,,,,,"T"),IF(RTD("cqg.rtd",,"StudyData","SUBMINUTE("&amp;$Q$6&amp;","&amp;FormatMainDisplay!$O$10&amp;",Regular)","Bar",,"Close",,AP43,"all",,,,"T")="",NA(),RTD("cqg.rtd",,"StudyData","SUBMINUTE("&amp;$Q$6&amp;","&amp;FormatMainDisplay!$O$10&amp;",Regular)","Bar",,"Close",,AP43,"all",,,,"T")))</f>
        <v>29.46</v>
      </c>
      <c r="AO43" s="107">
        <f>IF(FormatMainDisplay!$O$7="Y",RTD("cqg.rtd",,"StudyData",$Q$6,"Bar",,"Time",FormatMainDisplay!$O$8,AP43,,,,,"T"),IF(RTD("cqg.rtd",,"StudyData","SUBMINUTE("&amp;$Q$6&amp;","&amp;FormatMainDisplay!$O$10&amp;",Regular)","Bar",,"Time",,AP43,"all",,,,"T")="",NA(),RTD("cqg.rtd",,"StudyData","SUBMINUTE("&amp;$Q$6&amp;","&amp;FormatMainDisplay!$O$10&amp;",Regular)","Bar",,"Time",,AP43,"all",,,,"T")))</f>
        <v>42416.295138888891</v>
      </c>
      <c r="AP43" s="106">
        <f t="shared" si="2"/>
        <v>-38</v>
      </c>
      <c r="AQ43" s="25"/>
      <c r="AR43" s="25"/>
      <c r="AS43" s="25"/>
      <c r="AT43" s="83">
        <f>IF(FormatMainDisplay!$H$22="Y",RTD("cqg.rtd",,"StudyData",$D$31,"Bar",,"Open",FormatMainDisplay!$H$23,AY43,,,,,"T"),IF(RTD("cqg.rtd",,"StudyData","SUBMINUTE("&amp;$D$31&amp;","&amp;FormatMainDisplay!$H$25&amp;",Regular)","Bar",,"Open",,AY43,"all",,,,"T")="",NA(),RTD("cqg.rtd",,"StudyData","SUBMINUTE("&amp;$D$31&amp;","&amp;FormatMainDisplay!$H$25&amp;",Regular)","Bar",,"Open",,AY43,"all",,,,"T")))</f>
        <v>1212.5</v>
      </c>
      <c r="AU43" s="83">
        <f>IF(FormatMainDisplay!$H$22="Y",RTD("cqg.rtd",,"StudyData",$D$31,"Bar",,"High",FormatMainDisplay!$H$23,AY43,,,,,"T"),IF(RTD("cqg.rtd",,"StudyData","SUBMINUTE("&amp;$D$31&amp;","&amp;FormatMainDisplay!$H$25&amp;",Regular)","Bar",,"High",,AY43,"all",,,,"T")="",NA(),RTD("cqg.rtd",,"StudyData","SUBMINUTE("&amp;$D$31&amp;","&amp;FormatMainDisplay!$H$25&amp;",Regular)","Bar",,"High",,AY43,"all",,,,"T")))</f>
        <v>1214.3</v>
      </c>
      <c r="AV43" s="83">
        <f>IF(FormatMainDisplay!$H$22="Y",RTD("cqg.rtd",,"StudyData",$D$31,"Bar",,"Low",FormatMainDisplay!$H$23,AY43,,,,,"T"),IF(RTD("cqg.rtd",,"StudyData","SUBMINUTE("&amp;$D$31&amp;","&amp;FormatMainDisplay!$H$25&amp;",Regular)","Bar",,"Low",,AY43,"all",,,,"T")="",NA(),RTD("cqg.rtd",,"StudyData","SUBMINUTE("&amp;$D$31&amp;","&amp;FormatMainDisplay!$H$25&amp;",Regular)","Bar",,"Low",,AY43,"all",,,,"T")))</f>
        <v>1212.2</v>
      </c>
      <c r="AW43" s="83">
        <f>IF(FormatMainDisplay!$H$22="Y",RTD("cqg.rtd",,"StudyData",$D$31,"Bar",,"Close",FormatMainDisplay!$H$23,AY43,,,,,"T"),IF(RTD("cqg.rtd",,"StudyData","SUBMINUTE("&amp;$D$31&amp;","&amp;FormatMainDisplay!$H$25&amp;",Regular)","Bar",,"Close",,AY43,"all",,,,"T")="",NA(),RTD("cqg.rtd",,"StudyData","SUBMINUTE("&amp;$D$31&amp;","&amp;FormatMainDisplay!$H$25&amp;",Regular)","Bar",,"Close",,AY43,"all",,,,"T")))</f>
        <v>1213.8</v>
      </c>
      <c r="AX43" s="52">
        <f>IF(FormatMainDisplay!$H$22="Y",RTD("cqg.rtd",,"StudyData",$D$31,"Bar",,"Time",FormatMainDisplay!$H$23,AY43,,,,,"T"),IF(RTD("cqg.rtd",,"StudyData","SUBMINUTE("&amp;$D$31&amp;","&amp;FormatMainDisplay!$H$25&amp;",Regular)","Bar",,"Time",,AY43,"all",,,,"T")="",NA(),RTD("cqg.rtd",,"StudyData","SUBMINUTE("&amp;$D$31&amp;","&amp;FormatMainDisplay!$H$25&amp;",Regular)","Bar",,"Time",,AY43,"all",,,,"T")))</f>
        <v>42416.295138888891</v>
      </c>
      <c r="AY43" s="25">
        <f t="shared" si="4"/>
        <v>-38</v>
      </c>
      <c r="AZ43" s="25"/>
      <c r="BA43" s="25"/>
      <c r="BB43" s="25"/>
      <c r="BC43" s="25"/>
      <c r="BD43" s="25"/>
      <c r="BE43" s="25"/>
      <c r="BF43" s="52"/>
      <c r="BG43" s="25"/>
      <c r="BL43" s="25"/>
      <c r="BM43" s="52"/>
      <c r="BN43" s="25"/>
      <c r="BO43" s="25"/>
      <c r="BP43" s="25"/>
      <c r="BQ43" s="25"/>
      <c r="BR43" s="25"/>
      <c r="BS43" s="25"/>
      <c r="BT43" s="52"/>
      <c r="BU43" s="25"/>
    </row>
    <row r="44" spans="2:73" s="7" customFormat="1" ht="17.100000000000001" customHeight="1" x14ac:dyDescent="0.3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4"/>
      <c r="N44" s="133"/>
      <c r="O44" s="148"/>
      <c r="P44" s="143"/>
      <c r="Q44" s="143"/>
      <c r="R44" s="143"/>
      <c r="S44" s="143"/>
      <c r="T44" s="149"/>
      <c r="U44" s="143"/>
      <c r="V44" s="143"/>
      <c r="W44" s="143"/>
      <c r="X44" s="143"/>
      <c r="Y44" s="143"/>
      <c r="Z44" s="149"/>
      <c r="AA44" s="25"/>
      <c r="AB44" s="81">
        <f>IF(FormatMainDisplay!$H$7="Y",RTD("cqg.rtd",,"StudyData",$D$6,"Bar",,"Open",FormatMainDisplay!$H$8,AG44,,,,,"T"),IF(RTD("cqg.rtd",,"StudyData","SUBMINUTE("&amp;$D$6&amp;","&amp;FormatMainDisplay!$H$10&amp;",Regular)","Bar",,"Open",,AG44,"all",,,,"T")="",NA(),RTD("cqg.rtd",,"StudyData","SUBMINUTE("&amp;$D$6&amp;","&amp;FormatMainDisplay!$H$10&amp;",Regular)","Bar",,"Open",,AG44,"all",,,,"T")))</f>
        <v>1881.5</v>
      </c>
      <c r="AC44" s="81">
        <f>IF(FormatMainDisplay!$H$7="Y",RTD("cqg.rtd",,"StudyData",$D$6,"Bar",,"High",FormatMainDisplay!$H$8,AG44,,,,,"T"),IF(RTD("cqg.rtd",,"StudyData","SUBMINUTE("&amp;$D$6&amp;","&amp;FormatMainDisplay!$H$10&amp;",Regular)","Bar",,"High",,AG44,"all",,,,"T")="",NA(),RTD("cqg.rtd",,"StudyData","SUBMINUTE("&amp;$D$6&amp;","&amp;FormatMainDisplay!$H$10&amp;",Regular)","Bar",,"High",,AG44,"all",,,,"T")))</f>
        <v>1881.75</v>
      </c>
      <c r="AD44" s="81">
        <f>IF(FormatMainDisplay!$H$7="Y",RTD("cqg.rtd",,"StudyData",$D$6,"Bar",,"Low",FormatMainDisplay!$H$8,AG44,,,,,"T"),IF(RTD("cqg.rtd",,"StudyData","SUBMINUTE("&amp;$D$6&amp;","&amp;FormatMainDisplay!$H$10&amp;",Regular)","Bar",,"Low",,AG44,"all",,,,"T")="",NA(),RTD("cqg.rtd",,"StudyData","SUBMINUTE("&amp;$D$6&amp;","&amp;FormatMainDisplay!$H$10&amp;",Regular)","Bar",,"Low",,AG44,"all",,,,"T")))</f>
        <v>1879.75</v>
      </c>
      <c r="AE44" s="81">
        <f>IF(FormatMainDisplay!$H$7="Y",RTD("cqg.rtd",,"StudyData",$D$6,"Bar",,"Close",FormatMainDisplay!$H$8,AG44,,,,,"T"),IF(RTD("cqg.rtd",,"StudyData","SUBMINUTE("&amp;$D$6&amp;","&amp;FormatMainDisplay!$H$10&amp;",Regular)","Bar",,"Close",,AG44,"all",,,,"T")="",NA(),RTD("cqg.rtd",,"StudyData","SUBMINUTE("&amp;$D$6&amp;","&amp;FormatMainDisplay!$H$10&amp;",Regular)","Bar",,"Close",,AG44,"all",,,,"T")))</f>
        <v>1880.25</v>
      </c>
      <c r="AF44" s="52">
        <f>IF(FormatMainDisplay!$H$7="Y",RTD("cqg.rtd",,"StudyData",$D$6,"Bar",,"Time",FormatMainDisplay!$H$8,AG44,,,,,"T"),IF(RTD("cqg.rtd",,"StudyData","SUBMINUTE("&amp;$D$6&amp;","&amp;FormatMainDisplay!$H$10&amp;",Regular)","Bar",,"Time",,AG44,"all",,,,"T")="",NA(),RTD("cqg.rtd",,"StudyData","SUBMINUTE("&amp;$D$6&amp;","&amp;FormatMainDisplay!$H$10&amp;",Regular)","Bar",,"Time",,AG44,"all",,,,"T")))</f>
        <v>42416.291666666664</v>
      </c>
      <c r="AG44" s="25">
        <f t="shared" si="0"/>
        <v>-39</v>
      </c>
      <c r="AH44" s="25"/>
      <c r="AI44" s="25"/>
      <c r="AJ44" s="25"/>
      <c r="AK44" s="81">
        <f>IF(FormatMainDisplay!$O$7="Y",RTD("cqg.rtd",,"StudyData",$Q$6,"Bar",,"Open",FormatMainDisplay!$O$8,AP44,,,,,"T"),IF(RTD("cqg.rtd",,"StudyData","SUBMINUTE("&amp;$Q$6&amp;","&amp;FormatMainDisplay!$O$10&amp;",Regular)","Bar",,"Open",,AP44,"all",,,,"T")="",NA(),RTD("cqg.rtd",,"StudyData","SUBMINUTE("&amp;$Q$6&amp;","&amp;FormatMainDisplay!$O$10&amp;",Regular)","Bar",,"Open",,AP44,"all",,,,"T")))</f>
        <v>30</v>
      </c>
      <c r="AL44" s="81">
        <f>IF(FormatMainDisplay!$O$7="Y",RTD("cqg.rtd",,"StudyData",$Q$6,"Bar",,"High",FormatMainDisplay!$O$8,AP44,,,,,"T"),IF(RTD("cqg.rtd",,"StudyData","SUBMINUTE("&amp;$Q$6&amp;","&amp;FormatMainDisplay!$O$10&amp;",Regular)","Bar",,"High",,AP44,"all",,,,"T")="",NA(),RTD("cqg.rtd",,"StudyData","SUBMINUTE("&amp;$Q$6&amp;","&amp;FormatMainDisplay!$O$10&amp;",Regular)","Bar",,"High",,AP44,"all",,,,"T")))</f>
        <v>30.03</v>
      </c>
      <c r="AM44" s="81">
        <f>IF(FormatMainDisplay!$O$7="Y",RTD("cqg.rtd",,"StudyData",$Q$6,"Bar",,"Low",FormatMainDisplay!$O$8,AP44,,,,,"T"),IF(RTD("cqg.rtd",,"StudyData","SUBMINUTE("&amp;$Q$6&amp;","&amp;FormatMainDisplay!$O$10&amp;",Regular)","Bar",,"Low",,AP44,"all",,,,"T")="",NA(),RTD("cqg.rtd",,"StudyData","SUBMINUTE("&amp;$Q$6&amp;","&amp;FormatMainDisplay!$O$10&amp;",Regular)","Bar",,"Low",,AP44,"all",,,,"T")))</f>
        <v>29.48</v>
      </c>
      <c r="AN44" s="105">
        <f>IF(FormatMainDisplay!$O$7="Y",RTD("cqg.rtd",,"StudyData",$Q$6,"Bar",,"Close",FormatMainDisplay!$O$8,AP44,,,,,"T"),IF(RTD("cqg.rtd",,"StudyData","SUBMINUTE("&amp;$Q$6&amp;","&amp;FormatMainDisplay!$O$10&amp;",Regular)","Bar",,"Close",,AP44,"all",,,,"T")="",NA(),RTD("cqg.rtd",,"StudyData","SUBMINUTE("&amp;$Q$6&amp;","&amp;FormatMainDisplay!$O$10&amp;",Regular)","Bar",,"Close",,AP44,"all",,,,"T")))</f>
        <v>29.55</v>
      </c>
      <c r="AO44" s="107">
        <f>IF(FormatMainDisplay!$O$7="Y",RTD("cqg.rtd",,"StudyData",$Q$6,"Bar",,"Time",FormatMainDisplay!$O$8,AP44,,,,,"T"),IF(RTD("cqg.rtd",,"StudyData","SUBMINUTE("&amp;$Q$6&amp;","&amp;FormatMainDisplay!$O$10&amp;",Regular)","Bar",,"Time",,AP44,"all",,,,"T")="",NA(),RTD("cqg.rtd",,"StudyData","SUBMINUTE("&amp;$Q$6&amp;","&amp;FormatMainDisplay!$O$10&amp;",Regular)","Bar",,"Time",,AP44,"all",,,,"T")))</f>
        <v>42416.291666666664</v>
      </c>
      <c r="AP44" s="106">
        <f t="shared" si="2"/>
        <v>-39</v>
      </c>
      <c r="AQ44" s="25"/>
      <c r="AR44" s="25"/>
      <c r="AS44" s="25"/>
      <c r="AT44" s="83">
        <f>IF(FormatMainDisplay!$H$22="Y",RTD("cqg.rtd",,"StudyData",$D$31,"Bar",,"Open",FormatMainDisplay!$H$23,AY44,,,,,"T"),IF(RTD("cqg.rtd",,"StudyData","SUBMINUTE("&amp;$D$31&amp;","&amp;FormatMainDisplay!$H$25&amp;",Regular)","Bar",,"Open",,AY44,"all",,,,"T")="",NA(),RTD("cqg.rtd",,"StudyData","SUBMINUTE("&amp;$D$31&amp;","&amp;FormatMainDisplay!$H$25&amp;",Regular)","Bar",,"Open",,AY44,"all",,,,"T")))</f>
        <v>1213.8</v>
      </c>
      <c r="AU44" s="83">
        <f>IF(FormatMainDisplay!$H$22="Y",RTD("cqg.rtd",,"StudyData",$D$31,"Bar",,"High",FormatMainDisplay!$H$23,AY44,,,,,"T"),IF(RTD("cqg.rtd",,"StudyData","SUBMINUTE("&amp;$D$31&amp;","&amp;FormatMainDisplay!$H$25&amp;",Regular)","Bar",,"High",,AY44,"all",,,,"T")="",NA(),RTD("cqg.rtd",,"StudyData","SUBMINUTE("&amp;$D$31&amp;","&amp;FormatMainDisplay!$H$25&amp;",Regular)","Bar",,"High",,AY44,"all",,,,"T")))</f>
        <v>1214.2</v>
      </c>
      <c r="AV44" s="83">
        <f>IF(FormatMainDisplay!$H$22="Y",RTD("cqg.rtd",,"StudyData",$D$31,"Bar",,"Low",FormatMainDisplay!$H$23,AY44,,,,,"T"),IF(RTD("cqg.rtd",,"StudyData","SUBMINUTE("&amp;$D$31&amp;","&amp;FormatMainDisplay!$H$25&amp;",Regular)","Bar",,"Low",,AY44,"all",,,,"T")="",NA(),RTD("cqg.rtd",,"StudyData","SUBMINUTE("&amp;$D$31&amp;","&amp;FormatMainDisplay!$H$25&amp;",Regular)","Bar",,"Low",,AY44,"all",,,,"T")))</f>
        <v>1212.2</v>
      </c>
      <c r="AW44" s="83">
        <f>IF(FormatMainDisplay!$H$22="Y",RTD("cqg.rtd",,"StudyData",$D$31,"Bar",,"Close",FormatMainDisplay!$H$23,AY44,,,,,"T"),IF(RTD("cqg.rtd",,"StudyData","SUBMINUTE("&amp;$D$31&amp;","&amp;FormatMainDisplay!$H$25&amp;",Regular)","Bar",,"Close",,AY44,"all",,,,"T")="",NA(),RTD("cqg.rtd",,"StudyData","SUBMINUTE("&amp;$D$31&amp;","&amp;FormatMainDisplay!$H$25&amp;",Regular)","Bar",,"Close",,AY44,"all",,,,"T")))</f>
        <v>1212.5999999999999</v>
      </c>
      <c r="AX44" s="52">
        <f>IF(FormatMainDisplay!$H$22="Y",RTD("cqg.rtd",,"StudyData",$D$31,"Bar",,"Time",FormatMainDisplay!$H$23,AY44,,,,,"T"),IF(RTD("cqg.rtd",,"StudyData","SUBMINUTE("&amp;$D$31&amp;","&amp;FormatMainDisplay!$H$25&amp;",Regular)","Bar",,"Time",,AY44,"all",,,,"T")="",NA(),RTD("cqg.rtd",,"StudyData","SUBMINUTE("&amp;$D$31&amp;","&amp;FormatMainDisplay!$H$25&amp;",Regular)","Bar",,"Time",,AY44,"all",,,,"T")))</f>
        <v>42416.291666666664</v>
      </c>
      <c r="AY44" s="25">
        <f t="shared" si="4"/>
        <v>-39</v>
      </c>
      <c r="AZ44" s="25"/>
      <c r="BA44" s="25"/>
      <c r="BB44" s="25"/>
      <c r="BC44" s="25"/>
      <c r="BD44" s="25"/>
      <c r="BE44" s="25"/>
      <c r="BF44" s="52"/>
      <c r="BG44" s="25"/>
      <c r="BL44" s="25"/>
      <c r="BM44" s="52"/>
      <c r="BN44" s="25"/>
      <c r="BO44" s="25"/>
      <c r="BP44" s="25"/>
      <c r="BQ44" s="25"/>
      <c r="BR44" s="25"/>
      <c r="BS44" s="25"/>
      <c r="BT44" s="52"/>
      <c r="BU44" s="25"/>
    </row>
    <row r="45" spans="2:73" s="7" customFormat="1" ht="17.100000000000001" customHeight="1" x14ac:dyDescent="0.3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4"/>
      <c r="N45" s="133"/>
      <c r="O45" s="148"/>
      <c r="P45" s="143"/>
      <c r="Q45" s="143"/>
      <c r="R45" s="143"/>
      <c r="S45" s="143"/>
      <c r="T45" s="149"/>
      <c r="U45" s="143"/>
      <c r="V45" s="143"/>
      <c r="W45" s="143"/>
      <c r="X45" s="143"/>
      <c r="Y45" s="143"/>
      <c r="Z45" s="149"/>
      <c r="AA45" s="25"/>
      <c r="AB45" s="81">
        <f>IF(FormatMainDisplay!$H$7="Y",RTD("cqg.rtd",,"StudyData",$D$6,"Bar",,"Open",FormatMainDisplay!$H$8,AG45,,,,,"T"),IF(RTD("cqg.rtd",,"StudyData","SUBMINUTE("&amp;$D$6&amp;","&amp;FormatMainDisplay!$H$10&amp;",Regular)","Bar",,"Open",,AG45,"all",,,,"T")="",NA(),RTD("cqg.rtd",,"StudyData","SUBMINUTE("&amp;$D$6&amp;","&amp;FormatMainDisplay!$H$10&amp;",Regular)","Bar",,"Open",,AG45,"all",,,,"T")))</f>
        <v>1882.75</v>
      </c>
      <c r="AC45" s="81">
        <f>IF(FormatMainDisplay!$H$7="Y",RTD("cqg.rtd",,"StudyData",$D$6,"Bar",,"High",FormatMainDisplay!$H$8,AG45,,,,,"T"),IF(RTD("cqg.rtd",,"StudyData","SUBMINUTE("&amp;$D$6&amp;","&amp;FormatMainDisplay!$H$10&amp;",Regular)","Bar",,"High",,AG45,"all",,,,"T")="",NA(),RTD("cqg.rtd",,"StudyData","SUBMINUTE("&amp;$D$6&amp;","&amp;FormatMainDisplay!$H$10&amp;",Regular)","Bar",,"High",,AG45,"all",,,,"T")))</f>
        <v>1883.25</v>
      </c>
      <c r="AD45" s="81">
        <f>IF(FormatMainDisplay!$H$7="Y",RTD("cqg.rtd",,"StudyData",$D$6,"Bar",,"Low",FormatMainDisplay!$H$8,AG45,,,,,"T"),IF(RTD("cqg.rtd",,"StudyData","SUBMINUTE("&amp;$D$6&amp;","&amp;FormatMainDisplay!$H$10&amp;",Regular)","Bar",,"Low",,AG45,"all",,,,"T")="",NA(),RTD("cqg.rtd",,"StudyData","SUBMINUTE("&amp;$D$6&amp;","&amp;FormatMainDisplay!$H$10&amp;",Regular)","Bar",,"Low",,AG45,"all",,,,"T")))</f>
        <v>1881.5</v>
      </c>
      <c r="AE45" s="81">
        <f>IF(FormatMainDisplay!$H$7="Y",RTD("cqg.rtd",,"StudyData",$D$6,"Bar",,"Close",FormatMainDisplay!$H$8,AG45,,,,,"T"),IF(RTD("cqg.rtd",,"StudyData","SUBMINUTE("&amp;$D$6&amp;","&amp;FormatMainDisplay!$H$10&amp;",Regular)","Bar",,"Close",,AG45,"all",,,,"T")="",NA(),RTD("cqg.rtd",,"StudyData","SUBMINUTE("&amp;$D$6&amp;","&amp;FormatMainDisplay!$H$10&amp;",Regular)","Bar",,"Close",,AG45,"all",,,,"T")))</f>
        <v>1881.5</v>
      </c>
      <c r="AF45" s="52">
        <f>IF(FormatMainDisplay!$H$7="Y",RTD("cqg.rtd",,"StudyData",$D$6,"Bar",,"Time",FormatMainDisplay!$H$8,AG45,,,,,"T"),IF(RTD("cqg.rtd",,"StudyData","SUBMINUTE("&amp;$D$6&amp;","&amp;FormatMainDisplay!$H$10&amp;",Regular)","Bar",,"Time",,AG45,"all",,,,"T")="",NA(),RTD("cqg.rtd",,"StudyData","SUBMINUTE("&amp;$D$6&amp;","&amp;FormatMainDisplay!$H$10&amp;",Regular)","Bar",,"Time",,AG45,"all",,,,"T")))</f>
        <v>42416.288194444445</v>
      </c>
      <c r="AG45" s="25">
        <f t="shared" si="0"/>
        <v>-40</v>
      </c>
      <c r="AH45" s="25"/>
      <c r="AI45" s="25"/>
      <c r="AJ45" s="25"/>
      <c r="AK45" s="81">
        <f>IF(FormatMainDisplay!$O$7="Y",RTD("cqg.rtd",,"StudyData",$Q$6,"Bar",,"Open",FormatMainDisplay!$O$8,AP45,,,,,"T"),IF(RTD("cqg.rtd",,"StudyData","SUBMINUTE("&amp;$Q$6&amp;","&amp;FormatMainDisplay!$O$10&amp;",Regular)","Bar",,"Open",,AP45,"all",,,,"T")="",NA(),RTD("cqg.rtd",,"StudyData","SUBMINUTE("&amp;$Q$6&amp;","&amp;FormatMainDisplay!$O$10&amp;",Regular)","Bar",,"Open",,AP45,"all",,,,"T")))</f>
        <v>29.97</v>
      </c>
      <c r="AL45" s="81">
        <f>IF(FormatMainDisplay!$O$7="Y",RTD("cqg.rtd",,"StudyData",$Q$6,"Bar",,"High",FormatMainDisplay!$O$8,AP45,,,,,"T"),IF(RTD("cqg.rtd",,"StudyData","SUBMINUTE("&amp;$Q$6&amp;","&amp;FormatMainDisplay!$O$10&amp;",Regular)","Bar",,"High",,AP45,"all",,,,"T")="",NA(),RTD("cqg.rtd",,"StudyData","SUBMINUTE("&amp;$Q$6&amp;","&amp;FormatMainDisplay!$O$10&amp;",Regular)","Bar",,"High",,AP45,"all",,,,"T")))</f>
        <v>30.03</v>
      </c>
      <c r="AM45" s="81">
        <f>IF(FormatMainDisplay!$O$7="Y",RTD("cqg.rtd",,"StudyData",$Q$6,"Bar",,"Low",FormatMainDisplay!$O$8,AP45,,,,,"T"),IF(RTD("cqg.rtd",,"StudyData","SUBMINUTE("&amp;$Q$6&amp;","&amp;FormatMainDisplay!$O$10&amp;",Regular)","Bar",,"Low",,AP45,"all",,,,"T")="",NA(),RTD("cqg.rtd",,"StudyData","SUBMINUTE("&amp;$Q$6&amp;","&amp;FormatMainDisplay!$O$10&amp;",Regular)","Bar",,"Low",,AP45,"all",,,,"T")))</f>
        <v>29.95</v>
      </c>
      <c r="AN45" s="105">
        <f>IF(FormatMainDisplay!$O$7="Y",RTD("cqg.rtd",,"StudyData",$Q$6,"Bar",,"Close",FormatMainDisplay!$O$8,AP45,,,,,"T"),IF(RTD("cqg.rtd",,"StudyData","SUBMINUTE("&amp;$Q$6&amp;","&amp;FormatMainDisplay!$O$10&amp;",Regular)","Bar",,"Close",,AP45,"all",,,,"T")="",NA(),RTD("cqg.rtd",,"StudyData","SUBMINUTE("&amp;$Q$6&amp;","&amp;FormatMainDisplay!$O$10&amp;",Regular)","Bar",,"Close",,AP45,"all",,,,"T")))</f>
        <v>30</v>
      </c>
      <c r="AO45" s="107">
        <f>IF(FormatMainDisplay!$O$7="Y",RTD("cqg.rtd",,"StudyData",$Q$6,"Bar",,"Time",FormatMainDisplay!$O$8,AP45,,,,,"T"),IF(RTD("cqg.rtd",,"StudyData","SUBMINUTE("&amp;$Q$6&amp;","&amp;FormatMainDisplay!$O$10&amp;",Regular)","Bar",,"Time",,AP45,"all",,,,"T")="",NA(),RTD("cqg.rtd",,"StudyData","SUBMINUTE("&amp;$Q$6&amp;","&amp;FormatMainDisplay!$O$10&amp;",Regular)","Bar",,"Time",,AP45,"all",,,,"T")))</f>
        <v>42416.288194444445</v>
      </c>
      <c r="AP45" s="106">
        <f t="shared" si="2"/>
        <v>-40</v>
      </c>
      <c r="AQ45" s="25"/>
      <c r="AR45" s="25"/>
      <c r="AS45" s="25"/>
      <c r="AT45" s="83">
        <f>IF(FormatMainDisplay!$H$22="Y",RTD("cqg.rtd",,"StudyData",$D$31,"Bar",,"Open",FormatMainDisplay!$H$23,AY45,,,,,"T"),IF(RTD("cqg.rtd",,"StudyData","SUBMINUTE("&amp;$D$31&amp;","&amp;FormatMainDisplay!$H$25&amp;",Regular)","Bar",,"Open",,AY45,"all",,,,"T")="",NA(),RTD("cqg.rtd",,"StudyData","SUBMINUTE("&amp;$D$31&amp;","&amp;FormatMainDisplay!$H$25&amp;",Regular)","Bar",,"Open",,AY45,"all",,,,"T")))</f>
        <v>1214</v>
      </c>
      <c r="AU45" s="83">
        <f>IF(FormatMainDisplay!$H$22="Y",RTD("cqg.rtd",,"StudyData",$D$31,"Bar",,"High",FormatMainDisplay!$H$23,AY45,,,,,"T"),IF(RTD("cqg.rtd",,"StudyData","SUBMINUTE("&amp;$D$31&amp;","&amp;FormatMainDisplay!$H$25&amp;",Regular)","Bar",,"High",,AY45,"all",,,,"T")="",NA(),RTD("cqg.rtd",,"StudyData","SUBMINUTE("&amp;$D$31&amp;","&amp;FormatMainDisplay!$H$25&amp;",Regular)","Bar",,"High",,AY45,"all",,,,"T")))</f>
        <v>1214.2</v>
      </c>
      <c r="AV45" s="83">
        <f>IF(FormatMainDisplay!$H$22="Y",RTD("cqg.rtd",,"StudyData",$D$31,"Bar",,"Low",FormatMainDisplay!$H$23,AY45,,,,,"T"),IF(RTD("cqg.rtd",,"StudyData","SUBMINUTE("&amp;$D$31&amp;","&amp;FormatMainDisplay!$H$25&amp;",Regular)","Bar",,"Low",,AY45,"all",,,,"T")="",NA(),RTD("cqg.rtd",,"StudyData","SUBMINUTE("&amp;$D$31&amp;","&amp;FormatMainDisplay!$H$25&amp;",Regular)","Bar",,"Low",,AY45,"all",,,,"T")))</f>
        <v>1213.5</v>
      </c>
      <c r="AW45" s="83">
        <f>IF(FormatMainDisplay!$H$22="Y",RTD("cqg.rtd",,"StudyData",$D$31,"Bar",,"Close",FormatMainDisplay!$H$23,AY45,,,,,"T"),IF(RTD("cqg.rtd",,"StudyData","SUBMINUTE("&amp;$D$31&amp;","&amp;FormatMainDisplay!$H$25&amp;",Regular)","Bar",,"Close",,AY45,"all",,,,"T")="",NA(),RTD("cqg.rtd",,"StudyData","SUBMINUTE("&amp;$D$31&amp;","&amp;FormatMainDisplay!$H$25&amp;",Regular)","Bar",,"Close",,AY45,"all",,,,"T")))</f>
        <v>1213.9000000000001</v>
      </c>
      <c r="AX45" s="52">
        <f>IF(FormatMainDisplay!$H$22="Y",RTD("cqg.rtd",,"StudyData",$D$31,"Bar",,"Time",FormatMainDisplay!$H$23,AY45,,,,,"T"),IF(RTD("cqg.rtd",,"StudyData","SUBMINUTE("&amp;$D$31&amp;","&amp;FormatMainDisplay!$H$25&amp;",Regular)","Bar",,"Time",,AY45,"all",,,,"T")="",NA(),RTD("cqg.rtd",,"StudyData","SUBMINUTE("&amp;$D$31&amp;","&amp;FormatMainDisplay!$H$25&amp;",Regular)","Bar",,"Time",,AY45,"all",,,,"T")))</f>
        <v>42416.288194444445</v>
      </c>
      <c r="AY45" s="25">
        <f t="shared" si="4"/>
        <v>-40</v>
      </c>
      <c r="AZ45" s="25"/>
      <c r="BA45" s="25"/>
      <c r="BB45" s="25"/>
      <c r="BC45" s="25"/>
      <c r="BD45" s="25"/>
      <c r="BE45" s="25"/>
      <c r="BF45" s="52"/>
      <c r="BG45" s="25"/>
      <c r="BL45" s="25"/>
      <c r="BM45" s="52"/>
      <c r="BN45" s="25"/>
      <c r="BO45" s="25"/>
      <c r="BP45" s="25"/>
      <c r="BQ45" s="25"/>
      <c r="BR45" s="25"/>
      <c r="BS45" s="25"/>
      <c r="BT45" s="52"/>
      <c r="BU45" s="25"/>
    </row>
    <row r="46" spans="2:73" s="7" customFormat="1" ht="17.100000000000001" customHeight="1" x14ac:dyDescent="0.3">
      <c r="B46" s="152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4"/>
      <c r="N46" s="133"/>
      <c r="O46" s="148"/>
      <c r="P46" s="143"/>
      <c r="Q46" s="143"/>
      <c r="R46" s="143"/>
      <c r="S46" s="143"/>
      <c r="T46" s="149"/>
      <c r="U46" s="143"/>
      <c r="V46" s="143"/>
      <c r="W46" s="143"/>
      <c r="X46" s="143"/>
      <c r="Y46" s="143"/>
      <c r="Z46" s="149"/>
      <c r="AA46" s="25"/>
      <c r="AB46" s="81">
        <f>IF(FormatMainDisplay!$H$7="Y",RTD("cqg.rtd",,"StudyData",$D$6,"Bar",,"Open",FormatMainDisplay!$H$8,AG46,,,,,"T"),IF(RTD("cqg.rtd",,"StudyData","SUBMINUTE("&amp;$D$6&amp;","&amp;FormatMainDisplay!$H$10&amp;",Regular)","Bar",,"Open",,AG46,"all",,,,"T")="",NA(),RTD("cqg.rtd",,"StudyData","SUBMINUTE("&amp;$D$6&amp;","&amp;FormatMainDisplay!$H$10&amp;",Regular)","Bar",,"Open",,AG46,"all",,,,"T")))</f>
        <v>1883.25</v>
      </c>
      <c r="AC46" s="81">
        <f>IF(FormatMainDisplay!$H$7="Y",RTD("cqg.rtd",,"StudyData",$D$6,"Bar",,"High",FormatMainDisplay!$H$8,AG46,,,,,"T"),IF(RTD("cqg.rtd",,"StudyData","SUBMINUTE("&amp;$D$6&amp;","&amp;FormatMainDisplay!$H$10&amp;",Regular)","Bar",,"High",,AG46,"all",,,,"T")="",NA(),RTD("cqg.rtd",,"StudyData","SUBMINUTE("&amp;$D$6&amp;","&amp;FormatMainDisplay!$H$10&amp;",Regular)","Bar",,"High",,AG46,"all",,,,"T")))</f>
        <v>1883.75</v>
      </c>
      <c r="AD46" s="81">
        <f>IF(FormatMainDisplay!$H$7="Y",RTD("cqg.rtd",,"StudyData",$D$6,"Bar",,"Low",FormatMainDisplay!$H$8,AG46,,,,,"T"),IF(RTD("cqg.rtd",,"StudyData","SUBMINUTE("&amp;$D$6&amp;","&amp;FormatMainDisplay!$H$10&amp;",Regular)","Bar",,"Low",,AG46,"all",,,,"T")="",NA(),RTD("cqg.rtd",,"StudyData","SUBMINUTE("&amp;$D$6&amp;","&amp;FormatMainDisplay!$H$10&amp;",Regular)","Bar",,"Low",,AG46,"all",,,,"T")))</f>
        <v>1882.25</v>
      </c>
      <c r="AE46" s="81">
        <f>IF(FormatMainDisplay!$H$7="Y",RTD("cqg.rtd",,"StudyData",$D$6,"Bar",,"Close",FormatMainDisplay!$H$8,AG46,,,,,"T"),IF(RTD("cqg.rtd",,"StudyData","SUBMINUTE("&amp;$D$6&amp;","&amp;FormatMainDisplay!$H$10&amp;",Regular)","Bar",,"Close",,AG46,"all",,,,"T")="",NA(),RTD("cqg.rtd",,"StudyData","SUBMINUTE("&amp;$D$6&amp;","&amp;FormatMainDisplay!$H$10&amp;",Regular)","Bar",,"Close",,AG46,"all",,,,"T")))</f>
        <v>1882.75</v>
      </c>
      <c r="AF46" s="52">
        <f>IF(FormatMainDisplay!$H$7="Y",RTD("cqg.rtd",,"StudyData",$D$6,"Bar",,"Time",FormatMainDisplay!$H$8,AG46,,,,,"T"),IF(RTD("cqg.rtd",,"StudyData","SUBMINUTE("&amp;$D$6&amp;","&amp;FormatMainDisplay!$H$10&amp;",Regular)","Bar",,"Time",,AG46,"all",,,,"T")="",NA(),RTD("cqg.rtd",,"StudyData","SUBMINUTE("&amp;$D$6&amp;","&amp;FormatMainDisplay!$H$10&amp;",Regular)","Bar",,"Time",,AG46,"all",,,,"T")))</f>
        <v>42416.284722222219</v>
      </c>
      <c r="AG46" s="25">
        <f t="shared" si="0"/>
        <v>-41</v>
      </c>
      <c r="AH46" s="25"/>
      <c r="AI46" s="25"/>
      <c r="AJ46" s="25"/>
      <c r="AK46" s="81">
        <f>IF(FormatMainDisplay!$O$7="Y",RTD("cqg.rtd",,"StudyData",$Q$6,"Bar",,"Open",FormatMainDisplay!$O$8,AP46,,,,,"T"),IF(RTD("cqg.rtd",,"StudyData","SUBMINUTE("&amp;$Q$6&amp;","&amp;FormatMainDisplay!$O$10&amp;",Regular)","Bar",,"Open",,AP46,"all",,,,"T")="",NA(),RTD("cqg.rtd",,"StudyData","SUBMINUTE("&amp;$Q$6&amp;","&amp;FormatMainDisplay!$O$10&amp;",Regular)","Bar",,"Open",,AP46,"all",,,,"T")))</f>
        <v>30.09</v>
      </c>
      <c r="AL46" s="81">
        <f>IF(FormatMainDisplay!$O$7="Y",RTD("cqg.rtd",,"StudyData",$Q$6,"Bar",,"High",FormatMainDisplay!$O$8,AP46,,,,,"T"),IF(RTD("cqg.rtd",,"StudyData","SUBMINUTE("&amp;$Q$6&amp;","&amp;FormatMainDisplay!$O$10&amp;",Regular)","Bar",,"High",,AP46,"all",,,,"T")="",NA(),RTD("cqg.rtd",,"StudyData","SUBMINUTE("&amp;$Q$6&amp;","&amp;FormatMainDisplay!$O$10&amp;",Regular)","Bar",,"High",,AP46,"all",,,,"T")))</f>
        <v>30.15</v>
      </c>
      <c r="AM46" s="81">
        <f>IF(FormatMainDisplay!$O$7="Y",RTD("cqg.rtd",,"StudyData",$Q$6,"Bar",,"Low",FormatMainDisplay!$O$8,AP46,,,,,"T"),IF(RTD("cqg.rtd",,"StudyData","SUBMINUTE("&amp;$Q$6&amp;","&amp;FormatMainDisplay!$O$10&amp;",Regular)","Bar",,"Low",,AP46,"all",,,,"T")="",NA(),RTD("cqg.rtd",,"StudyData","SUBMINUTE("&amp;$Q$6&amp;","&amp;FormatMainDisplay!$O$10&amp;",Regular)","Bar",,"Low",,AP46,"all",,,,"T")))</f>
        <v>29.94</v>
      </c>
      <c r="AN46" s="105">
        <f>IF(FormatMainDisplay!$O$7="Y",RTD("cqg.rtd",,"StudyData",$Q$6,"Bar",,"Close",FormatMainDisplay!$O$8,AP46,,,,,"T"),IF(RTD("cqg.rtd",,"StudyData","SUBMINUTE("&amp;$Q$6&amp;","&amp;FormatMainDisplay!$O$10&amp;",Regular)","Bar",,"Close",,AP46,"all",,,,"T")="",NA(),RTD("cqg.rtd",,"StudyData","SUBMINUTE("&amp;$Q$6&amp;","&amp;FormatMainDisplay!$O$10&amp;",Regular)","Bar",,"Close",,AP46,"all",,,,"T")))</f>
        <v>29.97</v>
      </c>
      <c r="AO46" s="107">
        <f>IF(FormatMainDisplay!$O$7="Y",RTD("cqg.rtd",,"StudyData",$Q$6,"Bar",,"Time",FormatMainDisplay!$O$8,AP46,,,,,"T"),IF(RTD("cqg.rtd",,"StudyData","SUBMINUTE("&amp;$Q$6&amp;","&amp;FormatMainDisplay!$O$10&amp;",Regular)","Bar",,"Time",,AP46,"all",,,,"T")="",NA(),RTD("cqg.rtd",,"StudyData","SUBMINUTE("&amp;$Q$6&amp;","&amp;FormatMainDisplay!$O$10&amp;",Regular)","Bar",,"Time",,AP46,"all",,,,"T")))</f>
        <v>42416.284722222219</v>
      </c>
      <c r="AP46" s="106">
        <f t="shared" si="2"/>
        <v>-41</v>
      </c>
      <c r="AQ46" s="25"/>
      <c r="AR46" s="25"/>
      <c r="AS46" s="25"/>
      <c r="AT46" s="83">
        <f>IF(FormatMainDisplay!$H$22="Y",RTD("cqg.rtd",,"StudyData",$D$31,"Bar",,"Open",FormatMainDisplay!$H$23,AY46,,,,,"T"),IF(RTD("cqg.rtd",,"StudyData","SUBMINUTE("&amp;$D$31&amp;","&amp;FormatMainDisplay!$H$25&amp;",Regular)","Bar",,"Open",,AY46,"all",,,,"T")="",NA(),RTD("cqg.rtd",,"StudyData","SUBMINUTE("&amp;$D$31&amp;","&amp;FormatMainDisplay!$H$25&amp;",Regular)","Bar",,"Open",,AY46,"all",,,,"T")))</f>
        <v>1215.5</v>
      </c>
      <c r="AU46" s="83">
        <f>IF(FormatMainDisplay!$H$22="Y",RTD("cqg.rtd",,"StudyData",$D$31,"Bar",,"High",FormatMainDisplay!$H$23,AY46,,,,,"T"),IF(RTD("cqg.rtd",,"StudyData","SUBMINUTE("&amp;$D$31&amp;","&amp;FormatMainDisplay!$H$25&amp;",Regular)","Bar",,"High",,AY46,"all",,,,"T")="",NA(),RTD("cqg.rtd",,"StudyData","SUBMINUTE("&amp;$D$31&amp;","&amp;FormatMainDisplay!$H$25&amp;",Regular)","Bar",,"High",,AY46,"all",,,,"T")))</f>
        <v>1215.7</v>
      </c>
      <c r="AV46" s="83">
        <f>IF(FormatMainDisplay!$H$22="Y",RTD("cqg.rtd",,"StudyData",$D$31,"Bar",,"Low",FormatMainDisplay!$H$23,AY46,,,,,"T"),IF(RTD("cqg.rtd",,"StudyData","SUBMINUTE("&amp;$D$31&amp;","&amp;FormatMainDisplay!$H$25&amp;",Regular)","Bar",,"Low",,AY46,"all",,,,"T")="",NA(),RTD("cqg.rtd",,"StudyData","SUBMINUTE("&amp;$D$31&amp;","&amp;FormatMainDisplay!$H$25&amp;",Regular)","Bar",,"Low",,AY46,"all",,,,"T")))</f>
        <v>1213.8</v>
      </c>
      <c r="AW46" s="83">
        <f>IF(FormatMainDisplay!$H$22="Y",RTD("cqg.rtd",,"StudyData",$D$31,"Bar",,"Close",FormatMainDisplay!$H$23,AY46,,,,,"T"),IF(RTD("cqg.rtd",,"StudyData","SUBMINUTE("&amp;$D$31&amp;","&amp;FormatMainDisplay!$H$25&amp;",Regular)","Bar",,"Close",,AY46,"all",,,,"T")="",NA(),RTD("cqg.rtd",,"StudyData","SUBMINUTE("&amp;$D$31&amp;","&amp;FormatMainDisplay!$H$25&amp;",Regular)","Bar",,"Close",,AY46,"all",,,,"T")))</f>
        <v>1214</v>
      </c>
      <c r="AX46" s="52">
        <f>IF(FormatMainDisplay!$H$22="Y",RTD("cqg.rtd",,"StudyData",$D$31,"Bar",,"Time",FormatMainDisplay!$H$23,AY46,,,,,"T"),IF(RTD("cqg.rtd",,"StudyData","SUBMINUTE("&amp;$D$31&amp;","&amp;FormatMainDisplay!$H$25&amp;",Regular)","Bar",,"Time",,AY46,"all",,,,"T")="",NA(),RTD("cqg.rtd",,"StudyData","SUBMINUTE("&amp;$D$31&amp;","&amp;FormatMainDisplay!$H$25&amp;",Regular)","Bar",,"Time",,AY46,"all",,,,"T")))</f>
        <v>42416.284722222219</v>
      </c>
      <c r="AY46" s="25">
        <f t="shared" si="4"/>
        <v>-41</v>
      </c>
      <c r="AZ46" s="25"/>
      <c r="BA46" s="25"/>
      <c r="BB46" s="25"/>
      <c r="BC46" s="25"/>
      <c r="BD46" s="25"/>
      <c r="BE46" s="25"/>
      <c r="BF46" s="52"/>
      <c r="BG46" s="25"/>
      <c r="BL46" s="25"/>
      <c r="BM46" s="52"/>
      <c r="BN46" s="25"/>
      <c r="BO46" s="25"/>
      <c r="BP46" s="25"/>
      <c r="BQ46" s="25"/>
      <c r="BR46" s="25"/>
      <c r="BS46" s="25"/>
      <c r="BT46" s="52"/>
      <c r="BU46" s="25"/>
    </row>
    <row r="47" spans="2:73" s="7" customFormat="1" ht="17.100000000000001" customHeight="1" x14ac:dyDescent="0.3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4"/>
      <c r="N47" s="133"/>
      <c r="O47" s="148"/>
      <c r="P47" s="143"/>
      <c r="Q47" s="143"/>
      <c r="R47" s="143"/>
      <c r="S47" s="143"/>
      <c r="T47" s="149"/>
      <c r="U47" s="143"/>
      <c r="V47" s="143"/>
      <c r="W47" s="143"/>
      <c r="X47" s="143"/>
      <c r="Y47" s="143"/>
      <c r="Z47" s="149"/>
      <c r="AA47" s="25"/>
      <c r="AB47" s="81">
        <f>IF(FormatMainDisplay!$H$7="Y",RTD("cqg.rtd",,"StudyData",$D$6,"Bar",,"Open",FormatMainDisplay!$H$8,AG47,,,,,"T"),IF(RTD("cqg.rtd",,"StudyData","SUBMINUTE("&amp;$D$6&amp;","&amp;FormatMainDisplay!$H$10&amp;",Regular)","Bar",,"Open",,AG47,"all",,,,"T")="",NA(),RTD("cqg.rtd",,"StudyData","SUBMINUTE("&amp;$D$6&amp;","&amp;FormatMainDisplay!$H$10&amp;",Regular)","Bar",,"Open",,AG47,"all",,,,"T")))</f>
        <v>1883.5</v>
      </c>
      <c r="AC47" s="81">
        <f>IF(FormatMainDisplay!$H$7="Y",RTD("cqg.rtd",,"StudyData",$D$6,"Bar",,"High",FormatMainDisplay!$H$8,AG47,,,,,"T"),IF(RTD("cqg.rtd",,"StudyData","SUBMINUTE("&amp;$D$6&amp;","&amp;FormatMainDisplay!$H$10&amp;",Regular)","Bar",,"High",,AG47,"all",,,,"T")="",NA(),RTD("cqg.rtd",,"StudyData","SUBMINUTE("&amp;$D$6&amp;","&amp;FormatMainDisplay!$H$10&amp;",Regular)","Bar",,"High",,AG47,"all",,,,"T")))</f>
        <v>1884.25</v>
      </c>
      <c r="AD47" s="81">
        <f>IF(FormatMainDisplay!$H$7="Y",RTD("cqg.rtd",,"StudyData",$D$6,"Bar",,"Low",FormatMainDisplay!$H$8,AG47,,,,,"T"),IF(RTD("cqg.rtd",,"StudyData","SUBMINUTE("&amp;$D$6&amp;","&amp;FormatMainDisplay!$H$10&amp;",Regular)","Bar",,"Low",,AG47,"all",,,,"T")="",NA(),RTD("cqg.rtd",,"StudyData","SUBMINUTE("&amp;$D$6&amp;","&amp;FormatMainDisplay!$H$10&amp;",Regular)","Bar",,"Low",,AG47,"all",,,,"T")))</f>
        <v>1883</v>
      </c>
      <c r="AE47" s="81">
        <f>IF(FormatMainDisplay!$H$7="Y",RTD("cqg.rtd",,"StudyData",$D$6,"Bar",,"Close",FormatMainDisplay!$H$8,AG47,,,,,"T"),IF(RTD("cqg.rtd",,"StudyData","SUBMINUTE("&amp;$D$6&amp;","&amp;FormatMainDisplay!$H$10&amp;",Regular)","Bar",,"Close",,AG47,"all",,,,"T")="",NA(),RTD("cqg.rtd",,"StudyData","SUBMINUTE("&amp;$D$6&amp;","&amp;FormatMainDisplay!$H$10&amp;",Regular)","Bar",,"Close",,AG47,"all",,,,"T")))</f>
        <v>1883.25</v>
      </c>
      <c r="AF47" s="52">
        <f>IF(FormatMainDisplay!$H$7="Y",RTD("cqg.rtd",,"StudyData",$D$6,"Bar",,"Time",FormatMainDisplay!$H$8,AG47,,,,,"T"),IF(RTD("cqg.rtd",,"StudyData","SUBMINUTE("&amp;$D$6&amp;","&amp;FormatMainDisplay!$H$10&amp;",Regular)","Bar",,"Time",,AG47,"all",,,,"T")="",NA(),RTD("cqg.rtd",,"StudyData","SUBMINUTE("&amp;$D$6&amp;","&amp;FormatMainDisplay!$H$10&amp;",Regular)","Bar",,"Time",,AG47,"all",,,,"T")))</f>
        <v>42416.28125</v>
      </c>
      <c r="AG47" s="25">
        <f t="shared" si="0"/>
        <v>-42</v>
      </c>
      <c r="AH47" s="25"/>
      <c r="AI47" s="25"/>
      <c r="AJ47" s="25"/>
      <c r="AK47" s="81">
        <f>IF(FormatMainDisplay!$O$7="Y",RTD("cqg.rtd",,"StudyData",$Q$6,"Bar",,"Open",FormatMainDisplay!$O$8,AP47,,,,,"T"),IF(RTD("cqg.rtd",,"StudyData","SUBMINUTE("&amp;$Q$6&amp;","&amp;FormatMainDisplay!$O$10&amp;",Regular)","Bar",,"Open",,AP47,"all",,,,"T")="",NA(),RTD("cqg.rtd",,"StudyData","SUBMINUTE("&amp;$Q$6&amp;","&amp;FormatMainDisplay!$O$10&amp;",Regular)","Bar",,"Open",,AP47,"all",,,,"T")))</f>
        <v>30.06</v>
      </c>
      <c r="AL47" s="81">
        <f>IF(FormatMainDisplay!$O$7="Y",RTD("cqg.rtd",,"StudyData",$Q$6,"Bar",,"High",FormatMainDisplay!$O$8,AP47,,,,,"T"),IF(RTD("cqg.rtd",,"StudyData","SUBMINUTE("&amp;$Q$6&amp;","&amp;FormatMainDisplay!$O$10&amp;",Regular)","Bar",,"High",,AP47,"all",,,,"T")="",NA(),RTD("cqg.rtd",,"StudyData","SUBMINUTE("&amp;$Q$6&amp;","&amp;FormatMainDisplay!$O$10&amp;",Regular)","Bar",,"High",,AP47,"all",,,,"T")))</f>
        <v>30.18</v>
      </c>
      <c r="AM47" s="81">
        <f>IF(FormatMainDisplay!$O$7="Y",RTD("cqg.rtd",,"StudyData",$Q$6,"Bar",,"Low",FormatMainDisplay!$O$8,AP47,,,,,"T"),IF(RTD("cqg.rtd",,"StudyData","SUBMINUTE("&amp;$Q$6&amp;","&amp;FormatMainDisplay!$O$10&amp;",Regular)","Bar",,"Low",,AP47,"all",,,,"T")="",NA(),RTD("cqg.rtd",,"StudyData","SUBMINUTE("&amp;$Q$6&amp;","&amp;FormatMainDisplay!$O$10&amp;",Regular)","Bar",,"Low",,AP47,"all",,,,"T")))</f>
        <v>30.03</v>
      </c>
      <c r="AN47" s="105">
        <f>IF(FormatMainDisplay!$O$7="Y",RTD("cqg.rtd",,"StudyData",$Q$6,"Bar",,"Close",FormatMainDisplay!$O$8,AP47,,,,,"T"),IF(RTD("cqg.rtd",,"StudyData","SUBMINUTE("&amp;$Q$6&amp;","&amp;FormatMainDisplay!$O$10&amp;",Regular)","Bar",,"Close",,AP47,"all",,,,"T")="",NA(),RTD("cqg.rtd",,"StudyData","SUBMINUTE("&amp;$Q$6&amp;","&amp;FormatMainDisplay!$O$10&amp;",Regular)","Bar",,"Close",,AP47,"all",,,,"T")))</f>
        <v>30.1</v>
      </c>
      <c r="AO47" s="107">
        <f>IF(FormatMainDisplay!$O$7="Y",RTD("cqg.rtd",,"StudyData",$Q$6,"Bar",,"Time",FormatMainDisplay!$O$8,AP47,,,,,"T"),IF(RTD("cqg.rtd",,"StudyData","SUBMINUTE("&amp;$Q$6&amp;","&amp;FormatMainDisplay!$O$10&amp;",Regular)","Bar",,"Time",,AP47,"all",,,,"T")="",NA(),RTD("cqg.rtd",,"StudyData","SUBMINUTE("&amp;$Q$6&amp;","&amp;FormatMainDisplay!$O$10&amp;",Regular)","Bar",,"Time",,AP47,"all",,,,"T")))</f>
        <v>42416.28125</v>
      </c>
      <c r="AP47" s="106">
        <f t="shared" si="2"/>
        <v>-42</v>
      </c>
      <c r="AQ47" s="25"/>
      <c r="AR47" s="25"/>
      <c r="AS47" s="25"/>
      <c r="AT47" s="83">
        <f>IF(FormatMainDisplay!$H$22="Y",RTD("cqg.rtd",,"StudyData",$D$31,"Bar",,"Open",FormatMainDisplay!$H$23,AY47,,,,,"T"),IF(RTD("cqg.rtd",,"StudyData","SUBMINUTE("&amp;$D$31&amp;","&amp;FormatMainDisplay!$H$25&amp;",Regular)","Bar",,"Open",,AY47,"all",,,,"T")="",NA(),RTD("cqg.rtd",,"StudyData","SUBMINUTE("&amp;$D$31&amp;","&amp;FormatMainDisplay!$H$25&amp;",Regular)","Bar",,"Open",,AY47,"all",,,,"T")))</f>
        <v>1214.9000000000001</v>
      </c>
      <c r="AU47" s="83">
        <f>IF(FormatMainDisplay!$H$22="Y",RTD("cqg.rtd",,"StudyData",$D$31,"Bar",,"High",FormatMainDisplay!$H$23,AY47,,,,,"T"),IF(RTD("cqg.rtd",,"StudyData","SUBMINUTE("&amp;$D$31&amp;","&amp;FormatMainDisplay!$H$25&amp;",Regular)","Bar",,"High",,AY47,"all",,,,"T")="",NA(),RTD("cqg.rtd",,"StudyData","SUBMINUTE("&amp;$D$31&amp;","&amp;FormatMainDisplay!$H$25&amp;",Regular)","Bar",,"High",,AY47,"all",,,,"T")))</f>
        <v>1216</v>
      </c>
      <c r="AV47" s="83">
        <f>IF(FormatMainDisplay!$H$22="Y",RTD("cqg.rtd",,"StudyData",$D$31,"Bar",,"Low",FormatMainDisplay!$H$23,AY47,,,,,"T"),IF(RTD("cqg.rtd",,"StudyData","SUBMINUTE("&amp;$D$31&amp;","&amp;FormatMainDisplay!$H$25&amp;",Regular)","Bar",,"Low",,AY47,"all",,,,"T")="",NA(),RTD("cqg.rtd",,"StudyData","SUBMINUTE("&amp;$D$31&amp;","&amp;FormatMainDisplay!$H$25&amp;",Regular)","Bar",,"Low",,AY47,"all",,,,"T")))</f>
        <v>1214.7</v>
      </c>
      <c r="AW47" s="83">
        <f>IF(FormatMainDisplay!$H$22="Y",RTD("cqg.rtd",,"StudyData",$D$31,"Bar",,"Close",FormatMainDisplay!$H$23,AY47,,,,,"T"),IF(RTD("cqg.rtd",,"StudyData","SUBMINUTE("&amp;$D$31&amp;","&amp;FormatMainDisplay!$H$25&amp;",Regular)","Bar",,"Close",,AY47,"all",,,,"T")="",NA(),RTD("cqg.rtd",,"StudyData","SUBMINUTE("&amp;$D$31&amp;","&amp;FormatMainDisplay!$H$25&amp;",Regular)","Bar",,"Close",,AY47,"all",,,,"T")))</f>
        <v>1215.5</v>
      </c>
      <c r="AX47" s="52">
        <f>IF(FormatMainDisplay!$H$22="Y",RTD("cqg.rtd",,"StudyData",$D$31,"Bar",,"Time",FormatMainDisplay!$H$23,AY47,,,,,"T"),IF(RTD("cqg.rtd",,"StudyData","SUBMINUTE("&amp;$D$31&amp;","&amp;FormatMainDisplay!$H$25&amp;",Regular)","Bar",,"Time",,AY47,"all",,,,"T")="",NA(),RTD("cqg.rtd",,"StudyData","SUBMINUTE("&amp;$D$31&amp;","&amp;FormatMainDisplay!$H$25&amp;",Regular)","Bar",,"Time",,AY47,"all",,,,"T")))</f>
        <v>42416.28125</v>
      </c>
      <c r="AY47" s="25">
        <f t="shared" si="4"/>
        <v>-42</v>
      </c>
      <c r="AZ47" s="25"/>
      <c r="BA47" s="25"/>
      <c r="BB47" s="25"/>
      <c r="BC47" s="25"/>
      <c r="BD47" s="25"/>
      <c r="BE47" s="25"/>
      <c r="BF47" s="52"/>
      <c r="BG47" s="25"/>
      <c r="BL47" s="25"/>
      <c r="BM47" s="52"/>
      <c r="BN47" s="25"/>
      <c r="BO47" s="25"/>
      <c r="BP47" s="25"/>
      <c r="BQ47" s="25"/>
      <c r="BR47" s="25"/>
      <c r="BS47" s="25"/>
      <c r="BT47" s="52"/>
      <c r="BU47" s="25"/>
    </row>
    <row r="48" spans="2:73" s="7" customFormat="1" ht="17.100000000000001" customHeight="1" x14ac:dyDescent="0.3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4"/>
      <c r="N48" s="133"/>
      <c r="O48" s="148"/>
      <c r="P48" s="143"/>
      <c r="Q48" s="143"/>
      <c r="R48" s="143"/>
      <c r="S48" s="143"/>
      <c r="T48" s="149"/>
      <c r="U48" s="143"/>
      <c r="V48" s="143"/>
      <c r="W48" s="143"/>
      <c r="X48" s="143"/>
      <c r="Y48" s="143"/>
      <c r="Z48" s="149"/>
      <c r="AA48" s="25"/>
      <c r="AB48" s="81">
        <f>IF(FormatMainDisplay!$H$7="Y",RTD("cqg.rtd",,"StudyData",$D$6,"Bar",,"Open",FormatMainDisplay!$H$8,AG48,,,,,"T"),IF(RTD("cqg.rtd",,"StudyData","SUBMINUTE("&amp;$D$6&amp;","&amp;FormatMainDisplay!$H$10&amp;",Regular)","Bar",,"Open",,AG48,"all",,,,"T")="",NA(),RTD("cqg.rtd",,"StudyData","SUBMINUTE("&amp;$D$6&amp;","&amp;FormatMainDisplay!$H$10&amp;",Regular)","Bar",,"Open",,AG48,"all",,,,"T")))</f>
        <v>1884</v>
      </c>
      <c r="AC48" s="81">
        <f>IF(FormatMainDisplay!$H$7="Y",RTD("cqg.rtd",,"StudyData",$D$6,"Bar",,"High",FormatMainDisplay!$H$8,AG48,,,,,"T"),IF(RTD("cqg.rtd",,"StudyData","SUBMINUTE("&amp;$D$6&amp;","&amp;FormatMainDisplay!$H$10&amp;",Regular)","Bar",,"High",,AG48,"all",,,,"T")="",NA(),RTD("cqg.rtd",,"StudyData","SUBMINUTE("&amp;$D$6&amp;","&amp;FormatMainDisplay!$H$10&amp;",Regular)","Bar",,"High",,AG48,"all",,,,"T")))</f>
        <v>1884.75</v>
      </c>
      <c r="AD48" s="81">
        <f>IF(FormatMainDisplay!$H$7="Y",RTD("cqg.rtd",,"StudyData",$D$6,"Bar",,"Low",FormatMainDisplay!$H$8,AG48,,,,,"T"),IF(RTD("cqg.rtd",,"StudyData","SUBMINUTE("&amp;$D$6&amp;","&amp;FormatMainDisplay!$H$10&amp;",Regular)","Bar",,"Low",,AG48,"all",,,,"T")="",NA(),RTD("cqg.rtd",,"StudyData","SUBMINUTE("&amp;$D$6&amp;","&amp;FormatMainDisplay!$H$10&amp;",Regular)","Bar",,"Low",,AG48,"all",,,,"T")))</f>
        <v>1883.5</v>
      </c>
      <c r="AE48" s="81">
        <f>IF(FormatMainDisplay!$H$7="Y",RTD("cqg.rtd",,"StudyData",$D$6,"Bar",,"Close",FormatMainDisplay!$H$8,AG48,,,,,"T"),IF(RTD("cqg.rtd",,"StudyData","SUBMINUTE("&amp;$D$6&amp;","&amp;FormatMainDisplay!$H$10&amp;",Regular)","Bar",,"Close",,AG48,"all",,,,"T")="",NA(),RTD("cqg.rtd",,"StudyData","SUBMINUTE("&amp;$D$6&amp;","&amp;FormatMainDisplay!$H$10&amp;",Regular)","Bar",,"Close",,AG48,"all",,,,"T")))</f>
        <v>1883.5</v>
      </c>
      <c r="AF48" s="52">
        <f>IF(FormatMainDisplay!$H$7="Y",RTD("cqg.rtd",,"StudyData",$D$6,"Bar",,"Time",FormatMainDisplay!$H$8,AG48,,,,,"T"),IF(RTD("cqg.rtd",,"StudyData","SUBMINUTE("&amp;$D$6&amp;","&amp;FormatMainDisplay!$H$10&amp;",Regular)","Bar",,"Time",,AG48,"all",,,,"T")="",NA(),RTD("cqg.rtd",,"StudyData","SUBMINUTE("&amp;$D$6&amp;","&amp;FormatMainDisplay!$H$10&amp;",Regular)","Bar",,"Time",,AG48,"all",,,,"T")))</f>
        <v>42416.277777777781</v>
      </c>
      <c r="AG48" s="25">
        <f t="shared" si="0"/>
        <v>-43</v>
      </c>
      <c r="AH48" s="25"/>
      <c r="AI48" s="25"/>
      <c r="AJ48" s="25"/>
      <c r="AK48" s="81">
        <f>IF(FormatMainDisplay!$O$7="Y",RTD("cqg.rtd",,"StudyData",$Q$6,"Bar",,"Open",FormatMainDisplay!$O$8,AP48,,,,,"T"),IF(RTD("cqg.rtd",,"StudyData","SUBMINUTE("&amp;$Q$6&amp;","&amp;FormatMainDisplay!$O$10&amp;",Regular)","Bar",,"Open",,AP48,"all",,,,"T")="",NA(),RTD("cqg.rtd",,"StudyData","SUBMINUTE("&amp;$Q$6&amp;","&amp;FormatMainDisplay!$O$10&amp;",Regular)","Bar",,"Open",,AP48,"all",,,,"T")))</f>
        <v>30.12</v>
      </c>
      <c r="AL48" s="81">
        <f>IF(FormatMainDisplay!$O$7="Y",RTD("cqg.rtd",,"StudyData",$Q$6,"Bar",,"High",FormatMainDisplay!$O$8,AP48,,,,,"T"),IF(RTD("cqg.rtd",,"StudyData","SUBMINUTE("&amp;$Q$6&amp;","&amp;FormatMainDisplay!$O$10&amp;",Regular)","Bar",,"High",,AP48,"all",,,,"T")="",NA(),RTD("cqg.rtd",,"StudyData","SUBMINUTE("&amp;$Q$6&amp;","&amp;FormatMainDisplay!$O$10&amp;",Regular)","Bar",,"High",,AP48,"all",,,,"T")))</f>
        <v>30.15</v>
      </c>
      <c r="AM48" s="81">
        <f>IF(FormatMainDisplay!$O$7="Y",RTD("cqg.rtd",,"StudyData",$Q$6,"Bar",,"Low",FormatMainDisplay!$O$8,AP48,,,,,"T"),IF(RTD("cqg.rtd",,"StudyData","SUBMINUTE("&amp;$Q$6&amp;","&amp;FormatMainDisplay!$O$10&amp;",Regular)","Bar",,"Low",,AP48,"all",,,,"T")="",NA(),RTD("cqg.rtd",,"StudyData","SUBMINUTE("&amp;$Q$6&amp;","&amp;FormatMainDisplay!$O$10&amp;",Regular)","Bar",,"Low",,AP48,"all",,,,"T")))</f>
        <v>30.06</v>
      </c>
      <c r="AN48" s="105">
        <f>IF(FormatMainDisplay!$O$7="Y",RTD("cqg.rtd",,"StudyData",$Q$6,"Bar",,"Close",FormatMainDisplay!$O$8,AP48,,,,,"T"),IF(RTD("cqg.rtd",,"StudyData","SUBMINUTE("&amp;$Q$6&amp;","&amp;FormatMainDisplay!$O$10&amp;",Regular)","Bar",,"Close",,AP48,"all",,,,"T")="",NA(),RTD("cqg.rtd",,"StudyData","SUBMINUTE("&amp;$Q$6&amp;","&amp;FormatMainDisplay!$O$10&amp;",Regular)","Bar",,"Close",,AP48,"all",,,,"T")))</f>
        <v>30.06</v>
      </c>
      <c r="AO48" s="107">
        <f>IF(FormatMainDisplay!$O$7="Y",RTD("cqg.rtd",,"StudyData",$Q$6,"Bar",,"Time",FormatMainDisplay!$O$8,AP48,,,,,"T"),IF(RTD("cqg.rtd",,"StudyData","SUBMINUTE("&amp;$Q$6&amp;","&amp;FormatMainDisplay!$O$10&amp;",Regular)","Bar",,"Time",,AP48,"all",,,,"T")="",NA(),RTD("cqg.rtd",,"StudyData","SUBMINUTE("&amp;$Q$6&amp;","&amp;FormatMainDisplay!$O$10&amp;",Regular)","Bar",,"Time",,AP48,"all",,,,"T")))</f>
        <v>42416.277777777781</v>
      </c>
      <c r="AP48" s="106">
        <f t="shared" si="2"/>
        <v>-43</v>
      </c>
      <c r="AQ48" s="25"/>
      <c r="AR48" s="25"/>
      <c r="AS48" s="25"/>
      <c r="AT48" s="83">
        <f>IF(FormatMainDisplay!$H$22="Y",RTD("cqg.rtd",,"StudyData",$D$31,"Bar",,"Open",FormatMainDisplay!$H$23,AY48,,,,,"T"),IF(RTD("cqg.rtd",,"StudyData","SUBMINUTE("&amp;$D$31&amp;","&amp;FormatMainDisplay!$H$25&amp;",Regular)","Bar",,"Open",,AY48,"all",,,,"T")="",NA(),RTD("cqg.rtd",,"StudyData","SUBMINUTE("&amp;$D$31&amp;","&amp;FormatMainDisplay!$H$25&amp;",Regular)","Bar",,"Open",,AY48,"all",,,,"T")))</f>
        <v>1213.7</v>
      </c>
      <c r="AU48" s="83">
        <f>IF(FormatMainDisplay!$H$22="Y",RTD("cqg.rtd",,"StudyData",$D$31,"Bar",,"High",FormatMainDisplay!$H$23,AY48,,,,,"T"),IF(RTD("cqg.rtd",,"StudyData","SUBMINUTE("&amp;$D$31&amp;","&amp;FormatMainDisplay!$H$25&amp;",Regular)","Bar",,"High",,AY48,"all",,,,"T")="",NA(),RTD("cqg.rtd",,"StudyData","SUBMINUTE("&amp;$D$31&amp;","&amp;FormatMainDisplay!$H$25&amp;",Regular)","Bar",,"High",,AY48,"all",,,,"T")))</f>
        <v>1215.2</v>
      </c>
      <c r="AV48" s="83">
        <f>IF(FormatMainDisplay!$H$22="Y",RTD("cqg.rtd",,"StudyData",$D$31,"Bar",,"Low",FormatMainDisplay!$H$23,AY48,,,,,"T"),IF(RTD("cqg.rtd",,"StudyData","SUBMINUTE("&amp;$D$31&amp;","&amp;FormatMainDisplay!$H$25&amp;",Regular)","Bar",,"Low",,AY48,"all",,,,"T")="",NA(),RTD("cqg.rtd",,"StudyData","SUBMINUTE("&amp;$D$31&amp;","&amp;FormatMainDisplay!$H$25&amp;",Regular)","Bar",,"Low",,AY48,"all",,,,"T")))</f>
        <v>1213.5999999999999</v>
      </c>
      <c r="AW48" s="83">
        <f>IF(FormatMainDisplay!$H$22="Y",RTD("cqg.rtd",,"StudyData",$D$31,"Bar",,"Close",FormatMainDisplay!$H$23,AY48,,,,,"T"),IF(RTD("cqg.rtd",,"StudyData","SUBMINUTE("&amp;$D$31&amp;","&amp;FormatMainDisplay!$H$25&amp;",Regular)","Bar",,"Close",,AY48,"all",,,,"T")="",NA(),RTD("cqg.rtd",,"StudyData","SUBMINUTE("&amp;$D$31&amp;","&amp;FormatMainDisplay!$H$25&amp;",Regular)","Bar",,"Close",,AY48,"all",,,,"T")))</f>
        <v>1214.9000000000001</v>
      </c>
      <c r="AX48" s="52">
        <f>IF(FormatMainDisplay!$H$22="Y",RTD("cqg.rtd",,"StudyData",$D$31,"Bar",,"Time",FormatMainDisplay!$H$23,AY48,,,,,"T"),IF(RTD("cqg.rtd",,"StudyData","SUBMINUTE("&amp;$D$31&amp;","&amp;FormatMainDisplay!$H$25&amp;",Regular)","Bar",,"Time",,AY48,"all",,,,"T")="",NA(),RTD("cqg.rtd",,"StudyData","SUBMINUTE("&amp;$D$31&amp;","&amp;FormatMainDisplay!$H$25&amp;",Regular)","Bar",,"Time",,AY48,"all",,,,"T")))</f>
        <v>42416.277777777781</v>
      </c>
      <c r="AY48" s="25">
        <f t="shared" si="4"/>
        <v>-43</v>
      </c>
      <c r="AZ48" s="25"/>
      <c r="BA48" s="25"/>
      <c r="BB48" s="25"/>
      <c r="BC48" s="25"/>
      <c r="BD48" s="25"/>
      <c r="BE48" s="25"/>
      <c r="BF48" s="52"/>
      <c r="BG48" s="25"/>
      <c r="BL48" s="25"/>
      <c r="BM48" s="52"/>
      <c r="BN48" s="25"/>
      <c r="BO48" s="25"/>
      <c r="BP48" s="25"/>
      <c r="BQ48" s="25"/>
      <c r="BR48" s="25"/>
      <c r="BS48" s="25"/>
      <c r="BT48" s="52"/>
      <c r="BU48" s="25"/>
    </row>
    <row r="49" spans="2:73" s="7" customFormat="1" ht="17.100000000000001" customHeight="1" x14ac:dyDescent="0.3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4"/>
      <c r="N49" s="133"/>
      <c r="O49" s="148"/>
      <c r="P49" s="143"/>
      <c r="Q49" s="143"/>
      <c r="R49" s="143"/>
      <c r="S49" s="143"/>
      <c r="T49" s="149"/>
      <c r="U49" s="143"/>
      <c r="V49" s="143"/>
      <c r="W49" s="143"/>
      <c r="X49" s="143"/>
      <c r="Y49" s="143"/>
      <c r="Z49" s="149"/>
      <c r="AA49" s="25"/>
      <c r="AB49" s="81">
        <f>IF(FormatMainDisplay!$H$7="Y",RTD("cqg.rtd",,"StudyData",$D$6,"Bar",,"Open",FormatMainDisplay!$H$8,AG49,,,,,"T"),IF(RTD("cqg.rtd",,"StudyData","SUBMINUTE("&amp;$D$6&amp;","&amp;FormatMainDisplay!$H$10&amp;",Regular)","Bar",,"Open",,AG49,"all",,,,"T")="",NA(),RTD("cqg.rtd",,"StudyData","SUBMINUTE("&amp;$D$6&amp;","&amp;FormatMainDisplay!$H$10&amp;",Regular)","Bar",,"Open",,AG49,"all",,,,"T")))</f>
        <v>1884.25</v>
      </c>
      <c r="AC49" s="81">
        <f>IF(FormatMainDisplay!$H$7="Y",RTD("cqg.rtd",,"StudyData",$D$6,"Bar",,"High",FormatMainDisplay!$H$8,AG49,,,,,"T"),IF(RTD("cqg.rtd",,"StudyData","SUBMINUTE("&amp;$D$6&amp;","&amp;FormatMainDisplay!$H$10&amp;",Regular)","Bar",,"High",,AG49,"all",,,,"T")="",NA(),RTD("cqg.rtd",,"StudyData","SUBMINUTE("&amp;$D$6&amp;","&amp;FormatMainDisplay!$H$10&amp;",Regular)","Bar",,"High",,AG49,"all",,,,"T")))</f>
        <v>1885.5</v>
      </c>
      <c r="AD49" s="81">
        <f>IF(FormatMainDisplay!$H$7="Y",RTD("cqg.rtd",,"StudyData",$D$6,"Bar",,"Low",FormatMainDisplay!$H$8,AG49,,,,,"T"),IF(RTD("cqg.rtd",,"StudyData","SUBMINUTE("&amp;$D$6&amp;","&amp;FormatMainDisplay!$H$10&amp;",Regular)","Bar",,"Low",,AG49,"all",,,,"T")="",NA(),RTD("cqg.rtd",,"StudyData","SUBMINUTE("&amp;$D$6&amp;","&amp;FormatMainDisplay!$H$10&amp;",Regular)","Bar",,"Low",,AG49,"all",,,,"T")))</f>
        <v>1884.25</v>
      </c>
      <c r="AE49" s="81">
        <f>IF(FormatMainDisplay!$H$7="Y",RTD("cqg.rtd",,"StudyData",$D$6,"Bar",,"Close",FormatMainDisplay!$H$8,AG49,,,,,"T"),IF(RTD("cqg.rtd",,"StudyData","SUBMINUTE("&amp;$D$6&amp;","&amp;FormatMainDisplay!$H$10&amp;",Regular)","Bar",,"Close",,AG49,"all",,,,"T")="",NA(),RTD("cqg.rtd",,"StudyData","SUBMINUTE("&amp;$D$6&amp;","&amp;FormatMainDisplay!$H$10&amp;",Regular)","Bar",,"Close",,AG49,"all",,,,"T")))</f>
        <v>1884.25</v>
      </c>
      <c r="AF49" s="52">
        <f>IF(FormatMainDisplay!$H$7="Y",RTD("cqg.rtd",,"StudyData",$D$6,"Bar",,"Time",FormatMainDisplay!$H$8,AG49,,,,,"T"),IF(RTD("cqg.rtd",,"StudyData","SUBMINUTE("&amp;$D$6&amp;","&amp;FormatMainDisplay!$H$10&amp;",Regular)","Bar",,"Time",,AG49,"all",,,,"T")="",NA(),RTD("cqg.rtd",,"StudyData","SUBMINUTE("&amp;$D$6&amp;","&amp;FormatMainDisplay!$H$10&amp;",Regular)","Bar",,"Time",,AG49,"all",,,,"T")))</f>
        <v>42416.274305555555</v>
      </c>
      <c r="AG49" s="25">
        <f t="shared" si="0"/>
        <v>-44</v>
      </c>
      <c r="AH49" s="25"/>
      <c r="AI49" s="25"/>
      <c r="AJ49" s="25"/>
      <c r="AK49" s="81">
        <f>IF(FormatMainDisplay!$O$7="Y",RTD("cqg.rtd",,"StudyData",$Q$6,"Bar",,"Open",FormatMainDisplay!$O$8,AP49,,,,,"T"),IF(RTD("cqg.rtd",,"StudyData","SUBMINUTE("&amp;$Q$6&amp;","&amp;FormatMainDisplay!$O$10&amp;",Regular)","Bar",,"Open",,AP49,"all",,,,"T")="",NA(),RTD("cqg.rtd",,"StudyData","SUBMINUTE("&amp;$Q$6&amp;","&amp;FormatMainDisplay!$O$10&amp;",Regular)","Bar",,"Open",,AP49,"all",,,,"T")))</f>
        <v>30.09</v>
      </c>
      <c r="AL49" s="81">
        <f>IF(FormatMainDisplay!$O$7="Y",RTD("cqg.rtd",,"StudyData",$Q$6,"Bar",,"High",FormatMainDisplay!$O$8,AP49,,,,,"T"),IF(RTD("cqg.rtd",,"StudyData","SUBMINUTE("&amp;$Q$6&amp;","&amp;FormatMainDisplay!$O$10&amp;",Regular)","Bar",,"High",,AP49,"all",,,,"T")="",NA(),RTD("cqg.rtd",,"StudyData","SUBMINUTE("&amp;$Q$6&amp;","&amp;FormatMainDisplay!$O$10&amp;",Regular)","Bar",,"High",,AP49,"all",,,,"T")))</f>
        <v>30.25</v>
      </c>
      <c r="AM49" s="81">
        <f>IF(FormatMainDisplay!$O$7="Y",RTD("cqg.rtd",,"StudyData",$Q$6,"Bar",,"Low",FormatMainDisplay!$O$8,AP49,,,,,"T"),IF(RTD("cqg.rtd",,"StudyData","SUBMINUTE("&amp;$Q$6&amp;","&amp;FormatMainDisplay!$O$10&amp;",Regular)","Bar",,"Low",,AP49,"all",,,,"T")="",NA(),RTD("cqg.rtd",,"StudyData","SUBMINUTE("&amp;$Q$6&amp;","&amp;FormatMainDisplay!$O$10&amp;",Regular)","Bar",,"Low",,AP49,"all",,,,"T")))</f>
        <v>30.03</v>
      </c>
      <c r="AN49" s="105">
        <f>IF(FormatMainDisplay!$O$7="Y",RTD("cqg.rtd",,"StudyData",$Q$6,"Bar",,"Close",FormatMainDisplay!$O$8,AP49,,,,,"T"),IF(RTD("cqg.rtd",,"StudyData","SUBMINUTE("&amp;$Q$6&amp;","&amp;FormatMainDisplay!$O$10&amp;",Regular)","Bar",,"Close",,AP49,"all",,,,"T")="",NA(),RTD("cqg.rtd",,"StudyData","SUBMINUTE("&amp;$Q$6&amp;","&amp;FormatMainDisplay!$O$10&amp;",Regular)","Bar",,"Close",,AP49,"all",,,,"T")))</f>
        <v>30.11</v>
      </c>
      <c r="AO49" s="107">
        <f>IF(FormatMainDisplay!$O$7="Y",RTD("cqg.rtd",,"StudyData",$Q$6,"Bar",,"Time",FormatMainDisplay!$O$8,AP49,,,,,"T"),IF(RTD("cqg.rtd",,"StudyData","SUBMINUTE("&amp;$Q$6&amp;","&amp;FormatMainDisplay!$O$10&amp;",Regular)","Bar",,"Time",,AP49,"all",,,,"T")="",NA(),RTD("cqg.rtd",,"StudyData","SUBMINUTE("&amp;$Q$6&amp;","&amp;FormatMainDisplay!$O$10&amp;",Regular)","Bar",,"Time",,AP49,"all",,,,"T")))</f>
        <v>42416.274305555555</v>
      </c>
      <c r="AP49" s="106">
        <f t="shared" si="2"/>
        <v>-44</v>
      </c>
      <c r="AQ49" s="25"/>
      <c r="AR49" s="25"/>
      <c r="AS49" s="25"/>
      <c r="AT49" s="83">
        <f>IF(FormatMainDisplay!$H$22="Y",RTD("cqg.rtd",,"StudyData",$D$31,"Bar",,"Open",FormatMainDisplay!$H$23,AY49,,,,,"T"),IF(RTD("cqg.rtd",,"StudyData","SUBMINUTE("&amp;$D$31&amp;","&amp;FormatMainDisplay!$H$25&amp;",Regular)","Bar",,"Open",,AY49,"all",,,,"T")="",NA(),RTD("cqg.rtd",,"StudyData","SUBMINUTE("&amp;$D$31&amp;","&amp;FormatMainDisplay!$H$25&amp;",Regular)","Bar",,"Open",,AY49,"all",,,,"T")))</f>
        <v>1212.7</v>
      </c>
      <c r="AU49" s="83">
        <f>IF(FormatMainDisplay!$H$22="Y",RTD("cqg.rtd",,"StudyData",$D$31,"Bar",,"High",FormatMainDisplay!$H$23,AY49,,,,,"T"),IF(RTD("cqg.rtd",,"StudyData","SUBMINUTE("&amp;$D$31&amp;","&amp;FormatMainDisplay!$H$25&amp;",Regular)","Bar",,"High",,AY49,"all",,,,"T")="",NA(),RTD("cqg.rtd",,"StudyData","SUBMINUTE("&amp;$D$31&amp;","&amp;FormatMainDisplay!$H$25&amp;",Regular)","Bar",,"High",,AY49,"all",,,,"T")))</f>
        <v>1213.8</v>
      </c>
      <c r="AV49" s="83">
        <f>IF(FormatMainDisplay!$H$22="Y",RTD("cqg.rtd",,"StudyData",$D$31,"Bar",,"Low",FormatMainDisplay!$H$23,AY49,,,,,"T"),IF(RTD("cqg.rtd",,"StudyData","SUBMINUTE("&amp;$D$31&amp;","&amp;FormatMainDisplay!$H$25&amp;",Regular)","Bar",,"Low",,AY49,"all",,,,"T")="",NA(),RTD("cqg.rtd",,"StudyData","SUBMINUTE("&amp;$D$31&amp;","&amp;FormatMainDisplay!$H$25&amp;",Regular)","Bar",,"Low",,AY49,"all",,,,"T")))</f>
        <v>1211.5</v>
      </c>
      <c r="AW49" s="83">
        <f>IF(FormatMainDisplay!$H$22="Y",RTD("cqg.rtd",,"StudyData",$D$31,"Bar",,"Close",FormatMainDisplay!$H$23,AY49,,,,,"T"),IF(RTD("cqg.rtd",,"StudyData","SUBMINUTE("&amp;$D$31&amp;","&amp;FormatMainDisplay!$H$25&amp;",Regular)","Bar",,"Close",,AY49,"all",,,,"T")="",NA(),RTD("cqg.rtd",,"StudyData","SUBMINUTE("&amp;$D$31&amp;","&amp;FormatMainDisplay!$H$25&amp;",Regular)","Bar",,"Close",,AY49,"all",,,,"T")))</f>
        <v>1213.5999999999999</v>
      </c>
      <c r="AX49" s="52">
        <f>IF(FormatMainDisplay!$H$22="Y",RTD("cqg.rtd",,"StudyData",$D$31,"Bar",,"Time",FormatMainDisplay!$H$23,AY49,,,,,"T"),IF(RTD("cqg.rtd",,"StudyData","SUBMINUTE("&amp;$D$31&amp;","&amp;FormatMainDisplay!$H$25&amp;",Regular)","Bar",,"Time",,AY49,"all",,,,"T")="",NA(),RTD("cqg.rtd",,"StudyData","SUBMINUTE("&amp;$D$31&amp;","&amp;FormatMainDisplay!$H$25&amp;",Regular)","Bar",,"Time",,AY49,"all",,,,"T")))</f>
        <v>42416.274305555555</v>
      </c>
      <c r="AY49" s="25">
        <f t="shared" si="4"/>
        <v>-44</v>
      </c>
      <c r="AZ49" s="25"/>
      <c r="BA49" s="25"/>
      <c r="BB49" s="25"/>
      <c r="BC49" s="25"/>
      <c r="BD49" s="25"/>
      <c r="BE49" s="25"/>
      <c r="BF49" s="52"/>
      <c r="BG49" s="25"/>
      <c r="BL49" s="25"/>
      <c r="BM49" s="52"/>
      <c r="BN49" s="25"/>
      <c r="BO49" s="25"/>
      <c r="BP49" s="25"/>
      <c r="BQ49" s="25"/>
      <c r="BR49" s="25"/>
      <c r="BS49" s="25"/>
      <c r="BT49" s="52"/>
      <c r="BU49" s="25"/>
    </row>
    <row r="50" spans="2:73" s="7" customFormat="1" ht="17.100000000000001" customHeight="1" x14ac:dyDescent="0.3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4"/>
      <c r="N50" s="133"/>
      <c r="O50" s="148"/>
      <c r="P50" s="143"/>
      <c r="Q50" s="143"/>
      <c r="R50" s="143"/>
      <c r="S50" s="143"/>
      <c r="T50" s="149"/>
      <c r="U50" s="143"/>
      <c r="V50" s="143"/>
      <c r="W50" s="143"/>
      <c r="X50" s="143"/>
      <c r="Y50" s="143"/>
      <c r="Z50" s="149"/>
      <c r="AA50" s="25"/>
      <c r="AB50" s="81">
        <f>IF(FormatMainDisplay!$H$7="Y",RTD("cqg.rtd",,"StudyData",$D$6,"Bar",,"Open",FormatMainDisplay!$H$8,AG50,,,,,"T"),IF(RTD("cqg.rtd",,"StudyData","SUBMINUTE("&amp;$D$6&amp;","&amp;FormatMainDisplay!$H$10&amp;",Regular)","Bar",,"Open",,AG50,"all",,,,"T")="",NA(),RTD("cqg.rtd",,"StudyData","SUBMINUTE("&amp;$D$6&amp;","&amp;FormatMainDisplay!$H$10&amp;",Regular)","Bar",,"Open",,AG50,"all",,,,"T")))</f>
        <v>1884.5</v>
      </c>
      <c r="AC50" s="81">
        <f>IF(FormatMainDisplay!$H$7="Y",RTD("cqg.rtd",,"StudyData",$D$6,"Bar",,"High",FormatMainDisplay!$H$8,AG50,,,,,"T"),IF(RTD("cqg.rtd",,"StudyData","SUBMINUTE("&amp;$D$6&amp;","&amp;FormatMainDisplay!$H$10&amp;",Regular)","Bar",,"High",,AG50,"all",,,,"T")="",NA(),RTD("cqg.rtd",,"StudyData","SUBMINUTE("&amp;$D$6&amp;","&amp;FormatMainDisplay!$H$10&amp;",Regular)","Bar",,"High",,AG50,"all",,,,"T")))</f>
        <v>1885.25</v>
      </c>
      <c r="AD50" s="81">
        <f>IF(FormatMainDisplay!$H$7="Y",RTD("cqg.rtd",,"StudyData",$D$6,"Bar",,"Low",FormatMainDisplay!$H$8,AG50,,,,,"T"),IF(RTD("cqg.rtd",,"StudyData","SUBMINUTE("&amp;$D$6&amp;","&amp;FormatMainDisplay!$H$10&amp;",Regular)","Bar",,"Low",,AG50,"all",,,,"T")="",NA(),RTD("cqg.rtd",,"StudyData","SUBMINUTE("&amp;$D$6&amp;","&amp;FormatMainDisplay!$H$10&amp;",Regular)","Bar",,"Low",,AG50,"all",,,,"T")))</f>
        <v>1883.75</v>
      </c>
      <c r="AE50" s="81">
        <f>IF(FormatMainDisplay!$H$7="Y",RTD("cqg.rtd",,"StudyData",$D$6,"Bar",,"Close",FormatMainDisplay!$H$8,AG50,,,,,"T"),IF(RTD("cqg.rtd",,"StudyData","SUBMINUTE("&amp;$D$6&amp;","&amp;FormatMainDisplay!$H$10&amp;",Regular)","Bar",,"Close",,AG50,"all",,,,"T")="",NA(),RTD("cqg.rtd",,"StudyData","SUBMINUTE("&amp;$D$6&amp;","&amp;FormatMainDisplay!$H$10&amp;",Regular)","Bar",,"Close",,AG50,"all",,,,"T")))</f>
        <v>1884.5</v>
      </c>
      <c r="AF50" s="52">
        <f>IF(FormatMainDisplay!$H$7="Y",RTD("cqg.rtd",,"StudyData",$D$6,"Bar",,"Time",FormatMainDisplay!$H$8,AG50,,,,,"T"),IF(RTD("cqg.rtd",,"StudyData","SUBMINUTE("&amp;$D$6&amp;","&amp;FormatMainDisplay!$H$10&amp;",Regular)","Bar",,"Time",,AG50,"all",,,,"T")="",NA(),RTD("cqg.rtd",,"StudyData","SUBMINUTE("&amp;$D$6&amp;","&amp;FormatMainDisplay!$H$10&amp;",Regular)","Bar",,"Time",,AG50,"all",,,,"T")))</f>
        <v>42416.270833333336</v>
      </c>
      <c r="AG50" s="25">
        <f t="shared" si="0"/>
        <v>-45</v>
      </c>
      <c r="AH50" s="25"/>
      <c r="AI50" s="25"/>
      <c r="AJ50" s="25"/>
      <c r="AK50" s="81">
        <f>IF(FormatMainDisplay!$O$7="Y",RTD("cqg.rtd",,"StudyData",$Q$6,"Bar",,"Open",FormatMainDisplay!$O$8,AP50,,,,,"T"),IF(RTD("cqg.rtd",,"StudyData","SUBMINUTE("&amp;$Q$6&amp;","&amp;FormatMainDisplay!$O$10&amp;",Regular)","Bar",,"Open",,AP50,"all",,,,"T")="",NA(),RTD("cqg.rtd",,"StudyData","SUBMINUTE("&amp;$Q$6&amp;","&amp;FormatMainDisplay!$O$10&amp;",Regular)","Bar",,"Open",,AP50,"all",,,,"T")))</f>
        <v>30.05</v>
      </c>
      <c r="AL50" s="81">
        <f>IF(FormatMainDisplay!$O$7="Y",RTD("cqg.rtd",,"StudyData",$Q$6,"Bar",,"High",FormatMainDisplay!$O$8,AP50,,,,,"T"),IF(RTD("cqg.rtd",,"StudyData","SUBMINUTE("&amp;$Q$6&amp;","&amp;FormatMainDisplay!$O$10&amp;",Regular)","Bar",,"High",,AP50,"all",,,,"T")="",NA(),RTD("cqg.rtd",,"StudyData","SUBMINUTE("&amp;$Q$6&amp;","&amp;FormatMainDisplay!$O$10&amp;",Regular)","Bar",,"High",,AP50,"all",,,,"T")))</f>
        <v>30.15</v>
      </c>
      <c r="AM50" s="81">
        <f>IF(FormatMainDisplay!$O$7="Y",RTD("cqg.rtd",,"StudyData",$Q$6,"Bar",,"Low",FormatMainDisplay!$O$8,AP50,,,,,"T"),IF(RTD("cqg.rtd",,"StudyData","SUBMINUTE("&amp;$Q$6&amp;","&amp;FormatMainDisplay!$O$10&amp;",Regular)","Bar",,"Low",,AP50,"all",,,,"T")="",NA(),RTD("cqg.rtd",,"StudyData","SUBMINUTE("&amp;$Q$6&amp;","&amp;FormatMainDisplay!$O$10&amp;",Regular)","Bar",,"Low",,AP50,"all",,,,"T")))</f>
        <v>30.01</v>
      </c>
      <c r="AN50" s="105">
        <f>IF(FormatMainDisplay!$O$7="Y",RTD("cqg.rtd",,"StudyData",$Q$6,"Bar",,"Close",FormatMainDisplay!$O$8,AP50,,,,,"T"),IF(RTD("cqg.rtd",,"StudyData","SUBMINUTE("&amp;$Q$6&amp;","&amp;FormatMainDisplay!$O$10&amp;",Regular)","Bar",,"Close",,AP50,"all",,,,"T")="",NA(),RTD("cqg.rtd",,"StudyData","SUBMINUTE("&amp;$Q$6&amp;","&amp;FormatMainDisplay!$O$10&amp;",Regular)","Bar",,"Close",,AP50,"all",,,,"T")))</f>
        <v>30.09</v>
      </c>
      <c r="AO50" s="107">
        <f>IF(FormatMainDisplay!$O$7="Y",RTD("cqg.rtd",,"StudyData",$Q$6,"Bar",,"Time",FormatMainDisplay!$O$8,AP50,,,,,"T"),IF(RTD("cqg.rtd",,"StudyData","SUBMINUTE("&amp;$Q$6&amp;","&amp;FormatMainDisplay!$O$10&amp;",Regular)","Bar",,"Time",,AP50,"all",,,,"T")="",NA(),RTD("cqg.rtd",,"StudyData","SUBMINUTE("&amp;$Q$6&amp;","&amp;FormatMainDisplay!$O$10&amp;",Regular)","Bar",,"Time",,AP50,"all",,,,"T")))</f>
        <v>42416.270833333336</v>
      </c>
      <c r="AP50" s="106">
        <f t="shared" si="2"/>
        <v>-45</v>
      </c>
      <c r="AQ50" s="25"/>
      <c r="AR50" s="25"/>
      <c r="AS50" s="25"/>
      <c r="AT50" s="83">
        <f>IF(FormatMainDisplay!$H$22="Y",RTD("cqg.rtd",,"StudyData",$D$31,"Bar",,"Open",FormatMainDisplay!$H$23,AY50,,,,,"T"),IF(RTD("cqg.rtd",,"StudyData","SUBMINUTE("&amp;$D$31&amp;","&amp;FormatMainDisplay!$H$25&amp;",Regular)","Bar",,"Open",,AY50,"all",,,,"T")="",NA(),RTD("cqg.rtd",,"StudyData","SUBMINUTE("&amp;$D$31&amp;","&amp;FormatMainDisplay!$H$25&amp;",Regular)","Bar",,"Open",,AY50,"all",,,,"T")))</f>
        <v>1214.7</v>
      </c>
      <c r="AU50" s="83">
        <f>IF(FormatMainDisplay!$H$22="Y",RTD("cqg.rtd",,"StudyData",$D$31,"Bar",,"High",FormatMainDisplay!$H$23,AY50,,,,,"T"),IF(RTD("cqg.rtd",,"StudyData","SUBMINUTE("&amp;$D$31&amp;","&amp;FormatMainDisplay!$H$25&amp;",Regular)","Bar",,"High",,AY50,"all",,,,"T")="",NA(),RTD("cqg.rtd",,"StudyData","SUBMINUTE("&amp;$D$31&amp;","&amp;FormatMainDisplay!$H$25&amp;",Regular)","Bar",,"High",,AY50,"all",,,,"T")))</f>
        <v>1214.7</v>
      </c>
      <c r="AV50" s="83">
        <f>IF(FormatMainDisplay!$H$22="Y",RTD("cqg.rtd",,"StudyData",$D$31,"Bar",,"Low",FormatMainDisplay!$H$23,AY50,,,,,"T"),IF(RTD("cqg.rtd",,"StudyData","SUBMINUTE("&amp;$D$31&amp;","&amp;FormatMainDisplay!$H$25&amp;",Regular)","Bar",,"Low",,AY50,"all",,,,"T")="",NA(),RTD("cqg.rtd",,"StudyData","SUBMINUTE("&amp;$D$31&amp;","&amp;FormatMainDisplay!$H$25&amp;",Regular)","Bar",,"Low",,AY50,"all",,,,"T")))</f>
        <v>1212.5999999999999</v>
      </c>
      <c r="AW50" s="83">
        <f>IF(FormatMainDisplay!$H$22="Y",RTD("cqg.rtd",,"StudyData",$D$31,"Bar",,"Close",FormatMainDisplay!$H$23,AY50,,,,,"T"),IF(RTD("cqg.rtd",,"StudyData","SUBMINUTE("&amp;$D$31&amp;","&amp;FormatMainDisplay!$H$25&amp;",Regular)","Bar",,"Close",,AY50,"all",,,,"T")="",NA(),RTD("cqg.rtd",,"StudyData","SUBMINUTE("&amp;$D$31&amp;","&amp;FormatMainDisplay!$H$25&amp;",Regular)","Bar",,"Close",,AY50,"all",,,,"T")))</f>
        <v>1212.7</v>
      </c>
      <c r="AX50" s="52">
        <f>IF(FormatMainDisplay!$H$22="Y",RTD("cqg.rtd",,"StudyData",$D$31,"Bar",,"Time",FormatMainDisplay!$H$23,AY50,,,,,"T"),IF(RTD("cqg.rtd",,"StudyData","SUBMINUTE("&amp;$D$31&amp;","&amp;FormatMainDisplay!$H$25&amp;",Regular)","Bar",,"Time",,AY50,"all",,,,"T")="",NA(),RTD("cqg.rtd",,"StudyData","SUBMINUTE("&amp;$D$31&amp;","&amp;FormatMainDisplay!$H$25&amp;",Regular)","Bar",,"Time",,AY50,"all",,,,"T")))</f>
        <v>42416.270833333336</v>
      </c>
      <c r="AY50" s="25">
        <f t="shared" si="4"/>
        <v>-45</v>
      </c>
      <c r="AZ50" s="25"/>
      <c r="BA50" s="25"/>
      <c r="BB50" s="25"/>
      <c r="BC50" s="25"/>
      <c r="BD50" s="25"/>
      <c r="BE50" s="25"/>
      <c r="BF50" s="52"/>
      <c r="BG50" s="25"/>
      <c r="BL50" s="25"/>
      <c r="BM50" s="52"/>
      <c r="BN50" s="25"/>
      <c r="BO50" s="25"/>
      <c r="BP50" s="25"/>
      <c r="BQ50" s="25"/>
      <c r="BR50" s="25"/>
      <c r="BS50" s="25"/>
      <c r="BT50" s="52"/>
      <c r="BU50" s="25"/>
    </row>
    <row r="51" spans="2:73" s="7" customFormat="1" ht="17.100000000000001" customHeight="1" x14ac:dyDescent="0.3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4"/>
      <c r="N51" s="133"/>
      <c r="O51" s="148"/>
      <c r="P51" s="143"/>
      <c r="Q51" s="143"/>
      <c r="R51" s="143"/>
      <c r="S51" s="143"/>
      <c r="T51" s="149"/>
      <c r="U51" s="143"/>
      <c r="V51" s="143"/>
      <c r="W51" s="143"/>
      <c r="X51" s="143"/>
      <c r="Y51" s="143"/>
      <c r="Z51" s="149"/>
      <c r="AA51" s="25"/>
      <c r="AB51" s="81">
        <f>IF(FormatMainDisplay!$H$7="Y",RTD("cqg.rtd",,"StudyData",$D$6,"Bar",,"Open",FormatMainDisplay!$H$8,AG51,,,,,"T"),IF(RTD("cqg.rtd",,"StudyData","SUBMINUTE("&amp;$D$6&amp;","&amp;FormatMainDisplay!$H$10&amp;",Regular)","Bar",,"Open",,AG51,"all",,,,"T")="",NA(),RTD("cqg.rtd",,"StudyData","SUBMINUTE("&amp;$D$6&amp;","&amp;FormatMainDisplay!$H$10&amp;",Regular)","Bar",,"Open",,AG51,"all",,,,"T")))</f>
        <v>1883.75</v>
      </c>
      <c r="AC51" s="81">
        <f>IF(FormatMainDisplay!$H$7="Y",RTD("cqg.rtd",,"StudyData",$D$6,"Bar",,"High",FormatMainDisplay!$H$8,AG51,,,,,"T"),IF(RTD("cqg.rtd",,"StudyData","SUBMINUTE("&amp;$D$6&amp;","&amp;FormatMainDisplay!$H$10&amp;",Regular)","Bar",,"High",,AG51,"all",,,,"T")="",NA(),RTD("cqg.rtd",,"StudyData","SUBMINUTE("&amp;$D$6&amp;","&amp;FormatMainDisplay!$H$10&amp;",Regular)","Bar",,"High",,AG51,"all",,,,"T")))</f>
        <v>1885</v>
      </c>
      <c r="AD51" s="81">
        <f>IF(FormatMainDisplay!$H$7="Y",RTD("cqg.rtd",,"StudyData",$D$6,"Bar",,"Low",FormatMainDisplay!$H$8,AG51,,,,,"T"),IF(RTD("cqg.rtd",,"StudyData","SUBMINUTE("&amp;$D$6&amp;","&amp;FormatMainDisplay!$H$10&amp;",Regular)","Bar",,"Low",,AG51,"all",,,,"T")="",NA(),RTD("cqg.rtd",,"StudyData","SUBMINUTE("&amp;$D$6&amp;","&amp;FormatMainDisplay!$H$10&amp;",Regular)","Bar",,"Low",,AG51,"all",,,,"T")))</f>
        <v>1883.5</v>
      </c>
      <c r="AE51" s="81">
        <f>IF(FormatMainDisplay!$H$7="Y",RTD("cqg.rtd",,"StudyData",$D$6,"Bar",,"Close",FormatMainDisplay!$H$8,AG51,,,,,"T"),IF(RTD("cqg.rtd",,"StudyData","SUBMINUTE("&amp;$D$6&amp;","&amp;FormatMainDisplay!$H$10&amp;",Regular)","Bar",,"Close",,AG51,"all",,,,"T")="",NA(),RTD("cqg.rtd",,"StudyData","SUBMINUTE("&amp;$D$6&amp;","&amp;FormatMainDisplay!$H$10&amp;",Regular)","Bar",,"Close",,AG51,"all",,,,"T")))</f>
        <v>1884.5</v>
      </c>
      <c r="AF51" s="52">
        <f>IF(FormatMainDisplay!$H$7="Y",RTD("cqg.rtd",,"StudyData",$D$6,"Bar",,"Time",FormatMainDisplay!$H$8,AG51,,,,,"T"),IF(RTD("cqg.rtd",,"StudyData","SUBMINUTE("&amp;$D$6&amp;","&amp;FormatMainDisplay!$H$10&amp;",Regular)","Bar",,"Time",,AG51,"all",,,,"T")="",NA(),RTD("cqg.rtd",,"StudyData","SUBMINUTE("&amp;$D$6&amp;","&amp;FormatMainDisplay!$H$10&amp;",Regular)","Bar",,"Time",,AG51,"all",,,,"T")))</f>
        <v>42416.267361111109</v>
      </c>
      <c r="AG51" s="25">
        <f t="shared" si="0"/>
        <v>-46</v>
      </c>
      <c r="AH51" s="25"/>
      <c r="AI51" s="25"/>
      <c r="AJ51" s="25"/>
      <c r="AK51" s="81">
        <f>IF(FormatMainDisplay!$O$7="Y",RTD("cqg.rtd",,"StudyData",$Q$6,"Bar",,"Open",FormatMainDisplay!$O$8,AP51,,,,,"T"),IF(RTD("cqg.rtd",,"StudyData","SUBMINUTE("&amp;$Q$6&amp;","&amp;FormatMainDisplay!$O$10&amp;",Regular)","Bar",,"Open",,AP51,"all",,,,"T")="",NA(),RTD("cqg.rtd",,"StudyData","SUBMINUTE("&amp;$Q$6&amp;","&amp;FormatMainDisplay!$O$10&amp;",Regular)","Bar",,"Open",,AP51,"all",,,,"T")))</f>
        <v>29.88</v>
      </c>
      <c r="AL51" s="81">
        <f>IF(FormatMainDisplay!$O$7="Y",RTD("cqg.rtd",,"StudyData",$Q$6,"Bar",,"High",FormatMainDisplay!$O$8,AP51,,,,,"T"),IF(RTD("cqg.rtd",,"StudyData","SUBMINUTE("&amp;$Q$6&amp;","&amp;FormatMainDisplay!$O$10&amp;",Regular)","Bar",,"High",,AP51,"all",,,,"T")="",NA(),RTD("cqg.rtd",,"StudyData","SUBMINUTE("&amp;$Q$6&amp;","&amp;FormatMainDisplay!$O$10&amp;",Regular)","Bar",,"High",,AP51,"all",,,,"T")))</f>
        <v>30.08</v>
      </c>
      <c r="AM51" s="81">
        <f>IF(FormatMainDisplay!$O$7="Y",RTD("cqg.rtd",,"StudyData",$Q$6,"Bar",,"Low",FormatMainDisplay!$O$8,AP51,,,,,"T"),IF(RTD("cqg.rtd",,"StudyData","SUBMINUTE("&amp;$Q$6&amp;","&amp;FormatMainDisplay!$O$10&amp;",Regular)","Bar",,"Low",,AP51,"all",,,,"T")="",NA(),RTD("cqg.rtd",,"StudyData","SUBMINUTE("&amp;$Q$6&amp;","&amp;FormatMainDisplay!$O$10&amp;",Regular)","Bar",,"Low",,AP51,"all",,,,"T")))</f>
        <v>29.85</v>
      </c>
      <c r="AN51" s="105">
        <f>IF(FormatMainDisplay!$O$7="Y",RTD("cqg.rtd",,"StudyData",$Q$6,"Bar",,"Close",FormatMainDisplay!$O$8,AP51,,,,,"T"),IF(RTD("cqg.rtd",,"StudyData","SUBMINUTE("&amp;$Q$6&amp;","&amp;FormatMainDisplay!$O$10&amp;",Regular)","Bar",,"Close",,AP51,"all",,,,"T")="",NA(),RTD("cqg.rtd",,"StudyData","SUBMINUTE("&amp;$Q$6&amp;","&amp;FormatMainDisplay!$O$10&amp;",Regular)","Bar",,"Close",,AP51,"all",,,,"T")))</f>
        <v>30.04</v>
      </c>
      <c r="AO51" s="107">
        <f>IF(FormatMainDisplay!$O$7="Y",RTD("cqg.rtd",,"StudyData",$Q$6,"Bar",,"Time",FormatMainDisplay!$O$8,AP51,,,,,"T"),IF(RTD("cqg.rtd",,"StudyData","SUBMINUTE("&amp;$Q$6&amp;","&amp;FormatMainDisplay!$O$10&amp;",Regular)","Bar",,"Time",,AP51,"all",,,,"T")="",NA(),RTD("cqg.rtd",,"StudyData","SUBMINUTE("&amp;$Q$6&amp;","&amp;FormatMainDisplay!$O$10&amp;",Regular)","Bar",,"Time",,AP51,"all",,,,"T")))</f>
        <v>42416.267361111109</v>
      </c>
      <c r="AP51" s="106">
        <f t="shared" si="2"/>
        <v>-46</v>
      </c>
      <c r="AQ51" s="25"/>
      <c r="AR51" s="25"/>
      <c r="AS51" s="25"/>
      <c r="AT51" s="83">
        <f>IF(FormatMainDisplay!$H$22="Y",RTD("cqg.rtd",,"StudyData",$D$31,"Bar",,"Open",FormatMainDisplay!$H$23,AY51,,,,,"T"),IF(RTD("cqg.rtd",,"StudyData","SUBMINUTE("&amp;$D$31&amp;","&amp;FormatMainDisplay!$H$25&amp;",Regular)","Bar",,"Open",,AY51,"all",,,,"T")="",NA(),RTD("cqg.rtd",,"StudyData","SUBMINUTE("&amp;$D$31&amp;","&amp;FormatMainDisplay!$H$25&amp;",Regular)","Bar",,"Open",,AY51,"all",,,,"T")))</f>
        <v>1215</v>
      </c>
      <c r="AU51" s="83">
        <f>IF(FormatMainDisplay!$H$22="Y",RTD("cqg.rtd",,"StudyData",$D$31,"Bar",,"High",FormatMainDisplay!$H$23,AY51,,,,,"T"),IF(RTD("cqg.rtd",,"StudyData","SUBMINUTE("&amp;$D$31&amp;","&amp;FormatMainDisplay!$H$25&amp;",Regular)","Bar",,"High",,AY51,"all",,,,"T")="",NA(),RTD("cqg.rtd",,"StudyData","SUBMINUTE("&amp;$D$31&amp;","&amp;FormatMainDisplay!$H$25&amp;",Regular)","Bar",,"High",,AY51,"all",,,,"T")))</f>
        <v>1215.5</v>
      </c>
      <c r="AV51" s="83">
        <f>IF(FormatMainDisplay!$H$22="Y",RTD("cqg.rtd",,"StudyData",$D$31,"Bar",,"Low",FormatMainDisplay!$H$23,AY51,,,,,"T"),IF(RTD("cqg.rtd",,"StudyData","SUBMINUTE("&amp;$D$31&amp;","&amp;FormatMainDisplay!$H$25&amp;",Regular)","Bar",,"Low",,AY51,"all",,,,"T")="",NA(),RTD("cqg.rtd",,"StudyData","SUBMINUTE("&amp;$D$31&amp;","&amp;FormatMainDisplay!$H$25&amp;",Regular)","Bar",,"Low",,AY51,"all",,,,"T")))</f>
        <v>1214.4000000000001</v>
      </c>
      <c r="AW51" s="83">
        <f>IF(FormatMainDisplay!$H$22="Y",RTD("cqg.rtd",,"StudyData",$D$31,"Bar",,"Close",FormatMainDisplay!$H$23,AY51,,,,,"T"),IF(RTD("cqg.rtd",,"StudyData","SUBMINUTE("&amp;$D$31&amp;","&amp;FormatMainDisplay!$H$25&amp;",Regular)","Bar",,"Close",,AY51,"all",,,,"T")="",NA(),RTD("cqg.rtd",,"StudyData","SUBMINUTE("&amp;$D$31&amp;","&amp;FormatMainDisplay!$H$25&amp;",Regular)","Bar",,"Close",,AY51,"all",,,,"T")))</f>
        <v>1214.8</v>
      </c>
      <c r="AX51" s="52">
        <f>IF(FormatMainDisplay!$H$22="Y",RTD("cqg.rtd",,"StudyData",$D$31,"Bar",,"Time",FormatMainDisplay!$H$23,AY51,,,,,"T"),IF(RTD("cqg.rtd",,"StudyData","SUBMINUTE("&amp;$D$31&amp;","&amp;FormatMainDisplay!$H$25&amp;",Regular)","Bar",,"Time",,AY51,"all",,,,"T")="",NA(),RTD("cqg.rtd",,"StudyData","SUBMINUTE("&amp;$D$31&amp;","&amp;FormatMainDisplay!$H$25&amp;",Regular)","Bar",,"Time",,AY51,"all",,,,"T")))</f>
        <v>42416.267361111109</v>
      </c>
      <c r="AY51" s="25">
        <f t="shared" si="4"/>
        <v>-46</v>
      </c>
      <c r="AZ51" s="25"/>
      <c r="BA51" s="25"/>
      <c r="BB51" s="25"/>
      <c r="BC51" s="25"/>
      <c r="BD51" s="25"/>
      <c r="BE51" s="25"/>
      <c r="BF51" s="52"/>
      <c r="BG51" s="25"/>
      <c r="BL51" s="25"/>
      <c r="BM51" s="52"/>
      <c r="BN51" s="25"/>
      <c r="BO51" s="25"/>
      <c r="BP51" s="25"/>
      <c r="BQ51" s="25"/>
      <c r="BR51" s="25"/>
      <c r="BS51" s="25"/>
      <c r="BT51" s="52"/>
      <c r="BU51" s="25"/>
    </row>
    <row r="52" spans="2:73" ht="17.100000000000001" customHeight="1" x14ac:dyDescent="0.3">
      <c r="B52" s="129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2"/>
      <c r="N52" s="133"/>
      <c r="O52" s="129"/>
      <c r="P52" s="130"/>
      <c r="Q52" s="130"/>
      <c r="R52" s="130"/>
      <c r="S52" s="130"/>
      <c r="T52" s="132"/>
      <c r="U52" s="130"/>
      <c r="V52" s="130"/>
      <c r="W52" s="130"/>
      <c r="X52" s="130"/>
      <c r="Y52" s="130"/>
      <c r="Z52" s="132"/>
      <c r="AB52" s="81">
        <f>IF(FormatMainDisplay!$H$7="Y",RTD("cqg.rtd",,"StudyData",$D$6,"Bar",,"Open",FormatMainDisplay!$H$8,AG52,,,,,"T"),IF(RTD("cqg.rtd",,"StudyData","SUBMINUTE("&amp;$D$6&amp;","&amp;FormatMainDisplay!$H$10&amp;",Regular)","Bar",,"Open",,AG52,"all",,,,"T")="",NA(),RTD("cqg.rtd",,"StudyData","SUBMINUTE("&amp;$D$6&amp;","&amp;FormatMainDisplay!$H$10&amp;",Regular)","Bar",,"Open",,AG52,"all",,,,"T")))</f>
        <v>1885</v>
      </c>
      <c r="AC52" s="81">
        <f>IF(FormatMainDisplay!$H$7="Y",RTD("cqg.rtd",,"StudyData",$D$6,"Bar",,"High",FormatMainDisplay!$H$8,AG52,,,,,"T"),IF(RTD("cqg.rtd",,"StudyData","SUBMINUTE("&amp;$D$6&amp;","&amp;FormatMainDisplay!$H$10&amp;",Regular)","Bar",,"High",,AG52,"all",,,,"T")="",NA(),RTD("cqg.rtd",,"StudyData","SUBMINUTE("&amp;$D$6&amp;","&amp;FormatMainDisplay!$H$10&amp;",Regular)","Bar",,"High",,AG52,"all",,,,"T")))</f>
        <v>1885.25</v>
      </c>
      <c r="AD52" s="81">
        <f>IF(FormatMainDisplay!$H$7="Y",RTD("cqg.rtd",,"StudyData",$D$6,"Bar",,"Low",FormatMainDisplay!$H$8,AG52,,,,,"T"),IF(RTD("cqg.rtd",,"StudyData","SUBMINUTE("&amp;$D$6&amp;","&amp;FormatMainDisplay!$H$10&amp;",Regular)","Bar",,"Low",,AG52,"all",,,,"T")="",NA(),RTD("cqg.rtd",,"StudyData","SUBMINUTE("&amp;$D$6&amp;","&amp;FormatMainDisplay!$H$10&amp;",Regular)","Bar",,"Low",,AG52,"all",,,,"T")))</f>
        <v>1883.5</v>
      </c>
      <c r="AE52" s="81">
        <f>IF(FormatMainDisplay!$H$7="Y",RTD("cqg.rtd",,"StudyData",$D$6,"Bar",,"Close",FormatMainDisplay!$H$8,AG52,,,,,"T"),IF(RTD("cqg.rtd",,"StudyData","SUBMINUTE("&amp;$D$6&amp;","&amp;FormatMainDisplay!$H$10&amp;",Regular)","Bar",,"Close",,AG52,"all",,,,"T")="",NA(),RTD("cqg.rtd",,"StudyData","SUBMINUTE("&amp;$D$6&amp;","&amp;FormatMainDisplay!$H$10&amp;",Regular)","Bar",,"Close",,AG52,"all",,,,"T")))</f>
        <v>1883.5</v>
      </c>
      <c r="AF52" s="52">
        <f>IF(FormatMainDisplay!$H$7="Y",RTD("cqg.rtd",,"StudyData",$D$6,"Bar",,"Time",FormatMainDisplay!$H$8,AG52,,,,,"T"),IF(RTD("cqg.rtd",,"StudyData","SUBMINUTE("&amp;$D$6&amp;","&amp;FormatMainDisplay!$H$10&amp;",Regular)","Bar",,"Time",,AG52,"all",,,,"T")="",NA(),RTD("cqg.rtd",,"StudyData","SUBMINUTE("&amp;$D$6&amp;","&amp;FormatMainDisplay!$H$10&amp;",Regular)","Bar",,"Time",,AG52,"all",,,,"T")))</f>
        <v>42416.263888888891</v>
      </c>
      <c r="AG52" s="25">
        <f t="shared" si="0"/>
        <v>-47</v>
      </c>
      <c r="AK52" s="81">
        <f>IF(FormatMainDisplay!$O$7="Y",RTD("cqg.rtd",,"StudyData",$Q$6,"Bar",,"Open",FormatMainDisplay!$O$8,AP52,,,,,"T"),IF(RTD("cqg.rtd",,"StudyData","SUBMINUTE("&amp;$Q$6&amp;","&amp;FormatMainDisplay!$O$10&amp;",Regular)","Bar",,"Open",,AP52,"all",,,,"T")="",NA(),RTD("cqg.rtd",,"StudyData","SUBMINUTE("&amp;$Q$6&amp;","&amp;FormatMainDisplay!$O$10&amp;",Regular)","Bar",,"Open",,AP52,"all",,,,"T")))</f>
        <v>29.87</v>
      </c>
      <c r="AL52" s="81">
        <f>IF(FormatMainDisplay!$O$7="Y",RTD("cqg.rtd",,"StudyData",$Q$6,"Bar",,"High",FormatMainDisplay!$O$8,AP52,,,,,"T"),IF(RTD("cqg.rtd",,"StudyData","SUBMINUTE("&amp;$Q$6&amp;","&amp;FormatMainDisplay!$O$10&amp;",Regular)","Bar",,"High",,AP52,"all",,,,"T")="",NA(),RTD("cqg.rtd",,"StudyData","SUBMINUTE("&amp;$Q$6&amp;","&amp;FormatMainDisplay!$O$10&amp;",Regular)","Bar",,"High",,AP52,"all",,,,"T")))</f>
        <v>29.91</v>
      </c>
      <c r="AM52" s="81">
        <f>IF(FormatMainDisplay!$O$7="Y",RTD("cqg.rtd",,"StudyData",$Q$6,"Bar",,"Low",FormatMainDisplay!$O$8,AP52,,,,,"T"),IF(RTD("cqg.rtd",,"StudyData","SUBMINUTE("&amp;$Q$6&amp;","&amp;FormatMainDisplay!$O$10&amp;",Regular)","Bar",,"Low",,AP52,"all",,,,"T")="",NA(),RTD("cqg.rtd",,"StudyData","SUBMINUTE("&amp;$Q$6&amp;","&amp;FormatMainDisplay!$O$10&amp;",Regular)","Bar",,"Low",,AP52,"all",,,,"T")))</f>
        <v>29.81</v>
      </c>
      <c r="AN52" s="105">
        <f>IF(FormatMainDisplay!$O$7="Y",RTD("cqg.rtd",,"StudyData",$Q$6,"Bar",,"Close",FormatMainDisplay!$O$8,AP52,,,,,"T"),IF(RTD("cqg.rtd",,"StudyData","SUBMINUTE("&amp;$Q$6&amp;","&amp;FormatMainDisplay!$O$10&amp;",Regular)","Bar",,"Close",,AP52,"all",,,,"T")="",NA(),RTD("cqg.rtd",,"StudyData","SUBMINUTE("&amp;$Q$6&amp;","&amp;FormatMainDisplay!$O$10&amp;",Regular)","Bar",,"Close",,AP52,"all",,,,"T")))</f>
        <v>29.88</v>
      </c>
      <c r="AO52" s="107">
        <f>IF(FormatMainDisplay!$O$7="Y",RTD("cqg.rtd",,"StudyData",$Q$6,"Bar",,"Time",FormatMainDisplay!$O$8,AP52,,,,,"T"),IF(RTD("cqg.rtd",,"StudyData","SUBMINUTE("&amp;$Q$6&amp;","&amp;FormatMainDisplay!$O$10&amp;",Regular)","Bar",,"Time",,AP52,"all",,,,"T")="",NA(),RTD("cqg.rtd",,"StudyData","SUBMINUTE("&amp;$Q$6&amp;","&amp;FormatMainDisplay!$O$10&amp;",Regular)","Bar",,"Time",,AP52,"all",,,,"T")))</f>
        <v>42416.263888888891</v>
      </c>
      <c r="AP52" s="106">
        <f t="shared" si="2"/>
        <v>-47</v>
      </c>
      <c r="AT52" s="83">
        <f>IF(FormatMainDisplay!$H$22="Y",RTD("cqg.rtd",,"StudyData",$D$31,"Bar",,"Open",FormatMainDisplay!$H$23,AY52,,,,,"T"),IF(RTD("cqg.rtd",,"StudyData","SUBMINUTE("&amp;$D$31&amp;","&amp;FormatMainDisplay!$H$25&amp;",Regular)","Bar",,"Open",,AY52,"all",,,,"T")="",NA(),RTD("cqg.rtd",,"StudyData","SUBMINUTE("&amp;$D$31&amp;","&amp;FormatMainDisplay!$H$25&amp;",Regular)","Bar",,"Open",,AY52,"all",,,,"T")))</f>
        <v>1214.3</v>
      </c>
      <c r="AU52" s="83">
        <f>IF(FormatMainDisplay!$H$22="Y",RTD("cqg.rtd",,"StudyData",$D$31,"Bar",,"High",FormatMainDisplay!$H$23,AY52,,,,,"T"),IF(RTD("cqg.rtd",,"StudyData","SUBMINUTE("&amp;$D$31&amp;","&amp;FormatMainDisplay!$H$25&amp;",Regular)","Bar",,"High",,AY52,"all",,,,"T")="",NA(),RTD("cqg.rtd",,"StudyData","SUBMINUTE("&amp;$D$31&amp;","&amp;FormatMainDisplay!$H$25&amp;",Regular)","Bar",,"High",,AY52,"all",,,,"T")))</f>
        <v>1215.7</v>
      </c>
      <c r="AV52" s="83">
        <f>IF(FormatMainDisplay!$H$22="Y",RTD("cqg.rtd",,"StudyData",$D$31,"Bar",,"Low",FormatMainDisplay!$H$23,AY52,,,,,"T"),IF(RTD("cqg.rtd",,"StudyData","SUBMINUTE("&amp;$D$31&amp;","&amp;FormatMainDisplay!$H$25&amp;",Regular)","Bar",,"Low",,AY52,"all",,,,"T")="",NA(),RTD("cqg.rtd",,"StudyData","SUBMINUTE("&amp;$D$31&amp;","&amp;FormatMainDisplay!$H$25&amp;",Regular)","Bar",,"Low",,AY52,"all",,,,"T")))</f>
        <v>1214.0999999999999</v>
      </c>
      <c r="AW52" s="83">
        <f>IF(FormatMainDisplay!$H$22="Y",RTD("cqg.rtd",,"StudyData",$D$31,"Bar",,"Close",FormatMainDisplay!$H$23,AY52,,,,,"T"),IF(RTD("cqg.rtd",,"StudyData","SUBMINUTE("&amp;$D$31&amp;","&amp;FormatMainDisplay!$H$25&amp;",Regular)","Bar",,"Close",,AY52,"all",,,,"T")="",NA(),RTD("cqg.rtd",,"StudyData","SUBMINUTE("&amp;$D$31&amp;","&amp;FormatMainDisplay!$H$25&amp;",Regular)","Bar",,"Close",,AY52,"all",,,,"T")))</f>
        <v>1214.8</v>
      </c>
      <c r="AX52" s="52">
        <f>IF(FormatMainDisplay!$H$22="Y",RTD("cqg.rtd",,"StudyData",$D$31,"Bar",,"Time",FormatMainDisplay!$H$23,AY52,,,,,"T"),IF(RTD("cqg.rtd",,"StudyData","SUBMINUTE("&amp;$D$31&amp;","&amp;FormatMainDisplay!$H$25&amp;",Regular)","Bar",,"Time",,AY52,"all",,,,"T")="",NA(),RTD("cqg.rtd",,"StudyData","SUBMINUTE("&amp;$D$31&amp;","&amp;FormatMainDisplay!$H$25&amp;",Regular)","Bar",,"Time",,AY52,"all",,,,"T")))</f>
        <v>42416.263888888891</v>
      </c>
      <c r="AY52" s="25">
        <f t="shared" si="4"/>
        <v>-47</v>
      </c>
    </row>
    <row r="53" spans="2:73" x14ac:dyDescent="0.3">
      <c r="B53" s="158"/>
      <c r="C53" s="177" t="s">
        <v>117</v>
      </c>
      <c r="D53" s="177"/>
      <c r="E53" s="177"/>
      <c r="F53" s="177"/>
      <c r="G53" s="177"/>
      <c r="H53" s="177"/>
      <c r="I53" s="159"/>
      <c r="J53" s="177" t="s">
        <v>29</v>
      </c>
      <c r="K53" s="177"/>
      <c r="L53" s="177"/>
      <c r="M53" s="177"/>
      <c r="N53" s="177"/>
      <c r="O53" s="177"/>
      <c r="P53" s="177"/>
      <c r="Q53" s="179"/>
      <c r="R53" s="133"/>
      <c r="S53" s="133"/>
      <c r="T53" s="133"/>
      <c r="U53" s="133"/>
      <c r="V53" s="133"/>
      <c r="W53" s="133"/>
      <c r="X53" s="133"/>
      <c r="Y53" s="133"/>
      <c r="Z53" s="133"/>
      <c r="AB53" s="81">
        <f>IF(FormatMainDisplay!$H$7="Y",RTD("cqg.rtd",,"StudyData",$D$6,"Bar",,"Open",FormatMainDisplay!$H$8,AG53,,,,,"T"),IF(RTD("cqg.rtd",,"StudyData","SUBMINUTE("&amp;$D$6&amp;","&amp;FormatMainDisplay!$H$10&amp;",Regular)","Bar",,"Open",,AG53,"all",,,,"T")="",NA(),RTD("cqg.rtd",,"StudyData","SUBMINUTE("&amp;$D$6&amp;","&amp;FormatMainDisplay!$H$10&amp;",Regular)","Bar",,"Open",,AG53,"all",,,,"T")))</f>
        <v>1884.75</v>
      </c>
      <c r="AC53" s="81">
        <f>IF(FormatMainDisplay!$H$7="Y",RTD("cqg.rtd",,"StudyData",$D$6,"Bar",,"High",FormatMainDisplay!$H$8,AG53,,,,,"T"),IF(RTD("cqg.rtd",,"StudyData","SUBMINUTE("&amp;$D$6&amp;","&amp;FormatMainDisplay!$H$10&amp;",Regular)","Bar",,"High",,AG53,"all",,,,"T")="",NA(),RTD("cqg.rtd",,"StudyData","SUBMINUTE("&amp;$D$6&amp;","&amp;FormatMainDisplay!$H$10&amp;",Regular)","Bar",,"High",,AG53,"all",,,,"T")))</f>
        <v>1885.5</v>
      </c>
      <c r="AD53" s="81">
        <f>IF(FormatMainDisplay!$H$7="Y",RTD("cqg.rtd",,"StudyData",$D$6,"Bar",,"Low",FormatMainDisplay!$H$8,AG53,,,,,"T"),IF(RTD("cqg.rtd",,"StudyData","SUBMINUTE("&amp;$D$6&amp;","&amp;FormatMainDisplay!$H$10&amp;",Regular)","Bar",,"Low",,AG53,"all",,,,"T")="",NA(),RTD("cqg.rtd",,"StudyData","SUBMINUTE("&amp;$D$6&amp;","&amp;FormatMainDisplay!$H$10&amp;",Regular)","Bar",,"Low",,AG53,"all",,,,"T")))</f>
        <v>1884.25</v>
      </c>
      <c r="AE53" s="81">
        <f>IF(FormatMainDisplay!$H$7="Y",RTD("cqg.rtd",,"StudyData",$D$6,"Bar",,"Close",FormatMainDisplay!$H$8,AG53,,,,,"T"),IF(RTD("cqg.rtd",,"StudyData","SUBMINUTE("&amp;$D$6&amp;","&amp;FormatMainDisplay!$H$10&amp;",Regular)","Bar",,"Close",,AG53,"all",,,,"T")="",NA(),RTD("cqg.rtd",,"StudyData","SUBMINUTE("&amp;$D$6&amp;","&amp;FormatMainDisplay!$H$10&amp;",Regular)","Bar",,"Close",,AG53,"all",,,,"T")))</f>
        <v>1885</v>
      </c>
      <c r="AF53" s="52">
        <f>IF(FormatMainDisplay!$H$7="Y",RTD("cqg.rtd",,"StudyData",$D$6,"Bar",,"Time",FormatMainDisplay!$H$8,AG53,,,,,"T"),IF(RTD("cqg.rtd",,"StudyData","SUBMINUTE("&amp;$D$6&amp;","&amp;FormatMainDisplay!$H$10&amp;",Regular)","Bar",,"Time",,AG53,"all",,,,"T")="",NA(),RTD("cqg.rtd",,"StudyData","SUBMINUTE("&amp;$D$6&amp;","&amp;FormatMainDisplay!$H$10&amp;",Regular)","Bar",,"Time",,AG53,"all",,,,"T")))</f>
        <v>42416.260416666664</v>
      </c>
      <c r="AG53" s="25">
        <f t="shared" si="0"/>
        <v>-48</v>
      </c>
      <c r="AK53" s="81">
        <f>IF(FormatMainDisplay!$O$7="Y",RTD("cqg.rtd",,"StudyData",$Q$6,"Bar",,"Open",FormatMainDisplay!$O$8,AP53,,,,,"T"),IF(RTD("cqg.rtd",,"StudyData","SUBMINUTE("&amp;$Q$6&amp;","&amp;FormatMainDisplay!$O$10&amp;",Regular)","Bar",,"Open",,AP53,"all",,,,"T")="",NA(),RTD("cqg.rtd",,"StudyData","SUBMINUTE("&amp;$Q$6&amp;","&amp;FormatMainDisplay!$O$10&amp;",Regular)","Bar",,"Open",,AP53,"all",,,,"T")))</f>
        <v>29.84</v>
      </c>
      <c r="AL53" s="81">
        <f>IF(FormatMainDisplay!$O$7="Y",RTD("cqg.rtd",,"StudyData",$Q$6,"Bar",,"High",FormatMainDisplay!$O$8,AP53,,,,,"T"),IF(RTD("cqg.rtd",,"StudyData","SUBMINUTE("&amp;$Q$6&amp;","&amp;FormatMainDisplay!$O$10&amp;",Regular)","Bar",,"High",,AP53,"all",,,,"T")="",NA(),RTD("cqg.rtd",,"StudyData","SUBMINUTE("&amp;$Q$6&amp;","&amp;FormatMainDisplay!$O$10&amp;",Regular)","Bar",,"High",,AP53,"all",,,,"T")))</f>
        <v>29.89</v>
      </c>
      <c r="AM53" s="81">
        <f>IF(FormatMainDisplay!$O$7="Y",RTD("cqg.rtd",,"StudyData",$Q$6,"Bar",,"Low",FormatMainDisplay!$O$8,AP53,,,,,"T"),IF(RTD("cqg.rtd",,"StudyData","SUBMINUTE("&amp;$Q$6&amp;","&amp;FormatMainDisplay!$O$10&amp;",Regular)","Bar",,"Low",,AP53,"all",,,,"T")="",NA(),RTD("cqg.rtd",,"StudyData","SUBMINUTE("&amp;$Q$6&amp;","&amp;FormatMainDisplay!$O$10&amp;",Regular)","Bar",,"Low",,AP53,"all",,,,"T")))</f>
        <v>29.8</v>
      </c>
      <c r="AN53" s="105">
        <f>IF(FormatMainDisplay!$O$7="Y",RTD("cqg.rtd",,"StudyData",$Q$6,"Bar",,"Close",FormatMainDisplay!$O$8,AP53,,,,,"T"),IF(RTD("cqg.rtd",,"StudyData","SUBMINUTE("&amp;$Q$6&amp;","&amp;FormatMainDisplay!$O$10&amp;",Regular)","Bar",,"Close",,AP53,"all",,,,"T")="",NA(),RTD("cqg.rtd",,"StudyData","SUBMINUTE("&amp;$Q$6&amp;","&amp;FormatMainDisplay!$O$10&amp;",Regular)","Bar",,"Close",,AP53,"all",,,,"T")))</f>
        <v>29.87</v>
      </c>
      <c r="AO53" s="107">
        <f>IF(FormatMainDisplay!$O$7="Y",RTD("cqg.rtd",,"StudyData",$Q$6,"Bar",,"Time",FormatMainDisplay!$O$8,AP53,,,,,"T"),IF(RTD("cqg.rtd",,"StudyData","SUBMINUTE("&amp;$Q$6&amp;","&amp;FormatMainDisplay!$O$10&amp;",Regular)","Bar",,"Time",,AP53,"all",,,,"T")="",NA(),RTD("cqg.rtd",,"StudyData","SUBMINUTE("&amp;$Q$6&amp;","&amp;FormatMainDisplay!$O$10&amp;",Regular)","Bar",,"Time",,AP53,"all",,,,"T")))</f>
        <v>42416.260416666664</v>
      </c>
      <c r="AP53" s="106">
        <f t="shared" si="2"/>
        <v>-48</v>
      </c>
      <c r="AT53" s="83">
        <f>IF(FormatMainDisplay!$H$22="Y",RTD("cqg.rtd",,"StudyData",$D$31,"Bar",,"Open",FormatMainDisplay!$H$23,AY53,,,,,"T"),IF(RTD("cqg.rtd",,"StudyData","SUBMINUTE("&amp;$D$31&amp;","&amp;FormatMainDisplay!$H$25&amp;",Regular)","Bar",,"Open",,AY53,"all",,,,"T")="",NA(),RTD("cqg.rtd",,"StudyData","SUBMINUTE("&amp;$D$31&amp;","&amp;FormatMainDisplay!$H$25&amp;",Regular)","Bar",,"Open",,AY53,"all",,,,"T")))</f>
        <v>1214.3</v>
      </c>
      <c r="AU53" s="83">
        <f>IF(FormatMainDisplay!$H$22="Y",RTD("cqg.rtd",,"StudyData",$D$31,"Bar",,"High",FormatMainDisplay!$H$23,AY53,,,,,"T"),IF(RTD("cqg.rtd",,"StudyData","SUBMINUTE("&amp;$D$31&amp;","&amp;FormatMainDisplay!$H$25&amp;",Regular)","Bar",,"High",,AY53,"all",,,,"T")="",NA(),RTD("cqg.rtd",,"StudyData","SUBMINUTE("&amp;$D$31&amp;","&amp;FormatMainDisplay!$H$25&amp;",Regular)","Bar",,"High",,AY53,"all",,,,"T")))</f>
        <v>1214.5</v>
      </c>
      <c r="AV53" s="83">
        <f>IF(FormatMainDisplay!$H$22="Y",RTD("cqg.rtd",,"StudyData",$D$31,"Bar",,"Low",FormatMainDisplay!$H$23,AY53,,,,,"T"),IF(RTD("cqg.rtd",,"StudyData","SUBMINUTE("&amp;$D$31&amp;","&amp;FormatMainDisplay!$H$25&amp;",Regular)","Bar",,"Low",,AY53,"all",,,,"T")="",NA(),RTD("cqg.rtd",,"StudyData","SUBMINUTE("&amp;$D$31&amp;","&amp;FormatMainDisplay!$H$25&amp;",Regular)","Bar",,"Low",,AY53,"all",,,,"T")))</f>
        <v>1213.5999999999999</v>
      </c>
      <c r="AW53" s="83">
        <f>IF(FormatMainDisplay!$H$22="Y",RTD("cqg.rtd",,"StudyData",$D$31,"Bar",,"Close",FormatMainDisplay!$H$23,AY53,,,,,"T"),IF(RTD("cqg.rtd",,"StudyData","SUBMINUTE("&amp;$D$31&amp;","&amp;FormatMainDisplay!$H$25&amp;",Regular)","Bar",,"Close",,AY53,"all",,,,"T")="",NA(),RTD("cqg.rtd",,"StudyData","SUBMINUTE("&amp;$D$31&amp;","&amp;FormatMainDisplay!$H$25&amp;",Regular)","Bar",,"Close",,AY53,"all",,,,"T")))</f>
        <v>1214.3</v>
      </c>
      <c r="AX53" s="52">
        <f>IF(FormatMainDisplay!$H$22="Y",RTD("cqg.rtd",,"StudyData",$D$31,"Bar",,"Time",FormatMainDisplay!$H$23,AY53,,,,,"T"),IF(RTD("cqg.rtd",,"StudyData","SUBMINUTE("&amp;$D$31&amp;","&amp;FormatMainDisplay!$H$25&amp;",Regular)","Bar",,"Time",,AY53,"all",,,,"T")="",NA(),RTD("cqg.rtd",,"StudyData","SUBMINUTE("&amp;$D$31&amp;","&amp;FormatMainDisplay!$H$25&amp;",Regular)","Bar",,"Time",,AY53,"all",,,,"T")))</f>
        <v>42416.260416666664</v>
      </c>
      <c r="AY53" s="25">
        <f t="shared" si="4"/>
        <v>-48</v>
      </c>
    </row>
    <row r="54" spans="2:73" x14ac:dyDescent="0.3"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133"/>
      <c r="X54" s="133"/>
      <c r="Y54" s="133"/>
      <c r="Z54" s="133"/>
      <c r="AB54" s="81">
        <f>IF(FormatMainDisplay!$H$7="Y",RTD("cqg.rtd",,"StudyData",$D$6,"Bar",,"Open",FormatMainDisplay!$H$8,AG54,,,,,"T"),IF(RTD("cqg.rtd",,"StudyData","SUBMINUTE("&amp;$D$6&amp;","&amp;FormatMainDisplay!$H$10&amp;",Regular)","Bar",,"Open",,AG54,"all",,,,"T")="",NA(),RTD("cqg.rtd",,"StudyData","SUBMINUTE("&amp;$D$6&amp;","&amp;FormatMainDisplay!$H$10&amp;",Regular)","Bar",,"Open",,AG54,"all",,,,"T")))</f>
        <v>1884</v>
      </c>
      <c r="AC54" s="81">
        <f>IF(FormatMainDisplay!$H$7="Y",RTD("cqg.rtd",,"StudyData",$D$6,"Bar",,"High",FormatMainDisplay!$H$8,AG54,,,,,"T"),IF(RTD("cqg.rtd",,"StudyData","SUBMINUTE("&amp;$D$6&amp;","&amp;FormatMainDisplay!$H$10&amp;",Regular)","Bar",,"High",,AG54,"all",,,,"T")="",NA(),RTD("cqg.rtd",,"StudyData","SUBMINUTE("&amp;$D$6&amp;","&amp;FormatMainDisplay!$H$10&amp;",Regular)","Bar",,"High",,AG54,"all",,,,"T")))</f>
        <v>1885.25</v>
      </c>
      <c r="AD54" s="81">
        <f>IF(FormatMainDisplay!$H$7="Y",RTD("cqg.rtd",,"StudyData",$D$6,"Bar",,"Low",FormatMainDisplay!$H$8,AG54,,,,,"T"),IF(RTD("cqg.rtd",,"StudyData","SUBMINUTE("&amp;$D$6&amp;","&amp;FormatMainDisplay!$H$10&amp;",Regular)","Bar",,"Low",,AG54,"all",,,,"T")="",NA(),RTD("cqg.rtd",,"StudyData","SUBMINUTE("&amp;$D$6&amp;","&amp;FormatMainDisplay!$H$10&amp;",Regular)","Bar",,"Low",,AG54,"all",,,,"T")))</f>
        <v>1883</v>
      </c>
      <c r="AE54" s="81">
        <f>IF(FormatMainDisplay!$H$7="Y",RTD("cqg.rtd",,"StudyData",$D$6,"Bar",,"Close",FormatMainDisplay!$H$8,AG54,,,,,"T"),IF(RTD("cqg.rtd",,"StudyData","SUBMINUTE("&amp;$D$6&amp;","&amp;FormatMainDisplay!$H$10&amp;",Regular)","Bar",,"Close",,AG54,"all",,,,"T")="",NA(),RTD("cqg.rtd",,"StudyData","SUBMINUTE("&amp;$D$6&amp;","&amp;FormatMainDisplay!$H$10&amp;",Regular)","Bar",,"Close",,AG54,"all",,,,"T")))</f>
        <v>1884.75</v>
      </c>
      <c r="AF54" s="52">
        <f>IF(FormatMainDisplay!$H$7="Y",RTD("cqg.rtd",,"StudyData",$D$6,"Bar",,"Time",FormatMainDisplay!$H$8,AG54,,,,,"T"),IF(RTD("cqg.rtd",,"StudyData","SUBMINUTE("&amp;$D$6&amp;","&amp;FormatMainDisplay!$H$10&amp;",Regular)","Bar",,"Time",,AG54,"all",,,,"T")="",NA(),RTD("cqg.rtd",,"StudyData","SUBMINUTE("&amp;$D$6&amp;","&amp;FormatMainDisplay!$H$10&amp;",Regular)","Bar",,"Time",,AG54,"all",,,,"T")))</f>
        <v>42416.256944444445</v>
      </c>
      <c r="AG54" s="25">
        <f t="shared" si="0"/>
        <v>-49</v>
      </c>
      <c r="AK54" s="81">
        <f>IF(FormatMainDisplay!$O$7="Y",RTD("cqg.rtd",,"StudyData",$Q$6,"Bar",,"Open",FormatMainDisplay!$O$8,AP54,,,,,"T"),IF(RTD("cqg.rtd",,"StudyData","SUBMINUTE("&amp;$Q$6&amp;","&amp;FormatMainDisplay!$O$10&amp;",Regular)","Bar",,"Open",,AP54,"all",,,,"T")="",NA(),RTD("cqg.rtd",,"StudyData","SUBMINUTE("&amp;$Q$6&amp;","&amp;FormatMainDisplay!$O$10&amp;",Regular)","Bar",,"Open",,AP54,"all",,,,"T")))</f>
        <v>29.86</v>
      </c>
      <c r="AL54" s="81">
        <f>IF(FormatMainDisplay!$O$7="Y",RTD("cqg.rtd",,"StudyData",$Q$6,"Bar",,"High",FormatMainDisplay!$O$8,AP54,,,,,"T"),IF(RTD("cqg.rtd",,"StudyData","SUBMINUTE("&amp;$Q$6&amp;","&amp;FormatMainDisplay!$O$10&amp;",Regular)","Bar",,"High",,AP54,"all",,,,"T")="",NA(),RTD("cqg.rtd",,"StudyData","SUBMINUTE("&amp;$Q$6&amp;","&amp;FormatMainDisplay!$O$10&amp;",Regular)","Bar",,"High",,AP54,"all",,,,"T")))</f>
        <v>29.87</v>
      </c>
      <c r="AM54" s="81">
        <f>IF(FormatMainDisplay!$O$7="Y",RTD("cqg.rtd",,"StudyData",$Q$6,"Bar",,"Low",FormatMainDisplay!$O$8,AP54,,,,,"T"),IF(RTD("cqg.rtd",,"StudyData","SUBMINUTE("&amp;$Q$6&amp;","&amp;FormatMainDisplay!$O$10&amp;",Regular)","Bar",,"Low",,AP54,"all",,,,"T")="",NA(),RTD("cqg.rtd",,"StudyData","SUBMINUTE("&amp;$Q$6&amp;","&amp;FormatMainDisplay!$O$10&amp;",Regular)","Bar",,"Low",,AP54,"all",,,,"T")))</f>
        <v>29.75</v>
      </c>
      <c r="AN54" s="105">
        <f>IF(FormatMainDisplay!$O$7="Y",RTD("cqg.rtd",,"StudyData",$Q$6,"Bar",,"Close",FormatMainDisplay!$O$8,AP54,,,,,"T"),IF(RTD("cqg.rtd",,"StudyData","SUBMINUTE("&amp;$Q$6&amp;","&amp;FormatMainDisplay!$O$10&amp;",Regular)","Bar",,"Close",,AP54,"all",,,,"T")="",NA(),RTD("cqg.rtd",,"StudyData","SUBMINUTE("&amp;$Q$6&amp;","&amp;FormatMainDisplay!$O$10&amp;",Regular)","Bar",,"Close",,AP54,"all",,,,"T")))</f>
        <v>29.85</v>
      </c>
      <c r="AO54" s="107">
        <f>IF(FormatMainDisplay!$O$7="Y",RTD("cqg.rtd",,"StudyData",$Q$6,"Bar",,"Time",FormatMainDisplay!$O$8,AP54,,,,,"T"),IF(RTD("cqg.rtd",,"StudyData","SUBMINUTE("&amp;$Q$6&amp;","&amp;FormatMainDisplay!$O$10&amp;",Regular)","Bar",,"Time",,AP54,"all",,,,"T")="",NA(),RTD("cqg.rtd",,"StudyData","SUBMINUTE("&amp;$Q$6&amp;","&amp;FormatMainDisplay!$O$10&amp;",Regular)","Bar",,"Time",,AP54,"all",,,,"T")))</f>
        <v>42416.256944444445</v>
      </c>
      <c r="AP54" s="106">
        <f t="shared" si="2"/>
        <v>-49</v>
      </c>
      <c r="AT54" s="83">
        <f>IF(FormatMainDisplay!$H$22="Y",RTD("cqg.rtd",,"StudyData",$D$31,"Bar",,"Open",FormatMainDisplay!$H$23,AY54,,,,,"T"),IF(RTD("cqg.rtd",,"StudyData","SUBMINUTE("&amp;$D$31&amp;","&amp;FormatMainDisplay!$H$25&amp;",Regular)","Bar",,"Open",,AY54,"all",,,,"T")="",NA(),RTD("cqg.rtd",,"StudyData","SUBMINUTE("&amp;$D$31&amp;","&amp;FormatMainDisplay!$H$25&amp;",Regular)","Bar",,"Open",,AY54,"all",,,,"T")))</f>
        <v>1213.8</v>
      </c>
      <c r="AU54" s="83">
        <f>IF(FormatMainDisplay!$H$22="Y",RTD("cqg.rtd",,"StudyData",$D$31,"Bar",,"High",FormatMainDisplay!$H$23,AY54,,,,,"T"),IF(RTD("cqg.rtd",,"StudyData","SUBMINUTE("&amp;$D$31&amp;","&amp;FormatMainDisplay!$H$25&amp;",Regular)","Bar",,"High",,AY54,"all",,,,"T")="",NA(),RTD("cqg.rtd",,"StudyData","SUBMINUTE("&amp;$D$31&amp;","&amp;FormatMainDisplay!$H$25&amp;",Regular)","Bar",,"High",,AY54,"all",,,,"T")))</f>
        <v>1215</v>
      </c>
      <c r="AV54" s="83">
        <f>IF(FormatMainDisplay!$H$22="Y",RTD("cqg.rtd",,"StudyData",$D$31,"Bar",,"Low",FormatMainDisplay!$H$23,AY54,,,,,"T"),IF(RTD("cqg.rtd",,"StudyData","SUBMINUTE("&amp;$D$31&amp;","&amp;FormatMainDisplay!$H$25&amp;",Regular)","Bar",,"Low",,AY54,"all",,,,"T")="",NA(),RTD("cqg.rtd",,"StudyData","SUBMINUTE("&amp;$D$31&amp;","&amp;FormatMainDisplay!$H$25&amp;",Regular)","Bar",,"Low",,AY54,"all",,,,"T")))</f>
        <v>1213.5999999999999</v>
      </c>
      <c r="AW54" s="83">
        <f>IF(FormatMainDisplay!$H$22="Y",RTD("cqg.rtd",,"StudyData",$D$31,"Bar",,"Close",FormatMainDisplay!$H$23,AY54,,,,,"T"),IF(RTD("cqg.rtd",,"StudyData","SUBMINUTE("&amp;$D$31&amp;","&amp;FormatMainDisplay!$H$25&amp;",Regular)","Bar",,"Close",,AY54,"all",,,,"T")="",NA(),RTD("cqg.rtd",,"StudyData","SUBMINUTE("&amp;$D$31&amp;","&amp;FormatMainDisplay!$H$25&amp;",Regular)","Bar",,"Close",,AY54,"all",,,,"T")))</f>
        <v>1214.3</v>
      </c>
      <c r="AX54" s="52">
        <f>IF(FormatMainDisplay!$H$22="Y",RTD("cqg.rtd",,"StudyData",$D$31,"Bar",,"Time",FormatMainDisplay!$H$23,AY54,,,,,"T"),IF(RTD("cqg.rtd",,"StudyData","SUBMINUTE("&amp;$D$31&amp;","&amp;FormatMainDisplay!$H$25&amp;",Regular)","Bar",,"Time",,AY54,"all",,,,"T")="",NA(),RTD("cqg.rtd",,"StudyData","SUBMINUTE("&amp;$D$31&amp;","&amp;FormatMainDisplay!$H$25&amp;",Regular)","Bar",,"Time",,AY54,"all",,,,"T")))</f>
        <v>42416.256944444445</v>
      </c>
      <c r="AY54" s="25">
        <f t="shared" si="4"/>
        <v>-49</v>
      </c>
    </row>
    <row r="55" spans="2:73" x14ac:dyDescent="0.3">
      <c r="B55" s="269">
        <f>RTD("cqg.rtd", ,"SystemInfo", "Linetime")</f>
        <v>42416.429108796299</v>
      </c>
      <c r="C55" s="269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B55" s="81">
        <f>IF(FormatMainDisplay!$H$7="Y",RTD("cqg.rtd",,"StudyData",$D$6,"Bar",,"Open",FormatMainDisplay!$H$8,AG55,,,,,"T"),IF(RTD("cqg.rtd",,"StudyData","SUBMINUTE("&amp;$D$6&amp;","&amp;FormatMainDisplay!$H$10&amp;",Regular)","Bar",,"Open",,AG55,"all",,,,"T")="",NA(),RTD("cqg.rtd",,"StudyData","SUBMINUTE("&amp;$D$6&amp;","&amp;FormatMainDisplay!$H$10&amp;",Regular)","Bar",,"Open",,AG55,"all",,,,"T")))</f>
        <v>1884</v>
      </c>
      <c r="AC55" s="81">
        <f>IF(FormatMainDisplay!$H$7="Y",RTD("cqg.rtd",,"StudyData",$D$6,"Bar",,"High",FormatMainDisplay!$H$8,AG55,,,,,"T"),IF(RTD("cqg.rtd",,"StudyData","SUBMINUTE("&amp;$D$6&amp;","&amp;FormatMainDisplay!$H$10&amp;",Regular)","Bar",,"High",,AG55,"all",,,,"T")="",NA(),RTD("cqg.rtd",,"StudyData","SUBMINUTE("&amp;$D$6&amp;","&amp;FormatMainDisplay!$H$10&amp;",Regular)","Bar",,"High",,AG55,"all",,,,"T")))</f>
        <v>1885.25</v>
      </c>
      <c r="AD55" s="81">
        <f>IF(FormatMainDisplay!$H$7="Y",RTD("cqg.rtd",,"StudyData",$D$6,"Bar",,"Low",FormatMainDisplay!$H$8,AG55,,,,,"T"),IF(RTD("cqg.rtd",,"StudyData","SUBMINUTE("&amp;$D$6&amp;","&amp;FormatMainDisplay!$H$10&amp;",Regular)","Bar",,"Low",,AG55,"all",,,,"T")="",NA(),RTD("cqg.rtd",,"StudyData","SUBMINUTE("&amp;$D$6&amp;","&amp;FormatMainDisplay!$H$10&amp;",Regular)","Bar",,"Low",,AG55,"all",,,,"T")))</f>
        <v>1883.75</v>
      </c>
      <c r="AE55" s="81">
        <f>IF(FormatMainDisplay!$H$7="Y",RTD("cqg.rtd",,"StudyData",$D$6,"Bar",,"Close",FormatMainDisplay!$H$8,AG55,,,,,"T"),IF(RTD("cqg.rtd",,"StudyData","SUBMINUTE("&amp;$D$6&amp;","&amp;FormatMainDisplay!$H$10&amp;",Regular)","Bar",,"Close",,AG55,"all",,,,"T")="",NA(),RTD("cqg.rtd",,"StudyData","SUBMINUTE("&amp;$D$6&amp;","&amp;FormatMainDisplay!$H$10&amp;",Regular)","Bar",,"Close",,AG55,"all",,,,"T")))</f>
        <v>1884</v>
      </c>
      <c r="AF55" s="52">
        <f>IF(FormatMainDisplay!$H$7="Y",RTD("cqg.rtd",,"StudyData",$D$6,"Bar",,"Time",FormatMainDisplay!$H$8,AG55,,,,,"T"),IF(RTD("cqg.rtd",,"StudyData","SUBMINUTE("&amp;$D$6&amp;","&amp;FormatMainDisplay!$H$10&amp;",Regular)","Bar",,"Time",,AG55,"all",,,,"T")="",NA(),RTD("cqg.rtd",,"StudyData","SUBMINUTE("&amp;$D$6&amp;","&amp;FormatMainDisplay!$H$10&amp;",Regular)","Bar",,"Time",,AG55,"all",,,,"T")))</f>
        <v>42416.253472222219</v>
      </c>
      <c r="AG55" s="25">
        <f t="shared" si="0"/>
        <v>-50</v>
      </c>
      <c r="AK55" s="81">
        <f>IF(FormatMainDisplay!$O$7="Y",RTD("cqg.rtd",,"StudyData",$Q$6,"Bar",,"Open",FormatMainDisplay!$O$8,AP55,,,,,"T"),IF(RTD("cqg.rtd",,"StudyData","SUBMINUTE("&amp;$Q$6&amp;","&amp;FormatMainDisplay!$O$10&amp;",Regular)","Bar",,"Open",,AP55,"all",,,,"T")="",NA(),RTD("cqg.rtd",,"StudyData","SUBMINUTE("&amp;$Q$6&amp;","&amp;FormatMainDisplay!$O$10&amp;",Regular)","Bar",,"Open",,AP55,"all",,,,"T")))</f>
        <v>29.82</v>
      </c>
      <c r="AL55" s="81">
        <f>IF(FormatMainDisplay!$O$7="Y",RTD("cqg.rtd",,"StudyData",$Q$6,"Bar",,"High",FormatMainDisplay!$O$8,AP55,,,,,"T"),IF(RTD("cqg.rtd",,"StudyData","SUBMINUTE("&amp;$Q$6&amp;","&amp;FormatMainDisplay!$O$10&amp;",Regular)","Bar",,"High",,AP55,"all",,,,"T")="",NA(),RTD("cqg.rtd",,"StudyData","SUBMINUTE("&amp;$Q$6&amp;","&amp;FormatMainDisplay!$O$10&amp;",Regular)","Bar",,"High",,AP55,"all",,,,"T")))</f>
        <v>29.89</v>
      </c>
      <c r="AM55" s="81">
        <f>IF(FormatMainDisplay!$O$7="Y",RTD("cqg.rtd",,"StudyData",$Q$6,"Bar",,"Low",FormatMainDisplay!$O$8,AP55,,,,,"T"),IF(RTD("cqg.rtd",,"StudyData","SUBMINUTE("&amp;$Q$6&amp;","&amp;FormatMainDisplay!$O$10&amp;",Regular)","Bar",,"Low",,AP55,"all",,,,"T")="",NA(),RTD("cqg.rtd",,"StudyData","SUBMINUTE("&amp;$Q$6&amp;","&amp;FormatMainDisplay!$O$10&amp;",Regular)","Bar",,"Low",,AP55,"all",,,,"T")))</f>
        <v>29.81</v>
      </c>
      <c r="AN55" s="105">
        <f>IF(FormatMainDisplay!$O$7="Y",RTD("cqg.rtd",,"StudyData",$Q$6,"Bar",,"Close",FormatMainDisplay!$O$8,AP55,,,,,"T"),IF(RTD("cqg.rtd",,"StudyData","SUBMINUTE("&amp;$Q$6&amp;","&amp;FormatMainDisplay!$O$10&amp;",Regular)","Bar",,"Close",,AP55,"all",,,,"T")="",NA(),RTD("cqg.rtd",,"StudyData","SUBMINUTE("&amp;$Q$6&amp;","&amp;FormatMainDisplay!$O$10&amp;",Regular)","Bar",,"Close",,AP55,"all",,,,"T")))</f>
        <v>29.85</v>
      </c>
      <c r="AO55" s="107">
        <f>IF(FormatMainDisplay!$O$7="Y",RTD("cqg.rtd",,"StudyData",$Q$6,"Bar",,"Time",FormatMainDisplay!$O$8,AP55,,,,,"T"),IF(RTD("cqg.rtd",,"StudyData","SUBMINUTE("&amp;$Q$6&amp;","&amp;FormatMainDisplay!$O$10&amp;",Regular)","Bar",,"Time",,AP55,"all",,,,"T")="",NA(),RTD("cqg.rtd",,"StudyData","SUBMINUTE("&amp;$Q$6&amp;","&amp;FormatMainDisplay!$O$10&amp;",Regular)","Bar",,"Time",,AP55,"all",,,,"T")))</f>
        <v>42416.253472222219</v>
      </c>
      <c r="AP55" s="106">
        <f t="shared" si="2"/>
        <v>-50</v>
      </c>
      <c r="AT55" s="83">
        <f>IF(FormatMainDisplay!$H$22="Y",RTD("cqg.rtd",,"StudyData",$D$31,"Bar",,"Open",FormatMainDisplay!$H$23,AY55,,,,,"T"),IF(RTD("cqg.rtd",,"StudyData","SUBMINUTE("&amp;$D$31&amp;","&amp;FormatMainDisplay!$H$25&amp;",Regular)","Bar",,"Open",,AY55,"all",,,,"T")="",NA(),RTD("cqg.rtd",,"StudyData","SUBMINUTE("&amp;$D$31&amp;","&amp;FormatMainDisplay!$H$25&amp;",Regular)","Bar",,"Open",,AY55,"all",,,,"T")))</f>
        <v>1215.3</v>
      </c>
      <c r="AU55" s="83">
        <f>IF(FormatMainDisplay!$H$22="Y",RTD("cqg.rtd",,"StudyData",$D$31,"Bar",,"High",FormatMainDisplay!$H$23,AY55,,,,,"T"),IF(RTD("cqg.rtd",,"StudyData","SUBMINUTE("&amp;$D$31&amp;","&amp;FormatMainDisplay!$H$25&amp;",Regular)","Bar",,"High",,AY55,"all",,,,"T")="",NA(),RTD("cqg.rtd",,"StudyData","SUBMINUTE("&amp;$D$31&amp;","&amp;FormatMainDisplay!$H$25&amp;",Regular)","Bar",,"High",,AY55,"all",,,,"T")))</f>
        <v>1215.5</v>
      </c>
      <c r="AV55" s="83">
        <f>IF(FormatMainDisplay!$H$22="Y",RTD("cqg.rtd",,"StudyData",$D$31,"Bar",,"Low",FormatMainDisplay!$H$23,AY55,,,,,"T"),IF(RTD("cqg.rtd",,"StudyData","SUBMINUTE("&amp;$D$31&amp;","&amp;FormatMainDisplay!$H$25&amp;",Regular)","Bar",,"Low",,AY55,"all",,,,"T")="",NA(),RTD("cqg.rtd",,"StudyData","SUBMINUTE("&amp;$D$31&amp;","&amp;FormatMainDisplay!$H$25&amp;",Regular)","Bar",,"Low",,AY55,"all",,,,"T")))</f>
        <v>1213.3</v>
      </c>
      <c r="AW55" s="83">
        <f>IF(FormatMainDisplay!$H$22="Y",RTD("cqg.rtd",,"StudyData",$D$31,"Bar",,"Close",FormatMainDisplay!$H$23,AY55,,,,,"T"),IF(RTD("cqg.rtd",,"StudyData","SUBMINUTE("&amp;$D$31&amp;","&amp;FormatMainDisplay!$H$25&amp;",Regular)","Bar",,"Close",,AY55,"all",,,,"T")="",NA(),RTD("cqg.rtd",,"StudyData","SUBMINUTE("&amp;$D$31&amp;","&amp;FormatMainDisplay!$H$25&amp;",Regular)","Bar",,"Close",,AY55,"all",,,,"T")))</f>
        <v>1213.8</v>
      </c>
      <c r="AX55" s="52">
        <f>IF(FormatMainDisplay!$H$22="Y",RTD("cqg.rtd",,"StudyData",$D$31,"Bar",,"Time",FormatMainDisplay!$H$23,AY55,,,,,"T"),IF(RTD("cqg.rtd",,"StudyData","SUBMINUTE("&amp;$D$31&amp;","&amp;FormatMainDisplay!$H$25&amp;",Regular)","Bar",,"Time",,AY55,"all",,,,"T")="",NA(),RTD("cqg.rtd",,"StudyData","SUBMINUTE("&amp;$D$31&amp;","&amp;FormatMainDisplay!$H$25&amp;",Regular)","Bar",,"Time",,AY55,"all",,,,"T")))</f>
        <v>42416.253472222219</v>
      </c>
      <c r="AY55" s="25">
        <f t="shared" si="4"/>
        <v>-50</v>
      </c>
    </row>
    <row r="56" spans="2:73" x14ac:dyDescent="0.3"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B56" s="81">
        <f>IF(FormatMainDisplay!$H$7="Y",RTD("cqg.rtd",,"StudyData",$D$6,"Bar",,"Open",FormatMainDisplay!$H$8,AG56,,,,,"T"),IF(RTD("cqg.rtd",,"StudyData","SUBMINUTE("&amp;$D$6&amp;","&amp;FormatMainDisplay!$H$10&amp;",Regular)","Bar",,"Open",,AG56,"all",,,,"T")="",NA(),RTD("cqg.rtd",,"StudyData","SUBMINUTE("&amp;$D$6&amp;","&amp;FormatMainDisplay!$H$10&amp;",Regular)","Bar",,"Open",,AG56,"all",,,,"T")))</f>
        <v>1884</v>
      </c>
      <c r="AC56" s="81">
        <f>IF(FormatMainDisplay!$H$7="Y",RTD("cqg.rtd",,"StudyData",$D$6,"Bar",,"High",FormatMainDisplay!$H$8,AG56,,,,,"T"),IF(RTD("cqg.rtd",,"StudyData","SUBMINUTE("&amp;$D$6&amp;","&amp;FormatMainDisplay!$H$10&amp;",Regular)","Bar",,"High",,AG56,"all",,,,"T")="",NA(),RTD("cqg.rtd",,"StudyData","SUBMINUTE("&amp;$D$6&amp;","&amp;FormatMainDisplay!$H$10&amp;",Regular)","Bar",,"High",,AG56,"all",,,,"T")))</f>
        <v>1884.75</v>
      </c>
      <c r="AD56" s="81">
        <f>IF(FormatMainDisplay!$H$7="Y",RTD("cqg.rtd",,"StudyData",$D$6,"Bar",,"Low",FormatMainDisplay!$H$8,AG56,,,,,"T"),IF(RTD("cqg.rtd",,"StudyData","SUBMINUTE("&amp;$D$6&amp;","&amp;FormatMainDisplay!$H$10&amp;",Regular)","Bar",,"Low",,AG56,"all",,,,"T")="",NA(),RTD("cqg.rtd",,"StudyData","SUBMINUTE("&amp;$D$6&amp;","&amp;FormatMainDisplay!$H$10&amp;",Regular)","Bar",,"Low",,AG56,"all",,,,"T")))</f>
        <v>1882.5</v>
      </c>
      <c r="AE56" s="81">
        <f>IF(FormatMainDisplay!$H$7="Y",RTD("cqg.rtd",,"StudyData",$D$6,"Bar",,"Close",FormatMainDisplay!$H$8,AG56,,,,,"T"),IF(RTD("cqg.rtd",,"StudyData","SUBMINUTE("&amp;$D$6&amp;","&amp;FormatMainDisplay!$H$10&amp;",Regular)","Bar",,"Close",,AG56,"all",,,,"T")="",NA(),RTD("cqg.rtd",,"StudyData","SUBMINUTE("&amp;$D$6&amp;","&amp;FormatMainDisplay!$H$10&amp;",Regular)","Bar",,"Close",,AG56,"all",,,,"T")))</f>
        <v>1883.75</v>
      </c>
      <c r="AF56" s="52">
        <f>IF(FormatMainDisplay!$H$7="Y",RTD("cqg.rtd",,"StudyData",$D$6,"Bar",,"Time",FormatMainDisplay!$H$8,AG56,,,,,"T"),IF(RTD("cqg.rtd",,"StudyData","SUBMINUTE("&amp;$D$6&amp;","&amp;FormatMainDisplay!$H$10&amp;",Regular)","Bar",,"Time",,AG56,"all",,,,"T")="",NA(),RTD("cqg.rtd",,"StudyData","SUBMINUTE("&amp;$D$6&amp;","&amp;FormatMainDisplay!$H$10&amp;",Regular)","Bar",,"Time",,AG56,"all",,,,"T")))</f>
        <v>42416.25</v>
      </c>
      <c r="AG56" s="25">
        <f t="shared" si="0"/>
        <v>-51</v>
      </c>
      <c r="AK56" s="81">
        <f>IF(FormatMainDisplay!$O$7="Y",RTD("cqg.rtd",,"StudyData",$Q$6,"Bar",,"Open",FormatMainDisplay!$O$8,AP56,,,,,"T"),IF(RTD("cqg.rtd",,"StudyData","SUBMINUTE("&amp;$Q$6&amp;","&amp;FormatMainDisplay!$O$10&amp;",Regular)","Bar",,"Open",,AP56,"all",,,,"T")="",NA(),RTD("cqg.rtd",,"StudyData","SUBMINUTE("&amp;$Q$6&amp;","&amp;FormatMainDisplay!$O$10&amp;",Regular)","Bar",,"Open",,AP56,"all",,,,"T")))</f>
        <v>29.91</v>
      </c>
      <c r="AL56" s="81">
        <f>IF(FormatMainDisplay!$O$7="Y",RTD("cqg.rtd",,"StudyData",$Q$6,"Bar",,"High",FormatMainDisplay!$O$8,AP56,,,,,"T"),IF(RTD("cqg.rtd",,"StudyData","SUBMINUTE("&amp;$Q$6&amp;","&amp;FormatMainDisplay!$O$10&amp;",Regular)","Bar",,"High",,AP56,"all",,,,"T")="",NA(),RTD("cqg.rtd",,"StudyData","SUBMINUTE("&amp;$Q$6&amp;","&amp;FormatMainDisplay!$O$10&amp;",Regular)","Bar",,"High",,AP56,"all",,,,"T")))</f>
        <v>29.92</v>
      </c>
      <c r="AM56" s="81">
        <f>IF(FormatMainDisplay!$O$7="Y",RTD("cqg.rtd",,"StudyData",$Q$6,"Bar",,"Low",FormatMainDisplay!$O$8,AP56,,,,,"T"),IF(RTD("cqg.rtd",,"StudyData","SUBMINUTE("&amp;$Q$6&amp;","&amp;FormatMainDisplay!$O$10&amp;",Regular)","Bar",,"Low",,AP56,"all",,,,"T")="",NA(),RTD("cqg.rtd",,"StudyData","SUBMINUTE("&amp;$Q$6&amp;","&amp;FormatMainDisplay!$O$10&amp;",Regular)","Bar",,"Low",,AP56,"all",,,,"T")))</f>
        <v>29.71</v>
      </c>
      <c r="AN56" s="105">
        <f>IF(FormatMainDisplay!$O$7="Y",RTD("cqg.rtd",,"StudyData",$Q$6,"Bar",,"Close",FormatMainDisplay!$O$8,AP56,,,,,"T"),IF(RTD("cqg.rtd",,"StudyData","SUBMINUTE("&amp;$Q$6&amp;","&amp;FormatMainDisplay!$O$10&amp;",Regular)","Bar",,"Close",,AP56,"all",,,,"T")="",NA(),RTD("cqg.rtd",,"StudyData","SUBMINUTE("&amp;$Q$6&amp;","&amp;FormatMainDisplay!$O$10&amp;",Regular)","Bar",,"Close",,AP56,"all",,,,"T")))</f>
        <v>29.82</v>
      </c>
      <c r="AO56" s="107">
        <f>IF(FormatMainDisplay!$O$7="Y",RTD("cqg.rtd",,"StudyData",$Q$6,"Bar",,"Time",FormatMainDisplay!$O$8,AP56,,,,,"T"),IF(RTD("cqg.rtd",,"StudyData","SUBMINUTE("&amp;$Q$6&amp;","&amp;FormatMainDisplay!$O$10&amp;",Regular)","Bar",,"Time",,AP56,"all",,,,"T")="",NA(),RTD("cqg.rtd",,"StudyData","SUBMINUTE("&amp;$Q$6&amp;","&amp;FormatMainDisplay!$O$10&amp;",Regular)","Bar",,"Time",,AP56,"all",,,,"T")))</f>
        <v>42416.25</v>
      </c>
      <c r="AP56" s="106">
        <f t="shared" si="2"/>
        <v>-51</v>
      </c>
      <c r="AT56" s="83">
        <f>IF(FormatMainDisplay!$H$22="Y",RTD("cqg.rtd",,"StudyData",$D$31,"Bar",,"Open",FormatMainDisplay!$H$23,AY56,,,,,"T"),IF(RTD("cqg.rtd",,"StudyData","SUBMINUTE("&amp;$D$31&amp;","&amp;FormatMainDisplay!$H$25&amp;",Regular)","Bar",,"Open",,AY56,"all",,,,"T")="",NA(),RTD("cqg.rtd",,"StudyData","SUBMINUTE("&amp;$D$31&amp;","&amp;FormatMainDisplay!$H$25&amp;",Regular)","Bar",,"Open",,AY56,"all",,,,"T")))</f>
        <v>1215.5</v>
      </c>
      <c r="AU56" s="83">
        <f>IF(FormatMainDisplay!$H$22="Y",RTD("cqg.rtd",,"StudyData",$D$31,"Bar",,"High",FormatMainDisplay!$H$23,AY56,,,,,"T"),IF(RTD("cqg.rtd",,"StudyData","SUBMINUTE("&amp;$D$31&amp;","&amp;FormatMainDisplay!$H$25&amp;",Regular)","Bar",,"High",,AY56,"all",,,,"T")="",NA(),RTD("cqg.rtd",,"StudyData","SUBMINUTE("&amp;$D$31&amp;","&amp;FormatMainDisplay!$H$25&amp;",Regular)","Bar",,"High",,AY56,"all",,,,"T")))</f>
        <v>1216.0999999999999</v>
      </c>
      <c r="AV56" s="83">
        <f>IF(FormatMainDisplay!$H$22="Y",RTD("cqg.rtd",,"StudyData",$D$31,"Bar",,"Low",FormatMainDisplay!$H$23,AY56,,,,,"T"),IF(RTD("cqg.rtd",,"StudyData","SUBMINUTE("&amp;$D$31&amp;","&amp;FormatMainDisplay!$H$25&amp;",Regular)","Bar",,"Low",,AY56,"all",,,,"T")="",NA(),RTD("cqg.rtd",,"StudyData","SUBMINUTE("&amp;$D$31&amp;","&amp;FormatMainDisplay!$H$25&amp;",Regular)","Bar",,"Low",,AY56,"all",,,,"T")))</f>
        <v>1214.9000000000001</v>
      </c>
      <c r="AW56" s="83">
        <f>IF(FormatMainDisplay!$H$22="Y",RTD("cqg.rtd",,"StudyData",$D$31,"Bar",,"Close",FormatMainDisplay!$H$23,AY56,,,,,"T"),IF(RTD("cqg.rtd",,"StudyData","SUBMINUTE("&amp;$D$31&amp;","&amp;FormatMainDisplay!$H$25&amp;",Regular)","Bar",,"Close",,AY56,"all",,,,"T")="",NA(),RTD("cqg.rtd",,"StudyData","SUBMINUTE("&amp;$D$31&amp;","&amp;FormatMainDisplay!$H$25&amp;",Regular)","Bar",,"Close",,AY56,"all",,,,"T")))</f>
        <v>1215.2</v>
      </c>
      <c r="AX56" s="52">
        <f>IF(FormatMainDisplay!$H$22="Y",RTD("cqg.rtd",,"StudyData",$D$31,"Bar",,"Time",FormatMainDisplay!$H$23,AY56,,,,,"T"),IF(RTD("cqg.rtd",,"StudyData","SUBMINUTE("&amp;$D$31&amp;","&amp;FormatMainDisplay!$H$25&amp;",Regular)","Bar",,"Time",,AY56,"all",,,,"T")="",NA(),RTD("cqg.rtd",,"StudyData","SUBMINUTE("&amp;$D$31&amp;","&amp;FormatMainDisplay!$H$25&amp;",Regular)","Bar",,"Time",,AY56,"all",,,,"T")))</f>
        <v>42416.25</v>
      </c>
      <c r="AY56" s="25">
        <f t="shared" si="4"/>
        <v>-51</v>
      </c>
    </row>
    <row r="57" spans="2:73" x14ac:dyDescent="0.3"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B57" s="81">
        <f>IF(FormatMainDisplay!$H$7="Y",RTD("cqg.rtd",,"StudyData",$D$6,"Bar",,"Open",FormatMainDisplay!$H$8,AG57,,,,,"T"),IF(RTD("cqg.rtd",,"StudyData","SUBMINUTE("&amp;$D$6&amp;","&amp;FormatMainDisplay!$H$10&amp;",Regular)","Bar",,"Open",,AG57,"all",,,,"T")="",NA(),RTD("cqg.rtd",,"StudyData","SUBMINUTE("&amp;$D$6&amp;","&amp;FormatMainDisplay!$H$10&amp;",Regular)","Bar",,"Open",,AG57,"all",,,,"T")))</f>
        <v>1881</v>
      </c>
      <c r="AC57" s="81">
        <f>IF(FormatMainDisplay!$H$7="Y",RTD("cqg.rtd",,"StudyData",$D$6,"Bar",,"High",FormatMainDisplay!$H$8,AG57,,,,,"T"),IF(RTD("cqg.rtd",,"StudyData","SUBMINUTE("&amp;$D$6&amp;","&amp;FormatMainDisplay!$H$10&amp;",Regular)","Bar",,"High",,AG57,"all",,,,"T")="",NA(),RTD("cqg.rtd",,"StudyData","SUBMINUTE("&amp;$D$6&amp;","&amp;FormatMainDisplay!$H$10&amp;",Regular)","Bar",,"High",,AG57,"all",,,,"T")))</f>
        <v>1884.5</v>
      </c>
      <c r="AD57" s="81">
        <f>IF(FormatMainDisplay!$H$7="Y",RTD("cqg.rtd",,"StudyData",$D$6,"Bar",,"Low",FormatMainDisplay!$H$8,AG57,,,,,"T"),IF(RTD("cqg.rtd",,"StudyData","SUBMINUTE("&amp;$D$6&amp;","&amp;FormatMainDisplay!$H$10&amp;",Regular)","Bar",,"Low",,AG57,"all",,,,"T")="",NA(),RTD("cqg.rtd",,"StudyData","SUBMINUTE("&amp;$D$6&amp;","&amp;FormatMainDisplay!$H$10&amp;",Regular)","Bar",,"Low",,AG57,"all",,,,"T")))</f>
        <v>1880.25</v>
      </c>
      <c r="AE57" s="81">
        <f>IF(FormatMainDisplay!$H$7="Y",RTD("cqg.rtd",,"StudyData",$D$6,"Bar",,"Close",FormatMainDisplay!$H$8,AG57,,,,,"T"),IF(RTD("cqg.rtd",,"StudyData","SUBMINUTE("&amp;$D$6&amp;","&amp;FormatMainDisplay!$H$10&amp;",Regular)","Bar",,"Close",,AG57,"all",,,,"T")="",NA(),RTD("cqg.rtd",,"StudyData","SUBMINUTE("&amp;$D$6&amp;","&amp;FormatMainDisplay!$H$10&amp;",Regular)","Bar",,"Close",,AG57,"all",,,,"T")))</f>
        <v>1884</v>
      </c>
      <c r="AF57" s="52">
        <f>IF(FormatMainDisplay!$H$7="Y",RTD("cqg.rtd",,"StudyData",$D$6,"Bar",,"Time",FormatMainDisplay!$H$8,AG57,,,,,"T"),IF(RTD("cqg.rtd",,"StudyData","SUBMINUTE("&amp;$D$6&amp;","&amp;FormatMainDisplay!$H$10&amp;",Regular)","Bar",,"Time",,AG57,"all",,,,"T")="",NA(),RTD("cqg.rtd",,"StudyData","SUBMINUTE("&amp;$D$6&amp;","&amp;FormatMainDisplay!$H$10&amp;",Regular)","Bar",,"Time",,AG57,"all",,,,"T")))</f>
        <v>42416.246527777781</v>
      </c>
      <c r="AG57" s="25">
        <f t="shared" si="0"/>
        <v>-52</v>
      </c>
      <c r="AK57" s="81">
        <f>IF(FormatMainDisplay!$O$7="Y",RTD("cqg.rtd",,"StudyData",$Q$6,"Bar",,"Open",FormatMainDisplay!$O$8,AP57,,,,,"T"),IF(RTD("cqg.rtd",,"StudyData","SUBMINUTE("&amp;$Q$6&amp;","&amp;FormatMainDisplay!$O$10&amp;",Regular)","Bar",,"Open",,AP57,"all",,,,"T")="",NA(),RTD("cqg.rtd",,"StudyData","SUBMINUTE("&amp;$Q$6&amp;","&amp;FormatMainDisplay!$O$10&amp;",Regular)","Bar",,"Open",,AP57,"all",,,,"T")))</f>
        <v>29.74</v>
      </c>
      <c r="AL57" s="81">
        <f>IF(FormatMainDisplay!$O$7="Y",RTD("cqg.rtd",,"StudyData",$Q$6,"Bar",,"High",FormatMainDisplay!$O$8,AP57,,,,,"T"),IF(RTD("cqg.rtd",,"StudyData","SUBMINUTE("&amp;$Q$6&amp;","&amp;FormatMainDisplay!$O$10&amp;",Regular)","Bar",,"High",,AP57,"all",,,,"T")="",NA(),RTD("cqg.rtd",,"StudyData","SUBMINUTE("&amp;$Q$6&amp;","&amp;FormatMainDisplay!$O$10&amp;",Regular)","Bar",,"High",,AP57,"all",,,,"T")))</f>
        <v>29.93</v>
      </c>
      <c r="AM57" s="81">
        <f>IF(FormatMainDisplay!$O$7="Y",RTD("cqg.rtd",,"StudyData",$Q$6,"Bar",,"Low",FormatMainDisplay!$O$8,AP57,,,,,"T"),IF(RTD("cqg.rtd",,"StudyData","SUBMINUTE("&amp;$Q$6&amp;","&amp;FormatMainDisplay!$O$10&amp;",Regular)","Bar",,"Low",,AP57,"all",,,,"T")="",NA(),RTD("cqg.rtd",,"StudyData","SUBMINUTE("&amp;$Q$6&amp;","&amp;FormatMainDisplay!$O$10&amp;",Regular)","Bar",,"Low",,AP57,"all",,,,"T")))</f>
        <v>29.72</v>
      </c>
      <c r="AN57" s="105">
        <f>IF(FormatMainDisplay!$O$7="Y",RTD("cqg.rtd",,"StudyData",$Q$6,"Bar",,"Close",FormatMainDisplay!$O$8,AP57,,,,,"T"),IF(RTD("cqg.rtd",,"StudyData","SUBMINUTE("&amp;$Q$6&amp;","&amp;FormatMainDisplay!$O$10&amp;",Regular)","Bar",,"Close",,AP57,"all",,,,"T")="",NA(),RTD("cqg.rtd",,"StudyData","SUBMINUTE("&amp;$Q$6&amp;","&amp;FormatMainDisplay!$O$10&amp;",Regular)","Bar",,"Close",,AP57,"all",,,,"T")))</f>
        <v>29.9</v>
      </c>
      <c r="AO57" s="107">
        <f>IF(FormatMainDisplay!$O$7="Y",RTD("cqg.rtd",,"StudyData",$Q$6,"Bar",,"Time",FormatMainDisplay!$O$8,AP57,,,,,"T"),IF(RTD("cqg.rtd",,"StudyData","SUBMINUTE("&amp;$Q$6&amp;","&amp;FormatMainDisplay!$O$10&amp;",Regular)","Bar",,"Time",,AP57,"all",,,,"T")="",NA(),RTD("cqg.rtd",,"StudyData","SUBMINUTE("&amp;$Q$6&amp;","&amp;FormatMainDisplay!$O$10&amp;",Regular)","Bar",,"Time",,AP57,"all",,,,"T")))</f>
        <v>42416.246527777781</v>
      </c>
      <c r="AP57" s="106">
        <f t="shared" si="2"/>
        <v>-52</v>
      </c>
      <c r="AT57" s="83">
        <f>IF(FormatMainDisplay!$H$22="Y",RTD("cqg.rtd",,"StudyData",$D$31,"Bar",,"Open",FormatMainDisplay!$H$23,AY57,,,,,"T"),IF(RTD("cqg.rtd",,"StudyData","SUBMINUTE("&amp;$D$31&amp;","&amp;FormatMainDisplay!$H$25&amp;",Regular)","Bar",,"Open",,AY57,"all",,,,"T")="",NA(),RTD("cqg.rtd",,"StudyData","SUBMINUTE("&amp;$D$31&amp;","&amp;FormatMainDisplay!$H$25&amp;",Regular)","Bar",,"Open",,AY57,"all",,,,"T")))</f>
        <v>1216.7</v>
      </c>
      <c r="AU57" s="83">
        <f>IF(FormatMainDisplay!$H$22="Y",RTD("cqg.rtd",,"StudyData",$D$31,"Bar",,"High",FormatMainDisplay!$H$23,AY57,,,,,"T"),IF(RTD("cqg.rtd",,"StudyData","SUBMINUTE("&amp;$D$31&amp;","&amp;FormatMainDisplay!$H$25&amp;",Regular)","Bar",,"High",,AY57,"all",,,,"T")="",NA(),RTD("cqg.rtd",,"StudyData","SUBMINUTE("&amp;$D$31&amp;","&amp;FormatMainDisplay!$H$25&amp;",Regular)","Bar",,"High",,AY57,"all",,,,"T")))</f>
        <v>1217</v>
      </c>
      <c r="AV57" s="83">
        <f>IF(FormatMainDisplay!$H$22="Y",RTD("cqg.rtd",,"StudyData",$D$31,"Bar",,"Low",FormatMainDisplay!$H$23,AY57,,,,,"T"),IF(RTD("cqg.rtd",,"StudyData","SUBMINUTE("&amp;$D$31&amp;","&amp;FormatMainDisplay!$H$25&amp;",Regular)","Bar",,"Low",,AY57,"all",,,,"T")="",NA(),RTD("cqg.rtd",,"StudyData","SUBMINUTE("&amp;$D$31&amp;","&amp;FormatMainDisplay!$H$25&amp;",Regular)","Bar",,"Low",,AY57,"all",,,,"T")))</f>
        <v>1215.4000000000001</v>
      </c>
      <c r="AW57" s="83">
        <f>IF(FormatMainDisplay!$H$22="Y",RTD("cqg.rtd",,"StudyData",$D$31,"Bar",,"Close",FormatMainDisplay!$H$23,AY57,,,,,"T"),IF(RTD("cqg.rtd",,"StudyData","SUBMINUTE("&amp;$D$31&amp;","&amp;FormatMainDisplay!$H$25&amp;",Regular)","Bar",,"Close",,AY57,"all",,,,"T")="",NA(),RTD("cqg.rtd",,"StudyData","SUBMINUTE("&amp;$D$31&amp;","&amp;FormatMainDisplay!$H$25&amp;",Regular)","Bar",,"Close",,AY57,"all",,,,"T")))</f>
        <v>1215.4000000000001</v>
      </c>
      <c r="AX57" s="52">
        <f>IF(FormatMainDisplay!$H$22="Y",RTD("cqg.rtd",,"StudyData",$D$31,"Bar",,"Time",FormatMainDisplay!$H$23,AY57,,,,,"T"),IF(RTD("cqg.rtd",,"StudyData","SUBMINUTE("&amp;$D$31&amp;","&amp;FormatMainDisplay!$H$25&amp;",Regular)","Bar",,"Time",,AY57,"all",,,,"T")="",NA(),RTD("cqg.rtd",,"StudyData","SUBMINUTE("&amp;$D$31&amp;","&amp;FormatMainDisplay!$H$25&amp;",Regular)","Bar",,"Time",,AY57,"all",,,,"T")))</f>
        <v>42416.246527777781</v>
      </c>
      <c r="AY57" s="25">
        <f t="shared" si="4"/>
        <v>-52</v>
      </c>
    </row>
    <row r="58" spans="2:73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B58" s="81">
        <f>IF(FormatMainDisplay!$H$7="Y",RTD("cqg.rtd",,"StudyData",$D$6,"Bar",,"Open",FormatMainDisplay!$H$8,AG58,,,,,"T"),IF(RTD("cqg.rtd",,"StudyData","SUBMINUTE("&amp;$D$6&amp;","&amp;FormatMainDisplay!$H$10&amp;",Regular)","Bar",,"Open",,AG58,"all",,,,"T")="",NA(),RTD("cqg.rtd",,"StudyData","SUBMINUTE("&amp;$D$6&amp;","&amp;FormatMainDisplay!$H$10&amp;",Regular)","Bar",,"Open",,AG58,"all",,,,"T")))</f>
        <v>1881.5</v>
      </c>
      <c r="AC58" s="81">
        <f>IF(FormatMainDisplay!$H$7="Y",RTD("cqg.rtd",,"StudyData",$D$6,"Bar",,"High",FormatMainDisplay!$H$8,AG58,,,,,"T"),IF(RTD("cqg.rtd",,"StudyData","SUBMINUTE("&amp;$D$6&amp;","&amp;FormatMainDisplay!$H$10&amp;",Regular)","Bar",,"High",,AG58,"all",,,,"T")="",NA(),RTD("cqg.rtd",,"StudyData","SUBMINUTE("&amp;$D$6&amp;","&amp;FormatMainDisplay!$H$10&amp;",Regular)","Bar",,"High",,AG58,"all",,,,"T")))</f>
        <v>1881.75</v>
      </c>
      <c r="AD58" s="81">
        <f>IF(FormatMainDisplay!$H$7="Y",RTD("cqg.rtd",,"StudyData",$D$6,"Bar",,"Low",FormatMainDisplay!$H$8,AG58,,,,,"T"),IF(RTD("cqg.rtd",,"StudyData","SUBMINUTE("&amp;$D$6&amp;","&amp;FormatMainDisplay!$H$10&amp;",Regular)","Bar",,"Low",,AG58,"all",,,,"T")="",NA(),RTD("cqg.rtd",,"StudyData","SUBMINUTE("&amp;$D$6&amp;","&amp;FormatMainDisplay!$H$10&amp;",Regular)","Bar",,"Low",,AG58,"all",,,,"T")))</f>
        <v>1880.5</v>
      </c>
      <c r="AE58" s="81">
        <f>IF(FormatMainDisplay!$H$7="Y",RTD("cqg.rtd",,"StudyData",$D$6,"Bar",,"Close",FormatMainDisplay!$H$8,AG58,,,,,"T"),IF(RTD("cqg.rtd",,"StudyData","SUBMINUTE("&amp;$D$6&amp;","&amp;FormatMainDisplay!$H$10&amp;",Regular)","Bar",,"Close",,AG58,"all",,,,"T")="",NA(),RTD("cqg.rtd",,"StudyData","SUBMINUTE("&amp;$D$6&amp;","&amp;FormatMainDisplay!$H$10&amp;",Regular)","Bar",,"Close",,AG58,"all",,,,"T")))</f>
        <v>1880.75</v>
      </c>
      <c r="AF58" s="52">
        <f>IF(FormatMainDisplay!$H$7="Y",RTD("cqg.rtd",,"StudyData",$D$6,"Bar",,"Time",FormatMainDisplay!$H$8,AG58,,,,,"T"),IF(RTD("cqg.rtd",,"StudyData","SUBMINUTE("&amp;$D$6&amp;","&amp;FormatMainDisplay!$H$10&amp;",Regular)","Bar",,"Time",,AG58,"all",,,,"T")="",NA(),RTD("cqg.rtd",,"StudyData","SUBMINUTE("&amp;$D$6&amp;","&amp;FormatMainDisplay!$H$10&amp;",Regular)","Bar",,"Time",,AG58,"all",,,,"T")))</f>
        <v>42416.243055555555</v>
      </c>
      <c r="AG58" s="25">
        <f t="shared" si="0"/>
        <v>-53</v>
      </c>
      <c r="AK58" s="81">
        <f>IF(FormatMainDisplay!$O$7="Y",RTD("cqg.rtd",,"StudyData",$Q$6,"Bar",,"Open",FormatMainDisplay!$O$8,AP58,,,,,"T"),IF(RTD("cqg.rtd",,"StudyData","SUBMINUTE("&amp;$Q$6&amp;","&amp;FormatMainDisplay!$O$10&amp;",Regular)","Bar",,"Open",,AP58,"all",,,,"T")="",NA(),RTD("cqg.rtd",,"StudyData","SUBMINUTE("&amp;$Q$6&amp;","&amp;FormatMainDisplay!$O$10&amp;",Regular)","Bar",,"Open",,AP58,"all",,,,"T")))</f>
        <v>29.8</v>
      </c>
      <c r="AL58" s="81">
        <f>IF(FormatMainDisplay!$O$7="Y",RTD("cqg.rtd",,"StudyData",$Q$6,"Bar",,"High",FormatMainDisplay!$O$8,AP58,,,,,"T"),IF(RTD("cqg.rtd",,"StudyData","SUBMINUTE("&amp;$Q$6&amp;","&amp;FormatMainDisplay!$O$10&amp;",Regular)","Bar",,"High",,AP58,"all",,,,"T")="",NA(),RTD("cqg.rtd",,"StudyData","SUBMINUTE("&amp;$Q$6&amp;","&amp;FormatMainDisplay!$O$10&amp;",Regular)","Bar",,"High",,AP58,"all",,,,"T")))</f>
        <v>29.83</v>
      </c>
      <c r="AM58" s="81">
        <f>IF(FormatMainDisplay!$O$7="Y",RTD("cqg.rtd",,"StudyData",$Q$6,"Bar",,"Low",FormatMainDisplay!$O$8,AP58,,,,,"T"),IF(RTD("cqg.rtd",,"StudyData","SUBMINUTE("&amp;$Q$6&amp;","&amp;FormatMainDisplay!$O$10&amp;",Regular)","Bar",,"Low",,AP58,"all",,,,"T")="",NA(),RTD("cqg.rtd",,"StudyData","SUBMINUTE("&amp;$Q$6&amp;","&amp;FormatMainDisplay!$O$10&amp;",Regular)","Bar",,"Low",,AP58,"all",,,,"T")))</f>
        <v>29.72</v>
      </c>
      <c r="AN58" s="105">
        <f>IF(FormatMainDisplay!$O$7="Y",RTD("cqg.rtd",,"StudyData",$Q$6,"Bar",,"Close",FormatMainDisplay!$O$8,AP58,,,,,"T"),IF(RTD("cqg.rtd",,"StudyData","SUBMINUTE("&amp;$Q$6&amp;","&amp;FormatMainDisplay!$O$10&amp;",Regular)","Bar",,"Close",,AP58,"all",,,,"T")="",NA(),RTD("cqg.rtd",,"StudyData","SUBMINUTE("&amp;$Q$6&amp;","&amp;FormatMainDisplay!$O$10&amp;",Regular)","Bar",,"Close",,AP58,"all",,,,"T")))</f>
        <v>29.73</v>
      </c>
      <c r="AO58" s="107">
        <f>IF(FormatMainDisplay!$O$7="Y",RTD("cqg.rtd",,"StudyData",$Q$6,"Bar",,"Time",FormatMainDisplay!$O$8,AP58,,,,,"T"),IF(RTD("cqg.rtd",,"StudyData","SUBMINUTE("&amp;$Q$6&amp;","&amp;FormatMainDisplay!$O$10&amp;",Regular)","Bar",,"Time",,AP58,"all",,,,"T")="",NA(),RTD("cqg.rtd",,"StudyData","SUBMINUTE("&amp;$Q$6&amp;","&amp;FormatMainDisplay!$O$10&amp;",Regular)","Bar",,"Time",,AP58,"all",,,,"T")))</f>
        <v>42416.243055555555</v>
      </c>
      <c r="AP58" s="106">
        <f t="shared" si="2"/>
        <v>-53</v>
      </c>
      <c r="AT58" s="83">
        <f>IF(FormatMainDisplay!$H$22="Y",RTD("cqg.rtd",,"StudyData",$D$31,"Bar",,"Open",FormatMainDisplay!$H$23,AY58,,,,,"T"),IF(RTD("cqg.rtd",,"StudyData","SUBMINUTE("&amp;$D$31&amp;","&amp;FormatMainDisplay!$H$25&amp;",Regular)","Bar",,"Open",,AY58,"all",,,,"T")="",NA(),RTD("cqg.rtd",,"StudyData","SUBMINUTE("&amp;$D$31&amp;","&amp;FormatMainDisplay!$H$25&amp;",Regular)","Bar",,"Open",,AY58,"all",,,,"T")))</f>
        <v>1215.5999999999999</v>
      </c>
      <c r="AU58" s="83">
        <f>IF(FormatMainDisplay!$H$22="Y",RTD("cqg.rtd",,"StudyData",$D$31,"Bar",,"High",FormatMainDisplay!$H$23,AY58,,,,,"T"),IF(RTD("cqg.rtd",,"StudyData","SUBMINUTE("&amp;$D$31&amp;","&amp;FormatMainDisplay!$H$25&amp;",Regular)","Bar",,"High",,AY58,"all",,,,"T")="",NA(),RTD("cqg.rtd",,"StudyData","SUBMINUTE("&amp;$D$31&amp;","&amp;FormatMainDisplay!$H$25&amp;",Regular)","Bar",,"High",,AY58,"all",,,,"T")))</f>
        <v>1217.3</v>
      </c>
      <c r="AV58" s="83">
        <f>IF(FormatMainDisplay!$H$22="Y",RTD("cqg.rtd",,"StudyData",$D$31,"Bar",,"Low",FormatMainDisplay!$H$23,AY58,,,,,"T"),IF(RTD("cqg.rtd",,"StudyData","SUBMINUTE("&amp;$D$31&amp;","&amp;FormatMainDisplay!$H$25&amp;",Regular)","Bar",,"Low",,AY58,"all",,,,"T")="",NA(),RTD("cqg.rtd",,"StudyData","SUBMINUTE("&amp;$D$31&amp;","&amp;FormatMainDisplay!$H$25&amp;",Regular)","Bar",,"Low",,AY58,"all",,,,"T")))</f>
        <v>1214.8</v>
      </c>
      <c r="AW58" s="83">
        <f>IF(FormatMainDisplay!$H$22="Y",RTD("cqg.rtd",,"StudyData",$D$31,"Bar",,"Close",FormatMainDisplay!$H$23,AY58,,,,,"T"),IF(RTD("cqg.rtd",,"StudyData","SUBMINUTE("&amp;$D$31&amp;","&amp;FormatMainDisplay!$H$25&amp;",Regular)","Bar",,"Close",,AY58,"all",,,,"T")="",NA(),RTD("cqg.rtd",,"StudyData","SUBMINUTE("&amp;$D$31&amp;","&amp;FormatMainDisplay!$H$25&amp;",Regular)","Bar",,"Close",,AY58,"all",,,,"T")))</f>
        <v>1216.9000000000001</v>
      </c>
      <c r="AX58" s="52">
        <f>IF(FormatMainDisplay!$H$22="Y",RTD("cqg.rtd",,"StudyData",$D$31,"Bar",,"Time",FormatMainDisplay!$H$23,AY58,,,,,"T"),IF(RTD("cqg.rtd",,"StudyData","SUBMINUTE("&amp;$D$31&amp;","&amp;FormatMainDisplay!$H$25&amp;",Regular)","Bar",,"Time",,AY58,"all",,,,"T")="",NA(),RTD("cqg.rtd",,"StudyData","SUBMINUTE("&amp;$D$31&amp;","&amp;FormatMainDisplay!$H$25&amp;",Regular)","Bar",,"Time",,AY58,"all",,,,"T")))</f>
        <v>42416.243055555555</v>
      </c>
      <c r="AY58" s="25">
        <f t="shared" si="4"/>
        <v>-53</v>
      </c>
    </row>
    <row r="59" spans="2:73" x14ac:dyDescent="0.3">
      <c r="B59" s="7"/>
      <c r="C59" s="7"/>
      <c r="D59" s="7"/>
      <c r="E59" s="7"/>
      <c r="F59" s="7"/>
      <c r="G59" s="7"/>
      <c r="H59" s="7"/>
      <c r="I59" s="7" t="s">
        <v>53</v>
      </c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B59" s="81">
        <f>IF(FormatMainDisplay!$H$7="Y",RTD("cqg.rtd",,"StudyData",$D$6,"Bar",,"Open",FormatMainDisplay!$H$8,AG59,,,,,"T"),IF(RTD("cqg.rtd",,"StudyData","SUBMINUTE("&amp;$D$6&amp;","&amp;FormatMainDisplay!$H$10&amp;",Regular)","Bar",,"Open",,AG59,"all",,,,"T")="",NA(),RTD("cqg.rtd",,"StudyData","SUBMINUTE("&amp;$D$6&amp;","&amp;FormatMainDisplay!$H$10&amp;",Regular)","Bar",,"Open",,AG59,"all",,,,"T")))</f>
        <v>1880.5</v>
      </c>
      <c r="AC59" s="81">
        <f>IF(FormatMainDisplay!$H$7="Y",RTD("cqg.rtd",,"StudyData",$D$6,"Bar",,"High",FormatMainDisplay!$H$8,AG59,,,,,"T"),IF(RTD("cqg.rtd",,"StudyData","SUBMINUTE("&amp;$D$6&amp;","&amp;FormatMainDisplay!$H$10&amp;",Regular)","Bar",,"High",,AG59,"all",,,,"T")="",NA(),RTD("cqg.rtd",,"StudyData","SUBMINUTE("&amp;$D$6&amp;","&amp;FormatMainDisplay!$H$10&amp;",Regular)","Bar",,"High",,AG59,"all",,,,"T")))</f>
        <v>1881.5</v>
      </c>
      <c r="AD59" s="81">
        <f>IF(FormatMainDisplay!$H$7="Y",RTD("cqg.rtd",,"StudyData",$D$6,"Bar",,"Low",FormatMainDisplay!$H$8,AG59,,,,,"T"),IF(RTD("cqg.rtd",,"StudyData","SUBMINUTE("&amp;$D$6&amp;","&amp;FormatMainDisplay!$H$10&amp;",Regular)","Bar",,"Low",,AG59,"all",,,,"T")="",NA(),RTD("cqg.rtd",,"StudyData","SUBMINUTE("&amp;$D$6&amp;","&amp;FormatMainDisplay!$H$10&amp;",Regular)","Bar",,"Low",,AG59,"all",,,,"T")))</f>
        <v>1878.75</v>
      </c>
      <c r="AE59" s="81">
        <f>IF(FormatMainDisplay!$H$7="Y",RTD("cqg.rtd",,"StudyData",$D$6,"Bar",,"Close",FormatMainDisplay!$H$8,AG59,,,,,"T"),IF(RTD("cqg.rtd",,"StudyData","SUBMINUTE("&amp;$D$6&amp;","&amp;FormatMainDisplay!$H$10&amp;",Regular)","Bar",,"Close",,AG59,"all",,,,"T")="",NA(),RTD("cqg.rtd",,"StudyData","SUBMINUTE("&amp;$D$6&amp;","&amp;FormatMainDisplay!$H$10&amp;",Regular)","Bar",,"Close",,AG59,"all",,,,"T")))</f>
        <v>1881.5</v>
      </c>
      <c r="AF59" s="52">
        <f>IF(FormatMainDisplay!$H$7="Y",RTD("cqg.rtd",,"StudyData",$D$6,"Bar",,"Time",FormatMainDisplay!$H$8,AG59,,,,,"T"),IF(RTD("cqg.rtd",,"StudyData","SUBMINUTE("&amp;$D$6&amp;","&amp;FormatMainDisplay!$H$10&amp;",Regular)","Bar",,"Time",,AG59,"all",,,,"T")="",NA(),RTD("cqg.rtd",,"StudyData","SUBMINUTE("&amp;$D$6&amp;","&amp;FormatMainDisplay!$H$10&amp;",Regular)","Bar",,"Time",,AG59,"all",,,,"T")))</f>
        <v>42416.239583333336</v>
      </c>
      <c r="AG59" s="25">
        <f t="shared" si="0"/>
        <v>-54</v>
      </c>
      <c r="AK59" s="81">
        <f>IF(FormatMainDisplay!$O$7="Y",RTD("cqg.rtd",,"StudyData",$Q$6,"Bar",,"Open",FormatMainDisplay!$O$8,AP59,,,,,"T"),IF(RTD("cqg.rtd",,"StudyData","SUBMINUTE("&amp;$Q$6&amp;","&amp;FormatMainDisplay!$O$10&amp;",Regular)","Bar",,"Open",,AP59,"all",,,,"T")="",NA(),RTD("cqg.rtd",,"StudyData","SUBMINUTE("&amp;$Q$6&amp;","&amp;FormatMainDisplay!$O$10&amp;",Regular)","Bar",,"Open",,AP59,"all",,,,"T")))</f>
        <v>29.66</v>
      </c>
      <c r="AL59" s="81">
        <f>IF(FormatMainDisplay!$O$7="Y",RTD("cqg.rtd",,"StudyData",$Q$6,"Bar",,"High",FormatMainDisplay!$O$8,AP59,,,,,"T"),IF(RTD("cqg.rtd",,"StudyData","SUBMINUTE("&amp;$Q$6&amp;","&amp;FormatMainDisplay!$O$10&amp;",Regular)","Bar",,"High",,AP59,"all",,,,"T")="",NA(),RTD("cqg.rtd",,"StudyData","SUBMINUTE("&amp;$Q$6&amp;","&amp;FormatMainDisplay!$O$10&amp;",Regular)","Bar",,"High",,AP59,"all",,,,"T")))</f>
        <v>29.83</v>
      </c>
      <c r="AM59" s="81">
        <f>IF(FormatMainDisplay!$O$7="Y",RTD("cqg.rtd",,"StudyData",$Q$6,"Bar",,"Low",FormatMainDisplay!$O$8,AP59,,,,,"T"),IF(RTD("cqg.rtd",,"StudyData","SUBMINUTE("&amp;$Q$6&amp;","&amp;FormatMainDisplay!$O$10&amp;",Regular)","Bar",,"Low",,AP59,"all",,,,"T")="",NA(),RTD("cqg.rtd",,"StudyData","SUBMINUTE("&amp;$Q$6&amp;","&amp;FormatMainDisplay!$O$10&amp;",Regular)","Bar",,"Low",,AP59,"all",,,,"T")))</f>
        <v>29.62</v>
      </c>
      <c r="AN59" s="105">
        <f>IF(FormatMainDisplay!$O$7="Y",RTD("cqg.rtd",,"StudyData",$Q$6,"Bar",,"Close",FormatMainDisplay!$O$8,AP59,,,,,"T"),IF(RTD("cqg.rtd",,"StudyData","SUBMINUTE("&amp;$Q$6&amp;","&amp;FormatMainDisplay!$O$10&amp;",Regular)","Bar",,"Close",,AP59,"all",,,,"T")="",NA(),RTD("cqg.rtd",,"StudyData","SUBMINUTE("&amp;$Q$6&amp;","&amp;FormatMainDisplay!$O$10&amp;",Regular)","Bar",,"Close",,AP59,"all",,,,"T")))</f>
        <v>29.81</v>
      </c>
      <c r="AO59" s="107">
        <f>IF(FormatMainDisplay!$O$7="Y",RTD("cqg.rtd",,"StudyData",$Q$6,"Bar",,"Time",FormatMainDisplay!$O$8,AP59,,,,,"T"),IF(RTD("cqg.rtd",,"StudyData","SUBMINUTE("&amp;$Q$6&amp;","&amp;FormatMainDisplay!$O$10&amp;",Regular)","Bar",,"Time",,AP59,"all",,,,"T")="",NA(),RTD("cqg.rtd",,"StudyData","SUBMINUTE("&amp;$Q$6&amp;","&amp;FormatMainDisplay!$O$10&amp;",Regular)","Bar",,"Time",,AP59,"all",,,,"T")))</f>
        <v>42416.239583333336</v>
      </c>
      <c r="AP59" s="106">
        <f t="shared" si="2"/>
        <v>-54</v>
      </c>
      <c r="AT59" s="83">
        <f>IF(FormatMainDisplay!$H$22="Y",RTD("cqg.rtd",,"StudyData",$D$31,"Bar",,"Open",FormatMainDisplay!$H$23,AY59,,,,,"T"),IF(RTD("cqg.rtd",,"StudyData","SUBMINUTE("&amp;$D$31&amp;","&amp;FormatMainDisplay!$H$25&amp;",Regular)","Bar",,"Open",,AY59,"all",,,,"T")="",NA(),RTD("cqg.rtd",,"StudyData","SUBMINUTE("&amp;$D$31&amp;","&amp;FormatMainDisplay!$H$25&amp;",Regular)","Bar",,"Open",,AY59,"all",,,,"T")))</f>
        <v>1215.8</v>
      </c>
      <c r="AU59" s="83">
        <f>IF(FormatMainDisplay!$H$22="Y",RTD("cqg.rtd",,"StudyData",$D$31,"Bar",,"High",FormatMainDisplay!$H$23,AY59,,,,,"T"),IF(RTD("cqg.rtd",,"StudyData","SUBMINUTE("&amp;$D$31&amp;","&amp;FormatMainDisplay!$H$25&amp;",Regular)","Bar",,"High",,AY59,"all",,,,"T")="",NA(),RTD("cqg.rtd",,"StudyData","SUBMINUTE("&amp;$D$31&amp;","&amp;FormatMainDisplay!$H$25&amp;",Regular)","Bar",,"High",,AY59,"all",,,,"T")))</f>
        <v>1216.5999999999999</v>
      </c>
      <c r="AV59" s="83">
        <f>IF(FormatMainDisplay!$H$22="Y",RTD("cqg.rtd",,"StudyData",$D$31,"Bar",,"Low",FormatMainDisplay!$H$23,AY59,,,,,"T"),IF(RTD("cqg.rtd",,"StudyData","SUBMINUTE("&amp;$D$31&amp;","&amp;FormatMainDisplay!$H$25&amp;",Regular)","Bar",,"Low",,AY59,"all",,,,"T")="",NA(),RTD("cqg.rtd",,"StudyData","SUBMINUTE("&amp;$D$31&amp;","&amp;FormatMainDisplay!$H$25&amp;",Regular)","Bar",,"Low",,AY59,"all",,,,"T")))</f>
        <v>1215.5</v>
      </c>
      <c r="AW59" s="83">
        <f>IF(FormatMainDisplay!$H$22="Y",RTD("cqg.rtd",,"StudyData",$D$31,"Bar",,"Close",FormatMainDisplay!$H$23,AY59,,,,,"T"),IF(RTD("cqg.rtd",,"StudyData","SUBMINUTE("&amp;$D$31&amp;","&amp;FormatMainDisplay!$H$25&amp;",Regular)","Bar",,"Close",,AY59,"all",,,,"T")="",NA(),RTD("cqg.rtd",,"StudyData","SUBMINUTE("&amp;$D$31&amp;","&amp;FormatMainDisplay!$H$25&amp;",Regular)","Bar",,"Close",,AY59,"all",,,,"T")))</f>
        <v>1215.5</v>
      </c>
      <c r="AX59" s="52">
        <f>IF(FormatMainDisplay!$H$22="Y",RTD("cqg.rtd",,"StudyData",$D$31,"Bar",,"Time",FormatMainDisplay!$H$23,AY59,,,,,"T"),IF(RTD("cqg.rtd",,"StudyData","SUBMINUTE("&amp;$D$31&amp;","&amp;FormatMainDisplay!$H$25&amp;",Regular)","Bar",,"Time",,AY59,"all",,,,"T")="",NA(),RTD("cqg.rtd",,"StudyData","SUBMINUTE("&amp;$D$31&amp;","&amp;FormatMainDisplay!$H$25&amp;",Regular)","Bar",,"Time",,AY59,"all",,,,"T")))</f>
        <v>42416.239583333336</v>
      </c>
      <c r="AY59" s="25">
        <f t="shared" si="4"/>
        <v>-54</v>
      </c>
    </row>
    <row r="60" spans="2:73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B60" s="81">
        <f>IF(FormatMainDisplay!$H$7="Y",RTD("cqg.rtd",,"StudyData",$D$6,"Bar",,"Open",FormatMainDisplay!$H$8,AG60,,,,,"T"),IF(RTD("cqg.rtd",,"StudyData","SUBMINUTE("&amp;$D$6&amp;","&amp;FormatMainDisplay!$H$10&amp;",Regular)","Bar",,"Open",,AG60,"all",,,,"T")="",NA(),RTD("cqg.rtd",,"StudyData","SUBMINUTE("&amp;$D$6&amp;","&amp;FormatMainDisplay!$H$10&amp;",Regular)","Bar",,"Open",,AG60,"all",,,,"T")))</f>
        <v>1880.5</v>
      </c>
      <c r="AC60" s="81">
        <f>IF(FormatMainDisplay!$H$7="Y",RTD("cqg.rtd",,"StudyData",$D$6,"Bar",,"High",FormatMainDisplay!$H$8,AG60,,,,,"T"),IF(RTD("cqg.rtd",,"StudyData","SUBMINUTE("&amp;$D$6&amp;","&amp;FormatMainDisplay!$H$10&amp;",Regular)","Bar",,"High",,AG60,"all",,,,"T")="",NA(),RTD("cqg.rtd",,"StudyData","SUBMINUTE("&amp;$D$6&amp;","&amp;FormatMainDisplay!$H$10&amp;",Regular)","Bar",,"High",,AG60,"all",,,,"T")))</f>
        <v>1881</v>
      </c>
      <c r="AD60" s="81">
        <f>IF(FormatMainDisplay!$H$7="Y",RTD("cqg.rtd",,"StudyData",$D$6,"Bar",,"Low",FormatMainDisplay!$H$8,AG60,,,,,"T"),IF(RTD("cqg.rtd",,"StudyData","SUBMINUTE("&amp;$D$6&amp;","&amp;FormatMainDisplay!$H$10&amp;",Regular)","Bar",,"Low",,AG60,"all",,,,"T")="",NA(),RTD("cqg.rtd",,"StudyData","SUBMINUTE("&amp;$D$6&amp;","&amp;FormatMainDisplay!$H$10&amp;",Regular)","Bar",,"Low",,AG60,"all",,,,"T")))</f>
        <v>1880</v>
      </c>
      <c r="AE60" s="81">
        <f>IF(FormatMainDisplay!$H$7="Y",RTD("cqg.rtd",,"StudyData",$D$6,"Bar",,"Close",FormatMainDisplay!$H$8,AG60,,,,,"T"),IF(RTD("cqg.rtd",,"StudyData","SUBMINUTE("&amp;$D$6&amp;","&amp;FormatMainDisplay!$H$10&amp;",Regular)","Bar",,"Close",,AG60,"all",,,,"T")="",NA(),RTD("cqg.rtd",,"StudyData","SUBMINUTE("&amp;$D$6&amp;","&amp;FormatMainDisplay!$H$10&amp;",Regular)","Bar",,"Close",,AG60,"all",,,,"T")))</f>
        <v>1880.5</v>
      </c>
      <c r="AF60" s="52">
        <f>IF(FormatMainDisplay!$H$7="Y",RTD("cqg.rtd",,"StudyData",$D$6,"Bar",,"Time",FormatMainDisplay!$H$8,AG60,,,,,"T"),IF(RTD("cqg.rtd",,"StudyData","SUBMINUTE("&amp;$D$6&amp;","&amp;FormatMainDisplay!$H$10&amp;",Regular)","Bar",,"Time",,AG60,"all",,,,"T")="",NA(),RTD("cqg.rtd",,"StudyData","SUBMINUTE("&amp;$D$6&amp;","&amp;FormatMainDisplay!$H$10&amp;",Regular)","Bar",,"Time",,AG60,"all",,,,"T")))</f>
        <v>42416.236111111109</v>
      </c>
      <c r="AG60" s="25">
        <f t="shared" si="0"/>
        <v>-55</v>
      </c>
      <c r="AK60" s="81">
        <f>IF(FormatMainDisplay!$O$7="Y",RTD("cqg.rtd",,"StudyData",$Q$6,"Bar",,"Open",FormatMainDisplay!$O$8,AP60,,,,,"T"),IF(RTD("cqg.rtd",,"StudyData","SUBMINUTE("&amp;$Q$6&amp;","&amp;FormatMainDisplay!$O$10&amp;",Regular)","Bar",,"Open",,AP60,"all",,,,"T")="",NA(),RTD("cqg.rtd",,"StudyData","SUBMINUTE("&amp;$Q$6&amp;","&amp;FormatMainDisplay!$O$10&amp;",Regular)","Bar",,"Open",,AP60,"all",,,,"T")))</f>
        <v>29.65</v>
      </c>
      <c r="AL60" s="81">
        <f>IF(FormatMainDisplay!$O$7="Y",RTD("cqg.rtd",,"StudyData",$Q$6,"Bar",,"High",FormatMainDisplay!$O$8,AP60,,,,,"T"),IF(RTD("cqg.rtd",,"StudyData","SUBMINUTE("&amp;$Q$6&amp;","&amp;FormatMainDisplay!$O$10&amp;",Regular)","Bar",,"High",,AP60,"all",,,,"T")="",NA(),RTD("cqg.rtd",,"StudyData","SUBMINUTE("&amp;$Q$6&amp;","&amp;FormatMainDisplay!$O$10&amp;",Regular)","Bar",,"High",,AP60,"all",,,,"T")))</f>
        <v>29.7</v>
      </c>
      <c r="AM60" s="81">
        <f>IF(FormatMainDisplay!$O$7="Y",RTD("cqg.rtd",,"StudyData",$Q$6,"Bar",,"Low",FormatMainDisplay!$O$8,AP60,,,,,"T"),IF(RTD("cqg.rtd",,"StudyData","SUBMINUTE("&amp;$Q$6&amp;","&amp;FormatMainDisplay!$O$10&amp;",Regular)","Bar",,"Low",,AP60,"all",,,,"T")="",NA(),RTD("cqg.rtd",,"StudyData","SUBMINUTE("&amp;$Q$6&amp;","&amp;FormatMainDisplay!$O$10&amp;",Regular)","Bar",,"Low",,AP60,"all",,,,"T")))</f>
        <v>29.62</v>
      </c>
      <c r="AN60" s="105">
        <f>IF(FormatMainDisplay!$O$7="Y",RTD("cqg.rtd",,"StudyData",$Q$6,"Bar",,"Close",FormatMainDisplay!$O$8,AP60,,,,,"T"),IF(RTD("cqg.rtd",,"StudyData","SUBMINUTE("&amp;$Q$6&amp;","&amp;FormatMainDisplay!$O$10&amp;",Regular)","Bar",,"Close",,AP60,"all",,,,"T")="",NA(),RTD("cqg.rtd",,"StudyData","SUBMINUTE("&amp;$Q$6&amp;","&amp;FormatMainDisplay!$O$10&amp;",Regular)","Bar",,"Close",,AP60,"all",,,,"T")))</f>
        <v>29.67</v>
      </c>
      <c r="AO60" s="107">
        <f>IF(FormatMainDisplay!$O$7="Y",RTD("cqg.rtd",,"StudyData",$Q$6,"Bar",,"Time",FormatMainDisplay!$O$8,AP60,,,,,"T"),IF(RTD("cqg.rtd",,"StudyData","SUBMINUTE("&amp;$Q$6&amp;","&amp;FormatMainDisplay!$O$10&amp;",Regular)","Bar",,"Time",,AP60,"all",,,,"T")="",NA(),RTD("cqg.rtd",,"StudyData","SUBMINUTE("&amp;$Q$6&amp;","&amp;FormatMainDisplay!$O$10&amp;",Regular)","Bar",,"Time",,AP60,"all",,,,"T")))</f>
        <v>42416.236111111109</v>
      </c>
      <c r="AP60" s="106">
        <f t="shared" si="2"/>
        <v>-55</v>
      </c>
      <c r="AT60" s="83">
        <f>IF(FormatMainDisplay!$H$22="Y",RTD("cqg.rtd",,"StudyData",$D$31,"Bar",,"Open",FormatMainDisplay!$H$23,AY60,,,,,"T"),IF(RTD("cqg.rtd",,"StudyData","SUBMINUTE("&amp;$D$31&amp;","&amp;FormatMainDisplay!$H$25&amp;",Regular)","Bar",,"Open",,AY60,"all",,,,"T")="",NA(),RTD("cqg.rtd",,"StudyData","SUBMINUTE("&amp;$D$31&amp;","&amp;FormatMainDisplay!$H$25&amp;",Regular)","Bar",,"Open",,AY60,"all",,,,"T")))</f>
        <v>1215.7</v>
      </c>
      <c r="AU60" s="83">
        <f>IF(FormatMainDisplay!$H$22="Y",RTD("cqg.rtd",,"StudyData",$D$31,"Bar",,"High",FormatMainDisplay!$H$23,AY60,,,,,"T"),IF(RTD("cqg.rtd",,"StudyData","SUBMINUTE("&amp;$D$31&amp;","&amp;FormatMainDisplay!$H$25&amp;",Regular)","Bar",,"High",,AY60,"all",,,,"T")="",NA(),RTD("cqg.rtd",,"StudyData","SUBMINUTE("&amp;$D$31&amp;","&amp;FormatMainDisplay!$H$25&amp;",Regular)","Bar",,"High",,AY60,"all",,,,"T")))</f>
        <v>1216.8</v>
      </c>
      <c r="AV60" s="83">
        <f>IF(FormatMainDisplay!$H$22="Y",RTD("cqg.rtd",,"StudyData",$D$31,"Bar",,"Low",FormatMainDisplay!$H$23,AY60,,,,,"T"),IF(RTD("cqg.rtd",,"StudyData","SUBMINUTE("&amp;$D$31&amp;","&amp;FormatMainDisplay!$H$25&amp;",Regular)","Bar",,"Low",,AY60,"all",,,,"T")="",NA(),RTD("cqg.rtd",,"StudyData","SUBMINUTE("&amp;$D$31&amp;","&amp;FormatMainDisplay!$H$25&amp;",Regular)","Bar",,"Low",,AY60,"all",,,,"T")))</f>
        <v>1215.5</v>
      </c>
      <c r="AW60" s="83">
        <f>IF(FormatMainDisplay!$H$22="Y",RTD("cqg.rtd",,"StudyData",$D$31,"Bar",,"Close",FormatMainDisplay!$H$23,AY60,,,,,"T"),IF(RTD("cqg.rtd",,"StudyData","SUBMINUTE("&amp;$D$31&amp;","&amp;FormatMainDisplay!$H$25&amp;",Regular)","Bar",,"Close",,AY60,"all",,,,"T")="",NA(),RTD("cqg.rtd",,"StudyData","SUBMINUTE("&amp;$D$31&amp;","&amp;FormatMainDisplay!$H$25&amp;",Regular)","Bar",,"Close",,AY60,"all",,,,"T")))</f>
        <v>1215.7</v>
      </c>
      <c r="AX60" s="52">
        <f>IF(FormatMainDisplay!$H$22="Y",RTD("cqg.rtd",,"StudyData",$D$31,"Bar",,"Time",FormatMainDisplay!$H$23,AY60,,,,,"T"),IF(RTD("cqg.rtd",,"StudyData","SUBMINUTE("&amp;$D$31&amp;","&amp;FormatMainDisplay!$H$25&amp;",Regular)","Bar",,"Time",,AY60,"all",,,,"T")="",NA(),RTD("cqg.rtd",,"StudyData","SUBMINUTE("&amp;$D$31&amp;","&amp;FormatMainDisplay!$H$25&amp;",Regular)","Bar",,"Time",,AY60,"all",,,,"T")))</f>
        <v>42416.236111111109</v>
      </c>
      <c r="AY60" s="25">
        <f t="shared" si="4"/>
        <v>-55</v>
      </c>
    </row>
    <row r="61" spans="2:73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B61" s="81">
        <f>IF(FormatMainDisplay!$H$7="Y",RTD("cqg.rtd",,"StudyData",$D$6,"Bar",,"Open",FormatMainDisplay!$H$8,AG61,,,,,"T"),IF(RTD("cqg.rtd",,"StudyData","SUBMINUTE("&amp;$D$6&amp;","&amp;FormatMainDisplay!$H$10&amp;",Regular)","Bar",,"Open",,AG61,"all",,,,"T")="",NA(),RTD("cqg.rtd",,"StudyData","SUBMINUTE("&amp;$D$6&amp;","&amp;FormatMainDisplay!$H$10&amp;",Regular)","Bar",,"Open",,AG61,"all",,,,"T")))</f>
        <v>1879</v>
      </c>
      <c r="AC61" s="81">
        <f>IF(FormatMainDisplay!$H$7="Y",RTD("cqg.rtd",,"StudyData",$D$6,"Bar",,"High",FormatMainDisplay!$H$8,AG61,,,,,"T"),IF(RTD("cqg.rtd",,"StudyData","SUBMINUTE("&amp;$D$6&amp;","&amp;FormatMainDisplay!$H$10&amp;",Regular)","Bar",,"High",,AG61,"all",,,,"T")="",NA(),RTD("cqg.rtd",,"StudyData","SUBMINUTE("&amp;$D$6&amp;","&amp;FormatMainDisplay!$H$10&amp;",Regular)","Bar",,"High",,AG61,"all",,,,"T")))</f>
        <v>1881.25</v>
      </c>
      <c r="AD61" s="81">
        <f>IF(FormatMainDisplay!$H$7="Y",RTD("cqg.rtd",,"StudyData",$D$6,"Bar",,"Low",FormatMainDisplay!$H$8,AG61,,,,,"T"),IF(RTD("cqg.rtd",,"StudyData","SUBMINUTE("&amp;$D$6&amp;","&amp;FormatMainDisplay!$H$10&amp;",Regular)","Bar",,"Low",,AG61,"all",,,,"T")="",NA(),RTD("cqg.rtd",,"StudyData","SUBMINUTE("&amp;$D$6&amp;","&amp;FormatMainDisplay!$H$10&amp;",Regular)","Bar",,"Low",,AG61,"all",,,,"T")))</f>
        <v>1878.75</v>
      </c>
      <c r="AE61" s="81">
        <f>IF(FormatMainDisplay!$H$7="Y",RTD("cqg.rtd",,"StudyData",$D$6,"Bar",,"Close",FormatMainDisplay!$H$8,AG61,,,,,"T"),IF(RTD("cqg.rtd",,"StudyData","SUBMINUTE("&amp;$D$6&amp;","&amp;FormatMainDisplay!$H$10&amp;",Regular)","Bar",,"Close",,AG61,"all",,,,"T")="",NA(),RTD("cqg.rtd",,"StudyData","SUBMINUTE("&amp;$D$6&amp;","&amp;FormatMainDisplay!$H$10&amp;",Regular)","Bar",,"Close",,AG61,"all",,,,"T")))</f>
        <v>1880.75</v>
      </c>
      <c r="AF61" s="52">
        <f>IF(FormatMainDisplay!$H$7="Y",RTD("cqg.rtd",,"StudyData",$D$6,"Bar",,"Time",FormatMainDisplay!$H$8,AG61,,,,,"T"),IF(RTD("cqg.rtd",,"StudyData","SUBMINUTE("&amp;$D$6&amp;","&amp;FormatMainDisplay!$H$10&amp;",Regular)","Bar",,"Time",,AG61,"all",,,,"T")="",NA(),RTD("cqg.rtd",,"StudyData","SUBMINUTE("&amp;$D$6&amp;","&amp;FormatMainDisplay!$H$10&amp;",Regular)","Bar",,"Time",,AG61,"all",,,,"T")))</f>
        <v>42416.232638888891</v>
      </c>
      <c r="AG61" s="25">
        <f t="shared" si="0"/>
        <v>-56</v>
      </c>
      <c r="AK61" s="81">
        <f>IF(FormatMainDisplay!$O$7="Y",RTD("cqg.rtd",,"StudyData",$Q$6,"Bar",,"Open",FormatMainDisplay!$O$8,AP61,,,,,"T"),IF(RTD("cqg.rtd",,"StudyData","SUBMINUTE("&amp;$Q$6&amp;","&amp;FormatMainDisplay!$O$10&amp;",Regular)","Bar",,"Open",,AP61,"all",,,,"T")="",NA(),RTD("cqg.rtd",,"StudyData","SUBMINUTE("&amp;$Q$6&amp;","&amp;FormatMainDisplay!$O$10&amp;",Regular)","Bar",,"Open",,AP61,"all",,,,"T")))</f>
        <v>29.67</v>
      </c>
      <c r="AL61" s="81">
        <f>IF(FormatMainDisplay!$O$7="Y",RTD("cqg.rtd",,"StudyData",$Q$6,"Bar",,"High",FormatMainDisplay!$O$8,AP61,,,,,"T"),IF(RTD("cqg.rtd",,"StudyData","SUBMINUTE("&amp;$Q$6&amp;","&amp;FormatMainDisplay!$O$10&amp;",Regular)","Bar",,"High",,AP61,"all",,,,"T")="",NA(),RTD("cqg.rtd",,"StudyData","SUBMINUTE("&amp;$Q$6&amp;","&amp;FormatMainDisplay!$O$10&amp;",Regular)","Bar",,"High",,AP61,"all",,,,"T")))</f>
        <v>29.72</v>
      </c>
      <c r="AM61" s="81">
        <f>IF(FormatMainDisplay!$O$7="Y",RTD("cqg.rtd",,"StudyData",$Q$6,"Bar",,"Low",FormatMainDisplay!$O$8,AP61,,,,,"T"),IF(RTD("cqg.rtd",,"StudyData","SUBMINUTE("&amp;$Q$6&amp;","&amp;FormatMainDisplay!$O$10&amp;",Regular)","Bar",,"Low",,AP61,"all",,,,"T")="",NA(),RTD("cqg.rtd",,"StudyData","SUBMINUTE("&amp;$Q$6&amp;","&amp;FormatMainDisplay!$O$10&amp;",Regular)","Bar",,"Low",,AP61,"all",,,,"T")))</f>
        <v>29.62</v>
      </c>
      <c r="AN61" s="105">
        <f>IF(FormatMainDisplay!$O$7="Y",RTD("cqg.rtd",,"StudyData",$Q$6,"Bar",,"Close",FormatMainDisplay!$O$8,AP61,,,,,"T"),IF(RTD("cqg.rtd",,"StudyData","SUBMINUTE("&amp;$Q$6&amp;","&amp;FormatMainDisplay!$O$10&amp;",Regular)","Bar",,"Close",,AP61,"all",,,,"T")="",NA(),RTD("cqg.rtd",,"StudyData","SUBMINUTE("&amp;$Q$6&amp;","&amp;FormatMainDisplay!$O$10&amp;",Regular)","Bar",,"Close",,AP61,"all",,,,"T")))</f>
        <v>29.65</v>
      </c>
      <c r="AO61" s="107">
        <f>IF(FormatMainDisplay!$O$7="Y",RTD("cqg.rtd",,"StudyData",$Q$6,"Bar",,"Time",FormatMainDisplay!$O$8,AP61,,,,,"T"),IF(RTD("cqg.rtd",,"StudyData","SUBMINUTE("&amp;$Q$6&amp;","&amp;FormatMainDisplay!$O$10&amp;",Regular)","Bar",,"Time",,AP61,"all",,,,"T")="",NA(),RTD("cqg.rtd",,"StudyData","SUBMINUTE("&amp;$Q$6&amp;","&amp;FormatMainDisplay!$O$10&amp;",Regular)","Bar",,"Time",,AP61,"all",,,,"T")))</f>
        <v>42416.232638888891</v>
      </c>
      <c r="AP61" s="106">
        <f t="shared" si="2"/>
        <v>-56</v>
      </c>
      <c r="AT61" s="83">
        <f>IF(FormatMainDisplay!$H$22="Y",RTD("cqg.rtd",,"StudyData",$D$31,"Bar",,"Open",FormatMainDisplay!$H$23,AY61,,,,,"T"),IF(RTD("cqg.rtd",,"StudyData","SUBMINUTE("&amp;$D$31&amp;","&amp;FormatMainDisplay!$H$25&amp;",Regular)","Bar",,"Open",,AY61,"all",,,,"T")="",NA(),RTD("cqg.rtd",,"StudyData","SUBMINUTE("&amp;$D$31&amp;","&amp;FormatMainDisplay!$H$25&amp;",Regular)","Bar",,"Open",,AY61,"all",,,,"T")))</f>
        <v>1217</v>
      </c>
      <c r="AU61" s="83">
        <f>IF(FormatMainDisplay!$H$22="Y",RTD("cqg.rtd",,"StudyData",$D$31,"Bar",,"High",FormatMainDisplay!$H$23,AY61,,,,,"T"),IF(RTD("cqg.rtd",,"StudyData","SUBMINUTE("&amp;$D$31&amp;","&amp;FormatMainDisplay!$H$25&amp;",Regular)","Bar",,"High",,AY61,"all",,,,"T")="",NA(),RTD("cqg.rtd",,"StudyData","SUBMINUTE("&amp;$D$31&amp;","&amp;FormatMainDisplay!$H$25&amp;",Regular)","Bar",,"High",,AY61,"all",,,,"T")))</f>
        <v>1217.0999999999999</v>
      </c>
      <c r="AV61" s="83">
        <f>IF(FormatMainDisplay!$H$22="Y",RTD("cqg.rtd",,"StudyData",$D$31,"Bar",,"Low",FormatMainDisplay!$H$23,AY61,,,,,"T"),IF(RTD("cqg.rtd",,"StudyData","SUBMINUTE("&amp;$D$31&amp;","&amp;FormatMainDisplay!$H$25&amp;",Regular)","Bar",,"Low",,AY61,"all",,,,"T")="",NA(),RTD("cqg.rtd",,"StudyData","SUBMINUTE("&amp;$D$31&amp;","&amp;FormatMainDisplay!$H$25&amp;",Regular)","Bar",,"Low",,AY61,"all",,,,"T")))</f>
        <v>1215.0999999999999</v>
      </c>
      <c r="AW61" s="83">
        <f>IF(FormatMainDisplay!$H$22="Y",RTD("cqg.rtd",,"StudyData",$D$31,"Bar",,"Close",FormatMainDisplay!$H$23,AY61,,,,,"T"),IF(RTD("cqg.rtd",,"StudyData","SUBMINUTE("&amp;$D$31&amp;","&amp;FormatMainDisplay!$H$25&amp;",Regular)","Bar",,"Close",,AY61,"all",,,,"T")="",NA(),RTD("cqg.rtd",,"StudyData","SUBMINUTE("&amp;$D$31&amp;","&amp;FormatMainDisplay!$H$25&amp;",Regular)","Bar",,"Close",,AY61,"all",,,,"T")))</f>
        <v>1215.8</v>
      </c>
      <c r="AX61" s="52">
        <f>IF(FormatMainDisplay!$H$22="Y",RTD("cqg.rtd",,"StudyData",$D$31,"Bar",,"Time",FormatMainDisplay!$H$23,AY61,,,,,"T"),IF(RTD("cqg.rtd",,"StudyData","SUBMINUTE("&amp;$D$31&amp;","&amp;FormatMainDisplay!$H$25&amp;",Regular)","Bar",,"Time",,AY61,"all",,,,"T")="",NA(),RTD("cqg.rtd",,"StudyData","SUBMINUTE("&amp;$D$31&amp;","&amp;FormatMainDisplay!$H$25&amp;",Regular)","Bar",,"Time",,AY61,"all",,,,"T")))</f>
        <v>42416.232638888891</v>
      </c>
      <c r="AY61" s="25">
        <f t="shared" si="4"/>
        <v>-56</v>
      </c>
    </row>
    <row r="62" spans="2:73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B62" s="81">
        <f>IF(FormatMainDisplay!$H$7="Y",RTD("cqg.rtd",,"StudyData",$D$6,"Bar",,"Open",FormatMainDisplay!$H$8,AG62,,,,,"T"),IF(RTD("cqg.rtd",,"StudyData","SUBMINUTE("&amp;$D$6&amp;","&amp;FormatMainDisplay!$H$10&amp;",Regular)","Bar",,"Open",,AG62,"all",,,,"T")="",NA(),RTD("cqg.rtd",,"StudyData","SUBMINUTE("&amp;$D$6&amp;","&amp;FormatMainDisplay!$H$10&amp;",Regular)","Bar",,"Open",,AG62,"all",,,,"T")))</f>
        <v>1880</v>
      </c>
      <c r="AC62" s="81">
        <f>IF(FormatMainDisplay!$H$7="Y",RTD("cqg.rtd",,"StudyData",$D$6,"Bar",,"High",FormatMainDisplay!$H$8,AG62,,,,,"T"),IF(RTD("cqg.rtd",,"StudyData","SUBMINUTE("&amp;$D$6&amp;","&amp;FormatMainDisplay!$H$10&amp;",Regular)","Bar",,"High",,AG62,"all",,,,"T")="",NA(),RTD("cqg.rtd",,"StudyData","SUBMINUTE("&amp;$D$6&amp;","&amp;FormatMainDisplay!$H$10&amp;",Regular)","Bar",,"High",,AG62,"all",,,,"T")))</f>
        <v>1880.75</v>
      </c>
      <c r="AD62" s="81">
        <f>IF(FormatMainDisplay!$H$7="Y",RTD("cqg.rtd",,"StudyData",$D$6,"Bar",,"Low",FormatMainDisplay!$H$8,AG62,,,,,"T"),IF(RTD("cqg.rtd",,"StudyData","SUBMINUTE("&amp;$D$6&amp;","&amp;FormatMainDisplay!$H$10&amp;",Regular)","Bar",,"Low",,AG62,"all",,,,"T")="",NA(),RTD("cqg.rtd",,"StudyData","SUBMINUTE("&amp;$D$6&amp;","&amp;FormatMainDisplay!$H$10&amp;",Regular)","Bar",,"Low",,AG62,"all",,,,"T")))</f>
        <v>1879</v>
      </c>
      <c r="AE62" s="81">
        <f>IF(FormatMainDisplay!$H$7="Y",RTD("cqg.rtd",,"StudyData",$D$6,"Bar",,"Close",FormatMainDisplay!$H$8,AG62,,,,,"T"),IF(RTD("cqg.rtd",,"StudyData","SUBMINUTE("&amp;$D$6&amp;","&amp;FormatMainDisplay!$H$10&amp;",Regular)","Bar",,"Close",,AG62,"all",,,,"T")="",NA(),RTD("cqg.rtd",,"StudyData","SUBMINUTE("&amp;$D$6&amp;","&amp;FormatMainDisplay!$H$10&amp;",Regular)","Bar",,"Close",,AG62,"all",,,,"T")))</f>
        <v>1879</v>
      </c>
      <c r="AF62" s="52">
        <f>IF(FormatMainDisplay!$H$7="Y",RTD("cqg.rtd",,"StudyData",$D$6,"Bar",,"Time",FormatMainDisplay!$H$8,AG62,,,,,"T"),IF(RTD("cqg.rtd",,"StudyData","SUBMINUTE("&amp;$D$6&amp;","&amp;FormatMainDisplay!$H$10&amp;",Regular)","Bar",,"Time",,AG62,"all",,,,"T")="",NA(),RTD("cqg.rtd",,"StudyData","SUBMINUTE("&amp;$D$6&amp;","&amp;FormatMainDisplay!$H$10&amp;",Regular)","Bar",,"Time",,AG62,"all",,,,"T")))</f>
        <v>42416.229166666664</v>
      </c>
      <c r="AG62" s="25">
        <f t="shared" si="0"/>
        <v>-57</v>
      </c>
      <c r="AK62" s="81">
        <f>IF(FormatMainDisplay!$O$7="Y",RTD("cqg.rtd",,"StudyData",$Q$6,"Bar",,"Open",FormatMainDisplay!$O$8,AP62,,,,,"T"),IF(RTD("cqg.rtd",,"StudyData","SUBMINUTE("&amp;$Q$6&amp;","&amp;FormatMainDisplay!$O$10&amp;",Regular)","Bar",,"Open",,AP62,"all",,,,"T")="",NA(),RTD("cqg.rtd",,"StudyData","SUBMINUTE("&amp;$Q$6&amp;","&amp;FormatMainDisplay!$O$10&amp;",Regular)","Bar",,"Open",,AP62,"all",,,,"T")))</f>
        <v>29.84</v>
      </c>
      <c r="AL62" s="81">
        <f>IF(FormatMainDisplay!$O$7="Y",RTD("cqg.rtd",,"StudyData",$Q$6,"Bar",,"High",FormatMainDisplay!$O$8,AP62,,,,,"T"),IF(RTD("cqg.rtd",,"StudyData","SUBMINUTE("&amp;$Q$6&amp;","&amp;FormatMainDisplay!$O$10&amp;",Regular)","Bar",,"High",,AP62,"all",,,,"T")="",NA(),RTD("cqg.rtd",,"StudyData","SUBMINUTE("&amp;$Q$6&amp;","&amp;FormatMainDisplay!$O$10&amp;",Regular)","Bar",,"High",,AP62,"all",,,,"T")))</f>
        <v>29.88</v>
      </c>
      <c r="AM62" s="81">
        <f>IF(FormatMainDisplay!$O$7="Y",RTD("cqg.rtd",,"StudyData",$Q$6,"Bar",,"Low",FormatMainDisplay!$O$8,AP62,,,,,"T"),IF(RTD("cqg.rtd",,"StudyData","SUBMINUTE("&amp;$Q$6&amp;","&amp;FormatMainDisplay!$O$10&amp;",Regular)","Bar",,"Low",,AP62,"all",,,,"T")="",NA(),RTD("cqg.rtd",,"StudyData","SUBMINUTE("&amp;$Q$6&amp;","&amp;FormatMainDisplay!$O$10&amp;",Regular)","Bar",,"Low",,AP62,"all",,,,"T")))</f>
        <v>29.65</v>
      </c>
      <c r="AN62" s="105">
        <f>IF(FormatMainDisplay!$O$7="Y",RTD("cqg.rtd",,"StudyData",$Q$6,"Bar",,"Close",FormatMainDisplay!$O$8,AP62,,,,,"T"),IF(RTD("cqg.rtd",,"StudyData","SUBMINUTE("&amp;$Q$6&amp;","&amp;FormatMainDisplay!$O$10&amp;",Regular)","Bar",,"Close",,AP62,"all",,,,"T")="",NA(),RTD("cqg.rtd",,"StudyData","SUBMINUTE("&amp;$Q$6&amp;","&amp;FormatMainDisplay!$O$10&amp;",Regular)","Bar",,"Close",,AP62,"all",,,,"T")))</f>
        <v>29.66</v>
      </c>
      <c r="AO62" s="107">
        <f>IF(FormatMainDisplay!$O$7="Y",RTD("cqg.rtd",,"StudyData",$Q$6,"Bar",,"Time",FormatMainDisplay!$O$8,AP62,,,,,"T"),IF(RTD("cqg.rtd",,"StudyData","SUBMINUTE("&amp;$Q$6&amp;","&amp;FormatMainDisplay!$O$10&amp;",Regular)","Bar",,"Time",,AP62,"all",,,,"T")="",NA(),RTD("cqg.rtd",,"StudyData","SUBMINUTE("&amp;$Q$6&amp;","&amp;FormatMainDisplay!$O$10&amp;",Regular)","Bar",,"Time",,AP62,"all",,,,"T")))</f>
        <v>42416.229166666664</v>
      </c>
      <c r="AP62" s="106">
        <f t="shared" si="2"/>
        <v>-57</v>
      </c>
      <c r="AT62" s="83">
        <f>IF(FormatMainDisplay!$H$22="Y",RTD("cqg.rtd",,"StudyData",$D$31,"Bar",,"Open",FormatMainDisplay!$H$23,AY62,,,,,"T"),IF(RTD("cqg.rtd",,"StudyData","SUBMINUTE("&amp;$D$31&amp;","&amp;FormatMainDisplay!$H$25&amp;",Regular)","Bar",,"Open",,AY62,"all",,,,"T")="",NA(),RTD("cqg.rtd",,"StudyData","SUBMINUTE("&amp;$D$31&amp;","&amp;FormatMainDisplay!$H$25&amp;",Regular)","Bar",,"Open",,AY62,"all",,,,"T")))</f>
        <v>1216.2</v>
      </c>
      <c r="AU62" s="83">
        <f>IF(FormatMainDisplay!$H$22="Y",RTD("cqg.rtd",,"StudyData",$D$31,"Bar",,"High",FormatMainDisplay!$H$23,AY62,,,,,"T"),IF(RTD("cqg.rtd",,"StudyData","SUBMINUTE("&amp;$D$31&amp;","&amp;FormatMainDisplay!$H$25&amp;",Regular)","Bar",,"High",,AY62,"all",,,,"T")="",NA(),RTD("cqg.rtd",,"StudyData","SUBMINUTE("&amp;$D$31&amp;","&amp;FormatMainDisplay!$H$25&amp;",Regular)","Bar",,"High",,AY62,"all",,,,"T")))</f>
        <v>1217.0999999999999</v>
      </c>
      <c r="AV62" s="83">
        <f>IF(FormatMainDisplay!$H$22="Y",RTD("cqg.rtd",,"StudyData",$D$31,"Bar",,"Low",FormatMainDisplay!$H$23,AY62,,,,,"T"),IF(RTD("cqg.rtd",,"StudyData","SUBMINUTE("&amp;$D$31&amp;","&amp;FormatMainDisplay!$H$25&amp;",Regular)","Bar",,"Low",,AY62,"all",,,,"T")="",NA(),RTD("cqg.rtd",,"StudyData","SUBMINUTE("&amp;$D$31&amp;","&amp;FormatMainDisplay!$H$25&amp;",Regular)","Bar",,"Low",,AY62,"all",,,,"T")))</f>
        <v>1216</v>
      </c>
      <c r="AW62" s="83">
        <f>IF(FormatMainDisplay!$H$22="Y",RTD("cqg.rtd",,"StudyData",$D$31,"Bar",,"Close",FormatMainDisplay!$H$23,AY62,,,,,"T"),IF(RTD("cqg.rtd",,"StudyData","SUBMINUTE("&amp;$D$31&amp;","&amp;FormatMainDisplay!$H$25&amp;",Regular)","Bar",,"Close",,AY62,"all",,,,"T")="",NA(),RTD("cqg.rtd",,"StudyData","SUBMINUTE("&amp;$D$31&amp;","&amp;FormatMainDisplay!$H$25&amp;",Regular)","Bar",,"Close",,AY62,"all",,,,"T")))</f>
        <v>1217</v>
      </c>
      <c r="AX62" s="52">
        <f>IF(FormatMainDisplay!$H$22="Y",RTD("cqg.rtd",,"StudyData",$D$31,"Bar",,"Time",FormatMainDisplay!$H$23,AY62,,,,,"T"),IF(RTD("cqg.rtd",,"StudyData","SUBMINUTE("&amp;$D$31&amp;","&amp;FormatMainDisplay!$H$25&amp;",Regular)","Bar",,"Time",,AY62,"all",,,,"T")="",NA(),RTD("cqg.rtd",,"StudyData","SUBMINUTE("&amp;$D$31&amp;","&amp;FormatMainDisplay!$H$25&amp;",Regular)","Bar",,"Time",,AY62,"all",,,,"T")))</f>
        <v>42416.229166666664</v>
      </c>
      <c r="AY62" s="25">
        <f t="shared" si="4"/>
        <v>-57</v>
      </c>
    </row>
    <row r="63" spans="2:73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B63" s="81">
        <f>IF(FormatMainDisplay!$H$7="Y",RTD("cqg.rtd",,"StudyData",$D$6,"Bar",,"Open",FormatMainDisplay!$H$8,AG63,,,,,"T"),IF(RTD("cqg.rtd",,"StudyData","SUBMINUTE("&amp;$D$6&amp;","&amp;FormatMainDisplay!$H$10&amp;",Regular)","Bar",,"Open",,AG63,"all",,,,"T")="",NA(),RTD("cqg.rtd",,"StudyData","SUBMINUTE("&amp;$D$6&amp;","&amp;FormatMainDisplay!$H$10&amp;",Regular)","Bar",,"Open",,AG63,"all",,,,"T")))</f>
        <v>1881</v>
      </c>
      <c r="AC63" s="81">
        <f>IF(FormatMainDisplay!$H$7="Y",RTD("cqg.rtd",,"StudyData",$D$6,"Bar",,"High",FormatMainDisplay!$H$8,AG63,,,,,"T"),IF(RTD("cqg.rtd",,"StudyData","SUBMINUTE("&amp;$D$6&amp;","&amp;FormatMainDisplay!$H$10&amp;",Regular)","Bar",,"High",,AG63,"all",,,,"T")="",NA(),RTD("cqg.rtd",,"StudyData","SUBMINUTE("&amp;$D$6&amp;","&amp;FormatMainDisplay!$H$10&amp;",Regular)","Bar",,"High",,AG63,"all",,,,"T")))</f>
        <v>1881</v>
      </c>
      <c r="AD63" s="81">
        <f>IF(FormatMainDisplay!$H$7="Y",RTD("cqg.rtd",,"StudyData",$D$6,"Bar",,"Low",FormatMainDisplay!$H$8,AG63,,,,,"T"),IF(RTD("cqg.rtd",,"StudyData","SUBMINUTE("&amp;$D$6&amp;","&amp;FormatMainDisplay!$H$10&amp;",Regular)","Bar",,"Low",,AG63,"all",,,,"T")="",NA(),RTD("cqg.rtd",,"StudyData","SUBMINUTE("&amp;$D$6&amp;","&amp;FormatMainDisplay!$H$10&amp;",Regular)","Bar",,"Low",,AG63,"all",,,,"T")))</f>
        <v>1878.25</v>
      </c>
      <c r="AE63" s="81">
        <f>IF(FormatMainDisplay!$H$7="Y",RTD("cqg.rtd",,"StudyData",$D$6,"Bar",,"Close",FormatMainDisplay!$H$8,AG63,,,,,"T"),IF(RTD("cqg.rtd",,"StudyData","SUBMINUTE("&amp;$D$6&amp;","&amp;FormatMainDisplay!$H$10&amp;",Regular)","Bar",,"Close",,AG63,"all",,,,"T")="",NA(),RTD("cqg.rtd",,"StudyData","SUBMINUTE("&amp;$D$6&amp;","&amp;FormatMainDisplay!$H$10&amp;",Regular)","Bar",,"Close",,AG63,"all",,,,"T")))</f>
        <v>1880.25</v>
      </c>
      <c r="AF63" s="52">
        <f>IF(FormatMainDisplay!$H$7="Y",RTD("cqg.rtd",,"StudyData",$D$6,"Bar",,"Time",FormatMainDisplay!$H$8,AG63,,,,,"T"),IF(RTD("cqg.rtd",,"StudyData","SUBMINUTE("&amp;$D$6&amp;","&amp;FormatMainDisplay!$H$10&amp;",Regular)","Bar",,"Time",,AG63,"all",,,,"T")="",NA(),RTD("cqg.rtd",,"StudyData","SUBMINUTE("&amp;$D$6&amp;","&amp;FormatMainDisplay!$H$10&amp;",Regular)","Bar",,"Time",,AG63,"all",,,,"T")))</f>
        <v>42416.225694444445</v>
      </c>
      <c r="AG63" s="25">
        <f t="shared" si="0"/>
        <v>-58</v>
      </c>
      <c r="AK63" s="81">
        <f>IF(FormatMainDisplay!$O$7="Y",RTD("cqg.rtd",,"StudyData",$Q$6,"Bar",,"Open",FormatMainDisplay!$O$8,AP63,,,,,"T"),IF(RTD("cqg.rtd",,"StudyData","SUBMINUTE("&amp;$Q$6&amp;","&amp;FormatMainDisplay!$O$10&amp;",Regular)","Bar",,"Open",,AP63,"all",,,,"T")="",NA(),RTD("cqg.rtd",,"StudyData","SUBMINUTE("&amp;$Q$6&amp;","&amp;FormatMainDisplay!$O$10&amp;",Regular)","Bar",,"Open",,AP63,"all",,,,"T")))</f>
        <v>29.84</v>
      </c>
      <c r="AL63" s="81">
        <f>IF(FormatMainDisplay!$O$7="Y",RTD("cqg.rtd",,"StudyData",$Q$6,"Bar",,"High",FormatMainDisplay!$O$8,AP63,,,,,"T"),IF(RTD("cqg.rtd",,"StudyData","SUBMINUTE("&amp;$Q$6&amp;","&amp;FormatMainDisplay!$O$10&amp;",Regular)","Bar",,"High",,AP63,"all",,,,"T")="",NA(),RTD("cqg.rtd",,"StudyData","SUBMINUTE("&amp;$Q$6&amp;","&amp;FormatMainDisplay!$O$10&amp;",Regular)","Bar",,"High",,AP63,"all",,,,"T")))</f>
        <v>29.92</v>
      </c>
      <c r="AM63" s="81">
        <f>IF(FormatMainDisplay!$O$7="Y",RTD("cqg.rtd",,"StudyData",$Q$6,"Bar",,"Low",FormatMainDisplay!$O$8,AP63,,,,,"T"),IF(RTD("cqg.rtd",,"StudyData","SUBMINUTE("&amp;$Q$6&amp;","&amp;FormatMainDisplay!$O$10&amp;",Regular)","Bar",,"Low",,AP63,"all",,,,"T")="",NA(),RTD("cqg.rtd",,"StudyData","SUBMINUTE("&amp;$Q$6&amp;","&amp;FormatMainDisplay!$O$10&amp;",Regular)","Bar",,"Low",,AP63,"all",,,,"T")))</f>
        <v>29.73</v>
      </c>
      <c r="AN63" s="105">
        <f>IF(FormatMainDisplay!$O$7="Y",RTD("cqg.rtd",,"StudyData",$Q$6,"Bar",,"Close",FormatMainDisplay!$O$8,AP63,,,,,"T"),IF(RTD("cqg.rtd",,"StudyData","SUBMINUTE("&amp;$Q$6&amp;","&amp;FormatMainDisplay!$O$10&amp;",Regular)","Bar",,"Close",,AP63,"all",,,,"T")="",NA(),RTD("cqg.rtd",,"StudyData","SUBMINUTE("&amp;$Q$6&amp;","&amp;FormatMainDisplay!$O$10&amp;",Regular)","Bar",,"Close",,AP63,"all",,,,"T")))</f>
        <v>29.85</v>
      </c>
      <c r="AO63" s="107">
        <f>IF(FormatMainDisplay!$O$7="Y",RTD("cqg.rtd",,"StudyData",$Q$6,"Bar",,"Time",FormatMainDisplay!$O$8,AP63,,,,,"T"),IF(RTD("cqg.rtd",,"StudyData","SUBMINUTE("&amp;$Q$6&amp;","&amp;FormatMainDisplay!$O$10&amp;",Regular)","Bar",,"Time",,AP63,"all",,,,"T")="",NA(),RTD("cqg.rtd",,"StudyData","SUBMINUTE("&amp;$Q$6&amp;","&amp;FormatMainDisplay!$O$10&amp;",Regular)","Bar",,"Time",,AP63,"all",,,,"T")))</f>
        <v>42416.225694444445</v>
      </c>
      <c r="AP63" s="106">
        <f t="shared" si="2"/>
        <v>-58</v>
      </c>
      <c r="AT63" s="83">
        <f>IF(FormatMainDisplay!$H$22="Y",RTD("cqg.rtd",,"StudyData",$D$31,"Bar",,"Open",FormatMainDisplay!$H$23,AY63,,,,,"T"),IF(RTD("cqg.rtd",,"StudyData","SUBMINUTE("&amp;$D$31&amp;","&amp;FormatMainDisplay!$H$25&amp;",Regular)","Bar",,"Open",,AY63,"all",,,,"T")="",NA(),RTD("cqg.rtd",,"StudyData","SUBMINUTE("&amp;$D$31&amp;","&amp;FormatMainDisplay!$H$25&amp;",Regular)","Bar",,"Open",,AY63,"all",,,,"T")))</f>
        <v>1214.4000000000001</v>
      </c>
      <c r="AU63" s="83">
        <f>IF(FormatMainDisplay!$H$22="Y",RTD("cqg.rtd",,"StudyData",$D$31,"Bar",,"High",FormatMainDisplay!$H$23,AY63,,,,,"T"),IF(RTD("cqg.rtd",,"StudyData","SUBMINUTE("&amp;$D$31&amp;","&amp;FormatMainDisplay!$H$25&amp;",Regular)","Bar",,"High",,AY63,"all",,,,"T")="",NA(),RTD("cqg.rtd",,"StudyData","SUBMINUTE("&amp;$D$31&amp;","&amp;FormatMainDisplay!$H$25&amp;",Regular)","Bar",,"High",,AY63,"all",,,,"T")))</f>
        <v>1217.5999999999999</v>
      </c>
      <c r="AV63" s="83">
        <f>IF(FormatMainDisplay!$H$22="Y",RTD("cqg.rtd",,"StudyData",$D$31,"Bar",,"Low",FormatMainDisplay!$H$23,AY63,,,,,"T"),IF(RTD("cqg.rtd",,"StudyData","SUBMINUTE("&amp;$D$31&amp;","&amp;FormatMainDisplay!$H$25&amp;",Regular)","Bar",,"Low",,AY63,"all",,,,"T")="",NA(),RTD("cqg.rtd",,"StudyData","SUBMINUTE("&amp;$D$31&amp;","&amp;FormatMainDisplay!$H$25&amp;",Regular)","Bar",,"Low",,AY63,"all",,,,"T")))</f>
        <v>1214.2</v>
      </c>
      <c r="AW63" s="83">
        <f>IF(FormatMainDisplay!$H$22="Y",RTD("cqg.rtd",,"StudyData",$D$31,"Bar",,"Close",FormatMainDisplay!$H$23,AY63,,,,,"T"),IF(RTD("cqg.rtd",,"StudyData","SUBMINUTE("&amp;$D$31&amp;","&amp;FormatMainDisplay!$H$25&amp;",Regular)","Bar",,"Close",,AY63,"all",,,,"T")="",NA(),RTD("cqg.rtd",,"StudyData","SUBMINUTE("&amp;$D$31&amp;","&amp;FormatMainDisplay!$H$25&amp;",Regular)","Bar",,"Close",,AY63,"all",,,,"T")))</f>
        <v>1216.2</v>
      </c>
      <c r="AX63" s="52">
        <f>IF(FormatMainDisplay!$H$22="Y",RTD("cqg.rtd",,"StudyData",$D$31,"Bar",,"Time",FormatMainDisplay!$H$23,AY63,,,,,"T"),IF(RTD("cqg.rtd",,"StudyData","SUBMINUTE("&amp;$D$31&amp;","&amp;FormatMainDisplay!$H$25&amp;",Regular)","Bar",,"Time",,AY63,"all",,,,"T")="",NA(),RTD("cqg.rtd",,"StudyData","SUBMINUTE("&amp;$D$31&amp;","&amp;FormatMainDisplay!$H$25&amp;",Regular)","Bar",,"Time",,AY63,"all",,,,"T")))</f>
        <v>42416.225694444445</v>
      </c>
      <c r="AY63" s="25">
        <f t="shared" si="4"/>
        <v>-58</v>
      </c>
    </row>
    <row r="64" spans="2:73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B64" s="81">
        <f>IF(FormatMainDisplay!$H$7="Y",RTD("cqg.rtd",,"StudyData",$D$6,"Bar",,"Open",FormatMainDisplay!$H$8,AG64,,,,,"T"),IF(RTD("cqg.rtd",,"StudyData","SUBMINUTE("&amp;$D$6&amp;","&amp;FormatMainDisplay!$H$10&amp;",Regular)","Bar",,"Open",,AG64,"all",,,,"T")="",NA(),RTD("cqg.rtd",,"StudyData","SUBMINUTE("&amp;$D$6&amp;","&amp;FormatMainDisplay!$H$10&amp;",Regular)","Bar",,"Open",,AG64,"all",,,,"T")))</f>
        <v>1880</v>
      </c>
      <c r="AC64" s="81">
        <f>IF(FormatMainDisplay!$H$7="Y",RTD("cqg.rtd",,"StudyData",$D$6,"Bar",,"High",FormatMainDisplay!$H$8,AG64,,,,,"T"),IF(RTD("cqg.rtd",,"StudyData","SUBMINUTE("&amp;$D$6&amp;","&amp;FormatMainDisplay!$H$10&amp;",Regular)","Bar",,"High",,AG64,"all",,,,"T")="",NA(),RTD("cqg.rtd",,"StudyData","SUBMINUTE("&amp;$D$6&amp;","&amp;FormatMainDisplay!$H$10&amp;",Regular)","Bar",,"High",,AG64,"all",,,,"T")))</f>
        <v>1881.25</v>
      </c>
      <c r="AD64" s="81">
        <f>IF(FormatMainDisplay!$H$7="Y",RTD("cqg.rtd",,"StudyData",$D$6,"Bar",,"Low",FormatMainDisplay!$H$8,AG64,,,,,"T"),IF(RTD("cqg.rtd",,"StudyData","SUBMINUTE("&amp;$D$6&amp;","&amp;FormatMainDisplay!$H$10&amp;",Regular)","Bar",,"Low",,AG64,"all",,,,"T")="",NA(),RTD("cqg.rtd",,"StudyData","SUBMINUTE("&amp;$D$6&amp;","&amp;FormatMainDisplay!$H$10&amp;",Regular)","Bar",,"Low",,AG64,"all",,,,"T")))</f>
        <v>1879.75</v>
      </c>
      <c r="AE64" s="81">
        <f>IF(FormatMainDisplay!$H$7="Y",RTD("cqg.rtd",,"StudyData",$D$6,"Bar",,"Close",FormatMainDisplay!$H$8,AG64,,,,,"T"),IF(RTD("cqg.rtd",,"StudyData","SUBMINUTE("&amp;$D$6&amp;","&amp;FormatMainDisplay!$H$10&amp;",Regular)","Bar",,"Close",,AG64,"all",,,,"T")="",NA(),RTD("cqg.rtd",,"StudyData","SUBMINUTE("&amp;$D$6&amp;","&amp;FormatMainDisplay!$H$10&amp;",Regular)","Bar",,"Close",,AG64,"all",,,,"T")))</f>
        <v>1881</v>
      </c>
      <c r="AF64" s="52">
        <f>IF(FormatMainDisplay!$H$7="Y",RTD("cqg.rtd",,"StudyData",$D$6,"Bar",,"Time",FormatMainDisplay!$H$8,AG64,,,,,"T"),IF(RTD("cqg.rtd",,"StudyData","SUBMINUTE("&amp;$D$6&amp;","&amp;FormatMainDisplay!$H$10&amp;",Regular)","Bar",,"Time",,AG64,"all",,,,"T")="",NA(),RTD("cqg.rtd",,"StudyData","SUBMINUTE("&amp;$D$6&amp;","&amp;FormatMainDisplay!$H$10&amp;",Regular)","Bar",,"Time",,AG64,"all",,,,"T")))</f>
        <v>42416.222222222219</v>
      </c>
      <c r="AG64" s="25">
        <f t="shared" si="0"/>
        <v>-59</v>
      </c>
      <c r="AK64" s="81">
        <f>IF(FormatMainDisplay!$O$7="Y",RTD("cqg.rtd",,"StudyData",$Q$6,"Bar",,"Open",FormatMainDisplay!$O$8,AP64,,,,,"T"),IF(RTD("cqg.rtd",,"StudyData","SUBMINUTE("&amp;$Q$6&amp;","&amp;FormatMainDisplay!$O$10&amp;",Regular)","Bar",,"Open",,AP64,"all",,,,"T")="",NA(),RTD("cqg.rtd",,"StudyData","SUBMINUTE("&amp;$Q$6&amp;","&amp;FormatMainDisplay!$O$10&amp;",Regular)","Bar",,"Open",,AP64,"all",,,,"T")))</f>
        <v>29.81</v>
      </c>
      <c r="AL64" s="81">
        <f>IF(FormatMainDisplay!$O$7="Y",RTD("cqg.rtd",,"StudyData",$Q$6,"Bar",,"High",FormatMainDisplay!$O$8,AP64,,,,,"T"),IF(RTD("cqg.rtd",,"StudyData","SUBMINUTE("&amp;$Q$6&amp;","&amp;FormatMainDisplay!$O$10&amp;",Regular)","Bar",,"High",,AP64,"all",,,,"T")="",NA(),RTD("cqg.rtd",,"StudyData","SUBMINUTE("&amp;$Q$6&amp;","&amp;FormatMainDisplay!$O$10&amp;",Regular)","Bar",,"High",,AP64,"all",,,,"T")))</f>
        <v>29.88</v>
      </c>
      <c r="AM64" s="81">
        <f>IF(FormatMainDisplay!$O$7="Y",RTD("cqg.rtd",,"StudyData",$Q$6,"Bar",,"Low",FormatMainDisplay!$O$8,AP64,,,,,"T"),IF(RTD("cqg.rtd",,"StudyData","SUBMINUTE("&amp;$Q$6&amp;","&amp;FormatMainDisplay!$O$10&amp;",Regular)","Bar",,"Low",,AP64,"all",,,,"T")="",NA(),RTD("cqg.rtd",,"StudyData","SUBMINUTE("&amp;$Q$6&amp;","&amp;FormatMainDisplay!$O$10&amp;",Regular)","Bar",,"Low",,AP64,"all",,,,"T")))</f>
        <v>29.81</v>
      </c>
      <c r="AN64" s="105">
        <f>IF(FormatMainDisplay!$O$7="Y",RTD("cqg.rtd",,"StudyData",$Q$6,"Bar",,"Close",FormatMainDisplay!$O$8,AP64,,,,,"T"),IF(RTD("cqg.rtd",,"StudyData","SUBMINUTE("&amp;$Q$6&amp;","&amp;FormatMainDisplay!$O$10&amp;",Regular)","Bar",,"Close",,AP64,"all",,,,"T")="",NA(),RTD("cqg.rtd",,"StudyData","SUBMINUTE("&amp;$Q$6&amp;","&amp;FormatMainDisplay!$O$10&amp;",Regular)","Bar",,"Close",,AP64,"all",,,,"T")))</f>
        <v>29.84</v>
      </c>
      <c r="AO64" s="107">
        <f>IF(FormatMainDisplay!$O$7="Y",RTD("cqg.rtd",,"StudyData",$Q$6,"Bar",,"Time",FormatMainDisplay!$O$8,AP64,,,,,"T"),IF(RTD("cqg.rtd",,"StudyData","SUBMINUTE("&amp;$Q$6&amp;","&amp;FormatMainDisplay!$O$10&amp;",Regular)","Bar",,"Time",,AP64,"all",,,,"T")="",NA(),RTD("cqg.rtd",,"StudyData","SUBMINUTE("&amp;$Q$6&amp;","&amp;FormatMainDisplay!$O$10&amp;",Regular)","Bar",,"Time",,AP64,"all",,,,"T")))</f>
        <v>42416.222222222219</v>
      </c>
      <c r="AP64" s="106">
        <f t="shared" si="2"/>
        <v>-59</v>
      </c>
      <c r="AT64" s="83">
        <f>IF(FormatMainDisplay!$H$22="Y",RTD("cqg.rtd",,"StudyData",$D$31,"Bar",,"Open",FormatMainDisplay!$H$23,AY64,,,,,"T"),IF(RTD("cqg.rtd",,"StudyData","SUBMINUTE("&amp;$D$31&amp;","&amp;FormatMainDisplay!$H$25&amp;",Regular)","Bar",,"Open",,AY64,"all",,,,"T")="",NA(),RTD("cqg.rtd",,"StudyData","SUBMINUTE("&amp;$D$31&amp;","&amp;FormatMainDisplay!$H$25&amp;",Regular)","Bar",,"Open",,AY64,"all",,,,"T")))</f>
        <v>1213.4000000000001</v>
      </c>
      <c r="AU64" s="83">
        <f>IF(FormatMainDisplay!$H$22="Y",RTD("cqg.rtd",,"StudyData",$D$31,"Bar",,"High",FormatMainDisplay!$H$23,AY64,,,,,"T"),IF(RTD("cqg.rtd",,"StudyData","SUBMINUTE("&amp;$D$31&amp;","&amp;FormatMainDisplay!$H$25&amp;",Regular)","Bar",,"High",,AY64,"all",,,,"T")="",NA(),RTD("cqg.rtd",,"StudyData","SUBMINUTE("&amp;$D$31&amp;","&amp;FormatMainDisplay!$H$25&amp;",Regular)","Bar",,"High",,AY64,"all",,,,"T")))</f>
        <v>1214.5</v>
      </c>
      <c r="AV64" s="83">
        <f>IF(FormatMainDisplay!$H$22="Y",RTD("cqg.rtd",,"StudyData",$D$31,"Bar",,"Low",FormatMainDisplay!$H$23,AY64,,,,,"T"),IF(RTD("cqg.rtd",,"StudyData","SUBMINUTE("&amp;$D$31&amp;","&amp;FormatMainDisplay!$H$25&amp;",Regular)","Bar",,"Low",,AY64,"all",,,,"T")="",NA(),RTD("cqg.rtd",,"StudyData","SUBMINUTE("&amp;$D$31&amp;","&amp;FormatMainDisplay!$H$25&amp;",Regular)","Bar",,"Low",,AY64,"all",,,,"T")))</f>
        <v>1213.0999999999999</v>
      </c>
      <c r="AW64" s="83">
        <f>IF(FormatMainDisplay!$H$22="Y",RTD("cqg.rtd",,"StudyData",$D$31,"Bar",,"Close",FormatMainDisplay!$H$23,AY64,,,,,"T"),IF(RTD("cqg.rtd",,"StudyData","SUBMINUTE("&amp;$D$31&amp;","&amp;FormatMainDisplay!$H$25&amp;",Regular)","Bar",,"Close",,AY64,"all",,,,"T")="",NA(),RTD("cqg.rtd",,"StudyData","SUBMINUTE("&amp;$D$31&amp;","&amp;FormatMainDisplay!$H$25&amp;",Regular)","Bar",,"Close",,AY64,"all",,,,"T")))</f>
        <v>1214.2</v>
      </c>
      <c r="AX64" s="52">
        <f>IF(FormatMainDisplay!$H$22="Y",RTD("cqg.rtd",,"StudyData",$D$31,"Bar",,"Time",FormatMainDisplay!$H$23,AY64,,,,,"T"),IF(RTD("cqg.rtd",,"StudyData","SUBMINUTE("&amp;$D$31&amp;","&amp;FormatMainDisplay!$H$25&amp;",Regular)","Bar",,"Time",,AY64,"all",,,,"T")="",NA(),RTD("cqg.rtd",,"StudyData","SUBMINUTE("&amp;$D$31&amp;","&amp;FormatMainDisplay!$H$25&amp;",Regular)","Bar",,"Time",,AY64,"all",,,,"T")))</f>
        <v>42416.222222222219</v>
      </c>
      <c r="AY64" s="25">
        <f t="shared" si="4"/>
        <v>-59</v>
      </c>
    </row>
    <row r="65" spans="2:5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B65" s="81">
        <f>IF(FormatMainDisplay!$H$7="Y",RTD("cqg.rtd",,"StudyData",$D$6,"Bar",,"Open",FormatMainDisplay!$H$8,AG65,,,,,"T"),IF(RTD("cqg.rtd",,"StudyData","SUBMINUTE("&amp;$D$6&amp;","&amp;FormatMainDisplay!$H$10&amp;",Regular)","Bar",,"Open",,AG65,"all",,,,"T")="",NA(),RTD("cqg.rtd",,"StudyData","SUBMINUTE("&amp;$D$6&amp;","&amp;FormatMainDisplay!$H$10&amp;",Regular)","Bar",,"Open",,AG65,"all",,,,"T")))</f>
        <v>1879.5</v>
      </c>
      <c r="AC65" s="81">
        <f>IF(FormatMainDisplay!$H$7="Y",RTD("cqg.rtd",,"StudyData",$D$6,"Bar",,"High",FormatMainDisplay!$H$8,AG65,,,,,"T"),IF(RTD("cqg.rtd",,"StudyData","SUBMINUTE("&amp;$D$6&amp;","&amp;FormatMainDisplay!$H$10&amp;",Regular)","Bar",,"High",,AG65,"all",,,,"T")="",NA(),RTD("cqg.rtd",,"StudyData","SUBMINUTE("&amp;$D$6&amp;","&amp;FormatMainDisplay!$H$10&amp;",Regular)","Bar",,"High",,AG65,"all",,,,"T")))</f>
        <v>1880.25</v>
      </c>
      <c r="AD65" s="81">
        <f>IF(FormatMainDisplay!$H$7="Y",RTD("cqg.rtd",,"StudyData",$D$6,"Bar",,"Low",FormatMainDisplay!$H$8,AG65,,,,,"T"),IF(RTD("cqg.rtd",,"StudyData","SUBMINUTE("&amp;$D$6&amp;","&amp;FormatMainDisplay!$H$10&amp;",Regular)","Bar",,"Low",,AG65,"all",,,,"T")="",NA(),RTD("cqg.rtd",,"StudyData","SUBMINUTE("&amp;$D$6&amp;","&amp;FormatMainDisplay!$H$10&amp;",Regular)","Bar",,"Low",,AG65,"all",,,,"T")))</f>
        <v>1879.5</v>
      </c>
      <c r="AE65" s="81">
        <f>IF(FormatMainDisplay!$H$7="Y",RTD("cqg.rtd",,"StudyData",$D$6,"Bar",,"Close",FormatMainDisplay!$H$8,AG65,,,,,"T"),IF(RTD("cqg.rtd",,"StudyData","SUBMINUTE("&amp;$D$6&amp;","&amp;FormatMainDisplay!$H$10&amp;",Regular)","Bar",,"Close",,AG65,"all",,,,"T")="",NA(),RTD("cqg.rtd",,"StudyData","SUBMINUTE("&amp;$D$6&amp;","&amp;FormatMainDisplay!$H$10&amp;",Regular)","Bar",,"Close",,AG65,"all",,,,"T")))</f>
        <v>1879.75</v>
      </c>
      <c r="AF65" s="52">
        <f>IF(FormatMainDisplay!$H$7="Y",RTD("cqg.rtd",,"StudyData",$D$6,"Bar",,"Time",FormatMainDisplay!$H$8,AG65,,,,,"T"),IF(RTD("cqg.rtd",,"StudyData","SUBMINUTE("&amp;$D$6&amp;","&amp;FormatMainDisplay!$H$10&amp;",Regular)","Bar",,"Time",,AG65,"all",,,,"T")="",NA(),RTD("cqg.rtd",,"StudyData","SUBMINUTE("&amp;$D$6&amp;","&amp;FormatMainDisplay!$H$10&amp;",Regular)","Bar",,"Time",,AG65,"all",,,,"T")))</f>
        <v>42416.21875</v>
      </c>
      <c r="AG65" s="25">
        <f t="shared" si="0"/>
        <v>-60</v>
      </c>
      <c r="AK65" s="81">
        <f>IF(FormatMainDisplay!$O$7="Y",RTD("cqg.rtd",,"StudyData",$Q$6,"Bar",,"Open",FormatMainDisplay!$O$8,AP65,,,,,"T"),IF(RTD("cqg.rtd",,"StudyData","SUBMINUTE("&amp;$Q$6&amp;","&amp;FormatMainDisplay!$O$10&amp;",Regular)","Bar",,"Open",,AP65,"all",,,,"T")="",NA(),RTD("cqg.rtd",,"StudyData","SUBMINUTE("&amp;$Q$6&amp;","&amp;FormatMainDisplay!$O$10&amp;",Regular)","Bar",,"Open",,AP65,"all",,,,"T")))</f>
        <v>29.79</v>
      </c>
      <c r="AL65" s="81">
        <f>IF(FormatMainDisplay!$O$7="Y",RTD("cqg.rtd",,"StudyData",$Q$6,"Bar",,"High",FormatMainDisplay!$O$8,AP65,,,,,"T"),IF(RTD("cqg.rtd",,"StudyData","SUBMINUTE("&amp;$Q$6&amp;","&amp;FormatMainDisplay!$O$10&amp;",Regular)","Bar",,"High",,AP65,"all",,,,"T")="",NA(),RTD("cqg.rtd",,"StudyData","SUBMINUTE("&amp;$Q$6&amp;","&amp;FormatMainDisplay!$O$10&amp;",Regular)","Bar",,"High",,AP65,"all",,,,"T")))</f>
        <v>29.89</v>
      </c>
      <c r="AM65" s="81">
        <f>IF(FormatMainDisplay!$O$7="Y",RTD("cqg.rtd",,"StudyData",$Q$6,"Bar",,"Low",FormatMainDisplay!$O$8,AP65,,,,,"T"),IF(RTD("cqg.rtd",,"StudyData","SUBMINUTE("&amp;$Q$6&amp;","&amp;FormatMainDisplay!$O$10&amp;",Regular)","Bar",,"Low",,AP65,"all",,,,"T")="",NA(),RTD("cqg.rtd",,"StudyData","SUBMINUTE("&amp;$Q$6&amp;","&amp;FormatMainDisplay!$O$10&amp;",Regular)","Bar",,"Low",,AP65,"all",,,,"T")))</f>
        <v>29.79</v>
      </c>
      <c r="AN65" s="105">
        <f>IF(FormatMainDisplay!$O$7="Y",RTD("cqg.rtd",,"StudyData",$Q$6,"Bar",,"Close",FormatMainDisplay!$O$8,AP65,,,,,"T"),IF(RTD("cqg.rtd",,"StudyData","SUBMINUTE("&amp;$Q$6&amp;","&amp;FormatMainDisplay!$O$10&amp;",Regular)","Bar",,"Close",,AP65,"all",,,,"T")="",NA(),RTD("cqg.rtd",,"StudyData","SUBMINUTE("&amp;$Q$6&amp;","&amp;FormatMainDisplay!$O$10&amp;",Regular)","Bar",,"Close",,AP65,"all",,,,"T")))</f>
        <v>29.81</v>
      </c>
      <c r="AO65" s="107">
        <f>IF(FormatMainDisplay!$O$7="Y",RTD("cqg.rtd",,"StudyData",$Q$6,"Bar",,"Time",FormatMainDisplay!$O$8,AP65,,,,,"T"),IF(RTD("cqg.rtd",,"StudyData","SUBMINUTE("&amp;$Q$6&amp;","&amp;FormatMainDisplay!$O$10&amp;",Regular)","Bar",,"Time",,AP65,"all",,,,"T")="",NA(),RTD("cqg.rtd",,"StudyData","SUBMINUTE("&amp;$Q$6&amp;","&amp;FormatMainDisplay!$O$10&amp;",Regular)","Bar",,"Time",,AP65,"all",,,,"T")))</f>
        <v>42416.21875</v>
      </c>
      <c r="AP65" s="106">
        <f t="shared" si="2"/>
        <v>-60</v>
      </c>
      <c r="AT65" s="83">
        <f>IF(FormatMainDisplay!$H$22="Y",RTD("cqg.rtd",,"StudyData",$D$31,"Bar",,"Open",FormatMainDisplay!$H$23,AY65,,,,,"T"),IF(RTD("cqg.rtd",,"StudyData","SUBMINUTE("&amp;$D$31&amp;","&amp;FormatMainDisplay!$H$25&amp;",Regular)","Bar",,"Open",,AY65,"all",,,,"T")="",NA(),RTD("cqg.rtd",,"StudyData","SUBMINUTE("&amp;$D$31&amp;","&amp;FormatMainDisplay!$H$25&amp;",Regular)","Bar",,"Open",,AY65,"all",,,,"T")))</f>
        <v>1213.5</v>
      </c>
      <c r="AU65" s="83">
        <f>IF(FormatMainDisplay!$H$22="Y",RTD("cqg.rtd",,"StudyData",$D$31,"Bar",,"High",FormatMainDisplay!$H$23,AY65,,,,,"T"),IF(RTD("cqg.rtd",,"StudyData","SUBMINUTE("&amp;$D$31&amp;","&amp;FormatMainDisplay!$H$25&amp;",Regular)","Bar",,"High",,AY65,"all",,,,"T")="",NA(),RTD("cqg.rtd",,"StudyData","SUBMINUTE("&amp;$D$31&amp;","&amp;FormatMainDisplay!$H$25&amp;",Regular)","Bar",,"High",,AY65,"all",,,,"T")))</f>
        <v>1213.5</v>
      </c>
      <c r="AV65" s="83">
        <f>IF(FormatMainDisplay!$H$22="Y",RTD("cqg.rtd",,"StudyData",$D$31,"Bar",,"Low",FormatMainDisplay!$H$23,AY65,,,,,"T"),IF(RTD("cqg.rtd",,"StudyData","SUBMINUTE("&amp;$D$31&amp;","&amp;FormatMainDisplay!$H$25&amp;",Regular)","Bar",,"Low",,AY65,"all",,,,"T")="",NA(),RTD("cqg.rtd",,"StudyData","SUBMINUTE("&amp;$D$31&amp;","&amp;FormatMainDisplay!$H$25&amp;",Regular)","Bar",,"Low",,AY65,"all",,,,"T")))</f>
        <v>1212.5</v>
      </c>
      <c r="AW65" s="83">
        <f>IF(FormatMainDisplay!$H$22="Y",RTD("cqg.rtd",,"StudyData",$D$31,"Bar",,"Close",FormatMainDisplay!$H$23,AY65,,,,,"T"),IF(RTD("cqg.rtd",,"StudyData","SUBMINUTE("&amp;$D$31&amp;","&amp;FormatMainDisplay!$H$25&amp;",Regular)","Bar",,"Close",,AY65,"all",,,,"T")="",NA(),RTD("cqg.rtd",,"StudyData","SUBMINUTE("&amp;$D$31&amp;","&amp;FormatMainDisplay!$H$25&amp;",Regular)","Bar",,"Close",,AY65,"all",,,,"T")))</f>
        <v>1213.4000000000001</v>
      </c>
      <c r="AX65" s="52">
        <f>IF(FormatMainDisplay!$H$22="Y",RTD("cqg.rtd",,"StudyData",$D$31,"Bar",,"Time",FormatMainDisplay!$H$23,AY65,,,,,"T"),IF(RTD("cqg.rtd",,"StudyData","SUBMINUTE("&amp;$D$31&amp;","&amp;FormatMainDisplay!$H$25&amp;",Regular)","Bar",,"Time",,AY65,"all",,,,"T")="",NA(),RTD("cqg.rtd",,"StudyData","SUBMINUTE("&amp;$D$31&amp;","&amp;FormatMainDisplay!$H$25&amp;",Regular)","Bar",,"Time",,AY65,"all",,,,"T")))</f>
        <v>42416.21875</v>
      </c>
      <c r="AY65" s="25">
        <f t="shared" si="4"/>
        <v>-60</v>
      </c>
    </row>
    <row r="66" spans="2:5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N66" s="105"/>
      <c r="AO66" s="108"/>
      <c r="AP66" s="106"/>
      <c r="AT66" s="83"/>
      <c r="AU66" s="83"/>
      <c r="AV66" s="83"/>
      <c r="AW66" s="83"/>
      <c r="AX66" s="84"/>
    </row>
    <row r="67" spans="2:5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O67" s="99"/>
      <c r="AT67" s="83"/>
      <c r="AU67" s="83"/>
      <c r="AV67" s="83"/>
      <c r="AW67" s="83"/>
      <c r="AX67" s="84"/>
    </row>
    <row r="68" spans="2:5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O68" s="99"/>
      <c r="AT68" s="83"/>
      <c r="AU68" s="83"/>
      <c r="AV68" s="83"/>
      <c r="AW68" s="83"/>
      <c r="AX68" s="84"/>
    </row>
    <row r="69" spans="2:5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O69" s="99"/>
      <c r="AT69" s="83"/>
      <c r="AU69" s="83"/>
      <c r="AV69" s="83"/>
      <c r="AW69" s="83"/>
      <c r="AX69" s="84"/>
    </row>
    <row r="70" spans="2:5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O70" s="99"/>
      <c r="AT70" s="83"/>
      <c r="AU70" s="83"/>
      <c r="AV70" s="83"/>
      <c r="AW70" s="83"/>
      <c r="AX70" s="84"/>
    </row>
    <row r="71" spans="2:51" x14ac:dyDescent="0.3">
      <c r="AO71" s="99"/>
      <c r="AT71" s="83"/>
      <c r="AU71" s="83"/>
      <c r="AV71" s="83"/>
      <c r="AW71" s="83"/>
      <c r="AX71" s="84"/>
    </row>
    <row r="72" spans="2:51" x14ac:dyDescent="0.3">
      <c r="AO72" s="99"/>
      <c r="AT72" s="83"/>
      <c r="AU72" s="83"/>
      <c r="AV72" s="83"/>
      <c r="AW72" s="83"/>
      <c r="AX72" s="84"/>
    </row>
    <row r="73" spans="2:51" x14ac:dyDescent="0.3">
      <c r="AO73" s="99"/>
      <c r="AT73" s="83"/>
      <c r="AU73" s="83"/>
      <c r="AV73" s="83"/>
      <c r="AW73" s="83"/>
      <c r="AX73" s="84"/>
    </row>
    <row r="74" spans="2:51" x14ac:dyDescent="0.3">
      <c r="AO74" s="99"/>
      <c r="AT74" s="83"/>
      <c r="AU74" s="83"/>
      <c r="AV74" s="83"/>
      <c r="AW74" s="83"/>
      <c r="AX74" s="84"/>
    </row>
    <row r="75" spans="2:51" x14ac:dyDescent="0.3">
      <c r="AO75" s="99"/>
      <c r="AT75" s="83"/>
      <c r="AU75" s="83"/>
      <c r="AV75" s="83"/>
      <c r="AW75" s="83"/>
      <c r="AX75" s="84"/>
    </row>
    <row r="76" spans="2:51" x14ac:dyDescent="0.3">
      <c r="AO76" s="99"/>
      <c r="AT76" s="83"/>
      <c r="AU76" s="83"/>
      <c r="AV76" s="83"/>
      <c r="AW76" s="83"/>
      <c r="AX76" s="84"/>
    </row>
    <row r="77" spans="2:51" x14ac:dyDescent="0.3">
      <c r="AO77" s="99"/>
      <c r="AT77" s="83"/>
      <c r="AU77" s="83"/>
      <c r="AV77" s="83"/>
      <c r="AW77" s="83"/>
      <c r="AX77" s="84"/>
    </row>
    <row r="78" spans="2:51" x14ac:dyDescent="0.3">
      <c r="AO78" s="99"/>
      <c r="AT78" s="83"/>
      <c r="AU78" s="83"/>
      <c r="AV78" s="83"/>
      <c r="AW78" s="83"/>
      <c r="AX78" s="84"/>
    </row>
    <row r="79" spans="2:51" x14ac:dyDescent="0.3">
      <c r="AO79" s="99"/>
      <c r="AT79" s="83"/>
      <c r="AU79" s="83"/>
      <c r="AV79" s="83"/>
      <c r="AW79" s="83"/>
      <c r="AX79" s="84"/>
    </row>
    <row r="80" spans="2:51" x14ac:dyDescent="0.3">
      <c r="AO80" s="99"/>
      <c r="AT80" s="83"/>
      <c r="AU80" s="83"/>
      <c r="AV80" s="83"/>
      <c r="AW80" s="83"/>
      <c r="AX80" s="84"/>
    </row>
    <row r="81" spans="41:50" x14ac:dyDescent="0.3">
      <c r="AO81" s="99"/>
      <c r="AT81" s="83"/>
      <c r="AU81" s="83"/>
      <c r="AV81" s="83"/>
      <c r="AW81" s="83"/>
      <c r="AX81" s="84"/>
    </row>
    <row r="82" spans="41:50" x14ac:dyDescent="0.3">
      <c r="AO82" s="99"/>
      <c r="AT82" s="83"/>
      <c r="AU82" s="83"/>
      <c r="AV82" s="83"/>
      <c r="AW82" s="83"/>
      <c r="AX82" s="84"/>
    </row>
    <row r="83" spans="41:50" x14ac:dyDescent="0.3">
      <c r="AO83" s="99"/>
      <c r="AT83" s="83"/>
      <c r="AU83" s="83"/>
      <c r="AV83" s="83"/>
      <c r="AW83" s="83"/>
      <c r="AX83" s="84"/>
    </row>
    <row r="84" spans="41:50" x14ac:dyDescent="0.3">
      <c r="AO84" s="99"/>
      <c r="AT84" s="83"/>
      <c r="AU84" s="83"/>
      <c r="AV84" s="83"/>
      <c r="AW84" s="83"/>
      <c r="AX84" s="84"/>
    </row>
    <row r="85" spans="41:50" x14ac:dyDescent="0.3">
      <c r="AO85" s="99"/>
      <c r="AT85" s="83"/>
      <c r="AU85" s="83"/>
      <c r="AV85" s="83"/>
      <c r="AW85" s="83"/>
      <c r="AX85" s="84"/>
    </row>
    <row r="86" spans="41:50" x14ac:dyDescent="0.3">
      <c r="AO86" s="99"/>
      <c r="AT86" s="83"/>
      <c r="AU86" s="83"/>
      <c r="AV86" s="83"/>
      <c r="AW86" s="83"/>
      <c r="AX86" s="84"/>
    </row>
    <row r="87" spans="41:50" x14ac:dyDescent="0.3">
      <c r="AO87" s="99"/>
      <c r="AT87" s="83"/>
      <c r="AU87" s="83"/>
      <c r="AV87" s="83"/>
      <c r="AW87" s="83"/>
      <c r="AX87" s="84"/>
    </row>
    <row r="88" spans="41:50" x14ac:dyDescent="0.3">
      <c r="AO88" s="99"/>
      <c r="AT88" s="83"/>
      <c r="AU88" s="83"/>
      <c r="AV88" s="83"/>
      <c r="AW88" s="83"/>
      <c r="AX88" s="84"/>
    </row>
    <row r="89" spans="41:50" x14ac:dyDescent="0.3">
      <c r="AO89" s="99"/>
      <c r="AT89" s="83"/>
      <c r="AU89" s="83"/>
      <c r="AV89" s="83"/>
      <c r="AW89" s="83"/>
      <c r="AX89" s="84"/>
    </row>
    <row r="90" spans="41:50" x14ac:dyDescent="0.3">
      <c r="AO90" s="99"/>
      <c r="AT90" s="83"/>
      <c r="AU90" s="83"/>
      <c r="AV90" s="83"/>
      <c r="AW90" s="83"/>
      <c r="AX90" s="84"/>
    </row>
    <row r="91" spans="41:50" x14ac:dyDescent="0.3">
      <c r="AT91" s="83"/>
      <c r="AU91" s="83"/>
      <c r="AV91" s="83"/>
      <c r="AW91" s="83"/>
    </row>
    <row r="92" spans="41:50" x14ac:dyDescent="0.3">
      <c r="AT92" s="83"/>
      <c r="AU92" s="83"/>
      <c r="AV92" s="83"/>
      <c r="AW92" s="83"/>
    </row>
    <row r="93" spans="41:50" x14ac:dyDescent="0.3">
      <c r="AT93" s="83"/>
      <c r="AU93" s="83"/>
      <c r="AV93" s="83"/>
      <c r="AW93" s="83"/>
    </row>
    <row r="94" spans="41:50" x14ac:dyDescent="0.3">
      <c r="AT94" s="83"/>
      <c r="AU94" s="83"/>
      <c r="AV94" s="83"/>
      <c r="AW94" s="83"/>
    </row>
    <row r="95" spans="41:50" x14ac:dyDescent="0.3">
      <c r="AT95" s="83"/>
      <c r="AU95" s="83"/>
      <c r="AV95" s="83"/>
      <c r="AW95" s="83"/>
    </row>
    <row r="96" spans="41:50" x14ac:dyDescent="0.3">
      <c r="AT96" s="83"/>
      <c r="AU96" s="83"/>
      <c r="AV96" s="83"/>
      <c r="AW96" s="83"/>
    </row>
    <row r="97" spans="46:49" x14ac:dyDescent="0.3">
      <c r="AT97" s="83"/>
      <c r="AU97" s="83"/>
      <c r="AV97" s="83"/>
      <c r="AW97" s="83"/>
    </row>
    <row r="98" spans="46:49" x14ac:dyDescent="0.3">
      <c r="AT98" s="83"/>
      <c r="AU98" s="83"/>
      <c r="AV98" s="83"/>
      <c r="AW98" s="83"/>
    </row>
    <row r="99" spans="46:49" x14ac:dyDescent="0.3">
      <c r="AT99" s="83"/>
      <c r="AU99" s="83"/>
      <c r="AV99" s="83"/>
      <c r="AW99" s="83"/>
    </row>
  </sheetData>
  <sheetProtection algorithmName="SHA-512" hashValue="q8KAYdp/i+oNNdU+UA5i6WtKyRbcjFcrXSC1iYyhr1P7chxanDkVDF7n74we56JuMMTZ3sBIJQJF8QB4vXXRaA==" saltValue="ojIpSV6I4FJxQcXcvLzEmA==" spinCount="100000" sheet="1" objects="1" scenarios="1" selectLockedCells="1" selectUnlockedCells="1"/>
  <mergeCells count="72">
    <mergeCell ref="C1:Y1"/>
    <mergeCell ref="B55:C55"/>
    <mergeCell ref="O34:R34"/>
    <mergeCell ref="S34:V34"/>
    <mergeCell ref="W34:Z34"/>
    <mergeCell ref="F6:I6"/>
    <mergeCell ref="J8:M8"/>
    <mergeCell ref="F8:G8"/>
    <mergeCell ref="B8:E8"/>
    <mergeCell ref="B6:C6"/>
    <mergeCell ref="H8:I8"/>
    <mergeCell ref="B7:D7"/>
    <mergeCell ref="F7:I7"/>
    <mergeCell ref="D9:D10"/>
    <mergeCell ref="E9:E10"/>
    <mergeCell ref="C9:C10"/>
    <mergeCell ref="O6:P6"/>
    <mergeCell ref="S6:V6"/>
    <mergeCell ref="O7:Q7"/>
    <mergeCell ref="S7:V7"/>
    <mergeCell ref="O9:O10"/>
    <mergeCell ref="P9:P10"/>
    <mergeCell ref="Q9:Q10"/>
    <mergeCell ref="R9:R10"/>
    <mergeCell ref="M35:M36"/>
    <mergeCell ref="S11:T11"/>
    <mergeCell ref="U11:V11"/>
    <mergeCell ref="W9:W10"/>
    <mergeCell ref="X9:X10"/>
    <mergeCell ref="S33:T33"/>
    <mergeCell ref="B27:Z27"/>
    <mergeCell ref="Y9:Y10"/>
    <mergeCell ref="B12:M12"/>
    <mergeCell ref="H11:I11"/>
    <mergeCell ref="J9:J10"/>
    <mergeCell ref="K9:K10"/>
    <mergeCell ref="L9:L10"/>
    <mergeCell ref="M9:M10"/>
    <mergeCell ref="F11:G11"/>
    <mergeCell ref="B9:B10"/>
    <mergeCell ref="S32:T32"/>
    <mergeCell ref="F31:I31"/>
    <mergeCell ref="F37:G37"/>
    <mergeCell ref="H37:I37"/>
    <mergeCell ref="B38:M38"/>
    <mergeCell ref="B34:E34"/>
    <mergeCell ref="F34:G34"/>
    <mergeCell ref="H34:I34"/>
    <mergeCell ref="J34:M34"/>
    <mergeCell ref="B35:B36"/>
    <mergeCell ref="C35:C36"/>
    <mergeCell ref="D35:D36"/>
    <mergeCell ref="E35:E36"/>
    <mergeCell ref="J35:J36"/>
    <mergeCell ref="K35:K36"/>
    <mergeCell ref="L35:L36"/>
    <mergeCell ref="C53:H53"/>
    <mergeCell ref="O31:Z31"/>
    <mergeCell ref="J53:Q53"/>
    <mergeCell ref="Z9:Z10"/>
    <mergeCell ref="B31:C31"/>
    <mergeCell ref="B32:D33"/>
    <mergeCell ref="E32:E33"/>
    <mergeCell ref="F32:I33"/>
    <mergeCell ref="J32:J33"/>
    <mergeCell ref="K32:K33"/>
    <mergeCell ref="L32:L33"/>
    <mergeCell ref="M32:M33"/>
    <mergeCell ref="O32:Q33"/>
    <mergeCell ref="R32:R33"/>
    <mergeCell ref="U32:V32"/>
    <mergeCell ref="U33:V33"/>
  </mergeCells>
  <conditionalFormatting sqref="B9:E9">
    <cfRule type="colorScale" priority="22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O9">
    <cfRule type="colorScale" priority="8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P9">
    <cfRule type="colorScale" priority="7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Q9">
    <cfRule type="colorScale" priority="6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R9">
    <cfRule type="colorScale" priority="5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B35:E35">
    <cfRule type="colorScale" priority="4">
      <colorScale>
        <cfvo type="min"/>
        <cfvo type="num" val="$F$9"/>
        <cfvo type="max"/>
        <color theme="1"/>
        <color rgb="FFFF0000"/>
        <color rgb="FFFF0000"/>
      </colorScale>
    </cfRule>
  </conditionalFormatting>
  <conditionalFormatting sqref="J7">
    <cfRule type="expression" dxfId="10" priority="3">
      <formula>$N$6&lt;0</formula>
    </cfRule>
  </conditionalFormatting>
  <conditionalFormatting sqref="W7">
    <cfRule type="expression" dxfId="9" priority="2">
      <formula>$N$7&lt;0</formula>
    </cfRule>
  </conditionalFormatting>
  <conditionalFormatting sqref="J32:J33">
    <cfRule type="expression" dxfId="8" priority="1">
      <formula>$N$31&lt;0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Main!AS6:AS36</xm:f>
              <xm:sqref>F32</xm:sqref>
            </x14:sparkline>
          </x14:sparklines>
        </x14:sparklineGroup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Main!AA6:AA36</xm:f>
              <xm:sqref>F7</xm:sqref>
            </x14:sparkline>
          </x14:sparklines>
        </x14:sparklineGroup>
        <x14:sparklineGroup manualMax="0" manualMin="0" displayEmptyCellsAs="gap">
          <x14:colorSeries theme="6" tint="0.39997558519241921"/>
          <x14:colorNegative theme="0" tint="-0.499984740745262"/>
          <x14:colorAxis rgb="FF000000"/>
          <x14:colorMarkers theme="6" tint="0.79998168889431442"/>
          <x14:colorFirst theme="6" tint="-0.249977111117893"/>
          <x14:colorLast theme="6" tint="-0.249977111117893"/>
          <x14:colorHigh theme="6" tint="-0.499984740745262"/>
          <x14:colorLow theme="6" tint="-0.499984740745262"/>
          <x14:sparklines>
            <x14:sparkline>
              <xm:f>Main!AJ6:AJ36</xm:f>
              <xm:sqref>S7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T54"/>
  <sheetViews>
    <sheetView showRowColHeaders="0" topLeftCell="A16" workbookViewId="0">
      <selection activeCell="B4" sqref="B4"/>
    </sheetView>
  </sheetViews>
  <sheetFormatPr defaultColWidth="8.75" defaultRowHeight="16.5" x14ac:dyDescent="0.3"/>
  <cols>
    <col min="1" max="1" width="8.75" style="1"/>
    <col min="2" max="2" width="12.5" style="1" customWidth="1"/>
    <col min="3" max="3" width="11.75" style="50" customWidth="1"/>
    <col min="4" max="4" width="14.25" style="1" customWidth="1"/>
    <col min="5" max="5" width="9.375" style="1" customWidth="1"/>
    <col min="6" max="6" width="14.25" style="1" customWidth="1"/>
    <col min="7" max="7" width="9.375" style="1" customWidth="1"/>
    <col min="8" max="8" width="15.625" style="1" customWidth="1"/>
    <col min="9" max="9" width="12.5" style="1" customWidth="1"/>
    <col min="10" max="10" width="11.75" style="50" customWidth="1"/>
    <col min="11" max="11" width="14.25" style="1" customWidth="1"/>
    <col min="12" max="12" width="9.375" style="1" customWidth="1"/>
    <col min="13" max="13" width="14.25" style="1" customWidth="1"/>
    <col min="14" max="14" width="9.375" style="1" customWidth="1"/>
    <col min="15" max="15" width="15.75" style="1" customWidth="1"/>
    <col min="16" max="17" width="8.75" style="1"/>
    <col min="18" max="18" width="15.75" style="1" customWidth="1"/>
    <col min="19" max="16384" width="8.75" style="1"/>
  </cols>
  <sheetData>
    <row r="2" spans="1:18" x14ac:dyDescent="0.3">
      <c r="A2" s="73" t="s">
        <v>52</v>
      </c>
      <c r="B2" s="37" t="str">
        <f>IF(D4="Y","T","D")</f>
        <v>T</v>
      </c>
      <c r="C2" s="68" t="s">
        <v>10</v>
      </c>
      <c r="D2" s="38" t="s">
        <v>27</v>
      </c>
      <c r="E2" s="292" t="s">
        <v>22</v>
      </c>
      <c r="F2" s="292"/>
      <c r="G2" s="292"/>
      <c r="H2" s="76" t="s">
        <v>24</v>
      </c>
      <c r="I2" s="37" t="str">
        <f>IF(K4="Y","T","D")</f>
        <v>T</v>
      </c>
      <c r="J2" s="68" t="s">
        <v>10</v>
      </c>
      <c r="K2" s="38" t="s">
        <v>28</v>
      </c>
      <c r="L2" s="292" t="s">
        <v>22</v>
      </c>
      <c r="M2" s="292"/>
      <c r="N2" s="292"/>
      <c r="O2" s="58" t="s">
        <v>24</v>
      </c>
      <c r="P2" s="35"/>
      <c r="Q2" s="35"/>
      <c r="R2" s="35"/>
    </row>
    <row r="3" spans="1:18" x14ac:dyDescent="0.3">
      <c r="A3" s="35" t="s">
        <v>19</v>
      </c>
      <c r="B3" s="39" t="s">
        <v>8</v>
      </c>
      <c r="C3" s="69" t="s">
        <v>11</v>
      </c>
      <c r="D3" s="40" t="s">
        <v>12</v>
      </c>
      <c r="E3" s="291" t="s">
        <v>16</v>
      </c>
      <c r="F3" s="291"/>
      <c r="G3" s="291"/>
      <c r="H3" s="40" t="s">
        <v>26</v>
      </c>
      <c r="I3" s="39" t="s">
        <v>8</v>
      </c>
      <c r="J3" s="69" t="s">
        <v>11</v>
      </c>
      <c r="K3" s="40" t="s">
        <v>12</v>
      </c>
      <c r="L3" s="291" t="s">
        <v>16</v>
      </c>
      <c r="M3" s="291"/>
      <c r="N3" s="291"/>
      <c r="O3" s="41" t="s">
        <v>26</v>
      </c>
      <c r="P3" s="35"/>
      <c r="Q3" s="35"/>
      <c r="R3" s="35"/>
    </row>
    <row r="4" spans="1:18" x14ac:dyDescent="0.3">
      <c r="B4" s="74" t="s">
        <v>51</v>
      </c>
      <c r="C4" s="69" t="str">
        <f>TEXT(RTD("cqg.rtd",,"DOMData",$B$4,"Price",-1,B2),G4)</f>
        <v>1872.50</v>
      </c>
      <c r="D4" s="71" t="s">
        <v>9</v>
      </c>
      <c r="E4" s="56"/>
      <c r="F4" s="71">
        <v>2</v>
      </c>
      <c r="G4" s="43" t="str">
        <f>IF(F4=0,"#",IF(F4=1,"#.0",IF(F4=2,"#.00",IF(F4=3,"#.000",IF(F4=4,"#.0000",IF(F4=5,"#.00000"))))))</f>
        <v>#.00</v>
      </c>
      <c r="H4" s="40" t="s">
        <v>25</v>
      </c>
      <c r="I4" s="80" t="s">
        <v>115</v>
      </c>
      <c r="J4" s="69" t="str">
        <f>TEXT(RTD("cqg.rtd",,"DOMData",$I$4,"Price",-1,I2),N4)</f>
        <v>28.80</v>
      </c>
      <c r="K4" s="72" t="s">
        <v>9</v>
      </c>
      <c r="L4" s="56"/>
      <c r="M4" s="72">
        <v>2</v>
      </c>
      <c r="N4" s="43" t="str">
        <f>IF(M4=0,"#",IF(M4=1,"#.0",IF(M4=2,"#.00",IF(M4=3,"#.000",IF(M4=4,"#.0000")))))</f>
        <v>#.00</v>
      </c>
      <c r="O4" s="41" t="s">
        <v>25</v>
      </c>
      <c r="P4" s="35"/>
      <c r="Q4" s="35"/>
    </row>
    <row r="5" spans="1:18" x14ac:dyDescent="0.3">
      <c r="B5" s="39"/>
      <c r="C5" s="48"/>
      <c r="D5" s="89" t="s">
        <v>42</v>
      </c>
      <c r="E5" s="90"/>
      <c r="F5" s="89" t="s">
        <v>43</v>
      </c>
      <c r="G5" s="90"/>
      <c r="H5" s="77"/>
      <c r="I5" s="39"/>
      <c r="J5" s="48"/>
      <c r="K5" s="70" t="s">
        <v>17</v>
      </c>
      <c r="L5" s="70"/>
      <c r="M5" s="70" t="s">
        <v>18</v>
      </c>
      <c r="N5" s="70"/>
      <c r="O5" s="53" t="str">
        <f>IF(O4="Y","T","D")</f>
        <v>D</v>
      </c>
    </row>
    <row r="6" spans="1:18" x14ac:dyDescent="0.3">
      <c r="B6" s="39"/>
      <c r="C6" s="48"/>
      <c r="D6" s="89" t="str">
        <f>TEXT(RTD("cqg.rtd",,"DOMData",$B$4,"Price",-1,B2),G4)</f>
        <v>1872.50</v>
      </c>
      <c r="E6" s="91"/>
      <c r="F6" s="89" t="str">
        <f>TEXT(RTD("cqg.rtd",,"DOMData",$B$4,"Price",1,B2),G4)</f>
        <v>1872.75</v>
      </c>
      <c r="G6" s="90"/>
      <c r="H6" s="40" t="s">
        <v>20</v>
      </c>
      <c r="I6" s="39"/>
      <c r="J6" s="48"/>
      <c r="K6" s="70" t="str">
        <f>TEXT(RTD("cqg.rtd",,"DOMData",$I$4,"Price",-1,I2),N4)</f>
        <v>28.80</v>
      </c>
      <c r="L6" s="70"/>
      <c r="M6" s="70" t="str">
        <f>TEXT(RTD("cqg.rtd",,"DOMData",$I$4,"Price",1,I2),N4)</f>
        <v>28.81</v>
      </c>
      <c r="N6" s="70"/>
      <c r="O6" s="41" t="s">
        <v>20</v>
      </c>
    </row>
    <row r="7" spans="1:18" ht="19.5" x14ac:dyDescent="0.3">
      <c r="B7" s="39" t="s">
        <v>13</v>
      </c>
      <c r="C7" s="279">
        <v>2</v>
      </c>
      <c r="D7" s="55" t="str">
        <f>LEFT(D6,C7)</f>
        <v>18</v>
      </c>
      <c r="E7" s="54"/>
      <c r="F7" s="55" t="str">
        <f>LEFT(F6,C7)</f>
        <v>18</v>
      </c>
      <c r="G7" s="54"/>
      <c r="H7" s="78" t="s">
        <v>9</v>
      </c>
      <c r="I7" s="39" t="s">
        <v>13</v>
      </c>
      <c r="J7" s="279">
        <v>3</v>
      </c>
      <c r="K7" s="42" t="str">
        <f>LEFT(K6,J7)</f>
        <v>28.</v>
      </c>
      <c r="L7" s="54"/>
      <c r="M7" s="55" t="str">
        <f>LEFT(M6,J7)</f>
        <v>28.</v>
      </c>
      <c r="N7" s="54"/>
      <c r="O7" s="75" t="s">
        <v>9</v>
      </c>
      <c r="P7" s="36"/>
      <c r="Q7" s="36"/>
    </row>
    <row r="8" spans="1:18" x14ac:dyDescent="0.3">
      <c r="B8" s="39" t="s">
        <v>14</v>
      </c>
      <c r="C8" s="280"/>
      <c r="D8" s="284" t="str">
        <f>D10</f>
        <v>72</v>
      </c>
      <c r="E8" s="282" t="str">
        <f>D13</f>
        <v>.50</v>
      </c>
      <c r="F8" s="282" t="str">
        <f>F10</f>
        <v>72</v>
      </c>
      <c r="G8" s="282" t="str">
        <f>F13</f>
        <v>.75</v>
      </c>
      <c r="H8" s="73">
        <v>5</v>
      </c>
      <c r="I8" s="39" t="s">
        <v>14</v>
      </c>
      <c r="J8" s="280"/>
      <c r="K8" s="282" t="str">
        <f>K10</f>
        <v>80</v>
      </c>
      <c r="L8" s="282" t="str">
        <f>K13</f>
        <v/>
      </c>
      <c r="M8" s="282" t="str">
        <f>M10</f>
        <v>81</v>
      </c>
      <c r="N8" s="293" t="str">
        <f>M13</f>
        <v/>
      </c>
      <c r="O8" s="75">
        <v>5</v>
      </c>
      <c r="P8" s="36"/>
      <c r="Q8" s="36"/>
    </row>
    <row r="9" spans="1:18" x14ac:dyDescent="0.3">
      <c r="B9" s="39"/>
      <c r="C9" s="49"/>
      <c r="D9" s="285"/>
      <c r="E9" s="283"/>
      <c r="F9" s="283"/>
      <c r="G9" s="283"/>
      <c r="H9" s="40" t="s">
        <v>21</v>
      </c>
      <c r="I9" s="39"/>
      <c r="J9" s="49"/>
      <c r="K9" s="283"/>
      <c r="L9" s="283"/>
      <c r="M9" s="283"/>
      <c r="N9" s="283"/>
      <c r="O9" s="41" t="s">
        <v>21</v>
      </c>
      <c r="P9" s="36"/>
    </row>
    <row r="10" spans="1:18" x14ac:dyDescent="0.3">
      <c r="B10" s="39" t="s">
        <v>13</v>
      </c>
      <c r="C10" s="279">
        <v>2</v>
      </c>
      <c r="D10" s="281" t="str">
        <f>LEFT(RIGHT(D6,LEN(D6)-C7),C10)</f>
        <v>72</v>
      </c>
      <c r="E10" s="64"/>
      <c r="F10" s="281" t="str">
        <f>LEFT(RIGHT(F6,LEN(F6)-C7),C10)</f>
        <v>72</v>
      </c>
      <c r="G10" s="56"/>
      <c r="H10" s="73">
        <v>30</v>
      </c>
      <c r="I10" s="39" t="s">
        <v>13</v>
      </c>
      <c r="J10" s="279">
        <v>2</v>
      </c>
      <c r="K10" s="289" t="str">
        <f>LEFT(RIGHT(K6,LEN(K6)-J7),J10)</f>
        <v>80</v>
      </c>
      <c r="L10" s="65"/>
      <c r="M10" s="289" t="str">
        <f>LEFT(RIGHT(M6,LEN(M6)-J7),J10)</f>
        <v>81</v>
      </c>
      <c r="N10" s="57"/>
      <c r="O10" s="75">
        <v>30</v>
      </c>
      <c r="P10" s="36"/>
      <c r="Q10" s="36"/>
    </row>
    <row r="11" spans="1:18" x14ac:dyDescent="0.3">
      <c r="B11" s="39" t="s">
        <v>23</v>
      </c>
      <c r="C11" s="280"/>
      <c r="D11" s="281"/>
      <c r="E11" s="64"/>
      <c r="F11" s="281"/>
      <c r="G11" s="56"/>
      <c r="H11" s="56"/>
      <c r="I11" s="39" t="s">
        <v>23</v>
      </c>
      <c r="J11" s="280"/>
      <c r="K11" s="289"/>
      <c r="L11" s="65"/>
      <c r="M11" s="289"/>
      <c r="N11" s="70"/>
      <c r="O11" s="59"/>
      <c r="P11" s="36"/>
      <c r="Q11" s="36"/>
    </row>
    <row r="12" spans="1:18" x14ac:dyDescent="0.3">
      <c r="B12" s="39"/>
      <c r="C12" s="49"/>
      <c r="D12" s="65"/>
      <c r="E12" s="65"/>
      <c r="F12" s="65"/>
      <c r="G12" s="4"/>
      <c r="H12" s="40"/>
      <c r="I12" s="39"/>
      <c r="J12" s="49"/>
      <c r="K12" s="65"/>
      <c r="L12" s="65"/>
      <c r="M12" s="65"/>
      <c r="N12" s="70"/>
      <c r="O12" s="59"/>
      <c r="P12" s="36"/>
    </row>
    <row r="13" spans="1:18" x14ac:dyDescent="0.3">
      <c r="B13" s="39" t="s">
        <v>13</v>
      </c>
      <c r="C13" s="279">
        <v>2</v>
      </c>
      <c r="D13" s="289" t="str">
        <f>IF(C13=0,"",IF(AND(D4="Y",F4&lt;3),"."&amp;RIGHT(D6,C13),RIGHT(D6,C13)))</f>
        <v>.50</v>
      </c>
      <c r="E13" s="65"/>
      <c r="F13" s="289" t="str">
        <f>IF(C13=0,"",IF(AND(D4="Y",F4&lt;3),"."&amp;RIGHT(F6,C13),RIGHT(F6,C13)))</f>
        <v>.75</v>
      </c>
      <c r="G13" s="4"/>
      <c r="H13" s="40"/>
      <c r="I13" s="39" t="s">
        <v>13</v>
      </c>
      <c r="J13" s="279">
        <v>0</v>
      </c>
      <c r="K13" s="289" t="str">
        <f>IF(J13=0,"",IF(AND(K4="Y",M4&lt;3),"."&amp;RIGHT(K6,J13),RIGHT(K6,J13)))</f>
        <v/>
      </c>
      <c r="L13" s="65"/>
      <c r="M13" s="289" t="str">
        <f>IF(J13=0,"",IF(AND(K4="Y",M4&lt;3),"."&amp;RIGHT(M6,J13),RIGHT(M6,J13)))</f>
        <v/>
      </c>
      <c r="N13" s="70"/>
      <c r="O13" s="59"/>
      <c r="P13" s="36"/>
      <c r="Q13" s="36"/>
    </row>
    <row r="14" spans="1:18" x14ac:dyDescent="0.3">
      <c r="B14" s="51" t="s">
        <v>15</v>
      </c>
      <c r="C14" s="287"/>
      <c r="D14" s="290"/>
      <c r="E14" s="66"/>
      <c r="F14" s="290"/>
      <c r="G14" s="46" t="str">
        <f>IF(H8="D","aily","-minutes")</f>
        <v>-minutes</v>
      </c>
      <c r="H14" s="79" t="str">
        <f>IF(H7="Y","Bar "&amp;H8&amp;G14,"Subminute "&amp;H10&amp;"-seconds")</f>
        <v>Bar 5-minutes</v>
      </c>
      <c r="I14" s="51" t="s">
        <v>15</v>
      </c>
      <c r="J14" s="287"/>
      <c r="K14" s="290"/>
      <c r="L14" s="66"/>
      <c r="M14" s="290"/>
      <c r="N14" s="46" t="str">
        <f>IF(O8="D","aily","-minutes")</f>
        <v>-minutes</v>
      </c>
      <c r="O14" s="60" t="str">
        <f>IF(O7="Y","Bar "&amp;O8&amp;N14,"Subminute "&amp;O10&amp;"-seconds")</f>
        <v>Bar 5-minutes</v>
      </c>
      <c r="P14" s="36"/>
      <c r="Q14" s="36"/>
    </row>
    <row r="15" spans="1:18" x14ac:dyDescent="0.3">
      <c r="B15" s="38"/>
      <c r="C15" s="47"/>
      <c r="D15" s="45"/>
      <c r="E15" s="45"/>
      <c r="F15" s="38"/>
      <c r="G15" s="44"/>
      <c r="H15" s="44"/>
      <c r="J15" s="95"/>
      <c r="K15" s="93"/>
      <c r="L15" s="93"/>
      <c r="M15" s="93"/>
      <c r="N15" s="93"/>
      <c r="O15" s="93"/>
      <c r="P15" s="93"/>
    </row>
    <row r="16" spans="1:18" ht="1.9" customHeight="1" x14ac:dyDescent="0.3">
      <c r="B16" s="85"/>
      <c r="C16" s="86"/>
      <c r="D16" s="87"/>
      <c r="E16" s="87"/>
      <c r="F16" s="85"/>
      <c r="G16" s="88"/>
      <c r="H16" s="85"/>
      <c r="J16" s="95"/>
      <c r="K16" s="93"/>
      <c r="L16" s="93"/>
      <c r="M16" s="93"/>
      <c r="N16" s="93"/>
      <c r="O16" s="93"/>
      <c r="P16" s="93"/>
    </row>
    <row r="17" spans="2:16" x14ac:dyDescent="0.3">
      <c r="B17" s="37" t="str">
        <f>IF(D19="Y","T","D")</f>
        <v>T</v>
      </c>
      <c r="C17" s="68" t="s">
        <v>10</v>
      </c>
      <c r="D17" s="38" t="s">
        <v>28</v>
      </c>
      <c r="E17" s="292" t="s">
        <v>22</v>
      </c>
      <c r="F17" s="292"/>
      <c r="G17" s="292"/>
      <c r="H17" s="58" t="s">
        <v>24</v>
      </c>
      <c r="J17" s="286" t="s">
        <v>33</v>
      </c>
      <c r="K17" s="286"/>
      <c r="L17" s="286"/>
      <c r="M17" s="295" t="s">
        <v>48</v>
      </c>
      <c r="N17" s="296"/>
      <c r="O17" s="297"/>
      <c r="P17" s="93"/>
    </row>
    <row r="18" spans="2:16" x14ac:dyDescent="0.3">
      <c r="B18" s="39" t="s">
        <v>8</v>
      </c>
      <c r="C18" s="69" t="s">
        <v>11</v>
      </c>
      <c r="D18" s="40" t="s">
        <v>12</v>
      </c>
      <c r="E18" s="291" t="s">
        <v>16</v>
      </c>
      <c r="F18" s="291"/>
      <c r="G18" s="291"/>
      <c r="H18" s="41" t="s">
        <v>26</v>
      </c>
      <c r="J18" s="286" t="s">
        <v>34</v>
      </c>
      <c r="K18" s="286"/>
      <c r="L18" s="286"/>
      <c r="M18" s="298" t="s">
        <v>49</v>
      </c>
      <c r="N18" s="299"/>
      <c r="O18" s="300"/>
      <c r="P18" s="93"/>
    </row>
    <row r="19" spans="2:16" x14ac:dyDescent="0.3">
      <c r="B19" s="80" t="s">
        <v>101</v>
      </c>
      <c r="C19" s="69" t="str">
        <f>TEXT(RTD("cqg.rtd",,"DOMData",$B$19,"Price",-1,B17),G19)</f>
        <v>1215.80</v>
      </c>
      <c r="D19" s="72" t="s">
        <v>9</v>
      </c>
      <c r="E19" s="56"/>
      <c r="F19" s="72">
        <v>2</v>
      </c>
      <c r="G19" s="43" t="str">
        <f>IF(F19=0,"#",IF(F19=1,"#.0",IF(F19=2,"#.00",IF(F19=3,"#.000",IF(F19=4,"#.0000",IF(F19=5,"#.00000"))))))</f>
        <v>#.00</v>
      </c>
      <c r="H19" s="41" t="s">
        <v>25</v>
      </c>
      <c r="J19" s="286" t="s">
        <v>35</v>
      </c>
      <c r="K19" s="286"/>
      <c r="L19" s="286"/>
      <c r="M19" s="301" t="s">
        <v>50</v>
      </c>
      <c r="N19" s="302"/>
      <c r="O19" s="303"/>
      <c r="P19" s="93"/>
    </row>
    <row r="20" spans="2:16" x14ac:dyDescent="0.3">
      <c r="B20" s="39"/>
      <c r="C20" s="48"/>
      <c r="D20" s="70" t="s">
        <v>17</v>
      </c>
      <c r="E20" s="70"/>
      <c r="F20" s="70" t="s">
        <v>18</v>
      </c>
      <c r="G20" s="40"/>
      <c r="H20" s="53"/>
      <c r="J20" s="94"/>
      <c r="K20" s="92"/>
      <c r="L20" s="92"/>
      <c r="M20" s="92"/>
      <c r="N20" s="92"/>
      <c r="O20" s="93"/>
      <c r="P20" s="93"/>
    </row>
    <row r="21" spans="2:16" x14ac:dyDescent="0.3">
      <c r="B21" s="39"/>
      <c r="C21" s="48"/>
      <c r="D21" s="70" t="str">
        <f>TEXT(RTD("cqg.rtd",,"DOMData",$B$19,"Price",-1,B17),G19)</f>
        <v>1215.80</v>
      </c>
      <c r="E21" s="70"/>
      <c r="F21" s="70" t="str">
        <f>TEXT(RTD("cqg.rtd",,"DOMData",$B$19,"Price",1,B17),G19)</f>
        <v>1215.90</v>
      </c>
      <c r="G21" s="40"/>
      <c r="H21" s="41" t="s">
        <v>20</v>
      </c>
      <c r="J21" s="286" t="s">
        <v>30</v>
      </c>
      <c r="K21" s="286"/>
      <c r="L21" s="286"/>
      <c r="M21" s="286"/>
      <c r="N21" s="286"/>
      <c r="O21" s="286"/>
      <c r="P21" s="93"/>
    </row>
    <row r="22" spans="2:16" ht="19.5" x14ac:dyDescent="0.3">
      <c r="B22" s="39" t="s">
        <v>13</v>
      </c>
      <c r="C22" s="279">
        <v>2</v>
      </c>
      <c r="D22" s="42" t="str">
        <f>LEFT(D21,C22)</f>
        <v>12</v>
      </c>
      <c r="E22" s="54"/>
      <c r="F22" s="55" t="str">
        <f>LEFT(F21,C22)</f>
        <v>12</v>
      </c>
      <c r="G22" s="54"/>
      <c r="H22" s="75" t="s">
        <v>9</v>
      </c>
      <c r="J22" s="286" t="s">
        <v>39</v>
      </c>
      <c r="K22" s="286"/>
      <c r="L22" s="286"/>
      <c r="M22" s="286"/>
      <c r="N22" s="286"/>
      <c r="O22" s="286"/>
      <c r="P22" s="93"/>
    </row>
    <row r="23" spans="2:16" x14ac:dyDescent="0.3">
      <c r="B23" s="39" t="s">
        <v>14</v>
      </c>
      <c r="C23" s="280"/>
      <c r="D23" s="282" t="str">
        <f>D25</f>
        <v>15</v>
      </c>
      <c r="E23" s="282" t="str">
        <f>D28</f>
        <v>.80</v>
      </c>
      <c r="F23" s="282" t="str">
        <f>F25</f>
        <v>15</v>
      </c>
      <c r="G23" s="282" t="str">
        <f>F28</f>
        <v>.90</v>
      </c>
      <c r="H23" s="75">
        <v>5</v>
      </c>
      <c r="J23" s="286" t="s">
        <v>40</v>
      </c>
      <c r="K23" s="286"/>
      <c r="L23" s="286"/>
      <c r="M23" s="286"/>
      <c r="N23" s="286"/>
      <c r="O23" s="286"/>
      <c r="P23" s="93"/>
    </row>
    <row r="24" spans="2:16" x14ac:dyDescent="0.3">
      <c r="B24" s="39"/>
      <c r="C24" s="49"/>
      <c r="D24" s="283"/>
      <c r="E24" s="283"/>
      <c r="F24" s="283"/>
      <c r="G24" s="283"/>
      <c r="H24" s="41" t="s">
        <v>21</v>
      </c>
      <c r="J24" s="286" t="s">
        <v>41</v>
      </c>
      <c r="K24" s="286"/>
      <c r="L24" s="286"/>
      <c r="M24" s="286"/>
      <c r="N24" s="286"/>
      <c r="O24" s="286"/>
      <c r="P24" s="93"/>
    </row>
    <row r="25" spans="2:16" x14ac:dyDescent="0.3">
      <c r="B25" s="39" t="s">
        <v>13</v>
      </c>
      <c r="C25" s="279">
        <v>2</v>
      </c>
      <c r="D25" s="281" t="str">
        <f>LEFT(RIGHT(D21,LEN(D21)-C22),C25)</f>
        <v>15</v>
      </c>
      <c r="E25" s="64"/>
      <c r="F25" s="281" t="str">
        <f>LEFT(RIGHT(F21,LEN(F21)-C22),C25)</f>
        <v>15</v>
      </c>
      <c r="G25" s="56"/>
      <c r="H25" s="75">
        <v>45</v>
      </c>
      <c r="J25" s="94"/>
      <c r="K25" s="92"/>
      <c r="L25" s="92"/>
      <c r="M25" s="92"/>
      <c r="N25" s="92"/>
      <c r="O25" s="93"/>
      <c r="P25" s="93"/>
    </row>
    <row r="26" spans="2:16" x14ac:dyDescent="0.3">
      <c r="B26" s="39" t="s">
        <v>23</v>
      </c>
      <c r="C26" s="280"/>
      <c r="D26" s="281"/>
      <c r="E26" s="64"/>
      <c r="F26" s="281"/>
      <c r="G26" s="61"/>
      <c r="H26" s="59"/>
      <c r="J26" s="286" t="s">
        <v>36</v>
      </c>
      <c r="K26" s="286"/>
      <c r="L26" s="286"/>
      <c r="M26" s="286"/>
      <c r="N26" s="286"/>
      <c r="O26" s="286"/>
      <c r="P26" s="93"/>
    </row>
    <row r="27" spans="2:16" x14ac:dyDescent="0.3">
      <c r="B27" s="39"/>
      <c r="C27" s="49"/>
      <c r="D27" s="64"/>
      <c r="E27" s="64"/>
      <c r="F27" s="64"/>
      <c r="G27" s="62"/>
      <c r="H27" s="59"/>
      <c r="J27" s="286"/>
      <c r="K27" s="286"/>
      <c r="L27" s="286"/>
      <c r="M27" s="286"/>
      <c r="N27" s="286"/>
      <c r="O27" s="286"/>
      <c r="P27" s="286"/>
    </row>
    <row r="28" spans="2:16" x14ac:dyDescent="0.3">
      <c r="B28" s="39" t="s">
        <v>13</v>
      </c>
      <c r="C28" s="279">
        <v>2</v>
      </c>
      <c r="D28" s="281" t="str">
        <f>IF(C28=0,"",IF(AND(D19="Y",F19&lt;3),"."&amp;RIGHT(D21,C28),RIGHT(D21,C28)))</f>
        <v>.80</v>
      </c>
      <c r="E28" s="64"/>
      <c r="F28" s="281" t="str">
        <f>IF(C28=0,"",IF(AND(D19="Y",F19&lt;3),"."&amp;RIGHT(F21,C28),RIGHT(F21,C28)))</f>
        <v>.90</v>
      </c>
      <c r="G28" s="62"/>
      <c r="H28" s="59"/>
      <c r="J28" s="286" t="s">
        <v>37</v>
      </c>
      <c r="K28" s="286"/>
      <c r="L28" s="286"/>
      <c r="M28" s="286"/>
      <c r="N28" s="286"/>
      <c r="O28" s="286"/>
      <c r="P28" s="286"/>
    </row>
    <row r="29" spans="2:16" x14ac:dyDescent="0.3">
      <c r="B29" s="51" t="s">
        <v>15</v>
      </c>
      <c r="C29" s="287"/>
      <c r="D29" s="288"/>
      <c r="E29" s="67"/>
      <c r="F29" s="288"/>
      <c r="G29" s="63" t="str">
        <f>IF(H23="D","aily","-minutes")</f>
        <v>-minutes</v>
      </c>
      <c r="H29" s="60" t="str">
        <f>IF(H22="Y","Bar "&amp;H23&amp;G29,"Subminute "&amp;H25&amp;"-seconds")</f>
        <v>Bar 5-minutes</v>
      </c>
      <c r="J29" s="286" t="s">
        <v>38</v>
      </c>
      <c r="K29" s="286"/>
      <c r="L29" s="286"/>
      <c r="M29" s="286"/>
      <c r="N29" s="286"/>
      <c r="O29" s="93"/>
      <c r="P29" s="93"/>
    </row>
    <row r="30" spans="2:16" x14ac:dyDescent="0.3">
      <c r="J30" s="95"/>
      <c r="K30" s="93"/>
      <c r="L30" s="93"/>
      <c r="M30" s="93"/>
      <c r="N30" s="93"/>
      <c r="O30" s="93"/>
      <c r="P30" s="93"/>
    </row>
    <row r="31" spans="2:16" x14ac:dyDescent="0.3">
      <c r="C31" s="304" t="s">
        <v>58</v>
      </c>
      <c r="D31" s="305"/>
      <c r="E31" s="305"/>
      <c r="F31" s="305"/>
      <c r="G31" s="305"/>
      <c r="H31" s="306"/>
      <c r="J31" s="286" t="s">
        <v>31</v>
      </c>
      <c r="K31" s="286"/>
      <c r="L31" s="286"/>
      <c r="M31" s="286"/>
      <c r="N31" s="286"/>
      <c r="O31" s="286"/>
      <c r="P31" s="93"/>
    </row>
    <row r="32" spans="2:16" x14ac:dyDescent="0.3">
      <c r="C32" s="307" t="s">
        <v>63</v>
      </c>
      <c r="D32" s="308"/>
      <c r="E32" s="308"/>
      <c r="F32" s="308"/>
      <c r="G32" s="308"/>
      <c r="H32" s="309"/>
      <c r="J32" s="286" t="s">
        <v>32</v>
      </c>
      <c r="K32" s="286"/>
      <c r="L32" s="286"/>
      <c r="M32" s="286"/>
      <c r="N32" s="286"/>
      <c r="O32" s="93"/>
      <c r="P32" s="93"/>
    </row>
    <row r="33" spans="2:20" x14ac:dyDescent="0.3">
      <c r="C33" s="100" t="s">
        <v>54</v>
      </c>
      <c r="D33" s="35" t="s">
        <v>55</v>
      </c>
      <c r="E33" s="100"/>
      <c r="G33" s="100" t="s">
        <v>54</v>
      </c>
      <c r="H33" s="35" t="s">
        <v>55</v>
      </c>
    </row>
    <row r="34" spans="2:20" x14ac:dyDescent="0.3">
      <c r="B34" s="101" t="s">
        <v>8</v>
      </c>
      <c r="C34" s="73">
        <v>8</v>
      </c>
      <c r="D34" s="71">
        <v>30</v>
      </c>
      <c r="E34" s="35"/>
      <c r="F34" s="101" t="s">
        <v>8</v>
      </c>
      <c r="G34" s="73">
        <v>7</v>
      </c>
      <c r="H34" s="71">
        <v>20</v>
      </c>
      <c r="J34" s="294" t="s">
        <v>44</v>
      </c>
      <c r="K34" s="294"/>
      <c r="L34" s="294"/>
      <c r="M34" s="294"/>
      <c r="N34" s="294"/>
      <c r="O34" s="294"/>
    </row>
    <row r="35" spans="2:20" x14ac:dyDescent="0.3">
      <c r="B35" s="104" t="str">
        <f>B4</f>
        <v>EP</v>
      </c>
      <c r="C35" s="102" t="s">
        <v>56</v>
      </c>
      <c r="D35" s="103" t="s">
        <v>57</v>
      </c>
      <c r="F35" s="104" t="str">
        <f>I4</f>
        <v>CLE?</v>
      </c>
      <c r="G35" s="102" t="s">
        <v>56</v>
      </c>
      <c r="H35" s="103" t="s">
        <v>57</v>
      </c>
      <c r="J35" s="294" t="s">
        <v>45</v>
      </c>
      <c r="K35" s="294"/>
      <c r="L35" s="294"/>
      <c r="M35" s="294"/>
      <c r="N35" s="294"/>
      <c r="O35" s="294"/>
    </row>
    <row r="36" spans="2:20" x14ac:dyDescent="0.3">
      <c r="C36" s="73">
        <v>15</v>
      </c>
      <c r="D36" s="71">
        <v>15</v>
      </c>
      <c r="G36" s="73">
        <v>15</v>
      </c>
      <c r="H36" s="71">
        <v>30</v>
      </c>
      <c r="J36" s="294" t="s">
        <v>46</v>
      </c>
      <c r="K36" s="294"/>
      <c r="L36" s="294"/>
      <c r="M36" s="294"/>
      <c r="N36" s="294"/>
      <c r="O36" s="294"/>
    </row>
    <row r="37" spans="2:20" x14ac:dyDescent="0.3">
      <c r="J37" s="294" t="s">
        <v>47</v>
      </c>
      <c r="K37" s="294"/>
      <c r="L37" s="294"/>
      <c r="M37" s="294"/>
      <c r="N37" s="294"/>
      <c r="O37" s="294"/>
    </row>
    <row r="38" spans="2:20" x14ac:dyDescent="0.3">
      <c r="C38" s="100" t="s">
        <v>54</v>
      </c>
      <c r="D38" s="35" t="s">
        <v>55</v>
      </c>
    </row>
    <row r="39" spans="2:20" x14ac:dyDescent="0.3">
      <c r="B39" s="101" t="s">
        <v>8</v>
      </c>
      <c r="C39" s="73">
        <v>7</v>
      </c>
      <c r="D39" s="71">
        <v>20</v>
      </c>
    </row>
    <row r="40" spans="2:20" x14ac:dyDescent="0.3">
      <c r="B40" s="104" t="str">
        <f>B19</f>
        <v>GCE</v>
      </c>
      <c r="C40" s="102" t="s">
        <v>56</v>
      </c>
      <c r="D40" s="103" t="s">
        <v>57</v>
      </c>
    </row>
    <row r="41" spans="2:20" x14ac:dyDescent="0.3">
      <c r="C41" s="73">
        <v>15</v>
      </c>
      <c r="D41" s="71">
        <v>30</v>
      </c>
      <c r="K41" s="276" t="s">
        <v>103</v>
      </c>
      <c r="L41" s="276"/>
      <c r="M41" s="276"/>
      <c r="N41" s="276"/>
    </row>
    <row r="42" spans="2:20" x14ac:dyDescent="0.3">
      <c r="K42" s="276" t="s">
        <v>104</v>
      </c>
      <c r="L42" s="276"/>
      <c r="M42" s="276"/>
      <c r="N42" s="276"/>
      <c r="O42" s="276"/>
    </row>
    <row r="43" spans="2:20" x14ac:dyDescent="0.3">
      <c r="K43" s="276" t="s">
        <v>105</v>
      </c>
      <c r="L43" s="276"/>
      <c r="M43" s="276"/>
      <c r="N43" s="276"/>
    </row>
    <row r="44" spans="2:20" x14ac:dyDescent="0.3">
      <c r="K44" s="276" t="s">
        <v>107</v>
      </c>
      <c r="L44" s="277"/>
      <c r="M44" s="277"/>
      <c r="N44" s="277"/>
      <c r="O44" s="277"/>
      <c r="P44" s="277"/>
      <c r="Q44" s="277"/>
      <c r="R44" s="277"/>
    </row>
    <row r="45" spans="2:20" x14ac:dyDescent="0.3">
      <c r="K45" s="276" t="s">
        <v>106</v>
      </c>
      <c r="L45" s="277"/>
      <c r="M45" s="277"/>
      <c r="N45" s="277"/>
      <c r="O45" s="277"/>
      <c r="P45" s="277"/>
    </row>
    <row r="46" spans="2:20" x14ac:dyDescent="0.3">
      <c r="K46" s="276"/>
      <c r="L46" s="277"/>
      <c r="M46" s="277"/>
      <c r="N46" s="277"/>
      <c r="O46" s="277"/>
      <c r="P46" s="277"/>
    </row>
    <row r="47" spans="2:20" x14ac:dyDescent="0.3">
      <c r="K47" s="276" t="s">
        <v>108</v>
      </c>
      <c r="L47" s="277"/>
    </row>
    <row r="48" spans="2:20" x14ac:dyDescent="0.3">
      <c r="K48" s="160" t="s">
        <v>65</v>
      </c>
      <c r="L48" s="161" t="s">
        <v>66</v>
      </c>
      <c r="M48" s="160" t="s">
        <v>97</v>
      </c>
      <c r="N48" s="160" t="s">
        <v>113</v>
      </c>
      <c r="O48" s="160" t="s">
        <v>67</v>
      </c>
      <c r="P48" s="160" t="s">
        <v>68</v>
      </c>
      <c r="Q48" s="160" t="s">
        <v>69</v>
      </c>
      <c r="R48" s="160" t="s">
        <v>70</v>
      </c>
      <c r="S48" s="160" t="s">
        <v>71</v>
      </c>
      <c r="T48" s="160" t="s">
        <v>72</v>
      </c>
    </row>
    <row r="49" spans="11:20" x14ac:dyDescent="0.3">
      <c r="K49" s="276" t="s">
        <v>110</v>
      </c>
      <c r="L49" s="277"/>
    </row>
    <row r="50" spans="11:20" x14ac:dyDescent="0.3">
      <c r="K50" s="160" t="s">
        <v>115</v>
      </c>
      <c r="L50" s="161" t="s">
        <v>73</v>
      </c>
      <c r="M50" s="160" t="s">
        <v>74</v>
      </c>
      <c r="N50" s="160" t="s">
        <v>116</v>
      </c>
      <c r="O50" s="160" t="s">
        <v>75</v>
      </c>
      <c r="P50" s="160" t="s">
        <v>76</v>
      </c>
      <c r="Q50" s="160" t="s">
        <v>77</v>
      </c>
      <c r="R50" s="160" t="s">
        <v>78</v>
      </c>
      <c r="S50" s="160" t="s">
        <v>79</v>
      </c>
      <c r="T50" s="160" t="s">
        <v>80</v>
      </c>
    </row>
    <row r="51" spans="11:20" x14ac:dyDescent="0.3">
      <c r="K51" s="278" t="s">
        <v>109</v>
      </c>
      <c r="L51" s="278"/>
      <c r="M51" s="278"/>
    </row>
    <row r="52" spans="11:20" x14ac:dyDescent="0.3">
      <c r="K52" s="160" t="s">
        <v>112</v>
      </c>
      <c r="L52" s="161" t="s">
        <v>81</v>
      </c>
      <c r="M52" s="160" t="s">
        <v>82</v>
      </c>
      <c r="N52" s="160" t="s">
        <v>83</v>
      </c>
      <c r="O52" s="160" t="s">
        <v>84</v>
      </c>
      <c r="P52" s="160" t="s">
        <v>85</v>
      </c>
      <c r="Q52" s="160" t="s">
        <v>86</v>
      </c>
      <c r="R52" s="160" t="s">
        <v>87</v>
      </c>
      <c r="S52" s="160" t="s">
        <v>88</v>
      </c>
      <c r="T52" s="160" t="s">
        <v>89</v>
      </c>
    </row>
    <row r="53" spans="11:20" x14ac:dyDescent="0.3">
      <c r="K53" s="275" t="s">
        <v>111</v>
      </c>
      <c r="L53" s="275"/>
      <c r="M53" s="275"/>
    </row>
    <row r="54" spans="11:20" x14ac:dyDescent="0.3">
      <c r="K54" s="160" t="s">
        <v>114</v>
      </c>
      <c r="L54" s="161" t="s">
        <v>90</v>
      </c>
      <c r="M54" s="160" t="s">
        <v>91</v>
      </c>
      <c r="N54" s="160" t="s">
        <v>92</v>
      </c>
      <c r="O54" s="160" t="s">
        <v>93</v>
      </c>
      <c r="P54" s="160" t="s">
        <v>94</v>
      </c>
      <c r="Q54" s="160" t="s">
        <v>95</v>
      </c>
      <c r="R54" s="160" t="s">
        <v>96</v>
      </c>
      <c r="S54" s="160" t="s">
        <v>98</v>
      </c>
      <c r="T54" s="160" t="s">
        <v>100</v>
      </c>
    </row>
  </sheetData>
  <sheetProtection algorithmName="SHA-512" hashValue="wTq/lOFi0ZafjhuAVRep/i6b1/1zCZC9tJiS3YRYHjxzzRdcA/8CJ14mRl0Hj4PVu28mUiVrhCUT7cWGQH5R3A==" saltValue="5e+tqY8NnrkzGqZDCJD6mg==" spinCount="100000" sheet="1" objects="1" scenarios="1" selectLockedCells="1"/>
  <mergeCells count="71">
    <mergeCell ref="C31:H31"/>
    <mergeCell ref="C32:H32"/>
    <mergeCell ref="J34:O34"/>
    <mergeCell ref="J35:O35"/>
    <mergeCell ref="J36:O36"/>
    <mergeCell ref="J37:O37"/>
    <mergeCell ref="J32:N32"/>
    <mergeCell ref="K10:K11"/>
    <mergeCell ref="J22:O22"/>
    <mergeCell ref="J26:O26"/>
    <mergeCell ref="J27:P27"/>
    <mergeCell ref="J31:O31"/>
    <mergeCell ref="J18:L18"/>
    <mergeCell ref="M17:O17"/>
    <mergeCell ref="M18:O18"/>
    <mergeCell ref="M19:O19"/>
    <mergeCell ref="J28:P28"/>
    <mergeCell ref="J29:N29"/>
    <mergeCell ref="K13:K14"/>
    <mergeCell ref="L2:N2"/>
    <mergeCell ref="L3:N3"/>
    <mergeCell ref="E2:G2"/>
    <mergeCell ref="E3:G3"/>
    <mergeCell ref="E17:G17"/>
    <mergeCell ref="N8:N9"/>
    <mergeCell ref="M13:M14"/>
    <mergeCell ref="F10:F11"/>
    <mergeCell ref="G8:G9"/>
    <mergeCell ref="F8:F9"/>
    <mergeCell ref="J7:J8"/>
    <mergeCell ref="J10:J11"/>
    <mergeCell ref="M10:M11"/>
    <mergeCell ref="L8:L9"/>
    <mergeCell ref="C22:C23"/>
    <mergeCell ref="D13:D14"/>
    <mergeCell ref="J13:J14"/>
    <mergeCell ref="F13:F14"/>
    <mergeCell ref="C13:C14"/>
    <mergeCell ref="D23:D24"/>
    <mergeCell ref="E23:E24"/>
    <mergeCell ref="F23:F24"/>
    <mergeCell ref="E18:G18"/>
    <mergeCell ref="J17:L17"/>
    <mergeCell ref="C28:C29"/>
    <mergeCell ref="D28:D29"/>
    <mergeCell ref="F28:F29"/>
    <mergeCell ref="C25:C26"/>
    <mergeCell ref="D25:D26"/>
    <mergeCell ref="F25:F26"/>
    <mergeCell ref="K41:N41"/>
    <mergeCell ref="K42:O42"/>
    <mergeCell ref="K43:N43"/>
    <mergeCell ref="K45:P45"/>
    <mergeCell ref="C7:C8"/>
    <mergeCell ref="C10:C11"/>
    <mergeCell ref="D10:D11"/>
    <mergeCell ref="E8:E9"/>
    <mergeCell ref="D8:D9"/>
    <mergeCell ref="G23:G24"/>
    <mergeCell ref="J19:L19"/>
    <mergeCell ref="J21:O21"/>
    <mergeCell ref="J23:O23"/>
    <mergeCell ref="J24:O24"/>
    <mergeCell ref="M8:M9"/>
    <mergeCell ref="K8:K9"/>
    <mergeCell ref="K53:M53"/>
    <mergeCell ref="K46:P46"/>
    <mergeCell ref="K44:R44"/>
    <mergeCell ref="K47:L47"/>
    <mergeCell ref="K49:L49"/>
    <mergeCell ref="K51:M51"/>
  </mergeCells>
  <conditionalFormatting sqref="L48">
    <cfRule type="top10" dxfId="7" priority="13" bottom="1" rank="5"/>
    <cfRule type="top10" dxfId="6" priority="14" rank="5"/>
  </conditionalFormatting>
  <conditionalFormatting sqref="L50">
    <cfRule type="top10" dxfId="5" priority="5" bottom="1" rank="5"/>
    <cfRule type="top10" dxfId="4" priority="6" rank="5"/>
  </conditionalFormatting>
  <conditionalFormatting sqref="L52">
    <cfRule type="top10" dxfId="3" priority="3" bottom="1" rank="5"/>
    <cfRule type="top10" dxfId="2" priority="4" rank="5"/>
  </conditionalFormatting>
  <conditionalFormatting sqref="L54">
    <cfRule type="top10" dxfId="1" priority="1" bottom="1" rank="5"/>
    <cfRule type="top10" dxfId="0" priority="2" rank="5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Q291"/>
  <sheetViews>
    <sheetView showRowColHeaders="0" workbookViewId="0">
      <selection activeCell="A3" sqref="A3"/>
    </sheetView>
  </sheetViews>
  <sheetFormatPr defaultColWidth="8.75" defaultRowHeight="16.5" x14ac:dyDescent="0.3"/>
  <cols>
    <col min="1" max="1" width="14.625" style="115" bestFit="1" customWidth="1"/>
    <col min="2" max="6" width="6.75" style="115" customWidth="1"/>
    <col min="7" max="7" width="6.75" style="125" customWidth="1"/>
    <col min="8" max="8" width="8.875" style="115" customWidth="1"/>
    <col min="9" max="9" width="9.125" style="115" customWidth="1"/>
    <col min="10" max="10" width="6.75" style="115" customWidth="1"/>
    <col min="11" max="12" width="11.125" style="115" customWidth="1"/>
    <col min="13" max="13" width="10.75" style="115" customWidth="1"/>
    <col min="14" max="17" width="8.75" style="115" customWidth="1"/>
    <col min="18" max="16384" width="8.75" style="115"/>
  </cols>
  <sheetData>
    <row r="1" spans="1:43" x14ac:dyDescent="0.3">
      <c r="A1" s="114">
        <f ca="1">NOW()</f>
        <v>42416.387468402776</v>
      </c>
      <c r="B1" s="115">
        <f t="shared" ref="B1:B11" ca="1" si="0">DAY(A16)</f>
        <v>16</v>
      </c>
      <c r="C1" s="115">
        <f t="shared" ref="C1:C11" ca="1" si="1">MONTH(A16)</f>
        <v>2</v>
      </c>
      <c r="D1" s="115">
        <f ca="1">YEAR(A1)</f>
        <v>2016</v>
      </c>
      <c r="F1" s="116">
        <f>I1</f>
        <v>8</v>
      </c>
      <c r="G1" s="117">
        <f>J1</f>
        <v>30</v>
      </c>
      <c r="H1" s="118">
        <f>_xlfn.NUMBERVALUE(F1&amp;":"&amp;G1)</f>
        <v>0.35416666666666669</v>
      </c>
      <c r="I1" s="116">
        <f>FormatMainDisplay!C34</f>
        <v>8</v>
      </c>
      <c r="J1" s="116">
        <f>FormatMainDisplay!D34</f>
        <v>30</v>
      </c>
      <c r="K1" s="116">
        <f ca="1" xml:space="preserve"> IF(O1=1,"",RTD("cqg.rtd",,"StudyData",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66711</v>
      </c>
      <c r="L1" s="116">
        <f ca="1">IF(K1="",NA(),RTD("cqg.rtd",,"StudyData",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66711</v>
      </c>
      <c r="M1" s="116">
        <f t="shared" ref="M1:M32" ca="1" si="2">SUM(S1:AB1)/10</f>
        <v>49289.1</v>
      </c>
      <c r="N1" s="119" t="s">
        <v>59</v>
      </c>
      <c r="O1" s="115">
        <f>IF(H1&gt;$I$3,1,0)</f>
        <v>0</v>
      </c>
      <c r="R1" s="115">
        <f ca="1">IF(AND(K2="",K1&lt;&gt;""),1,0)</f>
        <v>0</v>
      </c>
      <c r="S1" s="115">
        <f ca="1">IF(O1=1,"",RTD("cqg.rtd",,"StudyData", "(Vol("&amp;$E$13&amp;")when  (LocalYear("&amp;$E$13&amp;")="&amp;$D$2&amp;" AND LocalMonth("&amp;$E$13&amp;")="&amp;$C$2&amp;" AND LocalDay("&amp;$E$13&amp;")="&amp;$B$2&amp;" AND LocalHour("&amp;$E$13&amp;")="&amp;F1&amp;" AND LocalMinute("&amp;$E$13&amp;")="&amp;G1&amp;"))", "Bar", "", "Close", "5", "0", "", "", "","FALSE","T"))</f>
        <v>4301</v>
      </c>
      <c r="T1" s="115">
        <f ca="1">IF(O1=1,"",RTD("cqg.rtd",,"StudyData", "(Vol("&amp;$E$14&amp;")when  (LocalYear("&amp;$E$14&amp;")="&amp;$D$3&amp;" AND LocalMonth("&amp;$E$14&amp;")="&amp;$C$3&amp;" AND LocalDay("&amp;$E$14&amp;")="&amp;$B$3&amp;" AND LocalHour("&amp;$E$14&amp;")="&amp;F1&amp;" AND LocalMinute("&amp;$E$14&amp;")="&amp;G1&amp;"))", "Bar", "", "Close", "5", "0", "", "", "","FALSE","T"))</f>
        <v>57758</v>
      </c>
      <c r="U1" s="115">
        <f ca="1">IF(O1=1,"",RTD("cqg.rtd",,"StudyData", "(Vol("&amp;$E$15&amp;")when  (LocalYear("&amp;$E$15&amp;")="&amp;$D$4&amp;" AND LocalMonth("&amp;$E$15&amp;")="&amp;$C$4&amp;" AND LocalDay("&amp;$E$15&amp;")="&amp;$B$4&amp;" AND LocalHour("&amp;$E$15&amp;")="&amp;F1&amp;" AND LocalMinute("&amp;$E$15&amp;")="&amp;G1&amp;"))", "Bar", "", "Close", "5", "0", "", "", "","FALSE","T"))</f>
        <v>54675</v>
      </c>
      <c r="V1" s="115">
        <f ca="1">IF(O1=1,"",RTD("cqg.rtd",,"StudyData", "(Vol("&amp;$E$16&amp;")when  (LocalYear("&amp;$E$16&amp;")="&amp;$D$5&amp;" AND LocalMonth("&amp;$E$16&amp;")="&amp;$C$5&amp;" AND LocalDay("&amp;$E$16&amp;")="&amp;$B$5&amp;" AND LocalHour("&amp;$E$16&amp;")="&amp;F1&amp;" AND LocalMinute("&amp;$E$16&amp;")="&amp;G1&amp;"))", "Bar", "", "Close", "5", "0", "", "", "","FALSE","T"))</f>
        <v>65450</v>
      </c>
      <c r="W1" s="115">
        <f ca="1">IF(O1=1,"",RTD("cqg.rtd",,"StudyData", "(Vol("&amp;$E$17&amp;")when  (LocalYear("&amp;$E$17&amp;")="&amp;$D$6&amp;" AND LocalMonth("&amp;$E$17&amp;")="&amp;$C$6&amp;" AND LocalDay("&amp;$E$17&amp;")="&amp;$B$6&amp;" AND LocalHour("&amp;$E$17&amp;")="&amp;F1&amp;" AND LocalMinute("&amp;$E$17&amp;")="&amp;G1&amp;"))", "Bar", "", "Close", "5", "0", "", "", "","FALSE","T"))</f>
        <v>56801</v>
      </c>
      <c r="X1" s="115">
        <f ca="1">IF(O1=1,"",RTD("cqg.rtd",,"StudyData", "(Vol("&amp;$E$18&amp;")when  (LocalYear("&amp;$E$18&amp;")="&amp;$D$7&amp;" AND LocalMonth("&amp;$E$18&amp;")="&amp;$C$7&amp;" AND LocalDay("&amp;$E$18&amp;")="&amp;$B$7&amp;" AND LocalHour("&amp;$E$18&amp;")="&amp;F1&amp;" AND LocalMinute("&amp;$E$18&amp;")="&amp;G1&amp;"))", "Bar", "", "Close", "5", "0", "", "", "","FALSE","T"))</f>
        <v>60720</v>
      </c>
      <c r="Y1" s="115">
        <f ca="1">IF(O1=1,"",RTD("cqg.rtd",,"StudyData", "(Vol("&amp;$E$19&amp;")when  (LocalYear("&amp;$E$19&amp;")="&amp;$D$8&amp;" AND LocalMonth("&amp;$E$19&amp;")="&amp;$C$8&amp;" AND LocalDay("&amp;$E$19&amp;")="&amp;$B$8&amp;" AND LocalHour("&amp;$E$19&amp;")="&amp;F1&amp;" AND LocalMinute("&amp;$E$19&amp;")="&amp;G1&amp;"))", "Bar", "", "Close", "5", "0", "", "", "","FALSE","T"))</f>
        <v>43683</v>
      </c>
      <c r="Z1" s="115">
        <f ca="1">IF(O1=1,"",RTD("cqg.rtd",,"StudyData", "(Vol("&amp;$E$20&amp;")when  (LocalYear("&amp;$E$20&amp;")="&amp;$D$9&amp;" AND LocalMonth("&amp;$E$20&amp;")="&amp;$C$9&amp;" AND LocalDay("&amp;$E$20&amp;")="&amp;$B$9&amp;" AND LocalHour("&amp;$E$20&amp;")="&amp;F1&amp;" AND LocalMinute("&amp;$E$20&amp;")="&amp;G1&amp;"))", "Bar", "", "Close", "5", "0", "", "", "","FALSE","T"))</f>
        <v>56512</v>
      </c>
      <c r="AA1" s="115">
        <f ca="1">IF(O1=1,"",RTD("cqg.rtd",,"StudyData", "(Vol("&amp;$E$21&amp;")when  (LocalYear("&amp;$E$21&amp;")="&amp;$D$10&amp;" AND LocalMonth("&amp;$E$21&amp;")="&amp;$C$10&amp;" AND LocalDay("&amp;$E$21&amp;")="&amp;$B$10&amp;" AND LocalHour("&amp;$E$21&amp;")="&amp;F1&amp;" AND LocalMinute("&amp;$E$21&amp;")="&amp;G1&amp;"))", "Bar", "", "Close", "5", "0", "", "", "","FALSE","T"))</f>
        <v>40431</v>
      </c>
      <c r="AB1" s="115">
        <f ca="1">IF(O1=1,"",RTD("cqg.rtd",,"StudyData", "(Vol("&amp;$E$21&amp;")when  (LocalYear("&amp;$E$21&amp;")="&amp;$D$11&amp;" AND LocalMonth("&amp;$E$21&amp;")="&amp;$C$11&amp;" AND LocalDay("&amp;$E$21&amp;")="&amp;$B$11&amp;" AND LocalHour("&amp;$E$21&amp;")="&amp;F1&amp;" AND LocalMinute("&amp;$E$21&amp;")="&amp;G1&amp;"))", "Bar", "", "Close", "5", "0", "", "", "","FALSE","T"))</f>
        <v>52560</v>
      </c>
      <c r="AC1" s="116">
        <f ca="1">K1</f>
        <v>66711</v>
      </c>
      <c r="AE1" s="115">
        <f t="shared" ref="AE1:AO1" ca="1" si="3">S1</f>
        <v>4301</v>
      </c>
      <c r="AF1" s="115">
        <f t="shared" ca="1" si="3"/>
        <v>57758</v>
      </c>
      <c r="AG1" s="115">
        <f t="shared" ca="1" si="3"/>
        <v>54675</v>
      </c>
      <c r="AH1" s="115">
        <f t="shared" ca="1" si="3"/>
        <v>65450</v>
      </c>
      <c r="AI1" s="115">
        <f t="shared" ca="1" si="3"/>
        <v>56801</v>
      </c>
      <c r="AJ1" s="115">
        <f t="shared" ca="1" si="3"/>
        <v>60720</v>
      </c>
      <c r="AK1" s="115">
        <f t="shared" ca="1" si="3"/>
        <v>43683</v>
      </c>
      <c r="AL1" s="115">
        <f t="shared" ca="1" si="3"/>
        <v>56512</v>
      </c>
      <c r="AM1" s="115">
        <f t="shared" ca="1" si="3"/>
        <v>40431</v>
      </c>
      <c r="AN1" s="115">
        <f t="shared" ca="1" si="3"/>
        <v>52560</v>
      </c>
      <c r="AO1" s="116">
        <f t="shared" ca="1" si="3"/>
        <v>66711</v>
      </c>
      <c r="AQ1" s="120" t="str">
        <f>F1&amp;":"&amp;G1</f>
        <v>8:30</v>
      </c>
    </row>
    <row r="2" spans="1:43" x14ac:dyDescent="0.3">
      <c r="B2" s="115">
        <f t="shared" ca="1" si="0"/>
        <v>15</v>
      </c>
      <c r="C2" s="115">
        <f t="shared" ca="1" si="1"/>
        <v>2</v>
      </c>
      <c r="D2" s="115">
        <f ca="1">YEAR(A17)</f>
        <v>2016</v>
      </c>
      <c r="F2" s="115">
        <f>IF(H1&gt;=$I$3,"NA()",IF(G1=55,F1+1,F1))</f>
        <v>8</v>
      </c>
      <c r="G2" s="117">
        <f t="shared" ref="G2:G33" si="4">IF(G1=55,0&amp;0,IF(G1=0&amp;0,G1+0&amp;5,G1+5))</f>
        <v>35</v>
      </c>
      <c r="H2" s="118">
        <f t="shared" ref="H2:H65" si="5">_xlfn.NUMBERVALUE(F2&amp;":"&amp;G2)</f>
        <v>0.3576388888888889</v>
      </c>
      <c r="I2" s="115">
        <f>FormatMainDisplay!C36</f>
        <v>15</v>
      </c>
      <c r="J2" s="115">
        <f>FormatMainDisplay!D36-5</f>
        <v>10</v>
      </c>
      <c r="K2" s="116">
        <f ca="1" xml:space="preserve"> IF(O2=1,"",RTD("cqg.rtd",,"StudyData",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36545</v>
      </c>
      <c r="L2" s="116">
        <f ca="1">IF(K2="",NA(),RTD("cqg.rtd",,"StudyData",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36545</v>
      </c>
      <c r="M2" s="116">
        <f t="shared" ca="1" si="2"/>
        <v>43421.8</v>
      </c>
      <c r="N2" s="119" t="s">
        <v>60</v>
      </c>
      <c r="O2" s="115">
        <f t="shared" ref="O2:O65" si="6">IF(H2&gt;$I$3,1,0)</f>
        <v>0</v>
      </c>
      <c r="R2" s="115">
        <f t="shared" ref="R2:R33" ca="1" si="7">IF(AND(K3="",K2&lt;&gt;""),1,0.001+R1)</f>
        <v>1E-3</v>
      </c>
      <c r="S2" s="115">
        <f ca="1">IF(O2=1,"",RTD("cqg.rtd",,"StudyData", "(Vol("&amp;$E$13&amp;")when  (LocalYear("&amp;$E$13&amp;")="&amp;$D$2&amp;" AND LocalMonth("&amp;$E$13&amp;")="&amp;$C$2&amp;" AND LocalDay("&amp;$E$13&amp;")="&amp;$B$2&amp;" AND LocalHour("&amp;$E$13&amp;")="&amp;F2&amp;" AND LocalMinute("&amp;$E$13&amp;")="&amp;G2&amp;"))", "Bar", "", "Close", "5", "0", "", "", "","FALSE","T"))</f>
        <v>3289</v>
      </c>
      <c r="T2" s="115">
        <f ca="1">IF(O2=1,"",RTD("cqg.rtd",,"StudyData", "(Vol("&amp;$E$14&amp;")when  (LocalYear("&amp;$E$14&amp;")="&amp;$D$3&amp;" AND LocalMonth("&amp;$E$14&amp;")="&amp;$C$3&amp;" AND LocalDay("&amp;$E$14&amp;")="&amp;$B$3&amp;" AND LocalHour("&amp;$E$14&amp;")="&amp;F2&amp;" AND LocalMinute("&amp;$E$14&amp;")="&amp;G2&amp;"))", "Bar", "", "Close", "5", "0", "", "", "","FALSE","T"))</f>
        <v>43721</v>
      </c>
      <c r="U2" s="115">
        <f ca="1">IF(O2=1,"",RTD("cqg.rtd",,"StudyData", "(Vol("&amp;$E$15&amp;")when  (LocalYear("&amp;$E$15&amp;")="&amp;$D$4&amp;" AND LocalMonth("&amp;$E$15&amp;")="&amp;$C$4&amp;" AND LocalDay("&amp;$E$15&amp;")="&amp;$B$4&amp;" AND LocalHour("&amp;$E$15&amp;")="&amp;F2&amp;" AND LocalMinute("&amp;$E$15&amp;")="&amp;G2&amp;"))", "Bar", "", "Close", "5", "0", "", "", "","FALSE","T"))</f>
        <v>54875</v>
      </c>
      <c r="V2" s="115">
        <f ca="1">IF(O2=1,"",RTD("cqg.rtd",,"StudyData", "(Vol("&amp;$E$16&amp;")when  (LocalYear("&amp;$E$16&amp;")="&amp;$D$5&amp;" AND LocalMonth("&amp;$E$16&amp;")="&amp;$C$5&amp;" AND LocalDay("&amp;$E$16&amp;")="&amp;$B$5&amp;" AND LocalHour("&amp;$E$16&amp;")="&amp;F2&amp;" AND LocalMinute("&amp;$E$16&amp;")="&amp;G2&amp;"))", "Bar", "", "Close", "5", "0", "", "", "","FALSE","T"))</f>
        <v>40113</v>
      </c>
      <c r="W2" s="115">
        <f ca="1">IF(O2=1,"",RTD("cqg.rtd",,"StudyData", "(Vol("&amp;$E$17&amp;")when  (LocalYear("&amp;$E$17&amp;")="&amp;$D$6&amp;" AND LocalMonth("&amp;$E$17&amp;")="&amp;$C$6&amp;" AND LocalDay("&amp;$E$17&amp;")="&amp;$B$6&amp;" AND LocalHour("&amp;$E$17&amp;")="&amp;F2&amp;" AND LocalMinute("&amp;$E$17&amp;")="&amp;G2&amp;"))", "Bar", "", "Close", "5", "0", "", "", "","FALSE","T"))</f>
        <v>69212</v>
      </c>
      <c r="X2" s="115">
        <f ca="1">IF(O2=1,"",RTD("cqg.rtd",,"StudyData", "(Vol("&amp;$E$18&amp;")when  (LocalYear("&amp;$E$18&amp;")="&amp;$D$7&amp;" AND LocalMonth("&amp;$E$18&amp;")="&amp;$C$7&amp;" AND LocalDay("&amp;$E$18&amp;")="&amp;$B$7&amp;" AND LocalHour("&amp;$E$18&amp;")="&amp;F2&amp;" AND LocalMinute("&amp;$E$18&amp;")="&amp;G2&amp;"))", "Bar", "", "Close", "5", "0", "", "", "","FALSE","T"))</f>
        <v>55091</v>
      </c>
      <c r="Y2" s="115">
        <f ca="1">IF(O2=1,"",RTD("cqg.rtd",,"StudyData", "(Vol("&amp;$E$19&amp;")when  (LocalYear("&amp;$E$19&amp;")="&amp;$D$8&amp;" AND LocalMonth("&amp;$E$19&amp;")="&amp;$C$8&amp;" AND LocalDay("&amp;$E$19&amp;")="&amp;$B$8&amp;" AND LocalHour("&amp;$E$19&amp;")="&amp;F2&amp;" AND LocalMinute("&amp;$E$19&amp;")="&amp;G2&amp;"))", "Bar", "", "Close", "5", "0", "", "", "","FALSE","T"))</f>
        <v>37735</v>
      </c>
      <c r="Z2" s="115">
        <f ca="1">IF(O2=1,"",RTD("cqg.rtd",,"StudyData", "(Vol("&amp;$E$20&amp;")when  (LocalYear("&amp;$E$20&amp;")="&amp;$D$9&amp;" AND LocalMonth("&amp;$E$20&amp;")="&amp;$C$9&amp;" AND LocalDay("&amp;$E$20&amp;")="&amp;$B$9&amp;" AND LocalHour("&amp;$E$20&amp;")="&amp;F2&amp;" AND LocalMinute("&amp;$E$20&amp;")="&amp;G2&amp;"))", "Bar", "", "Close", "5", "0", "", "", "","FALSE","T"))</f>
        <v>51372</v>
      </c>
      <c r="AA2" s="115">
        <f ca="1">IF(O2=1,"",RTD("cqg.rtd",,"StudyData", "(Vol("&amp;$E$21&amp;")when  (LocalYear("&amp;$E$21&amp;")="&amp;$D$10&amp;" AND LocalMonth("&amp;$E$21&amp;")="&amp;$C$10&amp;" AND LocalDay("&amp;$E$21&amp;")="&amp;$B$10&amp;" AND LocalHour("&amp;$E$21&amp;")="&amp;F2&amp;" AND LocalMinute("&amp;$E$21&amp;")="&amp;G2&amp;"))", "Bar", "", "Close", "5", "0", "", "", "","FALSE","T"))</f>
        <v>31504</v>
      </c>
      <c r="AB2" s="115">
        <f ca="1">IF(O2=1,"",RTD("cqg.rtd",,"StudyData", "(Vol("&amp;$E$21&amp;")when  (LocalYear("&amp;$E$21&amp;")="&amp;$D$11&amp;" AND LocalMonth("&amp;$E$21&amp;")="&amp;$C$11&amp;" AND LocalDay("&amp;$E$21&amp;")="&amp;$B$11&amp;" AND LocalHour("&amp;$E$21&amp;")="&amp;F2&amp;" AND LocalMinute("&amp;$E$21&amp;")="&amp;G2&amp;"))", "Bar", "", "Close", "5", "0", "", "", "","FALSE","T"))</f>
        <v>47306</v>
      </c>
      <c r="AC2" s="116">
        <f t="shared" ref="AC2:AC65" ca="1" si="8">K2</f>
        <v>36545</v>
      </c>
      <c r="AE2" s="115" t="str">
        <f ca="1">IF($R2=1,SUM($S$1:S2),"")</f>
        <v/>
      </c>
      <c r="AF2" s="115" t="str">
        <f ca="1">IF($R2=1,SUM($T$1:T2),"")</f>
        <v/>
      </c>
      <c r="AG2" s="115" t="str">
        <f ca="1">IF($R2=1,SUM($U$1:U2),"")</f>
        <v/>
      </c>
      <c r="AH2" s="115" t="str">
        <f ca="1">IF($R2=1,SUM($V$1:V2),"")</f>
        <v/>
      </c>
      <c r="AI2" s="115" t="str">
        <f ca="1">IF($R2=1,SUM($W$1:W2),"")</f>
        <v/>
      </c>
      <c r="AJ2" s="115" t="str">
        <f ca="1">IF($R2=1,SUM($X$1:X2),"")</f>
        <v/>
      </c>
      <c r="AK2" s="115" t="str">
        <f ca="1">IF($R2=1,SUM($Y$1:Y2),"")</f>
        <v/>
      </c>
      <c r="AL2" s="115" t="str">
        <f ca="1">IF($R2=1,SUM($Z$1:Z2),"")</f>
        <v/>
      </c>
      <c r="AM2" s="115" t="str">
        <f ca="1">IF($R2=1,SUM($AA$1:AA2),"")</f>
        <v/>
      </c>
      <c r="AN2" s="115" t="str">
        <f ca="1">IF($R2=1,SUM($AB$1:AB2),"")</f>
        <v/>
      </c>
      <c r="AO2" s="115" t="str">
        <f ca="1">IF($R2=1,SUM($AC$1:AC2),"")</f>
        <v/>
      </c>
      <c r="AQ2" s="120" t="str">
        <f t="shared" ref="AQ2:AQ65" si="9">F2&amp;":"&amp;G2</f>
        <v>8:35</v>
      </c>
    </row>
    <row r="3" spans="1:43" x14ac:dyDescent="0.3">
      <c r="B3" s="115">
        <f ca="1">DAY(A18)</f>
        <v>12</v>
      </c>
      <c r="C3" s="115">
        <f t="shared" ca="1" si="1"/>
        <v>2</v>
      </c>
      <c r="D3" s="115">
        <f t="shared" ref="D3:D11" ca="1" si="10">YEAR(A18)</f>
        <v>2016</v>
      </c>
      <c r="F3" s="115">
        <f t="shared" ref="F3:F33" si="11">IF(G2=55,F2+1,F2)</f>
        <v>8</v>
      </c>
      <c r="G3" s="117">
        <f t="shared" si="4"/>
        <v>40</v>
      </c>
      <c r="H3" s="118">
        <f t="shared" si="5"/>
        <v>0.3611111111111111</v>
      </c>
      <c r="I3" s="118">
        <f>_xlfn.NUMBERVALUE(I2&amp;":"&amp;J2)</f>
        <v>0.63194444444444442</v>
      </c>
      <c r="K3" s="116">
        <f ca="1" xml:space="preserve"> IF(O3=1,"",RTD("cqg.rtd",,"StudyData",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31921</v>
      </c>
      <c r="L3" s="116">
        <f ca="1">IF(K3="",NA(),RTD("cqg.rtd",,"StudyData",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31921</v>
      </c>
      <c r="M3" s="116">
        <f t="shared" ca="1" si="2"/>
        <v>39892</v>
      </c>
      <c r="N3" s="119" t="s">
        <v>61</v>
      </c>
      <c r="O3" s="115">
        <f t="shared" si="6"/>
        <v>0</v>
      </c>
      <c r="R3" s="115">
        <f t="shared" ca="1" si="7"/>
        <v>2E-3</v>
      </c>
      <c r="S3" s="115">
        <f ca="1">IF(O3=1,"",RTD("cqg.rtd",,"StudyData", "(Vol("&amp;$E$13&amp;")when  (LocalYear("&amp;$E$13&amp;")="&amp;$D$2&amp;" AND LocalMonth("&amp;$E$13&amp;")="&amp;$C$2&amp;" AND LocalDay("&amp;$E$13&amp;")="&amp;$B$2&amp;" AND LocalHour("&amp;$E$13&amp;")="&amp;F3&amp;" AND LocalMinute("&amp;$E$13&amp;")="&amp;G3&amp;"))", "Bar", "", "Close", "5", "0", "", "", "","FALSE","T"))</f>
        <v>4033</v>
      </c>
      <c r="T3" s="115">
        <f ca="1">IF(O3=1,"",RTD("cqg.rtd",,"StudyData", "(Vol("&amp;$E$14&amp;")when  (LocalYear("&amp;$E$14&amp;")="&amp;$D$3&amp;" AND LocalMonth("&amp;$E$14&amp;")="&amp;$C$3&amp;" AND LocalDay("&amp;$E$14&amp;")="&amp;$B$3&amp;" AND LocalHour("&amp;$E$14&amp;")="&amp;F3&amp;" AND LocalMinute("&amp;$E$14&amp;")="&amp;G3&amp;"))", "Bar", "", "Close", "5", "0", "", "", "","FALSE","T"))</f>
        <v>33209</v>
      </c>
      <c r="U3" s="115">
        <f ca="1">IF(O3=1,"",RTD("cqg.rtd",,"StudyData", "(Vol("&amp;$E$15&amp;")when  (LocalYear("&amp;$E$15&amp;")="&amp;$D$4&amp;" AND LocalMonth("&amp;$E$15&amp;")="&amp;$C$4&amp;" AND LocalDay("&amp;$E$15&amp;")="&amp;$B$4&amp;" AND LocalHour("&amp;$E$15&amp;")="&amp;F3&amp;" AND LocalMinute("&amp;$E$15&amp;")="&amp;G3&amp;"))", "Bar", "", "Close", "5", "0", "", "", "","FALSE","T"))</f>
        <v>39004</v>
      </c>
      <c r="V3" s="115">
        <f ca="1">IF(O3=1,"",RTD("cqg.rtd",,"StudyData", "(Vol("&amp;$E$16&amp;")when  (LocalYear("&amp;$E$16&amp;")="&amp;$D$5&amp;" AND LocalMonth("&amp;$E$16&amp;")="&amp;$C$5&amp;" AND LocalDay("&amp;$E$16&amp;")="&amp;$B$5&amp;" AND LocalHour("&amp;$E$16&amp;")="&amp;F3&amp;" AND LocalMinute("&amp;$E$16&amp;")="&amp;G3&amp;"))", "Bar", "", "Close", "5", "0", "", "", "","FALSE","T"))</f>
        <v>49303</v>
      </c>
      <c r="W3" s="115">
        <f ca="1">IF(O3=1,"",RTD("cqg.rtd",,"StudyData", "(Vol("&amp;$E$17&amp;")when  (LocalYear("&amp;$E$17&amp;")="&amp;$D$6&amp;" AND LocalMonth("&amp;$E$17&amp;")="&amp;$C$6&amp;" AND LocalDay("&amp;$E$17&amp;")="&amp;$B$6&amp;" AND LocalHour("&amp;$E$17&amp;")="&amp;F3&amp;" AND LocalMinute("&amp;$E$17&amp;")="&amp;G3&amp;"))", "Bar", "", "Close", "5", "0", "", "", "","FALSE","T"))</f>
        <v>62439</v>
      </c>
      <c r="X3" s="115">
        <f ca="1">IF(O3=1,"",RTD("cqg.rtd",,"StudyData", "(Vol("&amp;$E$18&amp;")when  (LocalYear("&amp;$E$18&amp;")="&amp;$D$7&amp;" AND LocalMonth("&amp;$E$18&amp;")="&amp;$C$7&amp;" AND LocalDay("&amp;$E$18&amp;")="&amp;$B$7&amp;" AND LocalHour("&amp;$E$18&amp;")="&amp;F3&amp;" AND LocalMinute("&amp;$E$18&amp;")="&amp;G3&amp;"))", "Bar", "", "Close", "5", "0", "", "", "","FALSE","T"))</f>
        <v>58007</v>
      </c>
      <c r="Y3" s="115">
        <f ca="1">IF(O3=1,"",RTD("cqg.rtd",,"StudyData", "(Vol("&amp;$E$19&amp;")when  (LocalYear("&amp;$E$19&amp;")="&amp;$D$8&amp;" AND LocalMonth("&amp;$E$19&amp;")="&amp;$C$8&amp;" AND LocalDay("&amp;$E$19&amp;")="&amp;$B$8&amp;" AND LocalHour("&amp;$E$19&amp;")="&amp;F3&amp;" AND LocalMinute("&amp;$E$19&amp;")="&amp;G3&amp;"))", "Bar", "", "Close", "5", "0", "", "", "","FALSE","T"))</f>
        <v>33126</v>
      </c>
      <c r="Z3" s="115">
        <f ca="1">IF(O3=1,"",RTD("cqg.rtd",,"StudyData", "(Vol("&amp;$E$20&amp;")when  (LocalYear("&amp;$E$20&amp;")="&amp;$D$9&amp;" AND LocalMonth("&amp;$E$20&amp;")="&amp;$C$9&amp;" AND LocalDay("&amp;$E$20&amp;")="&amp;$B$9&amp;" AND LocalHour("&amp;$E$20&amp;")="&amp;F3&amp;" AND LocalMinute("&amp;$E$20&amp;")="&amp;G3&amp;"))", "Bar", "", "Close", "5", "0", "", "", "","FALSE","T"))</f>
        <v>50436</v>
      </c>
      <c r="AA3" s="115">
        <f ca="1">IF(O3=1,"",RTD("cqg.rtd",,"StudyData", "(Vol("&amp;$E$21&amp;")when  (LocalYear("&amp;$E$21&amp;")="&amp;$D$10&amp;" AND LocalMonth("&amp;$E$21&amp;")="&amp;$C$10&amp;" AND LocalDay("&amp;$E$21&amp;")="&amp;$B$10&amp;" AND LocalHour("&amp;$E$21&amp;")="&amp;F3&amp;" AND LocalMinute("&amp;$E$21&amp;")="&amp;G3&amp;"))", "Bar", "", "Close", "5", "0", "", "", "","FALSE","T"))</f>
        <v>28845</v>
      </c>
      <c r="AB3" s="115">
        <f ca="1">IF(O3=1,"",RTD("cqg.rtd",,"StudyData", "(Vol("&amp;$E$21&amp;")when  (LocalYear("&amp;$E$21&amp;")="&amp;$D$11&amp;" AND LocalMonth("&amp;$E$21&amp;")="&amp;$C$11&amp;" AND LocalDay("&amp;$E$21&amp;")="&amp;$B$11&amp;" AND LocalHour("&amp;$E$21&amp;")="&amp;F3&amp;" AND LocalMinute("&amp;$E$21&amp;")="&amp;G3&amp;"))", "Bar", "", "Close", "5", "0", "", "", "","FALSE","T"))</f>
        <v>40518</v>
      </c>
      <c r="AC3" s="116">
        <f t="shared" ca="1" si="8"/>
        <v>31921</v>
      </c>
      <c r="AE3" s="115" t="str">
        <f ca="1">IF($R3=1,SUM($S$1:S3),"")</f>
        <v/>
      </c>
      <c r="AF3" s="115" t="str">
        <f ca="1">IF($R3=1,SUM($T$1:T3),"")</f>
        <v/>
      </c>
      <c r="AG3" s="115" t="str">
        <f ca="1">IF($R3=1,SUM($U$1:U3),"")</f>
        <v/>
      </c>
      <c r="AH3" s="115" t="str">
        <f ca="1">IF($R3=1,SUM($V$1:V3),"")</f>
        <v/>
      </c>
      <c r="AI3" s="115" t="str">
        <f ca="1">IF($R3=1,SUM($W$1:W3),"")</f>
        <v/>
      </c>
      <c r="AJ3" s="115" t="str">
        <f ca="1">IF($R3=1,SUM($X$1:X3),"")</f>
        <v/>
      </c>
      <c r="AK3" s="115" t="str">
        <f ca="1">IF($R3=1,SUM($Y$1:Y3),"")</f>
        <v/>
      </c>
      <c r="AL3" s="115" t="str">
        <f ca="1">IF($R3=1,SUM($Z$1:Z3),"")</f>
        <v/>
      </c>
      <c r="AM3" s="115" t="str">
        <f ca="1">IF($R3=1,SUM($AA$1:AA3),"")</f>
        <v/>
      </c>
      <c r="AN3" s="115" t="str">
        <f ca="1">IF($R3=1,SUM($AB$1:AB3),"")</f>
        <v/>
      </c>
      <c r="AO3" s="115" t="str">
        <f ca="1">IF($R3=1,SUM($AC$1:AC3),"")</f>
        <v/>
      </c>
      <c r="AQ3" s="120" t="str">
        <f t="shared" si="9"/>
        <v>8:40</v>
      </c>
    </row>
    <row r="4" spans="1:43" x14ac:dyDescent="0.3">
      <c r="B4" s="115">
        <f t="shared" ca="1" si="0"/>
        <v>11</v>
      </c>
      <c r="C4" s="115">
        <f t="shared" ca="1" si="1"/>
        <v>2</v>
      </c>
      <c r="D4" s="115">
        <f t="shared" ca="1" si="10"/>
        <v>2016</v>
      </c>
      <c r="F4" s="115">
        <f t="shared" si="11"/>
        <v>8</v>
      </c>
      <c r="G4" s="117">
        <f t="shared" si="4"/>
        <v>45</v>
      </c>
      <c r="H4" s="118">
        <f t="shared" si="5"/>
        <v>0.36458333333333331</v>
      </c>
      <c r="J4" s="119"/>
      <c r="K4" s="116">
        <f ca="1" xml:space="preserve"> IF(O4=1,"",RTD("cqg.rtd",,"StudyData",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31174</v>
      </c>
      <c r="L4" s="116">
        <f ca="1">IF(K4="",NA(),RTD("cqg.rtd",,"StudyData",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31174</v>
      </c>
      <c r="M4" s="116">
        <f t="shared" ca="1" si="2"/>
        <v>40360.199999999997</v>
      </c>
      <c r="N4" s="119" t="s">
        <v>62</v>
      </c>
      <c r="O4" s="115">
        <f t="shared" si="6"/>
        <v>0</v>
      </c>
      <c r="R4" s="115">
        <f t="shared" ca="1" si="7"/>
        <v>3.0000000000000001E-3</v>
      </c>
      <c r="S4" s="115">
        <f ca="1">IF(O4=1,"",RTD("cqg.rtd",,"StudyData", "(Vol("&amp;$E$13&amp;")when  (LocalYear("&amp;$E$13&amp;")="&amp;$D$2&amp;" AND LocalMonth("&amp;$E$13&amp;")="&amp;$C$2&amp;" AND LocalDay("&amp;$E$13&amp;")="&amp;$B$2&amp;" AND LocalHour("&amp;$E$13&amp;")="&amp;F4&amp;" AND LocalMinute("&amp;$E$13&amp;")="&amp;G4&amp;"))", "Bar", "", "Close", "5", "0", "", "", "","FALSE","T"))</f>
        <v>4264</v>
      </c>
      <c r="T4" s="115">
        <f ca="1">IF(O4=1,"",RTD("cqg.rtd",,"StudyData", "(Vol("&amp;$E$14&amp;")when  (LocalYear("&amp;$E$14&amp;")="&amp;$D$3&amp;" AND LocalMonth("&amp;$E$14&amp;")="&amp;$C$3&amp;" AND LocalDay("&amp;$E$14&amp;")="&amp;$B$3&amp;" AND LocalHour("&amp;$E$14&amp;")="&amp;F4&amp;" AND LocalMinute("&amp;$E$14&amp;")="&amp;G4&amp;"))", "Bar", "", "Close", "5", "0", "", "", "","FALSE","T"))</f>
        <v>27803</v>
      </c>
      <c r="U4" s="115">
        <f ca="1">IF(O4=1,"",RTD("cqg.rtd",,"StudyData", "(Vol("&amp;$E$15&amp;")when  (LocalYear("&amp;$E$15&amp;")="&amp;$D$4&amp;" AND LocalMonth("&amp;$E$15&amp;")="&amp;$C$4&amp;" AND LocalDay("&amp;$E$15&amp;")="&amp;$B$4&amp;" AND LocalHour("&amp;$E$15&amp;")="&amp;F4&amp;" AND LocalMinute("&amp;$E$15&amp;")="&amp;G4&amp;"))", "Bar", "", "Close", "5", "0", "", "", "","FALSE","T"))</f>
        <v>50124</v>
      </c>
      <c r="V4" s="115">
        <f ca="1">IF(O4=1,"",RTD("cqg.rtd",,"StudyData", "(Vol("&amp;$E$16&amp;")when  (LocalYear("&amp;$E$16&amp;")="&amp;$D$5&amp;" AND LocalMonth("&amp;$E$16&amp;")="&amp;$C$5&amp;" AND LocalDay("&amp;$E$16&amp;")="&amp;$B$5&amp;" AND LocalHour("&amp;$E$16&amp;")="&amp;F4&amp;" AND LocalMinute("&amp;$E$16&amp;")="&amp;G4&amp;"))", "Bar", "", "Close", "5", "0", "", "", "","FALSE","T"))</f>
        <v>26843</v>
      </c>
      <c r="W4" s="115">
        <f ca="1">IF(O4=1,"",RTD("cqg.rtd",,"StudyData", "(Vol("&amp;$E$17&amp;")when  (LocalYear("&amp;$E$17&amp;")="&amp;$D$6&amp;" AND LocalMonth("&amp;$E$17&amp;")="&amp;$C$6&amp;" AND LocalDay("&amp;$E$17&amp;")="&amp;$B$6&amp;" AND LocalHour("&amp;$E$17&amp;")="&amp;F4&amp;" AND LocalMinute("&amp;$E$17&amp;")="&amp;G4&amp;"))", "Bar", "", "Close", "5", "0", "", "", "","FALSE","T"))</f>
        <v>74277</v>
      </c>
      <c r="X4" s="115">
        <f ca="1">IF(O4=1,"",RTD("cqg.rtd",,"StudyData", "(Vol("&amp;$E$18&amp;")when  (LocalYear("&amp;$E$18&amp;")="&amp;$D$7&amp;" AND LocalMonth("&amp;$E$18&amp;")="&amp;$C$7&amp;" AND LocalDay("&amp;$E$18&amp;")="&amp;$B$7&amp;" AND LocalHour("&amp;$E$18&amp;")="&amp;F4&amp;" AND LocalMinute("&amp;$E$18&amp;")="&amp;G4&amp;"))", "Bar", "", "Close", "5", "0", "", "", "","FALSE","T"))</f>
        <v>51069</v>
      </c>
      <c r="Y4" s="115">
        <f ca="1">IF(O4=1,"",RTD("cqg.rtd",,"StudyData", "(Vol("&amp;$E$19&amp;")when  (LocalYear("&amp;$E$19&amp;")="&amp;$D$8&amp;" AND LocalMonth("&amp;$E$19&amp;")="&amp;$C$8&amp;" AND LocalDay("&amp;$E$19&amp;")="&amp;$B$8&amp;" AND LocalHour("&amp;$E$19&amp;")="&amp;F4&amp;" AND LocalMinute("&amp;$E$19&amp;")="&amp;G4&amp;"))", "Bar", "", "Close", "5", "0", "", "", "","FALSE","T"))</f>
        <v>43170</v>
      </c>
      <c r="Z4" s="115">
        <f ca="1">IF(O4=1,"",RTD("cqg.rtd",,"StudyData", "(Vol("&amp;$E$20&amp;")when  (LocalYear("&amp;$E$20&amp;")="&amp;$D$9&amp;" AND LocalMonth("&amp;$E$20&amp;")="&amp;$C$9&amp;" AND LocalDay("&amp;$E$20&amp;")="&amp;$B$9&amp;" AND LocalHour("&amp;$E$20&amp;")="&amp;F4&amp;" AND LocalMinute("&amp;$E$20&amp;")="&amp;G4&amp;"))", "Bar", "", "Close", "5", "0", "", "", "","FALSE","T"))</f>
        <v>49244</v>
      </c>
      <c r="AA4" s="115">
        <f ca="1">IF(O4=1,"",RTD("cqg.rtd",,"StudyData", "(Vol("&amp;$E$21&amp;")when  (LocalYear("&amp;$E$21&amp;")="&amp;$D$10&amp;" AND LocalMonth("&amp;$E$21&amp;")="&amp;$C$10&amp;" AND LocalDay("&amp;$E$21&amp;")="&amp;$B$10&amp;" AND LocalHour("&amp;$E$21&amp;")="&amp;F4&amp;" AND LocalMinute("&amp;$E$21&amp;")="&amp;G4&amp;"))", "Bar", "", "Close", "5", "0", "", "", "","FALSE","T"))</f>
        <v>35272</v>
      </c>
      <c r="AB4" s="115">
        <f ca="1">IF(O4=1,"",RTD("cqg.rtd",,"StudyData", "(Vol("&amp;$E$21&amp;")when  (LocalYear("&amp;$E$21&amp;")="&amp;$D$11&amp;" AND LocalMonth("&amp;$E$21&amp;")="&amp;$C$11&amp;" AND LocalDay("&amp;$E$21&amp;")="&amp;$B$11&amp;" AND LocalHour("&amp;$E$21&amp;")="&amp;F4&amp;" AND LocalMinute("&amp;$E$21&amp;")="&amp;G4&amp;"))", "Bar", "", "Close", "5", "0", "", "", "","FALSE","T"))</f>
        <v>41536</v>
      </c>
      <c r="AC4" s="116">
        <f t="shared" ca="1" si="8"/>
        <v>31174</v>
      </c>
      <c r="AE4" s="115" t="str">
        <f ca="1">IF($R4=1,SUM($S$1:S4),"")</f>
        <v/>
      </c>
      <c r="AF4" s="115" t="str">
        <f ca="1">IF($R4=1,SUM($T$1:T4),"")</f>
        <v/>
      </c>
      <c r="AG4" s="115" t="str">
        <f ca="1">IF($R4=1,SUM($U$1:U4),"")</f>
        <v/>
      </c>
      <c r="AH4" s="115" t="str">
        <f ca="1">IF($R4=1,SUM($V$1:V4),"")</f>
        <v/>
      </c>
      <c r="AI4" s="115" t="str">
        <f ca="1">IF($R4=1,SUM($W$1:W4),"")</f>
        <v/>
      </c>
      <c r="AJ4" s="115" t="str">
        <f ca="1">IF($R4=1,SUM($X$1:X4),"")</f>
        <v/>
      </c>
      <c r="AK4" s="115" t="str">
        <f ca="1">IF($R4=1,SUM($Y$1:Y4),"")</f>
        <v/>
      </c>
      <c r="AL4" s="115" t="str">
        <f ca="1">IF($R4=1,SUM($Z$1:Z4),"")</f>
        <v/>
      </c>
      <c r="AM4" s="115" t="str">
        <f ca="1">IF($R4=1,SUM($AA$1:AA4),"")</f>
        <v/>
      </c>
      <c r="AN4" s="115" t="str">
        <f ca="1">IF($R4=1,SUM($AB$1:AB4),"")</f>
        <v/>
      </c>
      <c r="AO4" s="115" t="str">
        <f ca="1">IF($R4=1,SUM($AC$1:AC4),"")</f>
        <v/>
      </c>
      <c r="AQ4" s="120" t="str">
        <f t="shared" si="9"/>
        <v>8:45</v>
      </c>
    </row>
    <row r="5" spans="1:43" x14ac:dyDescent="0.3">
      <c r="B5" s="115">
        <f t="shared" ca="1" si="0"/>
        <v>10</v>
      </c>
      <c r="C5" s="115">
        <f t="shared" ca="1" si="1"/>
        <v>2</v>
      </c>
      <c r="D5" s="115">
        <f t="shared" ca="1" si="10"/>
        <v>2016</v>
      </c>
      <c r="F5" s="115">
        <f t="shared" si="11"/>
        <v>8</v>
      </c>
      <c r="G5" s="117">
        <f t="shared" si="4"/>
        <v>50</v>
      </c>
      <c r="H5" s="118">
        <f t="shared" si="5"/>
        <v>0.36805555555555558</v>
      </c>
      <c r="J5" s="119"/>
      <c r="K5" s="116">
        <f ca="1" xml:space="preserve"> IF(O5=1,"",RTD("cqg.rtd",,"StudyData",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25896</v>
      </c>
      <c r="L5" s="116">
        <f ca="1">IF(K5="",NA(),RTD("cqg.rtd",,"StudyData",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25896</v>
      </c>
      <c r="M5" s="116">
        <f t="shared" ca="1" si="2"/>
        <v>37295.1</v>
      </c>
      <c r="O5" s="115">
        <f t="shared" si="6"/>
        <v>0</v>
      </c>
      <c r="R5" s="115">
        <f t="shared" ca="1" si="7"/>
        <v>4.0000000000000001E-3</v>
      </c>
      <c r="S5" s="115">
        <f ca="1">IF(O5=1,"",RTD("cqg.rtd",,"StudyData", "(Vol("&amp;$E$13&amp;")when  (LocalYear("&amp;$E$13&amp;")="&amp;$D$2&amp;" AND LocalMonth("&amp;$E$13&amp;")="&amp;$C$2&amp;" AND LocalDay("&amp;$E$13&amp;")="&amp;$B$2&amp;" AND LocalHour("&amp;$E$13&amp;")="&amp;F5&amp;" AND LocalMinute("&amp;$E$13&amp;")="&amp;G5&amp;"))", "Bar", "", "Close", "5", "0", "", "", "","FALSE","T"))</f>
        <v>2734</v>
      </c>
      <c r="T5" s="115">
        <f ca="1">IF(O5=1,"",RTD("cqg.rtd",,"StudyData", "(Vol("&amp;$E$14&amp;")when  (LocalYear("&amp;$E$14&amp;")="&amp;$D$3&amp;" AND LocalMonth("&amp;$E$14&amp;")="&amp;$C$3&amp;" AND LocalDay("&amp;$E$14&amp;")="&amp;$B$3&amp;" AND LocalHour("&amp;$E$14&amp;")="&amp;F5&amp;" AND LocalMinute("&amp;$E$14&amp;")="&amp;G5&amp;"))", "Bar", "", "Close", "5", "0", "", "", "","FALSE","T"))</f>
        <v>24762</v>
      </c>
      <c r="U5" s="115">
        <f ca="1">IF(O5=1,"",RTD("cqg.rtd",,"StudyData", "(Vol("&amp;$E$15&amp;")when  (LocalYear("&amp;$E$15&amp;")="&amp;$D$4&amp;" AND LocalMonth("&amp;$E$15&amp;")="&amp;$C$4&amp;" AND LocalDay("&amp;$E$15&amp;")="&amp;$B$4&amp;" AND LocalHour("&amp;$E$15&amp;")="&amp;F5&amp;" AND LocalMinute("&amp;$E$15&amp;")="&amp;G5&amp;"))", "Bar", "", "Close", "5", "0", "", "", "","FALSE","T"))</f>
        <v>33435</v>
      </c>
      <c r="V5" s="115">
        <f ca="1">IF(O5=1,"",RTD("cqg.rtd",,"StudyData", "(Vol("&amp;$E$16&amp;")when  (LocalYear("&amp;$E$16&amp;")="&amp;$D$5&amp;" AND LocalMonth("&amp;$E$16&amp;")="&amp;$C$5&amp;" AND LocalDay("&amp;$E$16&amp;")="&amp;$B$5&amp;" AND LocalHour("&amp;$E$16&amp;")="&amp;F5&amp;" AND LocalMinute("&amp;$E$16&amp;")="&amp;G5&amp;"))", "Bar", "", "Close", "5", "0", "", "", "","FALSE","T"))</f>
        <v>25692</v>
      </c>
      <c r="W5" s="115">
        <f ca="1">IF(O5=1,"",RTD("cqg.rtd",,"StudyData", "(Vol("&amp;$E$17&amp;")when  (LocalYear("&amp;$E$17&amp;")="&amp;$D$6&amp;" AND LocalMonth("&amp;$E$17&amp;")="&amp;$C$6&amp;" AND LocalDay("&amp;$E$17&amp;")="&amp;$B$6&amp;" AND LocalHour("&amp;$E$17&amp;")="&amp;F5&amp;" AND LocalMinute("&amp;$E$17&amp;")="&amp;G5&amp;"))", "Bar", "", "Close", "5", "0", "", "", "","FALSE","T"))</f>
        <v>60093</v>
      </c>
      <c r="X5" s="115">
        <f ca="1">IF(O5=1,"",RTD("cqg.rtd",,"StudyData", "(Vol("&amp;$E$18&amp;")when  (LocalYear("&amp;$E$18&amp;")="&amp;$D$7&amp;" AND LocalMonth("&amp;$E$18&amp;")="&amp;$C$7&amp;" AND LocalDay("&amp;$E$18&amp;")="&amp;$B$7&amp;" AND LocalHour("&amp;$E$18&amp;")="&amp;F5&amp;" AND LocalMinute("&amp;$E$18&amp;")="&amp;G5&amp;"))", "Bar", "", "Close", "5", "0", "", "", "","FALSE","T"))</f>
        <v>68557</v>
      </c>
      <c r="Y5" s="115">
        <f ca="1">IF(O5=1,"",RTD("cqg.rtd",,"StudyData", "(Vol("&amp;$E$19&amp;")when  (LocalYear("&amp;$E$19&amp;")="&amp;$D$8&amp;" AND LocalMonth("&amp;$E$19&amp;")="&amp;$C$8&amp;" AND LocalDay("&amp;$E$19&amp;")="&amp;$B$8&amp;" AND LocalHour("&amp;$E$19&amp;")="&amp;F5&amp;" AND LocalMinute("&amp;$E$19&amp;")="&amp;G5&amp;"))", "Bar", "", "Close", "5", "0", "", "", "","FALSE","T"))</f>
        <v>31836</v>
      </c>
      <c r="Z5" s="115">
        <f ca="1">IF(O5=1,"",RTD("cqg.rtd",,"StudyData", "(Vol("&amp;$E$20&amp;")when  (LocalYear("&amp;$E$20&amp;")="&amp;$D$9&amp;" AND LocalMonth("&amp;$E$20&amp;")="&amp;$C$9&amp;" AND LocalDay("&amp;$E$20&amp;")="&amp;$B$9&amp;" AND LocalHour("&amp;$E$20&amp;")="&amp;F5&amp;" AND LocalMinute("&amp;$E$20&amp;")="&amp;G5&amp;"))", "Bar", "", "Close", "5", "0", "", "", "","FALSE","T"))</f>
        <v>48121</v>
      </c>
      <c r="AA5" s="115">
        <f ca="1">IF(O5=1,"",RTD("cqg.rtd",,"StudyData", "(Vol("&amp;$E$21&amp;")when  (LocalYear("&amp;$E$21&amp;")="&amp;$D$10&amp;" AND LocalMonth("&amp;$E$21&amp;")="&amp;$C$10&amp;" AND LocalDay("&amp;$E$21&amp;")="&amp;$B$10&amp;" AND LocalHour("&amp;$E$21&amp;")="&amp;F5&amp;" AND LocalMinute("&amp;$E$21&amp;")="&amp;G5&amp;"))", "Bar", "", "Close", "5", "0", "", "", "","FALSE","T"))</f>
        <v>36072</v>
      </c>
      <c r="AB5" s="115">
        <f ca="1">IF(O5=1,"",RTD("cqg.rtd",,"StudyData", "(Vol("&amp;$E$21&amp;")when  (LocalYear("&amp;$E$21&amp;")="&amp;$D$11&amp;" AND LocalMonth("&amp;$E$21&amp;")="&amp;$C$11&amp;" AND LocalDay("&amp;$E$21&amp;")="&amp;$B$11&amp;" AND LocalHour("&amp;$E$21&amp;")="&amp;F5&amp;" AND LocalMinute("&amp;$E$21&amp;")="&amp;G5&amp;"))", "Bar", "", "Close", "5", "0", "", "", "","FALSE","T"))</f>
        <v>41649</v>
      </c>
      <c r="AC5" s="116">
        <f t="shared" ca="1" si="8"/>
        <v>25896</v>
      </c>
      <c r="AE5" s="115" t="str">
        <f ca="1">IF($R5=1,SUM($S$1:S5),"")</f>
        <v/>
      </c>
      <c r="AF5" s="115" t="str">
        <f ca="1">IF($R5=1,SUM($T$1:T5),"")</f>
        <v/>
      </c>
      <c r="AG5" s="115" t="str">
        <f ca="1">IF($R5=1,SUM($U$1:U5),"")</f>
        <v/>
      </c>
      <c r="AH5" s="115" t="str">
        <f ca="1">IF($R5=1,SUM($V$1:V5),"")</f>
        <v/>
      </c>
      <c r="AI5" s="115" t="str">
        <f ca="1">IF($R5=1,SUM($W$1:W5),"")</f>
        <v/>
      </c>
      <c r="AJ5" s="115" t="str">
        <f ca="1">IF($R5=1,SUM($X$1:X5),"")</f>
        <v/>
      </c>
      <c r="AK5" s="115" t="str">
        <f ca="1">IF($R5=1,SUM($Y$1:Y5),"")</f>
        <v/>
      </c>
      <c r="AL5" s="115" t="str">
        <f ca="1">IF($R5=1,SUM($Z$1:Z5),"")</f>
        <v/>
      </c>
      <c r="AM5" s="115" t="str">
        <f ca="1">IF($R5=1,SUM($AA$1:AA5),"")</f>
        <v/>
      </c>
      <c r="AN5" s="115" t="str">
        <f ca="1">IF($R5=1,SUM($AB$1:AB5),"")</f>
        <v/>
      </c>
      <c r="AO5" s="115" t="str">
        <f ca="1">IF($R5=1,SUM($AC$1:AC5),"")</f>
        <v/>
      </c>
      <c r="AQ5" s="120" t="str">
        <f t="shared" si="9"/>
        <v>8:50</v>
      </c>
    </row>
    <row r="6" spans="1:43" x14ac:dyDescent="0.3">
      <c r="B6" s="115">
        <f t="shared" ca="1" si="0"/>
        <v>9</v>
      </c>
      <c r="C6" s="115">
        <f t="shared" ca="1" si="1"/>
        <v>2</v>
      </c>
      <c r="D6" s="115">
        <f t="shared" ca="1" si="10"/>
        <v>2016</v>
      </c>
      <c r="E6" s="121"/>
      <c r="F6" s="115">
        <f t="shared" si="11"/>
        <v>8</v>
      </c>
      <c r="G6" s="117">
        <f t="shared" si="4"/>
        <v>55</v>
      </c>
      <c r="H6" s="118">
        <f t="shared" si="5"/>
        <v>0.37152777777777773</v>
      </c>
      <c r="J6" s="119"/>
      <c r="K6" s="116">
        <f ca="1" xml:space="preserve"> IF(O6=1,"",RTD("cqg.rtd",,"StudyData",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14791</v>
      </c>
      <c r="L6" s="116">
        <f ca="1">IF(K6="",NA(),RTD("cqg.rtd",,"StudyData",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14791</v>
      </c>
      <c r="M6" s="116">
        <f t="shared" ca="1" si="2"/>
        <v>32505.4</v>
      </c>
      <c r="O6" s="115">
        <f t="shared" si="6"/>
        <v>0</v>
      </c>
      <c r="R6" s="115">
        <f t="shared" ca="1" si="7"/>
        <v>5.0000000000000001E-3</v>
      </c>
      <c r="S6" s="115">
        <f ca="1">IF(O6=1,"",RTD("cqg.rtd",,"StudyData", "(Vol("&amp;$E$13&amp;")when  (LocalYear("&amp;$E$13&amp;")="&amp;$D$2&amp;" AND LocalMonth("&amp;$E$13&amp;")="&amp;$C$2&amp;" AND LocalDay("&amp;$E$13&amp;")="&amp;$B$2&amp;" AND LocalHour("&amp;$E$13&amp;")="&amp;F6&amp;" AND LocalMinute("&amp;$E$13&amp;")="&amp;G6&amp;"))", "Bar", "", "Close", "5", "0", "", "", "","FALSE","T"))</f>
        <v>1741</v>
      </c>
      <c r="T6" s="115">
        <f ca="1">IF(O6=1,"",RTD("cqg.rtd",,"StudyData", "(Vol("&amp;$E$14&amp;")when  (LocalYear("&amp;$E$14&amp;")="&amp;$D$3&amp;" AND LocalMonth("&amp;$E$14&amp;")="&amp;$C$3&amp;" AND LocalDay("&amp;$E$14&amp;")="&amp;$B$3&amp;" AND LocalHour("&amp;$E$14&amp;")="&amp;F6&amp;" AND LocalMinute("&amp;$E$14&amp;")="&amp;G6&amp;"))", "Bar", "", "Close", "5", "0", "", "", "","FALSE","T"))</f>
        <v>18072</v>
      </c>
      <c r="U6" s="115">
        <f ca="1">IF(O6=1,"",RTD("cqg.rtd",,"StudyData", "(Vol("&amp;$E$15&amp;")when  (LocalYear("&amp;$E$15&amp;")="&amp;$D$4&amp;" AND LocalMonth("&amp;$E$15&amp;")="&amp;$C$4&amp;" AND LocalDay("&amp;$E$15&amp;")="&amp;$B$4&amp;" AND LocalHour("&amp;$E$15&amp;")="&amp;F6&amp;" AND LocalMinute("&amp;$E$15&amp;")="&amp;G6&amp;"))", "Bar", "", "Close", "5", "0", "", "", "","FALSE","T"))</f>
        <v>72705</v>
      </c>
      <c r="V6" s="115">
        <f ca="1">IF(O6=1,"",RTD("cqg.rtd",,"StudyData", "(Vol("&amp;$E$16&amp;")when  (LocalYear("&amp;$E$16&amp;")="&amp;$D$5&amp;" AND LocalMonth("&amp;$E$16&amp;")="&amp;$C$5&amp;" AND LocalDay("&amp;$E$16&amp;")="&amp;$B$5&amp;" AND LocalHour("&amp;$E$16&amp;")="&amp;F6&amp;" AND LocalMinute("&amp;$E$16&amp;")="&amp;G6&amp;"))", "Bar", "", "Close", "5", "0", "", "", "","FALSE","T"))</f>
        <v>26846</v>
      </c>
      <c r="W6" s="115">
        <f ca="1">IF(O6=1,"",RTD("cqg.rtd",,"StudyData", "(Vol("&amp;$E$17&amp;")when  (LocalYear("&amp;$E$17&amp;")="&amp;$D$6&amp;" AND LocalMonth("&amp;$E$17&amp;")="&amp;$C$6&amp;" AND LocalDay("&amp;$E$17&amp;")="&amp;$B$6&amp;" AND LocalHour("&amp;$E$17&amp;")="&amp;F6&amp;" AND LocalMinute("&amp;$E$17&amp;")="&amp;G6&amp;"))", "Bar", "", "Close", "5", "0", "", "", "","FALSE","T"))</f>
        <v>41430</v>
      </c>
      <c r="X6" s="115">
        <f ca="1">IF(O6=1,"",RTD("cqg.rtd",,"StudyData", "(Vol("&amp;$E$18&amp;")when  (LocalYear("&amp;$E$18&amp;")="&amp;$D$7&amp;" AND LocalMonth("&amp;$E$18&amp;")="&amp;$C$7&amp;" AND LocalDay("&amp;$E$18&amp;")="&amp;$B$7&amp;" AND LocalHour("&amp;$E$18&amp;")="&amp;F6&amp;" AND LocalMinute("&amp;$E$18&amp;")="&amp;G6&amp;"))", "Bar", "", "Close", "5", "0", "", "", "","FALSE","T"))</f>
        <v>48443</v>
      </c>
      <c r="Y6" s="115">
        <f ca="1">IF(O6=1,"",RTD("cqg.rtd",,"StudyData", "(Vol("&amp;$E$19&amp;")when  (LocalYear("&amp;$E$19&amp;")="&amp;$D$8&amp;" AND LocalMonth("&amp;$E$19&amp;")="&amp;$C$8&amp;" AND LocalDay("&amp;$E$19&amp;")="&amp;$B$8&amp;" AND LocalHour("&amp;$E$19&amp;")="&amp;F6&amp;" AND LocalMinute("&amp;$E$19&amp;")="&amp;G6&amp;"))", "Bar", "", "Close", "5", "0", "", "", "","FALSE","T"))</f>
        <v>30673</v>
      </c>
      <c r="Z6" s="115">
        <f ca="1">IF(O6=1,"",RTD("cqg.rtd",,"StudyData", "(Vol("&amp;$E$20&amp;")when  (LocalYear("&amp;$E$20&amp;")="&amp;$D$9&amp;" AND LocalMonth("&amp;$E$20&amp;")="&amp;$C$9&amp;" AND LocalDay("&amp;$E$20&amp;")="&amp;$B$9&amp;" AND LocalHour("&amp;$E$20&amp;")="&amp;F6&amp;" AND LocalMinute("&amp;$E$20&amp;")="&amp;G6&amp;"))", "Bar", "", "Close", "5", "0", "", "", "","FALSE","T"))</f>
        <v>24268</v>
      </c>
      <c r="AA6" s="115">
        <f ca="1">IF(O6=1,"",RTD("cqg.rtd",,"StudyData", "(Vol("&amp;$E$21&amp;")when  (LocalYear("&amp;$E$21&amp;")="&amp;$D$10&amp;" AND LocalMonth("&amp;$E$21&amp;")="&amp;$C$10&amp;" AND LocalDay("&amp;$E$21&amp;")="&amp;$B$10&amp;" AND LocalHour("&amp;$E$21&amp;")="&amp;F6&amp;" AND LocalMinute("&amp;$E$21&amp;")="&amp;G6&amp;"))", "Bar", "", "Close", "5", "0", "", "", "","FALSE","T"))</f>
        <v>26275</v>
      </c>
      <c r="AB6" s="115">
        <f ca="1">IF(O6=1,"",RTD("cqg.rtd",,"StudyData", "(Vol("&amp;$E$21&amp;")when  (LocalYear("&amp;$E$21&amp;")="&amp;$D$11&amp;" AND LocalMonth("&amp;$E$21&amp;")="&amp;$C$11&amp;" AND LocalDay("&amp;$E$21&amp;")="&amp;$B$11&amp;" AND LocalHour("&amp;$E$21&amp;")="&amp;F6&amp;" AND LocalMinute("&amp;$E$21&amp;")="&amp;G6&amp;"))", "Bar", "", "Close", "5", "0", "", "", "","FALSE","T"))</f>
        <v>34601</v>
      </c>
      <c r="AC6" s="116">
        <f t="shared" ca="1" si="8"/>
        <v>14791</v>
      </c>
      <c r="AE6" s="115" t="str">
        <f ca="1">IF($R6=1,SUM($S$1:S6),"")</f>
        <v/>
      </c>
      <c r="AF6" s="115" t="str">
        <f ca="1">IF($R6=1,SUM($T$1:T6),"")</f>
        <v/>
      </c>
      <c r="AG6" s="115" t="str">
        <f ca="1">IF($R6=1,SUM($U$1:U6),"")</f>
        <v/>
      </c>
      <c r="AH6" s="115" t="str">
        <f ca="1">IF($R6=1,SUM($V$1:V6),"")</f>
        <v/>
      </c>
      <c r="AI6" s="115" t="str">
        <f ca="1">IF($R6=1,SUM($W$1:W6),"")</f>
        <v/>
      </c>
      <c r="AJ6" s="115" t="str">
        <f ca="1">IF($R6=1,SUM($X$1:X6),"")</f>
        <v/>
      </c>
      <c r="AK6" s="115" t="str">
        <f ca="1">IF($R6=1,SUM($Y$1:Y6),"")</f>
        <v/>
      </c>
      <c r="AL6" s="115" t="str">
        <f ca="1">IF($R6=1,SUM($Z$1:Z6),"")</f>
        <v/>
      </c>
      <c r="AM6" s="115" t="str">
        <f ca="1">IF($R6=1,SUM($AA$1:AA6),"")</f>
        <v/>
      </c>
      <c r="AN6" s="115" t="str">
        <f ca="1">IF($R6=1,SUM($AB$1:AB6),"")</f>
        <v/>
      </c>
      <c r="AO6" s="115" t="str">
        <f ca="1">IF($R6=1,SUM($AC$1:AC6),"")</f>
        <v/>
      </c>
      <c r="AQ6" s="120" t="str">
        <f t="shared" si="9"/>
        <v>8:55</v>
      </c>
    </row>
    <row r="7" spans="1:43" x14ac:dyDescent="0.3">
      <c r="B7" s="115">
        <f t="shared" ca="1" si="0"/>
        <v>8</v>
      </c>
      <c r="C7" s="115">
        <f t="shared" ca="1" si="1"/>
        <v>2</v>
      </c>
      <c r="D7" s="115">
        <f t="shared" ca="1" si="10"/>
        <v>2016</v>
      </c>
      <c r="F7" s="115">
        <f t="shared" si="11"/>
        <v>9</v>
      </c>
      <c r="G7" s="117" t="str">
        <f t="shared" si="4"/>
        <v>00</v>
      </c>
      <c r="H7" s="118">
        <f t="shared" si="5"/>
        <v>0.375</v>
      </c>
      <c r="J7" s="119"/>
      <c r="K7" s="116">
        <f ca="1" xml:space="preserve"> IF(O7=1,"",RTD("cqg.rtd",,"StudyData",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26359</v>
      </c>
      <c r="L7" s="116">
        <f ca="1">IF(K7="",NA(),RTD("cqg.rtd",,"StudyData",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26359</v>
      </c>
      <c r="M7" s="116">
        <f t="shared" ca="1" si="2"/>
        <v>37677.800000000003</v>
      </c>
      <c r="O7" s="115">
        <f t="shared" si="6"/>
        <v>0</v>
      </c>
      <c r="R7" s="115">
        <f t="shared" ca="1" si="7"/>
        <v>6.0000000000000001E-3</v>
      </c>
      <c r="S7" s="115">
        <f ca="1">IF(O7=1,"",RTD("cqg.rtd",,"StudyData", "(Vol("&amp;$E$13&amp;")when  (LocalYear("&amp;$E$13&amp;")="&amp;$D$2&amp;" AND LocalMonth("&amp;$E$13&amp;")="&amp;$C$2&amp;" AND LocalDay("&amp;$E$13&amp;")="&amp;$B$2&amp;" AND LocalHour("&amp;$E$13&amp;")="&amp;F7&amp;" AND LocalMinute("&amp;$E$13&amp;")="&amp;G7&amp;"))", "Bar", "", "Close", "5", "0", "", "", "","FALSE","T"))</f>
        <v>4060</v>
      </c>
      <c r="T7" s="115">
        <f ca="1">IF(O7=1,"",RTD("cqg.rtd",,"StudyData", "(Vol("&amp;$E$14&amp;")when  (LocalYear("&amp;$E$14&amp;")="&amp;$D$3&amp;" AND LocalMonth("&amp;$E$14&amp;")="&amp;$C$3&amp;" AND LocalDay("&amp;$E$14&amp;")="&amp;$B$3&amp;" AND LocalHour("&amp;$E$14&amp;")="&amp;F7&amp;" AND LocalMinute("&amp;$E$14&amp;")="&amp;G7&amp;"))", "Bar", "", "Close", "5", "0", "", "", "","FALSE","T"))</f>
        <v>37382</v>
      </c>
      <c r="U7" s="115">
        <f ca="1">IF(O7=1,"",RTD("cqg.rtd",,"StudyData", "(Vol("&amp;$E$15&amp;")when  (LocalYear("&amp;$E$15&amp;")="&amp;$D$4&amp;" AND LocalMonth("&amp;$E$15&amp;")="&amp;$C$4&amp;" AND LocalDay("&amp;$E$15&amp;")="&amp;$B$4&amp;" AND LocalHour("&amp;$E$15&amp;")="&amp;F7&amp;" AND LocalMinute("&amp;$E$15&amp;")="&amp;G7&amp;"))", "Bar", "", "Close", "5", "0", "", "", "","FALSE","T"))</f>
        <v>36129</v>
      </c>
      <c r="V7" s="115">
        <f ca="1">IF(O7=1,"",RTD("cqg.rtd",,"StudyData", "(Vol("&amp;$E$16&amp;")when  (LocalYear("&amp;$E$16&amp;")="&amp;$D$5&amp;" AND LocalMonth("&amp;$E$16&amp;")="&amp;$C$5&amp;" AND LocalDay("&amp;$E$16&amp;")="&amp;$B$5&amp;" AND LocalHour("&amp;$E$16&amp;")="&amp;F7&amp;" AND LocalMinute("&amp;$E$16&amp;")="&amp;G7&amp;"))", "Bar", "", "Close", "5", "0", "", "", "","FALSE","T"))</f>
        <v>27184</v>
      </c>
      <c r="W7" s="115">
        <f ca="1">IF(O7=1,"",RTD("cqg.rtd",,"StudyData", "(Vol("&amp;$E$17&amp;")when  (LocalYear("&amp;$E$17&amp;")="&amp;$D$6&amp;" AND LocalMonth("&amp;$E$17&amp;")="&amp;$C$6&amp;" AND LocalDay("&amp;$E$17&amp;")="&amp;$B$6&amp;" AND LocalHour("&amp;$E$17&amp;")="&amp;F7&amp;" AND LocalMinute("&amp;$E$17&amp;")="&amp;G7&amp;"))", "Bar", "", "Close", "5", "0", "", "", "","FALSE","T"))</f>
        <v>53153</v>
      </c>
      <c r="X7" s="115">
        <f ca="1">IF(O7=1,"",RTD("cqg.rtd",,"StudyData", "(Vol("&amp;$E$18&amp;")when  (LocalYear("&amp;$E$18&amp;")="&amp;$D$7&amp;" AND LocalMonth("&amp;$E$18&amp;")="&amp;$C$7&amp;" AND LocalDay("&amp;$E$18&amp;")="&amp;$B$7&amp;" AND LocalHour("&amp;$E$18&amp;")="&amp;F7&amp;" AND LocalMinute("&amp;$E$18&amp;")="&amp;G7&amp;"))", "Bar", "", "Close", "5", "0", "", "", "","FALSE","T"))</f>
        <v>47457</v>
      </c>
      <c r="Y7" s="115">
        <f ca="1">IF(O7=1,"",RTD("cqg.rtd",,"StudyData", "(Vol("&amp;$E$19&amp;")when  (LocalYear("&amp;$E$19&amp;")="&amp;$D$8&amp;" AND LocalMonth("&amp;$E$19&amp;")="&amp;$C$8&amp;" AND LocalDay("&amp;$E$19&amp;")="&amp;$B$8&amp;" AND LocalHour("&amp;$E$19&amp;")="&amp;F7&amp;" AND LocalMinute("&amp;$E$19&amp;")="&amp;G7&amp;"))", "Bar", "", "Close", "5", "0", "", "", "","FALSE","T"))</f>
        <v>30163</v>
      </c>
      <c r="Z7" s="115">
        <f ca="1">IF(O7=1,"",RTD("cqg.rtd",,"StudyData", "(Vol("&amp;$E$20&amp;")when  (LocalYear("&amp;$E$20&amp;")="&amp;$D$9&amp;" AND LocalMonth("&amp;$E$20&amp;")="&amp;$C$9&amp;" AND LocalDay("&amp;$E$20&amp;")="&amp;$B$9&amp;" AND LocalHour("&amp;$E$20&amp;")="&amp;F7&amp;" AND LocalMinute("&amp;$E$20&amp;")="&amp;G7&amp;"))", "Bar", "", "Close", "5", "0", "", "", "","FALSE","T"))</f>
        <v>48769</v>
      </c>
      <c r="AA7" s="115">
        <f ca="1">IF(O7=1,"",RTD("cqg.rtd",,"StudyData", "(Vol("&amp;$E$21&amp;")when  (LocalYear("&amp;$E$21&amp;")="&amp;$D$10&amp;" AND LocalMonth("&amp;$E$21&amp;")="&amp;$C$10&amp;" AND LocalDay("&amp;$E$21&amp;")="&amp;$B$10&amp;" AND LocalHour("&amp;$E$21&amp;")="&amp;F7&amp;" AND LocalMinute("&amp;$E$21&amp;")="&amp;G7&amp;"))", "Bar", "", "Close", "5", "0", "", "", "","FALSE","T"))</f>
        <v>57134</v>
      </c>
      <c r="AB7" s="115">
        <f ca="1">IF(O7=1,"",RTD("cqg.rtd",,"StudyData", "(Vol("&amp;$E$21&amp;")when  (LocalYear("&amp;$E$21&amp;")="&amp;$D$11&amp;" AND LocalMonth("&amp;$E$21&amp;")="&amp;$C$11&amp;" AND LocalDay("&amp;$E$21&amp;")="&amp;$B$11&amp;" AND LocalHour("&amp;$E$21&amp;")="&amp;F7&amp;" AND LocalMinute("&amp;$E$21&amp;")="&amp;G7&amp;"))", "Bar", "", "Close", "5", "0", "", "", "","FALSE","T"))</f>
        <v>35347</v>
      </c>
      <c r="AC7" s="116">
        <f t="shared" ca="1" si="8"/>
        <v>26359</v>
      </c>
      <c r="AE7" s="115" t="str">
        <f ca="1">IF($R7=1,SUM($S$1:S7),"")</f>
        <v/>
      </c>
      <c r="AF7" s="115" t="str">
        <f ca="1">IF($R7=1,SUM($T$1:T7),"")</f>
        <v/>
      </c>
      <c r="AG7" s="115" t="str">
        <f ca="1">IF($R7=1,SUM($U$1:U7),"")</f>
        <v/>
      </c>
      <c r="AH7" s="115" t="str">
        <f ca="1">IF($R7=1,SUM($V$1:V7),"")</f>
        <v/>
      </c>
      <c r="AI7" s="115" t="str">
        <f ca="1">IF($R7=1,SUM($W$1:W7),"")</f>
        <v/>
      </c>
      <c r="AJ7" s="115" t="str">
        <f ca="1">IF($R7=1,SUM($X$1:X7),"")</f>
        <v/>
      </c>
      <c r="AK7" s="115" t="str">
        <f ca="1">IF($R7=1,SUM($Y$1:Y7),"")</f>
        <v/>
      </c>
      <c r="AL7" s="115" t="str">
        <f ca="1">IF($R7=1,SUM($Z$1:Z7),"")</f>
        <v/>
      </c>
      <c r="AM7" s="115" t="str">
        <f ca="1">IF($R7=1,SUM($AA$1:AA7),"")</f>
        <v/>
      </c>
      <c r="AN7" s="115" t="str">
        <f ca="1">IF($R7=1,SUM($AB$1:AB7),"")</f>
        <v/>
      </c>
      <c r="AO7" s="115" t="str">
        <f ca="1">IF($R7=1,SUM($AC$1:AC7),"")</f>
        <v/>
      </c>
      <c r="AQ7" s="120" t="str">
        <f t="shared" si="9"/>
        <v>9:00</v>
      </c>
    </row>
    <row r="8" spans="1:43" x14ac:dyDescent="0.3">
      <c r="B8" s="115">
        <f t="shared" ca="1" si="0"/>
        <v>5</v>
      </c>
      <c r="C8" s="115">
        <f t="shared" ca="1" si="1"/>
        <v>2</v>
      </c>
      <c r="D8" s="115">
        <f t="shared" ca="1" si="10"/>
        <v>2016</v>
      </c>
      <c r="F8" s="115">
        <f t="shared" si="11"/>
        <v>9</v>
      </c>
      <c r="G8" s="117" t="str">
        <f t="shared" si="4"/>
        <v>05</v>
      </c>
      <c r="H8" s="118">
        <f t="shared" si="5"/>
        <v>0.37847222222222227</v>
      </c>
      <c r="K8" s="116">
        <f ca="1" xml:space="preserve"> IF(O8=1,"",RTD("cqg.rtd",,"StudyData",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31658</v>
      </c>
      <c r="L8" s="116">
        <f ca="1">IF(K8="",NA(),RTD("cqg.rtd",,"StudyData",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31658</v>
      </c>
      <c r="M8" s="116">
        <f t="shared" ca="1" si="2"/>
        <v>34690.5</v>
      </c>
      <c r="O8" s="115">
        <f t="shared" si="6"/>
        <v>0</v>
      </c>
      <c r="R8" s="115">
        <f t="shared" ca="1" si="7"/>
        <v>7.0000000000000001E-3</v>
      </c>
      <c r="S8" s="115">
        <f ca="1">IF(O8=1,"",RTD("cqg.rtd",,"StudyData", "(Vol("&amp;$E$13&amp;")when  (LocalYear("&amp;$E$13&amp;")="&amp;$D$2&amp;" AND LocalMonth("&amp;$E$13&amp;")="&amp;$C$2&amp;" AND LocalDay("&amp;$E$13&amp;")="&amp;$B$2&amp;" AND LocalHour("&amp;$E$13&amp;")="&amp;F8&amp;" AND LocalMinute("&amp;$E$13&amp;")="&amp;G8&amp;"))", "Bar", "", "Close", "5", "0", "", "", "","FALSE","T"))</f>
        <v>1649</v>
      </c>
      <c r="T8" s="115">
        <f ca="1">IF(O8=1,"",RTD("cqg.rtd",,"StudyData", "(Vol("&amp;$E$14&amp;")when  (LocalYear("&amp;$E$14&amp;")="&amp;$D$3&amp;" AND LocalMonth("&amp;$E$14&amp;")="&amp;$C$3&amp;" AND LocalDay("&amp;$E$14&amp;")="&amp;$B$3&amp;" AND LocalHour("&amp;$E$14&amp;")="&amp;F8&amp;" AND LocalMinute("&amp;$E$14&amp;")="&amp;G8&amp;"))", "Bar", "", "Close", "5", "0", "", "", "","FALSE","T"))</f>
        <v>27749</v>
      </c>
      <c r="U8" s="115">
        <f ca="1">IF(O8=1,"",RTD("cqg.rtd",,"StudyData", "(Vol("&amp;$E$15&amp;")when  (LocalYear("&amp;$E$15&amp;")="&amp;$D$4&amp;" AND LocalMonth("&amp;$E$15&amp;")="&amp;$C$4&amp;" AND LocalDay("&amp;$E$15&amp;")="&amp;$B$4&amp;" AND LocalHour("&amp;$E$15&amp;")="&amp;F8&amp;" AND LocalMinute("&amp;$E$15&amp;")="&amp;G8&amp;"))", "Bar", "", "Close", "5", "0", "", "", "","FALSE","T"))</f>
        <v>42512</v>
      </c>
      <c r="V8" s="115">
        <f ca="1">IF(O8=1,"",RTD("cqg.rtd",,"StudyData", "(Vol("&amp;$E$16&amp;")when  (LocalYear("&amp;$E$16&amp;")="&amp;$D$5&amp;" AND LocalMonth("&amp;$E$16&amp;")="&amp;$C$5&amp;" AND LocalDay("&amp;$E$16&amp;")="&amp;$B$5&amp;" AND LocalHour("&amp;$E$16&amp;")="&amp;F8&amp;" AND LocalMinute("&amp;$E$16&amp;")="&amp;G8&amp;"))", "Bar", "", "Close", "5", "0", "", "", "","FALSE","T"))</f>
        <v>24723</v>
      </c>
      <c r="W8" s="115">
        <f ca="1">IF(O8=1,"",RTD("cqg.rtd",,"StudyData", "(Vol("&amp;$E$17&amp;")when  (LocalYear("&amp;$E$17&amp;")="&amp;$D$6&amp;" AND LocalMonth("&amp;$E$17&amp;")="&amp;$C$6&amp;" AND LocalDay("&amp;$E$17&amp;")="&amp;$B$6&amp;" AND LocalHour("&amp;$E$17&amp;")="&amp;F8&amp;" AND LocalMinute("&amp;$E$17&amp;")="&amp;G8&amp;"))", "Bar", "", "Close", "5", "0", "", "", "","FALSE","T"))</f>
        <v>58112</v>
      </c>
      <c r="X8" s="115">
        <f ca="1">IF(O8=1,"",RTD("cqg.rtd",,"StudyData", "(Vol("&amp;$E$18&amp;")when  (LocalYear("&amp;$E$18&amp;")="&amp;$D$7&amp;" AND LocalMonth("&amp;$E$18&amp;")="&amp;$C$7&amp;" AND LocalDay("&amp;$E$18&amp;")="&amp;$B$7&amp;" AND LocalHour("&amp;$E$18&amp;")="&amp;F8&amp;" AND LocalMinute("&amp;$E$18&amp;")="&amp;G8&amp;"))", "Bar", "", "Close", "5", "0", "", "", "","FALSE","T"))</f>
        <v>35748</v>
      </c>
      <c r="Y8" s="115">
        <f ca="1">IF(O8=1,"",RTD("cqg.rtd",,"StudyData", "(Vol("&amp;$E$19&amp;")when  (LocalYear("&amp;$E$19&amp;")="&amp;$D$8&amp;" AND LocalMonth("&amp;$E$19&amp;")="&amp;$C$8&amp;" AND LocalDay("&amp;$E$19&amp;")="&amp;$B$8&amp;" AND LocalHour("&amp;$E$19&amp;")="&amp;F8&amp;" AND LocalMinute("&amp;$E$19&amp;")="&amp;G8&amp;"))", "Bar", "", "Close", "5", "0", "", "", "","FALSE","T"))</f>
        <v>29018</v>
      </c>
      <c r="Z8" s="115">
        <f ca="1">IF(O8=1,"",RTD("cqg.rtd",,"StudyData", "(Vol("&amp;$E$20&amp;")when  (LocalYear("&amp;$E$20&amp;")="&amp;$D$9&amp;" AND LocalMonth("&amp;$E$20&amp;")="&amp;$C$9&amp;" AND LocalDay("&amp;$E$20&amp;")="&amp;$B$9&amp;" AND LocalHour("&amp;$E$20&amp;")="&amp;F8&amp;" AND LocalMinute("&amp;$E$20&amp;")="&amp;G8&amp;"))", "Bar", "", "Close", "5", "0", "", "", "","FALSE","T"))</f>
        <v>41958</v>
      </c>
      <c r="AA8" s="115">
        <f ca="1">IF(O8=1,"",RTD("cqg.rtd",,"StudyData", "(Vol("&amp;$E$21&amp;")when  (LocalYear("&amp;$E$21&amp;")="&amp;$D$10&amp;" AND LocalMonth("&amp;$E$21&amp;")="&amp;$C$10&amp;" AND LocalDay("&amp;$E$21&amp;")="&amp;$B$10&amp;" AND LocalHour("&amp;$E$21&amp;")="&amp;F8&amp;" AND LocalMinute("&amp;$E$21&amp;")="&amp;G8&amp;"))", "Bar", "", "Close", "5", "0", "", "", "","FALSE","T"))</f>
        <v>56006</v>
      </c>
      <c r="AB8" s="115">
        <f ca="1">IF(O8=1,"",RTD("cqg.rtd",,"StudyData", "(Vol("&amp;$E$21&amp;")when  (LocalYear("&amp;$E$21&amp;")="&amp;$D$11&amp;" AND LocalMonth("&amp;$E$21&amp;")="&amp;$C$11&amp;" AND LocalDay("&amp;$E$21&amp;")="&amp;$B$11&amp;" AND LocalHour("&amp;$E$21&amp;")="&amp;F8&amp;" AND LocalMinute("&amp;$E$21&amp;")="&amp;G8&amp;"))", "Bar", "", "Close", "5", "0", "", "", "","FALSE","T"))</f>
        <v>29430</v>
      </c>
      <c r="AC8" s="116">
        <f t="shared" ca="1" si="8"/>
        <v>31658</v>
      </c>
      <c r="AE8" s="115" t="str">
        <f ca="1">IF($R8=1,SUM($S$1:S8),"")</f>
        <v/>
      </c>
      <c r="AF8" s="115" t="str">
        <f ca="1">IF($R8=1,SUM($T$1:T8),"")</f>
        <v/>
      </c>
      <c r="AG8" s="115" t="str">
        <f ca="1">IF($R8=1,SUM($U$1:U8),"")</f>
        <v/>
      </c>
      <c r="AH8" s="115" t="str">
        <f ca="1">IF($R8=1,SUM($V$1:V8),"")</f>
        <v/>
      </c>
      <c r="AI8" s="115" t="str">
        <f ca="1">IF($R8=1,SUM($W$1:W8),"")</f>
        <v/>
      </c>
      <c r="AJ8" s="115" t="str">
        <f ca="1">IF($R8=1,SUM($X$1:X8),"")</f>
        <v/>
      </c>
      <c r="AK8" s="115" t="str">
        <f ca="1">IF($R8=1,SUM($Y$1:Y8),"")</f>
        <v/>
      </c>
      <c r="AL8" s="115" t="str">
        <f ca="1">IF($R8=1,SUM($Z$1:Z8),"")</f>
        <v/>
      </c>
      <c r="AM8" s="115" t="str">
        <f ca="1">IF($R8=1,SUM($AA$1:AA8),"")</f>
        <v/>
      </c>
      <c r="AN8" s="115" t="str">
        <f ca="1">IF($R8=1,SUM($AB$1:AB8),"")</f>
        <v/>
      </c>
      <c r="AO8" s="115" t="str">
        <f ca="1">IF($R8=1,SUM($AC$1:AC8),"")</f>
        <v/>
      </c>
      <c r="AQ8" s="120" t="str">
        <f t="shared" si="9"/>
        <v>9:05</v>
      </c>
    </row>
    <row r="9" spans="1:43" x14ac:dyDescent="0.3">
      <c r="B9" s="115">
        <f t="shared" ca="1" si="0"/>
        <v>4</v>
      </c>
      <c r="C9" s="115">
        <f t="shared" ca="1" si="1"/>
        <v>2</v>
      </c>
      <c r="D9" s="115">
        <f t="shared" ca="1" si="10"/>
        <v>2016</v>
      </c>
      <c r="F9" s="115">
        <f t="shared" si="11"/>
        <v>9</v>
      </c>
      <c r="G9" s="117">
        <f t="shared" si="4"/>
        <v>10</v>
      </c>
      <c r="H9" s="118">
        <f t="shared" si="5"/>
        <v>0.38194444444444442</v>
      </c>
      <c r="K9" s="116">
        <f ca="1" xml:space="preserve"> IF(O9=1,"",RTD("cqg.rtd",,"StudyData",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23613</v>
      </c>
      <c r="L9" s="116">
        <f ca="1">IF(K9="",NA(),RTD("cqg.rtd",,"StudyData",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23613</v>
      </c>
      <c r="M9" s="116">
        <f t="shared" ca="1" si="2"/>
        <v>34385.300000000003</v>
      </c>
      <c r="O9" s="115">
        <f t="shared" si="6"/>
        <v>0</v>
      </c>
      <c r="R9" s="115">
        <f t="shared" ca="1" si="7"/>
        <v>8.0000000000000002E-3</v>
      </c>
      <c r="S9" s="115">
        <f ca="1">IF(O9=1,"",RTD("cqg.rtd",,"StudyData", "(Vol("&amp;$E$13&amp;")when  (LocalYear("&amp;$E$13&amp;")="&amp;$D$2&amp;" AND LocalMonth("&amp;$E$13&amp;")="&amp;$C$2&amp;" AND LocalDay("&amp;$E$13&amp;")="&amp;$B$2&amp;" AND LocalHour("&amp;$E$13&amp;")="&amp;F9&amp;" AND LocalMinute("&amp;$E$13&amp;")="&amp;G9&amp;"))", "Bar", "", "Close", "5", "0", "", "", "","FALSE","T"))</f>
        <v>2506</v>
      </c>
      <c r="T9" s="115">
        <f ca="1">IF(O9=1,"",RTD("cqg.rtd",,"StudyData", "(Vol("&amp;$E$14&amp;")when  (LocalYear("&amp;$E$14&amp;")="&amp;$D$3&amp;" AND LocalMonth("&amp;$E$14&amp;")="&amp;$C$3&amp;" AND LocalDay("&amp;$E$14&amp;")="&amp;$B$3&amp;" AND LocalHour("&amp;$E$14&amp;")="&amp;F9&amp;" AND LocalMinute("&amp;$E$14&amp;")="&amp;G9&amp;"))", "Bar", "", "Close", "5", "0", "", "", "","FALSE","T"))</f>
        <v>30203</v>
      </c>
      <c r="U9" s="115">
        <f ca="1">IF(O9=1,"",RTD("cqg.rtd",,"StudyData", "(Vol("&amp;$E$15&amp;")when  (LocalYear("&amp;$E$15&amp;")="&amp;$D$4&amp;" AND LocalMonth("&amp;$E$15&amp;")="&amp;$C$4&amp;" AND LocalDay("&amp;$E$15&amp;")="&amp;$B$4&amp;" AND LocalHour("&amp;$E$15&amp;")="&amp;F9&amp;" AND LocalMinute("&amp;$E$15&amp;")="&amp;G9&amp;"))", "Bar", "", "Close", "5", "0", "", "", "","FALSE","T"))</f>
        <v>31983</v>
      </c>
      <c r="V9" s="115">
        <f ca="1">IF(O9=1,"",RTD("cqg.rtd",,"StudyData", "(Vol("&amp;$E$16&amp;")when  (LocalYear("&amp;$E$16&amp;")="&amp;$D$5&amp;" AND LocalMonth("&amp;$E$16&amp;")="&amp;$C$5&amp;" AND LocalDay("&amp;$E$16&amp;")="&amp;$B$5&amp;" AND LocalHour("&amp;$E$16&amp;")="&amp;F9&amp;" AND LocalMinute("&amp;$E$16&amp;")="&amp;G9&amp;"))", "Bar", "", "Close", "5", "0", "", "", "","FALSE","T"))</f>
        <v>23048</v>
      </c>
      <c r="W9" s="115">
        <f ca="1">IF(O9=1,"",RTD("cqg.rtd",,"StudyData", "(Vol("&amp;$E$17&amp;")when  (LocalYear("&amp;$E$17&amp;")="&amp;$D$6&amp;" AND LocalMonth("&amp;$E$17&amp;")="&amp;$C$6&amp;" AND LocalDay("&amp;$E$17&amp;")="&amp;$B$6&amp;" AND LocalHour("&amp;$E$17&amp;")="&amp;F9&amp;" AND LocalMinute("&amp;$E$17&amp;")="&amp;G9&amp;"))", "Bar", "", "Close", "5", "0", "", "", "","FALSE","T"))</f>
        <v>45051</v>
      </c>
      <c r="X9" s="115">
        <f ca="1">IF(O9=1,"",RTD("cqg.rtd",,"StudyData", "(Vol("&amp;$E$18&amp;")when  (LocalYear("&amp;$E$18&amp;")="&amp;$D$7&amp;" AND LocalMonth("&amp;$E$18&amp;")="&amp;$C$7&amp;" AND LocalDay("&amp;$E$18&amp;")="&amp;$B$7&amp;" AND LocalHour("&amp;$E$18&amp;")="&amp;F9&amp;" AND LocalMinute("&amp;$E$18&amp;")="&amp;G9&amp;"))", "Bar", "", "Close", "5", "0", "", "", "","FALSE","T"))</f>
        <v>28163</v>
      </c>
      <c r="Y9" s="115">
        <f ca="1">IF(O9=1,"",RTD("cqg.rtd",,"StudyData", "(Vol("&amp;$E$19&amp;")when  (LocalYear("&amp;$E$19&amp;")="&amp;$D$8&amp;" AND LocalMonth("&amp;$E$19&amp;")="&amp;$C$8&amp;" AND LocalDay("&amp;$E$19&amp;")="&amp;$B$8&amp;" AND LocalHour("&amp;$E$19&amp;")="&amp;F9&amp;" AND LocalMinute("&amp;$E$19&amp;")="&amp;G9&amp;"))", "Bar", "", "Close", "5", "0", "", "", "","FALSE","T"))</f>
        <v>31737</v>
      </c>
      <c r="Z9" s="115">
        <f ca="1">IF(O9=1,"",RTD("cqg.rtd",,"StudyData", "(Vol("&amp;$E$20&amp;")when  (LocalYear("&amp;$E$20&amp;")="&amp;$D$9&amp;" AND LocalMonth("&amp;$E$20&amp;")="&amp;$C$9&amp;" AND LocalDay("&amp;$E$20&amp;")="&amp;$B$9&amp;" AND LocalHour("&amp;$E$20&amp;")="&amp;F9&amp;" AND LocalMinute("&amp;$E$20&amp;")="&amp;G9&amp;"))", "Bar", "", "Close", "5", "0", "", "", "","FALSE","T"))</f>
        <v>56992</v>
      </c>
      <c r="AA9" s="115">
        <f ca="1">IF(O9=1,"",RTD("cqg.rtd",,"StudyData", "(Vol("&amp;$E$21&amp;")when  (LocalYear("&amp;$E$21&amp;")="&amp;$D$10&amp;" AND LocalMonth("&amp;$E$21&amp;")="&amp;$C$10&amp;" AND LocalDay("&amp;$E$21&amp;")="&amp;$B$10&amp;" AND LocalHour("&amp;$E$21&amp;")="&amp;F9&amp;" AND LocalMinute("&amp;$E$21&amp;")="&amp;G9&amp;"))", "Bar", "", "Close", "5", "0", "", "", "","FALSE","T"))</f>
        <v>65651</v>
      </c>
      <c r="AB9" s="115">
        <f ca="1">IF(O9=1,"",RTD("cqg.rtd",,"StudyData", "(Vol("&amp;$E$21&amp;")when  (LocalYear("&amp;$E$21&amp;")="&amp;$D$11&amp;" AND LocalMonth("&amp;$E$21&amp;")="&amp;$C$11&amp;" AND LocalDay("&amp;$E$21&amp;")="&amp;$B$11&amp;" AND LocalHour("&amp;$E$21&amp;")="&amp;F9&amp;" AND LocalMinute("&amp;$E$21&amp;")="&amp;G9&amp;"))", "Bar", "", "Close", "5", "0", "", "", "","FALSE","T"))</f>
        <v>28519</v>
      </c>
      <c r="AC9" s="116">
        <f t="shared" ca="1" si="8"/>
        <v>23613</v>
      </c>
      <c r="AE9" s="115" t="str">
        <f ca="1">IF($R9=1,SUM($S$1:S9),"")</f>
        <v/>
      </c>
      <c r="AF9" s="115" t="str">
        <f ca="1">IF($R9=1,SUM($T$1:T9),"")</f>
        <v/>
      </c>
      <c r="AG9" s="115" t="str">
        <f ca="1">IF($R9=1,SUM($U$1:U9),"")</f>
        <v/>
      </c>
      <c r="AH9" s="115" t="str">
        <f ca="1">IF($R9=1,SUM($V$1:V9),"")</f>
        <v/>
      </c>
      <c r="AI9" s="115" t="str">
        <f ca="1">IF($R9=1,SUM($W$1:W9),"")</f>
        <v/>
      </c>
      <c r="AJ9" s="115" t="str">
        <f ca="1">IF($R9=1,SUM($X$1:X9),"")</f>
        <v/>
      </c>
      <c r="AK9" s="115" t="str">
        <f ca="1">IF($R9=1,SUM($Y$1:Y9),"")</f>
        <v/>
      </c>
      <c r="AL9" s="115" t="str">
        <f ca="1">IF($R9=1,SUM($Z$1:Z9),"")</f>
        <v/>
      </c>
      <c r="AM9" s="115" t="str">
        <f ca="1">IF($R9=1,SUM($AA$1:AA9),"")</f>
        <v/>
      </c>
      <c r="AN9" s="115" t="str">
        <f ca="1">IF($R9=1,SUM($AB$1:AB9),"")</f>
        <v/>
      </c>
      <c r="AO9" s="115" t="str">
        <f ca="1">IF($R9=1,SUM($AC$1:AC9),"")</f>
        <v/>
      </c>
      <c r="AQ9" s="120" t="str">
        <f t="shared" si="9"/>
        <v>9:10</v>
      </c>
    </row>
    <row r="10" spans="1:43" x14ac:dyDescent="0.3">
      <c r="B10" s="115">
        <f t="shared" ca="1" si="0"/>
        <v>3</v>
      </c>
      <c r="C10" s="115">
        <f t="shared" ca="1" si="1"/>
        <v>2</v>
      </c>
      <c r="D10" s="115">
        <f t="shared" ca="1" si="10"/>
        <v>2016</v>
      </c>
      <c r="E10" s="122"/>
      <c r="F10" s="115">
        <f t="shared" si="11"/>
        <v>9</v>
      </c>
      <c r="G10" s="117">
        <f t="shared" si="4"/>
        <v>15</v>
      </c>
      <c r="H10" s="118">
        <f t="shared" si="5"/>
        <v>0.38541666666666669</v>
      </c>
      <c r="K10" s="116">
        <f ca="1" xml:space="preserve"> IF(O10=1,"",RTD("cqg.rtd",,"StudyData",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18429</v>
      </c>
      <c r="L10" s="116">
        <f ca="1">IF(K10="",NA(),RTD("cqg.rtd",,"StudyData",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18429</v>
      </c>
      <c r="M10" s="116">
        <f t="shared" ca="1" si="2"/>
        <v>31056.400000000001</v>
      </c>
      <c r="O10" s="115">
        <f t="shared" si="6"/>
        <v>0</v>
      </c>
      <c r="R10" s="115">
        <f t="shared" ca="1" si="7"/>
        <v>9.0000000000000011E-3</v>
      </c>
      <c r="S10" s="115">
        <f ca="1">IF(O10=1,"",RTD("cqg.rtd",,"StudyData", "(Vol("&amp;$E$13&amp;")when  (LocalYear("&amp;$E$13&amp;")="&amp;$D$2&amp;" AND LocalMonth("&amp;$E$13&amp;")="&amp;$C$2&amp;" AND LocalDay("&amp;$E$13&amp;")="&amp;$B$2&amp;" AND LocalHour("&amp;$E$13&amp;")="&amp;F10&amp;" AND LocalMinute("&amp;$E$13&amp;")="&amp;G10&amp;"))", "Bar", "", "Close", "5", "0", "", "", "","FALSE","T"))</f>
        <v>1605</v>
      </c>
      <c r="T10" s="115">
        <f ca="1">IF(O10=1,"",RTD("cqg.rtd",,"StudyData", "(Vol("&amp;$E$14&amp;")when  (LocalYear("&amp;$E$14&amp;")="&amp;$D$3&amp;" AND LocalMonth("&amp;$E$14&amp;")="&amp;$C$3&amp;" AND LocalDay("&amp;$E$14&amp;")="&amp;$B$3&amp;" AND LocalHour("&amp;$E$14&amp;")="&amp;F10&amp;" AND LocalMinute("&amp;$E$14&amp;")="&amp;G10&amp;"))", "Bar", "", "Close", "5", "0", "", "", "","FALSE","T"))</f>
        <v>29315</v>
      </c>
      <c r="U10" s="115">
        <f ca="1">IF(O10=1,"",RTD("cqg.rtd",,"StudyData", "(Vol("&amp;$E$15&amp;")when  (LocalYear("&amp;$E$15&amp;")="&amp;$D$4&amp;" AND LocalMonth("&amp;$E$15&amp;")="&amp;$C$4&amp;" AND LocalDay("&amp;$E$15&amp;")="&amp;$B$4&amp;" AND LocalHour("&amp;$E$15&amp;")="&amp;F10&amp;" AND LocalMinute("&amp;$E$15&amp;")="&amp;G10&amp;"))", "Bar", "", "Close", "5", "0", "", "", "","FALSE","T"))</f>
        <v>30704</v>
      </c>
      <c r="V10" s="115">
        <f ca="1">IF(O10=1,"",RTD("cqg.rtd",,"StudyData", "(Vol("&amp;$E$16&amp;")when  (LocalYear("&amp;$E$16&amp;")="&amp;$D$5&amp;" AND LocalMonth("&amp;$E$16&amp;")="&amp;$C$5&amp;" AND LocalDay("&amp;$E$16&amp;")="&amp;$B$5&amp;" AND LocalHour("&amp;$E$16&amp;")="&amp;F10&amp;" AND LocalMinute("&amp;$E$16&amp;")="&amp;G10&amp;"))", "Bar", "", "Close", "5", "0", "", "", "","FALSE","T"))</f>
        <v>39530</v>
      </c>
      <c r="W10" s="115">
        <f ca="1">IF(O10=1,"",RTD("cqg.rtd",,"StudyData", "(Vol("&amp;$E$17&amp;")when  (LocalYear("&amp;$E$17&amp;")="&amp;$D$6&amp;" AND LocalMonth("&amp;$E$17&amp;")="&amp;$C$6&amp;" AND LocalDay("&amp;$E$17&amp;")="&amp;$B$6&amp;" AND LocalHour("&amp;$E$17&amp;")="&amp;F10&amp;" AND LocalMinute("&amp;$E$17&amp;")="&amp;G10&amp;"))", "Bar", "", "Close", "5", "0", "", "", "","FALSE","T"))</f>
        <v>30011</v>
      </c>
      <c r="X10" s="115">
        <f ca="1">IF(O10=1,"",RTD("cqg.rtd",,"StudyData", "(Vol("&amp;$E$18&amp;")when  (LocalYear("&amp;$E$18&amp;")="&amp;$D$7&amp;" AND LocalMonth("&amp;$E$18&amp;")="&amp;$C$7&amp;" AND LocalDay("&amp;$E$18&amp;")="&amp;$B$7&amp;" AND LocalHour("&amp;$E$18&amp;")="&amp;F10&amp;" AND LocalMinute("&amp;$E$18&amp;")="&amp;G10&amp;"))", "Bar", "", "Close", "5", "0", "", "", "","FALSE","T"))</f>
        <v>35950</v>
      </c>
      <c r="Y10" s="115">
        <f ca="1">IF(O10=1,"",RTD("cqg.rtd",,"StudyData", "(Vol("&amp;$E$19&amp;")when  (LocalYear("&amp;$E$19&amp;")="&amp;$D$8&amp;" AND LocalMonth("&amp;$E$19&amp;")="&amp;$C$8&amp;" AND LocalDay("&amp;$E$19&amp;")="&amp;$B$8&amp;" AND LocalHour("&amp;$E$19&amp;")="&amp;F10&amp;" AND LocalMinute("&amp;$E$19&amp;")="&amp;G10&amp;"))", "Bar", "", "Close", "5", "0", "", "", "","FALSE","T"))</f>
        <v>18234</v>
      </c>
      <c r="Z10" s="115">
        <f ca="1">IF(O10=1,"",RTD("cqg.rtd",,"StudyData", "(Vol("&amp;$E$20&amp;")when  (LocalYear("&amp;$E$20&amp;")="&amp;$D$9&amp;" AND LocalMonth("&amp;$E$20&amp;")="&amp;$C$9&amp;" AND LocalDay("&amp;$E$20&amp;")="&amp;$B$9&amp;" AND LocalHour("&amp;$E$20&amp;")="&amp;F10&amp;" AND LocalMinute("&amp;$E$20&amp;")="&amp;G10&amp;"))", "Bar", "", "Close", "5", "0", "", "", "","FALSE","T"))</f>
        <v>41842</v>
      </c>
      <c r="AA10" s="115">
        <f ca="1">IF(O10=1,"",RTD("cqg.rtd",,"StudyData", "(Vol("&amp;$E$21&amp;")when  (LocalYear("&amp;$E$21&amp;")="&amp;$D$10&amp;" AND LocalMonth("&amp;$E$21&amp;")="&amp;$C$10&amp;" AND LocalDay("&amp;$E$21&amp;")="&amp;$B$10&amp;" AND LocalHour("&amp;$E$21&amp;")="&amp;F10&amp;" AND LocalMinute("&amp;$E$21&amp;")="&amp;G10&amp;"))", "Bar", "", "Close", "5", "0", "", "", "","FALSE","T"))</f>
        <v>57019</v>
      </c>
      <c r="AB10" s="115">
        <f ca="1">IF(O10=1,"",RTD("cqg.rtd",,"StudyData", "(Vol("&amp;$E$21&amp;")when  (LocalYear("&amp;$E$21&amp;")="&amp;$D$11&amp;" AND LocalMonth("&amp;$E$21&amp;")="&amp;$C$11&amp;" AND LocalDay("&amp;$E$21&amp;")="&amp;$B$11&amp;" AND LocalHour("&amp;$E$21&amp;")="&amp;F10&amp;" AND LocalMinute("&amp;$E$21&amp;")="&amp;G10&amp;"))", "Bar", "", "Close", "5", "0", "", "", "","FALSE","T"))</f>
        <v>26354</v>
      </c>
      <c r="AC10" s="116">
        <f t="shared" ca="1" si="8"/>
        <v>18429</v>
      </c>
      <c r="AE10" s="115" t="str">
        <f ca="1">IF($R10=1,SUM($S$1:S10),"")</f>
        <v/>
      </c>
      <c r="AF10" s="115" t="str">
        <f ca="1">IF($R10=1,SUM($T$1:T10),"")</f>
        <v/>
      </c>
      <c r="AG10" s="115" t="str">
        <f ca="1">IF($R10=1,SUM($U$1:U10),"")</f>
        <v/>
      </c>
      <c r="AH10" s="115" t="str">
        <f ca="1">IF($R10=1,SUM($V$1:V10),"")</f>
        <v/>
      </c>
      <c r="AI10" s="115" t="str">
        <f ca="1">IF($R10=1,SUM($W$1:W10),"")</f>
        <v/>
      </c>
      <c r="AJ10" s="115" t="str">
        <f ca="1">IF($R10=1,SUM($X$1:X10),"")</f>
        <v/>
      </c>
      <c r="AK10" s="115" t="str">
        <f ca="1">IF($R10=1,SUM($Y$1:Y10),"")</f>
        <v/>
      </c>
      <c r="AL10" s="115" t="str">
        <f ca="1">IF($R10=1,SUM($Z$1:Z10),"")</f>
        <v/>
      </c>
      <c r="AM10" s="115" t="str">
        <f ca="1">IF($R10=1,SUM($AA$1:AA10),"")</f>
        <v/>
      </c>
      <c r="AN10" s="115" t="str">
        <f ca="1">IF($R10=1,SUM($AB$1:AB10),"")</f>
        <v/>
      </c>
      <c r="AO10" s="115" t="str">
        <f ca="1">IF($R10=1,SUM($AC$1:AC10),"")</f>
        <v/>
      </c>
      <c r="AQ10" s="120" t="str">
        <f t="shared" si="9"/>
        <v>9:15</v>
      </c>
    </row>
    <row r="11" spans="1:43" x14ac:dyDescent="0.3">
      <c r="B11" s="115">
        <f t="shared" ca="1" si="0"/>
        <v>2</v>
      </c>
      <c r="C11" s="115">
        <f t="shared" ca="1" si="1"/>
        <v>2</v>
      </c>
      <c r="D11" s="115">
        <f t="shared" ca="1" si="10"/>
        <v>2016</v>
      </c>
      <c r="F11" s="115">
        <f t="shared" si="11"/>
        <v>9</v>
      </c>
      <c r="G11" s="117">
        <f t="shared" si="4"/>
        <v>20</v>
      </c>
      <c r="H11" s="118">
        <f t="shared" si="5"/>
        <v>0.3888888888888889</v>
      </c>
      <c r="K11" s="116">
        <f ca="1" xml:space="preserve"> IF(O11=1,"",RTD("cqg.rtd",,"StudyData",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13969</v>
      </c>
      <c r="L11" s="116">
        <f ca="1">IF(K11="",NA(),RTD("cqg.rtd",,"StudyData",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13969</v>
      </c>
      <c r="M11" s="116">
        <f t="shared" ca="1" si="2"/>
        <v>28981.9</v>
      </c>
      <c r="O11" s="115">
        <f t="shared" si="6"/>
        <v>0</v>
      </c>
      <c r="R11" s="115">
        <f t="shared" ca="1" si="7"/>
        <v>1.0000000000000002E-2</v>
      </c>
      <c r="S11" s="115">
        <f ca="1">IF(O11=1,"",RTD("cqg.rtd",,"StudyData", "(Vol("&amp;$E$13&amp;")when  (LocalYear("&amp;$E$13&amp;")="&amp;$D$2&amp;" AND LocalMonth("&amp;$E$13&amp;")="&amp;$C$2&amp;" AND LocalDay("&amp;$E$13&amp;")="&amp;$B$2&amp;" AND LocalHour("&amp;$E$13&amp;")="&amp;F11&amp;" AND LocalMinute("&amp;$E$13&amp;")="&amp;G11&amp;"))", "Bar", "", "Close", "5", "0", "", "", "","FALSE","T"))</f>
        <v>1589</v>
      </c>
      <c r="T11" s="115">
        <f ca="1">IF(O11=1,"",RTD("cqg.rtd",,"StudyData", "(Vol("&amp;$E$14&amp;")when  (LocalYear("&amp;$E$14&amp;")="&amp;$D$3&amp;" AND LocalMonth("&amp;$E$14&amp;")="&amp;$C$3&amp;" AND LocalDay("&amp;$E$14&amp;")="&amp;$B$3&amp;" AND LocalHour("&amp;$E$14&amp;")="&amp;F11&amp;" AND LocalMinute("&amp;$E$14&amp;")="&amp;G11&amp;"))", "Bar", "", "Close", "5", "0", "", "", "","FALSE","T"))</f>
        <v>24203</v>
      </c>
      <c r="U11" s="115">
        <f ca="1">IF(O11=1,"",RTD("cqg.rtd",,"StudyData", "(Vol("&amp;$E$15&amp;")when  (LocalYear("&amp;$E$15&amp;")="&amp;$D$4&amp;" AND LocalMonth("&amp;$E$15&amp;")="&amp;$C$4&amp;" AND LocalDay("&amp;$E$15&amp;")="&amp;$B$4&amp;" AND LocalHour("&amp;$E$15&amp;")="&amp;F11&amp;" AND LocalMinute("&amp;$E$15&amp;")="&amp;G11&amp;"))", "Bar", "", "Close", "5", "0", "", "", "","FALSE","T"))</f>
        <v>31691</v>
      </c>
      <c r="V11" s="115">
        <f ca="1">IF(O11=1,"",RTD("cqg.rtd",,"StudyData", "(Vol("&amp;$E$16&amp;")when  (LocalYear("&amp;$E$16&amp;")="&amp;$D$5&amp;" AND LocalMonth("&amp;$E$16&amp;")="&amp;$C$5&amp;" AND LocalDay("&amp;$E$16&amp;")="&amp;$B$5&amp;" AND LocalHour("&amp;$E$16&amp;")="&amp;F11&amp;" AND LocalMinute("&amp;$E$16&amp;")="&amp;G11&amp;"))", "Bar", "", "Close", "5", "0", "", "", "","FALSE","T"))</f>
        <v>22510</v>
      </c>
      <c r="W11" s="115">
        <f ca="1">IF(O11=1,"",RTD("cqg.rtd",,"StudyData", "(Vol("&amp;$E$17&amp;")when  (LocalYear("&amp;$E$17&amp;")="&amp;$D$6&amp;" AND LocalMonth("&amp;$E$17&amp;")="&amp;$C$6&amp;" AND LocalDay("&amp;$E$17&amp;")="&amp;$B$6&amp;" AND LocalHour("&amp;$E$17&amp;")="&amp;F11&amp;" AND LocalMinute("&amp;$E$17&amp;")="&amp;G11&amp;"))", "Bar", "", "Close", "5", "0", "", "", "","FALSE","T"))</f>
        <v>35878</v>
      </c>
      <c r="X11" s="115">
        <f ca="1">IF(O11=1,"",RTD("cqg.rtd",,"StudyData", "(Vol("&amp;$E$18&amp;")when  (LocalYear("&amp;$E$18&amp;")="&amp;$D$7&amp;" AND LocalMonth("&amp;$E$18&amp;")="&amp;$C$7&amp;" AND LocalDay("&amp;$E$18&amp;")="&amp;$B$7&amp;" AND LocalHour("&amp;$E$18&amp;")="&amp;F11&amp;" AND LocalMinute("&amp;$E$18&amp;")="&amp;G11&amp;"))", "Bar", "", "Close", "5", "0", "", "", "","FALSE","T"))</f>
        <v>32851</v>
      </c>
      <c r="Y11" s="115">
        <f ca="1">IF(O11=1,"",RTD("cqg.rtd",,"StudyData", "(Vol("&amp;$E$19&amp;")when  (LocalYear("&amp;$E$19&amp;")="&amp;$D$8&amp;" AND LocalMonth("&amp;$E$19&amp;")="&amp;$C$8&amp;" AND LocalDay("&amp;$E$19&amp;")="&amp;$B$8&amp;" AND LocalHour("&amp;$E$19&amp;")="&amp;F11&amp;" AND LocalMinute("&amp;$E$19&amp;")="&amp;G11&amp;"))", "Bar", "", "Close", "5", "0", "", "", "","FALSE","T"))</f>
        <v>31904</v>
      </c>
      <c r="Z11" s="115">
        <f ca="1">IF(O11=1,"",RTD("cqg.rtd",,"StudyData", "(Vol("&amp;$E$20&amp;")when  (LocalYear("&amp;$E$20&amp;")="&amp;$D$9&amp;" AND LocalMonth("&amp;$E$20&amp;")="&amp;$C$9&amp;" AND LocalDay("&amp;$E$20&amp;")="&amp;$B$9&amp;" AND LocalHour("&amp;$E$20&amp;")="&amp;F11&amp;" AND LocalMinute("&amp;$E$20&amp;")="&amp;G11&amp;"))", "Bar", "", "Close", "5", "0", "", "", "","FALSE","T"))</f>
        <v>39855</v>
      </c>
      <c r="AA11" s="115">
        <f ca="1">IF(O11=1,"",RTD("cqg.rtd",,"StudyData", "(Vol("&amp;$E$21&amp;")when  (LocalYear("&amp;$E$21&amp;")="&amp;$D$10&amp;" AND LocalMonth("&amp;$E$21&amp;")="&amp;$C$10&amp;" AND LocalDay("&amp;$E$21&amp;")="&amp;$B$10&amp;" AND LocalHour("&amp;$E$21&amp;")="&amp;F11&amp;" AND LocalMinute("&amp;$E$21&amp;")="&amp;G11&amp;"))", "Bar", "", "Close", "5", "0", "", "", "","FALSE","T"))</f>
        <v>37559</v>
      </c>
      <c r="AB11" s="115">
        <f ca="1">IF(O11=1,"",RTD("cqg.rtd",,"StudyData", "(Vol("&amp;$E$21&amp;")when  (LocalYear("&amp;$E$21&amp;")="&amp;$D$11&amp;" AND LocalMonth("&amp;$E$21&amp;")="&amp;$C$11&amp;" AND LocalDay("&amp;$E$21&amp;")="&amp;$B$11&amp;" AND LocalHour("&amp;$E$21&amp;")="&amp;F11&amp;" AND LocalMinute("&amp;$E$21&amp;")="&amp;G11&amp;"))", "Bar", "", "Close", "5", "0", "", "", "","FALSE","T"))</f>
        <v>31779</v>
      </c>
      <c r="AC11" s="116">
        <f t="shared" ca="1" si="8"/>
        <v>13969</v>
      </c>
      <c r="AE11" s="115" t="str">
        <f ca="1">IF($R11=1,SUM($S$1:S11),"")</f>
        <v/>
      </c>
      <c r="AF11" s="115" t="str">
        <f ca="1">IF($R11=1,SUM($T$1:T11),"")</f>
        <v/>
      </c>
      <c r="AG11" s="115" t="str">
        <f ca="1">IF($R11=1,SUM($U$1:U11),"")</f>
        <v/>
      </c>
      <c r="AH11" s="115" t="str">
        <f ca="1">IF($R11=1,SUM($V$1:V11),"")</f>
        <v/>
      </c>
      <c r="AI11" s="115" t="str">
        <f ca="1">IF($R11=1,SUM($W$1:W11),"")</f>
        <v/>
      </c>
      <c r="AJ11" s="115" t="str">
        <f ca="1">IF($R11=1,SUM($X$1:X11),"")</f>
        <v/>
      </c>
      <c r="AK11" s="115" t="str">
        <f ca="1">IF($R11=1,SUM($Y$1:Y11),"")</f>
        <v/>
      </c>
      <c r="AL11" s="115" t="str">
        <f ca="1">IF($R11=1,SUM($Z$1:Z11),"")</f>
        <v/>
      </c>
      <c r="AM11" s="115" t="str">
        <f ca="1">IF($R11=1,SUM($AA$1:AA11),"")</f>
        <v/>
      </c>
      <c r="AN11" s="115" t="str">
        <f ca="1">IF($R11=1,SUM($AB$1:AB11),"")</f>
        <v/>
      </c>
      <c r="AO11" s="115" t="str">
        <f ca="1">IF($R11=1,SUM($AC$1:AC11),"")</f>
        <v/>
      </c>
      <c r="AQ11" s="120" t="str">
        <f t="shared" si="9"/>
        <v>9:20</v>
      </c>
    </row>
    <row r="12" spans="1:43" x14ac:dyDescent="0.3">
      <c r="B12" s="123" t="str">
        <f>FormatMainDisplay!B4</f>
        <v>EP</v>
      </c>
      <c r="C12" s="115">
        <f ca="1" xml:space="preserve"> RTD("cqg.rtd",,"StudyData", "(Vol("&amp;$B$12&amp;"?1"&amp;")when  (LocalYear("&amp;$B$12&amp;"?1"&amp;")="&amp;$D$1&amp;" AND LocalMonth("&amp;$B$12&amp;"?1"&amp;")="&amp;$C$1&amp;" AND LocalDay("&amp;$B$12&amp;"?1"&amp;")="&amp;$B1&amp;" AND LocalHour("&amp;$B$12&amp;"?1"&amp;")="&amp;$F$1&amp;" AND LocalMinute("&amp;$B$12&amp;"?1"&amp;")="&amp;$G$1&amp;"))", "Bar", "", "Close", "5", "0", "", "", "","FALSE","T")</f>
        <v>66711</v>
      </c>
      <c r="D12" s="115">
        <f ca="1" xml:space="preserve"> RTD("cqg.rtd",,"StudyData", "(Vol("&amp;$B$12&amp;"?2"&amp;")when  (LocalYear("&amp;$B$12&amp;"?2"&amp;")="&amp;$D$1&amp;" AND LocalMonth("&amp;$B$12&amp;"?2"&amp;")="&amp;$C$1&amp;" AND LocalDay("&amp;$B$12&amp;"?2"&amp;")="&amp;$B1&amp;" AND LocalHour("&amp;$B$12&amp;"?2"&amp;")="&amp;$F$1&amp;" AND LocalMinute("&amp;$B$12&amp;"?2"&amp;")="&amp;$G$1&amp;"))", "Bar", "", "Close", "5", "0", "", "", "","FALSE","T")</f>
        <v>40</v>
      </c>
      <c r="E12" s="115" t="str">
        <f ca="1">$B$12&amp;"?"&amp;IF(C12&gt;D12,1,2)</f>
        <v>EP?1</v>
      </c>
      <c r="F12" s="115">
        <f t="shared" si="11"/>
        <v>9</v>
      </c>
      <c r="G12" s="117">
        <f t="shared" si="4"/>
        <v>25</v>
      </c>
      <c r="H12" s="118">
        <f t="shared" si="5"/>
        <v>0.3923611111111111</v>
      </c>
      <c r="K12" s="116">
        <f ca="1" xml:space="preserve"> IF(O12=1,"",RTD("cqg.rtd",,"StudyData",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13452</v>
      </c>
      <c r="L12" s="116">
        <f ca="1">IF(K12="",NA(),RTD("cqg.rtd",,"StudyData",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13452</v>
      </c>
      <c r="M12" s="116">
        <f t="shared" ca="1" si="2"/>
        <v>28658.7</v>
      </c>
      <c r="O12" s="115">
        <f t="shared" si="6"/>
        <v>0</v>
      </c>
      <c r="R12" s="115">
        <f t="shared" ca="1" si="7"/>
        <v>1.1000000000000003E-2</v>
      </c>
      <c r="S12" s="115">
        <f ca="1">IF(O12=1,"",RTD("cqg.rtd",,"StudyData", "(Vol("&amp;$E$13&amp;")when  (LocalYear("&amp;$E$13&amp;")="&amp;$D$2&amp;" AND LocalMonth("&amp;$E$13&amp;")="&amp;$C$2&amp;" AND LocalDay("&amp;$E$13&amp;")="&amp;$B$2&amp;" AND LocalHour("&amp;$E$13&amp;")="&amp;F12&amp;" AND LocalMinute("&amp;$E$13&amp;")="&amp;G12&amp;"))", "Bar", "", "Close", "5", "0", "", "", "","FALSE","T"))</f>
        <v>1623</v>
      </c>
      <c r="T12" s="115">
        <f ca="1">IF(O12=1,"",RTD("cqg.rtd",,"StudyData", "(Vol("&amp;$E$14&amp;")when  (LocalYear("&amp;$E$14&amp;")="&amp;$D$3&amp;" AND LocalMonth("&amp;$E$14&amp;")="&amp;$C$3&amp;" AND LocalDay("&amp;$E$14&amp;")="&amp;$B$3&amp;" AND LocalHour("&amp;$E$14&amp;")="&amp;F12&amp;" AND LocalMinute("&amp;$E$14&amp;")="&amp;G12&amp;"))", "Bar", "", "Close", "5", "0", "", "", "","FALSE","T"))</f>
        <v>16159</v>
      </c>
      <c r="U12" s="115">
        <f ca="1">IF(O12=1,"",RTD("cqg.rtd",,"StudyData", "(Vol("&amp;$E$15&amp;")when  (LocalYear("&amp;$E$15&amp;")="&amp;$D$4&amp;" AND LocalMonth("&amp;$E$15&amp;")="&amp;$C$4&amp;" AND LocalDay("&amp;$E$15&amp;")="&amp;$B$4&amp;" AND LocalHour("&amp;$E$15&amp;")="&amp;F12&amp;" AND LocalMinute("&amp;$E$15&amp;")="&amp;G12&amp;"))", "Bar", "", "Close", "5", "0", "", "", "","FALSE","T"))</f>
        <v>27610</v>
      </c>
      <c r="V12" s="115">
        <f ca="1">IF(O12=1,"",RTD("cqg.rtd",,"StudyData", "(Vol("&amp;$E$16&amp;")when  (LocalYear("&amp;$E$16&amp;")="&amp;$D$5&amp;" AND LocalMonth("&amp;$E$16&amp;")="&amp;$C$5&amp;" AND LocalDay("&amp;$E$16&amp;")="&amp;$B$5&amp;" AND LocalHour("&amp;$E$16&amp;")="&amp;F12&amp;" AND LocalMinute("&amp;$E$16&amp;")="&amp;G12&amp;"))", "Bar", "", "Close", "5", "0", "", "", "","FALSE","T"))</f>
        <v>19665</v>
      </c>
      <c r="W12" s="115">
        <f ca="1">IF(O12=1,"",RTD("cqg.rtd",,"StudyData", "(Vol("&amp;$E$17&amp;")when  (LocalYear("&amp;$E$17&amp;")="&amp;$D$6&amp;" AND LocalMonth("&amp;$E$17&amp;")="&amp;$C$6&amp;" AND LocalDay("&amp;$E$17&amp;")="&amp;$B$6&amp;" AND LocalHour("&amp;$E$17&amp;")="&amp;F12&amp;" AND LocalMinute("&amp;$E$17&amp;")="&amp;G12&amp;"))", "Bar", "", "Close", "5", "0", "", "", "","FALSE","T"))</f>
        <v>26756</v>
      </c>
      <c r="X12" s="115">
        <f ca="1">IF(O12=1,"",RTD("cqg.rtd",,"StudyData", "(Vol("&amp;$E$18&amp;")when  (LocalYear("&amp;$E$18&amp;")="&amp;$D$7&amp;" AND LocalMonth("&amp;$E$18&amp;")="&amp;$C$7&amp;" AND LocalDay("&amp;$E$18&amp;")="&amp;$B$7&amp;" AND LocalHour("&amp;$E$18&amp;")="&amp;F12&amp;" AND LocalMinute("&amp;$E$18&amp;")="&amp;G12&amp;"))", "Bar", "", "Close", "5", "0", "", "", "","FALSE","T"))</f>
        <v>26284</v>
      </c>
      <c r="Y12" s="115">
        <f ca="1">IF(O12=1,"",RTD("cqg.rtd",,"StudyData", "(Vol("&amp;$E$19&amp;")when  (LocalYear("&amp;$E$19&amp;")="&amp;$D$8&amp;" AND LocalMonth("&amp;$E$19&amp;")="&amp;$C$8&amp;" AND LocalDay("&amp;$E$19&amp;")="&amp;$B$8&amp;" AND LocalHour("&amp;$E$19&amp;")="&amp;F12&amp;" AND LocalMinute("&amp;$E$19&amp;")="&amp;G12&amp;"))", "Bar", "", "Close", "5", "0", "", "", "","FALSE","T"))</f>
        <v>60406</v>
      </c>
      <c r="Z12" s="115">
        <f ca="1">IF(O12=1,"",RTD("cqg.rtd",,"StudyData", "(Vol("&amp;$E$20&amp;")when  (LocalYear("&amp;$E$20&amp;")="&amp;$D$9&amp;" AND LocalMonth("&amp;$E$20&amp;")="&amp;$C$9&amp;" AND LocalDay("&amp;$E$20&amp;")="&amp;$B$9&amp;" AND LocalHour("&amp;$E$20&amp;")="&amp;F12&amp;" AND LocalMinute("&amp;$E$20&amp;")="&amp;G12&amp;"))", "Bar", "", "Close", "5", "0", "", "", "","FALSE","T"))</f>
        <v>30690</v>
      </c>
      <c r="AA12" s="115">
        <f ca="1">IF(O12=1,"",RTD("cqg.rtd",,"StudyData", "(Vol("&amp;$E$21&amp;")when  (LocalYear("&amp;$E$21&amp;")="&amp;$D$10&amp;" AND LocalMonth("&amp;$E$21&amp;")="&amp;$C$10&amp;" AND LocalDay("&amp;$E$21&amp;")="&amp;$B$10&amp;" AND LocalHour("&amp;$E$21&amp;")="&amp;F12&amp;" AND LocalMinute("&amp;$E$21&amp;")="&amp;G12&amp;"))", "Bar", "", "Close", "5", "0", "", "", "","FALSE","T"))</f>
        <v>41965</v>
      </c>
      <c r="AB12" s="115">
        <f ca="1">IF(O12=1,"",RTD("cqg.rtd",,"StudyData", "(Vol("&amp;$E$21&amp;")when  (LocalYear("&amp;$E$21&amp;")="&amp;$D$11&amp;" AND LocalMonth("&amp;$E$21&amp;")="&amp;$C$11&amp;" AND LocalDay("&amp;$E$21&amp;")="&amp;$B$11&amp;" AND LocalHour("&amp;$E$21&amp;")="&amp;F12&amp;" AND LocalMinute("&amp;$E$21&amp;")="&amp;G12&amp;"))", "Bar", "", "Close", "5", "0", "", "", "","FALSE","T"))</f>
        <v>35429</v>
      </c>
      <c r="AC12" s="116">
        <f t="shared" ca="1" si="8"/>
        <v>13452</v>
      </c>
      <c r="AE12" s="115" t="str">
        <f ca="1">IF($R12=1,SUM($S$1:S12),"")</f>
        <v/>
      </c>
      <c r="AF12" s="115" t="str">
        <f ca="1">IF($R12=1,SUM($T$1:T12),"")</f>
        <v/>
      </c>
      <c r="AG12" s="115" t="str">
        <f ca="1">IF($R12=1,SUM($U$1:U12),"")</f>
        <v/>
      </c>
      <c r="AH12" s="115" t="str">
        <f ca="1">IF($R12=1,SUM($V$1:V12),"")</f>
        <v/>
      </c>
      <c r="AI12" s="115" t="str">
        <f ca="1">IF($R12=1,SUM($W$1:W12),"")</f>
        <v/>
      </c>
      <c r="AJ12" s="115" t="str">
        <f ca="1">IF($R12=1,SUM($X$1:X12),"")</f>
        <v/>
      </c>
      <c r="AK12" s="115" t="str">
        <f ca="1">IF($R12=1,SUM($Y$1:Y12),"")</f>
        <v/>
      </c>
      <c r="AL12" s="115" t="str">
        <f ca="1">IF($R12=1,SUM($Z$1:Z12),"")</f>
        <v/>
      </c>
      <c r="AM12" s="115" t="str">
        <f ca="1">IF($R12=1,SUM($AA$1:AA12),"")</f>
        <v/>
      </c>
      <c r="AN12" s="115" t="str">
        <f ca="1">IF($R12=1,SUM($AB$1:AB12),"")</f>
        <v/>
      </c>
      <c r="AO12" s="115" t="str">
        <f ca="1">IF($R12=1,SUM($AC$1:AC12),"")</f>
        <v/>
      </c>
      <c r="AQ12" s="120" t="str">
        <f t="shared" si="9"/>
        <v>9:25</v>
      </c>
    </row>
    <row r="13" spans="1:43" x14ac:dyDescent="0.3">
      <c r="C13" s="115">
        <f ca="1" xml:space="preserve"> RTD("cqg.rtd",,"StudyData", "(Vol("&amp;$B$12&amp;"?1"&amp;")when  (LocalYear("&amp;$B$12&amp;"?1"&amp;")="&amp;$D$2&amp;" AND LocalMonth("&amp;$B$12&amp;"?1"&amp;")="&amp;$C$2&amp;" AND LocalDay("&amp;$B$12&amp;"?1"&amp;")="&amp;$B2&amp;" AND LocalHour("&amp;$B$12&amp;"?1"&amp;")="&amp;$F$1&amp;" AND LocalMinute("&amp;$B$12&amp;"?1"&amp;")="&amp;$G$1&amp;"))", "Bar", "", "Close", "5", "0", "", "", "","FALSE","T")</f>
        <v>4301</v>
      </c>
      <c r="D13" s="115">
        <f ca="1" xml:space="preserve"> RTD("cqg.rtd",,"StudyData", "(Vol("&amp;$B$12&amp;"?2"&amp;")when  (LocalYear("&amp;$B$12&amp;"?2"&amp;")="&amp;$D$2&amp;" AND LocalMonth("&amp;$B$12&amp;"?2"&amp;")="&amp;$C$2&amp;" AND LocalDay("&amp;$B$12&amp;"?2"&amp;")="&amp;$B2&amp;" AND LocalHour("&amp;$B$12&amp;"?2"&amp;")="&amp;$F$1&amp;" AND LocalMinute("&amp;$B$12&amp;"?2"&amp;")="&amp;$G$1&amp;"))", "Bar", "", "Close", "5", "0", "", "", "","FALSE","T")</f>
        <v>1</v>
      </c>
      <c r="E13" s="115" t="str">
        <f t="shared" ref="E13:E21" ca="1" si="12">$B$12&amp;"?"&amp;IF(C13&gt;D13,1,2)</f>
        <v>EP?1</v>
      </c>
      <c r="F13" s="115">
        <f t="shared" si="11"/>
        <v>9</v>
      </c>
      <c r="G13" s="117">
        <f t="shared" si="4"/>
        <v>30</v>
      </c>
      <c r="H13" s="118">
        <f t="shared" si="5"/>
        <v>0.39583333333333331</v>
      </c>
      <c r="K13" s="116">
        <f ca="1" xml:space="preserve"> IF(O13=1,"",RTD("cqg.rtd",,"StudyData",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20188</v>
      </c>
      <c r="L13" s="116">
        <f ca="1">IF(K13="",NA(),RTD("cqg.rtd",,"StudyData",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20188</v>
      </c>
      <c r="M13" s="116">
        <f t="shared" ca="1" si="2"/>
        <v>35423.9</v>
      </c>
      <c r="O13" s="115">
        <f t="shared" si="6"/>
        <v>0</v>
      </c>
      <c r="R13" s="115">
        <f t="shared" ca="1" si="7"/>
        <v>1.2000000000000004E-2</v>
      </c>
      <c r="S13" s="115">
        <f ca="1">IF(O13=1,"",RTD("cqg.rtd",,"StudyData", "(Vol("&amp;$E$13&amp;")when  (LocalYear("&amp;$E$13&amp;")="&amp;$D$2&amp;" AND LocalMonth("&amp;$E$13&amp;")="&amp;$C$2&amp;" AND LocalDay("&amp;$E$13&amp;")="&amp;$B$2&amp;" AND LocalHour("&amp;$E$13&amp;")="&amp;F13&amp;" AND LocalMinute("&amp;$E$13&amp;")="&amp;G13&amp;"))", "Bar", "", "Close", "5", "0", "", "", "","FALSE","T"))</f>
        <v>2332</v>
      </c>
      <c r="T13" s="115">
        <f ca="1">IF(O13=1,"",RTD("cqg.rtd",,"StudyData", "(Vol("&amp;$E$14&amp;")when  (LocalYear("&amp;$E$14&amp;")="&amp;$D$3&amp;" AND LocalMonth("&amp;$E$14&amp;")="&amp;$C$3&amp;" AND LocalDay("&amp;$E$14&amp;")="&amp;$B$3&amp;" AND LocalHour("&amp;$E$14&amp;")="&amp;F13&amp;" AND LocalMinute("&amp;$E$14&amp;")="&amp;G13&amp;"))", "Bar", "", "Close", "5", "0", "", "", "","FALSE","T"))</f>
        <v>23285</v>
      </c>
      <c r="U13" s="115">
        <f ca="1">IF(O13=1,"",RTD("cqg.rtd",,"StudyData", "(Vol("&amp;$E$15&amp;")when  (LocalYear("&amp;$E$15&amp;")="&amp;$D$4&amp;" AND LocalMonth("&amp;$E$15&amp;")="&amp;$C$4&amp;" AND LocalDay("&amp;$E$15&amp;")="&amp;$B$4&amp;" AND LocalHour("&amp;$E$15&amp;")="&amp;F13&amp;" AND LocalMinute("&amp;$E$15&amp;")="&amp;G13&amp;"))", "Bar", "", "Close", "5", "0", "", "", "","FALSE","T"))</f>
        <v>26719</v>
      </c>
      <c r="V13" s="115">
        <f ca="1">IF(O13=1,"",RTD("cqg.rtd",,"StudyData", "(Vol("&amp;$E$16&amp;")when  (LocalYear("&amp;$E$16&amp;")="&amp;$D$5&amp;" AND LocalMonth("&amp;$E$16&amp;")="&amp;$C$5&amp;" AND LocalDay("&amp;$E$16&amp;")="&amp;$B$5&amp;" AND LocalHour("&amp;$E$16&amp;")="&amp;F13&amp;" AND LocalMinute("&amp;$E$16&amp;")="&amp;G13&amp;"))", "Bar", "", "Close", "5", "0", "", "", "","FALSE","T"))</f>
        <v>63342</v>
      </c>
      <c r="W13" s="115">
        <f ca="1">IF(O13=1,"",RTD("cqg.rtd",,"StudyData", "(Vol("&amp;$E$17&amp;")when  (LocalYear("&amp;$E$17&amp;")="&amp;$D$6&amp;" AND LocalMonth("&amp;$E$17&amp;")="&amp;$C$6&amp;" AND LocalDay("&amp;$E$17&amp;")="&amp;$B$6&amp;" AND LocalHour("&amp;$E$17&amp;")="&amp;F13&amp;" AND LocalMinute("&amp;$E$17&amp;")="&amp;G13&amp;"))", "Bar", "", "Close", "5", "0", "", "", "","FALSE","T"))</f>
        <v>25792</v>
      </c>
      <c r="X13" s="115">
        <f ca="1">IF(O13=1,"",RTD("cqg.rtd",,"StudyData", "(Vol("&amp;$E$18&amp;")when  (LocalYear("&amp;$E$18&amp;")="&amp;$D$7&amp;" AND LocalMonth("&amp;$E$18&amp;")="&amp;$C$7&amp;" AND LocalDay("&amp;$E$18&amp;")="&amp;$B$7&amp;" AND LocalHour("&amp;$E$18&amp;")="&amp;F13&amp;" AND LocalMinute("&amp;$E$18&amp;")="&amp;G13&amp;"))", "Bar", "", "Close", "5", "0", "", "", "","FALSE","T"))</f>
        <v>34656</v>
      </c>
      <c r="Y13" s="115">
        <f ca="1">IF(O13=1,"",RTD("cqg.rtd",,"StudyData", "(Vol("&amp;$E$19&amp;")when  (LocalYear("&amp;$E$19&amp;")="&amp;$D$8&amp;" AND LocalMonth("&amp;$E$19&amp;")="&amp;$C$8&amp;" AND LocalDay("&amp;$E$19&amp;")="&amp;$B$8&amp;" AND LocalHour("&amp;$E$19&amp;")="&amp;F13&amp;" AND LocalMinute("&amp;$E$19&amp;")="&amp;G13&amp;"))", "Bar", "", "Close", "5", "0", "", "", "","FALSE","T"))</f>
        <v>33911</v>
      </c>
      <c r="Z13" s="115">
        <f ca="1">IF(O13=1,"",RTD("cqg.rtd",,"StudyData", "(Vol("&amp;$E$20&amp;")when  (LocalYear("&amp;$E$20&amp;")="&amp;$D$9&amp;" AND LocalMonth("&amp;$E$20&amp;")="&amp;$C$9&amp;" AND LocalDay("&amp;$E$20&amp;")="&amp;$B$9&amp;" AND LocalHour("&amp;$E$20&amp;")="&amp;F13&amp;" AND LocalMinute("&amp;$E$20&amp;")="&amp;G13&amp;"))", "Bar", "", "Close", "5", "0", "", "", "","FALSE","T"))</f>
        <v>33292</v>
      </c>
      <c r="AA13" s="115">
        <f ca="1">IF(O13=1,"",RTD("cqg.rtd",,"StudyData", "(Vol("&amp;$E$21&amp;")when  (LocalYear("&amp;$E$21&amp;")="&amp;$D$10&amp;" AND LocalMonth("&amp;$E$21&amp;")="&amp;$C$10&amp;" AND LocalDay("&amp;$E$21&amp;")="&amp;$B$10&amp;" AND LocalHour("&amp;$E$21&amp;")="&amp;F13&amp;" AND LocalMinute("&amp;$E$21&amp;")="&amp;G13&amp;"))", "Bar", "", "Close", "5", "0", "", "", "","FALSE","T"))</f>
        <v>78999</v>
      </c>
      <c r="AB13" s="115">
        <f ca="1">IF(O13=1,"",RTD("cqg.rtd",,"StudyData", "(Vol("&amp;$E$21&amp;")when  (LocalYear("&amp;$E$21&amp;")="&amp;$D$11&amp;" AND LocalMonth("&amp;$E$21&amp;")="&amp;$C$11&amp;" AND LocalDay("&amp;$E$21&amp;")="&amp;$B$11&amp;" AND LocalHour("&amp;$E$21&amp;")="&amp;F13&amp;" AND LocalMinute("&amp;$E$21&amp;")="&amp;G13&amp;"))", "Bar", "", "Close", "5", "0", "", "", "","FALSE","T"))</f>
        <v>31911</v>
      </c>
      <c r="AC13" s="116">
        <f t="shared" ca="1" si="8"/>
        <v>20188</v>
      </c>
      <c r="AE13" s="115" t="str">
        <f ca="1">IF($R13=1,SUM($S$1:S13),"")</f>
        <v/>
      </c>
      <c r="AF13" s="115" t="str">
        <f ca="1">IF($R13=1,SUM($T$1:T13),"")</f>
        <v/>
      </c>
      <c r="AG13" s="115" t="str">
        <f ca="1">IF($R13=1,SUM($U$1:U13),"")</f>
        <v/>
      </c>
      <c r="AH13" s="115" t="str">
        <f ca="1">IF($R13=1,SUM($V$1:V13),"")</f>
        <v/>
      </c>
      <c r="AI13" s="115" t="str">
        <f ca="1">IF($R13=1,SUM($W$1:W13),"")</f>
        <v/>
      </c>
      <c r="AJ13" s="115" t="str">
        <f ca="1">IF($R13=1,SUM($X$1:X13),"")</f>
        <v/>
      </c>
      <c r="AK13" s="115" t="str">
        <f ca="1">IF($R13=1,SUM($Y$1:Y13),"")</f>
        <v/>
      </c>
      <c r="AL13" s="115" t="str">
        <f ca="1">IF($R13=1,SUM($Z$1:Z13),"")</f>
        <v/>
      </c>
      <c r="AM13" s="115" t="str">
        <f ca="1">IF($R13=1,SUM($AA$1:AA13),"")</f>
        <v/>
      </c>
      <c r="AN13" s="115" t="str">
        <f ca="1">IF($R13=1,SUM($AB$1:AB13),"")</f>
        <v/>
      </c>
      <c r="AO13" s="115" t="str">
        <f ca="1">IF($R13=1,SUM($AC$1:AC13),"")</f>
        <v/>
      </c>
      <c r="AQ13" s="120" t="str">
        <f t="shared" si="9"/>
        <v>9:30</v>
      </c>
    </row>
    <row r="14" spans="1:43" x14ac:dyDescent="0.3">
      <c r="C14" s="115">
        <f ca="1" xml:space="preserve"> RTD("cqg.rtd",,"StudyData", "(Vol("&amp;$B$12&amp;"?1"&amp;")when  (LocalYear("&amp;$B$12&amp;"?1"&amp;")="&amp;$D$3&amp;" AND LocalMonth("&amp;$B$12&amp;"?1"&amp;")="&amp;$C$3&amp;" AND LocalDay("&amp;$B$12&amp;"?1"&amp;")="&amp;$B3&amp;" AND LocalHour("&amp;$B$12&amp;"?1"&amp;")="&amp;$F$1&amp;" AND LocalMinute("&amp;$B$12&amp;"?1"&amp;")="&amp;$G$1&amp;"))", "Bar", "", "Close", "5", "0", "", "", "","FALSE","T")</f>
        <v>57758</v>
      </c>
      <c r="D14" s="115">
        <f ca="1" xml:space="preserve"> RTD("cqg.rtd",,"StudyData", "(Vol("&amp;$B$12&amp;"?2"&amp;")when  (LocalYear("&amp;$B$12&amp;"?2"&amp;")="&amp;$D$3&amp;" AND LocalMonth("&amp;$B$12&amp;"?2"&amp;")="&amp;$C$3&amp;" AND LocalDay("&amp;$B$12&amp;"?2"&amp;")="&amp;$B3&amp;" AND LocalHour("&amp;$B$12&amp;"?2"&amp;")="&amp;$F$1&amp;" AND LocalMinute("&amp;$B$12&amp;"?2"&amp;")="&amp;$G$1&amp;"))", "Bar", "", "Close", "5", "0", "", "", "","FALSE","T")</f>
        <v>98</v>
      </c>
      <c r="E14" s="115" t="str">
        <f t="shared" ca="1" si="12"/>
        <v>EP?1</v>
      </c>
      <c r="F14" s="115">
        <f t="shared" si="11"/>
        <v>9</v>
      </c>
      <c r="G14" s="117">
        <f t="shared" si="4"/>
        <v>35</v>
      </c>
      <c r="H14" s="118">
        <f t="shared" si="5"/>
        <v>0.39930555555555558</v>
      </c>
      <c r="K14" s="116">
        <f ca="1" xml:space="preserve"> IF(O14=1,"",RTD("cqg.rtd",,"StudyData",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13425</v>
      </c>
      <c r="L14" s="116">
        <f ca="1">IF(K14="",NA(),RTD("cqg.rtd",,"StudyData",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13425</v>
      </c>
      <c r="M14" s="116">
        <f t="shared" ca="1" si="2"/>
        <v>31178.1</v>
      </c>
      <c r="O14" s="115">
        <f t="shared" si="6"/>
        <v>0</v>
      </c>
      <c r="R14" s="115">
        <f t="shared" ca="1" si="7"/>
        <v>1.3000000000000005E-2</v>
      </c>
      <c r="S14" s="115">
        <f ca="1">IF(O14=1,"",RTD("cqg.rtd",,"StudyData", "(Vol("&amp;$E$13&amp;")when  (LocalYear("&amp;$E$13&amp;")="&amp;$D$2&amp;" AND LocalMonth("&amp;$E$13&amp;")="&amp;$C$2&amp;" AND LocalDay("&amp;$E$13&amp;")="&amp;$B$2&amp;" AND LocalHour("&amp;$E$13&amp;")="&amp;F14&amp;" AND LocalMinute("&amp;$E$13&amp;")="&amp;G14&amp;"))", "Bar", "", "Close", "5", "0", "", "", "","FALSE","T"))</f>
        <v>1202</v>
      </c>
      <c r="T14" s="115">
        <f ca="1">IF(O14=1,"",RTD("cqg.rtd",,"StudyData", "(Vol("&amp;$E$14&amp;")when  (LocalYear("&amp;$E$14&amp;")="&amp;$D$3&amp;" AND LocalMonth("&amp;$E$14&amp;")="&amp;$C$3&amp;" AND LocalDay("&amp;$E$14&amp;")="&amp;$B$3&amp;" AND LocalHour("&amp;$E$14&amp;")="&amp;F14&amp;" AND LocalMinute("&amp;$E$14&amp;")="&amp;G14&amp;"))", "Bar", "", "Close", "5", "0", "", "", "","FALSE","T"))</f>
        <v>20617</v>
      </c>
      <c r="U14" s="115">
        <f ca="1">IF(O14=1,"",RTD("cqg.rtd",,"StudyData", "(Vol("&amp;$E$15&amp;")when  (LocalYear("&amp;$E$15&amp;")="&amp;$D$4&amp;" AND LocalMonth("&amp;$E$15&amp;")="&amp;$C$4&amp;" AND LocalDay("&amp;$E$15&amp;")="&amp;$B$4&amp;" AND LocalHour("&amp;$E$15&amp;")="&amp;F14&amp;" AND LocalMinute("&amp;$E$15&amp;")="&amp;G14&amp;"))", "Bar", "", "Close", "5", "0", "", "", "","FALSE","T"))</f>
        <v>26471</v>
      </c>
      <c r="V14" s="115">
        <f ca="1">IF(O14=1,"",RTD("cqg.rtd",,"StudyData", "(Vol("&amp;$E$16&amp;")when  (LocalYear("&amp;$E$16&amp;")="&amp;$D$5&amp;" AND LocalMonth("&amp;$E$16&amp;")="&amp;$C$5&amp;" AND LocalDay("&amp;$E$16&amp;")="&amp;$B$5&amp;" AND LocalHour("&amp;$E$16&amp;")="&amp;F14&amp;" AND LocalMinute("&amp;$E$16&amp;")="&amp;G14&amp;"))", "Bar", "", "Close", "5", "0", "", "", "","FALSE","T"))</f>
        <v>40016</v>
      </c>
      <c r="W14" s="115">
        <f ca="1">IF(O14=1,"",RTD("cqg.rtd",,"StudyData", "(Vol("&amp;$E$17&amp;")when  (LocalYear("&amp;$E$17&amp;")="&amp;$D$6&amp;" AND LocalMonth("&amp;$E$17&amp;")="&amp;$C$6&amp;" AND LocalDay("&amp;$E$17&amp;")="&amp;$B$6&amp;" AND LocalHour("&amp;$E$17&amp;")="&amp;F14&amp;" AND LocalMinute("&amp;$E$17&amp;")="&amp;G14&amp;"))", "Bar", "", "Close", "5", "0", "", "", "","FALSE","T"))</f>
        <v>29100</v>
      </c>
      <c r="X14" s="115">
        <f ca="1">IF(O14=1,"",RTD("cqg.rtd",,"StudyData", "(Vol("&amp;$E$18&amp;")when  (LocalYear("&amp;$E$18&amp;")="&amp;$D$7&amp;" AND LocalMonth("&amp;$E$18&amp;")="&amp;$C$7&amp;" AND LocalDay("&amp;$E$18&amp;")="&amp;$B$7&amp;" AND LocalHour("&amp;$E$18&amp;")="&amp;F14&amp;" AND LocalMinute("&amp;$E$18&amp;")="&amp;G14&amp;"))", "Bar", "", "Close", "5", "0", "", "", "","FALSE","T"))</f>
        <v>30022</v>
      </c>
      <c r="Y14" s="115">
        <f ca="1">IF(O14=1,"",RTD("cqg.rtd",,"StudyData", "(Vol("&amp;$E$19&amp;")when  (LocalYear("&amp;$E$19&amp;")="&amp;$D$8&amp;" AND LocalMonth("&amp;$E$19&amp;")="&amp;$C$8&amp;" AND LocalDay("&amp;$E$19&amp;")="&amp;$B$8&amp;" AND LocalHour("&amp;$E$19&amp;")="&amp;F14&amp;" AND LocalMinute("&amp;$E$19&amp;")="&amp;G14&amp;"))", "Bar", "", "Close", "5", "0", "", "", "","FALSE","T"))</f>
        <v>43667</v>
      </c>
      <c r="Z14" s="115">
        <f ca="1">IF(O14=1,"",RTD("cqg.rtd",,"StudyData", "(Vol("&amp;$E$20&amp;")when  (LocalYear("&amp;$E$20&amp;")="&amp;$D$9&amp;" AND LocalMonth("&amp;$E$20&amp;")="&amp;$C$9&amp;" AND LocalDay("&amp;$E$20&amp;")="&amp;$B$9&amp;" AND LocalHour("&amp;$E$20&amp;")="&amp;F14&amp;" AND LocalMinute("&amp;$E$20&amp;")="&amp;G14&amp;"))", "Bar", "", "Close", "5", "0", "", "", "","FALSE","T"))</f>
        <v>36610</v>
      </c>
      <c r="AA14" s="115">
        <f ca="1">IF(O14=1,"",RTD("cqg.rtd",,"StudyData", "(Vol("&amp;$E$21&amp;")when  (LocalYear("&amp;$E$21&amp;")="&amp;$D$10&amp;" AND LocalMonth("&amp;$E$21&amp;")="&amp;$C$10&amp;" AND LocalDay("&amp;$E$21&amp;")="&amp;$B$10&amp;" AND LocalHour("&amp;$E$21&amp;")="&amp;F14&amp;" AND LocalMinute("&amp;$E$21&amp;")="&amp;G14&amp;"))", "Bar", "", "Close", "5", "0", "", "", "","FALSE","T"))</f>
        <v>56611</v>
      </c>
      <c r="AB14" s="115">
        <f ca="1">IF(O14=1,"",RTD("cqg.rtd",,"StudyData", "(Vol("&amp;$E$21&amp;")when  (LocalYear("&amp;$E$21&amp;")="&amp;$D$11&amp;" AND LocalMonth("&amp;$E$21&amp;")="&amp;$C$11&amp;" AND LocalDay("&amp;$E$21&amp;")="&amp;$B$11&amp;" AND LocalHour("&amp;$E$21&amp;")="&amp;F14&amp;" AND LocalMinute("&amp;$E$21&amp;")="&amp;G14&amp;"))", "Bar", "", "Close", "5", "0", "", "", "","FALSE","T"))</f>
        <v>27465</v>
      </c>
      <c r="AC14" s="116">
        <f t="shared" ca="1" si="8"/>
        <v>13425</v>
      </c>
      <c r="AE14" s="115" t="str">
        <f ca="1">IF($R14=1,SUM($S$1:S14),"")</f>
        <v/>
      </c>
      <c r="AF14" s="115" t="str">
        <f ca="1">IF($R14=1,SUM($T$1:T14),"")</f>
        <v/>
      </c>
      <c r="AG14" s="115" t="str">
        <f ca="1">IF($R14=1,SUM($U$1:U14),"")</f>
        <v/>
      </c>
      <c r="AH14" s="115" t="str">
        <f ca="1">IF($R14=1,SUM($V$1:V14),"")</f>
        <v/>
      </c>
      <c r="AI14" s="115" t="str">
        <f ca="1">IF($R14=1,SUM($W$1:W14),"")</f>
        <v/>
      </c>
      <c r="AJ14" s="115" t="str">
        <f ca="1">IF($R14=1,SUM($X$1:X14),"")</f>
        <v/>
      </c>
      <c r="AK14" s="115" t="str">
        <f ca="1">IF($R14=1,SUM($Y$1:Y14),"")</f>
        <v/>
      </c>
      <c r="AL14" s="115" t="str">
        <f ca="1">IF($R14=1,SUM($Z$1:Z14),"")</f>
        <v/>
      </c>
      <c r="AM14" s="115" t="str">
        <f ca="1">IF($R14=1,SUM($AA$1:AA14),"")</f>
        <v/>
      </c>
      <c r="AN14" s="115" t="str">
        <f ca="1">IF($R14=1,SUM($AB$1:AB14),"")</f>
        <v/>
      </c>
      <c r="AO14" s="115" t="str">
        <f ca="1">IF($R14=1,SUM($AC$1:AC14),"")</f>
        <v/>
      </c>
      <c r="AQ14" s="120" t="str">
        <f t="shared" si="9"/>
        <v>9:35</v>
      </c>
    </row>
    <row r="15" spans="1:43" x14ac:dyDescent="0.3">
      <c r="C15" s="115">
        <f ca="1" xml:space="preserve"> RTD("cqg.rtd",,"StudyData", "(Vol("&amp;$B$12&amp;"?1"&amp;")when  (LocalYear("&amp;$B$12&amp;"?1"&amp;")="&amp;$D$4&amp;" AND LocalMonth("&amp;$B$12&amp;"?1"&amp;")="&amp;$C$4&amp;" AND LocalDay("&amp;$B$12&amp;"?1"&amp;")="&amp;$B4&amp;" AND LocalHour("&amp;$B$12&amp;"?1"&amp;")="&amp;$F$1&amp;" AND LocalMinute("&amp;$B$12&amp;"?1"&amp;")="&amp;$G$1&amp;"))", "Bar", "", "Close", "5", "0", "", "", "","FALSE","T")</f>
        <v>54675</v>
      </c>
      <c r="D15" s="115">
        <f ca="1" xml:space="preserve"> RTD("cqg.rtd",,"StudyData", "(Vol("&amp;$B$12&amp;"?2"&amp;")when  (LocalYear("&amp;$B$12&amp;"?2"&amp;")="&amp;$D$4&amp;" AND LocalMonth("&amp;$B$12&amp;"?2"&amp;")="&amp;$C$4&amp;" AND LocalDay("&amp;$B$12&amp;"?2"&amp;")="&amp;$B4&amp;" AND LocalHour("&amp;$B$12&amp;"?2"&amp;")="&amp;$F$1&amp;" AND LocalMinute("&amp;$B$12&amp;"?2"&amp;")="&amp;$G$1&amp;"))", "Bar", "", "Close", "5", "0", "", "", "","FALSE","T")</f>
        <v>38</v>
      </c>
      <c r="E15" s="115" t="str">
        <f t="shared" ca="1" si="12"/>
        <v>EP?1</v>
      </c>
      <c r="F15" s="115">
        <f t="shared" si="11"/>
        <v>9</v>
      </c>
      <c r="G15" s="117">
        <f t="shared" si="4"/>
        <v>40</v>
      </c>
      <c r="H15" s="118">
        <f t="shared" si="5"/>
        <v>0.40277777777777773</v>
      </c>
      <c r="K15" s="116">
        <f ca="1" xml:space="preserve"> IF(O15=1,"",RTD("cqg.rtd",,"StudyData",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14296</v>
      </c>
      <c r="L15" s="116">
        <f ca="1">IF(K15="",NA(),RTD("cqg.rtd",,"StudyData",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14296</v>
      </c>
      <c r="M15" s="116">
        <f t="shared" ca="1" si="2"/>
        <v>26601.7</v>
      </c>
      <c r="O15" s="115">
        <f t="shared" si="6"/>
        <v>0</v>
      </c>
      <c r="R15" s="115">
        <f t="shared" ca="1" si="7"/>
        <v>1.4000000000000005E-2</v>
      </c>
      <c r="S15" s="115">
        <f ca="1">IF(O15=1,"",RTD("cqg.rtd",,"StudyData", "(Vol("&amp;$E$13&amp;")when  (LocalYear("&amp;$E$13&amp;")="&amp;$D$2&amp;" AND LocalMonth("&amp;$E$13&amp;")="&amp;$C$2&amp;" AND LocalDay("&amp;$E$13&amp;")="&amp;$B$2&amp;" AND LocalHour("&amp;$E$13&amp;")="&amp;F15&amp;" AND LocalMinute("&amp;$E$13&amp;")="&amp;G15&amp;"))", "Bar", "", "Close", "5", "0", "", "", "","FALSE","T"))</f>
        <v>963</v>
      </c>
      <c r="T15" s="115">
        <f ca="1">IF(O15=1,"",RTD("cqg.rtd",,"StudyData", "(Vol("&amp;$E$14&amp;")when  (LocalYear("&amp;$E$14&amp;")="&amp;$D$3&amp;" AND LocalMonth("&amp;$E$14&amp;")="&amp;$C$3&amp;" AND LocalDay("&amp;$E$14&amp;")="&amp;$B$3&amp;" AND LocalHour("&amp;$E$14&amp;")="&amp;F15&amp;" AND LocalMinute("&amp;$E$14&amp;")="&amp;G15&amp;"))", "Bar", "", "Close", "5", "0", "", "", "","FALSE","T"))</f>
        <v>15667</v>
      </c>
      <c r="U15" s="115">
        <f ca="1">IF(O15=1,"",RTD("cqg.rtd",,"StudyData", "(Vol("&amp;$E$15&amp;")when  (LocalYear("&amp;$E$15&amp;")="&amp;$D$4&amp;" AND LocalMonth("&amp;$E$15&amp;")="&amp;$C$4&amp;" AND LocalDay("&amp;$E$15&amp;")="&amp;$B$4&amp;" AND LocalHour("&amp;$E$15&amp;")="&amp;F15&amp;" AND LocalMinute("&amp;$E$15&amp;")="&amp;G15&amp;"))", "Bar", "", "Close", "5", "0", "", "", "","FALSE","T"))</f>
        <v>30639</v>
      </c>
      <c r="V15" s="115">
        <f ca="1">IF(O15=1,"",RTD("cqg.rtd",,"StudyData", "(Vol("&amp;$E$16&amp;")when  (LocalYear("&amp;$E$16&amp;")="&amp;$D$5&amp;" AND LocalMonth("&amp;$E$16&amp;")="&amp;$C$5&amp;" AND LocalDay("&amp;$E$16&amp;")="&amp;$B$5&amp;" AND LocalHour("&amp;$E$16&amp;")="&amp;F15&amp;" AND LocalMinute("&amp;$E$16&amp;")="&amp;G15&amp;"))", "Bar", "", "Close", "5", "0", "", "", "","FALSE","T"))</f>
        <v>31216</v>
      </c>
      <c r="W15" s="115">
        <f ca="1">IF(O15=1,"",RTD("cqg.rtd",,"StudyData", "(Vol("&amp;$E$17&amp;")when  (LocalYear("&amp;$E$17&amp;")="&amp;$D$6&amp;" AND LocalMonth("&amp;$E$17&amp;")="&amp;$C$6&amp;" AND LocalDay("&amp;$E$17&amp;")="&amp;$B$6&amp;" AND LocalHour("&amp;$E$17&amp;")="&amp;F15&amp;" AND LocalMinute("&amp;$E$17&amp;")="&amp;G15&amp;"))", "Bar", "", "Close", "5", "0", "", "", "","FALSE","T"))</f>
        <v>33047</v>
      </c>
      <c r="X15" s="115">
        <f ca="1">IF(O15=1,"",RTD("cqg.rtd",,"StudyData", "(Vol("&amp;$E$18&amp;")when  (LocalYear("&amp;$E$18&amp;")="&amp;$D$7&amp;" AND LocalMonth("&amp;$E$18&amp;")="&amp;$C$7&amp;" AND LocalDay("&amp;$E$18&amp;")="&amp;$B$7&amp;" AND LocalHour("&amp;$E$18&amp;")="&amp;F15&amp;" AND LocalMinute("&amp;$E$18&amp;")="&amp;G15&amp;"))", "Bar", "", "Close", "5", "0", "", "", "","FALSE","T"))</f>
        <v>31479</v>
      </c>
      <c r="Y15" s="115">
        <f ca="1">IF(O15=1,"",RTD("cqg.rtd",,"StudyData", "(Vol("&amp;$E$19&amp;")when  (LocalYear("&amp;$E$19&amp;")="&amp;$D$8&amp;" AND LocalMonth("&amp;$E$19&amp;")="&amp;$C$8&amp;" AND LocalDay("&amp;$E$19&amp;")="&amp;$B$8&amp;" AND LocalHour("&amp;$E$19&amp;")="&amp;F15&amp;" AND LocalMinute("&amp;$E$19&amp;")="&amp;G15&amp;"))", "Bar", "", "Close", "5", "0", "", "", "","FALSE","T"))</f>
        <v>26669</v>
      </c>
      <c r="Z15" s="115">
        <f ca="1">IF(O15=1,"",RTD("cqg.rtd",,"StudyData", "(Vol("&amp;$E$20&amp;")when  (LocalYear("&amp;$E$20&amp;")="&amp;$D$9&amp;" AND LocalMonth("&amp;$E$20&amp;")="&amp;$C$9&amp;" AND LocalDay("&amp;$E$20&amp;")="&amp;$B$9&amp;" AND LocalHour("&amp;$E$20&amp;")="&amp;F15&amp;" AND LocalMinute("&amp;$E$20&amp;")="&amp;G15&amp;"))", "Bar", "", "Close", "5", "0", "", "", "","FALSE","T"))</f>
        <v>18392</v>
      </c>
      <c r="AA15" s="115">
        <f ca="1">IF(O15=1,"",RTD("cqg.rtd",,"StudyData", "(Vol("&amp;$E$21&amp;")when  (LocalYear("&amp;$E$21&amp;")="&amp;$D$10&amp;" AND LocalMonth("&amp;$E$21&amp;")="&amp;$C$10&amp;" AND LocalDay("&amp;$E$21&amp;")="&amp;$B$10&amp;" AND LocalHour("&amp;$E$21&amp;")="&amp;F15&amp;" AND LocalMinute("&amp;$E$21&amp;")="&amp;G15&amp;"))", "Bar", "", "Close", "5", "0", "", "", "","FALSE","T"))</f>
        <v>51011</v>
      </c>
      <c r="AB15" s="115">
        <f ca="1">IF(O15=1,"",RTD("cqg.rtd",,"StudyData", "(Vol("&amp;$E$21&amp;")when  (LocalYear("&amp;$E$21&amp;")="&amp;$D$11&amp;" AND LocalMonth("&amp;$E$21&amp;")="&amp;$C$11&amp;" AND LocalDay("&amp;$E$21&amp;")="&amp;$B$11&amp;" AND LocalHour("&amp;$E$21&amp;")="&amp;F15&amp;" AND LocalMinute("&amp;$E$21&amp;")="&amp;G15&amp;"))", "Bar", "", "Close", "5", "0", "", "", "","FALSE","T"))</f>
        <v>26934</v>
      </c>
      <c r="AC15" s="116">
        <f t="shared" ca="1" si="8"/>
        <v>14296</v>
      </c>
      <c r="AE15" s="115" t="str">
        <f ca="1">IF($R15=1,SUM($S$1:S15),"")</f>
        <v/>
      </c>
      <c r="AF15" s="115" t="str">
        <f ca="1">IF($R15=1,SUM($T$1:T15),"")</f>
        <v/>
      </c>
      <c r="AG15" s="115" t="str">
        <f ca="1">IF($R15=1,SUM($U$1:U15),"")</f>
        <v/>
      </c>
      <c r="AH15" s="115" t="str">
        <f ca="1">IF($R15=1,SUM($V$1:V15),"")</f>
        <v/>
      </c>
      <c r="AI15" s="115" t="str">
        <f ca="1">IF($R15=1,SUM($W$1:W15),"")</f>
        <v/>
      </c>
      <c r="AJ15" s="115" t="str">
        <f ca="1">IF($R15=1,SUM($X$1:X15),"")</f>
        <v/>
      </c>
      <c r="AK15" s="115" t="str">
        <f ca="1">IF($R15=1,SUM($Y$1:Y15),"")</f>
        <v/>
      </c>
      <c r="AL15" s="115" t="str">
        <f ca="1">IF($R15=1,SUM($Z$1:Z15),"")</f>
        <v/>
      </c>
      <c r="AM15" s="115" t="str">
        <f ca="1">IF($R15=1,SUM($AA$1:AA15),"")</f>
        <v/>
      </c>
      <c r="AN15" s="115" t="str">
        <f ca="1">IF($R15=1,SUM($AB$1:AB15),"")</f>
        <v/>
      </c>
      <c r="AO15" s="115" t="str">
        <f ca="1">IF($R15=1,SUM($AC$1:AC15),"")</f>
        <v/>
      </c>
      <c r="AQ15" s="120" t="str">
        <f t="shared" si="9"/>
        <v>9:40</v>
      </c>
    </row>
    <row r="16" spans="1:43" x14ac:dyDescent="0.3">
      <c r="A16" s="124">
        <f ca="1">NOW()</f>
        <v>42416.387468402776</v>
      </c>
      <c r="B16" s="115">
        <f t="shared" ref="B16:B26" ca="1" si="13">WEEKDAY(A16)</f>
        <v>3</v>
      </c>
      <c r="C16" s="115">
        <f ca="1" xml:space="preserve"> RTD("cqg.rtd",,"StudyData", "(Vol("&amp;$B$12&amp;"?1"&amp;")when  (LocalYear("&amp;$B$12&amp;"?1"&amp;")="&amp;$D$5&amp;" AND LocalMonth("&amp;$B$12&amp;"?1"&amp;")="&amp;$C$5&amp;" AND LocalDay("&amp;$B$12&amp;"?1"&amp;")="&amp;$B5&amp;" AND LocalHour("&amp;$B$12&amp;"?1"&amp;")="&amp;$F$1&amp;" AND LocalMinute("&amp;$B$12&amp;"?1"&amp;")="&amp;$G$1&amp;"))", "Bar", "", "Close", "5", "0", "", "", "","FALSE","T")</f>
        <v>65450</v>
      </c>
      <c r="D16" s="115">
        <f ca="1" xml:space="preserve"> RTD("cqg.rtd",,"StudyData", "(Vol("&amp;$B$12&amp;"?2"&amp;")when  (LocalYear("&amp;$B$12&amp;"?2"&amp;")="&amp;$D$5&amp;" AND LocalMonth("&amp;$B$12&amp;"?2"&amp;")="&amp;$C$5&amp;" AND LocalDay("&amp;$B$12&amp;"?2"&amp;")="&amp;$B5&amp;" AND LocalHour("&amp;$B$12&amp;"?2"&amp;")="&amp;$F$1&amp;" AND LocalMinute("&amp;$B$12&amp;"?2"&amp;")="&amp;$G$1&amp;"))", "Bar", "", "Close", "5", "0", "", "", "","FALSE","T")</f>
        <v>218</v>
      </c>
      <c r="E16" s="115" t="str">
        <f t="shared" ca="1" si="12"/>
        <v>EP?1</v>
      </c>
      <c r="F16" s="115">
        <f t="shared" si="11"/>
        <v>9</v>
      </c>
      <c r="G16" s="117">
        <f t="shared" si="4"/>
        <v>45</v>
      </c>
      <c r="H16" s="118">
        <f t="shared" si="5"/>
        <v>0.40625</v>
      </c>
      <c r="K16" s="116">
        <f ca="1" xml:space="preserve"> IF(O16=1,"",RTD("cqg.rtd",,"StudyData",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14588</v>
      </c>
      <c r="L16" s="116">
        <f ca="1">IF(K16="",NA(),RTD("cqg.rtd",,"StudyData",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14588</v>
      </c>
      <c r="M16" s="116">
        <f t="shared" ca="1" si="2"/>
        <v>26208.799999999999</v>
      </c>
      <c r="O16" s="115">
        <f t="shared" si="6"/>
        <v>0</v>
      </c>
      <c r="R16" s="115">
        <f t="shared" ca="1" si="7"/>
        <v>1.5000000000000006E-2</v>
      </c>
      <c r="S16" s="115">
        <f ca="1">IF(O16=1,"",RTD("cqg.rtd",,"StudyData", "(Vol("&amp;$E$13&amp;")when  (LocalYear("&amp;$E$13&amp;")="&amp;$D$2&amp;" AND LocalMonth("&amp;$E$13&amp;")="&amp;$C$2&amp;" AND LocalDay("&amp;$E$13&amp;")="&amp;$B$2&amp;" AND LocalHour("&amp;$E$13&amp;")="&amp;F16&amp;" AND LocalMinute("&amp;$E$13&amp;")="&amp;G16&amp;"))", "Bar", "", "Close", "5", "0", "", "", "","FALSE","T"))</f>
        <v>1600</v>
      </c>
      <c r="T16" s="115">
        <f ca="1">IF(O16=1,"",RTD("cqg.rtd",,"StudyData", "(Vol("&amp;$E$14&amp;")when  (LocalYear("&amp;$E$14&amp;")="&amp;$D$3&amp;" AND LocalMonth("&amp;$E$14&amp;")="&amp;$C$3&amp;" AND LocalDay("&amp;$E$14&amp;")="&amp;$B$3&amp;" AND LocalHour("&amp;$E$14&amp;")="&amp;F16&amp;" AND LocalMinute("&amp;$E$14&amp;")="&amp;G16&amp;"))", "Bar", "", "Close", "5", "0", "", "", "","FALSE","T"))</f>
        <v>16615</v>
      </c>
      <c r="U16" s="115">
        <f ca="1">IF(O16=1,"",RTD("cqg.rtd",,"StudyData", "(Vol("&amp;$E$15&amp;")when  (LocalYear("&amp;$E$15&amp;")="&amp;$D$4&amp;" AND LocalMonth("&amp;$E$15&amp;")="&amp;$C$4&amp;" AND LocalDay("&amp;$E$15&amp;")="&amp;$B$4&amp;" AND LocalHour("&amp;$E$15&amp;")="&amp;F16&amp;" AND LocalMinute("&amp;$E$15&amp;")="&amp;G16&amp;"))", "Bar", "", "Close", "5", "0", "", "", "","FALSE","T"))</f>
        <v>24534</v>
      </c>
      <c r="V16" s="115">
        <f ca="1">IF(O16=1,"",RTD("cqg.rtd",,"StudyData", "(Vol("&amp;$E$16&amp;")when  (LocalYear("&amp;$E$16&amp;")="&amp;$D$5&amp;" AND LocalMonth("&amp;$E$16&amp;")="&amp;$C$5&amp;" AND LocalDay("&amp;$E$16&amp;")="&amp;$B$5&amp;" AND LocalHour("&amp;$E$16&amp;")="&amp;F16&amp;" AND LocalMinute("&amp;$E$16&amp;")="&amp;G16&amp;"))", "Bar", "", "Close", "5", "0", "", "", "","FALSE","T"))</f>
        <v>25561</v>
      </c>
      <c r="W16" s="115">
        <f ca="1">IF(O16=1,"",RTD("cqg.rtd",,"StudyData", "(Vol("&amp;$E$17&amp;")when  (LocalYear("&amp;$E$17&amp;")="&amp;$D$6&amp;" AND LocalMonth("&amp;$E$17&amp;")="&amp;$C$6&amp;" AND LocalDay("&amp;$E$17&amp;")="&amp;$B$6&amp;" AND LocalHour("&amp;$E$17&amp;")="&amp;F16&amp;" AND LocalMinute("&amp;$E$17&amp;")="&amp;G16&amp;"))", "Bar", "", "Close", "5", "0", "", "", "","FALSE","T"))</f>
        <v>40041</v>
      </c>
      <c r="X16" s="115">
        <f ca="1">IF(O16=1,"",RTD("cqg.rtd",,"StudyData", "(Vol("&amp;$E$18&amp;")when  (LocalYear("&amp;$E$18&amp;")="&amp;$D$7&amp;" AND LocalMonth("&amp;$E$18&amp;")="&amp;$C$7&amp;" AND LocalDay("&amp;$E$18&amp;")="&amp;$B$7&amp;" AND LocalHour("&amp;$E$18&amp;")="&amp;F16&amp;" AND LocalMinute("&amp;$E$18&amp;")="&amp;G16&amp;"))", "Bar", "", "Close", "5", "0", "", "", "","FALSE","T"))</f>
        <v>28596</v>
      </c>
      <c r="Y16" s="115">
        <f ca="1">IF(O16=1,"",RTD("cqg.rtd",,"StudyData", "(Vol("&amp;$E$19&amp;")when  (LocalYear("&amp;$E$19&amp;")="&amp;$D$8&amp;" AND LocalMonth("&amp;$E$19&amp;")="&amp;$C$8&amp;" AND LocalDay("&amp;$E$19&amp;")="&amp;$B$8&amp;" AND LocalHour("&amp;$E$19&amp;")="&amp;F16&amp;" AND LocalMinute("&amp;$E$19&amp;")="&amp;G16&amp;"))", "Bar", "", "Close", "5", "0", "", "", "","FALSE","T"))</f>
        <v>20330</v>
      </c>
      <c r="Z16" s="115">
        <f ca="1">IF(O16=1,"",RTD("cqg.rtd",,"StudyData", "(Vol("&amp;$E$20&amp;")when  (LocalYear("&amp;$E$20&amp;")="&amp;$D$9&amp;" AND LocalMonth("&amp;$E$20&amp;")="&amp;$C$9&amp;" AND LocalDay("&amp;$E$20&amp;")="&amp;$B$9&amp;" AND LocalHour("&amp;$E$20&amp;")="&amp;F16&amp;" AND LocalMinute("&amp;$E$20&amp;")="&amp;G16&amp;"))", "Bar", "", "Close", "5", "0", "", "", "","FALSE","T"))</f>
        <v>23061</v>
      </c>
      <c r="AA16" s="115">
        <f ca="1">IF(O16=1,"",RTD("cqg.rtd",,"StudyData", "(Vol("&amp;$E$21&amp;")when  (LocalYear("&amp;$E$21&amp;")="&amp;$D$10&amp;" AND LocalMonth("&amp;$E$21&amp;")="&amp;$C$10&amp;" AND LocalDay("&amp;$E$21&amp;")="&amp;$B$10&amp;" AND LocalHour("&amp;$E$21&amp;")="&amp;F16&amp;" AND LocalMinute("&amp;$E$21&amp;")="&amp;G16&amp;"))", "Bar", "", "Close", "5", "0", "", "", "","FALSE","T"))</f>
        <v>54130</v>
      </c>
      <c r="AB16" s="115">
        <f ca="1">IF(O16=1,"",RTD("cqg.rtd",,"StudyData", "(Vol("&amp;$E$21&amp;")when  (LocalYear("&amp;$E$21&amp;")="&amp;$D$11&amp;" AND LocalMonth("&amp;$E$21&amp;")="&amp;$C$11&amp;" AND LocalDay("&amp;$E$21&amp;")="&amp;$B$11&amp;" AND LocalHour("&amp;$E$21&amp;")="&amp;F16&amp;" AND LocalMinute("&amp;$E$21&amp;")="&amp;G16&amp;"))", "Bar", "", "Close", "5", "0", "", "", "","FALSE","T"))</f>
        <v>27620</v>
      </c>
      <c r="AC16" s="116">
        <f t="shared" ca="1" si="8"/>
        <v>14588</v>
      </c>
      <c r="AE16" s="115" t="str">
        <f ca="1">IF($R16=1,SUM($S$1:S16),"")</f>
        <v/>
      </c>
      <c r="AF16" s="115" t="str">
        <f ca="1">IF($R16=1,SUM($T$1:T16),"")</f>
        <v/>
      </c>
      <c r="AG16" s="115" t="str">
        <f ca="1">IF($R16=1,SUM($U$1:U16),"")</f>
        <v/>
      </c>
      <c r="AH16" s="115" t="str">
        <f ca="1">IF($R16=1,SUM($V$1:V16),"")</f>
        <v/>
      </c>
      <c r="AI16" s="115" t="str">
        <f ca="1">IF($R16=1,SUM($W$1:W16),"")</f>
        <v/>
      </c>
      <c r="AJ16" s="115" t="str">
        <f ca="1">IF($R16=1,SUM($X$1:X16),"")</f>
        <v/>
      </c>
      <c r="AK16" s="115" t="str">
        <f ca="1">IF($R16=1,SUM($Y$1:Y16),"")</f>
        <v/>
      </c>
      <c r="AL16" s="115" t="str">
        <f ca="1">IF($R16=1,SUM($Z$1:Z16),"")</f>
        <v/>
      </c>
      <c r="AM16" s="115" t="str">
        <f ca="1">IF($R16=1,SUM($AA$1:AA16),"")</f>
        <v/>
      </c>
      <c r="AN16" s="115" t="str">
        <f ca="1">IF($R16=1,SUM($AB$1:AB16),"")</f>
        <v/>
      </c>
      <c r="AO16" s="115" t="str">
        <f ca="1">IF($R16=1,SUM($AC$1:AC16),"")</f>
        <v/>
      </c>
      <c r="AQ16" s="120" t="str">
        <f t="shared" si="9"/>
        <v>9:45</v>
      </c>
    </row>
    <row r="17" spans="1:43" x14ac:dyDescent="0.3">
      <c r="A17" s="124">
        <f t="shared" ref="A17:A26" ca="1" si="14">IF(B16=2,A16-3,A16-1)</f>
        <v>42415.387468402776</v>
      </c>
      <c r="B17" s="115">
        <f t="shared" ca="1" si="13"/>
        <v>2</v>
      </c>
      <c r="C17" s="115">
        <f ca="1" xml:space="preserve"> RTD("cqg.rtd",,"StudyData", "(Vol("&amp;$B$12&amp;"?1"&amp;")when  (LocalYear("&amp;$B$12&amp;"?1"&amp;")="&amp;$D$6&amp;" AND LocalMonth("&amp;$B$12&amp;"?1"&amp;")="&amp;$C$6&amp;" AND LocalDay("&amp;$B$12&amp;"?1"&amp;")="&amp;$B6&amp;" AND LocalHour("&amp;$B$12&amp;"?1"&amp;")="&amp;$F$1&amp;" AND LocalMinute("&amp;$B$12&amp;"?1"&amp;")="&amp;$G$1&amp;"))", "Bar", "", "Close", "5", "0", "", "", "","FALSE","T")</f>
        <v>56801</v>
      </c>
      <c r="D17" s="115">
        <f ca="1" xml:space="preserve"> RTD("cqg.rtd",,"StudyData", "(Vol("&amp;$B$12&amp;"?2"&amp;")when  (LocalYear("&amp;$B$12&amp;"?2"&amp;")="&amp;$D$6&amp;" AND LocalMonth("&amp;$B$12&amp;"?2"&amp;")="&amp;$C$6&amp;" AND LocalDay("&amp;$B$12&amp;"?2"&amp;")="&amp;$B6&amp;" AND LocalHour("&amp;$B$12&amp;"?2"&amp;")="&amp;$F$1&amp;" AND LocalMinute("&amp;$B$12&amp;"?2"&amp;")="&amp;$G$1&amp;"))", "Bar", "", "Close", "5", "0", "", "", "","FALSE","T")</f>
        <v>38</v>
      </c>
      <c r="E17" s="115" t="str">
        <f t="shared" ca="1" si="12"/>
        <v>EP?1</v>
      </c>
      <c r="F17" s="115">
        <f t="shared" si="11"/>
        <v>9</v>
      </c>
      <c r="G17" s="117">
        <f t="shared" si="4"/>
        <v>50</v>
      </c>
      <c r="H17" s="118">
        <f t="shared" si="5"/>
        <v>0.40972222222222227</v>
      </c>
      <c r="K17" s="116">
        <f ca="1" xml:space="preserve"> IF(O17=1,"",RTD("cqg.rtd",,"StudyData",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13595</v>
      </c>
      <c r="L17" s="116">
        <f ca="1">IF(K17="",NA(),RTD("cqg.rtd",,"StudyData",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13595</v>
      </c>
      <c r="M17" s="116">
        <f t="shared" ca="1" si="2"/>
        <v>25993.9</v>
      </c>
      <c r="O17" s="115">
        <f t="shared" si="6"/>
        <v>0</v>
      </c>
      <c r="R17" s="115">
        <f t="shared" ca="1" si="7"/>
        <v>1.6000000000000007E-2</v>
      </c>
      <c r="S17" s="115">
        <f ca="1">IF(O17=1,"",RTD("cqg.rtd",,"StudyData", "(Vol("&amp;$E$13&amp;")when  (LocalYear("&amp;$E$13&amp;")="&amp;$D$2&amp;" AND LocalMonth("&amp;$E$13&amp;")="&amp;$C$2&amp;" AND LocalDay("&amp;$E$13&amp;")="&amp;$B$2&amp;" AND LocalHour("&amp;$E$13&amp;")="&amp;F17&amp;" AND LocalMinute("&amp;$E$13&amp;")="&amp;G17&amp;"))", "Bar", "", "Close", "5", "0", "", "", "","FALSE","T"))</f>
        <v>872</v>
      </c>
      <c r="T17" s="115">
        <f ca="1">IF(O17=1,"",RTD("cqg.rtd",,"StudyData", "(Vol("&amp;$E$14&amp;")when  (LocalYear("&amp;$E$14&amp;")="&amp;$D$3&amp;" AND LocalMonth("&amp;$E$14&amp;")="&amp;$C$3&amp;" AND LocalDay("&amp;$E$14&amp;")="&amp;$B$3&amp;" AND LocalHour("&amp;$E$14&amp;")="&amp;F17&amp;" AND LocalMinute("&amp;$E$14&amp;")="&amp;G17&amp;"))", "Bar", "", "Close", "5", "0", "", "", "","FALSE","T"))</f>
        <v>19024</v>
      </c>
      <c r="U17" s="115">
        <f ca="1">IF(O17=1,"",RTD("cqg.rtd",,"StudyData", "(Vol("&amp;$E$15&amp;")when  (LocalYear("&amp;$E$15&amp;")="&amp;$D$4&amp;" AND LocalMonth("&amp;$E$15&amp;")="&amp;$C$4&amp;" AND LocalDay("&amp;$E$15&amp;")="&amp;$B$4&amp;" AND LocalHour("&amp;$E$15&amp;")="&amp;F17&amp;" AND LocalMinute("&amp;$E$15&amp;")="&amp;G17&amp;"))", "Bar", "", "Close", "5", "0", "", "", "","FALSE","T"))</f>
        <v>30635</v>
      </c>
      <c r="V17" s="115">
        <f ca="1">IF(O17=1,"",RTD("cqg.rtd",,"StudyData", "(Vol("&amp;$E$16&amp;")when  (LocalYear("&amp;$E$16&amp;")="&amp;$D$5&amp;" AND LocalMonth("&amp;$E$16&amp;")="&amp;$C$5&amp;" AND LocalDay("&amp;$E$16&amp;")="&amp;$B$5&amp;" AND LocalHour("&amp;$E$16&amp;")="&amp;F17&amp;" AND LocalMinute("&amp;$E$16&amp;")="&amp;G17&amp;"))", "Bar", "", "Close", "5", "0", "", "", "","FALSE","T"))</f>
        <v>29120</v>
      </c>
      <c r="W17" s="115">
        <f ca="1">IF(O17=1,"",RTD("cqg.rtd",,"StudyData", "(Vol("&amp;$E$17&amp;")when  (LocalYear("&amp;$E$17&amp;")="&amp;$D$6&amp;" AND LocalMonth("&amp;$E$17&amp;")="&amp;$C$6&amp;" AND LocalDay("&amp;$E$17&amp;")="&amp;$B$6&amp;" AND LocalHour("&amp;$E$17&amp;")="&amp;F17&amp;" AND LocalMinute("&amp;$E$17&amp;")="&amp;G17&amp;"))", "Bar", "", "Close", "5", "0", "", "", "","FALSE","T"))</f>
        <v>40614</v>
      </c>
      <c r="X17" s="115">
        <f ca="1">IF(O17=1,"",RTD("cqg.rtd",,"StudyData", "(Vol("&amp;$E$18&amp;")when  (LocalYear("&amp;$E$18&amp;")="&amp;$D$7&amp;" AND LocalMonth("&amp;$E$18&amp;")="&amp;$C$7&amp;" AND LocalDay("&amp;$E$18&amp;")="&amp;$B$7&amp;" AND LocalHour("&amp;$E$18&amp;")="&amp;F17&amp;" AND LocalMinute("&amp;$E$18&amp;")="&amp;G17&amp;"))", "Bar", "", "Close", "5", "0", "", "", "","FALSE","T"))</f>
        <v>32525</v>
      </c>
      <c r="Y17" s="115">
        <f ca="1">IF(O17=1,"",RTD("cqg.rtd",,"StudyData", "(Vol("&amp;$E$19&amp;")when  (LocalYear("&amp;$E$19&amp;")="&amp;$D$8&amp;" AND LocalMonth("&amp;$E$19&amp;")="&amp;$C$8&amp;" AND LocalDay("&amp;$E$19&amp;")="&amp;$B$8&amp;" AND LocalHour("&amp;$E$19&amp;")="&amp;F17&amp;" AND LocalMinute("&amp;$E$19&amp;")="&amp;G17&amp;"))", "Bar", "", "Close", "5", "0", "", "", "","FALSE","T"))</f>
        <v>33170</v>
      </c>
      <c r="Z17" s="115">
        <f ca="1">IF(O17=1,"",RTD("cqg.rtd",,"StudyData", "(Vol("&amp;$E$20&amp;")when  (LocalYear("&amp;$E$20&amp;")="&amp;$D$9&amp;" AND LocalMonth("&amp;$E$20&amp;")="&amp;$C$9&amp;" AND LocalDay("&amp;$E$20&amp;")="&amp;$B$9&amp;" AND LocalHour("&amp;$E$20&amp;")="&amp;F17&amp;" AND LocalMinute("&amp;$E$20&amp;")="&amp;G17&amp;"))", "Bar", "", "Close", "5", "0", "", "", "","FALSE","T"))</f>
        <v>19960</v>
      </c>
      <c r="AA17" s="115">
        <f ca="1">IF(O17=1,"",RTD("cqg.rtd",,"StudyData", "(Vol("&amp;$E$21&amp;")when  (LocalYear("&amp;$E$21&amp;")="&amp;$D$10&amp;" AND LocalMonth("&amp;$E$21&amp;")="&amp;$C$10&amp;" AND LocalDay("&amp;$E$21&amp;")="&amp;$B$10&amp;" AND LocalHour("&amp;$E$21&amp;")="&amp;F17&amp;" AND LocalMinute("&amp;$E$21&amp;")="&amp;G17&amp;"))", "Bar", "", "Close", "5", "0", "", "", "","FALSE","T"))</f>
        <v>32945</v>
      </c>
      <c r="AB17" s="115">
        <f ca="1">IF(O17=1,"",RTD("cqg.rtd",,"StudyData", "(Vol("&amp;$E$21&amp;")when  (LocalYear("&amp;$E$21&amp;")="&amp;$D$11&amp;" AND LocalMonth("&amp;$E$21&amp;")="&amp;$C$11&amp;" AND LocalDay("&amp;$E$21&amp;")="&amp;$B$11&amp;" AND LocalHour("&amp;$E$21&amp;")="&amp;F17&amp;" AND LocalMinute("&amp;$E$21&amp;")="&amp;G17&amp;"))", "Bar", "", "Close", "5", "0", "", "", "","FALSE","T"))</f>
        <v>21074</v>
      </c>
      <c r="AC17" s="116">
        <f t="shared" ca="1" si="8"/>
        <v>13595</v>
      </c>
      <c r="AE17" s="115" t="str">
        <f ca="1">IF($R17=1,SUM($S$1:S17),"")</f>
        <v/>
      </c>
      <c r="AF17" s="115" t="str">
        <f ca="1">IF($R17=1,SUM($T$1:T17),"")</f>
        <v/>
      </c>
      <c r="AG17" s="115" t="str">
        <f ca="1">IF($R17=1,SUM($U$1:U17),"")</f>
        <v/>
      </c>
      <c r="AH17" s="115" t="str">
        <f ca="1">IF($R17=1,SUM($V$1:V17),"")</f>
        <v/>
      </c>
      <c r="AI17" s="115" t="str">
        <f ca="1">IF($R17=1,SUM($W$1:W17),"")</f>
        <v/>
      </c>
      <c r="AJ17" s="115" t="str">
        <f ca="1">IF($R17=1,SUM($X$1:X17),"")</f>
        <v/>
      </c>
      <c r="AK17" s="115" t="str">
        <f ca="1">IF($R17=1,SUM($Y$1:Y17),"")</f>
        <v/>
      </c>
      <c r="AL17" s="115" t="str">
        <f ca="1">IF($R17=1,SUM($Z$1:Z17),"")</f>
        <v/>
      </c>
      <c r="AM17" s="115" t="str">
        <f ca="1">IF($R17=1,SUM($AA$1:AA17),"")</f>
        <v/>
      </c>
      <c r="AN17" s="115" t="str">
        <f ca="1">IF($R17=1,SUM($AB$1:AB17),"")</f>
        <v/>
      </c>
      <c r="AO17" s="115" t="str">
        <f ca="1">IF($R17=1,SUM($AC$1:AC17),"")</f>
        <v/>
      </c>
      <c r="AQ17" s="120" t="str">
        <f t="shared" si="9"/>
        <v>9:50</v>
      </c>
    </row>
    <row r="18" spans="1:43" x14ac:dyDescent="0.3">
      <c r="A18" s="124">
        <f t="shared" ca="1" si="14"/>
        <v>42412.387468402776</v>
      </c>
      <c r="B18" s="115">
        <f t="shared" ca="1" si="13"/>
        <v>6</v>
      </c>
      <c r="C18" s="115">
        <f ca="1" xml:space="preserve"> RTD("cqg.rtd",,"StudyData", "(Vol("&amp;$B$12&amp;"?1"&amp;")when  (LocalYear("&amp;$B$12&amp;"?1"&amp;")="&amp;$D$7&amp;" AND LocalMonth("&amp;$B$12&amp;"?1"&amp;")="&amp;$C$7&amp;" AND LocalDay("&amp;$B$12&amp;"?1"&amp;")="&amp;$B7&amp;" AND LocalHour("&amp;$B$12&amp;"?1"&amp;")="&amp;$F$1&amp;" AND LocalMinute("&amp;$B$12&amp;"?1"&amp;")="&amp;$G$1&amp;"))", "Bar", "", "Close", "5", "0", "", "", "","FALSE","T")</f>
        <v>60720</v>
      </c>
      <c r="D18" s="115">
        <f ca="1" xml:space="preserve"> RTD("cqg.rtd",,"StudyData", "(Vol("&amp;$B$12&amp;"?2"&amp;")when  (LocalYear("&amp;$B$12&amp;"?2"&amp;")="&amp;$D$7&amp;" AND LocalMonth("&amp;$B$12&amp;"?2"&amp;")="&amp;$C$7&amp;" AND LocalDay("&amp;$B$12&amp;"?2"&amp;")="&amp;$B7&amp;" AND LocalHour("&amp;$B$12&amp;"?2"&amp;")="&amp;$F$1&amp;" AND LocalMinute("&amp;$B$12&amp;"?2"&amp;")="&amp;$G$1&amp;"))", "Bar", "", "Close", "5", "0", "", "", "","FALSE","T")</f>
        <v>13</v>
      </c>
      <c r="E18" s="115" t="str">
        <f t="shared" ca="1" si="12"/>
        <v>EP?1</v>
      </c>
      <c r="F18" s="115">
        <f t="shared" si="11"/>
        <v>9</v>
      </c>
      <c r="G18" s="117">
        <f t="shared" si="4"/>
        <v>55</v>
      </c>
      <c r="H18" s="118">
        <f t="shared" si="5"/>
        <v>0.41319444444444442</v>
      </c>
      <c r="K18" s="116">
        <f ca="1" xml:space="preserve"> IF(O18=1,"",RTD("cqg.rtd",,"StudyData",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14480</v>
      </c>
      <c r="L18" s="116">
        <f ca="1">IF(K18="",NA(),RTD("cqg.rtd",,"StudyData",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14480</v>
      </c>
      <c r="M18" s="116">
        <f t="shared" ca="1" si="2"/>
        <v>27576.6</v>
      </c>
      <c r="O18" s="115">
        <f t="shared" si="6"/>
        <v>0</v>
      </c>
      <c r="R18" s="115">
        <f t="shared" ca="1" si="7"/>
        <v>1.7000000000000008E-2</v>
      </c>
      <c r="S18" s="115">
        <f ca="1">IF(O18=1,"",RTD("cqg.rtd",,"StudyData", "(Vol("&amp;$E$13&amp;")when  (LocalYear("&amp;$E$13&amp;")="&amp;$D$2&amp;" AND LocalMonth("&amp;$E$13&amp;")="&amp;$C$2&amp;" AND LocalDay("&amp;$E$13&amp;")="&amp;$B$2&amp;" AND LocalHour("&amp;$E$13&amp;")="&amp;F18&amp;" AND LocalMinute("&amp;$E$13&amp;")="&amp;G18&amp;"))", "Bar", "", "Close", "5", "0", "", "", "","FALSE","T"))</f>
        <v>1317</v>
      </c>
      <c r="T18" s="115">
        <f ca="1">IF(O18=1,"",RTD("cqg.rtd",,"StudyData", "(Vol("&amp;$E$14&amp;")when  (LocalYear("&amp;$E$14&amp;")="&amp;$D$3&amp;" AND LocalMonth("&amp;$E$14&amp;")="&amp;$C$3&amp;" AND LocalDay("&amp;$E$14&amp;")="&amp;$B$3&amp;" AND LocalHour("&amp;$E$14&amp;")="&amp;F18&amp;" AND LocalMinute("&amp;$E$14&amp;")="&amp;G18&amp;"))", "Bar", "", "Close", "5", "0", "", "", "","FALSE","T"))</f>
        <v>15852</v>
      </c>
      <c r="U18" s="115">
        <f ca="1">IF(O18=1,"",RTD("cqg.rtd",,"StudyData", "(Vol("&amp;$E$15&amp;")when  (LocalYear("&amp;$E$15&amp;")="&amp;$D$4&amp;" AND LocalMonth("&amp;$E$15&amp;")="&amp;$C$4&amp;" AND LocalDay("&amp;$E$15&amp;")="&amp;$B$4&amp;" AND LocalHour("&amp;$E$15&amp;")="&amp;F18&amp;" AND LocalMinute("&amp;$E$15&amp;")="&amp;G18&amp;"))", "Bar", "", "Close", "5", "0", "", "", "","FALSE","T"))</f>
        <v>25898</v>
      </c>
      <c r="V18" s="115">
        <f ca="1">IF(O18=1,"",RTD("cqg.rtd",,"StudyData", "(Vol("&amp;$E$16&amp;")when  (LocalYear("&amp;$E$16&amp;")="&amp;$D$5&amp;" AND LocalMonth("&amp;$E$16&amp;")="&amp;$C$5&amp;" AND LocalDay("&amp;$E$16&amp;")="&amp;$B$5&amp;" AND LocalHour("&amp;$E$16&amp;")="&amp;F18&amp;" AND LocalMinute("&amp;$E$16&amp;")="&amp;G18&amp;"))", "Bar", "", "Close", "5", "0", "", "", "","FALSE","T"))</f>
        <v>40153</v>
      </c>
      <c r="W18" s="115">
        <f ca="1">IF(O18=1,"",RTD("cqg.rtd",,"StudyData", "(Vol("&amp;$E$17&amp;")when  (LocalYear("&amp;$E$17&amp;")="&amp;$D$6&amp;" AND LocalMonth("&amp;$E$17&amp;")="&amp;$C$6&amp;" AND LocalDay("&amp;$E$17&amp;")="&amp;$B$6&amp;" AND LocalHour("&amp;$E$17&amp;")="&amp;F18&amp;" AND LocalMinute("&amp;$E$17&amp;")="&amp;G18&amp;"))", "Bar", "", "Close", "5", "0", "", "", "","FALSE","T"))</f>
        <v>33687</v>
      </c>
      <c r="X18" s="115">
        <f ca="1">IF(O18=1,"",RTD("cqg.rtd",,"StudyData", "(Vol("&amp;$E$18&amp;")when  (LocalYear("&amp;$E$18&amp;")="&amp;$D$7&amp;" AND LocalMonth("&amp;$E$18&amp;")="&amp;$C$7&amp;" AND LocalDay("&amp;$E$18&amp;")="&amp;$B$7&amp;" AND LocalHour("&amp;$E$18&amp;")="&amp;F18&amp;" AND LocalMinute("&amp;$E$18&amp;")="&amp;G18&amp;"))", "Bar", "", "Close", "5", "0", "", "", "","FALSE","T"))</f>
        <v>25487</v>
      </c>
      <c r="Y18" s="115">
        <f ca="1">IF(O18=1,"",RTD("cqg.rtd",,"StudyData", "(Vol("&amp;$E$19&amp;")when  (LocalYear("&amp;$E$19&amp;")="&amp;$D$8&amp;" AND LocalMonth("&amp;$E$19&amp;")="&amp;$C$8&amp;" AND LocalDay("&amp;$E$19&amp;")="&amp;$B$8&amp;" AND LocalHour("&amp;$E$19&amp;")="&amp;F18&amp;" AND LocalMinute("&amp;$E$19&amp;")="&amp;G18&amp;"))", "Bar", "", "Close", "5", "0", "", "", "","FALSE","T"))</f>
        <v>26661</v>
      </c>
      <c r="Z18" s="115">
        <f ca="1">IF(O18=1,"",RTD("cqg.rtd",,"StudyData", "(Vol("&amp;$E$20&amp;")when  (LocalYear("&amp;$E$20&amp;")="&amp;$D$9&amp;" AND LocalMonth("&amp;$E$20&amp;")="&amp;$C$9&amp;" AND LocalDay("&amp;$E$20&amp;")="&amp;$B$9&amp;" AND LocalHour("&amp;$E$20&amp;")="&amp;F18&amp;" AND LocalMinute("&amp;$E$20&amp;")="&amp;G18&amp;"))", "Bar", "", "Close", "5", "0", "", "", "","FALSE","T"))</f>
        <v>33973</v>
      </c>
      <c r="AA18" s="115">
        <f ca="1">IF(O18=1,"",RTD("cqg.rtd",,"StudyData", "(Vol("&amp;$E$21&amp;")when  (LocalYear("&amp;$E$21&amp;")="&amp;$D$10&amp;" AND LocalMonth("&amp;$E$21&amp;")="&amp;$C$10&amp;" AND LocalDay("&amp;$E$21&amp;")="&amp;$B$10&amp;" AND LocalHour("&amp;$E$21&amp;")="&amp;F18&amp;" AND LocalMinute("&amp;$E$21&amp;")="&amp;G18&amp;"))", "Bar", "", "Close", "5", "0", "", "", "","FALSE","T"))</f>
        <v>55817</v>
      </c>
      <c r="AB18" s="115">
        <f ca="1">IF(O18=1,"",RTD("cqg.rtd",,"StudyData", "(Vol("&amp;$E$21&amp;")when  (LocalYear("&amp;$E$21&amp;")="&amp;$D$11&amp;" AND LocalMonth("&amp;$E$21&amp;")="&amp;$C$11&amp;" AND LocalDay("&amp;$E$21&amp;")="&amp;$B$11&amp;" AND LocalHour("&amp;$E$21&amp;")="&amp;F18&amp;" AND LocalMinute("&amp;$E$21&amp;")="&amp;G18&amp;"))", "Bar", "", "Close", "5", "0", "", "", "","FALSE","T"))</f>
        <v>16921</v>
      </c>
      <c r="AC18" s="116">
        <f t="shared" ca="1" si="8"/>
        <v>14480</v>
      </c>
      <c r="AE18" s="115" t="str">
        <f ca="1">IF($R18=1,SUM($S$1:S18),"")</f>
        <v/>
      </c>
      <c r="AF18" s="115" t="str">
        <f ca="1">IF($R18=1,SUM($T$1:T18),"")</f>
        <v/>
      </c>
      <c r="AG18" s="115" t="str">
        <f ca="1">IF($R18=1,SUM($U$1:U18),"")</f>
        <v/>
      </c>
      <c r="AH18" s="115" t="str">
        <f ca="1">IF($R18=1,SUM($V$1:V18),"")</f>
        <v/>
      </c>
      <c r="AI18" s="115" t="str">
        <f ca="1">IF($R18=1,SUM($W$1:W18),"")</f>
        <v/>
      </c>
      <c r="AJ18" s="115" t="str">
        <f ca="1">IF($R18=1,SUM($X$1:X18),"")</f>
        <v/>
      </c>
      <c r="AK18" s="115" t="str">
        <f ca="1">IF($R18=1,SUM($Y$1:Y18),"")</f>
        <v/>
      </c>
      <c r="AL18" s="115" t="str">
        <f ca="1">IF($R18=1,SUM($Z$1:Z18),"")</f>
        <v/>
      </c>
      <c r="AM18" s="115" t="str">
        <f ca="1">IF($R18=1,SUM($AA$1:AA18),"")</f>
        <v/>
      </c>
      <c r="AN18" s="115" t="str">
        <f ca="1">IF($R18=1,SUM($AB$1:AB18),"")</f>
        <v/>
      </c>
      <c r="AO18" s="115" t="str">
        <f ca="1">IF($R18=1,SUM($AC$1:AC18),"")</f>
        <v/>
      </c>
      <c r="AQ18" s="120" t="str">
        <f t="shared" si="9"/>
        <v>9:55</v>
      </c>
    </row>
    <row r="19" spans="1:43" x14ac:dyDescent="0.3">
      <c r="A19" s="124">
        <f t="shared" ca="1" si="14"/>
        <v>42411.387468402776</v>
      </c>
      <c r="B19" s="115">
        <f t="shared" ca="1" si="13"/>
        <v>5</v>
      </c>
      <c r="C19" s="115">
        <f ca="1" xml:space="preserve"> RTD("cqg.rtd",,"StudyData", "(Vol("&amp;$B$12&amp;"?1"&amp;")when  (LocalYear("&amp;$B$12&amp;"?1"&amp;")="&amp;$D$8&amp;" AND LocalMonth("&amp;$B$12&amp;"?1"&amp;")="&amp;$C$8&amp;" AND LocalDay("&amp;$B$12&amp;"?1"&amp;")="&amp;$B8&amp;" AND LocalHour("&amp;$B$12&amp;"?1"&amp;")="&amp;$F$1&amp;" AND LocalMinute("&amp;$B$12&amp;"?1"&amp;")="&amp;$G$1&amp;"))", "Bar", "", "Close", "5", "0", "", "", "","FALSE","T")</f>
        <v>43683</v>
      </c>
      <c r="D19" s="115">
        <f ca="1" xml:space="preserve"> RTD("cqg.rtd",,"StudyData", "(Vol("&amp;$B$12&amp;"?2"&amp;")when  (LocalYear("&amp;$B$12&amp;"?2"&amp;")="&amp;$D$8&amp;" AND LocalMonth("&amp;$B$12&amp;"?2"&amp;")="&amp;$C$8&amp;" AND LocalDay("&amp;$B$12&amp;"?2"&amp;")="&amp;$B8&amp;" AND LocalHour("&amp;$B$12&amp;"?2"&amp;")="&amp;$F$1&amp;" AND LocalMinute("&amp;$B$12&amp;"?2"&amp;")="&amp;$G$1&amp;"))", "Bar", "", "Close", "5", "0", "", "", "","FALSE","T")</f>
        <v>48</v>
      </c>
      <c r="E19" s="115" t="str">
        <f t="shared" ca="1" si="12"/>
        <v>EP?1</v>
      </c>
      <c r="F19" s="115">
        <f t="shared" si="11"/>
        <v>10</v>
      </c>
      <c r="G19" s="117" t="str">
        <f t="shared" si="4"/>
        <v>00</v>
      </c>
      <c r="H19" s="118">
        <f t="shared" si="5"/>
        <v>0.41666666666666669</v>
      </c>
      <c r="K19" s="116">
        <f ca="1" xml:space="preserve"> IF(O19=1,"",RTD("cqg.rtd",,"StudyData",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14793</v>
      </c>
      <c r="L19" s="116">
        <f ca="1">IF(K19="",NA(),RTD("cqg.rtd",,"StudyData",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14793</v>
      </c>
      <c r="M19" s="116">
        <f t="shared" ca="1" si="2"/>
        <v>27941</v>
      </c>
      <c r="O19" s="115">
        <f t="shared" si="6"/>
        <v>0</v>
      </c>
      <c r="R19" s="115">
        <f t="shared" ca="1" si="7"/>
        <v>1.8000000000000009E-2</v>
      </c>
      <c r="S19" s="115">
        <f ca="1">IF(O19=1,"",RTD("cqg.rtd",,"StudyData", "(Vol("&amp;$E$13&amp;")when  (LocalYear("&amp;$E$13&amp;")="&amp;$D$2&amp;" AND LocalMonth("&amp;$E$13&amp;")="&amp;$C$2&amp;" AND LocalDay("&amp;$E$13&amp;")="&amp;$B$2&amp;" AND LocalHour("&amp;$E$13&amp;")="&amp;F19&amp;" AND LocalMinute("&amp;$E$13&amp;")="&amp;G19&amp;"))", "Bar", "", "Close", "5", "0", "", "", "","FALSE","T"))</f>
        <v>2020</v>
      </c>
      <c r="T19" s="115">
        <f ca="1">IF(O19=1,"",RTD("cqg.rtd",,"StudyData", "(Vol("&amp;$E$14&amp;")when  (LocalYear("&amp;$E$14&amp;")="&amp;$D$3&amp;" AND LocalMonth("&amp;$E$14&amp;")="&amp;$C$3&amp;" AND LocalDay("&amp;$E$14&amp;")="&amp;$B$3&amp;" AND LocalHour("&amp;$E$14&amp;")="&amp;F19&amp;" AND LocalMinute("&amp;$E$14&amp;")="&amp;G19&amp;"))", "Bar", "", "Close", "5", "0", "", "", "","FALSE","T"))</f>
        <v>25149</v>
      </c>
      <c r="U19" s="115">
        <f ca="1">IF(O19=1,"",RTD("cqg.rtd",,"StudyData", "(Vol("&amp;$E$15&amp;")when  (LocalYear("&amp;$E$15&amp;")="&amp;$D$4&amp;" AND LocalMonth("&amp;$E$15&amp;")="&amp;$C$4&amp;" AND LocalDay("&amp;$E$15&amp;")="&amp;$B$4&amp;" AND LocalHour("&amp;$E$15&amp;")="&amp;F19&amp;" AND LocalMinute("&amp;$E$15&amp;")="&amp;G19&amp;"))", "Bar", "", "Close", "5", "0", "", "", "","FALSE","T"))</f>
        <v>24726</v>
      </c>
      <c r="V19" s="115">
        <f ca="1">IF(O19=1,"",RTD("cqg.rtd",,"StudyData", "(Vol("&amp;$E$16&amp;")when  (LocalYear("&amp;$E$16&amp;")="&amp;$D$5&amp;" AND LocalMonth("&amp;$E$16&amp;")="&amp;$C$5&amp;" AND LocalDay("&amp;$E$16&amp;")="&amp;$B$5&amp;" AND LocalHour("&amp;$E$16&amp;")="&amp;F19&amp;" AND LocalMinute("&amp;$E$16&amp;")="&amp;G19&amp;"))", "Bar", "", "Close", "5", "0", "", "", "","FALSE","T"))</f>
        <v>39802</v>
      </c>
      <c r="W19" s="115">
        <f ca="1">IF(O19=1,"",RTD("cqg.rtd",,"StudyData", "(Vol("&amp;$E$17&amp;")when  (LocalYear("&amp;$E$17&amp;")="&amp;$D$6&amp;" AND LocalMonth("&amp;$E$17&amp;")="&amp;$C$6&amp;" AND LocalDay("&amp;$E$17&amp;")="&amp;$B$6&amp;" AND LocalHour("&amp;$E$17&amp;")="&amp;F19&amp;" AND LocalMinute("&amp;$E$17&amp;")="&amp;G19&amp;"))", "Bar", "", "Close", "5", "0", "", "", "","FALSE","T"))</f>
        <v>38624</v>
      </c>
      <c r="X19" s="115">
        <f ca="1">IF(O19=1,"",RTD("cqg.rtd",,"StudyData", "(Vol("&amp;$E$18&amp;")when  (LocalYear("&amp;$E$18&amp;")="&amp;$D$7&amp;" AND LocalMonth("&amp;$E$18&amp;")="&amp;$C$7&amp;" AND LocalDay("&amp;$E$18&amp;")="&amp;$B$7&amp;" AND LocalHour("&amp;$E$18&amp;")="&amp;F19&amp;" AND LocalMinute("&amp;$E$18&amp;")="&amp;G19&amp;"))", "Bar", "", "Close", "5", "0", "", "", "","FALSE","T"))</f>
        <v>34111</v>
      </c>
      <c r="Y19" s="115">
        <f ca="1">IF(O19=1,"",RTD("cqg.rtd",,"StudyData", "(Vol("&amp;$E$19&amp;")when  (LocalYear("&amp;$E$19&amp;")="&amp;$D$8&amp;" AND LocalMonth("&amp;$E$19&amp;")="&amp;$C$8&amp;" AND LocalDay("&amp;$E$19&amp;")="&amp;$B$8&amp;" AND LocalHour("&amp;$E$19&amp;")="&amp;F19&amp;" AND LocalMinute("&amp;$E$19&amp;")="&amp;G19&amp;"))", "Bar", "", "Close", "5", "0", "", "", "","FALSE","T"))</f>
        <v>26440</v>
      </c>
      <c r="Z19" s="115">
        <f ca="1">IF(O19=1,"",RTD("cqg.rtd",,"StudyData", "(Vol("&amp;$E$20&amp;")when  (LocalYear("&amp;$E$20&amp;")="&amp;$D$9&amp;" AND LocalMonth("&amp;$E$20&amp;")="&amp;$C$9&amp;" AND LocalDay("&amp;$E$20&amp;")="&amp;$B$9&amp;" AND LocalHour("&amp;$E$20&amp;")="&amp;F19&amp;" AND LocalMinute("&amp;$E$20&amp;")="&amp;G19&amp;"))", "Bar", "", "Close", "5", "0", "", "", "","FALSE","T"))</f>
        <v>21629</v>
      </c>
      <c r="AA19" s="115">
        <f ca="1">IF(O19=1,"",RTD("cqg.rtd",,"StudyData", "(Vol("&amp;$E$21&amp;")when  (LocalYear("&amp;$E$21&amp;")="&amp;$D$10&amp;" AND LocalMonth("&amp;$E$21&amp;")="&amp;$C$10&amp;" AND LocalDay("&amp;$E$21&amp;")="&amp;$B$10&amp;" AND LocalHour("&amp;$E$21&amp;")="&amp;F19&amp;" AND LocalMinute("&amp;$E$21&amp;")="&amp;G19&amp;"))", "Bar", "", "Close", "5", "0", "", "", "","FALSE","T"))</f>
        <v>46706</v>
      </c>
      <c r="AB19" s="115">
        <f ca="1">IF(O19=1,"",RTD("cqg.rtd",,"StudyData", "(Vol("&amp;$E$21&amp;")when  (LocalYear("&amp;$E$21&amp;")="&amp;$D$11&amp;" AND LocalMonth("&amp;$E$21&amp;")="&amp;$C$11&amp;" AND LocalDay("&amp;$E$21&amp;")="&amp;$B$11&amp;" AND LocalHour("&amp;$E$21&amp;")="&amp;F19&amp;" AND LocalMinute("&amp;$E$21&amp;")="&amp;G19&amp;"))", "Bar", "", "Close", "5", "0", "", "", "","FALSE","T"))</f>
        <v>20203</v>
      </c>
      <c r="AC19" s="116">
        <f t="shared" ca="1" si="8"/>
        <v>14793</v>
      </c>
      <c r="AE19" s="115" t="str">
        <f ca="1">IF($R19=1,SUM($S$1:S19),"")</f>
        <v/>
      </c>
      <c r="AF19" s="115" t="str">
        <f ca="1">IF($R19=1,SUM($T$1:T19),"")</f>
        <v/>
      </c>
      <c r="AG19" s="115" t="str">
        <f ca="1">IF($R19=1,SUM($U$1:U19),"")</f>
        <v/>
      </c>
      <c r="AH19" s="115" t="str">
        <f ca="1">IF($R19=1,SUM($V$1:V19),"")</f>
        <v/>
      </c>
      <c r="AI19" s="115" t="str">
        <f ca="1">IF($R19=1,SUM($W$1:W19),"")</f>
        <v/>
      </c>
      <c r="AJ19" s="115" t="str">
        <f ca="1">IF($R19=1,SUM($X$1:X19),"")</f>
        <v/>
      </c>
      <c r="AK19" s="115" t="str">
        <f ca="1">IF($R19=1,SUM($Y$1:Y19),"")</f>
        <v/>
      </c>
      <c r="AL19" s="115" t="str">
        <f ca="1">IF($R19=1,SUM($Z$1:Z19),"")</f>
        <v/>
      </c>
      <c r="AM19" s="115" t="str">
        <f ca="1">IF($R19=1,SUM($AA$1:AA19),"")</f>
        <v/>
      </c>
      <c r="AN19" s="115" t="str">
        <f ca="1">IF($R19=1,SUM($AB$1:AB19),"")</f>
        <v/>
      </c>
      <c r="AO19" s="115" t="str">
        <f ca="1">IF($R19=1,SUM($AC$1:AC19),"")</f>
        <v/>
      </c>
      <c r="AQ19" s="120" t="str">
        <f t="shared" si="9"/>
        <v>10:00</v>
      </c>
    </row>
    <row r="20" spans="1:43" x14ac:dyDescent="0.3">
      <c r="A20" s="124">
        <f t="shared" ca="1" si="14"/>
        <v>42410.387468402776</v>
      </c>
      <c r="B20" s="115">
        <f t="shared" ca="1" si="13"/>
        <v>4</v>
      </c>
      <c r="C20" s="115">
        <f ca="1" xml:space="preserve"> RTD("cqg.rtd",,"StudyData", "(Vol("&amp;$B$12&amp;"?1"&amp;")when  (LocalYear("&amp;$B$12&amp;"?1"&amp;")="&amp;$D$9&amp;" AND LocalMonth("&amp;$B$12&amp;"?1"&amp;")="&amp;$C$9&amp;" AND LocalDay("&amp;$B$12&amp;"?1"&amp;")="&amp;$B9&amp;" AND LocalHour("&amp;$B$12&amp;"?1"&amp;")="&amp;$F$1&amp;" AND LocalMinute("&amp;$B$12&amp;"?1"&amp;")="&amp;$G$1&amp;"))", "Bar", "", "Close", "5", "0", "", "", "","FALSE","T")</f>
        <v>56512</v>
      </c>
      <c r="D20" s="115">
        <f ca="1" xml:space="preserve"> RTD("cqg.rtd",,"StudyData", "(Vol("&amp;$B$12&amp;"?2"&amp;")when  (LocalYear("&amp;$B$12&amp;"?2"&amp;")="&amp;$D$9&amp;" AND LocalMonth("&amp;$B$12&amp;"?2"&amp;")="&amp;$C$9&amp;" AND LocalDay("&amp;$B$12&amp;"?2"&amp;")="&amp;$B9&amp;" AND LocalHour("&amp;$B$12&amp;"?2"&amp;")="&amp;$F$1&amp;" AND LocalMinute("&amp;$B$12&amp;"?2"&amp;")="&amp;$G$1&amp;"))", "Bar", "", "Close", "5", "0", "", "", "","FALSE","T")</f>
        <v>20</v>
      </c>
      <c r="E20" s="115" t="str">
        <f t="shared" ca="1" si="12"/>
        <v>EP?1</v>
      </c>
      <c r="F20" s="115">
        <f t="shared" si="11"/>
        <v>10</v>
      </c>
      <c r="G20" s="117" t="str">
        <f t="shared" si="4"/>
        <v>05</v>
      </c>
      <c r="H20" s="118">
        <f t="shared" si="5"/>
        <v>0.4201388888888889</v>
      </c>
      <c r="K20" s="116">
        <f ca="1" xml:space="preserve"> IF(O20=1,"",RTD("cqg.rtd",,"StudyData",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34800</v>
      </c>
      <c r="L20" s="116">
        <f ca="1">IF(K20="",NA(),RTD("cqg.rtd",,"StudyData",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34800</v>
      </c>
      <c r="M20" s="116">
        <f t="shared" ca="1" si="2"/>
        <v>28407.4</v>
      </c>
      <c r="O20" s="115">
        <f t="shared" si="6"/>
        <v>0</v>
      </c>
      <c r="R20" s="115">
        <f t="shared" ca="1" si="7"/>
        <v>1.900000000000001E-2</v>
      </c>
      <c r="S20" s="115">
        <f ca="1">IF(O20=1,"",RTD("cqg.rtd",,"StudyData", "(Vol("&amp;$E$13&amp;")when  (LocalYear("&amp;$E$13&amp;")="&amp;$D$2&amp;" AND LocalMonth("&amp;$E$13&amp;")="&amp;$C$2&amp;" AND LocalDay("&amp;$E$13&amp;")="&amp;$B$2&amp;" AND LocalHour("&amp;$E$13&amp;")="&amp;F20&amp;" AND LocalMinute("&amp;$E$13&amp;")="&amp;G20&amp;"))", "Bar", "", "Close", "5", "0", "", "", "","FALSE","T"))</f>
        <v>712</v>
      </c>
      <c r="T20" s="115">
        <f ca="1">IF(O20=1,"",RTD("cqg.rtd",,"StudyData", "(Vol("&amp;$E$14&amp;")when  (LocalYear("&amp;$E$14&amp;")="&amp;$D$3&amp;" AND LocalMonth("&amp;$E$14&amp;")="&amp;$C$3&amp;" AND LocalDay("&amp;$E$14&amp;")="&amp;$B$3&amp;" AND LocalHour("&amp;$E$14&amp;")="&amp;F20&amp;" AND LocalMinute("&amp;$E$14&amp;")="&amp;G20&amp;"))", "Bar", "", "Close", "5", "0", "", "", "","FALSE","T"))</f>
        <v>17933</v>
      </c>
      <c r="U20" s="115">
        <f ca="1">IF(O20=1,"",RTD("cqg.rtd",,"StudyData", "(Vol("&amp;$E$15&amp;")when  (LocalYear("&amp;$E$15&amp;")="&amp;$D$4&amp;" AND LocalMonth("&amp;$E$15&amp;")="&amp;$C$4&amp;" AND LocalDay("&amp;$E$15&amp;")="&amp;$B$4&amp;" AND LocalHour("&amp;$E$15&amp;")="&amp;F20&amp;" AND LocalMinute("&amp;$E$15&amp;")="&amp;G20&amp;"))", "Bar", "", "Close", "5", "0", "", "", "","FALSE","T"))</f>
        <v>39791</v>
      </c>
      <c r="V20" s="115">
        <f ca="1">IF(O20=1,"",RTD("cqg.rtd",,"StudyData", "(Vol("&amp;$E$16&amp;")when  (LocalYear("&amp;$E$16&amp;")="&amp;$D$5&amp;" AND LocalMonth("&amp;$E$16&amp;")="&amp;$C$5&amp;" AND LocalDay("&amp;$E$16&amp;")="&amp;$B$5&amp;" AND LocalHour("&amp;$E$16&amp;")="&amp;F20&amp;" AND LocalMinute("&amp;$E$16&amp;")="&amp;G20&amp;"))", "Bar", "", "Close", "5", "0", "", "", "","FALSE","T"))</f>
        <v>36284</v>
      </c>
      <c r="W20" s="115">
        <f ca="1">IF(O20=1,"",RTD("cqg.rtd",,"StudyData", "(Vol("&amp;$E$17&amp;")when  (LocalYear("&amp;$E$17&amp;")="&amp;$D$6&amp;" AND LocalMonth("&amp;$E$17&amp;")="&amp;$C$6&amp;" AND LocalDay("&amp;$E$17&amp;")="&amp;$B$6&amp;" AND LocalHour("&amp;$E$17&amp;")="&amp;F20&amp;" AND LocalMinute("&amp;$E$17&amp;")="&amp;G20&amp;"))", "Bar", "", "Close", "5", "0", "", "", "","FALSE","T"))</f>
        <v>28793</v>
      </c>
      <c r="X20" s="115">
        <f ca="1">IF(O20=1,"",RTD("cqg.rtd",,"StudyData", "(Vol("&amp;$E$18&amp;")when  (LocalYear("&amp;$E$18&amp;")="&amp;$D$7&amp;" AND LocalMonth("&amp;$E$18&amp;")="&amp;$C$7&amp;" AND LocalDay("&amp;$E$18&amp;")="&amp;$B$7&amp;" AND LocalHour("&amp;$E$18&amp;")="&amp;F20&amp;" AND LocalMinute("&amp;$E$18&amp;")="&amp;G20&amp;"))", "Bar", "", "Close", "5", "0", "", "", "","FALSE","T"))</f>
        <v>39715</v>
      </c>
      <c r="Y20" s="115">
        <f ca="1">IF(O20=1,"",RTD("cqg.rtd",,"StudyData", "(Vol("&amp;$E$19&amp;")when  (LocalYear("&amp;$E$19&amp;")="&amp;$D$8&amp;" AND LocalMonth("&amp;$E$19&amp;")="&amp;$C$8&amp;" AND LocalDay("&amp;$E$19&amp;")="&amp;$B$8&amp;" AND LocalHour("&amp;$E$19&amp;")="&amp;F20&amp;" AND LocalMinute("&amp;$E$19&amp;")="&amp;G20&amp;"))", "Bar", "", "Close", "5", "0", "", "", "","FALSE","T"))</f>
        <v>30913</v>
      </c>
      <c r="Z20" s="115">
        <f ca="1">IF(O20=1,"",RTD("cqg.rtd",,"StudyData", "(Vol("&amp;$E$20&amp;")when  (LocalYear("&amp;$E$20&amp;")="&amp;$D$9&amp;" AND LocalMonth("&amp;$E$20&amp;")="&amp;$C$9&amp;" AND LocalDay("&amp;$E$20&amp;")="&amp;$B$9&amp;" AND LocalHour("&amp;$E$20&amp;")="&amp;F20&amp;" AND LocalMinute("&amp;$E$20&amp;")="&amp;G20&amp;"))", "Bar", "", "Close", "5", "0", "", "", "","FALSE","T"))</f>
        <v>27070</v>
      </c>
      <c r="AA20" s="115">
        <f ca="1">IF(O20=1,"",RTD("cqg.rtd",,"StudyData", "(Vol("&amp;$E$21&amp;")when  (LocalYear("&amp;$E$21&amp;")="&amp;$D$10&amp;" AND LocalMonth("&amp;$E$21&amp;")="&amp;$C$10&amp;" AND LocalDay("&amp;$E$21&amp;")="&amp;$B$10&amp;" AND LocalHour("&amp;$E$21&amp;")="&amp;F20&amp;" AND LocalMinute("&amp;$E$21&amp;")="&amp;G20&amp;"))", "Bar", "", "Close", "5", "0", "", "", "","FALSE","T"))</f>
        <v>49294</v>
      </c>
      <c r="AB20" s="115">
        <f ca="1">IF(O20=1,"",RTD("cqg.rtd",,"StudyData", "(Vol("&amp;$E$21&amp;")when  (LocalYear("&amp;$E$21&amp;")="&amp;$D$11&amp;" AND LocalMonth("&amp;$E$21&amp;")="&amp;$C$11&amp;" AND LocalDay("&amp;$E$21&amp;")="&amp;$B$11&amp;" AND LocalHour("&amp;$E$21&amp;")="&amp;F20&amp;" AND LocalMinute("&amp;$E$21&amp;")="&amp;G20&amp;"))", "Bar", "", "Close", "5", "0", "", "", "","FALSE","T"))</f>
        <v>13569</v>
      </c>
      <c r="AC20" s="116">
        <f t="shared" ca="1" si="8"/>
        <v>34800</v>
      </c>
      <c r="AE20" s="115" t="str">
        <f ca="1">IF($R20=1,SUM($S$1:S20),"")</f>
        <v/>
      </c>
      <c r="AF20" s="115" t="str">
        <f ca="1">IF($R20=1,SUM($T$1:T20),"")</f>
        <v/>
      </c>
      <c r="AG20" s="115" t="str">
        <f ca="1">IF($R20=1,SUM($U$1:U20),"")</f>
        <v/>
      </c>
      <c r="AH20" s="115" t="str">
        <f ca="1">IF($R20=1,SUM($V$1:V20),"")</f>
        <v/>
      </c>
      <c r="AI20" s="115" t="str">
        <f ca="1">IF($R20=1,SUM($W$1:W20),"")</f>
        <v/>
      </c>
      <c r="AJ20" s="115" t="str">
        <f ca="1">IF($R20=1,SUM($X$1:X20),"")</f>
        <v/>
      </c>
      <c r="AK20" s="115" t="str">
        <f ca="1">IF($R20=1,SUM($Y$1:Y20),"")</f>
        <v/>
      </c>
      <c r="AL20" s="115" t="str">
        <f ca="1">IF($R20=1,SUM($Z$1:Z20),"")</f>
        <v/>
      </c>
      <c r="AM20" s="115" t="str">
        <f ca="1">IF($R20=1,SUM($AA$1:AA20),"")</f>
        <v/>
      </c>
      <c r="AN20" s="115" t="str">
        <f ca="1">IF($R20=1,SUM($AB$1:AB20),"")</f>
        <v/>
      </c>
      <c r="AO20" s="115" t="str">
        <f ca="1">IF($R20=1,SUM($AC$1:AC20),"")</f>
        <v/>
      </c>
      <c r="AQ20" s="120" t="str">
        <f t="shared" si="9"/>
        <v>10:05</v>
      </c>
    </row>
    <row r="21" spans="1:43" x14ac:dyDescent="0.3">
      <c r="A21" s="124">
        <f t="shared" ca="1" si="14"/>
        <v>42409.387468402776</v>
      </c>
      <c r="B21" s="115">
        <f t="shared" ca="1" si="13"/>
        <v>3</v>
      </c>
      <c r="C21" s="115">
        <f ca="1" xml:space="preserve"> RTD("cqg.rtd",,"StudyData", "(Vol("&amp;$B$12&amp;"?1"&amp;")when  (LocalYear("&amp;$B$12&amp;"?1"&amp;")="&amp;$D$10&amp;" AND LocalMonth("&amp;$B$12&amp;"?1"&amp;")="&amp;$C$10&amp;" AND LocalDay("&amp;$B$12&amp;"?1"&amp;")="&amp;$B10&amp;" AND LocalHour("&amp;$B$12&amp;"?1"&amp;")="&amp;$F$1&amp;" AND LocalMinute("&amp;$B$12&amp;"?1"&amp;")="&amp;$G$1&amp;"))", "Bar", "", "Close", "5", "0", "", "", "","FALSE","T")</f>
        <v>40431</v>
      </c>
      <c r="D21" s="115">
        <f ca="1" xml:space="preserve"> RTD("cqg.rtd",,"StudyData", "(Vol("&amp;$B$12&amp;"?2"&amp;")when  (LocalYear("&amp;$B$12&amp;"?2"&amp;")="&amp;$D$10&amp;" AND LocalMonth("&amp;$B$12&amp;"?2"&amp;")="&amp;$C$10&amp;" AND LocalDay("&amp;$B$12&amp;"?2"&amp;")="&amp;$B10&amp;" AND LocalHour("&amp;$B$12&amp;"?2"&amp;")="&amp;$F$1&amp;" AND LocalMinute("&amp;$B$12&amp;"?2"&amp;")="&amp;$G$1&amp;"))", "Bar", "", "Close", "5", "0", "", "", "","FALSE","T")</f>
        <v>32</v>
      </c>
      <c r="E21" s="115" t="str">
        <f t="shared" ca="1" si="12"/>
        <v>EP?1</v>
      </c>
      <c r="F21" s="115">
        <f t="shared" si="11"/>
        <v>10</v>
      </c>
      <c r="G21" s="117">
        <f t="shared" si="4"/>
        <v>10</v>
      </c>
      <c r="H21" s="118">
        <f t="shared" si="5"/>
        <v>0.4236111111111111</v>
      </c>
      <c r="K21" s="116">
        <f ca="1" xml:space="preserve"> IF(O21=1,"",RTD("cqg.rtd",,"StudyData",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16333</v>
      </c>
      <c r="L21" s="116">
        <f ca="1">IF(K21="",NA(),RTD("cqg.rtd",,"StudyData",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16333</v>
      </c>
      <c r="M21" s="116">
        <f t="shared" ca="1" si="2"/>
        <v>30648</v>
      </c>
      <c r="O21" s="115">
        <f t="shared" si="6"/>
        <v>0</v>
      </c>
      <c r="R21" s="115">
        <f t="shared" ca="1" si="7"/>
        <v>2.0000000000000011E-2</v>
      </c>
      <c r="S21" s="115">
        <f ca="1">IF(O21=1,"",RTD("cqg.rtd",,"StudyData", "(Vol("&amp;$E$13&amp;")when  (LocalYear("&amp;$E$13&amp;")="&amp;$D$2&amp;" AND LocalMonth("&amp;$E$13&amp;")="&amp;$C$2&amp;" AND LocalDay("&amp;$E$13&amp;")="&amp;$B$2&amp;" AND LocalHour("&amp;$E$13&amp;")="&amp;F21&amp;" AND LocalMinute("&amp;$E$13&amp;")="&amp;G21&amp;"))", "Bar", "", "Close", "5", "0", "", "", "","FALSE","T"))</f>
        <v>791</v>
      </c>
      <c r="T21" s="115">
        <f ca="1">IF(O21=1,"",RTD("cqg.rtd",,"StudyData", "(Vol("&amp;$E$14&amp;")when  (LocalYear("&amp;$E$14&amp;")="&amp;$D$3&amp;" AND LocalMonth("&amp;$E$14&amp;")="&amp;$C$3&amp;" AND LocalDay("&amp;$E$14&amp;")="&amp;$B$3&amp;" AND LocalHour("&amp;$E$14&amp;")="&amp;F21&amp;" AND LocalMinute("&amp;$E$14&amp;")="&amp;G21&amp;"))", "Bar", "", "Close", "5", "0", "", "", "","FALSE","T"))</f>
        <v>36247</v>
      </c>
      <c r="U21" s="115">
        <f ca="1">IF(O21=1,"",RTD("cqg.rtd",,"StudyData", "(Vol("&amp;$E$15&amp;")when  (LocalYear("&amp;$E$15&amp;")="&amp;$D$4&amp;" AND LocalMonth("&amp;$E$15&amp;")="&amp;$C$4&amp;" AND LocalDay("&amp;$E$15&amp;")="&amp;$B$4&amp;" AND LocalHour("&amp;$E$15&amp;")="&amp;F21&amp;" AND LocalMinute("&amp;$E$15&amp;")="&amp;G21&amp;"))", "Bar", "", "Close", "5", "0", "", "", "","FALSE","T"))</f>
        <v>39286</v>
      </c>
      <c r="V21" s="115">
        <f ca="1">IF(O21=1,"",RTD("cqg.rtd",,"StudyData", "(Vol("&amp;$E$16&amp;")when  (LocalYear("&amp;$E$16&amp;")="&amp;$D$5&amp;" AND LocalMonth("&amp;$E$16&amp;")="&amp;$C$5&amp;" AND LocalDay("&amp;$E$16&amp;")="&amp;$B$5&amp;" AND LocalHour("&amp;$E$16&amp;")="&amp;F21&amp;" AND LocalMinute("&amp;$E$16&amp;")="&amp;G21&amp;"))", "Bar", "", "Close", "5", "0", "", "", "","FALSE","T"))</f>
        <v>24510</v>
      </c>
      <c r="W21" s="115">
        <f ca="1">IF(O21=1,"",RTD("cqg.rtd",,"StudyData", "(Vol("&amp;$E$17&amp;")when  (LocalYear("&amp;$E$17&amp;")="&amp;$D$6&amp;" AND LocalMonth("&amp;$E$17&amp;")="&amp;$C$6&amp;" AND LocalDay("&amp;$E$17&amp;")="&amp;$B$6&amp;" AND LocalHour("&amp;$E$17&amp;")="&amp;F21&amp;" AND LocalMinute("&amp;$E$17&amp;")="&amp;G21&amp;"))", "Bar", "", "Close", "5", "0", "", "", "","FALSE","T"))</f>
        <v>49684</v>
      </c>
      <c r="X21" s="115">
        <f ca="1">IF(O21=1,"",RTD("cqg.rtd",,"StudyData", "(Vol("&amp;$E$18&amp;")when  (LocalYear("&amp;$E$18&amp;")="&amp;$D$7&amp;" AND LocalMonth("&amp;$E$18&amp;")="&amp;$C$7&amp;" AND LocalDay("&amp;$E$18&amp;")="&amp;$B$7&amp;" AND LocalHour("&amp;$E$18&amp;")="&amp;F21&amp;" AND LocalMinute("&amp;$E$18&amp;")="&amp;G21&amp;"))", "Bar", "", "Close", "5", "0", "", "", "","FALSE","T"))</f>
        <v>41034</v>
      </c>
      <c r="Y21" s="115">
        <f ca="1">IF(O21=1,"",RTD("cqg.rtd",,"StudyData", "(Vol("&amp;$E$19&amp;")when  (LocalYear("&amp;$E$19&amp;")="&amp;$D$8&amp;" AND LocalMonth("&amp;$E$19&amp;")="&amp;$C$8&amp;" AND LocalDay("&amp;$E$19&amp;")="&amp;$B$8&amp;" AND LocalHour("&amp;$E$19&amp;")="&amp;F21&amp;" AND LocalMinute("&amp;$E$19&amp;")="&amp;G21&amp;"))", "Bar", "", "Close", "5", "0", "", "", "","FALSE","T"))</f>
        <v>26000</v>
      </c>
      <c r="Z21" s="115">
        <f ca="1">IF(O21=1,"",RTD("cqg.rtd",,"StudyData", "(Vol("&amp;$E$20&amp;")when  (LocalYear("&amp;$E$20&amp;")="&amp;$D$9&amp;" AND LocalMonth("&amp;$E$20&amp;")="&amp;$C$9&amp;" AND LocalDay("&amp;$E$20&amp;")="&amp;$B$9&amp;" AND LocalHour("&amp;$E$20&amp;")="&amp;F21&amp;" AND LocalMinute("&amp;$E$20&amp;")="&amp;G21&amp;"))", "Bar", "", "Close", "5", "0", "", "", "","FALSE","T"))</f>
        <v>29407</v>
      </c>
      <c r="AA21" s="115">
        <f ca="1">IF(O21=1,"",RTD("cqg.rtd",,"StudyData", "(Vol("&amp;$E$21&amp;")when  (LocalYear("&amp;$E$21&amp;")="&amp;$D$10&amp;" AND LocalMonth("&amp;$E$21&amp;")="&amp;$C$10&amp;" AND LocalDay("&amp;$E$21&amp;")="&amp;$B$10&amp;" AND LocalHour("&amp;$E$21&amp;")="&amp;F21&amp;" AND LocalMinute("&amp;$E$21&amp;")="&amp;G21&amp;"))", "Bar", "", "Close", "5", "0", "", "", "","FALSE","T"))</f>
        <v>38933</v>
      </c>
      <c r="AB21" s="115">
        <f ca="1">IF(O21=1,"",RTD("cqg.rtd",,"StudyData", "(Vol("&amp;$E$21&amp;")when  (LocalYear("&amp;$E$21&amp;")="&amp;$D$11&amp;" AND LocalMonth("&amp;$E$21&amp;")="&amp;$C$11&amp;" AND LocalDay("&amp;$E$21&amp;")="&amp;$B$11&amp;" AND LocalHour("&amp;$E$21&amp;")="&amp;F21&amp;" AND LocalMinute("&amp;$E$21&amp;")="&amp;G21&amp;"))", "Bar", "", "Close", "5", "0", "", "", "","FALSE","T"))</f>
        <v>20588</v>
      </c>
      <c r="AC21" s="116">
        <f t="shared" ca="1" si="8"/>
        <v>16333</v>
      </c>
      <c r="AE21" s="115" t="str">
        <f ca="1">IF($R21=1,SUM($S$1:S21),"")</f>
        <v/>
      </c>
      <c r="AF21" s="115" t="str">
        <f ca="1">IF($R21=1,SUM($T$1:T21),"")</f>
        <v/>
      </c>
      <c r="AG21" s="115" t="str">
        <f ca="1">IF($R21=1,SUM($U$1:U21),"")</f>
        <v/>
      </c>
      <c r="AH21" s="115" t="str">
        <f ca="1">IF($R21=1,SUM($V$1:V21),"")</f>
        <v/>
      </c>
      <c r="AI21" s="115" t="str">
        <f ca="1">IF($R21=1,SUM($W$1:W21),"")</f>
        <v/>
      </c>
      <c r="AJ21" s="115" t="str">
        <f ca="1">IF($R21=1,SUM($X$1:X21),"")</f>
        <v/>
      </c>
      <c r="AK21" s="115" t="str">
        <f ca="1">IF($R21=1,SUM($Y$1:Y21),"")</f>
        <v/>
      </c>
      <c r="AL21" s="115" t="str">
        <f ca="1">IF($R21=1,SUM($Z$1:Z21),"")</f>
        <v/>
      </c>
      <c r="AM21" s="115" t="str">
        <f ca="1">IF($R21=1,SUM($AA$1:AA21),"")</f>
        <v/>
      </c>
      <c r="AN21" s="115" t="str">
        <f ca="1">IF($R21=1,SUM($AB$1:AB21),"")</f>
        <v/>
      </c>
      <c r="AO21" s="115" t="str">
        <f ca="1">IF($R21=1,SUM($AC$1:AC21),"")</f>
        <v/>
      </c>
      <c r="AQ21" s="120" t="str">
        <f t="shared" si="9"/>
        <v>10:10</v>
      </c>
    </row>
    <row r="22" spans="1:43" x14ac:dyDescent="0.3">
      <c r="A22" s="124">
        <f t="shared" ca="1" si="14"/>
        <v>42408.387468402776</v>
      </c>
      <c r="B22" s="115">
        <f t="shared" ca="1" si="13"/>
        <v>2</v>
      </c>
      <c r="F22" s="115">
        <f t="shared" si="11"/>
        <v>10</v>
      </c>
      <c r="G22" s="117">
        <f t="shared" si="4"/>
        <v>15</v>
      </c>
      <c r="H22" s="118">
        <f t="shared" si="5"/>
        <v>0.42708333333333331</v>
      </c>
      <c r="K22" s="116">
        <f ca="1" xml:space="preserve"> IF(O22=1,"",RTD("cqg.rtd",,"StudyData",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6588</v>
      </c>
      <c r="L22" s="116">
        <f ca="1">IF(K22="",NA(),RTD("cqg.rtd",,"StudyData",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6588</v>
      </c>
      <c r="M22" s="116">
        <f t="shared" ca="1" si="2"/>
        <v>28710.400000000001</v>
      </c>
      <c r="O22" s="115">
        <f t="shared" si="6"/>
        <v>0</v>
      </c>
      <c r="R22" s="115">
        <f t="shared" ca="1" si="7"/>
        <v>1</v>
      </c>
      <c r="S22" s="115">
        <f ca="1">IF(O22=1,"",RTD("cqg.rtd",,"StudyData", "(Vol("&amp;$E$13&amp;")when  (LocalYear("&amp;$E$13&amp;")="&amp;$D$2&amp;" AND LocalMonth("&amp;$E$13&amp;")="&amp;$C$2&amp;" AND LocalDay("&amp;$E$13&amp;")="&amp;$B$2&amp;" AND LocalHour("&amp;$E$13&amp;")="&amp;F22&amp;" AND LocalMinute("&amp;$E$13&amp;")="&amp;G22&amp;"))", "Bar", "", "Close", "5", "0", "", "", "","FALSE","T"))</f>
        <v>989</v>
      </c>
      <c r="T22" s="115">
        <f ca="1">IF(O22=1,"",RTD("cqg.rtd",,"StudyData", "(Vol("&amp;$E$14&amp;")when  (LocalYear("&amp;$E$14&amp;")="&amp;$D$3&amp;" AND LocalMonth("&amp;$E$14&amp;")="&amp;$C$3&amp;" AND LocalDay("&amp;$E$14&amp;")="&amp;$B$3&amp;" AND LocalHour("&amp;$E$14&amp;")="&amp;F22&amp;" AND LocalMinute("&amp;$E$14&amp;")="&amp;G22&amp;"))", "Bar", "", "Close", "5", "0", "", "", "","FALSE","T"))</f>
        <v>38295</v>
      </c>
      <c r="U22" s="115">
        <f ca="1">IF(O22=1,"",RTD("cqg.rtd",,"StudyData", "(Vol("&amp;$E$15&amp;")when  (LocalYear("&amp;$E$15&amp;")="&amp;$D$4&amp;" AND LocalMonth("&amp;$E$15&amp;")="&amp;$C$4&amp;" AND LocalDay("&amp;$E$15&amp;")="&amp;$B$4&amp;" AND LocalHour("&amp;$E$15&amp;")="&amp;F22&amp;" AND LocalMinute("&amp;$E$15&amp;")="&amp;G22&amp;"))", "Bar", "", "Close", "5", "0", "", "", "","FALSE","T"))</f>
        <v>34008</v>
      </c>
      <c r="V22" s="115">
        <f ca="1">IF(O22=1,"",RTD("cqg.rtd",,"StudyData", "(Vol("&amp;$E$16&amp;")when  (LocalYear("&amp;$E$16&amp;")="&amp;$D$5&amp;" AND LocalMonth("&amp;$E$16&amp;")="&amp;$C$5&amp;" AND LocalDay("&amp;$E$16&amp;")="&amp;$B$5&amp;" AND LocalHour("&amp;$E$16&amp;")="&amp;F22&amp;" AND LocalMinute("&amp;$E$16&amp;")="&amp;G22&amp;"))", "Bar", "", "Close", "5", "0", "", "", "","FALSE","T"))</f>
        <v>33177</v>
      </c>
      <c r="W22" s="115">
        <f ca="1">IF(O22=1,"",RTD("cqg.rtd",,"StudyData", "(Vol("&amp;$E$17&amp;")when  (LocalYear("&amp;$E$17&amp;")="&amp;$D$6&amp;" AND LocalMonth("&amp;$E$17&amp;")="&amp;$C$6&amp;" AND LocalDay("&amp;$E$17&amp;")="&amp;$B$6&amp;" AND LocalHour("&amp;$E$17&amp;")="&amp;F22&amp;" AND LocalMinute("&amp;$E$17&amp;")="&amp;G22&amp;"))", "Bar", "", "Close", "5", "0", "", "", "","FALSE","T"))</f>
        <v>27111</v>
      </c>
      <c r="X22" s="115">
        <f ca="1">IF(O22=1,"",RTD("cqg.rtd",,"StudyData", "(Vol("&amp;$E$18&amp;")when  (LocalYear("&amp;$E$18&amp;")="&amp;$D$7&amp;" AND LocalMonth("&amp;$E$18&amp;")="&amp;$C$7&amp;" AND LocalDay("&amp;$E$18&amp;")="&amp;$B$7&amp;" AND LocalHour("&amp;$E$18&amp;")="&amp;F22&amp;" AND LocalMinute("&amp;$E$18&amp;")="&amp;G22&amp;"))", "Bar", "", "Close", "5", "0", "", "", "","FALSE","T"))</f>
        <v>31514</v>
      </c>
      <c r="Y22" s="115">
        <f ca="1">IF(O22=1,"",RTD("cqg.rtd",,"StudyData", "(Vol("&amp;$E$19&amp;")when  (LocalYear("&amp;$E$19&amp;")="&amp;$D$8&amp;" AND LocalMonth("&amp;$E$19&amp;")="&amp;$C$8&amp;" AND LocalDay("&amp;$E$19&amp;")="&amp;$B$8&amp;" AND LocalHour("&amp;$E$19&amp;")="&amp;F22&amp;" AND LocalMinute("&amp;$E$19&amp;")="&amp;G22&amp;"))", "Bar", "", "Close", "5", "0", "", "", "","FALSE","T"))</f>
        <v>24068</v>
      </c>
      <c r="Z22" s="115">
        <f ca="1">IF(O22=1,"",RTD("cqg.rtd",,"StudyData", "(Vol("&amp;$E$20&amp;")when  (LocalYear("&amp;$E$20&amp;")="&amp;$D$9&amp;" AND LocalMonth("&amp;$E$20&amp;")="&amp;$C$9&amp;" AND LocalDay("&amp;$E$20&amp;")="&amp;$B$9&amp;" AND LocalHour("&amp;$E$20&amp;")="&amp;F22&amp;" AND LocalMinute("&amp;$E$20&amp;")="&amp;G22&amp;"))", "Bar", "", "Close", "5", "0", "", "", "","FALSE","T"))</f>
        <v>33341</v>
      </c>
      <c r="AA22" s="115">
        <f ca="1">IF(O22=1,"",RTD("cqg.rtd",,"StudyData", "(Vol("&amp;$E$21&amp;")when  (LocalYear("&amp;$E$21&amp;")="&amp;$D$10&amp;" AND LocalMonth("&amp;$E$21&amp;")="&amp;$C$10&amp;" AND LocalDay("&amp;$E$21&amp;")="&amp;$B$10&amp;" AND LocalHour("&amp;$E$21&amp;")="&amp;F22&amp;" AND LocalMinute("&amp;$E$21&amp;")="&amp;G22&amp;"))", "Bar", "", "Close", "5", "0", "", "", "","FALSE","T"))</f>
        <v>38353</v>
      </c>
      <c r="AB22" s="115">
        <f ca="1">IF(O22=1,"",RTD("cqg.rtd",,"StudyData", "(Vol("&amp;$E$21&amp;")when  (LocalYear("&amp;$E$21&amp;")="&amp;$D$11&amp;" AND LocalMonth("&amp;$E$21&amp;")="&amp;$C$11&amp;" AND LocalDay("&amp;$E$21&amp;")="&amp;$B$11&amp;" AND LocalHour("&amp;$E$21&amp;")="&amp;F22&amp;" AND LocalMinute("&amp;$E$21&amp;")="&amp;G22&amp;"))", "Bar", "", "Close", "5", "0", "", "", "","FALSE","T"))</f>
        <v>26248</v>
      </c>
      <c r="AC22" s="116">
        <f t="shared" ca="1" si="8"/>
        <v>6588</v>
      </c>
      <c r="AE22" s="115">
        <f ca="1">IF($R22=1,SUM($S$1:S22),"")</f>
        <v>46192</v>
      </c>
      <c r="AF22" s="115">
        <f ca="1">IF($R22=1,SUM($T$1:T22),"")</f>
        <v>599020</v>
      </c>
      <c r="AG22" s="115">
        <f ca="1">IF($R22=1,SUM($U$1:U22),"")</f>
        <v>808154</v>
      </c>
      <c r="AH22" s="115">
        <f ca="1">IF($R22=1,SUM($V$1:V22),"")</f>
        <v>754088</v>
      </c>
      <c r="AI22" s="115">
        <f ca="1">IF($R22=1,SUM($W$1:W22),"")</f>
        <v>959706</v>
      </c>
      <c r="AJ22" s="115">
        <f ca="1">IF($R22=1,SUM($X$1:X22),"")</f>
        <v>877479</v>
      </c>
      <c r="AK22" s="115">
        <f ca="1">IF($R22=1,SUM($Y$1:Y22),"")</f>
        <v>713514</v>
      </c>
      <c r="AL22" s="115">
        <f ca="1">IF($R22=1,SUM($Z$1:Z22),"")</f>
        <v>816794</v>
      </c>
      <c r="AM22" s="115">
        <f ca="1">IF($R22=1,SUM($AA$1:AA22),"")</f>
        <v>1016532</v>
      </c>
      <c r="AN22" s="115">
        <f ca="1">IF($R22=1,SUM($AB$1:AB22),"")</f>
        <v>677561</v>
      </c>
      <c r="AO22" s="115">
        <f ca="1">IF($R22=1,SUM($AC$1:AC22),"")</f>
        <v>497604</v>
      </c>
      <c r="AQ22" s="120" t="str">
        <f t="shared" si="9"/>
        <v>10:15</v>
      </c>
    </row>
    <row r="23" spans="1:43" x14ac:dyDescent="0.3">
      <c r="A23" s="124">
        <f t="shared" ca="1" si="14"/>
        <v>42405.387468402776</v>
      </c>
      <c r="B23" s="115">
        <f t="shared" ca="1" si="13"/>
        <v>6</v>
      </c>
      <c r="F23" s="115">
        <f t="shared" si="11"/>
        <v>10</v>
      </c>
      <c r="G23" s="117">
        <f t="shared" si="4"/>
        <v>20</v>
      </c>
      <c r="H23" s="118">
        <f t="shared" si="5"/>
        <v>0.43055555555555558</v>
      </c>
      <c r="K23" s="116" t="str">
        <f ca="1" xml:space="preserve"> IF(O23=1,"",RTD("cqg.rtd",,"StudyData",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/>
      </c>
      <c r="L23" s="116" t="e">
        <f ca="1">IF(K23="",NA(),RTD("cqg.rtd",,"StudyData",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#N/A</v>
      </c>
      <c r="M23" s="116">
        <f t="shared" ca="1" si="2"/>
        <v>26229.3</v>
      </c>
      <c r="O23" s="115">
        <f t="shared" si="6"/>
        <v>0</v>
      </c>
      <c r="R23" s="115">
        <f t="shared" ca="1" si="7"/>
        <v>1.0009999999999999</v>
      </c>
      <c r="S23" s="115">
        <f ca="1">IF(O23=1,"",RTD("cqg.rtd",,"StudyData", "(Vol("&amp;$E$13&amp;")when  (LocalYear("&amp;$E$13&amp;")="&amp;$D$2&amp;" AND LocalMonth("&amp;$E$13&amp;")="&amp;$C$2&amp;" AND LocalDay("&amp;$E$13&amp;")="&amp;$B$2&amp;" AND LocalHour("&amp;$E$13&amp;")="&amp;F23&amp;" AND LocalMinute("&amp;$E$13&amp;")="&amp;G23&amp;"))", "Bar", "", "Close", "5", "0", "", "", "","FALSE","T"))</f>
        <v>817</v>
      </c>
      <c r="T23" s="115">
        <f ca="1">IF(O23=1,"",RTD("cqg.rtd",,"StudyData", "(Vol("&amp;$E$14&amp;")when  (LocalYear("&amp;$E$14&amp;")="&amp;$D$3&amp;" AND LocalMonth("&amp;$E$14&amp;")="&amp;$C$3&amp;" AND LocalDay("&amp;$E$14&amp;")="&amp;$B$3&amp;" AND LocalHour("&amp;$E$14&amp;")="&amp;F23&amp;" AND LocalMinute("&amp;$E$14&amp;")="&amp;G23&amp;"))", "Bar", "", "Close", "5", "0", "", "", "","FALSE","T"))</f>
        <v>18617</v>
      </c>
      <c r="U23" s="115">
        <f ca="1">IF(O23=1,"",RTD("cqg.rtd",,"StudyData", "(Vol("&amp;$E$15&amp;")when  (LocalYear("&amp;$E$15&amp;")="&amp;$D$4&amp;" AND LocalMonth("&amp;$E$15&amp;")="&amp;$C$4&amp;" AND LocalDay("&amp;$E$15&amp;")="&amp;$B$4&amp;" AND LocalHour("&amp;$E$15&amp;")="&amp;F23&amp;" AND LocalMinute("&amp;$E$15&amp;")="&amp;G23&amp;"))", "Bar", "", "Close", "5", "0", "", "", "","FALSE","T"))</f>
        <v>37994</v>
      </c>
      <c r="V23" s="115">
        <f ca="1">IF(O23=1,"",RTD("cqg.rtd",,"StudyData", "(Vol("&amp;$E$16&amp;")when  (LocalYear("&amp;$E$16&amp;")="&amp;$D$5&amp;" AND LocalMonth("&amp;$E$16&amp;")="&amp;$C$5&amp;" AND LocalDay("&amp;$E$16&amp;")="&amp;$B$5&amp;" AND LocalHour("&amp;$E$16&amp;")="&amp;F23&amp;" AND LocalMinute("&amp;$E$16&amp;")="&amp;G23&amp;"))", "Bar", "", "Close", "5", "0", "", "", "","FALSE","T"))</f>
        <v>24922</v>
      </c>
      <c r="W23" s="115">
        <f ca="1">IF(O23=1,"",RTD("cqg.rtd",,"StudyData", "(Vol("&amp;$E$17&amp;")when  (LocalYear("&amp;$E$17&amp;")="&amp;$D$6&amp;" AND LocalMonth("&amp;$E$17&amp;")="&amp;$C$6&amp;" AND LocalDay("&amp;$E$17&amp;")="&amp;$B$6&amp;" AND LocalHour("&amp;$E$17&amp;")="&amp;F23&amp;" AND LocalMinute("&amp;$E$17&amp;")="&amp;G23&amp;"))", "Bar", "", "Close", "5", "0", "", "", "","FALSE","T"))</f>
        <v>28778</v>
      </c>
      <c r="X23" s="115">
        <f ca="1">IF(O23=1,"",RTD("cqg.rtd",,"StudyData", "(Vol("&amp;$E$18&amp;")when  (LocalYear("&amp;$E$18&amp;")="&amp;$D$7&amp;" AND LocalMonth("&amp;$E$18&amp;")="&amp;$C$7&amp;" AND LocalDay("&amp;$E$18&amp;")="&amp;$B$7&amp;" AND LocalHour("&amp;$E$18&amp;")="&amp;F23&amp;" AND LocalMinute("&amp;$E$18&amp;")="&amp;G23&amp;"))", "Bar", "", "Close", "5", "0", "", "", "","FALSE","T"))</f>
        <v>29220</v>
      </c>
      <c r="Y23" s="115">
        <f ca="1">IF(O23=1,"",RTD("cqg.rtd",,"StudyData", "(Vol("&amp;$E$19&amp;")when  (LocalYear("&amp;$E$19&amp;")="&amp;$D$8&amp;" AND LocalMonth("&amp;$E$19&amp;")="&amp;$C$8&amp;" AND LocalDay("&amp;$E$19&amp;")="&amp;$B$8&amp;" AND LocalHour("&amp;$E$19&amp;")="&amp;F23&amp;" AND LocalMinute("&amp;$E$19&amp;")="&amp;G23&amp;"))", "Bar", "", "Close", "5", "0", "", "", "","FALSE","T"))</f>
        <v>26974</v>
      </c>
      <c r="Z23" s="115">
        <f ca="1">IF(O23=1,"",RTD("cqg.rtd",,"StudyData", "(Vol("&amp;$E$20&amp;")when  (LocalYear("&amp;$E$20&amp;")="&amp;$D$9&amp;" AND LocalMonth("&amp;$E$20&amp;")="&amp;$C$9&amp;" AND LocalDay("&amp;$E$20&amp;")="&amp;$B$9&amp;" AND LocalHour("&amp;$E$20&amp;")="&amp;F23&amp;" AND LocalMinute("&amp;$E$20&amp;")="&amp;G23&amp;"))", "Bar", "", "Close", "5", "0", "", "", "","FALSE","T"))</f>
        <v>33382</v>
      </c>
      <c r="AA23" s="115">
        <f ca="1">IF(O23=1,"",RTD("cqg.rtd",,"StudyData", "(Vol("&amp;$E$21&amp;")when  (LocalYear("&amp;$E$21&amp;")="&amp;$D$10&amp;" AND LocalMonth("&amp;$E$21&amp;")="&amp;$C$10&amp;" AND LocalDay("&amp;$E$21&amp;")="&amp;$B$10&amp;" AND LocalHour("&amp;$E$21&amp;")="&amp;F23&amp;" AND LocalMinute("&amp;$E$21&amp;")="&amp;G23&amp;"))", "Bar", "", "Close", "5", "0", "", "", "","FALSE","T"))</f>
        <v>47903</v>
      </c>
      <c r="AB23" s="115">
        <f ca="1">IF(O23=1,"",RTD("cqg.rtd",,"StudyData", "(Vol("&amp;$E$21&amp;")when  (LocalYear("&amp;$E$21&amp;")="&amp;$D$11&amp;" AND LocalMonth("&amp;$E$21&amp;")="&amp;$C$11&amp;" AND LocalDay("&amp;$E$21&amp;")="&amp;$B$11&amp;" AND LocalHour("&amp;$E$21&amp;")="&amp;F23&amp;" AND LocalMinute("&amp;$E$21&amp;")="&amp;G23&amp;"))", "Bar", "", "Close", "5", "0", "", "", "","FALSE","T"))</f>
        <v>13686</v>
      </c>
      <c r="AC23" s="116" t="str">
        <f t="shared" ca="1" si="8"/>
        <v/>
      </c>
      <c r="AE23" s="115" t="str">
        <f ca="1">IF($R23=1,SUM($S$1:S23),"")</f>
        <v/>
      </c>
      <c r="AF23" s="115" t="str">
        <f ca="1">IF($R23=1,SUM($T$1:T23),"")</f>
        <v/>
      </c>
      <c r="AG23" s="115" t="str">
        <f ca="1">IF($R23=1,SUM($U$1:U23),"")</f>
        <v/>
      </c>
      <c r="AH23" s="115" t="str">
        <f ca="1">IF($R23=1,SUM($V$1:V23),"")</f>
        <v/>
      </c>
      <c r="AI23" s="115" t="str">
        <f ca="1">IF($R23=1,SUM($W$1:W23),"")</f>
        <v/>
      </c>
      <c r="AJ23" s="115" t="str">
        <f ca="1">IF($R23=1,SUM($X$1:X23),"")</f>
        <v/>
      </c>
      <c r="AK23" s="115" t="str">
        <f ca="1">IF($R23=1,SUM($Y$1:Y23),"")</f>
        <v/>
      </c>
      <c r="AL23" s="115" t="str">
        <f ca="1">IF($R23=1,SUM($Z$1:Z23),"")</f>
        <v/>
      </c>
      <c r="AM23" s="115" t="str">
        <f ca="1">IF($R23=1,SUM($AA$1:AA23),"")</f>
        <v/>
      </c>
      <c r="AN23" s="115" t="str">
        <f ca="1">IF($R23=1,SUM($AB$1:AB23),"")</f>
        <v/>
      </c>
      <c r="AO23" s="115" t="str">
        <f ca="1">IF($R23=1,SUM($AC$1:AC23),"")</f>
        <v/>
      </c>
      <c r="AQ23" s="120" t="str">
        <f t="shared" si="9"/>
        <v>10:20</v>
      </c>
    </row>
    <row r="24" spans="1:43" x14ac:dyDescent="0.3">
      <c r="A24" s="124">
        <f t="shared" ca="1" si="14"/>
        <v>42404.387468402776</v>
      </c>
      <c r="B24" s="115">
        <f t="shared" ca="1" si="13"/>
        <v>5</v>
      </c>
      <c r="F24" s="115">
        <f t="shared" si="11"/>
        <v>10</v>
      </c>
      <c r="G24" s="117">
        <f t="shared" si="4"/>
        <v>25</v>
      </c>
      <c r="H24" s="118">
        <f t="shared" si="5"/>
        <v>0.43402777777777773</v>
      </c>
      <c r="K24" s="116" t="str">
        <f ca="1" xml:space="preserve"> IF(O24=1,"",RTD("cqg.rtd",,"StudyData",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/>
      </c>
      <c r="L24" s="116" t="e">
        <f ca="1">IF(K24="",NA(),RTD("cqg.rtd",,"StudyData",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#N/A</v>
      </c>
      <c r="M24" s="116">
        <f t="shared" ca="1" si="2"/>
        <v>25745.7</v>
      </c>
      <c r="O24" s="115">
        <f t="shared" si="6"/>
        <v>0</v>
      </c>
      <c r="R24" s="115">
        <f t="shared" ca="1" si="7"/>
        <v>1.0019999999999998</v>
      </c>
      <c r="S24" s="115">
        <f ca="1">IF(O24=1,"",RTD("cqg.rtd",,"StudyData", "(Vol("&amp;$E$13&amp;")when  (LocalYear("&amp;$E$13&amp;")="&amp;$D$2&amp;" AND LocalMonth("&amp;$E$13&amp;")="&amp;$C$2&amp;" AND LocalDay("&amp;$E$13&amp;")="&amp;$B$2&amp;" AND LocalHour("&amp;$E$13&amp;")="&amp;F24&amp;" AND LocalMinute("&amp;$E$13&amp;")="&amp;G24&amp;"))", "Bar", "", "Close", "5", "0", "", "", "","FALSE","T"))</f>
        <v>2642</v>
      </c>
      <c r="T24" s="115">
        <f ca="1">IF(O24=1,"",RTD("cqg.rtd",,"StudyData", "(Vol("&amp;$E$14&amp;")when  (LocalYear("&amp;$E$14&amp;")="&amp;$D$3&amp;" AND LocalMonth("&amp;$E$14&amp;")="&amp;$C$3&amp;" AND LocalDay("&amp;$E$14&amp;")="&amp;$B$3&amp;" AND LocalHour("&amp;$E$14&amp;")="&amp;F24&amp;" AND LocalMinute("&amp;$E$14&amp;")="&amp;G24&amp;"))", "Bar", "", "Close", "5", "0", "", "", "","FALSE","T"))</f>
        <v>28605</v>
      </c>
      <c r="U24" s="115">
        <f ca="1">IF(O24=1,"",RTD("cqg.rtd",,"StudyData", "(Vol("&amp;$E$15&amp;")when  (LocalYear("&amp;$E$15&amp;")="&amp;$D$4&amp;" AND LocalMonth("&amp;$E$15&amp;")="&amp;$C$4&amp;" AND LocalDay("&amp;$E$15&amp;")="&amp;$B$4&amp;" AND LocalHour("&amp;$E$15&amp;")="&amp;F24&amp;" AND LocalMinute("&amp;$E$15&amp;")="&amp;G24&amp;"))", "Bar", "", "Close", "5", "0", "", "", "","FALSE","T"))</f>
        <v>35069</v>
      </c>
      <c r="V24" s="115">
        <f ca="1">IF(O24=1,"",RTD("cqg.rtd",,"StudyData", "(Vol("&amp;$E$16&amp;")when  (LocalYear("&amp;$E$16&amp;")="&amp;$D$5&amp;" AND LocalMonth("&amp;$E$16&amp;")="&amp;$C$5&amp;" AND LocalDay("&amp;$E$16&amp;")="&amp;$B$5&amp;" AND LocalHour("&amp;$E$16&amp;")="&amp;F24&amp;" AND LocalMinute("&amp;$E$16&amp;")="&amp;G24&amp;"))", "Bar", "", "Close", "5", "0", "", "", "","FALSE","T"))</f>
        <v>26746</v>
      </c>
      <c r="W24" s="115">
        <f ca="1">IF(O24=1,"",RTD("cqg.rtd",,"StudyData", "(Vol("&amp;$E$17&amp;")when  (LocalYear("&amp;$E$17&amp;")="&amp;$D$6&amp;" AND LocalMonth("&amp;$E$17&amp;")="&amp;$C$6&amp;" AND LocalDay("&amp;$E$17&amp;")="&amp;$B$6&amp;" AND LocalHour("&amp;$E$17&amp;")="&amp;F24&amp;" AND LocalMinute("&amp;$E$17&amp;")="&amp;G24&amp;"))", "Bar", "", "Close", "5", "0", "", "", "","FALSE","T"))</f>
        <v>18735</v>
      </c>
      <c r="X24" s="115">
        <f ca="1">IF(O24=1,"",RTD("cqg.rtd",,"StudyData", "(Vol("&amp;$E$18&amp;")when  (LocalYear("&amp;$E$18&amp;")="&amp;$D$7&amp;" AND LocalMonth("&amp;$E$18&amp;")="&amp;$C$7&amp;" AND LocalDay("&amp;$E$18&amp;")="&amp;$B$7&amp;" AND LocalHour("&amp;$E$18&amp;")="&amp;F24&amp;" AND LocalMinute("&amp;$E$18&amp;")="&amp;G24&amp;"))", "Bar", "", "Close", "5", "0", "", "", "","FALSE","T"))</f>
        <v>24263</v>
      </c>
      <c r="Y24" s="115">
        <f ca="1">IF(O24=1,"",RTD("cqg.rtd",,"StudyData", "(Vol("&amp;$E$19&amp;")when  (LocalYear("&amp;$E$19&amp;")="&amp;$D$8&amp;" AND LocalMonth("&amp;$E$19&amp;")="&amp;$C$8&amp;" AND LocalDay("&amp;$E$19&amp;")="&amp;$B$8&amp;" AND LocalHour("&amp;$E$19&amp;")="&amp;F24&amp;" AND LocalMinute("&amp;$E$19&amp;")="&amp;G24&amp;"))", "Bar", "", "Close", "5", "0", "", "", "","FALSE","T"))</f>
        <v>41932</v>
      </c>
      <c r="Z24" s="115">
        <f ca="1">IF(O24=1,"",RTD("cqg.rtd",,"StudyData", "(Vol("&amp;$E$20&amp;")when  (LocalYear("&amp;$E$20&amp;")="&amp;$D$9&amp;" AND LocalMonth("&amp;$E$20&amp;")="&amp;$C$9&amp;" AND LocalDay("&amp;$E$20&amp;")="&amp;$B$9&amp;" AND LocalHour("&amp;$E$20&amp;")="&amp;F24&amp;" AND LocalMinute("&amp;$E$20&amp;")="&amp;G24&amp;"))", "Bar", "", "Close", "5", "0", "", "", "","FALSE","T"))</f>
        <v>19081</v>
      </c>
      <c r="AA24" s="115">
        <f ca="1">IF(O24=1,"",RTD("cqg.rtd",,"StudyData", "(Vol("&amp;$E$21&amp;")when  (LocalYear("&amp;$E$21&amp;")="&amp;$D$10&amp;" AND LocalMonth("&amp;$E$21&amp;")="&amp;$C$10&amp;" AND LocalDay("&amp;$E$21&amp;")="&amp;$B$10&amp;" AND LocalHour("&amp;$E$21&amp;")="&amp;F24&amp;" AND LocalMinute("&amp;$E$21&amp;")="&amp;G24&amp;"))", "Bar", "", "Close", "5", "0", "", "", "","FALSE","T"))</f>
        <v>39936</v>
      </c>
      <c r="AB24" s="115">
        <f ca="1">IF(O24=1,"",RTD("cqg.rtd",,"StudyData", "(Vol("&amp;$E$21&amp;")when  (LocalYear("&amp;$E$21&amp;")="&amp;$D$11&amp;" AND LocalMonth("&amp;$E$21&amp;")="&amp;$C$11&amp;" AND LocalDay("&amp;$E$21&amp;")="&amp;$B$11&amp;" AND LocalHour("&amp;$E$21&amp;")="&amp;F24&amp;" AND LocalMinute("&amp;$E$21&amp;")="&amp;G24&amp;"))", "Bar", "", "Close", "5", "0", "", "", "","FALSE","T"))</f>
        <v>20448</v>
      </c>
      <c r="AC24" s="116" t="str">
        <f t="shared" ca="1" si="8"/>
        <v/>
      </c>
      <c r="AE24" s="115" t="str">
        <f ca="1">IF($R24=1,SUM($S$1:S24),"")</f>
        <v/>
      </c>
      <c r="AF24" s="115" t="str">
        <f ca="1">IF($R24=1,SUM($T$1:T24),"")</f>
        <v/>
      </c>
      <c r="AG24" s="115" t="str">
        <f ca="1">IF($R24=1,SUM($U$1:U24),"")</f>
        <v/>
      </c>
      <c r="AH24" s="115" t="str">
        <f ca="1">IF($R24=1,SUM($V$1:V24),"")</f>
        <v/>
      </c>
      <c r="AI24" s="115" t="str">
        <f ca="1">IF($R24=1,SUM($W$1:W24),"")</f>
        <v/>
      </c>
      <c r="AJ24" s="115" t="str">
        <f ca="1">IF($R24=1,SUM($X$1:X24),"")</f>
        <v/>
      </c>
      <c r="AK24" s="115" t="str">
        <f ca="1">IF($R24=1,SUM($Y$1:Y24),"")</f>
        <v/>
      </c>
      <c r="AL24" s="115" t="str">
        <f ca="1">IF($R24=1,SUM($Z$1:Z24),"")</f>
        <v/>
      </c>
      <c r="AM24" s="115" t="str">
        <f ca="1">IF($R24=1,SUM($AA$1:AA24),"")</f>
        <v/>
      </c>
      <c r="AN24" s="115" t="str">
        <f ca="1">IF($R24=1,SUM($AB$1:AB24),"")</f>
        <v/>
      </c>
      <c r="AO24" s="115" t="str">
        <f ca="1">IF($R24=1,SUM($AC$1:AC24),"")</f>
        <v/>
      </c>
      <c r="AQ24" s="120" t="str">
        <f t="shared" si="9"/>
        <v>10:25</v>
      </c>
    </row>
    <row r="25" spans="1:43" x14ac:dyDescent="0.3">
      <c r="A25" s="124">
        <f t="shared" ca="1" si="14"/>
        <v>42403.387468402776</v>
      </c>
      <c r="B25" s="115">
        <f t="shared" ca="1" si="13"/>
        <v>4</v>
      </c>
      <c r="F25" s="115">
        <f t="shared" si="11"/>
        <v>10</v>
      </c>
      <c r="G25" s="117">
        <f t="shared" si="4"/>
        <v>30</v>
      </c>
      <c r="H25" s="118">
        <f t="shared" si="5"/>
        <v>0.4375</v>
      </c>
      <c r="K25" s="116" t="str">
        <f ca="1" xml:space="preserve"> IF(O25=1,"",RTD("cqg.rtd",,"StudyData",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/>
      </c>
      <c r="L25" s="116" t="e">
        <f ca="1">IF(K25="",NA(),RTD("cqg.rtd",,"StudyData",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#N/A</v>
      </c>
      <c r="M25" s="116">
        <f t="shared" ca="1" si="2"/>
        <v>26415.8</v>
      </c>
      <c r="O25" s="115">
        <f t="shared" si="6"/>
        <v>0</v>
      </c>
      <c r="R25" s="115">
        <f t="shared" ca="1" si="7"/>
        <v>1.0029999999999997</v>
      </c>
      <c r="S25" s="115">
        <f ca="1">IF(O25=1,"",RTD("cqg.rtd",,"StudyData", "(Vol("&amp;$E$13&amp;")when  (LocalYear("&amp;$E$13&amp;")="&amp;$D$2&amp;" AND LocalMonth("&amp;$E$13&amp;")="&amp;$C$2&amp;" AND LocalDay("&amp;$E$13&amp;")="&amp;$B$2&amp;" AND LocalHour("&amp;$E$13&amp;")="&amp;F25&amp;" AND LocalMinute("&amp;$E$13&amp;")="&amp;G25&amp;"))", "Bar", "", "Close", "5", "0", "", "", "","FALSE","T"))</f>
        <v>2223</v>
      </c>
      <c r="T25" s="115">
        <f ca="1">IF(O25=1,"",RTD("cqg.rtd",,"StudyData", "(Vol("&amp;$E$14&amp;")when  (LocalYear("&amp;$E$14&amp;")="&amp;$D$3&amp;" AND LocalMonth("&amp;$E$14&amp;")="&amp;$C$3&amp;" AND LocalDay("&amp;$E$14&amp;")="&amp;$B$3&amp;" AND LocalHour("&amp;$E$14&amp;")="&amp;F25&amp;" AND LocalMinute("&amp;$E$14&amp;")="&amp;G25&amp;"))", "Bar", "", "Close", "5", "0", "", "", "","FALSE","T"))</f>
        <v>30796</v>
      </c>
      <c r="U25" s="115">
        <f ca="1">IF(O25=1,"",RTD("cqg.rtd",,"StudyData", "(Vol("&amp;$E$15&amp;")when  (LocalYear("&amp;$E$15&amp;")="&amp;$D$4&amp;" AND LocalMonth("&amp;$E$15&amp;")="&amp;$C$4&amp;" AND LocalDay("&amp;$E$15&amp;")="&amp;$B$4&amp;" AND LocalHour("&amp;$E$15&amp;")="&amp;F25&amp;" AND LocalMinute("&amp;$E$15&amp;")="&amp;G25&amp;"))", "Bar", "", "Close", "5", "0", "", "", "","FALSE","T"))</f>
        <v>44689</v>
      </c>
      <c r="V25" s="115">
        <f ca="1">IF(O25=1,"",RTD("cqg.rtd",,"StudyData", "(Vol("&amp;$E$16&amp;")when  (LocalYear("&amp;$E$16&amp;")="&amp;$D$5&amp;" AND LocalMonth("&amp;$E$16&amp;")="&amp;$C$5&amp;" AND LocalDay("&amp;$E$16&amp;")="&amp;$B$5&amp;" AND LocalHour("&amp;$E$16&amp;")="&amp;F25&amp;" AND LocalMinute("&amp;$E$16&amp;")="&amp;G25&amp;"))", "Bar", "", "Close", "5", "0", "", "", "","FALSE","T"))</f>
        <v>24215</v>
      </c>
      <c r="W25" s="115">
        <f ca="1">IF(O25=1,"",RTD("cqg.rtd",,"StudyData", "(Vol("&amp;$E$17&amp;")when  (LocalYear("&amp;$E$17&amp;")="&amp;$D$6&amp;" AND LocalMonth("&amp;$E$17&amp;")="&amp;$C$6&amp;" AND LocalDay("&amp;$E$17&amp;")="&amp;$B$6&amp;" AND LocalHour("&amp;$E$17&amp;")="&amp;F25&amp;" AND LocalMinute("&amp;$E$17&amp;")="&amp;G25&amp;"))", "Bar", "", "Close", "5", "0", "", "", "","FALSE","T"))</f>
        <v>19827</v>
      </c>
      <c r="X25" s="115">
        <f ca="1">IF(O25=1,"",RTD("cqg.rtd",,"StudyData", "(Vol("&amp;$E$18&amp;")when  (LocalYear("&amp;$E$18&amp;")="&amp;$D$7&amp;" AND LocalMonth("&amp;$E$18&amp;")="&amp;$C$7&amp;" AND LocalDay("&amp;$E$18&amp;")="&amp;$B$7&amp;" AND LocalHour("&amp;$E$18&amp;")="&amp;F25&amp;" AND LocalMinute("&amp;$E$18&amp;")="&amp;G25&amp;"))", "Bar", "", "Close", "5", "0", "", "", "","FALSE","T"))</f>
        <v>22371</v>
      </c>
      <c r="Y25" s="115">
        <f ca="1">IF(O25=1,"",RTD("cqg.rtd",,"StudyData", "(Vol("&amp;$E$19&amp;")when  (LocalYear("&amp;$E$19&amp;")="&amp;$D$8&amp;" AND LocalMonth("&amp;$E$19&amp;")="&amp;$C$8&amp;" AND LocalDay("&amp;$E$19&amp;")="&amp;$B$8&amp;" AND LocalHour("&amp;$E$19&amp;")="&amp;F25&amp;" AND LocalMinute("&amp;$E$19&amp;")="&amp;G25&amp;"))", "Bar", "", "Close", "5", "0", "", "", "","FALSE","T"))</f>
        <v>28545</v>
      </c>
      <c r="Z25" s="115">
        <f ca="1">IF(O25=1,"",RTD("cqg.rtd",,"StudyData", "(Vol("&amp;$E$20&amp;")when  (LocalYear("&amp;$E$20&amp;")="&amp;$D$9&amp;" AND LocalMonth("&amp;$E$20&amp;")="&amp;$C$9&amp;" AND LocalDay("&amp;$E$20&amp;")="&amp;$B$9&amp;" AND LocalHour("&amp;$E$20&amp;")="&amp;F25&amp;" AND LocalMinute("&amp;$E$20&amp;")="&amp;G25&amp;"))", "Bar", "", "Close", "5", "0", "", "", "","FALSE","T"))</f>
        <v>28629</v>
      </c>
      <c r="AA25" s="115">
        <f ca="1">IF(O25=1,"",RTD("cqg.rtd",,"StudyData", "(Vol("&amp;$E$21&amp;")when  (LocalYear("&amp;$E$21&amp;")="&amp;$D$10&amp;" AND LocalMonth("&amp;$E$21&amp;")="&amp;$C$10&amp;" AND LocalDay("&amp;$E$21&amp;")="&amp;$B$10&amp;" AND LocalHour("&amp;$E$21&amp;")="&amp;F25&amp;" AND LocalMinute("&amp;$E$21&amp;")="&amp;G25&amp;"))", "Bar", "", "Close", "5", "0", "", "", "","FALSE","T"))</f>
        <v>44808</v>
      </c>
      <c r="AB25" s="115">
        <f ca="1">IF(O25=1,"",RTD("cqg.rtd",,"StudyData", "(Vol("&amp;$E$21&amp;")when  (LocalYear("&amp;$E$21&amp;")="&amp;$D$11&amp;" AND LocalMonth("&amp;$E$21&amp;")="&amp;$C$11&amp;" AND LocalDay("&amp;$E$21&amp;")="&amp;$B$11&amp;" AND LocalHour("&amp;$E$21&amp;")="&amp;F25&amp;" AND LocalMinute("&amp;$E$21&amp;")="&amp;G25&amp;"))", "Bar", "", "Close", "5", "0", "", "", "","FALSE","T"))</f>
        <v>18055</v>
      </c>
      <c r="AC25" s="116" t="str">
        <f t="shared" ca="1" si="8"/>
        <v/>
      </c>
      <c r="AE25" s="115" t="str">
        <f ca="1">IF($R25=1,SUM($S$1:S25),"")</f>
        <v/>
      </c>
      <c r="AF25" s="115" t="str">
        <f ca="1">IF($R25=1,SUM($T$1:T25),"")</f>
        <v/>
      </c>
      <c r="AG25" s="115" t="str">
        <f ca="1">IF($R25=1,SUM($U$1:U25),"")</f>
        <v/>
      </c>
      <c r="AH25" s="115" t="str">
        <f ca="1">IF($R25=1,SUM($V$1:V25),"")</f>
        <v/>
      </c>
      <c r="AI25" s="115" t="str">
        <f ca="1">IF($R25=1,SUM($W$1:W25),"")</f>
        <v/>
      </c>
      <c r="AJ25" s="115" t="str">
        <f ca="1">IF($R25=1,SUM($X$1:X25),"")</f>
        <v/>
      </c>
      <c r="AK25" s="115" t="str">
        <f ca="1">IF($R25=1,SUM($Y$1:Y25),"")</f>
        <v/>
      </c>
      <c r="AL25" s="115" t="str">
        <f ca="1">IF($R25=1,SUM($Z$1:Z25),"")</f>
        <v/>
      </c>
      <c r="AM25" s="115" t="str">
        <f ca="1">IF($R25=1,SUM($AA$1:AA25),"")</f>
        <v/>
      </c>
      <c r="AN25" s="115" t="str">
        <f ca="1">IF($R25=1,SUM($AB$1:AB25),"")</f>
        <v/>
      </c>
      <c r="AO25" s="115" t="str">
        <f ca="1">IF($R25=1,SUM($AC$1:AC25),"")</f>
        <v/>
      </c>
      <c r="AQ25" s="120" t="str">
        <f t="shared" si="9"/>
        <v>10:30</v>
      </c>
    </row>
    <row r="26" spans="1:43" x14ac:dyDescent="0.3">
      <c r="A26" s="124">
        <f t="shared" ca="1" si="14"/>
        <v>42402.387468402776</v>
      </c>
      <c r="B26" s="115">
        <f t="shared" ca="1" si="13"/>
        <v>3</v>
      </c>
      <c r="F26" s="115">
        <f t="shared" si="11"/>
        <v>10</v>
      </c>
      <c r="G26" s="117">
        <f t="shared" si="4"/>
        <v>35</v>
      </c>
      <c r="H26" s="118">
        <f t="shared" si="5"/>
        <v>0.44097222222222227</v>
      </c>
      <c r="K26" s="116" t="str">
        <f ca="1" xml:space="preserve"> IF(O26=1,"",RTD("cqg.rtd",,"StudyData",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/>
      </c>
      <c r="L26" s="116" t="e">
        <f ca="1">IF(K26="",NA(),RTD("cqg.rtd",,"StudyData",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#N/A</v>
      </c>
      <c r="M26" s="116">
        <f t="shared" ca="1" si="2"/>
        <v>22348.7</v>
      </c>
      <c r="O26" s="115">
        <f t="shared" si="6"/>
        <v>0</v>
      </c>
      <c r="R26" s="115">
        <f t="shared" ca="1" si="7"/>
        <v>1.0039999999999996</v>
      </c>
      <c r="S26" s="115">
        <f ca="1">IF(O26=1,"",RTD("cqg.rtd",,"StudyData", "(Vol("&amp;$E$13&amp;")when  (LocalYear("&amp;$E$13&amp;")="&amp;$D$2&amp;" AND LocalMonth("&amp;$E$13&amp;")="&amp;$C$2&amp;" AND LocalDay("&amp;$E$13&amp;")="&amp;$B$2&amp;" AND LocalHour("&amp;$E$13&amp;")="&amp;F26&amp;" AND LocalMinute("&amp;$E$13&amp;")="&amp;G26&amp;"))", "Bar", "", "Close", "5", "0", "", "", "","FALSE","T"))</f>
        <v>1430</v>
      </c>
      <c r="T26" s="115">
        <f ca="1">IF(O26=1,"",RTD("cqg.rtd",,"StudyData", "(Vol("&amp;$E$14&amp;")when  (LocalYear("&amp;$E$14&amp;")="&amp;$D$3&amp;" AND LocalMonth("&amp;$E$14&amp;")="&amp;$C$3&amp;" AND LocalDay("&amp;$E$14&amp;")="&amp;$B$3&amp;" AND LocalHour("&amp;$E$14&amp;")="&amp;F26&amp;" AND LocalMinute("&amp;$E$14&amp;")="&amp;G26&amp;"))", "Bar", "", "Close", "5", "0", "", "", "","FALSE","T"))</f>
        <v>18963</v>
      </c>
      <c r="U26" s="115">
        <f ca="1">IF(O26=1,"",RTD("cqg.rtd",,"StudyData", "(Vol("&amp;$E$15&amp;")when  (LocalYear("&amp;$E$15&amp;")="&amp;$D$4&amp;" AND LocalMonth("&amp;$E$15&amp;")="&amp;$C$4&amp;" AND LocalDay("&amp;$E$15&amp;")="&amp;$B$4&amp;" AND LocalHour("&amp;$E$15&amp;")="&amp;F26&amp;" AND LocalMinute("&amp;$E$15&amp;")="&amp;G26&amp;"))", "Bar", "", "Close", "5", "0", "", "", "","FALSE","T"))</f>
        <v>38995</v>
      </c>
      <c r="V26" s="115">
        <f ca="1">IF(O26=1,"",RTD("cqg.rtd",,"StudyData", "(Vol("&amp;$E$16&amp;")when  (LocalYear("&amp;$E$16&amp;")="&amp;$D$5&amp;" AND LocalMonth("&amp;$E$16&amp;")="&amp;$C$5&amp;" AND LocalDay("&amp;$E$16&amp;")="&amp;$B$5&amp;" AND LocalHour("&amp;$E$16&amp;")="&amp;F26&amp;" AND LocalMinute("&amp;$E$16&amp;")="&amp;G26&amp;"))", "Bar", "", "Close", "5", "0", "", "", "","FALSE","T"))</f>
        <v>36311</v>
      </c>
      <c r="W26" s="115">
        <f ca="1">IF(O26=1,"",RTD("cqg.rtd",,"StudyData", "(Vol("&amp;$E$17&amp;")when  (LocalYear("&amp;$E$17&amp;")="&amp;$D$6&amp;" AND LocalMonth("&amp;$E$17&amp;")="&amp;$C$6&amp;" AND LocalDay("&amp;$E$17&amp;")="&amp;$B$6&amp;" AND LocalHour("&amp;$E$17&amp;")="&amp;F26&amp;" AND LocalMinute("&amp;$E$17&amp;")="&amp;G26&amp;"))", "Bar", "", "Close", "5", "0", "", "", "","FALSE","T"))</f>
        <v>22950</v>
      </c>
      <c r="X26" s="115">
        <f ca="1">IF(O26=1,"",RTD("cqg.rtd",,"StudyData", "(Vol("&amp;$E$18&amp;")when  (LocalYear("&amp;$E$18&amp;")="&amp;$D$7&amp;" AND LocalMonth("&amp;$E$18&amp;")="&amp;$C$7&amp;" AND LocalDay("&amp;$E$18&amp;")="&amp;$B$7&amp;" AND LocalHour("&amp;$E$18&amp;")="&amp;F26&amp;" AND LocalMinute("&amp;$E$18&amp;")="&amp;G26&amp;"))", "Bar", "", "Close", "5", "0", "", "", "","FALSE","T"))</f>
        <v>16719</v>
      </c>
      <c r="Y26" s="115">
        <f ca="1">IF(O26=1,"",RTD("cqg.rtd",,"StudyData", "(Vol("&amp;$E$19&amp;")when  (LocalYear("&amp;$E$19&amp;")="&amp;$D$8&amp;" AND LocalMonth("&amp;$E$19&amp;")="&amp;$C$8&amp;" AND LocalDay("&amp;$E$19&amp;")="&amp;$B$8&amp;" AND LocalHour("&amp;$E$19&amp;")="&amp;F26&amp;" AND LocalMinute("&amp;$E$19&amp;")="&amp;G26&amp;"))", "Bar", "", "Close", "5", "0", "", "", "","FALSE","T"))</f>
        <v>22039</v>
      </c>
      <c r="Z26" s="115">
        <f ca="1">IF(O26=1,"",RTD("cqg.rtd",,"StudyData", "(Vol("&amp;$E$20&amp;")when  (LocalYear("&amp;$E$20&amp;")="&amp;$D$9&amp;" AND LocalMonth("&amp;$E$20&amp;")="&amp;$C$9&amp;" AND LocalDay("&amp;$E$20&amp;")="&amp;$B$9&amp;" AND LocalHour("&amp;$E$20&amp;")="&amp;F26&amp;" AND LocalMinute("&amp;$E$20&amp;")="&amp;G26&amp;"))", "Bar", "", "Close", "5", "0", "", "", "","FALSE","T"))</f>
        <v>16348</v>
      </c>
      <c r="AA26" s="115">
        <f ca="1">IF(O26=1,"",RTD("cqg.rtd",,"StudyData", "(Vol("&amp;$E$21&amp;")when  (LocalYear("&amp;$E$21&amp;")="&amp;$D$10&amp;" AND LocalMonth("&amp;$E$21&amp;")="&amp;$C$10&amp;" AND LocalDay("&amp;$E$21&amp;")="&amp;$B$10&amp;" AND LocalHour("&amp;$E$21&amp;")="&amp;F26&amp;" AND LocalMinute("&amp;$E$21&amp;")="&amp;G26&amp;"))", "Bar", "", "Close", "5", "0", "", "", "","FALSE","T"))</f>
        <v>32193</v>
      </c>
      <c r="AB26" s="115">
        <f ca="1">IF(O26=1,"",RTD("cqg.rtd",,"StudyData", "(Vol("&amp;$E$21&amp;")when  (LocalYear("&amp;$E$21&amp;")="&amp;$D$11&amp;" AND LocalMonth("&amp;$E$21&amp;")="&amp;$C$11&amp;" AND LocalDay("&amp;$E$21&amp;")="&amp;$B$11&amp;" AND LocalHour("&amp;$E$21&amp;")="&amp;F26&amp;" AND LocalMinute("&amp;$E$21&amp;")="&amp;G26&amp;"))", "Bar", "", "Close", "5", "0", "", "", "","FALSE","T"))</f>
        <v>17539</v>
      </c>
      <c r="AC26" s="116" t="str">
        <f t="shared" ca="1" si="8"/>
        <v/>
      </c>
      <c r="AE26" s="115" t="str">
        <f ca="1">IF($R26=1,SUM($S$1:S26),"")</f>
        <v/>
      </c>
      <c r="AF26" s="115" t="str">
        <f ca="1">IF($R26=1,SUM($T$1:T26),"")</f>
        <v/>
      </c>
      <c r="AG26" s="115" t="str">
        <f ca="1">IF($R26=1,SUM($U$1:U26),"")</f>
        <v/>
      </c>
      <c r="AH26" s="115" t="str">
        <f ca="1">IF($R26=1,SUM($V$1:V26),"")</f>
        <v/>
      </c>
      <c r="AI26" s="115" t="str">
        <f ca="1">IF($R26=1,SUM($W$1:W26),"")</f>
        <v/>
      </c>
      <c r="AJ26" s="115" t="str">
        <f ca="1">IF($R26=1,SUM($X$1:X26),"")</f>
        <v/>
      </c>
      <c r="AK26" s="115" t="str">
        <f ca="1">IF($R26=1,SUM($Y$1:Y26),"")</f>
        <v/>
      </c>
      <c r="AL26" s="115" t="str">
        <f ca="1">IF($R26=1,SUM($Z$1:Z26),"")</f>
        <v/>
      </c>
      <c r="AM26" s="115" t="str">
        <f ca="1">IF($R26=1,SUM($AA$1:AA26),"")</f>
        <v/>
      </c>
      <c r="AN26" s="115" t="str">
        <f ca="1">IF($R26=1,SUM($AB$1:AB26),"")</f>
        <v/>
      </c>
      <c r="AO26" s="115" t="str">
        <f ca="1">IF($R26=1,SUM($AC$1:AC26),"")</f>
        <v/>
      </c>
      <c r="AQ26" s="120" t="str">
        <f t="shared" si="9"/>
        <v>10:35</v>
      </c>
    </row>
    <row r="27" spans="1:43" x14ac:dyDescent="0.3">
      <c r="A27" s="124"/>
      <c r="F27" s="115">
        <f t="shared" si="11"/>
        <v>10</v>
      </c>
      <c r="G27" s="117">
        <f t="shared" si="4"/>
        <v>40</v>
      </c>
      <c r="H27" s="118">
        <f t="shared" si="5"/>
        <v>0.44444444444444442</v>
      </c>
      <c r="K27" s="116" t="str">
        <f ca="1" xml:space="preserve"> IF(O27=1,"",RTD("cqg.rtd",,"StudyData",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/>
      </c>
      <c r="L27" s="116" t="e">
        <f ca="1">IF(K27="",NA(),RTD("cqg.rtd",,"StudyData",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#N/A</v>
      </c>
      <c r="M27" s="116">
        <f t="shared" ca="1" si="2"/>
        <v>20857</v>
      </c>
      <c r="O27" s="115">
        <f t="shared" si="6"/>
        <v>0</v>
      </c>
      <c r="R27" s="115">
        <f t="shared" ca="1" si="7"/>
        <v>1.0049999999999994</v>
      </c>
      <c r="S27" s="115">
        <f ca="1">IF(O27=1,"",RTD("cqg.rtd",,"StudyData", "(Vol("&amp;$E$13&amp;")when  (LocalYear("&amp;$E$13&amp;")="&amp;$D$2&amp;" AND LocalMonth("&amp;$E$13&amp;")="&amp;$C$2&amp;" AND LocalDay("&amp;$E$13&amp;")="&amp;$B$2&amp;" AND LocalHour("&amp;$E$13&amp;")="&amp;F27&amp;" AND LocalMinute("&amp;$E$13&amp;")="&amp;G27&amp;"))", "Bar", "", "Close", "5", "0", "", "", "","FALSE","T"))</f>
        <v>988</v>
      </c>
      <c r="T27" s="115">
        <f ca="1">IF(O27=1,"",RTD("cqg.rtd",,"StudyData", "(Vol("&amp;$E$14&amp;")when  (LocalYear("&amp;$E$14&amp;")="&amp;$D$3&amp;" AND LocalMonth("&amp;$E$14&amp;")="&amp;$C$3&amp;" AND LocalDay("&amp;$E$14&amp;")="&amp;$B$3&amp;" AND LocalHour("&amp;$E$14&amp;")="&amp;F27&amp;" AND LocalMinute("&amp;$E$14&amp;")="&amp;G27&amp;"))", "Bar", "", "Close", "5", "0", "", "", "","FALSE","T"))</f>
        <v>23780</v>
      </c>
      <c r="U27" s="115">
        <f ca="1">IF(O27=1,"",RTD("cqg.rtd",,"StudyData", "(Vol("&amp;$E$15&amp;")when  (LocalYear("&amp;$E$15&amp;")="&amp;$D$4&amp;" AND LocalMonth("&amp;$E$15&amp;")="&amp;$C$4&amp;" AND LocalDay("&amp;$E$15&amp;")="&amp;$B$4&amp;" AND LocalHour("&amp;$E$15&amp;")="&amp;F27&amp;" AND LocalMinute("&amp;$E$15&amp;")="&amp;G27&amp;"))", "Bar", "", "Close", "5", "0", "", "", "","FALSE","T"))</f>
        <v>24682</v>
      </c>
      <c r="V27" s="115">
        <f ca="1">IF(O27=1,"",RTD("cqg.rtd",,"StudyData", "(Vol("&amp;$E$16&amp;")when  (LocalYear("&amp;$E$16&amp;")="&amp;$D$5&amp;" AND LocalMonth("&amp;$E$16&amp;")="&amp;$C$5&amp;" AND LocalDay("&amp;$E$16&amp;")="&amp;$B$5&amp;" AND LocalHour("&amp;$E$16&amp;")="&amp;F27&amp;" AND LocalMinute("&amp;$E$16&amp;")="&amp;G27&amp;"))", "Bar", "", "Close", "5", "0", "", "", "","FALSE","T"))</f>
        <v>26877</v>
      </c>
      <c r="W27" s="115">
        <f ca="1">IF(O27=1,"",RTD("cqg.rtd",,"StudyData", "(Vol("&amp;$E$17&amp;")when  (LocalYear("&amp;$E$17&amp;")="&amp;$D$6&amp;" AND LocalMonth("&amp;$E$17&amp;")="&amp;$C$6&amp;" AND LocalDay("&amp;$E$17&amp;")="&amp;$B$6&amp;" AND LocalHour("&amp;$E$17&amp;")="&amp;F27&amp;" AND LocalMinute("&amp;$E$17&amp;")="&amp;G27&amp;"))", "Bar", "", "Close", "5", "0", "", "", "","FALSE","T"))</f>
        <v>18226</v>
      </c>
      <c r="X27" s="115">
        <f ca="1">IF(O27=1,"",RTD("cqg.rtd",,"StudyData", "(Vol("&amp;$E$18&amp;")when  (LocalYear("&amp;$E$18&amp;")="&amp;$D$7&amp;" AND LocalMonth("&amp;$E$18&amp;")="&amp;$C$7&amp;" AND LocalDay("&amp;$E$18&amp;")="&amp;$B$7&amp;" AND LocalHour("&amp;$E$18&amp;")="&amp;F27&amp;" AND LocalMinute("&amp;$E$18&amp;")="&amp;G27&amp;"))", "Bar", "", "Close", "5", "0", "", "", "","FALSE","T"))</f>
        <v>19814</v>
      </c>
      <c r="Y27" s="115">
        <f ca="1">IF(O27=1,"",RTD("cqg.rtd",,"StudyData", "(Vol("&amp;$E$19&amp;")when  (LocalYear("&amp;$E$19&amp;")="&amp;$D$8&amp;" AND LocalMonth("&amp;$E$19&amp;")="&amp;$C$8&amp;" AND LocalDay("&amp;$E$19&amp;")="&amp;$B$8&amp;" AND LocalHour("&amp;$E$19&amp;")="&amp;F27&amp;" AND LocalMinute("&amp;$E$19&amp;")="&amp;G27&amp;"))", "Bar", "", "Close", "5", "0", "", "", "","FALSE","T"))</f>
        <v>22996</v>
      </c>
      <c r="Z27" s="115">
        <f ca="1">IF(O27=1,"",RTD("cqg.rtd",,"StudyData", "(Vol("&amp;$E$20&amp;")when  (LocalYear("&amp;$E$20&amp;")="&amp;$D$9&amp;" AND LocalMonth("&amp;$E$20&amp;")="&amp;$C$9&amp;" AND LocalDay("&amp;$E$20&amp;")="&amp;$B$9&amp;" AND LocalHour("&amp;$E$20&amp;")="&amp;F27&amp;" AND LocalMinute("&amp;$E$20&amp;")="&amp;G27&amp;"))", "Bar", "", "Close", "5", "0", "", "", "","FALSE","T"))</f>
        <v>17527</v>
      </c>
      <c r="AA27" s="115">
        <f ca="1">IF(O27=1,"",RTD("cqg.rtd",,"StudyData", "(Vol("&amp;$E$21&amp;")when  (LocalYear("&amp;$E$21&amp;")="&amp;$D$10&amp;" AND LocalMonth("&amp;$E$21&amp;")="&amp;$C$10&amp;" AND LocalDay("&amp;$E$21&amp;")="&amp;$B$10&amp;" AND LocalHour("&amp;$E$21&amp;")="&amp;F27&amp;" AND LocalMinute("&amp;$E$21&amp;")="&amp;G27&amp;"))", "Bar", "", "Close", "5", "0", "", "", "","FALSE","T"))</f>
        <v>37712</v>
      </c>
      <c r="AB27" s="115">
        <f ca="1">IF(O27=1,"",RTD("cqg.rtd",,"StudyData", "(Vol("&amp;$E$21&amp;")when  (LocalYear("&amp;$E$21&amp;")="&amp;$D$11&amp;" AND LocalMonth("&amp;$E$21&amp;")="&amp;$C$11&amp;" AND LocalDay("&amp;$E$21&amp;")="&amp;$B$11&amp;" AND LocalHour("&amp;$E$21&amp;")="&amp;F27&amp;" AND LocalMinute("&amp;$E$21&amp;")="&amp;G27&amp;"))", "Bar", "", "Close", "5", "0", "", "", "","FALSE","T"))</f>
        <v>15968</v>
      </c>
      <c r="AC27" s="116" t="str">
        <f t="shared" ca="1" si="8"/>
        <v/>
      </c>
      <c r="AE27" s="115" t="str">
        <f ca="1">IF($R27=1,SUM($S$1:S27),"")</f>
        <v/>
      </c>
      <c r="AF27" s="115" t="str">
        <f ca="1">IF($R27=1,SUM($T$1:T27),"")</f>
        <v/>
      </c>
      <c r="AG27" s="115" t="str">
        <f ca="1">IF($R27=1,SUM($U$1:U27),"")</f>
        <v/>
      </c>
      <c r="AH27" s="115" t="str">
        <f ca="1">IF($R27=1,SUM($V$1:V27),"")</f>
        <v/>
      </c>
      <c r="AI27" s="115" t="str">
        <f ca="1">IF($R27=1,SUM($W$1:W27),"")</f>
        <v/>
      </c>
      <c r="AJ27" s="115" t="str">
        <f ca="1">IF($R27=1,SUM($X$1:X27),"")</f>
        <v/>
      </c>
      <c r="AK27" s="115" t="str">
        <f ca="1">IF($R27=1,SUM($Y$1:Y27),"")</f>
        <v/>
      </c>
      <c r="AL27" s="115" t="str">
        <f ca="1">IF($R27=1,SUM($Z$1:Z27),"")</f>
        <v/>
      </c>
      <c r="AM27" s="115" t="str">
        <f ca="1">IF($R27=1,SUM($AA$1:AA27),"")</f>
        <v/>
      </c>
      <c r="AN27" s="115" t="str">
        <f ca="1">IF($R27=1,SUM($AB$1:AB27),"")</f>
        <v/>
      </c>
      <c r="AO27" s="115" t="str">
        <f ca="1">IF($R27=1,SUM($AC$1:AC27),"")</f>
        <v/>
      </c>
      <c r="AQ27" s="120" t="str">
        <f t="shared" si="9"/>
        <v>10:40</v>
      </c>
    </row>
    <row r="28" spans="1:43" x14ac:dyDescent="0.3">
      <c r="A28" s="124"/>
      <c r="F28" s="115">
        <f t="shared" si="11"/>
        <v>10</v>
      </c>
      <c r="G28" s="117">
        <f t="shared" si="4"/>
        <v>45</v>
      </c>
      <c r="H28" s="118">
        <f t="shared" si="5"/>
        <v>0.44791666666666669</v>
      </c>
      <c r="K28" s="116" t="str">
        <f ca="1" xml:space="preserve"> IF(O28=1,"",RTD("cqg.rtd",,"StudyData",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/>
      </c>
      <c r="L28" s="116" t="e">
        <f ca="1">IF(K28="",NA(),RTD("cqg.rtd",,"StudyData",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#N/A</v>
      </c>
      <c r="M28" s="116">
        <f t="shared" ca="1" si="2"/>
        <v>17130.099999999999</v>
      </c>
      <c r="O28" s="115">
        <f t="shared" si="6"/>
        <v>0</v>
      </c>
      <c r="R28" s="115">
        <f t="shared" ca="1" si="7"/>
        <v>1.0059999999999993</v>
      </c>
      <c r="S28" s="115">
        <f ca="1">IF(O28=1,"",RTD("cqg.rtd",,"StudyData", "(Vol("&amp;$E$13&amp;")when  (LocalYear("&amp;$E$13&amp;")="&amp;$D$2&amp;" AND LocalMonth("&amp;$E$13&amp;")="&amp;$C$2&amp;" AND LocalDay("&amp;$E$13&amp;")="&amp;$B$2&amp;" AND LocalHour("&amp;$E$13&amp;")="&amp;F28&amp;" AND LocalMinute("&amp;$E$13&amp;")="&amp;G28&amp;"))", "Bar", "", "Close", "5", "0", "", "", "","FALSE","T"))</f>
        <v>954</v>
      </c>
      <c r="T28" s="115">
        <f ca="1">IF(O28=1,"",RTD("cqg.rtd",,"StudyData", "(Vol("&amp;$E$14&amp;")when  (LocalYear("&amp;$E$14&amp;")="&amp;$D$3&amp;" AND LocalMonth("&amp;$E$14&amp;")="&amp;$C$3&amp;" AND LocalDay("&amp;$E$14&amp;")="&amp;$B$3&amp;" AND LocalHour("&amp;$E$14&amp;")="&amp;F28&amp;" AND LocalMinute("&amp;$E$14&amp;")="&amp;G28&amp;"))", "Bar", "", "Close", "5", "0", "", "", "","FALSE","T"))</f>
        <v>11344</v>
      </c>
      <c r="U28" s="115">
        <f ca="1">IF(O28=1,"",RTD("cqg.rtd",,"StudyData", "(Vol("&amp;$E$15&amp;")when  (LocalYear("&amp;$E$15&amp;")="&amp;$D$4&amp;" AND LocalMonth("&amp;$E$15&amp;")="&amp;$C$4&amp;" AND LocalDay("&amp;$E$15&amp;")="&amp;$B$4&amp;" AND LocalHour("&amp;$E$15&amp;")="&amp;F28&amp;" AND LocalMinute("&amp;$E$15&amp;")="&amp;G28&amp;"))", "Bar", "", "Close", "5", "0", "", "", "","FALSE","T"))</f>
        <v>16023</v>
      </c>
      <c r="V28" s="115">
        <f ca="1">IF(O28=1,"",RTD("cqg.rtd",,"StudyData", "(Vol("&amp;$E$16&amp;")when  (LocalYear("&amp;$E$16&amp;")="&amp;$D$5&amp;" AND LocalMonth("&amp;$E$16&amp;")="&amp;$C$5&amp;" AND LocalDay("&amp;$E$16&amp;")="&amp;$B$5&amp;" AND LocalHour("&amp;$E$16&amp;")="&amp;F28&amp;" AND LocalMinute("&amp;$E$16&amp;")="&amp;G28&amp;"))", "Bar", "", "Close", "5", "0", "", "", "","FALSE","T"))</f>
        <v>19465</v>
      </c>
      <c r="W28" s="115">
        <f ca="1">IF(O28=1,"",RTD("cqg.rtd",,"StudyData", "(Vol("&amp;$E$17&amp;")when  (LocalYear("&amp;$E$17&amp;")="&amp;$D$6&amp;" AND LocalMonth("&amp;$E$17&amp;")="&amp;$C$6&amp;" AND LocalDay("&amp;$E$17&amp;")="&amp;$B$6&amp;" AND LocalHour("&amp;$E$17&amp;")="&amp;F28&amp;" AND LocalMinute("&amp;$E$17&amp;")="&amp;G28&amp;"))", "Bar", "", "Close", "5", "0", "", "", "","FALSE","T"))</f>
        <v>13921</v>
      </c>
      <c r="X28" s="115">
        <f ca="1">IF(O28=1,"",RTD("cqg.rtd",,"StudyData", "(Vol("&amp;$E$18&amp;")when  (LocalYear("&amp;$E$18&amp;")="&amp;$D$7&amp;" AND LocalMonth("&amp;$E$18&amp;")="&amp;$C$7&amp;" AND LocalDay("&amp;$E$18&amp;")="&amp;$B$7&amp;" AND LocalHour("&amp;$E$18&amp;")="&amp;F28&amp;" AND LocalMinute("&amp;$E$18&amp;")="&amp;G28&amp;"))", "Bar", "", "Close", "5", "0", "", "", "","FALSE","T"))</f>
        <v>24335</v>
      </c>
      <c r="Y28" s="115">
        <f ca="1">IF(O28=1,"",RTD("cqg.rtd",,"StudyData", "(Vol("&amp;$E$19&amp;")when  (LocalYear("&amp;$E$19&amp;")="&amp;$D$8&amp;" AND LocalMonth("&amp;$E$19&amp;")="&amp;$C$8&amp;" AND LocalDay("&amp;$E$19&amp;")="&amp;$B$8&amp;" AND LocalHour("&amp;$E$19&amp;")="&amp;F28&amp;" AND LocalMinute("&amp;$E$19&amp;")="&amp;G28&amp;"))", "Bar", "", "Close", "5", "0", "", "", "","FALSE","T"))</f>
        <v>17074</v>
      </c>
      <c r="Z28" s="115">
        <f ca="1">IF(O28=1,"",RTD("cqg.rtd",,"StudyData", "(Vol("&amp;$E$20&amp;")when  (LocalYear("&amp;$E$20&amp;")="&amp;$D$9&amp;" AND LocalMonth("&amp;$E$20&amp;")="&amp;$C$9&amp;" AND LocalDay("&amp;$E$20&amp;")="&amp;$B$9&amp;" AND LocalHour("&amp;$E$20&amp;")="&amp;F28&amp;" AND LocalMinute("&amp;$E$20&amp;")="&amp;G28&amp;"))", "Bar", "", "Close", "5", "0", "", "", "","FALSE","T"))</f>
        <v>36689</v>
      </c>
      <c r="AA28" s="115">
        <f ca="1">IF(O28=1,"",RTD("cqg.rtd",,"StudyData", "(Vol("&amp;$E$21&amp;")when  (LocalYear("&amp;$E$21&amp;")="&amp;$D$10&amp;" AND LocalMonth("&amp;$E$21&amp;")="&amp;$C$10&amp;" AND LocalDay("&amp;$E$21&amp;")="&amp;$B$10&amp;" AND LocalHour("&amp;$E$21&amp;")="&amp;F28&amp;" AND LocalMinute("&amp;$E$21&amp;")="&amp;G28&amp;"))", "Bar", "", "Close", "5", "0", "", "", "","FALSE","T"))</f>
        <v>18237</v>
      </c>
      <c r="AB28" s="115">
        <f ca="1">IF(O28=1,"",RTD("cqg.rtd",,"StudyData", "(Vol("&amp;$E$21&amp;")when  (LocalYear("&amp;$E$21&amp;")="&amp;$D$11&amp;" AND LocalMonth("&amp;$E$21&amp;")="&amp;$C$11&amp;" AND LocalDay("&amp;$E$21&amp;")="&amp;$B$11&amp;" AND LocalHour("&amp;$E$21&amp;")="&amp;F28&amp;" AND LocalMinute("&amp;$E$21&amp;")="&amp;G28&amp;"))", "Bar", "", "Close", "5", "0", "", "", "","FALSE","T"))</f>
        <v>13259</v>
      </c>
      <c r="AC28" s="116" t="str">
        <f t="shared" ca="1" si="8"/>
        <v/>
      </c>
      <c r="AE28" s="115" t="str">
        <f ca="1">IF($R28=1,SUM($S$1:S28),"")</f>
        <v/>
      </c>
      <c r="AF28" s="115" t="str">
        <f ca="1">IF($R28=1,SUM($T$1:T28),"")</f>
        <v/>
      </c>
      <c r="AG28" s="115" t="str">
        <f ca="1">IF($R28=1,SUM($U$1:U28),"")</f>
        <v/>
      </c>
      <c r="AH28" s="115" t="str">
        <f ca="1">IF($R28=1,SUM($V$1:V28),"")</f>
        <v/>
      </c>
      <c r="AI28" s="115" t="str">
        <f ca="1">IF($R28=1,SUM($W$1:W28),"")</f>
        <v/>
      </c>
      <c r="AJ28" s="115" t="str">
        <f ca="1">IF($R28=1,SUM($X$1:X28),"")</f>
        <v/>
      </c>
      <c r="AK28" s="115" t="str">
        <f ca="1">IF($R28=1,SUM($Y$1:Y28),"")</f>
        <v/>
      </c>
      <c r="AL28" s="115" t="str">
        <f ca="1">IF($R28=1,SUM($Z$1:Z28),"")</f>
        <v/>
      </c>
      <c r="AM28" s="115" t="str">
        <f ca="1">IF($R28=1,SUM($AA$1:AA28),"")</f>
        <v/>
      </c>
      <c r="AN28" s="115" t="str">
        <f ca="1">IF($R28=1,SUM($AB$1:AB28),"")</f>
        <v/>
      </c>
      <c r="AO28" s="115" t="str">
        <f ca="1">IF($R28=1,SUM($AC$1:AC28),"")</f>
        <v/>
      </c>
      <c r="AQ28" s="120" t="str">
        <f t="shared" si="9"/>
        <v>10:45</v>
      </c>
    </row>
    <row r="29" spans="1:43" x14ac:dyDescent="0.3">
      <c r="A29" s="124"/>
      <c r="F29" s="115">
        <f t="shared" si="11"/>
        <v>10</v>
      </c>
      <c r="G29" s="117">
        <f t="shared" si="4"/>
        <v>50</v>
      </c>
      <c r="H29" s="118">
        <f t="shared" si="5"/>
        <v>0.4513888888888889</v>
      </c>
      <c r="K29" s="116" t="str">
        <f ca="1" xml:space="preserve"> IF(O29=1,"",RTD("cqg.rtd",,"StudyData",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/>
      </c>
      <c r="L29" s="116" t="e">
        <f ca="1">IF(K29="",NA(),RTD("cqg.rtd",,"StudyData",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#N/A</v>
      </c>
      <c r="M29" s="116">
        <f t="shared" ca="1" si="2"/>
        <v>17271.3</v>
      </c>
      <c r="O29" s="115">
        <f t="shared" si="6"/>
        <v>0</v>
      </c>
      <c r="R29" s="115">
        <f t="shared" ca="1" si="7"/>
        <v>1.0069999999999992</v>
      </c>
      <c r="S29" s="115">
        <f ca="1">IF(O29=1,"",RTD("cqg.rtd",,"StudyData", "(Vol("&amp;$E$13&amp;")when  (LocalYear("&amp;$E$13&amp;")="&amp;$D$2&amp;" AND LocalMonth("&amp;$E$13&amp;")="&amp;$C$2&amp;" AND LocalDay("&amp;$E$13&amp;")="&amp;$B$2&amp;" AND LocalHour("&amp;$E$13&amp;")="&amp;F29&amp;" AND LocalMinute("&amp;$E$13&amp;")="&amp;G29&amp;"))", "Bar", "", "Close", "5", "0", "", "", "","FALSE","T"))</f>
        <v>712</v>
      </c>
      <c r="T29" s="115">
        <f ca="1">IF(O29=1,"",RTD("cqg.rtd",,"StudyData", "(Vol("&amp;$E$14&amp;")when  (LocalYear("&amp;$E$14&amp;")="&amp;$D$3&amp;" AND LocalMonth("&amp;$E$14&amp;")="&amp;$C$3&amp;" AND LocalDay("&amp;$E$14&amp;")="&amp;$B$3&amp;" AND LocalHour("&amp;$E$14&amp;")="&amp;F29&amp;" AND LocalMinute("&amp;$E$14&amp;")="&amp;G29&amp;"))", "Bar", "", "Close", "5", "0", "", "", "","FALSE","T"))</f>
        <v>17690</v>
      </c>
      <c r="U29" s="115">
        <f ca="1">IF(O29=1,"",RTD("cqg.rtd",,"StudyData", "(Vol("&amp;$E$15&amp;")when  (LocalYear("&amp;$E$15&amp;")="&amp;$D$4&amp;" AND LocalMonth("&amp;$E$15&amp;")="&amp;$C$4&amp;" AND LocalDay("&amp;$E$15&amp;")="&amp;$B$4&amp;" AND LocalHour("&amp;$E$15&amp;")="&amp;F29&amp;" AND LocalMinute("&amp;$E$15&amp;")="&amp;G29&amp;"))", "Bar", "", "Close", "5", "0", "", "", "","FALSE","T"))</f>
        <v>21819</v>
      </c>
      <c r="V29" s="115">
        <f ca="1">IF(O29=1,"",RTD("cqg.rtd",,"StudyData", "(Vol("&amp;$E$16&amp;")when  (LocalYear("&amp;$E$16&amp;")="&amp;$D$5&amp;" AND LocalMonth("&amp;$E$16&amp;")="&amp;$C$5&amp;" AND LocalDay("&amp;$E$16&amp;")="&amp;$B$5&amp;" AND LocalHour("&amp;$E$16&amp;")="&amp;F29&amp;" AND LocalMinute("&amp;$E$16&amp;")="&amp;G29&amp;"))", "Bar", "", "Close", "5", "0", "", "", "","FALSE","T"))</f>
        <v>18858</v>
      </c>
      <c r="W29" s="115">
        <f ca="1">IF(O29=1,"",RTD("cqg.rtd",,"StudyData", "(Vol("&amp;$E$17&amp;")when  (LocalYear("&amp;$E$17&amp;")="&amp;$D$6&amp;" AND LocalMonth("&amp;$E$17&amp;")="&amp;$C$6&amp;" AND LocalDay("&amp;$E$17&amp;")="&amp;$B$6&amp;" AND LocalHour("&amp;$E$17&amp;")="&amp;F29&amp;" AND LocalMinute("&amp;$E$17&amp;")="&amp;G29&amp;"))", "Bar", "", "Close", "5", "0", "", "", "","FALSE","T"))</f>
        <v>15655</v>
      </c>
      <c r="X29" s="115">
        <f ca="1">IF(O29=1,"",RTD("cqg.rtd",,"StudyData", "(Vol("&amp;$E$18&amp;")when  (LocalYear("&amp;$E$18&amp;")="&amp;$D$7&amp;" AND LocalMonth("&amp;$E$18&amp;")="&amp;$C$7&amp;" AND LocalDay("&amp;$E$18&amp;")="&amp;$B$7&amp;" AND LocalHour("&amp;$E$18&amp;")="&amp;F29&amp;" AND LocalMinute("&amp;$E$18&amp;")="&amp;G29&amp;"))", "Bar", "", "Close", "5", "0", "", "", "","FALSE","T"))</f>
        <v>17262</v>
      </c>
      <c r="Y29" s="115">
        <f ca="1">IF(O29=1,"",RTD("cqg.rtd",,"StudyData", "(Vol("&amp;$E$19&amp;")when  (LocalYear("&amp;$E$19&amp;")="&amp;$D$8&amp;" AND LocalMonth("&amp;$E$19&amp;")="&amp;$C$8&amp;" AND LocalDay("&amp;$E$19&amp;")="&amp;$B$8&amp;" AND LocalHour("&amp;$E$19&amp;")="&amp;F29&amp;" AND LocalMinute("&amp;$E$19&amp;")="&amp;G29&amp;"))", "Bar", "", "Close", "5", "0", "", "", "","FALSE","T"))</f>
        <v>19367</v>
      </c>
      <c r="Z29" s="115">
        <f ca="1">IF(O29=1,"",RTD("cqg.rtd",,"StudyData", "(Vol("&amp;$E$20&amp;")when  (LocalYear("&amp;$E$20&amp;")="&amp;$D$9&amp;" AND LocalMonth("&amp;$E$20&amp;")="&amp;$C$9&amp;" AND LocalDay("&amp;$E$20&amp;")="&amp;$B$9&amp;" AND LocalHour("&amp;$E$20&amp;")="&amp;F29&amp;" AND LocalMinute("&amp;$E$20&amp;")="&amp;G29&amp;"))", "Bar", "", "Close", "5", "0", "", "", "","FALSE","T"))</f>
        <v>21838</v>
      </c>
      <c r="AA29" s="115">
        <f ca="1">IF(O29=1,"",RTD("cqg.rtd",,"StudyData", "(Vol("&amp;$E$21&amp;")when  (LocalYear("&amp;$E$21&amp;")="&amp;$D$10&amp;" AND LocalMonth("&amp;$E$21&amp;")="&amp;$C$10&amp;" AND LocalDay("&amp;$E$21&amp;")="&amp;$B$10&amp;" AND LocalHour("&amp;$E$21&amp;")="&amp;F29&amp;" AND LocalMinute("&amp;$E$21&amp;")="&amp;G29&amp;"))", "Bar", "", "Close", "5", "0", "", "", "","FALSE","T"))</f>
        <v>27788</v>
      </c>
      <c r="AB29" s="115">
        <f ca="1">IF(O29=1,"",RTD("cqg.rtd",,"StudyData", "(Vol("&amp;$E$21&amp;")when  (LocalYear("&amp;$E$21&amp;")="&amp;$D$11&amp;" AND LocalMonth("&amp;$E$21&amp;")="&amp;$C$11&amp;" AND LocalDay("&amp;$E$21&amp;")="&amp;$B$11&amp;" AND LocalHour("&amp;$E$21&amp;")="&amp;F29&amp;" AND LocalMinute("&amp;$E$21&amp;")="&amp;G29&amp;"))", "Bar", "", "Close", "5", "0", "", "", "","FALSE","T"))</f>
        <v>11724</v>
      </c>
      <c r="AC29" s="116" t="str">
        <f t="shared" ca="1" si="8"/>
        <v/>
      </c>
      <c r="AE29" s="115" t="str">
        <f ca="1">IF($R29=1,SUM($S$1:S29),"")</f>
        <v/>
      </c>
      <c r="AF29" s="115" t="str">
        <f ca="1">IF($R29=1,SUM($T$1:T29),"")</f>
        <v/>
      </c>
      <c r="AG29" s="115" t="str">
        <f ca="1">IF($R29=1,SUM($U$1:U29),"")</f>
        <v/>
      </c>
      <c r="AH29" s="115" t="str">
        <f ca="1">IF($R29=1,SUM($V$1:V29),"")</f>
        <v/>
      </c>
      <c r="AI29" s="115" t="str">
        <f ca="1">IF($R29=1,SUM($W$1:W29),"")</f>
        <v/>
      </c>
      <c r="AJ29" s="115" t="str">
        <f ca="1">IF($R29=1,SUM($X$1:X29),"")</f>
        <v/>
      </c>
      <c r="AK29" s="115" t="str">
        <f ca="1">IF($R29=1,SUM($Y$1:Y29),"")</f>
        <v/>
      </c>
      <c r="AL29" s="115" t="str">
        <f ca="1">IF($R29=1,SUM($Z$1:Z29),"")</f>
        <v/>
      </c>
      <c r="AM29" s="115" t="str">
        <f ca="1">IF($R29=1,SUM($AA$1:AA29),"")</f>
        <v/>
      </c>
      <c r="AN29" s="115" t="str">
        <f ca="1">IF($R29=1,SUM($AB$1:AB29),"")</f>
        <v/>
      </c>
      <c r="AO29" s="115" t="str">
        <f ca="1">IF($R29=1,SUM($AC$1:AC29),"")</f>
        <v/>
      </c>
      <c r="AQ29" s="120" t="str">
        <f t="shared" si="9"/>
        <v>10:50</v>
      </c>
    </row>
    <row r="30" spans="1:43" x14ac:dyDescent="0.3">
      <c r="F30" s="115">
        <f t="shared" si="11"/>
        <v>10</v>
      </c>
      <c r="G30" s="117">
        <f t="shared" si="4"/>
        <v>55</v>
      </c>
      <c r="H30" s="118">
        <f t="shared" si="5"/>
        <v>0.4548611111111111</v>
      </c>
      <c r="K30" s="116" t="str">
        <f ca="1" xml:space="preserve"> IF(O30=1,"",RTD("cqg.rtd",,"StudyData",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/>
      </c>
      <c r="L30" s="116" t="e">
        <f ca="1">IF(K30="",NA(),RTD("cqg.rtd",,"StudyData",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#N/A</v>
      </c>
      <c r="M30" s="116">
        <f t="shared" ca="1" si="2"/>
        <v>16051.5</v>
      </c>
      <c r="O30" s="115">
        <f t="shared" si="6"/>
        <v>0</v>
      </c>
      <c r="R30" s="115">
        <f t="shared" ca="1" si="7"/>
        <v>1.0079999999999991</v>
      </c>
      <c r="S30" s="115">
        <f ca="1">IF(O30=1,"",RTD("cqg.rtd",,"StudyData", "(Vol("&amp;$E$13&amp;")when  (LocalYear("&amp;$E$13&amp;")="&amp;$D$2&amp;" AND LocalMonth("&amp;$E$13&amp;")="&amp;$C$2&amp;" AND LocalDay("&amp;$E$13&amp;")="&amp;$B$2&amp;" AND LocalHour("&amp;$E$13&amp;")="&amp;F30&amp;" AND LocalMinute("&amp;$E$13&amp;")="&amp;G30&amp;"))", "Bar", "", "Close", "5", "0", "", "", "","FALSE","T"))</f>
        <v>482</v>
      </c>
      <c r="T30" s="115">
        <f ca="1">IF(O30=1,"",RTD("cqg.rtd",,"StudyData", "(Vol("&amp;$E$14&amp;")when  (LocalYear("&amp;$E$14&amp;")="&amp;$D$3&amp;" AND LocalMonth("&amp;$E$14&amp;")="&amp;$C$3&amp;" AND LocalDay("&amp;$E$14&amp;")="&amp;$B$3&amp;" AND LocalHour("&amp;$E$14&amp;")="&amp;F30&amp;" AND LocalMinute("&amp;$E$14&amp;")="&amp;G30&amp;"))", "Bar", "", "Close", "5", "0", "", "", "","FALSE","T"))</f>
        <v>12304</v>
      </c>
      <c r="U30" s="115">
        <f ca="1">IF(O30=1,"",RTD("cqg.rtd",,"StudyData", "(Vol("&amp;$E$15&amp;")when  (LocalYear("&amp;$E$15&amp;")="&amp;$D$4&amp;" AND LocalMonth("&amp;$E$15&amp;")="&amp;$C$4&amp;" AND LocalDay("&amp;$E$15&amp;")="&amp;$B$4&amp;" AND LocalHour("&amp;$E$15&amp;")="&amp;F30&amp;" AND LocalMinute("&amp;$E$15&amp;")="&amp;G30&amp;"))", "Bar", "", "Close", "5", "0", "", "", "","FALSE","T"))</f>
        <v>20192</v>
      </c>
      <c r="V30" s="115">
        <f ca="1">IF(O30=1,"",RTD("cqg.rtd",,"StudyData", "(Vol("&amp;$E$16&amp;")when  (LocalYear("&amp;$E$16&amp;")="&amp;$D$5&amp;" AND LocalMonth("&amp;$E$16&amp;")="&amp;$C$5&amp;" AND LocalDay("&amp;$E$16&amp;")="&amp;$B$5&amp;" AND LocalHour("&amp;$E$16&amp;")="&amp;F30&amp;" AND LocalMinute("&amp;$E$16&amp;")="&amp;G30&amp;"))", "Bar", "", "Close", "5", "0", "", "", "","FALSE","T"))</f>
        <v>15194</v>
      </c>
      <c r="W30" s="115">
        <f ca="1">IF(O30=1,"",RTD("cqg.rtd",,"StudyData", "(Vol("&amp;$E$17&amp;")when  (LocalYear("&amp;$E$17&amp;")="&amp;$D$6&amp;" AND LocalMonth("&amp;$E$17&amp;")="&amp;$C$6&amp;" AND LocalDay("&amp;$E$17&amp;")="&amp;$B$6&amp;" AND LocalHour("&amp;$E$17&amp;")="&amp;F30&amp;" AND LocalMinute("&amp;$E$17&amp;")="&amp;G30&amp;"))", "Bar", "", "Close", "5", "0", "", "", "","FALSE","T"))</f>
        <v>20051</v>
      </c>
      <c r="X30" s="115">
        <f ca="1">IF(O30=1,"",RTD("cqg.rtd",,"StudyData", "(Vol("&amp;$E$18&amp;")when  (LocalYear("&amp;$E$18&amp;")="&amp;$D$7&amp;" AND LocalMonth("&amp;$E$18&amp;")="&amp;$C$7&amp;" AND LocalDay("&amp;$E$18&amp;")="&amp;$B$7&amp;" AND LocalHour("&amp;$E$18&amp;")="&amp;F30&amp;" AND LocalMinute("&amp;$E$18&amp;")="&amp;G30&amp;"))", "Bar", "", "Close", "5", "0", "", "", "","FALSE","T"))</f>
        <v>22416</v>
      </c>
      <c r="Y30" s="115">
        <f ca="1">IF(O30=1,"",RTD("cqg.rtd",,"StudyData", "(Vol("&amp;$E$19&amp;")when  (LocalYear("&amp;$E$19&amp;")="&amp;$D$8&amp;" AND LocalMonth("&amp;$E$19&amp;")="&amp;$C$8&amp;" AND LocalDay("&amp;$E$19&amp;")="&amp;$B$8&amp;" AND LocalHour("&amp;$E$19&amp;")="&amp;F30&amp;" AND LocalMinute("&amp;$E$19&amp;")="&amp;G30&amp;"))", "Bar", "", "Close", "5", "0", "", "", "","FALSE","T"))</f>
        <v>17193</v>
      </c>
      <c r="Z30" s="115">
        <f ca="1">IF(O30=1,"",RTD("cqg.rtd",,"StudyData", "(Vol("&amp;$E$20&amp;")when  (LocalYear("&amp;$E$20&amp;")="&amp;$D$9&amp;" AND LocalMonth("&amp;$E$20&amp;")="&amp;$C$9&amp;" AND LocalDay("&amp;$E$20&amp;")="&amp;$B$9&amp;" AND LocalHour("&amp;$E$20&amp;")="&amp;F30&amp;" AND LocalMinute("&amp;$E$20&amp;")="&amp;G30&amp;"))", "Bar", "", "Close", "5", "0", "", "", "","FALSE","T"))</f>
        <v>23436</v>
      </c>
      <c r="AA30" s="115">
        <f ca="1">IF(O30=1,"",RTD("cqg.rtd",,"StudyData", "(Vol("&amp;$E$21&amp;")when  (LocalYear("&amp;$E$21&amp;")="&amp;$D$10&amp;" AND LocalMonth("&amp;$E$21&amp;")="&amp;$C$10&amp;" AND LocalDay("&amp;$E$21&amp;")="&amp;$B$10&amp;" AND LocalHour("&amp;$E$21&amp;")="&amp;F30&amp;" AND LocalMinute("&amp;$E$21&amp;")="&amp;G30&amp;"))", "Bar", "", "Close", "5", "0", "", "", "","FALSE","T"))</f>
        <v>17843</v>
      </c>
      <c r="AB30" s="115">
        <f ca="1">IF(O30=1,"",RTD("cqg.rtd",,"StudyData", "(Vol("&amp;$E$21&amp;")when  (LocalYear("&amp;$E$21&amp;")="&amp;$D$11&amp;" AND LocalMonth("&amp;$E$21&amp;")="&amp;$C$11&amp;" AND LocalDay("&amp;$E$21&amp;")="&amp;$B$11&amp;" AND LocalHour("&amp;$E$21&amp;")="&amp;F30&amp;" AND LocalMinute("&amp;$E$21&amp;")="&amp;G30&amp;"))", "Bar", "", "Close", "5", "0", "", "", "","FALSE","T"))</f>
        <v>11404</v>
      </c>
      <c r="AC30" s="116" t="str">
        <f t="shared" ca="1" si="8"/>
        <v/>
      </c>
      <c r="AE30" s="115" t="str">
        <f ca="1">IF($R30=1,SUM($S$1:S30),"")</f>
        <v/>
      </c>
      <c r="AF30" s="115" t="str">
        <f ca="1">IF($R30=1,SUM($T$1:T30),"")</f>
        <v/>
      </c>
      <c r="AG30" s="115" t="str">
        <f ca="1">IF($R30=1,SUM($U$1:U30),"")</f>
        <v/>
      </c>
      <c r="AH30" s="115" t="str">
        <f ca="1">IF($R30=1,SUM($V$1:V30),"")</f>
        <v/>
      </c>
      <c r="AI30" s="115" t="str">
        <f ca="1">IF($R30=1,SUM($W$1:W30),"")</f>
        <v/>
      </c>
      <c r="AJ30" s="115" t="str">
        <f ca="1">IF($R30=1,SUM($X$1:X30),"")</f>
        <v/>
      </c>
      <c r="AK30" s="115" t="str">
        <f ca="1">IF($R30=1,SUM($Y$1:Y30),"")</f>
        <v/>
      </c>
      <c r="AL30" s="115" t="str">
        <f ca="1">IF($R30=1,SUM($Z$1:Z30),"")</f>
        <v/>
      </c>
      <c r="AM30" s="115" t="str">
        <f ca="1">IF($R30=1,SUM($AA$1:AA30),"")</f>
        <v/>
      </c>
      <c r="AN30" s="115" t="str">
        <f ca="1">IF($R30=1,SUM($AB$1:AB30),"")</f>
        <v/>
      </c>
      <c r="AO30" s="115" t="str">
        <f ca="1">IF($R30=1,SUM($AC$1:AC30),"")</f>
        <v/>
      </c>
      <c r="AQ30" s="120" t="str">
        <f t="shared" si="9"/>
        <v>10:55</v>
      </c>
    </row>
    <row r="31" spans="1:43" x14ac:dyDescent="0.3">
      <c r="F31" s="115">
        <f t="shared" si="11"/>
        <v>11</v>
      </c>
      <c r="G31" s="117" t="str">
        <f t="shared" si="4"/>
        <v>00</v>
      </c>
      <c r="H31" s="118">
        <f t="shared" si="5"/>
        <v>0.45833333333333331</v>
      </c>
      <c r="K31" s="116" t="str">
        <f ca="1" xml:space="preserve"> IF(O31=1,"",RTD("cqg.rtd",,"StudyData",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/>
      </c>
      <c r="L31" s="116" t="e">
        <f ca="1">IF(K31="",NA(),RTD("cqg.rtd",,"StudyData",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#N/A</v>
      </c>
      <c r="M31" s="116">
        <f t="shared" ca="1" si="2"/>
        <v>17613.599999999999</v>
      </c>
      <c r="O31" s="115">
        <f t="shared" si="6"/>
        <v>0</v>
      </c>
      <c r="R31" s="115">
        <f t="shared" ca="1" si="7"/>
        <v>1.008999999999999</v>
      </c>
      <c r="S31" s="115">
        <f ca="1">IF(O31=1,"",RTD("cqg.rtd",,"StudyData", "(Vol("&amp;$E$13&amp;")when  (LocalYear("&amp;$E$13&amp;")="&amp;$D$2&amp;" AND LocalMonth("&amp;$E$13&amp;")="&amp;$C$2&amp;" AND LocalDay("&amp;$E$13&amp;")="&amp;$B$2&amp;" AND LocalHour("&amp;$E$13&amp;")="&amp;F31&amp;" AND LocalMinute("&amp;$E$13&amp;")="&amp;G31&amp;"))", "Bar", "", "Close", "5", "0", "", "", "","FALSE","T"))</f>
        <v>847</v>
      </c>
      <c r="T31" s="115">
        <f ca="1">IF(O31=1,"",RTD("cqg.rtd",,"StudyData", "(Vol("&amp;$E$14&amp;")when  (LocalYear("&amp;$E$14&amp;")="&amp;$D$3&amp;" AND LocalMonth("&amp;$E$14&amp;")="&amp;$C$3&amp;" AND LocalDay("&amp;$E$14&amp;")="&amp;$B$3&amp;" AND LocalHour("&amp;$E$14&amp;")="&amp;F31&amp;" AND LocalMinute("&amp;$E$14&amp;")="&amp;G31&amp;"))", "Bar", "", "Close", "5", "0", "", "", "","FALSE","T"))</f>
        <v>16907</v>
      </c>
      <c r="U31" s="115">
        <f ca="1">IF(O31=1,"",RTD("cqg.rtd",,"StudyData", "(Vol("&amp;$E$15&amp;")when  (LocalYear("&amp;$E$15&amp;")="&amp;$D$4&amp;" AND LocalMonth("&amp;$E$15&amp;")="&amp;$C$4&amp;" AND LocalDay("&amp;$E$15&amp;")="&amp;$B$4&amp;" AND LocalHour("&amp;$E$15&amp;")="&amp;F31&amp;" AND LocalMinute("&amp;$E$15&amp;")="&amp;G31&amp;"))", "Bar", "", "Close", "5", "0", "", "", "","FALSE","T"))</f>
        <v>16925</v>
      </c>
      <c r="V31" s="115">
        <f ca="1">IF(O31=1,"",RTD("cqg.rtd",,"StudyData", "(Vol("&amp;$E$16&amp;")when  (LocalYear("&amp;$E$16&amp;")="&amp;$D$5&amp;" AND LocalMonth("&amp;$E$16&amp;")="&amp;$C$5&amp;" AND LocalDay("&amp;$E$16&amp;")="&amp;$B$5&amp;" AND LocalHour("&amp;$E$16&amp;")="&amp;F31&amp;" AND LocalMinute("&amp;$E$16&amp;")="&amp;G31&amp;"))", "Bar", "", "Close", "5", "0", "", "", "","FALSE","T"))</f>
        <v>13157</v>
      </c>
      <c r="W31" s="115">
        <f ca="1">IF(O31=1,"",RTD("cqg.rtd",,"StudyData", "(Vol("&amp;$E$17&amp;")when  (LocalYear("&amp;$E$17&amp;")="&amp;$D$6&amp;" AND LocalMonth("&amp;$E$17&amp;")="&amp;$C$6&amp;" AND LocalDay("&amp;$E$17&amp;")="&amp;$B$6&amp;" AND LocalHour("&amp;$E$17&amp;")="&amp;F31&amp;" AND LocalMinute("&amp;$E$17&amp;")="&amp;G31&amp;"))", "Bar", "", "Close", "5", "0", "", "", "","FALSE","T"))</f>
        <v>18547</v>
      </c>
      <c r="X31" s="115">
        <f ca="1">IF(O31=1,"",RTD("cqg.rtd",,"StudyData", "(Vol("&amp;$E$18&amp;")when  (LocalYear("&amp;$E$18&amp;")="&amp;$D$7&amp;" AND LocalMonth("&amp;$E$18&amp;")="&amp;$C$7&amp;" AND LocalDay("&amp;$E$18&amp;")="&amp;$B$7&amp;" AND LocalHour("&amp;$E$18&amp;")="&amp;F31&amp;" AND LocalMinute("&amp;$E$18&amp;")="&amp;G31&amp;"))", "Bar", "", "Close", "5", "0", "", "", "","FALSE","T"))</f>
        <v>22326</v>
      </c>
      <c r="Y31" s="115">
        <f ca="1">IF(O31=1,"",RTD("cqg.rtd",,"StudyData", "(Vol("&amp;$E$19&amp;")when  (LocalYear("&amp;$E$19&amp;")="&amp;$D$8&amp;" AND LocalMonth("&amp;$E$19&amp;")="&amp;$C$8&amp;" AND LocalDay("&amp;$E$19&amp;")="&amp;$B$8&amp;" AND LocalHour("&amp;$E$19&amp;")="&amp;F31&amp;" AND LocalMinute("&amp;$E$19&amp;")="&amp;G31&amp;"))", "Bar", "", "Close", "5", "0", "", "", "","FALSE","T"))</f>
        <v>17222</v>
      </c>
      <c r="Z31" s="115">
        <f ca="1">IF(O31=1,"",RTD("cqg.rtd",,"StudyData", "(Vol("&amp;$E$20&amp;")when  (LocalYear("&amp;$E$20&amp;")="&amp;$D$9&amp;" AND LocalMonth("&amp;$E$20&amp;")="&amp;$C$9&amp;" AND LocalDay("&amp;$E$20&amp;")="&amp;$B$9&amp;" AND LocalHour("&amp;$E$20&amp;")="&amp;F31&amp;" AND LocalMinute("&amp;$E$20&amp;")="&amp;G31&amp;"))", "Bar", "", "Close", "5", "0", "", "", "","FALSE","T"))</f>
        <v>27235</v>
      </c>
      <c r="AA31" s="115">
        <f ca="1">IF(O31=1,"",RTD("cqg.rtd",,"StudyData", "(Vol("&amp;$E$21&amp;")when  (LocalYear("&amp;$E$21&amp;")="&amp;$D$10&amp;" AND LocalMonth("&amp;$E$21&amp;")="&amp;$C$10&amp;" AND LocalDay("&amp;$E$21&amp;")="&amp;$B$10&amp;" AND LocalHour("&amp;$E$21&amp;")="&amp;F31&amp;" AND LocalMinute("&amp;$E$21&amp;")="&amp;G31&amp;"))", "Bar", "", "Close", "5", "0", "", "", "","FALSE","T"))</f>
        <v>19453</v>
      </c>
      <c r="AB31" s="115">
        <f ca="1">IF(O31=1,"",RTD("cqg.rtd",,"StudyData", "(Vol("&amp;$E$21&amp;")when  (LocalYear("&amp;$E$21&amp;")="&amp;$D$11&amp;" AND LocalMonth("&amp;$E$21&amp;")="&amp;$C$11&amp;" AND LocalDay("&amp;$E$21&amp;")="&amp;$B$11&amp;" AND LocalHour("&amp;$E$21&amp;")="&amp;F31&amp;" AND LocalMinute("&amp;$E$21&amp;")="&amp;G31&amp;"))", "Bar", "", "Close", "5", "0", "", "", "","FALSE","T"))</f>
        <v>23517</v>
      </c>
      <c r="AC31" s="116" t="str">
        <f t="shared" ca="1" si="8"/>
        <v/>
      </c>
      <c r="AE31" s="115" t="str">
        <f ca="1">IF($R31=1,SUM($S$1:S31),"")</f>
        <v/>
      </c>
      <c r="AF31" s="115" t="str">
        <f ca="1">IF($R31=1,SUM($T$1:T31),"")</f>
        <v/>
      </c>
      <c r="AG31" s="115" t="str">
        <f ca="1">IF($R31=1,SUM($U$1:U31),"")</f>
        <v/>
      </c>
      <c r="AH31" s="115" t="str">
        <f ca="1">IF($R31=1,SUM($V$1:V31),"")</f>
        <v/>
      </c>
      <c r="AI31" s="115" t="str">
        <f ca="1">IF($R31=1,SUM($W$1:W31),"")</f>
        <v/>
      </c>
      <c r="AJ31" s="115" t="str">
        <f ca="1">IF($R31=1,SUM($X$1:X31),"")</f>
        <v/>
      </c>
      <c r="AK31" s="115" t="str">
        <f ca="1">IF($R31=1,SUM($Y$1:Y31),"")</f>
        <v/>
      </c>
      <c r="AL31" s="115" t="str">
        <f ca="1">IF($R31=1,SUM($Z$1:Z31),"")</f>
        <v/>
      </c>
      <c r="AM31" s="115" t="str">
        <f ca="1">IF($R31=1,SUM($AA$1:AA31),"")</f>
        <v/>
      </c>
      <c r="AN31" s="115" t="str">
        <f ca="1">IF($R31=1,SUM($AB$1:AB31),"")</f>
        <v/>
      </c>
      <c r="AO31" s="115" t="str">
        <f ca="1">IF($R31=1,SUM($AC$1:AC31),"")</f>
        <v/>
      </c>
      <c r="AQ31" s="120" t="str">
        <f t="shared" si="9"/>
        <v>11:00</v>
      </c>
    </row>
    <row r="32" spans="1:43" x14ac:dyDescent="0.3">
      <c r="A32" s="124"/>
      <c r="F32" s="115">
        <f t="shared" si="11"/>
        <v>11</v>
      </c>
      <c r="G32" s="117" t="str">
        <f t="shared" si="4"/>
        <v>05</v>
      </c>
      <c r="H32" s="118">
        <f t="shared" si="5"/>
        <v>0.46180555555555558</v>
      </c>
      <c r="K32" s="116" t="str">
        <f ca="1" xml:space="preserve"> IF(O32=1,"",RTD("cqg.rtd",,"StudyData",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/>
      </c>
      <c r="L32" s="116" t="e">
        <f ca="1">IF(K32="",NA(),RTD("cqg.rtd",,"StudyData",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#N/A</v>
      </c>
      <c r="M32" s="116">
        <f t="shared" ca="1" si="2"/>
        <v>16384.900000000001</v>
      </c>
      <c r="O32" s="115">
        <f t="shared" si="6"/>
        <v>0</v>
      </c>
      <c r="R32" s="115">
        <f t="shared" ca="1" si="7"/>
        <v>1.0099999999999989</v>
      </c>
      <c r="S32" s="115">
        <f ca="1">IF(O32=1,"",RTD("cqg.rtd",,"StudyData", "(Vol("&amp;$E$13&amp;")when  (LocalYear("&amp;$E$13&amp;")="&amp;$D$2&amp;" AND LocalMonth("&amp;$E$13&amp;")="&amp;$C$2&amp;" AND LocalDay("&amp;$E$13&amp;")="&amp;$B$2&amp;" AND LocalHour("&amp;$E$13&amp;")="&amp;F32&amp;" AND LocalMinute("&amp;$E$13&amp;")="&amp;G32&amp;"))", "Bar", "", "Close", "5", "0", "", "", "","FALSE","T"))</f>
        <v>446</v>
      </c>
      <c r="T32" s="115">
        <f ca="1">IF(O32=1,"",RTD("cqg.rtd",,"StudyData", "(Vol("&amp;$E$14&amp;")when  (LocalYear("&amp;$E$14&amp;")="&amp;$D$3&amp;" AND LocalMonth("&amp;$E$14&amp;")="&amp;$C$3&amp;" AND LocalDay("&amp;$E$14&amp;")="&amp;$B$3&amp;" AND LocalHour("&amp;$E$14&amp;")="&amp;F32&amp;" AND LocalMinute("&amp;$E$14&amp;")="&amp;G32&amp;"))", "Bar", "", "Close", "5", "0", "", "", "","FALSE","T"))</f>
        <v>9987</v>
      </c>
      <c r="U32" s="115">
        <f ca="1">IF(O32=1,"",RTD("cqg.rtd",,"StudyData", "(Vol("&amp;$E$15&amp;")when  (LocalYear("&amp;$E$15&amp;")="&amp;$D$4&amp;" AND LocalMonth("&amp;$E$15&amp;")="&amp;$C$4&amp;" AND LocalDay("&amp;$E$15&amp;")="&amp;$B$4&amp;" AND LocalHour("&amp;$E$15&amp;")="&amp;F32&amp;" AND LocalMinute("&amp;$E$15&amp;")="&amp;G32&amp;"))", "Bar", "", "Close", "5", "0", "", "", "","FALSE","T"))</f>
        <v>20125</v>
      </c>
      <c r="V32" s="115">
        <f ca="1">IF(O32=1,"",RTD("cqg.rtd",,"StudyData", "(Vol("&amp;$E$16&amp;")when  (LocalYear("&amp;$E$16&amp;")="&amp;$D$5&amp;" AND LocalMonth("&amp;$E$16&amp;")="&amp;$C$5&amp;" AND LocalDay("&amp;$E$16&amp;")="&amp;$B$5&amp;" AND LocalHour("&amp;$E$16&amp;")="&amp;F32&amp;" AND LocalMinute("&amp;$E$16&amp;")="&amp;G32&amp;"))", "Bar", "", "Close", "5", "0", "", "", "","FALSE","T"))</f>
        <v>15885</v>
      </c>
      <c r="W32" s="115">
        <f ca="1">IF(O32=1,"",RTD("cqg.rtd",,"StudyData", "(Vol("&amp;$E$17&amp;")when  (LocalYear("&amp;$E$17&amp;")="&amp;$D$6&amp;" AND LocalMonth("&amp;$E$17&amp;")="&amp;$C$6&amp;" AND LocalDay("&amp;$E$17&amp;")="&amp;$B$6&amp;" AND LocalHour("&amp;$E$17&amp;")="&amp;F32&amp;" AND LocalMinute("&amp;$E$17&amp;")="&amp;G32&amp;"))", "Bar", "", "Close", "5", "0", "", "", "","FALSE","T"))</f>
        <v>26718</v>
      </c>
      <c r="X32" s="115">
        <f ca="1">IF(O32=1,"",RTD("cqg.rtd",,"StudyData", "(Vol("&amp;$E$18&amp;")when  (LocalYear("&amp;$E$18&amp;")="&amp;$D$7&amp;" AND LocalMonth("&amp;$E$18&amp;")="&amp;$C$7&amp;" AND LocalDay("&amp;$E$18&amp;")="&amp;$B$7&amp;" AND LocalHour("&amp;$E$18&amp;")="&amp;F32&amp;" AND LocalMinute("&amp;$E$18&amp;")="&amp;G32&amp;"))", "Bar", "", "Close", "5", "0", "", "", "","FALSE","T"))</f>
        <v>11823</v>
      </c>
      <c r="Y32" s="115">
        <f ca="1">IF(O32=1,"",RTD("cqg.rtd",,"StudyData", "(Vol("&amp;$E$19&amp;")when  (LocalYear("&amp;$E$19&amp;")="&amp;$D$8&amp;" AND LocalMonth("&amp;$E$19&amp;")="&amp;$C$8&amp;" AND LocalDay("&amp;$E$19&amp;")="&amp;$B$8&amp;" AND LocalHour("&amp;$E$19&amp;")="&amp;F32&amp;" AND LocalMinute("&amp;$E$19&amp;")="&amp;G32&amp;"))", "Bar", "", "Close", "5", "0", "", "", "","FALSE","T"))</f>
        <v>13871</v>
      </c>
      <c r="Z32" s="115">
        <f ca="1">IF(O32=1,"",RTD("cqg.rtd",,"StudyData", "(Vol("&amp;$E$20&amp;")when  (LocalYear("&amp;$E$20&amp;")="&amp;$D$9&amp;" AND LocalMonth("&amp;$E$20&amp;")="&amp;$C$9&amp;" AND LocalDay("&amp;$E$20&amp;")="&amp;$B$9&amp;" AND LocalHour("&amp;$E$20&amp;")="&amp;F32&amp;" AND LocalMinute("&amp;$E$20&amp;")="&amp;G32&amp;"))", "Bar", "", "Close", "5", "0", "", "", "","FALSE","T"))</f>
        <v>21998</v>
      </c>
      <c r="AA32" s="115">
        <f ca="1">IF(O32=1,"",RTD("cqg.rtd",,"StudyData", "(Vol("&amp;$E$21&amp;")when  (LocalYear("&amp;$E$21&amp;")="&amp;$D$10&amp;" AND LocalMonth("&amp;$E$21&amp;")="&amp;$C$10&amp;" AND LocalDay("&amp;$E$21&amp;")="&amp;$B$10&amp;" AND LocalHour("&amp;$E$21&amp;")="&amp;F32&amp;" AND LocalMinute("&amp;$E$21&amp;")="&amp;G32&amp;"))", "Bar", "", "Close", "5", "0", "", "", "","FALSE","T"))</f>
        <v>22189</v>
      </c>
      <c r="AB32" s="115">
        <f ca="1">IF(O32=1,"",RTD("cqg.rtd",,"StudyData", "(Vol("&amp;$E$21&amp;")when  (LocalYear("&amp;$E$21&amp;")="&amp;$D$11&amp;" AND LocalMonth("&amp;$E$21&amp;")="&amp;$C$11&amp;" AND LocalDay("&amp;$E$21&amp;")="&amp;$B$11&amp;" AND LocalHour("&amp;$E$21&amp;")="&amp;F32&amp;" AND LocalMinute("&amp;$E$21&amp;")="&amp;G32&amp;"))", "Bar", "", "Close", "5", "0", "", "", "","FALSE","T"))</f>
        <v>20807</v>
      </c>
      <c r="AC32" s="116" t="str">
        <f t="shared" ca="1" si="8"/>
        <v/>
      </c>
      <c r="AE32" s="115" t="str">
        <f ca="1">IF($R32=1,SUM($S$1:S32),"")</f>
        <v/>
      </c>
      <c r="AF32" s="115" t="str">
        <f ca="1">IF($R32=1,SUM($T$1:T32),"")</f>
        <v/>
      </c>
      <c r="AG32" s="115" t="str">
        <f ca="1">IF($R32=1,SUM($U$1:U32),"")</f>
        <v/>
      </c>
      <c r="AH32" s="115" t="str">
        <f ca="1">IF($R32=1,SUM($V$1:V32),"")</f>
        <v/>
      </c>
      <c r="AI32" s="115" t="str">
        <f ca="1">IF($R32=1,SUM($W$1:W32),"")</f>
        <v/>
      </c>
      <c r="AJ32" s="115" t="str">
        <f ca="1">IF($R32=1,SUM($X$1:X32),"")</f>
        <v/>
      </c>
      <c r="AK32" s="115" t="str">
        <f ca="1">IF($R32=1,SUM($Y$1:Y32),"")</f>
        <v/>
      </c>
      <c r="AL32" s="115" t="str">
        <f ca="1">IF($R32=1,SUM($Z$1:Z32),"")</f>
        <v/>
      </c>
      <c r="AM32" s="115" t="str">
        <f ca="1">IF($R32=1,SUM($AA$1:AA32),"")</f>
        <v/>
      </c>
      <c r="AN32" s="115" t="str">
        <f ca="1">IF($R32=1,SUM($AB$1:AB32),"")</f>
        <v/>
      </c>
      <c r="AO32" s="115" t="str">
        <f ca="1">IF($R32=1,SUM($AC$1:AC32),"")</f>
        <v/>
      </c>
      <c r="AQ32" s="120" t="str">
        <f t="shared" si="9"/>
        <v>11:05</v>
      </c>
    </row>
    <row r="33" spans="6:43" x14ac:dyDescent="0.3">
      <c r="F33" s="115">
        <f t="shared" si="11"/>
        <v>11</v>
      </c>
      <c r="G33" s="117">
        <f t="shared" si="4"/>
        <v>10</v>
      </c>
      <c r="H33" s="118">
        <f t="shared" si="5"/>
        <v>0.46527777777777773</v>
      </c>
      <c r="K33" s="116" t="str">
        <f ca="1" xml:space="preserve"> IF(O33=1,"",RTD("cqg.rtd",,"StudyData",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/>
      </c>
      <c r="L33" s="116" t="e">
        <f ca="1">IF(K33="",NA(),RTD("cqg.rtd",,"StudyData",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#N/A</v>
      </c>
      <c r="M33" s="116">
        <f t="shared" ref="M33:M64" ca="1" si="15">SUM(S33:AB33)/10</f>
        <v>14692.5</v>
      </c>
      <c r="O33" s="115">
        <f t="shared" si="6"/>
        <v>0</v>
      </c>
      <c r="R33" s="115">
        <f t="shared" ca="1" si="7"/>
        <v>1.0109999999999988</v>
      </c>
      <c r="S33" s="115">
        <f ca="1">IF(O33=1,"",RTD("cqg.rtd",,"StudyData", "(Vol("&amp;$E$13&amp;")when  (LocalYear("&amp;$E$13&amp;")="&amp;$D$2&amp;" AND LocalMonth("&amp;$E$13&amp;")="&amp;$C$2&amp;" AND LocalDay("&amp;$E$13&amp;")="&amp;$B$2&amp;" AND LocalHour("&amp;$E$13&amp;")="&amp;F33&amp;" AND LocalMinute("&amp;$E$13&amp;")="&amp;G33&amp;"))", "Bar", "", "Close", "5", "0", "", "", "","FALSE","T"))</f>
        <v>456</v>
      </c>
      <c r="T33" s="115">
        <f ca="1">IF(O33=1,"",RTD("cqg.rtd",,"StudyData", "(Vol("&amp;$E$14&amp;")when  (LocalYear("&amp;$E$14&amp;")="&amp;$D$3&amp;" AND LocalMonth("&amp;$E$14&amp;")="&amp;$C$3&amp;" AND LocalDay("&amp;$E$14&amp;")="&amp;$B$3&amp;" AND LocalHour("&amp;$E$14&amp;")="&amp;F33&amp;" AND LocalMinute("&amp;$E$14&amp;")="&amp;G33&amp;"))", "Bar", "", "Close", "5", "0", "", "", "","FALSE","T"))</f>
        <v>15037</v>
      </c>
      <c r="U33" s="115">
        <f ca="1">IF(O33=1,"",RTD("cqg.rtd",,"StudyData", "(Vol("&amp;$E$15&amp;")when  (LocalYear("&amp;$E$15&amp;")="&amp;$D$4&amp;" AND LocalMonth("&amp;$E$15&amp;")="&amp;$C$4&amp;" AND LocalDay("&amp;$E$15&amp;")="&amp;$B$4&amp;" AND LocalHour("&amp;$E$15&amp;")="&amp;F33&amp;" AND LocalMinute("&amp;$E$15&amp;")="&amp;G33&amp;"))", "Bar", "", "Close", "5", "0", "", "", "","FALSE","T"))</f>
        <v>17295</v>
      </c>
      <c r="V33" s="115">
        <f ca="1">IF(O33=1,"",RTD("cqg.rtd",,"StudyData", "(Vol("&amp;$E$16&amp;")when  (LocalYear("&amp;$E$16&amp;")="&amp;$D$5&amp;" AND LocalMonth("&amp;$E$16&amp;")="&amp;$C$5&amp;" AND LocalDay("&amp;$E$16&amp;")="&amp;$B$5&amp;" AND LocalHour("&amp;$E$16&amp;")="&amp;F33&amp;" AND LocalMinute("&amp;$E$16&amp;")="&amp;G33&amp;"))", "Bar", "", "Close", "5", "0", "", "", "","FALSE","T"))</f>
        <v>11042</v>
      </c>
      <c r="W33" s="115">
        <f ca="1">IF(O33=1,"",RTD("cqg.rtd",,"StudyData", "(Vol("&amp;$E$17&amp;")when  (LocalYear("&amp;$E$17&amp;")="&amp;$D$6&amp;" AND LocalMonth("&amp;$E$17&amp;")="&amp;$C$6&amp;" AND LocalDay("&amp;$E$17&amp;")="&amp;$B$6&amp;" AND LocalHour("&amp;$E$17&amp;")="&amp;F33&amp;" AND LocalMinute("&amp;$E$17&amp;")="&amp;G33&amp;"))", "Bar", "", "Close", "5", "0", "", "", "","FALSE","T"))</f>
        <v>15285</v>
      </c>
      <c r="X33" s="115">
        <f ca="1">IF(O33=1,"",RTD("cqg.rtd",,"StudyData", "(Vol("&amp;$E$18&amp;")when  (LocalYear("&amp;$E$18&amp;")="&amp;$D$7&amp;" AND LocalMonth("&amp;$E$18&amp;")="&amp;$C$7&amp;" AND LocalDay("&amp;$E$18&amp;")="&amp;$B$7&amp;" AND LocalHour("&amp;$E$18&amp;")="&amp;F33&amp;" AND LocalMinute("&amp;$E$18&amp;")="&amp;G33&amp;"))", "Bar", "", "Close", "5", "0", "", "", "","FALSE","T"))</f>
        <v>11396</v>
      </c>
      <c r="Y33" s="115">
        <f ca="1">IF(O33=1,"",RTD("cqg.rtd",,"StudyData", "(Vol("&amp;$E$19&amp;")when  (LocalYear("&amp;$E$19&amp;")="&amp;$D$8&amp;" AND LocalMonth("&amp;$E$19&amp;")="&amp;$C$8&amp;" AND LocalDay("&amp;$E$19&amp;")="&amp;$B$8&amp;" AND LocalHour("&amp;$E$19&amp;")="&amp;F33&amp;" AND LocalMinute("&amp;$E$19&amp;")="&amp;G33&amp;"))", "Bar", "", "Close", "5", "0", "", "", "","FALSE","T"))</f>
        <v>13024</v>
      </c>
      <c r="Z33" s="115">
        <f ca="1">IF(O33=1,"",RTD("cqg.rtd",,"StudyData", "(Vol("&amp;$E$20&amp;")when  (LocalYear("&amp;$E$20&amp;")="&amp;$D$9&amp;" AND LocalMonth("&amp;$E$20&amp;")="&amp;$C$9&amp;" AND LocalDay("&amp;$E$20&amp;")="&amp;$B$9&amp;" AND LocalHour("&amp;$E$20&amp;")="&amp;F33&amp;" AND LocalMinute("&amp;$E$20&amp;")="&amp;G33&amp;"))", "Bar", "", "Close", "5", "0", "", "", "","FALSE","T"))</f>
        <v>19962</v>
      </c>
      <c r="AA33" s="115">
        <f ca="1">IF(O33=1,"",RTD("cqg.rtd",,"StudyData", "(Vol("&amp;$E$21&amp;")when  (LocalYear("&amp;$E$21&amp;")="&amp;$D$10&amp;" AND LocalMonth("&amp;$E$21&amp;")="&amp;$C$10&amp;" AND LocalDay("&amp;$E$21&amp;")="&amp;$B$10&amp;" AND LocalHour("&amp;$E$21&amp;")="&amp;F33&amp;" AND LocalMinute("&amp;$E$21&amp;")="&amp;G33&amp;"))", "Bar", "", "Close", "5", "0", "", "", "","FALSE","T"))</f>
        <v>23033</v>
      </c>
      <c r="AB33" s="115">
        <f ca="1">IF(O33=1,"",RTD("cqg.rtd",,"StudyData", "(Vol("&amp;$E$21&amp;")when  (LocalYear("&amp;$E$21&amp;")="&amp;$D$11&amp;" AND LocalMonth("&amp;$E$21&amp;")="&amp;$C$11&amp;" AND LocalDay("&amp;$E$21&amp;")="&amp;$B$11&amp;" AND LocalHour("&amp;$E$21&amp;")="&amp;F33&amp;" AND LocalMinute("&amp;$E$21&amp;")="&amp;G33&amp;"))", "Bar", "", "Close", "5", "0", "", "", "","FALSE","T"))</f>
        <v>20395</v>
      </c>
      <c r="AC33" s="116" t="str">
        <f t="shared" ca="1" si="8"/>
        <v/>
      </c>
      <c r="AE33" s="115" t="str">
        <f ca="1">IF($R33=1,SUM($S$1:S33),"")</f>
        <v/>
      </c>
      <c r="AF33" s="115" t="str">
        <f ca="1">IF($R33=1,SUM($T$1:T33),"")</f>
        <v/>
      </c>
      <c r="AG33" s="115" t="str">
        <f ca="1">IF($R33=1,SUM($U$1:U33),"")</f>
        <v/>
      </c>
      <c r="AH33" s="115" t="str">
        <f ca="1">IF($R33=1,SUM($V$1:V33),"")</f>
        <v/>
      </c>
      <c r="AI33" s="115" t="str">
        <f ca="1">IF($R33=1,SUM($W$1:W33),"")</f>
        <v/>
      </c>
      <c r="AJ33" s="115" t="str">
        <f ca="1">IF($R33=1,SUM($X$1:X33),"")</f>
        <v/>
      </c>
      <c r="AK33" s="115" t="str">
        <f ca="1">IF($R33=1,SUM($Y$1:Y33),"")</f>
        <v/>
      </c>
      <c r="AL33" s="115" t="str">
        <f ca="1">IF($R33=1,SUM($Z$1:Z33),"")</f>
        <v/>
      </c>
      <c r="AM33" s="115" t="str">
        <f ca="1">IF($R33=1,SUM($AA$1:AA33),"")</f>
        <v/>
      </c>
      <c r="AN33" s="115" t="str">
        <f ca="1">IF($R33=1,SUM($AB$1:AB33),"")</f>
        <v/>
      </c>
      <c r="AO33" s="115" t="str">
        <f ca="1">IF($R33=1,SUM($AC$1:AC33),"")</f>
        <v/>
      </c>
      <c r="AQ33" s="120" t="str">
        <f t="shared" si="9"/>
        <v>11:10</v>
      </c>
    </row>
    <row r="34" spans="6:43" x14ac:dyDescent="0.3">
      <c r="F34" s="115">
        <f t="shared" ref="F34:F65" si="16">IF(G33=55,F33+1,F33)</f>
        <v>11</v>
      </c>
      <c r="G34" s="117">
        <f t="shared" ref="G34:G65" si="17">IF(G33=55,0&amp;0,IF(G33=0&amp;0,G33+0&amp;5,G33+5))</f>
        <v>15</v>
      </c>
      <c r="H34" s="118">
        <f t="shared" si="5"/>
        <v>0.46875</v>
      </c>
      <c r="K34" s="116" t="str">
        <f ca="1" xml:space="preserve"> IF(O34=1,"",RTD("cqg.rtd",,"StudyData",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/>
      </c>
      <c r="L34" s="116" t="e">
        <f ca="1">IF(K34="",NA(),RTD("cqg.rtd",,"StudyData",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#N/A</v>
      </c>
      <c r="M34" s="116">
        <f t="shared" ca="1" si="15"/>
        <v>15364.8</v>
      </c>
      <c r="O34" s="115">
        <f t="shared" si="6"/>
        <v>0</v>
      </c>
      <c r="R34" s="115">
        <f t="shared" ref="R34:R65" ca="1" si="18">IF(AND(K35="",K34&lt;&gt;""),1,0.001+R33)</f>
        <v>1.0119999999999987</v>
      </c>
      <c r="S34" s="115">
        <f ca="1">IF(O34=1,"",RTD("cqg.rtd",,"StudyData", "(Vol("&amp;$E$13&amp;")when  (LocalYear("&amp;$E$13&amp;")="&amp;$D$2&amp;" AND LocalMonth("&amp;$E$13&amp;")="&amp;$C$2&amp;" AND LocalDay("&amp;$E$13&amp;")="&amp;$B$2&amp;" AND LocalHour("&amp;$E$13&amp;")="&amp;F34&amp;" AND LocalMinute("&amp;$E$13&amp;")="&amp;G34&amp;"))", "Bar", "", "Close", "5", "0", "", "", "","FALSE","T"))</f>
        <v>286</v>
      </c>
      <c r="T34" s="115">
        <f ca="1">IF(O34=1,"",RTD("cqg.rtd",,"StudyData", "(Vol("&amp;$E$14&amp;")when  (LocalYear("&amp;$E$14&amp;")="&amp;$D$3&amp;" AND LocalMonth("&amp;$E$14&amp;")="&amp;$C$3&amp;" AND LocalDay("&amp;$E$14&amp;")="&amp;$B$3&amp;" AND LocalHour("&amp;$E$14&amp;")="&amp;F34&amp;" AND LocalMinute("&amp;$E$14&amp;")="&amp;G34&amp;"))", "Bar", "", "Close", "5", "0", "", "", "","FALSE","T"))</f>
        <v>16424</v>
      </c>
      <c r="U34" s="115">
        <f ca="1">IF(O34=1,"",RTD("cqg.rtd",,"StudyData", "(Vol("&amp;$E$15&amp;")when  (LocalYear("&amp;$E$15&amp;")="&amp;$D$4&amp;" AND LocalMonth("&amp;$E$15&amp;")="&amp;$C$4&amp;" AND LocalDay("&amp;$E$15&amp;")="&amp;$B$4&amp;" AND LocalHour("&amp;$E$15&amp;")="&amp;F34&amp;" AND LocalMinute("&amp;$E$15&amp;")="&amp;G34&amp;"))", "Bar", "", "Close", "5", "0", "", "", "","FALSE","T"))</f>
        <v>21976</v>
      </c>
      <c r="V34" s="115">
        <f ca="1">IF(O34=1,"",RTD("cqg.rtd",,"StudyData", "(Vol("&amp;$E$16&amp;")when  (LocalYear("&amp;$E$16&amp;")="&amp;$D$5&amp;" AND LocalMonth("&amp;$E$16&amp;")="&amp;$C$5&amp;" AND LocalDay("&amp;$E$16&amp;")="&amp;$B$5&amp;" AND LocalHour("&amp;$E$16&amp;")="&amp;F34&amp;" AND LocalMinute("&amp;$E$16&amp;")="&amp;G34&amp;"))", "Bar", "", "Close", "5", "0", "", "", "","FALSE","T"))</f>
        <v>13766</v>
      </c>
      <c r="W34" s="115">
        <f ca="1">IF(O34=1,"",RTD("cqg.rtd",,"StudyData", "(Vol("&amp;$E$17&amp;")when  (LocalYear("&amp;$E$17&amp;")="&amp;$D$6&amp;" AND LocalMonth("&amp;$E$17&amp;")="&amp;$C$6&amp;" AND LocalDay("&amp;$E$17&amp;")="&amp;$B$6&amp;" AND LocalHour("&amp;$E$17&amp;")="&amp;F34&amp;" AND LocalMinute("&amp;$E$17&amp;")="&amp;G34&amp;"))", "Bar", "", "Close", "5", "0", "", "", "","FALSE","T"))</f>
        <v>18600</v>
      </c>
      <c r="X34" s="115">
        <f ca="1">IF(O34=1,"",RTD("cqg.rtd",,"StudyData", "(Vol("&amp;$E$18&amp;")when  (LocalYear("&amp;$E$18&amp;")="&amp;$D$7&amp;" AND LocalMonth("&amp;$E$18&amp;")="&amp;$C$7&amp;" AND LocalDay("&amp;$E$18&amp;")="&amp;$B$7&amp;" AND LocalHour("&amp;$E$18&amp;")="&amp;F34&amp;" AND LocalMinute("&amp;$E$18&amp;")="&amp;G34&amp;"))", "Bar", "", "Close", "5", "0", "", "", "","FALSE","T"))</f>
        <v>19573</v>
      </c>
      <c r="Y34" s="115">
        <f ca="1">IF(O34=1,"",RTD("cqg.rtd",,"StudyData", "(Vol("&amp;$E$19&amp;")when  (LocalYear("&amp;$E$19&amp;")="&amp;$D$8&amp;" AND LocalMonth("&amp;$E$19&amp;")="&amp;$C$8&amp;" AND LocalDay("&amp;$E$19&amp;")="&amp;$B$8&amp;" AND LocalHour("&amp;$E$19&amp;")="&amp;F34&amp;" AND LocalMinute("&amp;$E$19&amp;")="&amp;G34&amp;"))", "Bar", "", "Close", "5", "0", "", "", "","FALSE","T"))</f>
        <v>13147</v>
      </c>
      <c r="Z34" s="115">
        <f ca="1">IF(O34=1,"",RTD("cqg.rtd",,"StudyData", "(Vol("&amp;$E$20&amp;")when  (LocalYear("&amp;$E$20&amp;")="&amp;$D$9&amp;" AND LocalMonth("&amp;$E$20&amp;")="&amp;$C$9&amp;" AND LocalDay("&amp;$E$20&amp;")="&amp;$B$9&amp;" AND LocalHour("&amp;$E$20&amp;")="&amp;F34&amp;" AND LocalMinute("&amp;$E$20&amp;")="&amp;G34&amp;"))", "Bar", "", "Close", "5", "0", "", "", "","FALSE","T"))</f>
        <v>11394</v>
      </c>
      <c r="AA34" s="115">
        <f ca="1">IF(O34=1,"",RTD("cqg.rtd",,"StudyData", "(Vol("&amp;$E$21&amp;")when  (LocalYear("&amp;$E$21&amp;")="&amp;$D$10&amp;" AND LocalMonth("&amp;$E$21&amp;")="&amp;$C$10&amp;" AND LocalDay("&amp;$E$21&amp;")="&amp;$B$10&amp;" AND LocalHour("&amp;$E$21&amp;")="&amp;F34&amp;" AND LocalMinute("&amp;$E$21&amp;")="&amp;G34&amp;"))", "Bar", "", "Close", "5", "0", "", "", "","FALSE","T"))</f>
        <v>19717</v>
      </c>
      <c r="AB34" s="115">
        <f ca="1">IF(O34=1,"",RTD("cqg.rtd",,"StudyData", "(Vol("&amp;$E$21&amp;")when  (LocalYear("&amp;$E$21&amp;")="&amp;$D$11&amp;" AND LocalMonth("&amp;$E$21&amp;")="&amp;$C$11&amp;" AND LocalDay("&amp;$E$21&amp;")="&amp;$B$11&amp;" AND LocalHour("&amp;$E$21&amp;")="&amp;F34&amp;" AND LocalMinute("&amp;$E$21&amp;")="&amp;G34&amp;"))", "Bar", "", "Close", "5", "0", "", "", "","FALSE","T"))</f>
        <v>18765</v>
      </c>
      <c r="AC34" s="116" t="str">
        <f t="shared" ca="1" si="8"/>
        <v/>
      </c>
      <c r="AE34" s="115" t="str">
        <f ca="1">IF($R34=1,SUM($S$1:S34),"")</f>
        <v/>
      </c>
      <c r="AF34" s="115" t="str">
        <f ca="1">IF($R34=1,SUM($T$1:T34),"")</f>
        <v/>
      </c>
      <c r="AG34" s="115" t="str">
        <f ca="1">IF($R34=1,SUM($U$1:U34),"")</f>
        <v/>
      </c>
      <c r="AH34" s="115" t="str">
        <f ca="1">IF($R34=1,SUM($V$1:V34),"")</f>
        <v/>
      </c>
      <c r="AI34" s="115" t="str">
        <f ca="1">IF($R34=1,SUM($W$1:W34),"")</f>
        <v/>
      </c>
      <c r="AJ34" s="115" t="str">
        <f ca="1">IF($R34=1,SUM($X$1:X34),"")</f>
        <v/>
      </c>
      <c r="AK34" s="115" t="str">
        <f ca="1">IF($R34=1,SUM($Y$1:Y34),"")</f>
        <v/>
      </c>
      <c r="AL34" s="115" t="str">
        <f ca="1">IF($R34=1,SUM($Z$1:Z34),"")</f>
        <v/>
      </c>
      <c r="AM34" s="115" t="str">
        <f ca="1">IF($R34=1,SUM($AA$1:AA34),"")</f>
        <v/>
      </c>
      <c r="AN34" s="115" t="str">
        <f ca="1">IF($R34=1,SUM($AB$1:AB34),"")</f>
        <v/>
      </c>
      <c r="AO34" s="115" t="str">
        <f ca="1">IF($R34=1,SUM($AC$1:AC34),"")</f>
        <v/>
      </c>
      <c r="AQ34" s="120" t="str">
        <f t="shared" si="9"/>
        <v>11:15</v>
      </c>
    </row>
    <row r="35" spans="6:43" x14ac:dyDescent="0.3">
      <c r="F35" s="115">
        <f t="shared" si="16"/>
        <v>11</v>
      </c>
      <c r="G35" s="117">
        <f t="shared" si="17"/>
        <v>20</v>
      </c>
      <c r="H35" s="118">
        <f t="shared" si="5"/>
        <v>0.47222222222222227</v>
      </c>
      <c r="K35" s="116" t="str">
        <f ca="1" xml:space="preserve"> IF(O35=1,"",RTD("cqg.rtd",,"StudyData",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/>
      </c>
      <c r="L35" s="116" t="e">
        <f ca="1">IF(K35="",NA(),RTD("cqg.rtd",,"StudyData",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#N/A</v>
      </c>
      <c r="M35" s="116">
        <f t="shared" ca="1" si="15"/>
        <v>14455.1</v>
      </c>
      <c r="O35" s="115">
        <f t="shared" si="6"/>
        <v>0</v>
      </c>
      <c r="R35" s="115">
        <f t="shared" ca="1" si="18"/>
        <v>1.0129999999999986</v>
      </c>
      <c r="S35" s="115">
        <f ca="1">IF(O35=1,"",RTD("cqg.rtd",,"StudyData", "(Vol("&amp;$E$13&amp;")when  (LocalYear("&amp;$E$13&amp;")="&amp;$D$2&amp;" AND LocalMonth("&amp;$E$13&amp;")="&amp;$C$2&amp;" AND LocalDay("&amp;$E$13&amp;")="&amp;$B$2&amp;" AND LocalHour("&amp;$E$13&amp;")="&amp;F35&amp;" AND LocalMinute("&amp;$E$13&amp;")="&amp;G35&amp;"))", "Bar", "", "Close", "5", "0", "", "", "","FALSE","T"))</f>
        <v>447</v>
      </c>
      <c r="T35" s="115">
        <f ca="1">IF(O35=1,"",RTD("cqg.rtd",,"StudyData", "(Vol("&amp;$E$14&amp;")when  (LocalYear("&amp;$E$14&amp;")="&amp;$D$3&amp;" AND LocalMonth("&amp;$E$14&amp;")="&amp;$C$3&amp;" AND LocalDay("&amp;$E$14&amp;")="&amp;$B$3&amp;" AND LocalHour("&amp;$E$14&amp;")="&amp;F35&amp;" AND LocalMinute("&amp;$E$14&amp;")="&amp;G35&amp;"))", "Bar", "", "Close", "5", "0", "", "", "","FALSE","T"))</f>
        <v>9345</v>
      </c>
      <c r="U35" s="115">
        <f ca="1">IF(O35=1,"",RTD("cqg.rtd",,"StudyData", "(Vol("&amp;$E$15&amp;")when  (LocalYear("&amp;$E$15&amp;")="&amp;$D$4&amp;" AND LocalMonth("&amp;$E$15&amp;")="&amp;$C$4&amp;" AND LocalDay("&amp;$E$15&amp;")="&amp;$B$4&amp;" AND LocalHour("&amp;$E$15&amp;")="&amp;F35&amp;" AND LocalMinute("&amp;$E$15&amp;")="&amp;G35&amp;"))", "Bar", "", "Close", "5", "0", "", "", "","FALSE","T"))</f>
        <v>18516</v>
      </c>
      <c r="V35" s="115">
        <f ca="1">IF(O35=1,"",RTD("cqg.rtd",,"StudyData", "(Vol("&amp;$E$16&amp;")when  (LocalYear("&amp;$E$16&amp;")="&amp;$D$5&amp;" AND LocalMonth("&amp;$E$16&amp;")="&amp;$C$5&amp;" AND LocalDay("&amp;$E$16&amp;")="&amp;$B$5&amp;" AND LocalHour("&amp;$E$16&amp;")="&amp;F35&amp;" AND LocalMinute("&amp;$E$16&amp;")="&amp;G35&amp;"))", "Bar", "", "Close", "5", "0", "", "", "","FALSE","T"))</f>
        <v>25952</v>
      </c>
      <c r="W35" s="115">
        <f ca="1">IF(O35=1,"",RTD("cqg.rtd",,"StudyData", "(Vol("&amp;$E$17&amp;")when  (LocalYear("&amp;$E$17&amp;")="&amp;$D$6&amp;" AND LocalMonth("&amp;$E$17&amp;")="&amp;$C$6&amp;" AND LocalDay("&amp;$E$17&amp;")="&amp;$B$6&amp;" AND LocalHour("&amp;$E$17&amp;")="&amp;F35&amp;" AND LocalMinute("&amp;$E$17&amp;")="&amp;G35&amp;"))", "Bar", "", "Close", "5", "0", "", "", "","FALSE","T"))</f>
        <v>15849</v>
      </c>
      <c r="X35" s="115">
        <f ca="1">IF(O35=1,"",RTD("cqg.rtd",,"StudyData", "(Vol("&amp;$E$18&amp;")when  (LocalYear("&amp;$E$18&amp;")="&amp;$D$7&amp;" AND LocalMonth("&amp;$E$18&amp;")="&amp;$C$7&amp;" AND LocalDay("&amp;$E$18&amp;")="&amp;$B$7&amp;" AND LocalHour("&amp;$E$18&amp;")="&amp;F35&amp;" AND LocalMinute("&amp;$E$18&amp;")="&amp;G35&amp;"))", "Bar", "", "Close", "5", "0", "", "", "","FALSE","T"))</f>
        <v>17665</v>
      </c>
      <c r="Y35" s="115">
        <f ca="1">IF(O35=1,"",RTD("cqg.rtd",,"StudyData", "(Vol("&amp;$E$19&amp;")when  (LocalYear("&amp;$E$19&amp;")="&amp;$D$8&amp;" AND LocalMonth("&amp;$E$19&amp;")="&amp;$C$8&amp;" AND LocalDay("&amp;$E$19&amp;")="&amp;$B$8&amp;" AND LocalHour("&amp;$E$19&amp;")="&amp;F35&amp;" AND LocalMinute("&amp;$E$19&amp;")="&amp;G35&amp;"))", "Bar", "", "Close", "5", "0", "", "", "","FALSE","T"))</f>
        <v>14995</v>
      </c>
      <c r="Z35" s="115">
        <f ca="1">IF(O35=1,"",RTD("cqg.rtd",,"StudyData", "(Vol("&amp;$E$20&amp;")when  (LocalYear("&amp;$E$20&amp;")="&amp;$D$9&amp;" AND LocalMonth("&amp;$E$20&amp;")="&amp;$C$9&amp;" AND LocalDay("&amp;$E$20&amp;")="&amp;$B$9&amp;" AND LocalHour("&amp;$E$20&amp;")="&amp;F35&amp;" AND LocalMinute("&amp;$E$20&amp;")="&amp;G35&amp;"))", "Bar", "", "Close", "5", "0", "", "", "","FALSE","T"))</f>
        <v>14096</v>
      </c>
      <c r="AA35" s="115">
        <f ca="1">IF(O35=1,"",RTD("cqg.rtd",,"StudyData", "(Vol("&amp;$E$21&amp;")when  (LocalYear("&amp;$E$21&amp;")="&amp;$D$10&amp;" AND LocalMonth("&amp;$E$21&amp;")="&amp;$C$10&amp;" AND LocalDay("&amp;$E$21&amp;")="&amp;$B$10&amp;" AND LocalHour("&amp;$E$21&amp;")="&amp;F35&amp;" AND LocalMinute("&amp;$E$21&amp;")="&amp;G35&amp;"))", "Bar", "", "Close", "5", "0", "", "", "","FALSE","T"))</f>
        <v>16347</v>
      </c>
      <c r="AB35" s="115">
        <f ca="1">IF(O35=1,"",RTD("cqg.rtd",,"StudyData", "(Vol("&amp;$E$21&amp;")when  (LocalYear("&amp;$E$21&amp;")="&amp;$D$11&amp;" AND LocalMonth("&amp;$E$21&amp;")="&amp;$C$11&amp;" AND LocalDay("&amp;$E$21&amp;")="&amp;$B$11&amp;" AND LocalHour("&amp;$E$21&amp;")="&amp;F35&amp;" AND LocalMinute("&amp;$E$21&amp;")="&amp;G35&amp;"))", "Bar", "", "Close", "5", "0", "", "", "","FALSE","T"))</f>
        <v>11339</v>
      </c>
      <c r="AC35" s="116" t="str">
        <f t="shared" ca="1" si="8"/>
        <v/>
      </c>
      <c r="AE35" s="115" t="str">
        <f ca="1">IF($R35=1,SUM($S$1:S35),"")</f>
        <v/>
      </c>
      <c r="AF35" s="115" t="str">
        <f ca="1">IF($R35=1,SUM($T$1:T35),"")</f>
        <v/>
      </c>
      <c r="AG35" s="115" t="str">
        <f ca="1">IF($R35=1,SUM($U$1:U35),"")</f>
        <v/>
      </c>
      <c r="AH35" s="115" t="str">
        <f ca="1">IF($R35=1,SUM($V$1:V35),"")</f>
        <v/>
      </c>
      <c r="AI35" s="115" t="str">
        <f ca="1">IF($R35=1,SUM($W$1:W35),"")</f>
        <v/>
      </c>
      <c r="AJ35" s="115" t="str">
        <f ca="1">IF($R35=1,SUM($X$1:X35),"")</f>
        <v/>
      </c>
      <c r="AK35" s="115" t="str">
        <f ca="1">IF($R35=1,SUM($Y$1:Y35),"")</f>
        <v/>
      </c>
      <c r="AL35" s="115" t="str">
        <f ca="1">IF($R35=1,SUM($Z$1:Z35),"")</f>
        <v/>
      </c>
      <c r="AM35" s="115" t="str">
        <f ca="1">IF($R35=1,SUM($AA$1:AA35),"")</f>
        <v/>
      </c>
      <c r="AN35" s="115" t="str">
        <f ca="1">IF($R35=1,SUM($AB$1:AB35),"")</f>
        <v/>
      </c>
      <c r="AO35" s="115" t="str">
        <f ca="1">IF($R35=1,SUM($AC$1:AC35),"")</f>
        <v/>
      </c>
      <c r="AQ35" s="120" t="str">
        <f t="shared" si="9"/>
        <v>11:20</v>
      </c>
    </row>
    <row r="36" spans="6:43" x14ac:dyDescent="0.3">
      <c r="F36" s="115">
        <f t="shared" si="16"/>
        <v>11</v>
      </c>
      <c r="G36" s="117">
        <f t="shared" si="17"/>
        <v>25</v>
      </c>
      <c r="H36" s="118">
        <f t="shared" si="5"/>
        <v>0.47569444444444442</v>
      </c>
      <c r="K36" s="116" t="str">
        <f ca="1" xml:space="preserve"> IF(O36=1,"",RTD("cqg.rtd",,"StudyData",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/>
      </c>
      <c r="L36" s="116" t="e">
        <f ca="1">IF(K36="",NA(),RTD("cqg.rtd",,"StudyData",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#N/A</v>
      </c>
      <c r="M36" s="116">
        <f t="shared" ca="1" si="15"/>
        <v>14070.7</v>
      </c>
      <c r="O36" s="115">
        <f t="shared" si="6"/>
        <v>0</v>
      </c>
      <c r="R36" s="115">
        <f t="shared" ca="1" si="18"/>
        <v>1.0139999999999985</v>
      </c>
      <c r="S36" s="115">
        <f ca="1">IF(O36=1,"",RTD("cqg.rtd",,"StudyData", "(Vol("&amp;$E$13&amp;")when  (LocalYear("&amp;$E$13&amp;")="&amp;$D$2&amp;" AND LocalMonth("&amp;$E$13&amp;")="&amp;$C$2&amp;" AND LocalDay("&amp;$E$13&amp;")="&amp;$B$2&amp;" AND LocalHour("&amp;$E$13&amp;")="&amp;F36&amp;" AND LocalMinute("&amp;$E$13&amp;")="&amp;G36&amp;"))", "Bar", "", "Close", "5", "0", "", "", "","FALSE","T"))</f>
        <v>547</v>
      </c>
      <c r="T36" s="115">
        <f ca="1">IF(O36=1,"",RTD("cqg.rtd",,"StudyData", "(Vol("&amp;$E$14&amp;")when  (LocalYear("&amp;$E$14&amp;")="&amp;$D$3&amp;" AND LocalMonth("&amp;$E$14&amp;")="&amp;$C$3&amp;" AND LocalDay("&amp;$E$14&amp;")="&amp;$B$3&amp;" AND LocalHour("&amp;$E$14&amp;")="&amp;F36&amp;" AND LocalMinute("&amp;$E$14&amp;")="&amp;G36&amp;"))", "Bar", "", "Close", "5", "0", "", "", "","FALSE","T"))</f>
        <v>13351</v>
      </c>
      <c r="U36" s="115">
        <f ca="1">IF(O36=1,"",RTD("cqg.rtd",,"StudyData", "(Vol("&amp;$E$15&amp;")when  (LocalYear("&amp;$E$15&amp;")="&amp;$D$4&amp;" AND LocalMonth("&amp;$E$15&amp;")="&amp;$C$4&amp;" AND LocalDay("&amp;$E$15&amp;")="&amp;$B$4&amp;" AND LocalHour("&amp;$E$15&amp;")="&amp;F36&amp;" AND LocalMinute("&amp;$E$15&amp;")="&amp;G36&amp;"))", "Bar", "", "Close", "5", "0", "", "", "","FALSE","T"))</f>
        <v>22872</v>
      </c>
      <c r="V36" s="115">
        <f ca="1">IF(O36=1,"",RTD("cqg.rtd",,"StudyData", "(Vol("&amp;$E$16&amp;")when  (LocalYear("&amp;$E$16&amp;")="&amp;$D$5&amp;" AND LocalMonth("&amp;$E$16&amp;")="&amp;$C$5&amp;" AND LocalDay("&amp;$E$16&amp;")="&amp;$B$5&amp;" AND LocalHour("&amp;$E$16&amp;")="&amp;F36&amp;" AND LocalMinute("&amp;$E$16&amp;")="&amp;G36&amp;"))", "Bar", "", "Close", "5", "0", "", "", "","FALSE","T"))</f>
        <v>13476</v>
      </c>
      <c r="W36" s="115">
        <f ca="1">IF(O36=1,"",RTD("cqg.rtd",,"StudyData", "(Vol("&amp;$E$17&amp;")when  (LocalYear("&amp;$E$17&amp;")="&amp;$D$6&amp;" AND LocalMonth("&amp;$E$17&amp;")="&amp;$C$6&amp;" AND LocalDay("&amp;$E$17&amp;")="&amp;$B$6&amp;" AND LocalHour("&amp;$E$17&amp;")="&amp;F36&amp;" AND LocalMinute("&amp;$E$17&amp;")="&amp;G36&amp;"))", "Bar", "", "Close", "5", "0", "", "", "","FALSE","T"))</f>
        <v>17329</v>
      </c>
      <c r="X36" s="115">
        <f ca="1">IF(O36=1,"",RTD("cqg.rtd",,"StudyData", "(Vol("&amp;$E$18&amp;")when  (LocalYear("&amp;$E$18&amp;")="&amp;$D$7&amp;" AND LocalMonth("&amp;$E$18&amp;")="&amp;$C$7&amp;" AND LocalDay("&amp;$E$18&amp;")="&amp;$B$7&amp;" AND LocalHour("&amp;$E$18&amp;")="&amp;F36&amp;" AND LocalMinute("&amp;$E$18&amp;")="&amp;G36&amp;"))", "Bar", "", "Close", "5", "0", "", "", "","FALSE","T"))</f>
        <v>14908</v>
      </c>
      <c r="Y36" s="115">
        <f ca="1">IF(O36=1,"",RTD("cqg.rtd",,"StudyData", "(Vol("&amp;$E$19&amp;")when  (LocalYear("&amp;$E$19&amp;")="&amp;$D$8&amp;" AND LocalMonth("&amp;$E$19&amp;")="&amp;$C$8&amp;" AND LocalDay("&amp;$E$19&amp;")="&amp;$B$8&amp;" AND LocalHour("&amp;$E$19&amp;")="&amp;F36&amp;" AND LocalMinute("&amp;$E$19&amp;")="&amp;G36&amp;"))", "Bar", "", "Close", "5", "0", "", "", "","FALSE","T"))</f>
        <v>15234</v>
      </c>
      <c r="Z36" s="115">
        <f ca="1">IF(O36=1,"",RTD("cqg.rtd",,"StudyData", "(Vol("&amp;$E$20&amp;")when  (LocalYear("&amp;$E$20&amp;")="&amp;$D$9&amp;" AND LocalMonth("&amp;$E$20&amp;")="&amp;$C$9&amp;" AND LocalDay("&amp;$E$20&amp;")="&amp;$B$9&amp;" AND LocalHour("&amp;$E$20&amp;")="&amp;F36&amp;" AND LocalMinute("&amp;$E$20&amp;")="&amp;G36&amp;"))", "Bar", "", "Close", "5", "0", "", "", "","FALSE","T"))</f>
        <v>17235</v>
      </c>
      <c r="AA36" s="115">
        <f ca="1">IF(O36=1,"",RTD("cqg.rtd",,"StudyData", "(Vol("&amp;$E$21&amp;")when  (LocalYear("&amp;$E$21&amp;")="&amp;$D$10&amp;" AND LocalMonth("&amp;$E$21&amp;")="&amp;$C$10&amp;" AND LocalDay("&amp;$E$21&amp;")="&amp;$B$10&amp;" AND LocalHour("&amp;$E$21&amp;")="&amp;F36&amp;" AND LocalMinute("&amp;$E$21&amp;")="&amp;G36&amp;"))", "Bar", "", "Close", "5", "0", "", "", "","FALSE","T"))</f>
        <v>14489</v>
      </c>
      <c r="AB36" s="115">
        <f ca="1">IF(O36=1,"",RTD("cqg.rtd",,"StudyData", "(Vol("&amp;$E$21&amp;")when  (LocalYear("&amp;$E$21&amp;")="&amp;$D$11&amp;" AND LocalMonth("&amp;$E$21&amp;")="&amp;$C$11&amp;" AND LocalDay("&amp;$E$21&amp;")="&amp;$B$11&amp;" AND LocalHour("&amp;$E$21&amp;")="&amp;F36&amp;" AND LocalMinute("&amp;$E$21&amp;")="&amp;G36&amp;"))", "Bar", "", "Close", "5", "0", "", "", "","FALSE","T"))</f>
        <v>11266</v>
      </c>
      <c r="AC36" s="116" t="str">
        <f t="shared" ca="1" si="8"/>
        <v/>
      </c>
      <c r="AE36" s="115" t="str">
        <f ca="1">IF($R36=1,SUM($S$1:S36),"")</f>
        <v/>
      </c>
      <c r="AF36" s="115" t="str">
        <f ca="1">IF($R36=1,SUM($T$1:T36),"")</f>
        <v/>
      </c>
      <c r="AG36" s="115" t="str">
        <f ca="1">IF($R36=1,SUM($U$1:U36),"")</f>
        <v/>
      </c>
      <c r="AH36" s="115" t="str">
        <f ca="1">IF($R36=1,SUM($V$1:V36),"")</f>
        <v/>
      </c>
      <c r="AI36" s="115" t="str">
        <f ca="1">IF($R36=1,SUM($W$1:W36),"")</f>
        <v/>
      </c>
      <c r="AJ36" s="115" t="str">
        <f ca="1">IF($R36=1,SUM($X$1:X36),"")</f>
        <v/>
      </c>
      <c r="AK36" s="115" t="str">
        <f ca="1">IF($R36=1,SUM($Y$1:Y36),"")</f>
        <v/>
      </c>
      <c r="AL36" s="115" t="str">
        <f ca="1">IF($R36=1,SUM($Z$1:Z36),"")</f>
        <v/>
      </c>
      <c r="AM36" s="115" t="str">
        <f ca="1">IF($R36=1,SUM($AA$1:AA36),"")</f>
        <v/>
      </c>
      <c r="AN36" s="115" t="str">
        <f ca="1">IF($R36=1,SUM($AB$1:AB36),"")</f>
        <v/>
      </c>
      <c r="AO36" s="115" t="str">
        <f ca="1">IF($R36=1,SUM($AC$1:AC36),"")</f>
        <v/>
      </c>
      <c r="AQ36" s="120" t="str">
        <f t="shared" si="9"/>
        <v>11:25</v>
      </c>
    </row>
    <row r="37" spans="6:43" x14ac:dyDescent="0.3">
      <c r="F37" s="115">
        <f t="shared" si="16"/>
        <v>11</v>
      </c>
      <c r="G37" s="117">
        <f t="shared" si="17"/>
        <v>30</v>
      </c>
      <c r="H37" s="118">
        <f t="shared" si="5"/>
        <v>0.47916666666666669</v>
      </c>
      <c r="K37" s="116" t="str">
        <f ca="1" xml:space="preserve"> IF(O37=1,"",RTD("cqg.rtd",,"StudyData",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/>
      </c>
      <c r="L37" s="116" t="e">
        <f ca="1">IF(K37="",NA(),RTD("cqg.rtd",,"StudyData",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#N/A</v>
      </c>
      <c r="M37" s="116">
        <f t="shared" ca="1" si="15"/>
        <v>13967.2</v>
      </c>
      <c r="O37" s="115">
        <f t="shared" si="6"/>
        <v>0</v>
      </c>
      <c r="R37" s="115">
        <f t="shared" ca="1" si="18"/>
        <v>1.0149999999999983</v>
      </c>
      <c r="S37" s="115">
        <f ca="1">IF(O37=1,"",RTD("cqg.rtd",,"StudyData", "(Vol("&amp;$E$13&amp;")when  (LocalYear("&amp;$E$13&amp;")="&amp;$D$2&amp;" AND LocalMonth("&amp;$E$13&amp;")="&amp;$C$2&amp;" AND LocalDay("&amp;$E$13&amp;")="&amp;$B$2&amp;" AND LocalHour("&amp;$E$13&amp;")="&amp;F37&amp;" AND LocalMinute("&amp;$E$13&amp;")="&amp;G37&amp;"))", "Bar", "", "Close", "5", "0", "", "", "","FALSE","T"))</f>
        <v>772</v>
      </c>
      <c r="T37" s="115">
        <f ca="1">IF(O37=1,"",RTD("cqg.rtd",,"StudyData", "(Vol("&amp;$E$14&amp;")when  (LocalYear("&amp;$E$14&amp;")="&amp;$D$3&amp;" AND LocalMonth("&amp;$E$14&amp;")="&amp;$C$3&amp;" AND LocalDay("&amp;$E$14&amp;")="&amp;$B$3&amp;" AND LocalHour("&amp;$E$14&amp;")="&amp;F37&amp;" AND LocalMinute("&amp;$E$14&amp;")="&amp;G37&amp;"))", "Bar", "", "Close", "5", "0", "", "", "","FALSE","T"))</f>
        <v>11118</v>
      </c>
      <c r="U37" s="115">
        <f ca="1">IF(O37=1,"",RTD("cqg.rtd",,"StudyData", "(Vol("&amp;$E$15&amp;")when  (LocalYear("&amp;$E$15&amp;")="&amp;$D$4&amp;" AND LocalMonth("&amp;$E$15&amp;")="&amp;$C$4&amp;" AND LocalDay("&amp;$E$15&amp;")="&amp;$B$4&amp;" AND LocalHour("&amp;$E$15&amp;")="&amp;F37&amp;" AND LocalMinute("&amp;$E$15&amp;")="&amp;G37&amp;"))", "Bar", "", "Close", "5", "0", "", "", "","FALSE","T"))</f>
        <v>20050</v>
      </c>
      <c r="V37" s="115">
        <f ca="1">IF(O37=1,"",RTD("cqg.rtd",,"StudyData", "(Vol("&amp;$E$16&amp;")when  (LocalYear("&amp;$E$16&amp;")="&amp;$D$5&amp;" AND LocalMonth("&amp;$E$16&amp;")="&amp;$C$5&amp;" AND LocalDay("&amp;$E$16&amp;")="&amp;$B$5&amp;" AND LocalHour("&amp;$E$16&amp;")="&amp;F37&amp;" AND LocalMinute("&amp;$E$16&amp;")="&amp;G37&amp;"))", "Bar", "", "Close", "5", "0", "", "", "","FALSE","T"))</f>
        <v>13714</v>
      </c>
      <c r="W37" s="115">
        <f ca="1">IF(O37=1,"",RTD("cqg.rtd",,"StudyData", "(Vol("&amp;$E$17&amp;")when  (LocalYear("&amp;$E$17&amp;")="&amp;$D$6&amp;" AND LocalMonth("&amp;$E$17&amp;")="&amp;$C$6&amp;" AND LocalDay("&amp;$E$17&amp;")="&amp;$B$6&amp;" AND LocalHour("&amp;$E$17&amp;")="&amp;F37&amp;" AND LocalMinute("&amp;$E$17&amp;")="&amp;G37&amp;"))", "Bar", "", "Close", "5", "0", "", "", "","FALSE","T"))</f>
        <v>12951</v>
      </c>
      <c r="X37" s="115">
        <f ca="1">IF(O37=1,"",RTD("cqg.rtd",,"StudyData", "(Vol("&amp;$E$18&amp;")when  (LocalYear("&amp;$E$18&amp;")="&amp;$D$7&amp;" AND LocalMonth("&amp;$E$18&amp;")="&amp;$C$7&amp;" AND LocalDay("&amp;$E$18&amp;")="&amp;$B$7&amp;" AND LocalHour("&amp;$E$18&amp;")="&amp;F37&amp;" AND LocalMinute("&amp;$E$18&amp;")="&amp;G37&amp;"))", "Bar", "", "Close", "5", "0", "", "", "","FALSE","T"))</f>
        <v>21617</v>
      </c>
      <c r="Y37" s="115">
        <f ca="1">IF(O37=1,"",RTD("cqg.rtd",,"StudyData", "(Vol("&amp;$E$19&amp;")when  (LocalYear("&amp;$E$19&amp;")="&amp;$D$8&amp;" AND LocalMonth("&amp;$E$19&amp;")="&amp;$C$8&amp;" AND LocalDay("&amp;$E$19&amp;")="&amp;$B$8&amp;" AND LocalHour("&amp;$E$19&amp;")="&amp;F37&amp;" AND LocalMinute("&amp;$E$19&amp;")="&amp;G37&amp;"))", "Bar", "", "Close", "5", "0", "", "", "","FALSE","T"))</f>
        <v>11840</v>
      </c>
      <c r="Z37" s="115">
        <f ca="1">IF(O37=1,"",RTD("cqg.rtd",,"StudyData", "(Vol("&amp;$E$20&amp;")when  (LocalYear("&amp;$E$20&amp;")="&amp;$D$9&amp;" AND LocalMonth("&amp;$E$20&amp;")="&amp;$C$9&amp;" AND LocalDay("&amp;$E$20&amp;")="&amp;$B$9&amp;" AND LocalHour("&amp;$E$20&amp;")="&amp;F37&amp;" AND LocalMinute("&amp;$E$20&amp;")="&amp;G37&amp;"))", "Bar", "", "Close", "5", "0", "", "", "","FALSE","T"))</f>
        <v>12339</v>
      </c>
      <c r="AA37" s="115">
        <f ca="1">IF(O37=1,"",RTD("cqg.rtd",,"StudyData", "(Vol("&amp;$E$21&amp;")when  (LocalYear("&amp;$E$21&amp;")="&amp;$D$10&amp;" AND LocalMonth("&amp;$E$21&amp;")="&amp;$C$10&amp;" AND LocalDay("&amp;$E$21&amp;")="&amp;$B$10&amp;" AND LocalHour("&amp;$E$21&amp;")="&amp;F37&amp;" AND LocalMinute("&amp;$E$21&amp;")="&amp;G37&amp;"))", "Bar", "", "Close", "5", "0", "", "", "","FALSE","T"))</f>
        <v>25912</v>
      </c>
      <c r="AB37" s="115">
        <f ca="1">IF(O37=1,"",RTD("cqg.rtd",,"StudyData", "(Vol("&amp;$E$21&amp;")when  (LocalYear("&amp;$E$21&amp;")="&amp;$D$11&amp;" AND LocalMonth("&amp;$E$21&amp;")="&amp;$C$11&amp;" AND LocalDay("&amp;$E$21&amp;")="&amp;$B$11&amp;" AND LocalHour("&amp;$E$21&amp;")="&amp;F37&amp;" AND LocalMinute("&amp;$E$21&amp;")="&amp;G37&amp;"))", "Bar", "", "Close", "5", "0", "", "", "","FALSE","T"))</f>
        <v>9359</v>
      </c>
      <c r="AC37" s="116" t="str">
        <f t="shared" ca="1" si="8"/>
        <v/>
      </c>
      <c r="AE37" s="115" t="str">
        <f ca="1">IF($R37=1,SUM($S$1:S37),"")</f>
        <v/>
      </c>
      <c r="AF37" s="115" t="str">
        <f ca="1">IF($R37=1,SUM($T$1:T37),"")</f>
        <v/>
      </c>
      <c r="AG37" s="115" t="str">
        <f ca="1">IF($R37=1,SUM($U$1:U37),"")</f>
        <v/>
      </c>
      <c r="AH37" s="115" t="str">
        <f ca="1">IF($R37=1,SUM($V$1:V37),"")</f>
        <v/>
      </c>
      <c r="AI37" s="115" t="str">
        <f ca="1">IF($R37=1,SUM($W$1:W37),"")</f>
        <v/>
      </c>
      <c r="AJ37" s="115" t="str">
        <f ca="1">IF($R37=1,SUM($X$1:X37),"")</f>
        <v/>
      </c>
      <c r="AK37" s="115" t="str">
        <f ca="1">IF($R37=1,SUM($Y$1:Y37),"")</f>
        <v/>
      </c>
      <c r="AL37" s="115" t="str">
        <f ca="1">IF($R37=1,SUM($Z$1:Z37),"")</f>
        <v/>
      </c>
      <c r="AM37" s="115" t="str">
        <f ca="1">IF($R37=1,SUM($AA$1:AA37),"")</f>
        <v/>
      </c>
      <c r="AN37" s="115" t="str">
        <f ca="1">IF($R37=1,SUM($AB$1:AB37),"")</f>
        <v/>
      </c>
      <c r="AO37" s="115" t="str">
        <f ca="1">IF($R37=1,SUM($AC$1:AC37),"")</f>
        <v/>
      </c>
      <c r="AQ37" s="120" t="str">
        <f t="shared" si="9"/>
        <v>11:30</v>
      </c>
    </row>
    <row r="38" spans="6:43" x14ac:dyDescent="0.3">
      <c r="F38" s="115">
        <f t="shared" si="16"/>
        <v>11</v>
      </c>
      <c r="G38" s="117">
        <f t="shared" si="17"/>
        <v>35</v>
      </c>
      <c r="H38" s="118">
        <f t="shared" si="5"/>
        <v>0.4826388888888889</v>
      </c>
      <c r="K38" s="116" t="str">
        <f ca="1" xml:space="preserve"> IF(O38=1,"",RTD("cqg.rtd",,"StudyData",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/>
      </c>
      <c r="L38" s="116" t="e">
        <f ca="1">IF(K38="",NA(),RTD("cqg.rtd",,"StudyData",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#N/A</v>
      </c>
      <c r="M38" s="116">
        <f t="shared" ca="1" si="15"/>
        <v>12618.6</v>
      </c>
      <c r="O38" s="115">
        <f t="shared" si="6"/>
        <v>0</v>
      </c>
      <c r="R38" s="115">
        <f t="shared" ca="1" si="18"/>
        <v>1.0159999999999982</v>
      </c>
      <c r="S38" s="115">
        <f ca="1">IF(O38=1,"",RTD("cqg.rtd",,"StudyData", "(Vol("&amp;$E$13&amp;")when  (LocalYear("&amp;$E$13&amp;")="&amp;$D$2&amp;" AND LocalMonth("&amp;$E$13&amp;")="&amp;$C$2&amp;" AND LocalDay("&amp;$E$13&amp;")="&amp;$B$2&amp;" AND LocalHour("&amp;$E$13&amp;")="&amp;F38&amp;" AND LocalMinute("&amp;$E$13&amp;")="&amp;G38&amp;"))", "Bar", "", "Close", "5", "0", "", "", "","FALSE","T"))</f>
        <v>406</v>
      </c>
      <c r="T38" s="115">
        <f ca="1">IF(O38=1,"",RTD("cqg.rtd",,"StudyData", "(Vol("&amp;$E$14&amp;")when  (LocalYear("&amp;$E$14&amp;")="&amp;$D$3&amp;" AND LocalMonth("&amp;$E$14&amp;")="&amp;$C$3&amp;" AND LocalDay("&amp;$E$14&amp;")="&amp;$B$3&amp;" AND LocalHour("&amp;$E$14&amp;")="&amp;F38&amp;" AND LocalMinute("&amp;$E$14&amp;")="&amp;G38&amp;"))", "Bar", "", "Close", "5", "0", "", "", "","FALSE","T"))</f>
        <v>6925</v>
      </c>
      <c r="U38" s="115">
        <f ca="1">IF(O38=1,"",RTD("cqg.rtd",,"StudyData", "(Vol("&amp;$E$15&amp;")when  (LocalYear("&amp;$E$15&amp;")="&amp;$D$4&amp;" AND LocalMonth("&amp;$E$15&amp;")="&amp;$C$4&amp;" AND LocalDay("&amp;$E$15&amp;")="&amp;$B$4&amp;" AND LocalHour("&amp;$E$15&amp;")="&amp;F38&amp;" AND LocalMinute("&amp;$E$15&amp;")="&amp;G38&amp;"))", "Bar", "", "Close", "5", "0", "", "", "","FALSE","T"))</f>
        <v>15357</v>
      </c>
      <c r="V38" s="115">
        <f ca="1">IF(O38=1,"",RTD("cqg.rtd",,"StudyData", "(Vol("&amp;$E$16&amp;")when  (LocalYear("&amp;$E$16&amp;")="&amp;$D$5&amp;" AND LocalMonth("&amp;$E$16&amp;")="&amp;$C$5&amp;" AND LocalDay("&amp;$E$16&amp;")="&amp;$B$5&amp;" AND LocalHour("&amp;$E$16&amp;")="&amp;F38&amp;" AND LocalMinute("&amp;$E$16&amp;")="&amp;G38&amp;"))", "Bar", "", "Close", "5", "0", "", "", "","FALSE","T"))</f>
        <v>19856</v>
      </c>
      <c r="W38" s="115">
        <f ca="1">IF(O38=1,"",RTD("cqg.rtd",,"StudyData", "(Vol("&amp;$E$17&amp;")when  (LocalYear("&amp;$E$17&amp;")="&amp;$D$6&amp;" AND LocalMonth("&amp;$E$17&amp;")="&amp;$C$6&amp;" AND LocalDay("&amp;$E$17&amp;")="&amp;$B$6&amp;" AND LocalHour("&amp;$E$17&amp;")="&amp;F38&amp;" AND LocalMinute("&amp;$E$17&amp;")="&amp;G38&amp;"))", "Bar", "", "Close", "5", "0", "", "", "","FALSE","T"))</f>
        <v>15196</v>
      </c>
      <c r="X38" s="115">
        <f ca="1">IF(O38=1,"",RTD("cqg.rtd",,"StudyData", "(Vol("&amp;$E$18&amp;")when  (LocalYear("&amp;$E$18&amp;")="&amp;$D$7&amp;" AND LocalMonth("&amp;$E$18&amp;")="&amp;$C$7&amp;" AND LocalDay("&amp;$E$18&amp;")="&amp;$B$7&amp;" AND LocalHour("&amp;$E$18&amp;")="&amp;F38&amp;" AND LocalMinute("&amp;$E$18&amp;")="&amp;G38&amp;"))", "Bar", "", "Close", "5", "0", "", "", "","FALSE","T"))</f>
        <v>15577</v>
      </c>
      <c r="Y38" s="115">
        <f ca="1">IF(O38=1,"",RTD("cqg.rtd",,"StudyData", "(Vol("&amp;$E$19&amp;")when  (LocalYear("&amp;$E$19&amp;")="&amp;$D$8&amp;" AND LocalMonth("&amp;$E$19&amp;")="&amp;$C$8&amp;" AND LocalDay("&amp;$E$19&amp;")="&amp;$B$8&amp;" AND LocalHour("&amp;$E$19&amp;")="&amp;F38&amp;" AND LocalMinute("&amp;$E$19&amp;")="&amp;G38&amp;"))", "Bar", "", "Close", "5", "0", "", "", "","FALSE","T"))</f>
        <v>12658</v>
      </c>
      <c r="Z38" s="115">
        <f ca="1">IF(O38=1,"",RTD("cqg.rtd",,"StudyData", "(Vol("&amp;$E$20&amp;")when  (LocalYear("&amp;$E$20&amp;")="&amp;$D$9&amp;" AND LocalMonth("&amp;$E$20&amp;")="&amp;$C$9&amp;" AND LocalDay("&amp;$E$20&amp;")="&amp;$B$9&amp;" AND LocalHour("&amp;$E$20&amp;")="&amp;F38&amp;" AND LocalMinute("&amp;$E$20&amp;")="&amp;G38&amp;"))", "Bar", "", "Close", "5", "0", "", "", "","FALSE","T"))</f>
        <v>13175</v>
      </c>
      <c r="AA38" s="115">
        <f ca="1">IF(O38=1,"",RTD("cqg.rtd",,"StudyData", "(Vol("&amp;$E$21&amp;")when  (LocalYear("&amp;$E$21&amp;")="&amp;$D$10&amp;" AND LocalMonth("&amp;$E$21&amp;")="&amp;$C$10&amp;" AND LocalDay("&amp;$E$21&amp;")="&amp;$B$10&amp;" AND LocalHour("&amp;$E$21&amp;")="&amp;F38&amp;" AND LocalMinute("&amp;$E$21&amp;")="&amp;G38&amp;"))", "Bar", "", "Close", "5", "0", "", "", "","FALSE","T"))</f>
        <v>16499</v>
      </c>
      <c r="AB38" s="115">
        <f ca="1">IF(O38=1,"",RTD("cqg.rtd",,"StudyData", "(Vol("&amp;$E$21&amp;")when  (LocalYear("&amp;$E$21&amp;")="&amp;$D$11&amp;" AND LocalMonth("&amp;$E$21&amp;")="&amp;$C$11&amp;" AND LocalDay("&amp;$E$21&amp;")="&amp;$B$11&amp;" AND LocalHour("&amp;$E$21&amp;")="&amp;F38&amp;" AND LocalMinute("&amp;$E$21&amp;")="&amp;G38&amp;"))", "Bar", "", "Close", "5", "0", "", "", "","FALSE","T"))</f>
        <v>10537</v>
      </c>
      <c r="AC38" s="116" t="str">
        <f t="shared" ca="1" si="8"/>
        <v/>
      </c>
      <c r="AE38" s="115" t="str">
        <f ca="1">IF($R38=1,SUM($S$1:S38),"")</f>
        <v/>
      </c>
      <c r="AF38" s="115" t="str">
        <f ca="1">IF($R38=1,SUM($T$1:T38),"")</f>
        <v/>
      </c>
      <c r="AG38" s="115" t="str">
        <f ca="1">IF($R38=1,SUM($U$1:U38),"")</f>
        <v/>
      </c>
      <c r="AH38" s="115" t="str">
        <f ca="1">IF($R38=1,SUM($V$1:V38),"")</f>
        <v/>
      </c>
      <c r="AI38" s="115" t="str">
        <f ca="1">IF($R38=1,SUM($W$1:W38),"")</f>
        <v/>
      </c>
      <c r="AJ38" s="115" t="str">
        <f ca="1">IF($R38=1,SUM($X$1:X38),"")</f>
        <v/>
      </c>
      <c r="AK38" s="115" t="str">
        <f ca="1">IF($R38=1,SUM($Y$1:Y38),"")</f>
        <v/>
      </c>
      <c r="AL38" s="115" t="str">
        <f ca="1">IF($R38=1,SUM($Z$1:Z38),"")</f>
        <v/>
      </c>
      <c r="AM38" s="115" t="str">
        <f ca="1">IF($R38=1,SUM($AA$1:AA38),"")</f>
        <v/>
      </c>
      <c r="AN38" s="115" t="str">
        <f ca="1">IF($R38=1,SUM($AB$1:AB38),"")</f>
        <v/>
      </c>
      <c r="AO38" s="115" t="str">
        <f ca="1">IF($R38=1,SUM($AC$1:AC38),"")</f>
        <v/>
      </c>
      <c r="AQ38" s="120" t="str">
        <f t="shared" si="9"/>
        <v>11:35</v>
      </c>
    </row>
    <row r="39" spans="6:43" x14ac:dyDescent="0.3">
      <c r="F39" s="115">
        <f t="shared" si="16"/>
        <v>11</v>
      </c>
      <c r="G39" s="117">
        <f t="shared" si="17"/>
        <v>40</v>
      </c>
      <c r="H39" s="118">
        <f t="shared" si="5"/>
        <v>0.4861111111111111</v>
      </c>
      <c r="K39" s="116" t="str">
        <f ca="1" xml:space="preserve"> IF(O39=1,"",RTD("cqg.rtd",,"StudyData",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/>
      </c>
      <c r="L39" s="116" t="e">
        <f ca="1">IF(K39="",NA(),RTD("cqg.rtd",,"StudyData",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#N/A</v>
      </c>
      <c r="M39" s="116">
        <f t="shared" ca="1" si="15"/>
        <v>12043.4</v>
      </c>
      <c r="O39" s="115">
        <f t="shared" si="6"/>
        <v>0</v>
      </c>
      <c r="R39" s="115">
        <f t="shared" ca="1" si="18"/>
        <v>1.0169999999999981</v>
      </c>
      <c r="S39" s="115">
        <f ca="1">IF(O39=1,"",RTD("cqg.rtd",,"StudyData", "(Vol("&amp;$E$13&amp;")when  (LocalYear("&amp;$E$13&amp;")="&amp;$D$2&amp;" AND LocalMonth("&amp;$E$13&amp;")="&amp;$C$2&amp;" AND LocalDay("&amp;$E$13&amp;")="&amp;$B$2&amp;" AND LocalHour("&amp;$E$13&amp;")="&amp;F39&amp;" AND LocalMinute("&amp;$E$13&amp;")="&amp;G39&amp;"))", "Bar", "", "Close", "5", "0", "", "", "","FALSE","T"))</f>
        <v>322</v>
      </c>
      <c r="T39" s="115">
        <f ca="1">IF(O39=1,"",RTD("cqg.rtd",,"StudyData", "(Vol("&amp;$E$14&amp;")when  (LocalYear("&amp;$E$14&amp;")="&amp;$D$3&amp;" AND LocalMonth("&amp;$E$14&amp;")="&amp;$C$3&amp;" AND LocalDay("&amp;$E$14&amp;")="&amp;$B$3&amp;" AND LocalHour("&amp;$E$14&amp;")="&amp;F39&amp;" AND LocalMinute("&amp;$E$14&amp;")="&amp;G39&amp;"))", "Bar", "", "Close", "5", "0", "", "", "","FALSE","T"))</f>
        <v>6058</v>
      </c>
      <c r="U39" s="115">
        <f ca="1">IF(O39=1,"",RTD("cqg.rtd",,"StudyData", "(Vol("&amp;$E$15&amp;")when  (LocalYear("&amp;$E$15&amp;")="&amp;$D$4&amp;" AND LocalMonth("&amp;$E$15&amp;")="&amp;$C$4&amp;" AND LocalDay("&amp;$E$15&amp;")="&amp;$B$4&amp;" AND LocalHour("&amp;$E$15&amp;")="&amp;F39&amp;" AND LocalMinute("&amp;$E$15&amp;")="&amp;G39&amp;"))", "Bar", "", "Close", "5", "0", "", "", "","FALSE","T"))</f>
        <v>13069</v>
      </c>
      <c r="V39" s="115">
        <f ca="1">IF(O39=1,"",RTD("cqg.rtd",,"StudyData", "(Vol("&amp;$E$16&amp;")when  (LocalYear("&amp;$E$16&amp;")="&amp;$D$5&amp;" AND LocalMonth("&amp;$E$16&amp;")="&amp;$C$5&amp;" AND LocalDay("&amp;$E$16&amp;")="&amp;$B$5&amp;" AND LocalHour("&amp;$E$16&amp;")="&amp;F39&amp;" AND LocalMinute("&amp;$E$16&amp;")="&amp;G39&amp;"))", "Bar", "", "Close", "5", "0", "", "", "","FALSE","T"))</f>
        <v>14438</v>
      </c>
      <c r="W39" s="115">
        <f ca="1">IF(O39=1,"",RTD("cqg.rtd",,"StudyData", "(Vol("&amp;$E$17&amp;")when  (LocalYear("&amp;$E$17&amp;")="&amp;$D$6&amp;" AND LocalMonth("&amp;$E$17&amp;")="&amp;$C$6&amp;" AND LocalDay("&amp;$E$17&amp;")="&amp;$B$6&amp;" AND LocalHour("&amp;$E$17&amp;")="&amp;F39&amp;" AND LocalMinute("&amp;$E$17&amp;")="&amp;G39&amp;"))", "Bar", "", "Close", "5", "0", "", "", "","FALSE","T"))</f>
        <v>17973</v>
      </c>
      <c r="X39" s="115">
        <f ca="1">IF(O39=1,"",RTD("cqg.rtd",,"StudyData", "(Vol("&amp;$E$18&amp;")when  (LocalYear("&amp;$E$18&amp;")="&amp;$D$7&amp;" AND LocalMonth("&amp;$E$18&amp;")="&amp;$C$7&amp;" AND LocalDay("&amp;$E$18&amp;")="&amp;$B$7&amp;" AND LocalHour("&amp;$E$18&amp;")="&amp;F39&amp;" AND LocalMinute("&amp;$E$18&amp;")="&amp;G39&amp;"))", "Bar", "", "Close", "5", "0", "", "", "","FALSE","T"))</f>
        <v>12461</v>
      </c>
      <c r="Y39" s="115">
        <f ca="1">IF(O39=1,"",RTD("cqg.rtd",,"StudyData", "(Vol("&amp;$E$19&amp;")when  (LocalYear("&amp;$E$19&amp;")="&amp;$D$8&amp;" AND LocalMonth("&amp;$E$19&amp;")="&amp;$C$8&amp;" AND LocalDay("&amp;$E$19&amp;")="&amp;$B$8&amp;" AND LocalHour("&amp;$E$19&amp;")="&amp;F39&amp;" AND LocalMinute("&amp;$E$19&amp;")="&amp;G39&amp;"))", "Bar", "", "Close", "5", "0", "", "", "","FALSE","T"))</f>
        <v>10552</v>
      </c>
      <c r="Z39" s="115">
        <f ca="1">IF(O39=1,"",RTD("cqg.rtd",,"StudyData", "(Vol("&amp;$E$20&amp;")when  (LocalYear("&amp;$E$20&amp;")="&amp;$D$9&amp;" AND LocalMonth("&amp;$E$20&amp;")="&amp;$C$9&amp;" AND LocalDay("&amp;$E$20&amp;")="&amp;$B$9&amp;" AND LocalHour("&amp;$E$20&amp;")="&amp;F39&amp;" AND LocalMinute("&amp;$E$20&amp;")="&amp;G39&amp;"))", "Bar", "", "Close", "5", "0", "", "", "","FALSE","T"))</f>
        <v>19241</v>
      </c>
      <c r="AA39" s="115">
        <f ca="1">IF(O39=1,"",RTD("cqg.rtd",,"StudyData", "(Vol("&amp;$E$21&amp;")when  (LocalYear("&amp;$E$21&amp;")="&amp;$D$10&amp;" AND LocalMonth("&amp;$E$21&amp;")="&amp;$C$10&amp;" AND LocalDay("&amp;$E$21&amp;")="&amp;$B$10&amp;" AND LocalHour("&amp;$E$21&amp;")="&amp;F39&amp;" AND LocalMinute("&amp;$E$21&amp;")="&amp;G39&amp;"))", "Bar", "", "Close", "5", "0", "", "", "","FALSE","T"))</f>
        <v>15057</v>
      </c>
      <c r="AB39" s="115">
        <f ca="1">IF(O39=1,"",RTD("cqg.rtd",,"StudyData", "(Vol("&amp;$E$21&amp;")when  (LocalYear("&amp;$E$21&amp;")="&amp;$D$11&amp;" AND LocalMonth("&amp;$E$21&amp;")="&amp;$C$11&amp;" AND LocalDay("&amp;$E$21&amp;")="&amp;$B$11&amp;" AND LocalHour("&amp;$E$21&amp;")="&amp;F39&amp;" AND LocalMinute("&amp;$E$21&amp;")="&amp;G39&amp;"))", "Bar", "", "Close", "5", "0", "", "", "","FALSE","T"))</f>
        <v>11263</v>
      </c>
      <c r="AC39" s="116" t="str">
        <f t="shared" ca="1" si="8"/>
        <v/>
      </c>
      <c r="AE39" s="115" t="str">
        <f ca="1">IF($R39=1,SUM($S$1:S39),"")</f>
        <v/>
      </c>
      <c r="AF39" s="115" t="str">
        <f ca="1">IF($R39=1,SUM($T$1:T39),"")</f>
        <v/>
      </c>
      <c r="AG39" s="115" t="str">
        <f ca="1">IF($R39=1,SUM($U$1:U39),"")</f>
        <v/>
      </c>
      <c r="AH39" s="115" t="str">
        <f ca="1">IF($R39=1,SUM($V$1:V39),"")</f>
        <v/>
      </c>
      <c r="AI39" s="115" t="str">
        <f ca="1">IF($R39=1,SUM($W$1:W39),"")</f>
        <v/>
      </c>
      <c r="AJ39" s="115" t="str">
        <f ca="1">IF($R39=1,SUM($X$1:X39),"")</f>
        <v/>
      </c>
      <c r="AK39" s="115" t="str">
        <f ca="1">IF($R39=1,SUM($Y$1:Y39),"")</f>
        <v/>
      </c>
      <c r="AL39" s="115" t="str">
        <f ca="1">IF($R39=1,SUM($Z$1:Z39),"")</f>
        <v/>
      </c>
      <c r="AM39" s="115" t="str">
        <f ca="1">IF($R39=1,SUM($AA$1:AA39),"")</f>
        <v/>
      </c>
      <c r="AN39" s="115" t="str">
        <f ca="1">IF($R39=1,SUM($AB$1:AB39),"")</f>
        <v/>
      </c>
      <c r="AO39" s="115" t="str">
        <f ca="1">IF($R39=1,SUM($AC$1:AC39),"")</f>
        <v/>
      </c>
      <c r="AQ39" s="120" t="str">
        <f t="shared" si="9"/>
        <v>11:40</v>
      </c>
    </row>
    <row r="40" spans="6:43" x14ac:dyDescent="0.3">
      <c r="F40" s="115">
        <f t="shared" si="16"/>
        <v>11</v>
      </c>
      <c r="G40" s="117">
        <f t="shared" si="17"/>
        <v>45</v>
      </c>
      <c r="H40" s="118">
        <f t="shared" si="5"/>
        <v>0.48958333333333331</v>
      </c>
      <c r="K40" s="116" t="str">
        <f ca="1" xml:space="preserve"> IF(O40=1,"",RTD("cqg.rtd",,"StudyData",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/>
      </c>
      <c r="L40" s="116" t="e">
        <f ca="1">IF(K40="",NA(),RTD("cqg.rtd",,"StudyData",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#N/A</v>
      </c>
      <c r="M40" s="116">
        <f t="shared" ca="1" si="15"/>
        <v>10604.1</v>
      </c>
      <c r="O40" s="115">
        <f t="shared" si="6"/>
        <v>0</v>
      </c>
      <c r="R40" s="115">
        <f t="shared" ca="1" si="18"/>
        <v>1.017999999999998</v>
      </c>
      <c r="S40" s="115">
        <f ca="1">IF(O40=1,"",RTD("cqg.rtd",,"StudyData", "(Vol("&amp;$E$13&amp;")when  (LocalYear("&amp;$E$13&amp;")="&amp;$D$2&amp;" AND LocalMonth("&amp;$E$13&amp;")="&amp;$C$2&amp;" AND LocalDay("&amp;$E$13&amp;")="&amp;$B$2&amp;" AND LocalHour("&amp;$E$13&amp;")="&amp;F40&amp;" AND LocalMinute("&amp;$E$13&amp;")="&amp;G40&amp;"))", "Bar", "", "Close", "5", "0", "", "", "","FALSE","T"))</f>
        <v>460</v>
      </c>
      <c r="T40" s="115">
        <f ca="1">IF(O40=1,"",RTD("cqg.rtd",,"StudyData", "(Vol("&amp;$E$14&amp;")when  (LocalYear("&amp;$E$14&amp;")="&amp;$D$3&amp;" AND LocalMonth("&amp;$E$14&amp;")="&amp;$C$3&amp;" AND LocalDay("&amp;$E$14&amp;")="&amp;$B$3&amp;" AND LocalHour("&amp;$E$14&amp;")="&amp;F40&amp;" AND LocalMinute("&amp;$E$14&amp;")="&amp;G40&amp;"))", "Bar", "", "Close", "5", "0", "", "", "","FALSE","T"))</f>
        <v>7921</v>
      </c>
      <c r="U40" s="115">
        <f ca="1">IF(O40=1,"",RTD("cqg.rtd",,"StudyData", "(Vol("&amp;$E$15&amp;")when  (LocalYear("&amp;$E$15&amp;")="&amp;$D$4&amp;" AND LocalMonth("&amp;$E$15&amp;")="&amp;$C$4&amp;" AND LocalDay("&amp;$E$15&amp;")="&amp;$B$4&amp;" AND LocalHour("&amp;$E$15&amp;")="&amp;F40&amp;" AND LocalMinute("&amp;$E$15&amp;")="&amp;G40&amp;"))", "Bar", "", "Close", "5", "0", "", "", "","FALSE","T"))</f>
        <v>19482</v>
      </c>
      <c r="V40" s="115">
        <f ca="1">IF(O40=1,"",RTD("cqg.rtd",,"StudyData", "(Vol("&amp;$E$16&amp;")when  (LocalYear("&amp;$E$16&amp;")="&amp;$D$5&amp;" AND LocalMonth("&amp;$E$16&amp;")="&amp;$C$5&amp;" AND LocalDay("&amp;$E$16&amp;")="&amp;$B$5&amp;" AND LocalHour("&amp;$E$16&amp;")="&amp;F40&amp;" AND LocalMinute("&amp;$E$16&amp;")="&amp;G40&amp;"))", "Bar", "", "Close", "5", "0", "", "", "","FALSE","T"))</f>
        <v>11925</v>
      </c>
      <c r="W40" s="115">
        <f ca="1">IF(O40=1,"",RTD("cqg.rtd",,"StudyData", "(Vol("&amp;$E$17&amp;")when  (LocalYear("&amp;$E$17&amp;")="&amp;$D$6&amp;" AND LocalMonth("&amp;$E$17&amp;")="&amp;$C$6&amp;" AND LocalDay("&amp;$E$17&amp;")="&amp;$B$6&amp;" AND LocalHour("&amp;$E$17&amp;")="&amp;F40&amp;" AND LocalMinute("&amp;$E$17&amp;")="&amp;G40&amp;"))", "Bar", "", "Close", "5", "0", "", "", "","FALSE","T"))</f>
        <v>13871</v>
      </c>
      <c r="X40" s="115">
        <f ca="1">IF(O40=1,"",RTD("cqg.rtd",,"StudyData", "(Vol("&amp;$E$18&amp;")when  (LocalYear("&amp;$E$18&amp;")="&amp;$D$7&amp;" AND LocalMonth("&amp;$E$18&amp;")="&amp;$C$7&amp;" AND LocalDay("&amp;$E$18&amp;")="&amp;$B$7&amp;" AND LocalHour("&amp;$E$18&amp;")="&amp;F40&amp;" AND LocalMinute("&amp;$E$18&amp;")="&amp;G40&amp;"))", "Bar", "", "Close", "5", "0", "", "", "","FALSE","T"))</f>
        <v>14067</v>
      </c>
      <c r="Y40" s="115">
        <f ca="1">IF(O40=1,"",RTD("cqg.rtd",,"StudyData", "(Vol("&amp;$E$19&amp;")when  (LocalYear("&amp;$E$19&amp;")="&amp;$D$8&amp;" AND LocalMonth("&amp;$E$19&amp;")="&amp;$C$8&amp;" AND LocalDay("&amp;$E$19&amp;")="&amp;$B$8&amp;" AND LocalHour("&amp;$E$19&amp;")="&amp;F40&amp;" AND LocalMinute("&amp;$E$19&amp;")="&amp;G40&amp;"))", "Bar", "", "Close", "5", "0", "", "", "","FALSE","T"))</f>
        <v>6850</v>
      </c>
      <c r="Z40" s="115">
        <f ca="1">IF(O40=1,"",RTD("cqg.rtd",,"StudyData", "(Vol("&amp;$E$20&amp;")when  (LocalYear("&amp;$E$20&amp;")="&amp;$D$9&amp;" AND LocalMonth("&amp;$E$20&amp;")="&amp;$C$9&amp;" AND LocalDay("&amp;$E$20&amp;")="&amp;$B$9&amp;" AND LocalHour("&amp;$E$20&amp;")="&amp;F40&amp;" AND LocalMinute("&amp;$E$20&amp;")="&amp;G40&amp;"))", "Bar", "", "Close", "5", "0", "", "", "","FALSE","T"))</f>
        <v>8857</v>
      </c>
      <c r="AA40" s="115">
        <f ca="1">IF(O40=1,"",RTD("cqg.rtd",,"StudyData", "(Vol("&amp;$E$21&amp;")when  (LocalYear("&amp;$E$21&amp;")="&amp;$D$10&amp;" AND LocalMonth("&amp;$E$21&amp;")="&amp;$C$10&amp;" AND LocalDay("&amp;$E$21&amp;")="&amp;$B$10&amp;" AND LocalHour("&amp;$E$21&amp;")="&amp;F40&amp;" AND LocalMinute("&amp;$E$21&amp;")="&amp;G40&amp;"))", "Bar", "", "Close", "5", "0", "", "", "","FALSE","T"))</f>
        <v>10133</v>
      </c>
      <c r="AB40" s="115">
        <f ca="1">IF(O40=1,"",RTD("cqg.rtd",,"StudyData", "(Vol("&amp;$E$21&amp;")when  (LocalYear("&amp;$E$21&amp;")="&amp;$D$11&amp;" AND LocalMonth("&amp;$E$21&amp;")="&amp;$C$11&amp;" AND LocalDay("&amp;$E$21&amp;")="&amp;$B$11&amp;" AND LocalHour("&amp;$E$21&amp;")="&amp;F40&amp;" AND LocalMinute("&amp;$E$21&amp;")="&amp;G40&amp;"))", "Bar", "", "Close", "5", "0", "", "", "","FALSE","T"))</f>
        <v>12475</v>
      </c>
      <c r="AC40" s="116" t="str">
        <f t="shared" ca="1" si="8"/>
        <v/>
      </c>
      <c r="AE40" s="115" t="str">
        <f ca="1">IF($R40=1,SUM($S$1:S40),"")</f>
        <v/>
      </c>
      <c r="AF40" s="115" t="str">
        <f ca="1">IF($R40=1,SUM($T$1:T40),"")</f>
        <v/>
      </c>
      <c r="AG40" s="115" t="str">
        <f ca="1">IF($R40=1,SUM($U$1:U40),"")</f>
        <v/>
      </c>
      <c r="AH40" s="115" t="str">
        <f ca="1">IF($R40=1,SUM($V$1:V40),"")</f>
        <v/>
      </c>
      <c r="AI40" s="115" t="str">
        <f ca="1">IF($R40=1,SUM($W$1:W40),"")</f>
        <v/>
      </c>
      <c r="AJ40" s="115" t="str">
        <f ca="1">IF($R40=1,SUM($X$1:X40),"")</f>
        <v/>
      </c>
      <c r="AK40" s="115" t="str">
        <f ca="1">IF($R40=1,SUM($Y$1:Y40),"")</f>
        <v/>
      </c>
      <c r="AL40" s="115" t="str">
        <f ca="1">IF($R40=1,SUM($Z$1:Z40),"")</f>
        <v/>
      </c>
      <c r="AM40" s="115" t="str">
        <f ca="1">IF($R40=1,SUM($AA$1:AA40),"")</f>
        <v/>
      </c>
      <c r="AN40" s="115" t="str">
        <f ca="1">IF($R40=1,SUM($AB$1:AB40),"")</f>
        <v/>
      </c>
      <c r="AO40" s="115" t="str">
        <f ca="1">IF($R40=1,SUM($AC$1:AC40),"")</f>
        <v/>
      </c>
      <c r="AQ40" s="120" t="str">
        <f t="shared" si="9"/>
        <v>11:45</v>
      </c>
    </row>
    <row r="41" spans="6:43" x14ac:dyDescent="0.3">
      <c r="F41" s="115">
        <f t="shared" si="16"/>
        <v>11</v>
      </c>
      <c r="G41" s="117">
        <f t="shared" si="17"/>
        <v>50</v>
      </c>
      <c r="H41" s="118">
        <f t="shared" si="5"/>
        <v>0.49305555555555558</v>
      </c>
      <c r="K41" s="116" t="str">
        <f ca="1" xml:space="preserve"> IF(O41=1,"",RTD("cqg.rtd",,"StudyData",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/>
      </c>
      <c r="L41" s="116" t="e">
        <f ca="1">IF(K41="",NA(),RTD("cqg.rtd",,"StudyData",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#N/A</v>
      </c>
      <c r="M41" s="116">
        <f t="shared" ca="1" si="15"/>
        <v>10573.7</v>
      </c>
      <c r="O41" s="115">
        <f t="shared" si="6"/>
        <v>0</v>
      </c>
      <c r="R41" s="115">
        <f t="shared" ca="1" si="18"/>
        <v>1.0189999999999979</v>
      </c>
      <c r="S41" s="115">
        <f ca="1">IF(O41=1,"",RTD("cqg.rtd",,"StudyData", "(Vol("&amp;$E$13&amp;")when  (LocalYear("&amp;$E$13&amp;")="&amp;$D$2&amp;" AND LocalMonth("&amp;$E$13&amp;")="&amp;$C$2&amp;" AND LocalDay("&amp;$E$13&amp;")="&amp;$B$2&amp;" AND LocalHour("&amp;$E$13&amp;")="&amp;F41&amp;" AND LocalMinute("&amp;$E$13&amp;")="&amp;G41&amp;"))", "Bar", "", "Close", "5", "0", "", "", "","FALSE","T"))</f>
        <v>316</v>
      </c>
      <c r="T41" s="115">
        <f ca="1">IF(O41=1,"",RTD("cqg.rtd",,"StudyData", "(Vol("&amp;$E$14&amp;")when  (LocalYear("&amp;$E$14&amp;")="&amp;$D$3&amp;" AND LocalMonth("&amp;$E$14&amp;")="&amp;$C$3&amp;" AND LocalDay("&amp;$E$14&amp;")="&amp;$B$3&amp;" AND LocalHour("&amp;$E$14&amp;")="&amp;F41&amp;" AND LocalMinute("&amp;$E$14&amp;")="&amp;G41&amp;"))", "Bar", "", "Close", "5", "0", "", "", "","FALSE","T"))</f>
        <v>8495</v>
      </c>
      <c r="U41" s="115">
        <f ca="1">IF(O41=1,"",RTD("cqg.rtd",,"StudyData", "(Vol("&amp;$E$15&amp;")when  (LocalYear("&amp;$E$15&amp;")="&amp;$D$4&amp;" AND LocalMonth("&amp;$E$15&amp;")="&amp;$C$4&amp;" AND LocalDay("&amp;$E$15&amp;")="&amp;$B$4&amp;" AND LocalHour("&amp;$E$15&amp;")="&amp;F41&amp;" AND LocalMinute("&amp;$E$15&amp;")="&amp;G41&amp;"))", "Bar", "", "Close", "5", "0", "", "", "","FALSE","T"))</f>
        <v>22172</v>
      </c>
      <c r="V41" s="115">
        <f ca="1">IF(O41=1,"",RTD("cqg.rtd",,"StudyData", "(Vol("&amp;$E$16&amp;")when  (LocalYear("&amp;$E$16&amp;")="&amp;$D$5&amp;" AND LocalMonth("&amp;$E$16&amp;")="&amp;$C$5&amp;" AND LocalDay("&amp;$E$16&amp;")="&amp;$B$5&amp;" AND LocalHour("&amp;$E$16&amp;")="&amp;F41&amp;" AND LocalMinute("&amp;$E$16&amp;")="&amp;G41&amp;"))", "Bar", "", "Close", "5", "0", "", "", "","FALSE","T"))</f>
        <v>10879</v>
      </c>
      <c r="W41" s="115">
        <f ca="1">IF(O41=1,"",RTD("cqg.rtd",,"StudyData", "(Vol("&amp;$E$17&amp;")when  (LocalYear("&amp;$E$17&amp;")="&amp;$D$6&amp;" AND LocalMonth("&amp;$E$17&amp;")="&amp;$C$6&amp;" AND LocalDay("&amp;$E$17&amp;")="&amp;$B$6&amp;" AND LocalHour("&amp;$E$17&amp;")="&amp;F41&amp;" AND LocalMinute("&amp;$E$17&amp;")="&amp;G41&amp;"))", "Bar", "", "Close", "5", "0", "", "", "","FALSE","T"))</f>
        <v>10922</v>
      </c>
      <c r="X41" s="115">
        <f ca="1">IF(O41=1,"",RTD("cqg.rtd",,"StudyData", "(Vol("&amp;$E$18&amp;")when  (LocalYear("&amp;$E$18&amp;")="&amp;$D$7&amp;" AND LocalMonth("&amp;$E$18&amp;")="&amp;$C$7&amp;" AND LocalDay("&amp;$E$18&amp;")="&amp;$B$7&amp;" AND LocalHour("&amp;$E$18&amp;")="&amp;F41&amp;" AND LocalMinute("&amp;$E$18&amp;")="&amp;G41&amp;"))", "Bar", "", "Close", "5", "0", "", "", "","FALSE","T"))</f>
        <v>11775</v>
      </c>
      <c r="Y41" s="115">
        <f ca="1">IF(O41=1,"",RTD("cqg.rtd",,"StudyData", "(Vol("&amp;$E$19&amp;")when  (LocalYear("&amp;$E$19&amp;")="&amp;$D$8&amp;" AND LocalMonth("&amp;$E$19&amp;")="&amp;$C$8&amp;" AND LocalDay("&amp;$E$19&amp;")="&amp;$B$8&amp;" AND LocalHour("&amp;$E$19&amp;")="&amp;F41&amp;" AND LocalMinute("&amp;$E$19&amp;")="&amp;G41&amp;"))", "Bar", "", "Close", "5", "0", "", "", "","FALSE","T"))</f>
        <v>12242</v>
      </c>
      <c r="Z41" s="115">
        <f ca="1">IF(O41=1,"",RTD("cqg.rtd",,"StudyData", "(Vol("&amp;$E$20&amp;")when  (LocalYear("&amp;$E$20&amp;")="&amp;$D$9&amp;" AND LocalMonth("&amp;$E$20&amp;")="&amp;$C$9&amp;" AND LocalDay("&amp;$E$20&amp;")="&amp;$B$9&amp;" AND LocalHour("&amp;$E$20&amp;")="&amp;F41&amp;" AND LocalMinute("&amp;$E$20&amp;")="&amp;G41&amp;"))", "Bar", "", "Close", "5", "0", "", "", "","FALSE","T"))</f>
        <v>9231</v>
      </c>
      <c r="AA41" s="115">
        <f ca="1">IF(O41=1,"",RTD("cqg.rtd",,"StudyData", "(Vol("&amp;$E$21&amp;")when  (LocalYear("&amp;$E$21&amp;")="&amp;$D$10&amp;" AND LocalMonth("&amp;$E$21&amp;")="&amp;$C$10&amp;" AND LocalDay("&amp;$E$21&amp;")="&amp;$B$10&amp;" AND LocalHour("&amp;$E$21&amp;")="&amp;F41&amp;" AND LocalMinute("&amp;$E$21&amp;")="&amp;G41&amp;"))", "Bar", "", "Close", "5", "0", "", "", "","FALSE","T"))</f>
        <v>9529</v>
      </c>
      <c r="AB41" s="115">
        <f ca="1">IF(O41=1,"",RTD("cqg.rtd",,"StudyData", "(Vol("&amp;$E$21&amp;")when  (LocalYear("&amp;$E$21&amp;")="&amp;$D$11&amp;" AND LocalMonth("&amp;$E$21&amp;")="&amp;$C$11&amp;" AND LocalDay("&amp;$E$21&amp;")="&amp;$B$11&amp;" AND LocalHour("&amp;$E$21&amp;")="&amp;F41&amp;" AND LocalMinute("&amp;$E$21&amp;")="&amp;G41&amp;"))", "Bar", "", "Close", "5", "0", "", "", "","FALSE","T"))</f>
        <v>10176</v>
      </c>
      <c r="AC41" s="116" t="str">
        <f t="shared" ca="1" si="8"/>
        <v/>
      </c>
      <c r="AE41" s="115" t="str">
        <f ca="1">IF($R41=1,SUM($S$1:S41),"")</f>
        <v/>
      </c>
      <c r="AF41" s="115" t="str">
        <f ca="1">IF($R41=1,SUM($T$1:T41),"")</f>
        <v/>
      </c>
      <c r="AG41" s="115" t="str">
        <f ca="1">IF($R41=1,SUM($U$1:U41),"")</f>
        <v/>
      </c>
      <c r="AH41" s="115" t="str">
        <f ca="1">IF($R41=1,SUM($V$1:V41),"")</f>
        <v/>
      </c>
      <c r="AI41" s="115" t="str">
        <f ca="1">IF($R41=1,SUM($W$1:W41),"")</f>
        <v/>
      </c>
      <c r="AJ41" s="115" t="str">
        <f ca="1">IF($R41=1,SUM($X$1:X41),"")</f>
        <v/>
      </c>
      <c r="AK41" s="115" t="str">
        <f ca="1">IF($R41=1,SUM($Y$1:Y41),"")</f>
        <v/>
      </c>
      <c r="AL41" s="115" t="str">
        <f ca="1">IF($R41=1,SUM($Z$1:Z41),"")</f>
        <v/>
      </c>
      <c r="AM41" s="115" t="str">
        <f ca="1">IF($R41=1,SUM($AA$1:AA41),"")</f>
        <v/>
      </c>
      <c r="AN41" s="115" t="str">
        <f ca="1">IF($R41=1,SUM($AB$1:AB41),"")</f>
        <v/>
      </c>
      <c r="AO41" s="115" t="str">
        <f ca="1">IF($R41=1,SUM($AC$1:AC41),"")</f>
        <v/>
      </c>
      <c r="AQ41" s="120" t="str">
        <f t="shared" si="9"/>
        <v>11:50</v>
      </c>
    </row>
    <row r="42" spans="6:43" x14ac:dyDescent="0.3">
      <c r="F42" s="115">
        <f t="shared" si="16"/>
        <v>11</v>
      </c>
      <c r="G42" s="117">
        <f t="shared" si="17"/>
        <v>55</v>
      </c>
      <c r="H42" s="118">
        <f t="shared" si="5"/>
        <v>0.49652777777777773</v>
      </c>
      <c r="K42" s="116" t="str">
        <f ca="1" xml:space="preserve"> IF(O42=1,"",RTD("cqg.rtd",,"StudyData",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/>
      </c>
      <c r="L42" s="116" t="e">
        <f ca="1">IF(K42="",NA(),RTD("cqg.rtd",,"StudyData",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#N/A</v>
      </c>
      <c r="M42" s="116">
        <f t="shared" ca="1" si="15"/>
        <v>14126.7</v>
      </c>
      <c r="O42" s="115">
        <f t="shared" si="6"/>
        <v>0</v>
      </c>
      <c r="R42" s="115">
        <f t="shared" ca="1" si="18"/>
        <v>1.0199999999999978</v>
      </c>
      <c r="S42" s="115">
        <f ca="1">IF(O42=1,"",RTD("cqg.rtd",,"StudyData", "(Vol("&amp;$E$13&amp;")when  (LocalYear("&amp;$E$13&amp;")="&amp;$D$2&amp;" AND LocalMonth("&amp;$E$13&amp;")="&amp;$C$2&amp;" AND LocalDay("&amp;$E$13&amp;")="&amp;$B$2&amp;" AND LocalHour("&amp;$E$13&amp;")="&amp;F42&amp;" AND LocalMinute("&amp;$E$13&amp;")="&amp;G42&amp;"))", "Bar", "", "Close", "5", "0", "", "", "","FALSE","T"))</f>
        <v>1495</v>
      </c>
      <c r="T42" s="115">
        <f ca="1">IF(O42=1,"",RTD("cqg.rtd",,"StudyData", "(Vol("&amp;$E$14&amp;")when  (LocalYear("&amp;$E$14&amp;")="&amp;$D$3&amp;" AND LocalMonth("&amp;$E$14&amp;")="&amp;$C$3&amp;" AND LocalDay("&amp;$E$14&amp;")="&amp;$B$3&amp;" AND LocalHour("&amp;$E$14&amp;")="&amp;F42&amp;" AND LocalMinute("&amp;$E$14&amp;")="&amp;G42&amp;"))", "Bar", "", "Close", "5", "0", "", "", "","FALSE","T"))</f>
        <v>7935</v>
      </c>
      <c r="U42" s="115">
        <f ca="1">IF(O42=1,"",RTD("cqg.rtd",,"StudyData", "(Vol("&amp;$E$15&amp;")when  (LocalYear("&amp;$E$15&amp;")="&amp;$D$4&amp;" AND LocalMonth("&amp;$E$15&amp;")="&amp;$C$4&amp;" AND LocalDay("&amp;$E$15&amp;")="&amp;$B$4&amp;" AND LocalHour("&amp;$E$15&amp;")="&amp;F42&amp;" AND LocalMinute("&amp;$E$15&amp;")="&amp;G42&amp;"))", "Bar", "", "Close", "5", "0", "", "", "","FALSE","T"))</f>
        <v>30362</v>
      </c>
      <c r="V42" s="115">
        <f ca="1">IF(O42=1,"",RTD("cqg.rtd",,"StudyData", "(Vol("&amp;$E$16&amp;")when  (LocalYear("&amp;$E$16&amp;")="&amp;$D$5&amp;" AND LocalMonth("&amp;$E$16&amp;")="&amp;$C$5&amp;" AND LocalDay("&amp;$E$16&amp;")="&amp;$B$5&amp;" AND LocalHour("&amp;$E$16&amp;")="&amp;F42&amp;" AND LocalMinute("&amp;$E$16&amp;")="&amp;G42&amp;"))", "Bar", "", "Close", "5", "0", "", "", "","FALSE","T"))</f>
        <v>19235</v>
      </c>
      <c r="W42" s="115">
        <f ca="1">IF(O42=1,"",RTD("cqg.rtd",,"StudyData", "(Vol("&amp;$E$17&amp;")when  (LocalYear("&amp;$E$17&amp;")="&amp;$D$6&amp;" AND LocalMonth("&amp;$E$17&amp;")="&amp;$C$6&amp;" AND LocalDay("&amp;$E$17&amp;")="&amp;$B$6&amp;" AND LocalHour("&amp;$E$17&amp;")="&amp;F42&amp;" AND LocalMinute("&amp;$E$17&amp;")="&amp;G42&amp;"))", "Bar", "", "Close", "5", "0", "", "", "","FALSE","T"))</f>
        <v>9752</v>
      </c>
      <c r="X42" s="115">
        <f ca="1">IF(O42=1,"",RTD("cqg.rtd",,"StudyData", "(Vol("&amp;$E$18&amp;")when  (LocalYear("&amp;$E$18&amp;")="&amp;$D$7&amp;" AND LocalMonth("&amp;$E$18&amp;")="&amp;$C$7&amp;" AND LocalDay("&amp;$E$18&amp;")="&amp;$B$7&amp;" AND LocalHour("&amp;$E$18&amp;")="&amp;F42&amp;" AND LocalMinute("&amp;$E$18&amp;")="&amp;G42&amp;"))", "Bar", "", "Close", "5", "0", "", "", "","FALSE","T"))</f>
        <v>13653</v>
      </c>
      <c r="Y42" s="115">
        <f ca="1">IF(O42=1,"",RTD("cqg.rtd",,"StudyData", "(Vol("&amp;$E$19&amp;")when  (LocalYear("&amp;$E$19&amp;")="&amp;$D$8&amp;" AND LocalMonth("&amp;$E$19&amp;")="&amp;$C$8&amp;" AND LocalDay("&amp;$E$19&amp;")="&amp;$B$8&amp;" AND LocalHour("&amp;$E$19&amp;")="&amp;F42&amp;" AND LocalMinute("&amp;$E$19&amp;")="&amp;G42&amp;"))", "Bar", "", "Close", "5", "0", "", "", "","FALSE","T"))</f>
        <v>21804</v>
      </c>
      <c r="Z42" s="115">
        <f ca="1">IF(O42=1,"",RTD("cqg.rtd",,"StudyData", "(Vol("&amp;$E$20&amp;")when  (LocalYear("&amp;$E$20&amp;")="&amp;$D$9&amp;" AND LocalMonth("&amp;$E$20&amp;")="&amp;$C$9&amp;" AND LocalDay("&amp;$E$20&amp;")="&amp;$B$9&amp;" AND LocalHour("&amp;$E$20&amp;")="&amp;F42&amp;" AND LocalMinute("&amp;$E$20&amp;")="&amp;G42&amp;"))", "Bar", "", "Close", "5", "0", "", "", "","FALSE","T"))</f>
        <v>9798</v>
      </c>
      <c r="AA42" s="115">
        <f ca="1">IF(O42=1,"",RTD("cqg.rtd",,"StudyData", "(Vol("&amp;$E$21&amp;")when  (LocalYear("&amp;$E$21&amp;")="&amp;$D$10&amp;" AND LocalMonth("&amp;$E$21&amp;")="&amp;$C$10&amp;" AND LocalDay("&amp;$E$21&amp;")="&amp;$B$10&amp;" AND LocalHour("&amp;$E$21&amp;")="&amp;F42&amp;" AND LocalMinute("&amp;$E$21&amp;")="&amp;G42&amp;"))", "Bar", "", "Close", "5", "0", "", "", "","FALSE","T"))</f>
        <v>11894</v>
      </c>
      <c r="AB42" s="115">
        <f ca="1">IF(O42=1,"",RTD("cqg.rtd",,"StudyData", "(Vol("&amp;$E$21&amp;")when  (LocalYear("&amp;$E$21&amp;")="&amp;$D$11&amp;" AND LocalMonth("&amp;$E$21&amp;")="&amp;$C$11&amp;" AND LocalDay("&amp;$E$21&amp;")="&amp;$B$11&amp;" AND LocalHour("&amp;$E$21&amp;")="&amp;F42&amp;" AND LocalMinute("&amp;$E$21&amp;")="&amp;G42&amp;"))", "Bar", "", "Close", "5", "0", "", "", "","FALSE","T"))</f>
        <v>15339</v>
      </c>
      <c r="AC42" s="116" t="str">
        <f t="shared" ca="1" si="8"/>
        <v/>
      </c>
      <c r="AE42" s="115" t="str">
        <f ca="1">IF($R42=1,SUM($S$1:S42),"")</f>
        <v/>
      </c>
      <c r="AF42" s="115" t="str">
        <f ca="1">IF($R42=1,SUM($T$1:T42),"")</f>
        <v/>
      </c>
      <c r="AG42" s="115" t="str">
        <f ca="1">IF($R42=1,SUM($U$1:U42),"")</f>
        <v/>
      </c>
      <c r="AH42" s="115" t="str">
        <f ca="1">IF($R42=1,SUM($V$1:V42),"")</f>
        <v/>
      </c>
      <c r="AI42" s="115" t="str">
        <f ca="1">IF($R42=1,SUM($W$1:W42),"")</f>
        <v/>
      </c>
      <c r="AJ42" s="115" t="str">
        <f ca="1">IF($R42=1,SUM($X$1:X42),"")</f>
        <v/>
      </c>
      <c r="AK42" s="115" t="str">
        <f ca="1">IF($R42=1,SUM($Y$1:Y42),"")</f>
        <v/>
      </c>
      <c r="AL42" s="115" t="str">
        <f ca="1">IF($R42=1,SUM($Z$1:Z42),"")</f>
        <v/>
      </c>
      <c r="AM42" s="115" t="str">
        <f ca="1">IF($R42=1,SUM($AA$1:AA42),"")</f>
        <v/>
      </c>
      <c r="AN42" s="115" t="str">
        <f ca="1">IF($R42=1,SUM($AB$1:AB42),"")</f>
        <v/>
      </c>
      <c r="AO42" s="115" t="str">
        <f ca="1">IF($R42=1,SUM($AC$1:AC42),"")</f>
        <v/>
      </c>
      <c r="AQ42" s="120" t="str">
        <f t="shared" si="9"/>
        <v>11:55</v>
      </c>
    </row>
    <row r="43" spans="6:43" x14ac:dyDescent="0.3">
      <c r="F43" s="115">
        <f t="shared" si="16"/>
        <v>12</v>
      </c>
      <c r="G43" s="117" t="str">
        <f t="shared" si="17"/>
        <v>00</v>
      </c>
      <c r="H43" s="118">
        <f t="shared" si="5"/>
        <v>0.5</v>
      </c>
      <c r="K43" s="116" t="str">
        <f ca="1" xml:space="preserve"> IF(O43=1,"",RTD("cqg.rtd",,"StudyData",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/>
      </c>
      <c r="L43" s="116" t="e">
        <f ca="1">IF(K43="",NA(),RTD("cqg.rtd",,"StudyData",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#N/A</v>
      </c>
      <c r="M43" s="116">
        <f t="shared" ca="1" si="15"/>
        <v>15176.6</v>
      </c>
      <c r="O43" s="115">
        <f t="shared" si="6"/>
        <v>0</v>
      </c>
      <c r="R43" s="115">
        <f t="shared" ca="1" si="18"/>
        <v>1.0209999999999977</v>
      </c>
      <c r="S43" s="115" t="str">
        <f ca="1">IF(O43=1,"",RTD("cqg.rtd",,"StudyData", "(Vol("&amp;$E$13&amp;")when  (LocalYear("&amp;$E$13&amp;")="&amp;$D$2&amp;" AND LocalMonth("&amp;$E$13&amp;")="&amp;$C$2&amp;" AND LocalDay("&amp;$E$13&amp;")="&amp;$B$2&amp;" AND LocalHour("&amp;$E$13&amp;")="&amp;F43&amp;" AND LocalMinute("&amp;$E$13&amp;")="&amp;G43&amp;"))", "Bar", "", "Close", "5", "0", "", "", "","FALSE","T"))</f>
        <v/>
      </c>
      <c r="T43" s="115">
        <f ca="1">IF(O43=1,"",RTD("cqg.rtd",,"StudyData", "(Vol("&amp;$E$14&amp;")when  (LocalYear("&amp;$E$14&amp;")="&amp;$D$3&amp;" AND LocalMonth("&amp;$E$14&amp;")="&amp;$C$3&amp;" AND LocalDay("&amp;$E$14&amp;")="&amp;$B$3&amp;" AND LocalHour("&amp;$E$14&amp;")="&amp;F43&amp;" AND LocalMinute("&amp;$E$14&amp;")="&amp;G43&amp;"))", "Bar", "", "Close", "5", "0", "", "", "","FALSE","T"))</f>
        <v>14937</v>
      </c>
      <c r="U43" s="115">
        <f ca="1">IF(O43=1,"",RTD("cqg.rtd",,"StudyData", "(Vol("&amp;$E$15&amp;")when  (LocalYear("&amp;$E$15&amp;")="&amp;$D$4&amp;" AND LocalMonth("&amp;$E$15&amp;")="&amp;$C$4&amp;" AND LocalDay("&amp;$E$15&amp;")="&amp;$B$4&amp;" AND LocalHour("&amp;$E$15&amp;")="&amp;F43&amp;" AND LocalMinute("&amp;$E$15&amp;")="&amp;G43&amp;"))", "Bar", "", "Close", "5", "0", "", "", "","FALSE","T"))</f>
        <v>31959</v>
      </c>
      <c r="V43" s="115">
        <f ca="1">IF(O43=1,"",RTD("cqg.rtd",,"StudyData", "(Vol("&amp;$E$16&amp;")when  (LocalYear("&amp;$E$16&amp;")="&amp;$D$5&amp;" AND LocalMonth("&amp;$E$16&amp;")="&amp;$C$5&amp;" AND LocalDay("&amp;$E$16&amp;")="&amp;$B$5&amp;" AND LocalHour("&amp;$E$16&amp;")="&amp;F43&amp;" AND LocalMinute("&amp;$E$16&amp;")="&amp;G43&amp;"))", "Bar", "", "Close", "5", "0", "", "", "","FALSE","T"))</f>
        <v>16367</v>
      </c>
      <c r="W43" s="115">
        <f ca="1">IF(O43=1,"",RTD("cqg.rtd",,"StudyData", "(Vol("&amp;$E$17&amp;")when  (LocalYear("&amp;$E$17&amp;")="&amp;$D$6&amp;" AND LocalMonth("&amp;$E$17&amp;")="&amp;$C$6&amp;" AND LocalDay("&amp;$E$17&amp;")="&amp;$B$6&amp;" AND LocalHour("&amp;$E$17&amp;")="&amp;F43&amp;" AND LocalMinute("&amp;$E$17&amp;")="&amp;G43&amp;"))", "Bar", "", "Close", "5", "0", "", "", "","FALSE","T"))</f>
        <v>12775</v>
      </c>
      <c r="X43" s="115">
        <f ca="1">IF(O43=1,"",RTD("cqg.rtd",,"StudyData", "(Vol("&amp;$E$18&amp;")when  (LocalYear("&amp;$E$18&amp;")="&amp;$D$7&amp;" AND LocalMonth("&amp;$E$18&amp;")="&amp;$C$7&amp;" AND LocalDay("&amp;$E$18&amp;")="&amp;$B$7&amp;" AND LocalHour("&amp;$E$18&amp;")="&amp;F43&amp;" AND LocalMinute("&amp;$E$18&amp;")="&amp;G43&amp;"))", "Bar", "", "Close", "5", "0", "", "", "","FALSE","T"))</f>
        <v>12730</v>
      </c>
      <c r="Y43" s="115">
        <f ca="1">IF(O43=1,"",RTD("cqg.rtd",,"StudyData", "(Vol("&amp;$E$19&amp;")when  (LocalYear("&amp;$E$19&amp;")="&amp;$D$8&amp;" AND LocalMonth("&amp;$E$19&amp;")="&amp;$C$8&amp;" AND LocalDay("&amp;$E$19&amp;")="&amp;$B$8&amp;" AND LocalHour("&amp;$E$19&amp;")="&amp;F43&amp;" AND LocalMinute("&amp;$E$19&amp;")="&amp;G43&amp;"))", "Bar", "", "Close", "5", "0", "", "", "","FALSE","T"))</f>
        <v>15739</v>
      </c>
      <c r="Z43" s="115">
        <f ca="1">IF(O43=1,"",RTD("cqg.rtd",,"StudyData", "(Vol("&amp;$E$20&amp;")when  (LocalYear("&amp;$E$20&amp;")="&amp;$D$9&amp;" AND LocalMonth("&amp;$E$20&amp;")="&amp;$C$9&amp;" AND LocalDay("&amp;$E$20&amp;")="&amp;$B$9&amp;" AND LocalHour("&amp;$E$20&amp;")="&amp;F43&amp;" AND LocalMinute("&amp;$E$20&amp;")="&amp;G43&amp;"))", "Bar", "", "Close", "5", "0", "", "", "","FALSE","T"))</f>
        <v>14695</v>
      </c>
      <c r="AA43" s="115">
        <f ca="1">IF(O43=1,"",RTD("cqg.rtd",,"StudyData", "(Vol("&amp;$E$21&amp;")when  (LocalYear("&amp;$E$21&amp;")="&amp;$D$10&amp;" AND LocalMonth("&amp;$E$21&amp;")="&amp;$C$10&amp;" AND LocalDay("&amp;$E$21&amp;")="&amp;$B$10&amp;" AND LocalHour("&amp;$E$21&amp;")="&amp;F43&amp;" AND LocalMinute("&amp;$E$21&amp;")="&amp;G43&amp;"))", "Bar", "", "Close", "5", "0", "", "", "","FALSE","T"))</f>
        <v>21344</v>
      </c>
      <c r="AB43" s="115">
        <f ca="1">IF(O43=1,"",RTD("cqg.rtd",,"StudyData", "(Vol("&amp;$E$21&amp;")when  (LocalYear("&amp;$E$21&amp;")="&amp;$D$11&amp;" AND LocalMonth("&amp;$E$21&amp;")="&amp;$C$11&amp;" AND LocalDay("&amp;$E$21&amp;")="&amp;$B$11&amp;" AND LocalHour("&amp;$E$21&amp;")="&amp;F43&amp;" AND LocalMinute("&amp;$E$21&amp;")="&amp;G43&amp;"))", "Bar", "", "Close", "5", "0", "", "", "","FALSE","T"))</f>
        <v>11220</v>
      </c>
      <c r="AC43" s="116" t="str">
        <f t="shared" ca="1" si="8"/>
        <v/>
      </c>
      <c r="AE43" s="115" t="str">
        <f ca="1">IF($R43=1,SUM($S$1:S43),"")</f>
        <v/>
      </c>
      <c r="AF43" s="115" t="str">
        <f ca="1">IF($R43=1,SUM($T$1:T43),"")</f>
        <v/>
      </c>
      <c r="AG43" s="115" t="str">
        <f ca="1">IF($R43=1,SUM($U$1:U43),"")</f>
        <v/>
      </c>
      <c r="AH43" s="115" t="str">
        <f ca="1">IF($R43=1,SUM($V$1:V43),"")</f>
        <v/>
      </c>
      <c r="AI43" s="115" t="str">
        <f ca="1">IF($R43=1,SUM($W$1:W43),"")</f>
        <v/>
      </c>
      <c r="AJ43" s="115" t="str">
        <f ca="1">IF($R43=1,SUM($X$1:X43),"")</f>
        <v/>
      </c>
      <c r="AK43" s="115" t="str">
        <f ca="1">IF($R43=1,SUM($Y$1:Y43),"")</f>
        <v/>
      </c>
      <c r="AL43" s="115" t="str">
        <f ca="1">IF($R43=1,SUM($Z$1:Z43),"")</f>
        <v/>
      </c>
      <c r="AM43" s="115" t="str">
        <f ca="1">IF($R43=1,SUM($AA$1:AA43),"")</f>
        <v/>
      </c>
      <c r="AN43" s="115" t="str">
        <f ca="1">IF($R43=1,SUM($AB$1:AB43),"")</f>
        <v/>
      </c>
      <c r="AO43" s="115" t="str">
        <f ca="1">IF($R43=1,SUM($AC$1:AC43),"")</f>
        <v/>
      </c>
      <c r="AQ43" s="120" t="str">
        <f t="shared" si="9"/>
        <v>12:00</v>
      </c>
    </row>
    <row r="44" spans="6:43" x14ac:dyDescent="0.3">
      <c r="F44" s="115">
        <f t="shared" si="16"/>
        <v>12</v>
      </c>
      <c r="G44" s="117" t="str">
        <f t="shared" si="17"/>
        <v>05</v>
      </c>
      <c r="H44" s="118">
        <f t="shared" si="5"/>
        <v>0.50347222222222221</v>
      </c>
      <c r="K44" s="116" t="str">
        <f ca="1" xml:space="preserve"> IF(O44=1,"",RTD("cqg.rtd",,"StudyData",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/>
      </c>
      <c r="L44" s="116" t="e">
        <f ca="1">IF(K44="",NA(),RTD("cqg.rtd",,"StudyData",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#N/A</v>
      </c>
      <c r="M44" s="116">
        <f t="shared" ca="1" si="15"/>
        <v>12644.6</v>
      </c>
      <c r="O44" s="115">
        <f t="shared" si="6"/>
        <v>0</v>
      </c>
      <c r="R44" s="115">
        <f t="shared" ca="1" si="18"/>
        <v>1.0219999999999976</v>
      </c>
      <c r="S44" s="115" t="str">
        <f ca="1">IF(O44=1,"",RTD("cqg.rtd",,"StudyData", "(Vol("&amp;$E$13&amp;")when  (LocalYear("&amp;$E$13&amp;")="&amp;$D$2&amp;" AND LocalMonth("&amp;$E$13&amp;")="&amp;$C$2&amp;" AND LocalDay("&amp;$E$13&amp;")="&amp;$B$2&amp;" AND LocalHour("&amp;$E$13&amp;")="&amp;F44&amp;" AND LocalMinute("&amp;$E$13&amp;")="&amp;G44&amp;"))", "Bar", "", "Close", "5", "0", "", "", "","FALSE","T"))</f>
        <v/>
      </c>
      <c r="T44" s="115">
        <f ca="1">IF(O44=1,"",RTD("cqg.rtd",,"StudyData", "(Vol("&amp;$E$14&amp;")when  (LocalYear("&amp;$E$14&amp;")="&amp;$D$3&amp;" AND LocalMonth("&amp;$E$14&amp;")="&amp;$C$3&amp;" AND LocalDay("&amp;$E$14&amp;")="&amp;$B$3&amp;" AND LocalHour("&amp;$E$14&amp;")="&amp;F44&amp;" AND LocalMinute("&amp;$E$14&amp;")="&amp;G44&amp;"))", "Bar", "", "Close", "5", "0", "", "", "","FALSE","T"))</f>
        <v>16335</v>
      </c>
      <c r="U44" s="115">
        <f ca="1">IF(O44=1,"",RTD("cqg.rtd",,"StudyData", "(Vol("&amp;$E$15&amp;")when  (LocalYear("&amp;$E$15&amp;")="&amp;$D$4&amp;" AND LocalMonth("&amp;$E$15&amp;")="&amp;$C$4&amp;" AND LocalDay("&amp;$E$15&amp;")="&amp;$B$4&amp;" AND LocalHour("&amp;$E$15&amp;")="&amp;F44&amp;" AND LocalMinute("&amp;$E$15&amp;")="&amp;G44&amp;"))", "Bar", "", "Close", "5", "0", "", "", "","FALSE","T"))</f>
        <v>19367</v>
      </c>
      <c r="V44" s="115">
        <f ca="1">IF(O44=1,"",RTD("cqg.rtd",,"StudyData", "(Vol("&amp;$E$16&amp;")when  (LocalYear("&amp;$E$16&amp;")="&amp;$D$5&amp;" AND LocalMonth("&amp;$E$16&amp;")="&amp;$C$5&amp;" AND LocalDay("&amp;$E$16&amp;")="&amp;$B$5&amp;" AND LocalHour("&amp;$E$16&amp;")="&amp;F44&amp;" AND LocalMinute("&amp;$E$16&amp;")="&amp;G44&amp;"))", "Bar", "", "Close", "5", "0", "", "", "","FALSE","T"))</f>
        <v>14288</v>
      </c>
      <c r="W44" s="115">
        <f ca="1">IF(O44=1,"",RTD("cqg.rtd",,"StudyData", "(Vol("&amp;$E$17&amp;")when  (LocalYear("&amp;$E$17&amp;")="&amp;$D$6&amp;" AND LocalMonth("&amp;$E$17&amp;")="&amp;$C$6&amp;" AND LocalDay("&amp;$E$17&amp;")="&amp;$B$6&amp;" AND LocalHour("&amp;$E$17&amp;")="&amp;F44&amp;" AND LocalMinute("&amp;$E$17&amp;")="&amp;G44&amp;"))", "Bar", "", "Close", "5", "0", "", "", "","FALSE","T"))</f>
        <v>14104</v>
      </c>
      <c r="X44" s="115">
        <f ca="1">IF(O44=1,"",RTD("cqg.rtd",,"StudyData", "(Vol("&amp;$E$18&amp;")when  (LocalYear("&amp;$E$18&amp;")="&amp;$D$7&amp;" AND LocalMonth("&amp;$E$18&amp;")="&amp;$C$7&amp;" AND LocalDay("&amp;$E$18&amp;")="&amp;$B$7&amp;" AND LocalHour("&amp;$E$18&amp;")="&amp;F44&amp;" AND LocalMinute("&amp;$E$18&amp;")="&amp;G44&amp;"))", "Bar", "", "Close", "5", "0", "", "", "","FALSE","T"))</f>
        <v>11872</v>
      </c>
      <c r="Y44" s="115">
        <f ca="1">IF(O44=1,"",RTD("cqg.rtd",,"StudyData", "(Vol("&amp;$E$19&amp;")when  (LocalYear("&amp;$E$19&amp;")="&amp;$D$8&amp;" AND LocalMonth("&amp;$E$19&amp;")="&amp;$C$8&amp;" AND LocalDay("&amp;$E$19&amp;")="&amp;$B$8&amp;" AND LocalHour("&amp;$E$19&amp;")="&amp;F44&amp;" AND LocalMinute("&amp;$E$19&amp;")="&amp;G44&amp;"))", "Bar", "", "Close", "5", "0", "", "", "","FALSE","T"))</f>
        <v>12499</v>
      </c>
      <c r="Z44" s="115">
        <f ca="1">IF(O44=1,"",RTD("cqg.rtd",,"StudyData", "(Vol("&amp;$E$20&amp;")when  (LocalYear("&amp;$E$20&amp;")="&amp;$D$9&amp;" AND LocalMonth("&amp;$E$20&amp;")="&amp;$C$9&amp;" AND LocalDay("&amp;$E$20&amp;")="&amp;$B$9&amp;" AND LocalHour("&amp;$E$20&amp;")="&amp;F44&amp;" AND LocalMinute("&amp;$E$20&amp;")="&amp;G44&amp;"))", "Bar", "", "Close", "5", "0", "", "", "","FALSE","T"))</f>
        <v>12178</v>
      </c>
      <c r="AA44" s="115">
        <f ca="1">IF(O44=1,"",RTD("cqg.rtd",,"StudyData", "(Vol("&amp;$E$21&amp;")when  (LocalYear("&amp;$E$21&amp;")="&amp;$D$10&amp;" AND LocalMonth("&amp;$E$21&amp;")="&amp;$C$10&amp;" AND LocalDay("&amp;$E$21&amp;")="&amp;$B$10&amp;" AND LocalHour("&amp;$E$21&amp;")="&amp;F44&amp;" AND LocalMinute("&amp;$E$21&amp;")="&amp;G44&amp;"))", "Bar", "", "Close", "5", "0", "", "", "","FALSE","T"))</f>
        <v>11617</v>
      </c>
      <c r="AB44" s="115">
        <f ca="1">IF(O44=1,"",RTD("cqg.rtd",,"StudyData", "(Vol("&amp;$E$21&amp;")when  (LocalYear("&amp;$E$21&amp;")="&amp;$D$11&amp;" AND LocalMonth("&amp;$E$21&amp;")="&amp;$C$11&amp;" AND LocalDay("&amp;$E$21&amp;")="&amp;$B$11&amp;" AND LocalHour("&amp;$E$21&amp;")="&amp;F44&amp;" AND LocalMinute("&amp;$E$21&amp;")="&amp;G44&amp;"))", "Bar", "", "Close", "5", "0", "", "", "","FALSE","T"))</f>
        <v>14186</v>
      </c>
      <c r="AC44" s="116" t="str">
        <f t="shared" ca="1" si="8"/>
        <v/>
      </c>
      <c r="AE44" s="115" t="str">
        <f ca="1">IF($R44=1,SUM($S$1:S44),"")</f>
        <v/>
      </c>
      <c r="AF44" s="115" t="str">
        <f ca="1">IF($R44=1,SUM($T$1:T44),"")</f>
        <v/>
      </c>
      <c r="AG44" s="115" t="str">
        <f ca="1">IF($R44=1,SUM($U$1:U44),"")</f>
        <v/>
      </c>
      <c r="AH44" s="115" t="str">
        <f ca="1">IF($R44=1,SUM($V$1:V44),"")</f>
        <v/>
      </c>
      <c r="AI44" s="115" t="str">
        <f ca="1">IF($R44=1,SUM($W$1:W44),"")</f>
        <v/>
      </c>
      <c r="AJ44" s="115" t="str">
        <f ca="1">IF($R44=1,SUM($X$1:X44),"")</f>
        <v/>
      </c>
      <c r="AK44" s="115" t="str">
        <f ca="1">IF($R44=1,SUM($Y$1:Y44),"")</f>
        <v/>
      </c>
      <c r="AL44" s="115" t="str">
        <f ca="1">IF($R44=1,SUM($Z$1:Z44),"")</f>
        <v/>
      </c>
      <c r="AM44" s="115" t="str">
        <f ca="1">IF($R44=1,SUM($AA$1:AA44),"")</f>
        <v/>
      </c>
      <c r="AN44" s="115" t="str">
        <f ca="1">IF($R44=1,SUM($AB$1:AB44),"")</f>
        <v/>
      </c>
      <c r="AO44" s="115" t="str">
        <f ca="1">IF($R44=1,SUM($AC$1:AC44),"")</f>
        <v/>
      </c>
      <c r="AQ44" s="120" t="str">
        <f t="shared" si="9"/>
        <v>12:05</v>
      </c>
    </row>
    <row r="45" spans="6:43" x14ac:dyDescent="0.3">
      <c r="F45" s="115">
        <f t="shared" si="16"/>
        <v>12</v>
      </c>
      <c r="G45" s="117">
        <f t="shared" si="17"/>
        <v>10</v>
      </c>
      <c r="H45" s="118">
        <f t="shared" si="5"/>
        <v>0.50694444444444442</v>
      </c>
      <c r="K45" s="116" t="str">
        <f ca="1" xml:space="preserve"> IF(O45=1,"",RTD("cqg.rtd",,"StudyData",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/>
      </c>
      <c r="L45" s="116" t="e">
        <f ca="1">IF(K45="",NA(),RTD("cqg.rtd",,"StudyData",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#N/A</v>
      </c>
      <c r="M45" s="116">
        <f t="shared" ca="1" si="15"/>
        <v>12889.5</v>
      </c>
      <c r="O45" s="115">
        <f t="shared" si="6"/>
        <v>0</v>
      </c>
      <c r="R45" s="115">
        <f t="shared" ca="1" si="18"/>
        <v>1.0229999999999975</v>
      </c>
      <c r="S45" s="115" t="str">
        <f ca="1">IF(O45=1,"",RTD("cqg.rtd",,"StudyData", "(Vol("&amp;$E$13&amp;")when  (LocalYear("&amp;$E$13&amp;")="&amp;$D$2&amp;" AND LocalMonth("&amp;$E$13&amp;")="&amp;$C$2&amp;" AND LocalDay("&amp;$E$13&amp;")="&amp;$B$2&amp;" AND LocalHour("&amp;$E$13&amp;")="&amp;F45&amp;" AND LocalMinute("&amp;$E$13&amp;")="&amp;G45&amp;"))", "Bar", "", "Close", "5", "0", "", "", "","FALSE","T"))</f>
        <v/>
      </c>
      <c r="T45" s="115">
        <f ca="1">IF(O45=1,"",RTD("cqg.rtd",,"StudyData", "(Vol("&amp;$E$14&amp;")when  (LocalYear("&amp;$E$14&amp;")="&amp;$D$3&amp;" AND LocalMonth("&amp;$E$14&amp;")="&amp;$C$3&amp;" AND LocalDay("&amp;$E$14&amp;")="&amp;$B$3&amp;" AND LocalHour("&amp;$E$14&amp;")="&amp;F45&amp;" AND LocalMinute("&amp;$E$14&amp;")="&amp;G45&amp;"))", "Bar", "", "Close", "5", "0", "", "", "","FALSE","T"))</f>
        <v>15118</v>
      </c>
      <c r="U45" s="115">
        <f ca="1">IF(O45=1,"",RTD("cqg.rtd",,"StudyData", "(Vol("&amp;$E$15&amp;")when  (LocalYear("&amp;$E$15&amp;")="&amp;$D$4&amp;" AND LocalMonth("&amp;$E$15&amp;")="&amp;$C$4&amp;" AND LocalDay("&amp;$E$15&amp;")="&amp;$B$4&amp;" AND LocalHour("&amp;$E$15&amp;")="&amp;F45&amp;" AND LocalMinute("&amp;$E$15&amp;")="&amp;G45&amp;"))", "Bar", "", "Close", "5", "0", "", "", "","FALSE","T"))</f>
        <v>15216</v>
      </c>
      <c r="V45" s="115">
        <f ca="1">IF(O45=1,"",RTD("cqg.rtd",,"StudyData", "(Vol("&amp;$E$16&amp;")when  (LocalYear("&amp;$E$16&amp;")="&amp;$D$5&amp;" AND LocalMonth("&amp;$E$16&amp;")="&amp;$C$5&amp;" AND LocalDay("&amp;$E$16&amp;")="&amp;$B$5&amp;" AND LocalHour("&amp;$E$16&amp;")="&amp;F45&amp;" AND LocalMinute("&amp;$E$16&amp;")="&amp;G45&amp;"))", "Bar", "", "Close", "5", "0", "", "", "","FALSE","T"))</f>
        <v>12878</v>
      </c>
      <c r="W45" s="115">
        <f ca="1">IF(O45=1,"",RTD("cqg.rtd",,"StudyData", "(Vol("&amp;$E$17&amp;")when  (LocalYear("&amp;$E$17&amp;")="&amp;$D$6&amp;" AND LocalMonth("&amp;$E$17&amp;")="&amp;$C$6&amp;" AND LocalDay("&amp;$E$17&amp;")="&amp;$B$6&amp;" AND LocalHour("&amp;$E$17&amp;")="&amp;F45&amp;" AND LocalMinute("&amp;$E$17&amp;")="&amp;G45&amp;"))", "Bar", "", "Close", "5", "0", "", "", "","FALSE","T"))</f>
        <v>26730</v>
      </c>
      <c r="X45" s="115">
        <f ca="1">IF(O45=1,"",RTD("cqg.rtd",,"StudyData", "(Vol("&amp;$E$18&amp;")when  (LocalYear("&amp;$E$18&amp;")="&amp;$D$7&amp;" AND LocalMonth("&amp;$E$18&amp;")="&amp;$C$7&amp;" AND LocalDay("&amp;$E$18&amp;")="&amp;$B$7&amp;" AND LocalHour("&amp;$E$18&amp;")="&amp;F45&amp;" AND LocalMinute("&amp;$E$18&amp;")="&amp;G45&amp;"))", "Bar", "", "Close", "5", "0", "", "", "","FALSE","T"))</f>
        <v>5558</v>
      </c>
      <c r="Y45" s="115">
        <f ca="1">IF(O45=1,"",RTD("cqg.rtd",,"StudyData", "(Vol("&amp;$E$19&amp;")when  (LocalYear("&amp;$E$19&amp;")="&amp;$D$8&amp;" AND LocalMonth("&amp;$E$19&amp;")="&amp;$C$8&amp;" AND LocalDay("&amp;$E$19&amp;")="&amp;$B$8&amp;" AND LocalHour("&amp;$E$19&amp;")="&amp;F45&amp;" AND LocalMinute("&amp;$E$19&amp;")="&amp;G45&amp;"))", "Bar", "", "Close", "5", "0", "", "", "","FALSE","T"))</f>
        <v>16287</v>
      </c>
      <c r="Z45" s="115">
        <f ca="1">IF(O45=1,"",RTD("cqg.rtd",,"StudyData", "(Vol("&amp;$E$20&amp;")when  (LocalYear("&amp;$E$20&amp;")="&amp;$D$9&amp;" AND LocalMonth("&amp;$E$20&amp;")="&amp;$C$9&amp;" AND LocalDay("&amp;$E$20&amp;")="&amp;$B$9&amp;" AND LocalHour("&amp;$E$20&amp;")="&amp;F45&amp;" AND LocalMinute("&amp;$E$20&amp;")="&amp;G45&amp;"))", "Bar", "", "Close", "5", "0", "", "", "","FALSE","T"))</f>
        <v>13820</v>
      </c>
      <c r="AA45" s="115">
        <f ca="1">IF(O45=1,"",RTD("cqg.rtd",,"StudyData", "(Vol("&amp;$E$21&amp;")when  (LocalYear("&amp;$E$21&amp;")="&amp;$D$10&amp;" AND LocalMonth("&amp;$E$21&amp;")="&amp;$C$10&amp;" AND LocalDay("&amp;$E$21&amp;")="&amp;$B$10&amp;" AND LocalHour("&amp;$E$21&amp;")="&amp;F45&amp;" AND LocalMinute("&amp;$E$21&amp;")="&amp;G45&amp;"))", "Bar", "", "Close", "5", "0", "", "", "","FALSE","T"))</f>
        <v>10625</v>
      </c>
      <c r="AB45" s="115">
        <f ca="1">IF(O45=1,"",RTD("cqg.rtd",,"StudyData", "(Vol("&amp;$E$21&amp;")when  (LocalYear("&amp;$E$21&amp;")="&amp;$D$11&amp;" AND LocalMonth("&amp;$E$21&amp;")="&amp;$C$11&amp;" AND LocalDay("&amp;$E$21&amp;")="&amp;$B$11&amp;" AND LocalHour("&amp;$E$21&amp;")="&amp;F45&amp;" AND LocalMinute("&amp;$E$21&amp;")="&amp;G45&amp;"))", "Bar", "", "Close", "5", "0", "", "", "","FALSE","T"))</f>
        <v>12663</v>
      </c>
      <c r="AC45" s="116" t="str">
        <f t="shared" ca="1" si="8"/>
        <v/>
      </c>
      <c r="AE45" s="115" t="str">
        <f ca="1">IF($R45=1,SUM($S$1:S45),"")</f>
        <v/>
      </c>
      <c r="AF45" s="115" t="str">
        <f ca="1">IF($R45=1,SUM($T$1:T45),"")</f>
        <v/>
      </c>
      <c r="AG45" s="115" t="str">
        <f ca="1">IF($R45=1,SUM($U$1:U45),"")</f>
        <v/>
      </c>
      <c r="AH45" s="115" t="str">
        <f ca="1">IF($R45=1,SUM($V$1:V45),"")</f>
        <v/>
      </c>
      <c r="AI45" s="115" t="str">
        <f ca="1">IF($R45=1,SUM($W$1:W45),"")</f>
        <v/>
      </c>
      <c r="AJ45" s="115" t="str">
        <f ca="1">IF($R45=1,SUM($X$1:X45),"")</f>
        <v/>
      </c>
      <c r="AK45" s="115" t="str">
        <f ca="1">IF($R45=1,SUM($Y$1:Y45),"")</f>
        <v/>
      </c>
      <c r="AL45" s="115" t="str">
        <f ca="1">IF($R45=1,SUM($Z$1:Z45),"")</f>
        <v/>
      </c>
      <c r="AM45" s="115" t="str">
        <f ca="1">IF($R45=1,SUM($AA$1:AA45),"")</f>
        <v/>
      </c>
      <c r="AN45" s="115" t="str">
        <f ca="1">IF($R45=1,SUM($AB$1:AB45),"")</f>
        <v/>
      </c>
      <c r="AO45" s="115" t="str">
        <f ca="1">IF($R45=1,SUM($AC$1:AC45),"")</f>
        <v/>
      </c>
      <c r="AQ45" s="120" t="str">
        <f t="shared" si="9"/>
        <v>12:10</v>
      </c>
    </row>
    <row r="46" spans="6:43" x14ac:dyDescent="0.3">
      <c r="F46" s="115">
        <f t="shared" si="16"/>
        <v>12</v>
      </c>
      <c r="G46" s="117">
        <f t="shared" si="17"/>
        <v>15</v>
      </c>
      <c r="H46" s="118">
        <f t="shared" si="5"/>
        <v>0.51041666666666663</v>
      </c>
      <c r="K46" s="116" t="str">
        <f ca="1" xml:space="preserve"> IF(O46=1,"",RTD("cqg.rtd",,"StudyData",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/>
      </c>
      <c r="L46" s="116" t="e">
        <f ca="1">IF(K46="",NA(),RTD("cqg.rtd",,"StudyData",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#N/A</v>
      </c>
      <c r="M46" s="116">
        <f t="shared" ca="1" si="15"/>
        <v>11387.4</v>
      </c>
      <c r="O46" s="115">
        <f t="shared" si="6"/>
        <v>0</v>
      </c>
      <c r="R46" s="115">
        <f t="shared" ca="1" si="18"/>
        <v>1.0239999999999974</v>
      </c>
      <c r="S46" s="115" t="str">
        <f ca="1">IF(O46=1,"",RTD("cqg.rtd",,"StudyData", "(Vol("&amp;$E$13&amp;")when  (LocalYear("&amp;$E$13&amp;")="&amp;$D$2&amp;" AND LocalMonth("&amp;$E$13&amp;")="&amp;$C$2&amp;" AND LocalDay("&amp;$E$13&amp;")="&amp;$B$2&amp;" AND LocalHour("&amp;$E$13&amp;")="&amp;F46&amp;" AND LocalMinute("&amp;$E$13&amp;")="&amp;G46&amp;"))", "Bar", "", "Close", "5", "0", "", "", "","FALSE","T"))</f>
        <v/>
      </c>
      <c r="T46" s="115">
        <f ca="1">IF(O46=1,"",RTD("cqg.rtd",,"StudyData", "(Vol("&amp;$E$14&amp;")when  (LocalYear("&amp;$E$14&amp;")="&amp;$D$3&amp;" AND LocalMonth("&amp;$E$14&amp;")="&amp;$C$3&amp;" AND LocalDay("&amp;$E$14&amp;")="&amp;$B$3&amp;" AND LocalHour("&amp;$E$14&amp;")="&amp;F46&amp;" AND LocalMinute("&amp;$E$14&amp;")="&amp;G46&amp;"))", "Bar", "", "Close", "5", "0", "", "", "","FALSE","T"))</f>
        <v>16003</v>
      </c>
      <c r="U46" s="115">
        <f ca="1">IF(O46=1,"",RTD("cqg.rtd",,"StudyData", "(Vol("&amp;$E$15&amp;")when  (LocalYear("&amp;$E$15&amp;")="&amp;$D$4&amp;" AND LocalMonth("&amp;$E$15&amp;")="&amp;$C$4&amp;" AND LocalDay("&amp;$E$15&amp;")="&amp;$B$4&amp;" AND LocalHour("&amp;$E$15&amp;")="&amp;F46&amp;" AND LocalMinute("&amp;$E$15&amp;")="&amp;G46&amp;"))", "Bar", "", "Close", "5", "0", "", "", "","FALSE","T"))</f>
        <v>18358</v>
      </c>
      <c r="V46" s="115">
        <f ca="1">IF(O46=1,"",RTD("cqg.rtd",,"StudyData", "(Vol("&amp;$E$16&amp;")when  (LocalYear("&amp;$E$16&amp;")="&amp;$D$5&amp;" AND LocalMonth("&amp;$E$16&amp;")="&amp;$C$5&amp;" AND LocalDay("&amp;$E$16&amp;")="&amp;$B$5&amp;" AND LocalHour("&amp;$E$16&amp;")="&amp;F46&amp;" AND LocalMinute("&amp;$E$16&amp;")="&amp;G46&amp;"))", "Bar", "", "Close", "5", "0", "", "", "","FALSE","T"))</f>
        <v>9068</v>
      </c>
      <c r="W46" s="115">
        <f ca="1">IF(O46=1,"",RTD("cqg.rtd",,"StudyData", "(Vol("&amp;$E$17&amp;")when  (LocalYear("&amp;$E$17&amp;")="&amp;$D$6&amp;" AND LocalMonth("&amp;$E$17&amp;")="&amp;$C$6&amp;" AND LocalDay("&amp;$E$17&amp;")="&amp;$B$6&amp;" AND LocalHour("&amp;$E$17&amp;")="&amp;F46&amp;" AND LocalMinute("&amp;$E$17&amp;")="&amp;G46&amp;"))", "Bar", "", "Close", "5", "0", "", "", "","FALSE","T"))</f>
        <v>16688</v>
      </c>
      <c r="X46" s="115">
        <f ca="1">IF(O46=1,"",RTD("cqg.rtd",,"StudyData", "(Vol("&amp;$E$18&amp;")when  (LocalYear("&amp;$E$18&amp;")="&amp;$D$7&amp;" AND LocalMonth("&amp;$E$18&amp;")="&amp;$C$7&amp;" AND LocalDay("&amp;$E$18&amp;")="&amp;$B$7&amp;" AND LocalHour("&amp;$E$18&amp;")="&amp;F46&amp;" AND LocalMinute("&amp;$E$18&amp;")="&amp;G46&amp;"))", "Bar", "", "Close", "5", "0", "", "", "","FALSE","T"))</f>
        <v>10771</v>
      </c>
      <c r="Y46" s="115">
        <f ca="1">IF(O46=1,"",RTD("cqg.rtd",,"StudyData", "(Vol("&amp;$E$19&amp;")when  (LocalYear("&amp;$E$19&amp;")="&amp;$D$8&amp;" AND LocalMonth("&amp;$E$19&amp;")="&amp;$C$8&amp;" AND LocalDay("&amp;$E$19&amp;")="&amp;$B$8&amp;" AND LocalHour("&amp;$E$19&amp;")="&amp;F46&amp;" AND LocalMinute("&amp;$E$19&amp;")="&amp;G46&amp;"))", "Bar", "", "Close", "5", "0", "", "", "","FALSE","T"))</f>
        <v>14104</v>
      </c>
      <c r="Z46" s="115">
        <f ca="1">IF(O46=1,"",RTD("cqg.rtd",,"StudyData", "(Vol("&amp;$E$20&amp;")when  (LocalYear("&amp;$E$20&amp;")="&amp;$D$9&amp;" AND LocalMonth("&amp;$E$20&amp;")="&amp;$C$9&amp;" AND LocalDay("&amp;$E$20&amp;")="&amp;$B$9&amp;" AND LocalHour("&amp;$E$20&amp;")="&amp;F46&amp;" AND LocalMinute("&amp;$E$20&amp;")="&amp;G46&amp;"))", "Bar", "", "Close", "5", "0", "", "", "","FALSE","T"))</f>
        <v>10426</v>
      </c>
      <c r="AA46" s="115">
        <f ca="1">IF(O46=1,"",RTD("cqg.rtd",,"StudyData", "(Vol("&amp;$E$21&amp;")when  (LocalYear("&amp;$E$21&amp;")="&amp;$D$10&amp;" AND LocalMonth("&amp;$E$21&amp;")="&amp;$C$10&amp;" AND LocalDay("&amp;$E$21&amp;")="&amp;$B$10&amp;" AND LocalHour("&amp;$E$21&amp;")="&amp;F46&amp;" AND LocalMinute("&amp;$E$21&amp;")="&amp;G46&amp;"))", "Bar", "", "Close", "5", "0", "", "", "","FALSE","T"))</f>
        <v>9218</v>
      </c>
      <c r="AB46" s="115">
        <f ca="1">IF(O46=1,"",RTD("cqg.rtd",,"StudyData", "(Vol("&amp;$E$21&amp;")when  (LocalYear("&amp;$E$21&amp;")="&amp;$D$11&amp;" AND LocalMonth("&amp;$E$21&amp;")="&amp;$C$11&amp;" AND LocalDay("&amp;$E$21&amp;")="&amp;$B$11&amp;" AND LocalHour("&amp;$E$21&amp;")="&amp;F46&amp;" AND LocalMinute("&amp;$E$21&amp;")="&amp;G46&amp;"))", "Bar", "", "Close", "5", "0", "", "", "","FALSE","T"))</f>
        <v>9238</v>
      </c>
      <c r="AC46" s="116" t="str">
        <f t="shared" ca="1" si="8"/>
        <v/>
      </c>
      <c r="AE46" s="115" t="str">
        <f ca="1">IF($R46=1,SUM($S$1:S46),"")</f>
        <v/>
      </c>
      <c r="AF46" s="115" t="str">
        <f ca="1">IF($R46=1,SUM($T$1:T46),"")</f>
        <v/>
      </c>
      <c r="AG46" s="115" t="str">
        <f ca="1">IF($R46=1,SUM($U$1:U46),"")</f>
        <v/>
      </c>
      <c r="AH46" s="115" t="str">
        <f ca="1">IF($R46=1,SUM($V$1:V46),"")</f>
        <v/>
      </c>
      <c r="AI46" s="115" t="str">
        <f ca="1">IF($R46=1,SUM($W$1:W46),"")</f>
        <v/>
      </c>
      <c r="AJ46" s="115" t="str">
        <f ca="1">IF($R46=1,SUM($X$1:X46),"")</f>
        <v/>
      </c>
      <c r="AK46" s="115" t="str">
        <f ca="1">IF($R46=1,SUM($Y$1:Y46),"")</f>
        <v/>
      </c>
      <c r="AL46" s="115" t="str">
        <f ca="1">IF($R46=1,SUM($Z$1:Z46),"")</f>
        <v/>
      </c>
      <c r="AM46" s="115" t="str">
        <f ca="1">IF($R46=1,SUM($AA$1:AA46),"")</f>
        <v/>
      </c>
      <c r="AN46" s="115" t="str">
        <f ca="1">IF($R46=1,SUM($AB$1:AB46),"")</f>
        <v/>
      </c>
      <c r="AO46" s="115" t="str">
        <f ca="1">IF($R46=1,SUM($AC$1:AC46),"")</f>
        <v/>
      </c>
      <c r="AQ46" s="120" t="str">
        <f t="shared" si="9"/>
        <v>12:15</v>
      </c>
    </row>
    <row r="47" spans="6:43" x14ac:dyDescent="0.3">
      <c r="F47" s="115">
        <f t="shared" si="16"/>
        <v>12</v>
      </c>
      <c r="G47" s="117">
        <f t="shared" si="17"/>
        <v>20</v>
      </c>
      <c r="H47" s="118">
        <f t="shared" si="5"/>
        <v>0.51388888888888895</v>
      </c>
      <c r="K47" s="116" t="str">
        <f ca="1" xml:space="preserve"> IF(O47=1,"",RTD("cqg.rtd",,"StudyData",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/>
      </c>
      <c r="L47" s="116" t="e">
        <f ca="1">IF(K47="",NA(),RTD("cqg.rtd",,"StudyData",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#N/A</v>
      </c>
      <c r="M47" s="116">
        <f t="shared" ca="1" si="15"/>
        <v>11174.1</v>
      </c>
      <c r="O47" s="115">
        <f t="shared" si="6"/>
        <v>0</v>
      </c>
      <c r="R47" s="115">
        <f t="shared" ca="1" si="18"/>
        <v>1.0249999999999972</v>
      </c>
      <c r="S47" s="115" t="str">
        <f ca="1">IF(O47=1,"",RTD("cqg.rtd",,"StudyData", "(Vol("&amp;$E$13&amp;")when  (LocalYear("&amp;$E$13&amp;")="&amp;$D$2&amp;" AND LocalMonth("&amp;$E$13&amp;")="&amp;$C$2&amp;" AND LocalDay("&amp;$E$13&amp;")="&amp;$B$2&amp;" AND LocalHour("&amp;$E$13&amp;")="&amp;F47&amp;" AND LocalMinute("&amp;$E$13&amp;")="&amp;G47&amp;"))", "Bar", "", "Close", "5", "0", "", "", "","FALSE","T"))</f>
        <v/>
      </c>
      <c r="T47" s="115">
        <f ca="1">IF(O47=1,"",RTD("cqg.rtd",,"StudyData", "(Vol("&amp;$E$14&amp;")when  (LocalYear("&amp;$E$14&amp;")="&amp;$D$3&amp;" AND LocalMonth("&amp;$E$14&amp;")="&amp;$C$3&amp;" AND LocalDay("&amp;$E$14&amp;")="&amp;$B$3&amp;" AND LocalHour("&amp;$E$14&amp;")="&amp;F47&amp;" AND LocalMinute("&amp;$E$14&amp;")="&amp;G47&amp;"))", "Bar", "", "Close", "5", "0", "", "", "","FALSE","T"))</f>
        <v>8484</v>
      </c>
      <c r="U47" s="115">
        <f ca="1">IF(O47=1,"",RTD("cqg.rtd",,"StudyData", "(Vol("&amp;$E$15&amp;")when  (LocalYear("&amp;$E$15&amp;")="&amp;$D$4&amp;" AND LocalMonth("&amp;$E$15&amp;")="&amp;$C$4&amp;" AND LocalDay("&amp;$E$15&amp;")="&amp;$B$4&amp;" AND LocalHour("&amp;$E$15&amp;")="&amp;F47&amp;" AND LocalMinute("&amp;$E$15&amp;")="&amp;G47&amp;"))", "Bar", "", "Close", "5", "0", "", "", "","FALSE","T"))</f>
        <v>21458</v>
      </c>
      <c r="V47" s="115">
        <f ca="1">IF(O47=1,"",RTD("cqg.rtd",,"StudyData", "(Vol("&amp;$E$16&amp;")when  (LocalYear("&amp;$E$16&amp;")="&amp;$D$5&amp;" AND LocalMonth("&amp;$E$16&amp;")="&amp;$C$5&amp;" AND LocalDay("&amp;$E$16&amp;")="&amp;$B$5&amp;" AND LocalHour("&amp;$E$16&amp;")="&amp;F47&amp;" AND LocalMinute("&amp;$E$16&amp;")="&amp;G47&amp;"))", "Bar", "", "Close", "5", "0", "", "", "","FALSE","T"))</f>
        <v>7872</v>
      </c>
      <c r="W47" s="115">
        <f ca="1">IF(O47=1,"",RTD("cqg.rtd",,"StudyData", "(Vol("&amp;$E$17&amp;")when  (LocalYear("&amp;$E$17&amp;")="&amp;$D$6&amp;" AND LocalMonth("&amp;$E$17&amp;")="&amp;$C$6&amp;" AND LocalDay("&amp;$E$17&amp;")="&amp;$B$6&amp;" AND LocalHour("&amp;$E$17&amp;")="&amp;F47&amp;" AND LocalMinute("&amp;$E$17&amp;")="&amp;G47&amp;"))", "Bar", "", "Close", "5", "0", "", "", "","FALSE","T"))</f>
        <v>16960</v>
      </c>
      <c r="X47" s="115">
        <f ca="1">IF(O47=1,"",RTD("cqg.rtd",,"StudyData", "(Vol("&amp;$E$18&amp;")when  (LocalYear("&amp;$E$18&amp;")="&amp;$D$7&amp;" AND LocalMonth("&amp;$E$18&amp;")="&amp;$C$7&amp;" AND LocalDay("&amp;$E$18&amp;")="&amp;$B$7&amp;" AND LocalHour("&amp;$E$18&amp;")="&amp;F47&amp;" AND LocalMinute("&amp;$E$18&amp;")="&amp;G47&amp;"))", "Bar", "", "Close", "5", "0", "", "", "","FALSE","T"))</f>
        <v>12082</v>
      </c>
      <c r="Y47" s="115">
        <f ca="1">IF(O47=1,"",RTD("cqg.rtd",,"StudyData", "(Vol("&amp;$E$19&amp;")when  (LocalYear("&amp;$E$19&amp;")="&amp;$D$8&amp;" AND LocalMonth("&amp;$E$19&amp;")="&amp;$C$8&amp;" AND LocalDay("&amp;$E$19&amp;")="&amp;$B$8&amp;" AND LocalHour("&amp;$E$19&amp;")="&amp;F47&amp;" AND LocalMinute("&amp;$E$19&amp;")="&amp;G47&amp;"))", "Bar", "", "Close", "5", "0", "", "", "","FALSE","T"))</f>
        <v>10271</v>
      </c>
      <c r="Z47" s="115">
        <f ca="1">IF(O47=1,"",RTD("cqg.rtd",,"StudyData", "(Vol("&amp;$E$20&amp;")when  (LocalYear("&amp;$E$20&amp;")="&amp;$D$9&amp;" AND LocalMonth("&amp;$E$20&amp;")="&amp;$C$9&amp;" AND LocalDay("&amp;$E$20&amp;")="&amp;$B$9&amp;" AND LocalHour("&amp;$E$20&amp;")="&amp;F47&amp;" AND LocalMinute("&amp;$E$20&amp;")="&amp;G47&amp;"))", "Bar", "", "Close", "5", "0", "", "", "","FALSE","T"))</f>
        <v>11364</v>
      </c>
      <c r="AA47" s="115">
        <f ca="1">IF(O47=1,"",RTD("cqg.rtd",,"StudyData", "(Vol("&amp;$E$21&amp;")when  (LocalYear("&amp;$E$21&amp;")="&amp;$D$10&amp;" AND LocalMonth("&amp;$E$21&amp;")="&amp;$C$10&amp;" AND LocalDay("&amp;$E$21&amp;")="&amp;$B$10&amp;" AND LocalHour("&amp;$E$21&amp;")="&amp;F47&amp;" AND LocalMinute("&amp;$E$21&amp;")="&amp;G47&amp;"))", "Bar", "", "Close", "5", "0", "", "", "","FALSE","T"))</f>
        <v>10448</v>
      </c>
      <c r="AB47" s="115">
        <f ca="1">IF(O47=1,"",RTD("cqg.rtd",,"StudyData", "(Vol("&amp;$E$21&amp;")when  (LocalYear("&amp;$E$21&amp;")="&amp;$D$11&amp;" AND LocalMonth("&amp;$E$21&amp;")="&amp;$C$11&amp;" AND LocalDay("&amp;$E$21&amp;")="&amp;$B$11&amp;" AND LocalHour("&amp;$E$21&amp;")="&amp;F47&amp;" AND LocalMinute("&amp;$E$21&amp;")="&amp;G47&amp;"))", "Bar", "", "Close", "5", "0", "", "", "","FALSE","T"))</f>
        <v>12802</v>
      </c>
      <c r="AC47" s="116" t="str">
        <f t="shared" ca="1" si="8"/>
        <v/>
      </c>
      <c r="AE47" s="115" t="str">
        <f ca="1">IF($R47=1,SUM($S$1:S47),"")</f>
        <v/>
      </c>
      <c r="AF47" s="115" t="str">
        <f ca="1">IF($R47=1,SUM($T$1:T47),"")</f>
        <v/>
      </c>
      <c r="AG47" s="115" t="str">
        <f ca="1">IF($R47=1,SUM($U$1:U47),"")</f>
        <v/>
      </c>
      <c r="AH47" s="115" t="str">
        <f ca="1">IF($R47=1,SUM($V$1:V47),"")</f>
        <v/>
      </c>
      <c r="AI47" s="115" t="str">
        <f ca="1">IF($R47=1,SUM($W$1:W47),"")</f>
        <v/>
      </c>
      <c r="AJ47" s="115" t="str">
        <f ca="1">IF($R47=1,SUM($X$1:X47),"")</f>
        <v/>
      </c>
      <c r="AK47" s="115" t="str">
        <f ca="1">IF($R47=1,SUM($Y$1:Y47),"")</f>
        <v/>
      </c>
      <c r="AL47" s="115" t="str">
        <f ca="1">IF($R47=1,SUM($Z$1:Z47),"")</f>
        <v/>
      </c>
      <c r="AM47" s="115" t="str">
        <f ca="1">IF($R47=1,SUM($AA$1:AA47),"")</f>
        <v/>
      </c>
      <c r="AN47" s="115" t="str">
        <f ca="1">IF($R47=1,SUM($AB$1:AB47),"")</f>
        <v/>
      </c>
      <c r="AO47" s="115" t="str">
        <f ca="1">IF($R47=1,SUM($AC$1:AC47),"")</f>
        <v/>
      </c>
      <c r="AQ47" s="120" t="str">
        <f t="shared" si="9"/>
        <v>12:20</v>
      </c>
    </row>
    <row r="48" spans="6:43" x14ac:dyDescent="0.3">
      <c r="F48" s="115">
        <f t="shared" si="16"/>
        <v>12</v>
      </c>
      <c r="G48" s="117">
        <f t="shared" si="17"/>
        <v>25</v>
      </c>
      <c r="H48" s="118">
        <f t="shared" si="5"/>
        <v>0.51736111111111105</v>
      </c>
      <c r="K48" s="116" t="str">
        <f ca="1" xml:space="preserve"> IF(O48=1,"",RTD("cqg.rtd",,"StudyData",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/>
      </c>
      <c r="L48" s="116" t="e">
        <f ca="1">IF(K48="",NA(),RTD("cqg.rtd",,"StudyData",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#N/A</v>
      </c>
      <c r="M48" s="116">
        <f t="shared" ca="1" si="15"/>
        <v>9628.7000000000007</v>
      </c>
      <c r="O48" s="115">
        <f t="shared" si="6"/>
        <v>0</v>
      </c>
      <c r="R48" s="115">
        <f t="shared" ca="1" si="18"/>
        <v>1.0259999999999971</v>
      </c>
      <c r="S48" s="115" t="str">
        <f ca="1">IF(O48=1,"",RTD("cqg.rtd",,"StudyData", "(Vol("&amp;$E$13&amp;")when  (LocalYear("&amp;$E$13&amp;")="&amp;$D$2&amp;" AND LocalMonth("&amp;$E$13&amp;")="&amp;$C$2&amp;" AND LocalDay("&amp;$E$13&amp;")="&amp;$B$2&amp;" AND LocalHour("&amp;$E$13&amp;")="&amp;F48&amp;" AND LocalMinute("&amp;$E$13&amp;")="&amp;G48&amp;"))", "Bar", "", "Close", "5", "0", "", "", "","FALSE","T"))</f>
        <v/>
      </c>
      <c r="T48" s="115">
        <f ca="1">IF(O48=1,"",RTD("cqg.rtd",,"StudyData", "(Vol("&amp;$E$14&amp;")when  (LocalYear("&amp;$E$14&amp;")="&amp;$D$3&amp;" AND LocalMonth("&amp;$E$14&amp;")="&amp;$C$3&amp;" AND LocalDay("&amp;$E$14&amp;")="&amp;$B$3&amp;" AND LocalHour("&amp;$E$14&amp;")="&amp;F48&amp;" AND LocalMinute("&amp;$E$14&amp;")="&amp;G48&amp;"))", "Bar", "", "Close", "5", "0", "", "", "","FALSE","T"))</f>
        <v>11928</v>
      </c>
      <c r="U48" s="115">
        <f ca="1">IF(O48=1,"",RTD("cqg.rtd",,"StudyData", "(Vol("&amp;$E$15&amp;")when  (LocalYear("&amp;$E$15&amp;")="&amp;$D$4&amp;" AND LocalMonth("&amp;$E$15&amp;")="&amp;$C$4&amp;" AND LocalDay("&amp;$E$15&amp;")="&amp;$B$4&amp;" AND LocalHour("&amp;$E$15&amp;")="&amp;F48&amp;" AND LocalMinute("&amp;$E$15&amp;")="&amp;G48&amp;"))", "Bar", "", "Close", "5", "0", "", "", "","FALSE","T"))</f>
        <v>7324</v>
      </c>
      <c r="V48" s="115">
        <f ca="1">IF(O48=1,"",RTD("cqg.rtd",,"StudyData", "(Vol("&amp;$E$16&amp;")when  (LocalYear("&amp;$E$16&amp;")="&amp;$D$5&amp;" AND LocalMonth("&amp;$E$16&amp;")="&amp;$C$5&amp;" AND LocalDay("&amp;$E$16&amp;")="&amp;$B$5&amp;" AND LocalHour("&amp;$E$16&amp;")="&amp;F48&amp;" AND LocalMinute("&amp;$E$16&amp;")="&amp;G48&amp;"))", "Bar", "", "Close", "5", "0", "", "", "","FALSE","T"))</f>
        <v>17090</v>
      </c>
      <c r="W48" s="115">
        <f ca="1">IF(O48=1,"",RTD("cqg.rtd",,"StudyData", "(Vol("&amp;$E$17&amp;")when  (LocalYear("&amp;$E$17&amp;")="&amp;$D$6&amp;" AND LocalMonth("&amp;$E$17&amp;")="&amp;$C$6&amp;" AND LocalDay("&amp;$E$17&amp;")="&amp;$B$6&amp;" AND LocalHour("&amp;$E$17&amp;")="&amp;F48&amp;" AND LocalMinute("&amp;$E$17&amp;")="&amp;G48&amp;"))", "Bar", "", "Close", "5", "0", "", "", "","FALSE","T"))</f>
        <v>12259</v>
      </c>
      <c r="X48" s="115">
        <f ca="1">IF(O48=1,"",RTD("cqg.rtd",,"StudyData", "(Vol("&amp;$E$18&amp;")when  (LocalYear("&amp;$E$18&amp;")="&amp;$D$7&amp;" AND LocalMonth("&amp;$E$18&amp;")="&amp;$C$7&amp;" AND LocalDay("&amp;$E$18&amp;")="&amp;$B$7&amp;" AND LocalHour("&amp;$E$18&amp;")="&amp;F48&amp;" AND LocalMinute("&amp;$E$18&amp;")="&amp;G48&amp;"))", "Bar", "", "Close", "5", "0", "", "", "","FALSE","T"))</f>
        <v>13665</v>
      </c>
      <c r="Y48" s="115">
        <f ca="1">IF(O48=1,"",RTD("cqg.rtd",,"StudyData", "(Vol("&amp;$E$19&amp;")when  (LocalYear("&amp;$E$19&amp;")="&amp;$D$8&amp;" AND LocalMonth("&amp;$E$19&amp;")="&amp;$C$8&amp;" AND LocalDay("&amp;$E$19&amp;")="&amp;$B$8&amp;" AND LocalHour("&amp;$E$19&amp;")="&amp;F48&amp;" AND LocalMinute("&amp;$E$19&amp;")="&amp;G48&amp;"))", "Bar", "", "Close", "5", "0", "", "", "","FALSE","T"))</f>
        <v>10823</v>
      </c>
      <c r="Z48" s="115">
        <f ca="1">IF(O48=1,"",RTD("cqg.rtd",,"StudyData", "(Vol("&amp;$E$20&amp;")when  (LocalYear("&amp;$E$20&amp;")="&amp;$D$9&amp;" AND LocalMonth("&amp;$E$20&amp;")="&amp;$C$9&amp;" AND LocalDay("&amp;$E$20&amp;")="&amp;$B$9&amp;" AND LocalHour("&amp;$E$20&amp;")="&amp;F48&amp;" AND LocalMinute("&amp;$E$20&amp;")="&amp;G48&amp;"))", "Bar", "", "Close", "5", "0", "", "", "","FALSE","T"))</f>
        <v>7607</v>
      </c>
      <c r="AA48" s="115">
        <f ca="1">IF(O48=1,"",RTD("cqg.rtd",,"StudyData", "(Vol("&amp;$E$21&amp;")when  (LocalYear("&amp;$E$21&amp;")="&amp;$D$10&amp;" AND LocalMonth("&amp;$E$21&amp;")="&amp;$C$10&amp;" AND LocalDay("&amp;$E$21&amp;")="&amp;$B$10&amp;" AND LocalHour("&amp;$E$21&amp;")="&amp;F48&amp;" AND LocalMinute("&amp;$E$21&amp;")="&amp;G48&amp;"))", "Bar", "", "Close", "5", "0", "", "", "","FALSE","T"))</f>
        <v>7122</v>
      </c>
      <c r="AB48" s="115">
        <f ca="1">IF(O48=1,"",RTD("cqg.rtd",,"StudyData", "(Vol("&amp;$E$21&amp;")when  (LocalYear("&amp;$E$21&amp;")="&amp;$D$11&amp;" AND LocalMonth("&amp;$E$21&amp;")="&amp;$C$11&amp;" AND LocalDay("&amp;$E$21&amp;")="&amp;$B$11&amp;" AND LocalHour("&amp;$E$21&amp;")="&amp;F48&amp;" AND LocalMinute("&amp;$E$21&amp;")="&amp;G48&amp;"))", "Bar", "", "Close", "5", "0", "", "", "","FALSE","T"))</f>
        <v>8469</v>
      </c>
      <c r="AC48" s="116" t="str">
        <f t="shared" ca="1" si="8"/>
        <v/>
      </c>
      <c r="AE48" s="115" t="str">
        <f ca="1">IF($R48=1,SUM($S$1:S48),"")</f>
        <v/>
      </c>
      <c r="AF48" s="115" t="str">
        <f ca="1">IF($R48=1,SUM($T$1:T48),"")</f>
        <v/>
      </c>
      <c r="AG48" s="115" t="str">
        <f ca="1">IF($R48=1,SUM($U$1:U48),"")</f>
        <v/>
      </c>
      <c r="AH48" s="115" t="str">
        <f ca="1">IF($R48=1,SUM($V$1:V48),"")</f>
        <v/>
      </c>
      <c r="AI48" s="115" t="str">
        <f ca="1">IF($R48=1,SUM($W$1:W48),"")</f>
        <v/>
      </c>
      <c r="AJ48" s="115" t="str">
        <f ca="1">IF($R48=1,SUM($X$1:X48),"")</f>
        <v/>
      </c>
      <c r="AK48" s="115" t="str">
        <f ca="1">IF($R48=1,SUM($Y$1:Y48),"")</f>
        <v/>
      </c>
      <c r="AL48" s="115" t="str">
        <f ca="1">IF($R48=1,SUM($Z$1:Z48),"")</f>
        <v/>
      </c>
      <c r="AM48" s="115" t="str">
        <f ca="1">IF($R48=1,SUM($AA$1:AA48),"")</f>
        <v/>
      </c>
      <c r="AN48" s="115" t="str">
        <f ca="1">IF($R48=1,SUM($AB$1:AB48),"")</f>
        <v/>
      </c>
      <c r="AO48" s="115" t="str">
        <f ca="1">IF($R48=1,SUM($AC$1:AC48),"")</f>
        <v/>
      </c>
      <c r="AQ48" s="120" t="str">
        <f t="shared" si="9"/>
        <v>12:25</v>
      </c>
    </row>
    <row r="49" spans="6:43" x14ac:dyDescent="0.3">
      <c r="F49" s="115">
        <f t="shared" si="16"/>
        <v>12</v>
      </c>
      <c r="G49" s="117">
        <f t="shared" si="17"/>
        <v>30</v>
      </c>
      <c r="H49" s="118">
        <f t="shared" si="5"/>
        <v>0.52083333333333337</v>
      </c>
      <c r="K49" s="116" t="str">
        <f ca="1" xml:space="preserve"> IF(O49=1,"",RTD("cqg.rtd",,"StudyData",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/>
      </c>
      <c r="L49" s="116" t="e">
        <f ca="1">IF(K49="",NA(),RTD("cqg.rtd",,"StudyData",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#N/A</v>
      </c>
      <c r="M49" s="116">
        <f t="shared" ca="1" si="15"/>
        <v>10626.9</v>
      </c>
      <c r="O49" s="115">
        <f t="shared" si="6"/>
        <v>0</v>
      </c>
      <c r="R49" s="115">
        <f t="shared" ca="1" si="18"/>
        <v>1.026999999999997</v>
      </c>
      <c r="S49" s="115" t="str">
        <f ca="1">IF(O49=1,"",RTD("cqg.rtd",,"StudyData", "(Vol("&amp;$E$13&amp;")when  (LocalYear("&amp;$E$13&amp;")="&amp;$D$2&amp;" AND LocalMonth("&amp;$E$13&amp;")="&amp;$C$2&amp;" AND LocalDay("&amp;$E$13&amp;")="&amp;$B$2&amp;" AND LocalHour("&amp;$E$13&amp;")="&amp;F49&amp;" AND LocalMinute("&amp;$E$13&amp;")="&amp;G49&amp;"))", "Bar", "", "Close", "5", "0", "", "", "","FALSE","T"))</f>
        <v/>
      </c>
      <c r="T49" s="115">
        <f ca="1">IF(O49=1,"",RTD("cqg.rtd",,"StudyData", "(Vol("&amp;$E$14&amp;")when  (LocalYear("&amp;$E$14&amp;")="&amp;$D$3&amp;" AND LocalMonth("&amp;$E$14&amp;")="&amp;$C$3&amp;" AND LocalDay("&amp;$E$14&amp;")="&amp;$B$3&amp;" AND LocalHour("&amp;$E$14&amp;")="&amp;F49&amp;" AND LocalMinute("&amp;$E$14&amp;")="&amp;G49&amp;"))", "Bar", "", "Close", "5", "0", "", "", "","FALSE","T"))</f>
        <v>12890</v>
      </c>
      <c r="U49" s="115">
        <f ca="1">IF(O49=1,"",RTD("cqg.rtd",,"StudyData", "(Vol("&amp;$E$15&amp;")when  (LocalYear("&amp;$E$15&amp;")="&amp;$D$4&amp;" AND LocalMonth("&amp;$E$15&amp;")="&amp;$C$4&amp;" AND LocalDay("&amp;$E$15&amp;")="&amp;$B$4&amp;" AND LocalHour("&amp;$E$15&amp;")="&amp;F49&amp;" AND LocalMinute("&amp;$E$15&amp;")="&amp;G49&amp;"))", "Bar", "", "Close", "5", "0", "", "", "","FALSE","T"))</f>
        <v>11767</v>
      </c>
      <c r="V49" s="115">
        <f ca="1">IF(O49=1,"",RTD("cqg.rtd",,"StudyData", "(Vol("&amp;$E$16&amp;")when  (LocalYear("&amp;$E$16&amp;")="&amp;$D$5&amp;" AND LocalMonth("&amp;$E$16&amp;")="&amp;$C$5&amp;" AND LocalDay("&amp;$E$16&amp;")="&amp;$B$5&amp;" AND LocalHour("&amp;$E$16&amp;")="&amp;F49&amp;" AND LocalMinute("&amp;$E$16&amp;")="&amp;G49&amp;"))", "Bar", "", "Close", "5", "0", "", "", "","FALSE","T"))</f>
        <v>10053</v>
      </c>
      <c r="W49" s="115">
        <f ca="1">IF(O49=1,"",RTD("cqg.rtd",,"StudyData", "(Vol("&amp;$E$17&amp;")when  (LocalYear("&amp;$E$17&amp;")="&amp;$D$6&amp;" AND LocalMonth("&amp;$E$17&amp;")="&amp;$C$6&amp;" AND LocalDay("&amp;$E$17&amp;")="&amp;$B$6&amp;" AND LocalHour("&amp;$E$17&amp;")="&amp;F49&amp;" AND LocalMinute("&amp;$E$17&amp;")="&amp;G49&amp;"))", "Bar", "", "Close", "5", "0", "", "", "","FALSE","T"))</f>
        <v>20150</v>
      </c>
      <c r="X49" s="115">
        <f ca="1">IF(O49=1,"",RTD("cqg.rtd",,"StudyData", "(Vol("&amp;$E$18&amp;")when  (LocalYear("&amp;$E$18&amp;")="&amp;$D$7&amp;" AND LocalMonth("&amp;$E$18&amp;")="&amp;$C$7&amp;" AND LocalDay("&amp;$E$18&amp;")="&amp;$B$7&amp;" AND LocalHour("&amp;$E$18&amp;")="&amp;F49&amp;" AND LocalMinute("&amp;$E$18&amp;")="&amp;G49&amp;"))", "Bar", "", "Close", "5", "0", "", "", "","FALSE","T"))</f>
        <v>13229</v>
      </c>
      <c r="Y49" s="115">
        <f ca="1">IF(O49=1,"",RTD("cqg.rtd",,"StudyData", "(Vol("&amp;$E$19&amp;")when  (LocalYear("&amp;$E$19&amp;")="&amp;$D$8&amp;" AND LocalMonth("&amp;$E$19&amp;")="&amp;$C$8&amp;" AND LocalDay("&amp;$E$19&amp;")="&amp;$B$8&amp;" AND LocalHour("&amp;$E$19&amp;")="&amp;F49&amp;" AND LocalMinute("&amp;$E$19&amp;")="&amp;G49&amp;"))", "Bar", "", "Close", "5", "0", "", "", "","FALSE","T"))</f>
        <v>10945</v>
      </c>
      <c r="Z49" s="115">
        <f ca="1">IF(O49=1,"",RTD("cqg.rtd",,"StudyData", "(Vol("&amp;$E$20&amp;")when  (LocalYear("&amp;$E$20&amp;")="&amp;$D$9&amp;" AND LocalMonth("&amp;$E$20&amp;")="&amp;$C$9&amp;" AND LocalDay("&amp;$E$20&amp;")="&amp;$B$9&amp;" AND LocalHour("&amp;$E$20&amp;")="&amp;F49&amp;" AND LocalMinute("&amp;$E$20&amp;")="&amp;G49&amp;"))", "Bar", "", "Close", "5", "0", "", "", "","FALSE","T"))</f>
        <v>8167</v>
      </c>
      <c r="AA49" s="115">
        <f ca="1">IF(O49=1,"",RTD("cqg.rtd",,"StudyData", "(Vol("&amp;$E$21&amp;")when  (LocalYear("&amp;$E$21&amp;")="&amp;$D$10&amp;" AND LocalMonth("&amp;$E$21&amp;")="&amp;$C$10&amp;" AND LocalDay("&amp;$E$21&amp;")="&amp;$B$10&amp;" AND LocalHour("&amp;$E$21&amp;")="&amp;F49&amp;" AND LocalMinute("&amp;$E$21&amp;")="&amp;G49&amp;"))", "Bar", "", "Close", "5", "0", "", "", "","FALSE","T"))</f>
        <v>10800</v>
      </c>
      <c r="AB49" s="115">
        <f ca="1">IF(O49=1,"",RTD("cqg.rtd",,"StudyData", "(Vol("&amp;$E$21&amp;")when  (LocalYear("&amp;$E$21&amp;")="&amp;$D$11&amp;" AND LocalMonth("&amp;$E$21&amp;")="&amp;$C$11&amp;" AND LocalDay("&amp;$E$21&amp;")="&amp;$B$11&amp;" AND LocalHour("&amp;$E$21&amp;")="&amp;F49&amp;" AND LocalMinute("&amp;$E$21&amp;")="&amp;G49&amp;"))", "Bar", "", "Close", "5", "0", "", "", "","FALSE","T"))</f>
        <v>8268</v>
      </c>
      <c r="AC49" s="116" t="str">
        <f t="shared" ca="1" si="8"/>
        <v/>
      </c>
      <c r="AE49" s="115" t="str">
        <f ca="1">IF($R49=1,SUM($S$1:S49),"")</f>
        <v/>
      </c>
      <c r="AF49" s="115" t="str">
        <f ca="1">IF($R49=1,SUM($T$1:T49),"")</f>
        <v/>
      </c>
      <c r="AG49" s="115" t="str">
        <f ca="1">IF($R49=1,SUM($U$1:U49),"")</f>
        <v/>
      </c>
      <c r="AH49" s="115" t="str">
        <f ca="1">IF($R49=1,SUM($V$1:V49),"")</f>
        <v/>
      </c>
      <c r="AI49" s="115" t="str">
        <f ca="1">IF($R49=1,SUM($W$1:W49),"")</f>
        <v/>
      </c>
      <c r="AJ49" s="115" t="str">
        <f ca="1">IF($R49=1,SUM($X$1:X49),"")</f>
        <v/>
      </c>
      <c r="AK49" s="115" t="str">
        <f ca="1">IF($R49=1,SUM($Y$1:Y49),"")</f>
        <v/>
      </c>
      <c r="AL49" s="115" t="str">
        <f ca="1">IF($R49=1,SUM($Z$1:Z49),"")</f>
        <v/>
      </c>
      <c r="AM49" s="115" t="str">
        <f ca="1">IF($R49=1,SUM($AA$1:AA49),"")</f>
        <v/>
      </c>
      <c r="AN49" s="115" t="str">
        <f ca="1">IF($R49=1,SUM($AB$1:AB49),"")</f>
        <v/>
      </c>
      <c r="AO49" s="115" t="str">
        <f ca="1">IF($R49=1,SUM($AC$1:AC49),"")</f>
        <v/>
      </c>
      <c r="AQ49" s="120" t="str">
        <f t="shared" si="9"/>
        <v>12:30</v>
      </c>
    </row>
    <row r="50" spans="6:43" x14ac:dyDescent="0.3">
      <c r="F50" s="115">
        <f t="shared" si="16"/>
        <v>12</v>
      </c>
      <c r="G50" s="117">
        <f t="shared" si="17"/>
        <v>35</v>
      </c>
      <c r="H50" s="118">
        <f t="shared" si="5"/>
        <v>0.52430555555555558</v>
      </c>
      <c r="K50" s="116" t="str">
        <f ca="1" xml:space="preserve"> IF(O50=1,"",RTD("cqg.rtd",,"StudyData",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/>
      </c>
      <c r="L50" s="116" t="e">
        <f ca="1">IF(K50="",NA(),RTD("cqg.rtd",,"StudyData",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#N/A</v>
      </c>
      <c r="M50" s="116">
        <f t="shared" ca="1" si="15"/>
        <v>13398.9</v>
      </c>
      <c r="O50" s="115">
        <f t="shared" si="6"/>
        <v>0</v>
      </c>
      <c r="R50" s="115">
        <f t="shared" ca="1" si="18"/>
        <v>1.0279999999999969</v>
      </c>
      <c r="S50" s="115" t="str">
        <f ca="1">IF(O50=1,"",RTD("cqg.rtd",,"StudyData", "(Vol("&amp;$E$13&amp;")when  (LocalYear("&amp;$E$13&amp;")="&amp;$D$2&amp;" AND LocalMonth("&amp;$E$13&amp;")="&amp;$C$2&amp;" AND LocalDay("&amp;$E$13&amp;")="&amp;$B$2&amp;" AND LocalHour("&amp;$E$13&amp;")="&amp;F50&amp;" AND LocalMinute("&amp;$E$13&amp;")="&amp;G50&amp;"))", "Bar", "", "Close", "5", "0", "", "", "","FALSE","T"))</f>
        <v/>
      </c>
      <c r="T50" s="115">
        <f ca="1">IF(O50=1,"",RTD("cqg.rtd",,"StudyData", "(Vol("&amp;$E$14&amp;")when  (LocalYear("&amp;$E$14&amp;")="&amp;$D$3&amp;" AND LocalMonth("&amp;$E$14&amp;")="&amp;$C$3&amp;" AND LocalDay("&amp;$E$14&amp;")="&amp;$B$3&amp;" AND LocalHour("&amp;$E$14&amp;")="&amp;F50&amp;" AND LocalMinute("&amp;$E$14&amp;")="&amp;G50&amp;"))", "Bar", "", "Close", "5", "0", "", "", "","FALSE","T"))</f>
        <v>12260</v>
      </c>
      <c r="U50" s="115">
        <f ca="1">IF(O50=1,"",RTD("cqg.rtd",,"StudyData", "(Vol("&amp;$E$15&amp;")when  (LocalYear("&amp;$E$15&amp;")="&amp;$D$4&amp;" AND LocalMonth("&amp;$E$15&amp;")="&amp;$C$4&amp;" AND LocalDay("&amp;$E$15&amp;")="&amp;$B$4&amp;" AND LocalHour("&amp;$E$15&amp;")="&amp;F50&amp;" AND LocalMinute("&amp;$E$15&amp;")="&amp;G50&amp;"))", "Bar", "", "Close", "5", "0", "", "", "","FALSE","T"))</f>
        <v>25985</v>
      </c>
      <c r="V50" s="115">
        <f ca="1">IF(O50=1,"",RTD("cqg.rtd",,"StudyData", "(Vol("&amp;$E$16&amp;")when  (LocalYear("&amp;$E$16&amp;")="&amp;$D$5&amp;" AND LocalMonth("&amp;$E$16&amp;")="&amp;$C$5&amp;" AND LocalDay("&amp;$E$16&amp;")="&amp;$B$5&amp;" AND LocalHour("&amp;$E$16&amp;")="&amp;F50&amp;" AND LocalMinute("&amp;$E$16&amp;")="&amp;G50&amp;"))", "Bar", "", "Close", "5", "0", "", "", "","FALSE","T"))</f>
        <v>8099</v>
      </c>
      <c r="W50" s="115">
        <f ca="1">IF(O50=1,"",RTD("cqg.rtd",,"StudyData", "(Vol("&amp;$E$17&amp;")when  (LocalYear("&amp;$E$17&amp;")="&amp;$D$6&amp;" AND LocalMonth("&amp;$E$17&amp;")="&amp;$C$6&amp;" AND LocalDay("&amp;$E$17&amp;")="&amp;$B$6&amp;" AND LocalHour("&amp;$E$17&amp;")="&amp;F50&amp;" AND LocalMinute("&amp;$E$17&amp;")="&amp;G50&amp;"))", "Bar", "", "Close", "5", "0", "", "", "","FALSE","T"))</f>
        <v>15427</v>
      </c>
      <c r="X50" s="115">
        <f ca="1">IF(O50=1,"",RTD("cqg.rtd",,"StudyData", "(Vol("&amp;$E$18&amp;")when  (LocalYear("&amp;$E$18&amp;")="&amp;$D$7&amp;" AND LocalMonth("&amp;$E$18&amp;")="&amp;$C$7&amp;" AND LocalDay("&amp;$E$18&amp;")="&amp;$B$7&amp;" AND LocalHour("&amp;$E$18&amp;")="&amp;F50&amp;" AND LocalMinute("&amp;$E$18&amp;")="&amp;G50&amp;"))", "Bar", "", "Close", "5", "0", "", "", "","FALSE","T"))</f>
        <v>8446</v>
      </c>
      <c r="Y50" s="115">
        <f ca="1">IF(O50=1,"",RTD("cqg.rtd",,"StudyData", "(Vol("&amp;$E$19&amp;")when  (LocalYear("&amp;$E$19&amp;")="&amp;$D$8&amp;" AND LocalMonth("&amp;$E$19&amp;")="&amp;$C$8&amp;" AND LocalDay("&amp;$E$19&amp;")="&amp;$B$8&amp;" AND LocalHour("&amp;$E$19&amp;")="&amp;F50&amp;" AND LocalMinute("&amp;$E$19&amp;")="&amp;G50&amp;"))", "Bar", "", "Close", "5", "0", "", "", "","FALSE","T"))</f>
        <v>17277</v>
      </c>
      <c r="Z50" s="115">
        <f ca="1">IF(O50=1,"",RTD("cqg.rtd",,"StudyData", "(Vol("&amp;$E$20&amp;")when  (LocalYear("&amp;$E$20&amp;")="&amp;$D$9&amp;" AND LocalMonth("&amp;$E$20&amp;")="&amp;$C$9&amp;" AND LocalDay("&amp;$E$20&amp;")="&amp;$B$9&amp;" AND LocalHour("&amp;$E$20&amp;")="&amp;F50&amp;" AND LocalMinute("&amp;$E$20&amp;")="&amp;G50&amp;"))", "Bar", "", "Close", "5", "0", "", "", "","FALSE","T"))</f>
        <v>11748</v>
      </c>
      <c r="AA50" s="115">
        <f ca="1">IF(O50=1,"",RTD("cqg.rtd",,"StudyData", "(Vol("&amp;$E$21&amp;")when  (LocalYear("&amp;$E$21&amp;")="&amp;$D$10&amp;" AND LocalMonth("&amp;$E$21&amp;")="&amp;$C$10&amp;" AND LocalDay("&amp;$E$21&amp;")="&amp;$B$10&amp;" AND LocalHour("&amp;$E$21&amp;")="&amp;F50&amp;" AND LocalMinute("&amp;$E$21&amp;")="&amp;G50&amp;"))", "Bar", "", "Close", "5", "0", "", "", "","FALSE","T"))</f>
        <v>24098</v>
      </c>
      <c r="AB50" s="115">
        <f ca="1">IF(O50=1,"",RTD("cqg.rtd",,"StudyData", "(Vol("&amp;$E$21&amp;")when  (LocalYear("&amp;$E$21&amp;")="&amp;$D$11&amp;" AND LocalMonth("&amp;$E$21&amp;")="&amp;$C$11&amp;" AND LocalDay("&amp;$E$21&amp;")="&amp;$B$11&amp;" AND LocalHour("&amp;$E$21&amp;")="&amp;F50&amp;" AND LocalMinute("&amp;$E$21&amp;")="&amp;G50&amp;"))", "Bar", "", "Close", "5", "0", "", "", "","FALSE","T"))</f>
        <v>10649</v>
      </c>
      <c r="AC50" s="116" t="str">
        <f t="shared" ca="1" si="8"/>
        <v/>
      </c>
      <c r="AE50" s="115" t="str">
        <f ca="1">IF($R50=1,SUM($S$1:S50),"")</f>
        <v/>
      </c>
      <c r="AF50" s="115" t="str">
        <f ca="1">IF($R50=1,SUM($T$1:T50),"")</f>
        <v/>
      </c>
      <c r="AG50" s="115" t="str">
        <f ca="1">IF($R50=1,SUM($U$1:U50),"")</f>
        <v/>
      </c>
      <c r="AH50" s="115" t="str">
        <f ca="1">IF($R50=1,SUM($V$1:V50),"")</f>
        <v/>
      </c>
      <c r="AI50" s="115" t="str">
        <f ca="1">IF($R50=1,SUM($W$1:W50),"")</f>
        <v/>
      </c>
      <c r="AJ50" s="115" t="str">
        <f ca="1">IF($R50=1,SUM($X$1:X50),"")</f>
        <v/>
      </c>
      <c r="AK50" s="115" t="str">
        <f ca="1">IF($R50=1,SUM($Y$1:Y50),"")</f>
        <v/>
      </c>
      <c r="AL50" s="115" t="str">
        <f ca="1">IF($R50=1,SUM($Z$1:Z50),"")</f>
        <v/>
      </c>
      <c r="AM50" s="115" t="str">
        <f ca="1">IF($R50=1,SUM($AA$1:AA50),"")</f>
        <v/>
      </c>
      <c r="AN50" s="115" t="str">
        <f ca="1">IF($R50=1,SUM($AB$1:AB50),"")</f>
        <v/>
      </c>
      <c r="AO50" s="115" t="str">
        <f ca="1">IF($R50=1,SUM($AC$1:AC50),"")</f>
        <v/>
      </c>
      <c r="AQ50" s="120" t="str">
        <f t="shared" si="9"/>
        <v>12:35</v>
      </c>
    </row>
    <row r="51" spans="6:43" x14ac:dyDescent="0.3">
      <c r="F51" s="115">
        <f t="shared" si="16"/>
        <v>12</v>
      </c>
      <c r="G51" s="117">
        <f t="shared" si="17"/>
        <v>40</v>
      </c>
      <c r="H51" s="118">
        <f t="shared" si="5"/>
        <v>0.52777777777777779</v>
      </c>
      <c r="K51" s="116" t="str">
        <f ca="1" xml:space="preserve"> IF(O51=1,"",RTD("cqg.rtd",,"StudyData",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/>
      </c>
      <c r="L51" s="116" t="e">
        <f ca="1">IF(K51="",NA(),RTD("cqg.rtd",,"StudyData",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#N/A</v>
      </c>
      <c r="M51" s="116">
        <f t="shared" ca="1" si="15"/>
        <v>13210.8</v>
      </c>
      <c r="O51" s="115">
        <f t="shared" si="6"/>
        <v>0</v>
      </c>
      <c r="R51" s="115">
        <f t="shared" ca="1" si="18"/>
        <v>1.0289999999999968</v>
      </c>
      <c r="S51" s="115" t="str">
        <f ca="1">IF(O51=1,"",RTD("cqg.rtd",,"StudyData", "(Vol("&amp;$E$13&amp;")when  (LocalYear("&amp;$E$13&amp;")="&amp;$D$2&amp;" AND LocalMonth("&amp;$E$13&amp;")="&amp;$C$2&amp;" AND LocalDay("&amp;$E$13&amp;")="&amp;$B$2&amp;" AND LocalHour("&amp;$E$13&amp;")="&amp;F51&amp;" AND LocalMinute("&amp;$E$13&amp;")="&amp;G51&amp;"))", "Bar", "", "Close", "5", "0", "", "", "","FALSE","T"))</f>
        <v/>
      </c>
      <c r="T51" s="115">
        <f ca="1">IF(O51=1,"",RTD("cqg.rtd",,"StudyData", "(Vol("&amp;$E$14&amp;")when  (LocalYear("&amp;$E$14&amp;")="&amp;$D$3&amp;" AND LocalMonth("&amp;$E$14&amp;")="&amp;$C$3&amp;" AND LocalDay("&amp;$E$14&amp;")="&amp;$B$3&amp;" AND LocalHour("&amp;$E$14&amp;")="&amp;F51&amp;" AND LocalMinute("&amp;$E$14&amp;")="&amp;G51&amp;"))", "Bar", "", "Close", "5", "0", "", "", "","FALSE","T"))</f>
        <v>8718</v>
      </c>
      <c r="U51" s="115">
        <f ca="1">IF(O51=1,"",RTD("cqg.rtd",,"StudyData", "(Vol("&amp;$E$15&amp;")when  (LocalYear("&amp;$E$15&amp;")="&amp;$D$4&amp;" AND LocalMonth("&amp;$E$15&amp;")="&amp;$C$4&amp;" AND LocalDay("&amp;$E$15&amp;")="&amp;$B$4&amp;" AND LocalHour("&amp;$E$15&amp;")="&amp;F51&amp;" AND LocalMinute("&amp;$E$15&amp;")="&amp;G51&amp;"))", "Bar", "", "Close", "5", "0", "", "", "","FALSE","T"))</f>
        <v>18040</v>
      </c>
      <c r="V51" s="115">
        <f ca="1">IF(O51=1,"",RTD("cqg.rtd",,"StudyData", "(Vol("&amp;$E$16&amp;")when  (LocalYear("&amp;$E$16&amp;")="&amp;$D$5&amp;" AND LocalMonth("&amp;$E$16&amp;")="&amp;$C$5&amp;" AND LocalDay("&amp;$E$16&amp;")="&amp;$B$5&amp;" AND LocalHour("&amp;$E$16&amp;")="&amp;F51&amp;" AND LocalMinute("&amp;$E$16&amp;")="&amp;G51&amp;"))", "Bar", "", "Close", "5", "0", "", "", "","FALSE","T"))</f>
        <v>12413</v>
      </c>
      <c r="W51" s="115">
        <f ca="1">IF(O51=1,"",RTD("cqg.rtd",,"StudyData", "(Vol("&amp;$E$17&amp;")when  (LocalYear("&amp;$E$17&amp;")="&amp;$D$6&amp;" AND LocalMonth("&amp;$E$17&amp;")="&amp;$C$6&amp;" AND LocalDay("&amp;$E$17&amp;")="&amp;$B$6&amp;" AND LocalHour("&amp;$E$17&amp;")="&amp;F51&amp;" AND LocalMinute("&amp;$E$17&amp;")="&amp;G51&amp;"))", "Bar", "", "Close", "5", "0", "", "", "","FALSE","T"))</f>
        <v>17599</v>
      </c>
      <c r="X51" s="115">
        <f ca="1">IF(O51=1,"",RTD("cqg.rtd",,"StudyData", "(Vol("&amp;$E$18&amp;")when  (LocalYear("&amp;$E$18&amp;")="&amp;$D$7&amp;" AND LocalMonth("&amp;$E$18&amp;")="&amp;$C$7&amp;" AND LocalDay("&amp;$E$18&amp;")="&amp;$B$7&amp;" AND LocalHour("&amp;$E$18&amp;")="&amp;F51&amp;" AND LocalMinute("&amp;$E$18&amp;")="&amp;G51&amp;"))", "Bar", "", "Close", "5", "0", "", "", "","FALSE","T"))</f>
        <v>16678</v>
      </c>
      <c r="Y51" s="115">
        <f ca="1">IF(O51=1,"",RTD("cqg.rtd",,"StudyData", "(Vol("&amp;$E$19&amp;")when  (LocalYear("&amp;$E$19&amp;")="&amp;$D$8&amp;" AND LocalMonth("&amp;$E$19&amp;")="&amp;$C$8&amp;" AND LocalDay("&amp;$E$19&amp;")="&amp;$B$8&amp;" AND LocalHour("&amp;$E$19&amp;")="&amp;F51&amp;" AND LocalMinute("&amp;$E$19&amp;")="&amp;G51&amp;"))", "Bar", "", "Close", "5", "0", "", "", "","FALSE","T"))</f>
        <v>18208</v>
      </c>
      <c r="Z51" s="115">
        <f ca="1">IF(O51=1,"",RTD("cqg.rtd",,"StudyData", "(Vol("&amp;$E$20&amp;")when  (LocalYear("&amp;$E$20&amp;")="&amp;$D$9&amp;" AND LocalMonth("&amp;$E$20&amp;")="&amp;$C$9&amp;" AND LocalDay("&amp;$E$20&amp;")="&amp;$B$9&amp;" AND LocalHour("&amp;$E$20&amp;")="&amp;F51&amp;" AND LocalMinute("&amp;$E$20&amp;")="&amp;G51&amp;"))", "Bar", "", "Close", "5", "0", "", "", "","FALSE","T"))</f>
        <v>13458</v>
      </c>
      <c r="AA51" s="115">
        <f ca="1">IF(O51=1,"",RTD("cqg.rtd",,"StudyData", "(Vol("&amp;$E$21&amp;")when  (LocalYear("&amp;$E$21&amp;")="&amp;$D$10&amp;" AND LocalMonth("&amp;$E$21&amp;")="&amp;$C$10&amp;" AND LocalDay("&amp;$E$21&amp;")="&amp;$B$10&amp;" AND LocalHour("&amp;$E$21&amp;")="&amp;F51&amp;" AND LocalMinute("&amp;$E$21&amp;")="&amp;G51&amp;"))", "Bar", "", "Close", "5", "0", "", "", "","FALSE","T"))</f>
        <v>15970</v>
      </c>
      <c r="AB51" s="115">
        <f ca="1">IF(O51=1,"",RTD("cqg.rtd",,"StudyData", "(Vol("&amp;$E$21&amp;")when  (LocalYear("&amp;$E$21&amp;")="&amp;$D$11&amp;" AND LocalMonth("&amp;$E$21&amp;")="&amp;$C$11&amp;" AND LocalDay("&amp;$E$21&amp;")="&amp;$B$11&amp;" AND LocalHour("&amp;$E$21&amp;")="&amp;F51&amp;" AND LocalMinute("&amp;$E$21&amp;")="&amp;G51&amp;"))", "Bar", "", "Close", "5", "0", "", "", "","FALSE","T"))</f>
        <v>11024</v>
      </c>
      <c r="AC51" s="116" t="str">
        <f t="shared" ca="1" si="8"/>
        <v/>
      </c>
      <c r="AE51" s="115" t="str">
        <f ca="1">IF($R51=1,SUM($S$1:S51),"")</f>
        <v/>
      </c>
      <c r="AF51" s="115" t="str">
        <f ca="1">IF($R51=1,SUM($T$1:T51),"")</f>
        <v/>
      </c>
      <c r="AG51" s="115" t="str">
        <f ca="1">IF($R51=1,SUM($U$1:U51),"")</f>
        <v/>
      </c>
      <c r="AH51" s="115" t="str">
        <f ca="1">IF($R51=1,SUM($V$1:V51),"")</f>
        <v/>
      </c>
      <c r="AI51" s="115" t="str">
        <f ca="1">IF($R51=1,SUM($W$1:W51),"")</f>
        <v/>
      </c>
      <c r="AJ51" s="115" t="str">
        <f ca="1">IF($R51=1,SUM($X$1:X51),"")</f>
        <v/>
      </c>
      <c r="AK51" s="115" t="str">
        <f ca="1">IF($R51=1,SUM($Y$1:Y51),"")</f>
        <v/>
      </c>
      <c r="AL51" s="115" t="str">
        <f ca="1">IF($R51=1,SUM($Z$1:Z51),"")</f>
        <v/>
      </c>
      <c r="AM51" s="115" t="str">
        <f ca="1">IF($R51=1,SUM($AA$1:AA51),"")</f>
        <v/>
      </c>
      <c r="AN51" s="115" t="str">
        <f ca="1">IF($R51=1,SUM($AB$1:AB51),"")</f>
        <v/>
      </c>
      <c r="AO51" s="115" t="str">
        <f ca="1">IF($R51=1,SUM($AC$1:AC51),"")</f>
        <v/>
      </c>
      <c r="AQ51" s="120" t="str">
        <f t="shared" si="9"/>
        <v>12:40</v>
      </c>
    </row>
    <row r="52" spans="6:43" x14ac:dyDescent="0.3">
      <c r="F52" s="115">
        <f t="shared" si="16"/>
        <v>12</v>
      </c>
      <c r="G52" s="117">
        <f t="shared" si="17"/>
        <v>45</v>
      </c>
      <c r="H52" s="118">
        <f t="shared" si="5"/>
        <v>0.53125</v>
      </c>
      <c r="K52" s="116" t="str">
        <f ca="1" xml:space="preserve"> IF(O52=1,"",RTD("cqg.rtd",,"StudyData",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/>
      </c>
      <c r="L52" s="116" t="e">
        <f ca="1">IF(K52="",NA(),RTD("cqg.rtd",,"StudyData",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#N/A</v>
      </c>
      <c r="M52" s="116">
        <f t="shared" ca="1" si="15"/>
        <v>12546.2</v>
      </c>
      <c r="O52" s="115">
        <f t="shared" si="6"/>
        <v>0</v>
      </c>
      <c r="R52" s="115">
        <f t="shared" ca="1" si="18"/>
        <v>1.0299999999999967</v>
      </c>
      <c r="S52" s="115" t="str">
        <f ca="1">IF(O52=1,"",RTD("cqg.rtd",,"StudyData", "(Vol("&amp;$E$13&amp;")when  (LocalYear("&amp;$E$13&amp;")="&amp;$D$2&amp;" AND LocalMonth("&amp;$E$13&amp;")="&amp;$C$2&amp;" AND LocalDay("&amp;$E$13&amp;")="&amp;$B$2&amp;" AND LocalHour("&amp;$E$13&amp;")="&amp;F52&amp;" AND LocalMinute("&amp;$E$13&amp;")="&amp;G52&amp;"))", "Bar", "", "Close", "5", "0", "", "", "","FALSE","T"))</f>
        <v/>
      </c>
      <c r="T52" s="115">
        <f ca="1">IF(O52=1,"",RTD("cqg.rtd",,"StudyData", "(Vol("&amp;$E$14&amp;")when  (LocalYear("&amp;$E$14&amp;")="&amp;$D$3&amp;" AND LocalMonth("&amp;$E$14&amp;")="&amp;$C$3&amp;" AND LocalDay("&amp;$E$14&amp;")="&amp;$B$3&amp;" AND LocalHour("&amp;$E$14&amp;")="&amp;F52&amp;" AND LocalMinute("&amp;$E$14&amp;")="&amp;G52&amp;"))", "Bar", "", "Close", "5", "0", "", "", "","FALSE","T"))</f>
        <v>5416</v>
      </c>
      <c r="U52" s="115">
        <f ca="1">IF(O52=1,"",RTD("cqg.rtd",,"StudyData", "(Vol("&amp;$E$15&amp;")when  (LocalYear("&amp;$E$15&amp;")="&amp;$D$4&amp;" AND LocalMonth("&amp;$E$15&amp;")="&amp;$C$4&amp;" AND LocalDay("&amp;$E$15&amp;")="&amp;$B$4&amp;" AND LocalHour("&amp;$E$15&amp;")="&amp;F52&amp;" AND LocalMinute("&amp;$E$15&amp;")="&amp;G52&amp;"))", "Bar", "", "Close", "5", "0", "", "", "","FALSE","T"))</f>
        <v>14001</v>
      </c>
      <c r="V52" s="115">
        <f ca="1">IF(O52=1,"",RTD("cqg.rtd",,"StudyData", "(Vol("&amp;$E$16&amp;")when  (LocalYear("&amp;$E$16&amp;")="&amp;$D$5&amp;" AND LocalMonth("&amp;$E$16&amp;")="&amp;$C$5&amp;" AND LocalDay("&amp;$E$16&amp;")="&amp;$B$5&amp;" AND LocalHour("&amp;$E$16&amp;")="&amp;F52&amp;" AND LocalMinute("&amp;$E$16&amp;")="&amp;G52&amp;"))", "Bar", "", "Close", "5", "0", "", "", "","FALSE","T"))</f>
        <v>7914</v>
      </c>
      <c r="W52" s="115">
        <f ca="1">IF(O52=1,"",RTD("cqg.rtd",,"StudyData", "(Vol("&amp;$E$17&amp;")when  (LocalYear("&amp;$E$17&amp;")="&amp;$D$6&amp;" AND LocalMonth("&amp;$E$17&amp;")="&amp;$C$6&amp;" AND LocalDay("&amp;$E$17&amp;")="&amp;$B$6&amp;" AND LocalHour("&amp;$E$17&amp;")="&amp;F52&amp;" AND LocalMinute("&amp;$E$17&amp;")="&amp;G52&amp;"))", "Bar", "", "Close", "5", "0", "", "", "","FALSE","T"))</f>
        <v>15893</v>
      </c>
      <c r="X52" s="115">
        <f ca="1">IF(O52=1,"",RTD("cqg.rtd",,"StudyData", "(Vol("&amp;$E$18&amp;")when  (LocalYear("&amp;$E$18&amp;")="&amp;$D$7&amp;" AND LocalMonth("&amp;$E$18&amp;")="&amp;$C$7&amp;" AND LocalDay("&amp;$E$18&amp;")="&amp;$B$7&amp;" AND LocalHour("&amp;$E$18&amp;")="&amp;F52&amp;" AND LocalMinute("&amp;$E$18&amp;")="&amp;G52&amp;"))", "Bar", "", "Close", "5", "0", "", "", "","FALSE","T"))</f>
        <v>22232</v>
      </c>
      <c r="Y52" s="115">
        <f ca="1">IF(O52=1,"",RTD("cqg.rtd",,"StudyData", "(Vol("&amp;$E$19&amp;")when  (LocalYear("&amp;$E$19&amp;")="&amp;$D$8&amp;" AND LocalMonth("&amp;$E$19&amp;")="&amp;$C$8&amp;" AND LocalDay("&amp;$E$19&amp;")="&amp;$B$8&amp;" AND LocalHour("&amp;$E$19&amp;")="&amp;F52&amp;" AND LocalMinute("&amp;$E$19&amp;")="&amp;G52&amp;"))", "Bar", "", "Close", "5", "0", "", "", "","FALSE","T"))</f>
        <v>20699</v>
      </c>
      <c r="Z52" s="115">
        <f ca="1">IF(O52=1,"",RTD("cqg.rtd",,"StudyData", "(Vol("&amp;$E$20&amp;")when  (LocalYear("&amp;$E$20&amp;")="&amp;$D$9&amp;" AND LocalMonth("&amp;$E$20&amp;")="&amp;$C$9&amp;" AND LocalDay("&amp;$E$20&amp;")="&amp;$B$9&amp;" AND LocalHour("&amp;$E$20&amp;")="&amp;F52&amp;" AND LocalMinute("&amp;$E$20&amp;")="&amp;G52&amp;"))", "Bar", "", "Close", "5", "0", "", "", "","FALSE","T"))</f>
        <v>17104</v>
      </c>
      <c r="AA52" s="115">
        <f ca="1">IF(O52=1,"",RTD("cqg.rtd",,"StudyData", "(Vol("&amp;$E$21&amp;")when  (LocalYear("&amp;$E$21&amp;")="&amp;$D$10&amp;" AND LocalMonth("&amp;$E$21&amp;")="&amp;$C$10&amp;" AND LocalDay("&amp;$E$21&amp;")="&amp;$B$10&amp;" AND LocalHour("&amp;$E$21&amp;")="&amp;F52&amp;" AND LocalMinute("&amp;$E$21&amp;")="&amp;G52&amp;"))", "Bar", "", "Close", "5", "0", "", "", "","FALSE","T"))</f>
        <v>11438</v>
      </c>
      <c r="AB52" s="115">
        <f ca="1">IF(O52=1,"",RTD("cqg.rtd",,"StudyData", "(Vol("&amp;$E$21&amp;")when  (LocalYear("&amp;$E$21&amp;")="&amp;$D$11&amp;" AND LocalMonth("&amp;$E$21&amp;")="&amp;$C$11&amp;" AND LocalDay("&amp;$E$21&amp;")="&amp;$B$11&amp;" AND LocalHour("&amp;$E$21&amp;")="&amp;F52&amp;" AND LocalMinute("&amp;$E$21&amp;")="&amp;G52&amp;"))", "Bar", "", "Close", "5", "0", "", "", "","FALSE","T"))</f>
        <v>10765</v>
      </c>
      <c r="AC52" s="116" t="str">
        <f t="shared" ca="1" si="8"/>
        <v/>
      </c>
      <c r="AE52" s="115" t="str">
        <f ca="1">IF($R52=1,SUM($S$1:S52),"")</f>
        <v/>
      </c>
      <c r="AF52" s="115" t="str">
        <f ca="1">IF($R52=1,SUM($T$1:T52),"")</f>
        <v/>
      </c>
      <c r="AG52" s="115" t="str">
        <f ca="1">IF($R52=1,SUM($U$1:U52),"")</f>
        <v/>
      </c>
      <c r="AH52" s="115" t="str">
        <f ca="1">IF($R52=1,SUM($V$1:V52),"")</f>
        <v/>
      </c>
      <c r="AI52" s="115" t="str">
        <f ca="1">IF($R52=1,SUM($W$1:W52),"")</f>
        <v/>
      </c>
      <c r="AJ52" s="115" t="str">
        <f ca="1">IF($R52=1,SUM($X$1:X52),"")</f>
        <v/>
      </c>
      <c r="AK52" s="115" t="str">
        <f ca="1">IF($R52=1,SUM($Y$1:Y52),"")</f>
        <v/>
      </c>
      <c r="AL52" s="115" t="str">
        <f ca="1">IF($R52=1,SUM($Z$1:Z52),"")</f>
        <v/>
      </c>
      <c r="AM52" s="115" t="str">
        <f ca="1">IF($R52=1,SUM($AA$1:AA52),"")</f>
        <v/>
      </c>
      <c r="AN52" s="115" t="str">
        <f ca="1">IF($R52=1,SUM($AB$1:AB52),"")</f>
        <v/>
      </c>
      <c r="AO52" s="115" t="str">
        <f ca="1">IF($R52=1,SUM($AC$1:AC52),"")</f>
        <v/>
      </c>
      <c r="AQ52" s="120" t="str">
        <f t="shared" si="9"/>
        <v>12:45</v>
      </c>
    </row>
    <row r="53" spans="6:43" x14ac:dyDescent="0.3">
      <c r="F53" s="115">
        <f t="shared" si="16"/>
        <v>12</v>
      </c>
      <c r="G53" s="117">
        <f t="shared" si="17"/>
        <v>50</v>
      </c>
      <c r="H53" s="118">
        <f t="shared" si="5"/>
        <v>0.53472222222222221</v>
      </c>
      <c r="K53" s="116" t="str">
        <f ca="1" xml:space="preserve"> IF(O53=1,"",RTD("cqg.rtd",,"StudyData",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/>
      </c>
      <c r="L53" s="116" t="e">
        <f ca="1">IF(K53="",NA(),RTD("cqg.rtd",,"StudyData",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#N/A</v>
      </c>
      <c r="M53" s="116">
        <f t="shared" ca="1" si="15"/>
        <v>11416.3</v>
      </c>
      <c r="O53" s="115">
        <f t="shared" si="6"/>
        <v>0</v>
      </c>
      <c r="R53" s="115">
        <f t="shared" ca="1" si="18"/>
        <v>1.0309999999999966</v>
      </c>
      <c r="S53" s="115" t="str">
        <f ca="1">IF(O53=1,"",RTD("cqg.rtd",,"StudyData", "(Vol("&amp;$E$13&amp;")when  (LocalYear("&amp;$E$13&amp;")="&amp;$D$2&amp;" AND LocalMonth("&amp;$E$13&amp;")="&amp;$C$2&amp;" AND LocalDay("&amp;$E$13&amp;")="&amp;$B$2&amp;" AND LocalHour("&amp;$E$13&amp;")="&amp;F53&amp;" AND LocalMinute("&amp;$E$13&amp;")="&amp;G53&amp;"))", "Bar", "", "Close", "5", "0", "", "", "","FALSE","T"))</f>
        <v/>
      </c>
      <c r="T53" s="115">
        <f ca="1">IF(O53=1,"",RTD("cqg.rtd",,"StudyData", "(Vol("&amp;$E$14&amp;")when  (LocalYear("&amp;$E$14&amp;")="&amp;$D$3&amp;" AND LocalMonth("&amp;$E$14&amp;")="&amp;$C$3&amp;" AND LocalDay("&amp;$E$14&amp;")="&amp;$B$3&amp;" AND LocalHour("&amp;$E$14&amp;")="&amp;F53&amp;" AND LocalMinute("&amp;$E$14&amp;")="&amp;G53&amp;"))", "Bar", "", "Close", "5", "0", "", "", "","FALSE","T"))</f>
        <v>5162</v>
      </c>
      <c r="U53" s="115">
        <f ca="1">IF(O53=1,"",RTD("cqg.rtd",,"StudyData", "(Vol("&amp;$E$15&amp;")when  (LocalYear("&amp;$E$15&amp;")="&amp;$D$4&amp;" AND LocalMonth("&amp;$E$15&amp;")="&amp;$C$4&amp;" AND LocalDay("&amp;$E$15&amp;")="&amp;$B$4&amp;" AND LocalHour("&amp;$E$15&amp;")="&amp;F53&amp;" AND LocalMinute("&amp;$E$15&amp;")="&amp;G53&amp;"))", "Bar", "", "Close", "5", "0", "", "", "","FALSE","T"))</f>
        <v>9742</v>
      </c>
      <c r="V53" s="115">
        <f ca="1">IF(O53=1,"",RTD("cqg.rtd",,"StudyData", "(Vol("&amp;$E$16&amp;")when  (LocalYear("&amp;$E$16&amp;")="&amp;$D$5&amp;" AND LocalMonth("&amp;$E$16&amp;")="&amp;$C$5&amp;" AND LocalDay("&amp;$E$16&amp;")="&amp;$B$5&amp;" AND LocalHour("&amp;$E$16&amp;")="&amp;F53&amp;" AND LocalMinute("&amp;$E$16&amp;")="&amp;G53&amp;"))", "Bar", "", "Close", "5", "0", "", "", "","FALSE","T"))</f>
        <v>8113</v>
      </c>
      <c r="W53" s="115">
        <f ca="1">IF(O53=1,"",RTD("cqg.rtd",,"StudyData", "(Vol("&amp;$E$17&amp;")when  (LocalYear("&amp;$E$17&amp;")="&amp;$D$6&amp;" AND LocalMonth("&amp;$E$17&amp;")="&amp;$C$6&amp;" AND LocalDay("&amp;$E$17&amp;")="&amp;$B$6&amp;" AND LocalHour("&amp;$E$17&amp;")="&amp;F53&amp;" AND LocalMinute("&amp;$E$17&amp;")="&amp;G53&amp;"))", "Bar", "", "Close", "5", "0", "", "", "","FALSE","T"))</f>
        <v>10194</v>
      </c>
      <c r="X53" s="115">
        <f ca="1">IF(O53=1,"",RTD("cqg.rtd",,"StudyData", "(Vol("&amp;$E$18&amp;")when  (LocalYear("&amp;$E$18&amp;")="&amp;$D$7&amp;" AND LocalMonth("&amp;$E$18&amp;")="&amp;$C$7&amp;" AND LocalDay("&amp;$E$18&amp;")="&amp;$B$7&amp;" AND LocalHour("&amp;$E$18&amp;")="&amp;F53&amp;" AND LocalMinute("&amp;$E$18&amp;")="&amp;G53&amp;"))", "Bar", "", "Close", "5", "0", "", "", "","FALSE","T"))</f>
        <v>20805</v>
      </c>
      <c r="Y53" s="115">
        <f ca="1">IF(O53=1,"",RTD("cqg.rtd",,"StudyData", "(Vol("&amp;$E$19&amp;")when  (LocalYear("&amp;$E$19&amp;")="&amp;$D$8&amp;" AND LocalMonth("&amp;$E$19&amp;")="&amp;$C$8&amp;" AND LocalDay("&amp;$E$19&amp;")="&amp;$B$8&amp;" AND LocalHour("&amp;$E$19&amp;")="&amp;F53&amp;" AND LocalMinute("&amp;$E$19&amp;")="&amp;G53&amp;"))", "Bar", "", "Close", "5", "0", "", "", "","FALSE","T"))</f>
        <v>15513</v>
      </c>
      <c r="Z53" s="115">
        <f ca="1">IF(O53=1,"",RTD("cqg.rtd",,"StudyData", "(Vol("&amp;$E$20&amp;")when  (LocalYear("&amp;$E$20&amp;")="&amp;$D$9&amp;" AND LocalMonth("&amp;$E$20&amp;")="&amp;$C$9&amp;" AND LocalDay("&amp;$E$20&amp;")="&amp;$B$9&amp;" AND LocalHour("&amp;$E$20&amp;")="&amp;F53&amp;" AND LocalMinute("&amp;$E$20&amp;")="&amp;G53&amp;"))", "Bar", "", "Close", "5", "0", "", "", "","FALSE","T"))</f>
        <v>11612</v>
      </c>
      <c r="AA53" s="115">
        <f ca="1">IF(O53=1,"",RTD("cqg.rtd",,"StudyData", "(Vol("&amp;$E$21&amp;")when  (LocalYear("&amp;$E$21&amp;")="&amp;$D$10&amp;" AND LocalMonth("&amp;$E$21&amp;")="&amp;$C$10&amp;" AND LocalDay("&amp;$E$21&amp;")="&amp;$B$10&amp;" AND LocalHour("&amp;$E$21&amp;")="&amp;F53&amp;" AND LocalMinute("&amp;$E$21&amp;")="&amp;G53&amp;"))", "Bar", "", "Close", "5", "0", "", "", "","FALSE","T"))</f>
        <v>7754</v>
      </c>
      <c r="AB53" s="115">
        <f ca="1">IF(O53=1,"",RTD("cqg.rtd",,"StudyData", "(Vol("&amp;$E$21&amp;")when  (LocalYear("&amp;$E$21&amp;")="&amp;$D$11&amp;" AND LocalMonth("&amp;$E$21&amp;")="&amp;$C$11&amp;" AND LocalDay("&amp;$E$21&amp;")="&amp;$B$11&amp;" AND LocalHour("&amp;$E$21&amp;")="&amp;F53&amp;" AND LocalMinute("&amp;$E$21&amp;")="&amp;G53&amp;"))", "Bar", "", "Close", "5", "0", "", "", "","FALSE","T"))</f>
        <v>25268</v>
      </c>
      <c r="AC53" s="116" t="str">
        <f t="shared" ca="1" si="8"/>
        <v/>
      </c>
      <c r="AE53" s="115" t="str">
        <f ca="1">IF($R53=1,SUM($S$1:S53),"")</f>
        <v/>
      </c>
      <c r="AF53" s="115" t="str">
        <f ca="1">IF($R53=1,SUM($T$1:T53),"")</f>
        <v/>
      </c>
      <c r="AG53" s="115" t="str">
        <f ca="1">IF($R53=1,SUM($U$1:U53),"")</f>
        <v/>
      </c>
      <c r="AH53" s="115" t="str">
        <f ca="1">IF($R53=1,SUM($V$1:V53),"")</f>
        <v/>
      </c>
      <c r="AI53" s="115" t="str">
        <f ca="1">IF($R53=1,SUM($W$1:W53),"")</f>
        <v/>
      </c>
      <c r="AJ53" s="115" t="str">
        <f ca="1">IF($R53=1,SUM($X$1:X53),"")</f>
        <v/>
      </c>
      <c r="AK53" s="115" t="str">
        <f ca="1">IF($R53=1,SUM($Y$1:Y53),"")</f>
        <v/>
      </c>
      <c r="AL53" s="115" t="str">
        <f ca="1">IF($R53=1,SUM($Z$1:Z53),"")</f>
        <v/>
      </c>
      <c r="AM53" s="115" t="str">
        <f ca="1">IF($R53=1,SUM($AA$1:AA53),"")</f>
        <v/>
      </c>
      <c r="AN53" s="115" t="str">
        <f ca="1">IF($R53=1,SUM($AB$1:AB53),"")</f>
        <v/>
      </c>
      <c r="AO53" s="115" t="str">
        <f ca="1">IF($R53=1,SUM($AC$1:AC53),"")</f>
        <v/>
      </c>
      <c r="AQ53" s="120" t="str">
        <f t="shared" si="9"/>
        <v>12:50</v>
      </c>
    </row>
    <row r="54" spans="6:43" x14ac:dyDescent="0.3">
      <c r="F54" s="115">
        <f t="shared" si="16"/>
        <v>12</v>
      </c>
      <c r="G54" s="117">
        <f t="shared" si="17"/>
        <v>55</v>
      </c>
      <c r="H54" s="118">
        <f t="shared" si="5"/>
        <v>0.53819444444444442</v>
      </c>
      <c r="K54" s="116" t="str">
        <f ca="1" xml:space="preserve"> IF(O54=1,"",RTD("cqg.rtd",,"StudyData",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/>
      </c>
      <c r="L54" s="116" t="e">
        <f ca="1">IF(K54="",NA(),RTD("cqg.rtd",,"StudyData",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#N/A</v>
      </c>
      <c r="M54" s="116">
        <f t="shared" ca="1" si="15"/>
        <v>12502.3</v>
      </c>
      <c r="O54" s="115">
        <f t="shared" si="6"/>
        <v>0</v>
      </c>
      <c r="R54" s="115">
        <f t="shared" ca="1" si="18"/>
        <v>1.0319999999999965</v>
      </c>
      <c r="S54" s="115" t="str">
        <f ca="1">IF(O54=1,"",RTD("cqg.rtd",,"StudyData", "(Vol("&amp;$E$13&amp;")when  (LocalYear("&amp;$E$13&amp;")="&amp;$D$2&amp;" AND LocalMonth("&amp;$E$13&amp;")="&amp;$C$2&amp;" AND LocalDay("&amp;$E$13&amp;")="&amp;$B$2&amp;" AND LocalHour("&amp;$E$13&amp;")="&amp;F54&amp;" AND LocalMinute("&amp;$E$13&amp;")="&amp;G54&amp;"))", "Bar", "", "Close", "5", "0", "", "", "","FALSE","T"))</f>
        <v/>
      </c>
      <c r="T54" s="115">
        <f ca="1">IF(O54=1,"",RTD("cqg.rtd",,"StudyData", "(Vol("&amp;$E$14&amp;")when  (LocalYear("&amp;$E$14&amp;")="&amp;$D$3&amp;" AND LocalMonth("&amp;$E$14&amp;")="&amp;$C$3&amp;" AND LocalDay("&amp;$E$14&amp;")="&amp;$B$3&amp;" AND LocalHour("&amp;$E$14&amp;")="&amp;F54&amp;" AND LocalMinute("&amp;$E$14&amp;")="&amp;G54&amp;"))", "Bar", "", "Close", "5", "0", "", "", "","FALSE","T"))</f>
        <v>9314</v>
      </c>
      <c r="U54" s="115">
        <f ca="1">IF(O54=1,"",RTD("cqg.rtd",,"StudyData", "(Vol("&amp;$E$15&amp;")when  (LocalYear("&amp;$E$15&amp;")="&amp;$D$4&amp;" AND LocalMonth("&amp;$E$15&amp;")="&amp;$C$4&amp;" AND LocalDay("&amp;$E$15&amp;")="&amp;$B$4&amp;" AND LocalHour("&amp;$E$15&amp;")="&amp;F54&amp;" AND LocalMinute("&amp;$E$15&amp;")="&amp;G54&amp;"))", "Bar", "", "Close", "5", "0", "", "", "","FALSE","T"))</f>
        <v>16853</v>
      </c>
      <c r="V54" s="115">
        <f ca="1">IF(O54=1,"",RTD("cqg.rtd",,"StudyData", "(Vol("&amp;$E$16&amp;")when  (LocalYear("&amp;$E$16&amp;")="&amp;$D$5&amp;" AND LocalMonth("&amp;$E$16&amp;")="&amp;$C$5&amp;" AND LocalDay("&amp;$E$16&amp;")="&amp;$B$5&amp;" AND LocalHour("&amp;$E$16&amp;")="&amp;F54&amp;" AND LocalMinute("&amp;$E$16&amp;")="&amp;G54&amp;"))", "Bar", "", "Close", "5", "0", "", "", "","FALSE","T"))</f>
        <v>9511</v>
      </c>
      <c r="W54" s="115">
        <f ca="1">IF(O54=1,"",RTD("cqg.rtd",,"StudyData", "(Vol("&amp;$E$17&amp;")when  (LocalYear("&amp;$E$17&amp;")="&amp;$D$6&amp;" AND LocalMonth("&amp;$E$17&amp;")="&amp;$C$6&amp;" AND LocalDay("&amp;$E$17&amp;")="&amp;$B$6&amp;" AND LocalHour("&amp;$E$17&amp;")="&amp;F54&amp;" AND LocalMinute("&amp;$E$17&amp;")="&amp;G54&amp;"))", "Bar", "", "Close", "5", "0", "", "", "","FALSE","T"))</f>
        <v>14861</v>
      </c>
      <c r="X54" s="115">
        <f ca="1">IF(O54=1,"",RTD("cqg.rtd",,"StudyData", "(Vol("&amp;$E$18&amp;")when  (LocalYear("&amp;$E$18&amp;")="&amp;$D$7&amp;" AND LocalMonth("&amp;$E$18&amp;")="&amp;$C$7&amp;" AND LocalDay("&amp;$E$18&amp;")="&amp;$B$7&amp;" AND LocalHour("&amp;$E$18&amp;")="&amp;F54&amp;" AND LocalMinute("&amp;$E$18&amp;")="&amp;G54&amp;"))", "Bar", "", "Close", "5", "0", "", "", "","FALSE","T"))</f>
        <v>16701</v>
      </c>
      <c r="Y54" s="115">
        <f ca="1">IF(O54=1,"",RTD("cqg.rtd",,"StudyData", "(Vol("&amp;$E$19&amp;")when  (LocalYear("&amp;$E$19&amp;")="&amp;$D$8&amp;" AND LocalMonth("&amp;$E$19&amp;")="&amp;$C$8&amp;" AND LocalDay("&amp;$E$19&amp;")="&amp;$B$8&amp;" AND LocalHour("&amp;$E$19&amp;")="&amp;F54&amp;" AND LocalMinute("&amp;$E$19&amp;")="&amp;G54&amp;"))", "Bar", "", "Close", "5", "0", "", "", "","FALSE","T"))</f>
        <v>18363</v>
      </c>
      <c r="Z54" s="115">
        <f ca="1">IF(O54=1,"",RTD("cqg.rtd",,"StudyData", "(Vol("&amp;$E$20&amp;")when  (LocalYear("&amp;$E$20&amp;")="&amp;$D$9&amp;" AND LocalMonth("&amp;$E$20&amp;")="&amp;$C$9&amp;" AND LocalDay("&amp;$E$20&amp;")="&amp;$B$9&amp;" AND LocalHour("&amp;$E$20&amp;")="&amp;F54&amp;" AND LocalMinute("&amp;$E$20&amp;")="&amp;G54&amp;"))", "Bar", "", "Close", "5", "0", "", "", "","FALSE","T"))</f>
        <v>9663</v>
      </c>
      <c r="AA54" s="115">
        <f ca="1">IF(O54=1,"",RTD("cqg.rtd",,"StudyData", "(Vol("&amp;$E$21&amp;")when  (LocalYear("&amp;$E$21&amp;")="&amp;$D$10&amp;" AND LocalMonth("&amp;$E$21&amp;")="&amp;$C$10&amp;" AND LocalDay("&amp;$E$21&amp;")="&amp;$B$10&amp;" AND LocalHour("&amp;$E$21&amp;")="&amp;F54&amp;" AND LocalMinute("&amp;$E$21&amp;")="&amp;G54&amp;"))", "Bar", "", "Close", "5", "0", "", "", "","FALSE","T"))</f>
        <v>14959</v>
      </c>
      <c r="AB54" s="115">
        <f ca="1">IF(O54=1,"",RTD("cqg.rtd",,"StudyData", "(Vol("&amp;$E$21&amp;")when  (LocalYear("&amp;$E$21&amp;")="&amp;$D$11&amp;" AND LocalMonth("&amp;$E$21&amp;")="&amp;$C$11&amp;" AND LocalDay("&amp;$E$21&amp;")="&amp;$B$11&amp;" AND LocalHour("&amp;$E$21&amp;")="&amp;F54&amp;" AND LocalMinute("&amp;$E$21&amp;")="&amp;G54&amp;"))", "Bar", "", "Close", "5", "0", "", "", "","FALSE","T"))</f>
        <v>14798</v>
      </c>
      <c r="AC54" s="116" t="str">
        <f t="shared" ca="1" si="8"/>
        <v/>
      </c>
      <c r="AE54" s="115" t="str">
        <f ca="1">IF($R54=1,SUM($S$1:S54),"")</f>
        <v/>
      </c>
      <c r="AF54" s="115" t="str">
        <f ca="1">IF($R54=1,SUM($T$1:T54),"")</f>
        <v/>
      </c>
      <c r="AG54" s="115" t="str">
        <f ca="1">IF($R54=1,SUM($U$1:U54),"")</f>
        <v/>
      </c>
      <c r="AH54" s="115" t="str">
        <f ca="1">IF($R54=1,SUM($V$1:V54),"")</f>
        <v/>
      </c>
      <c r="AI54" s="115" t="str">
        <f ca="1">IF($R54=1,SUM($W$1:W54),"")</f>
        <v/>
      </c>
      <c r="AJ54" s="115" t="str">
        <f ca="1">IF($R54=1,SUM($X$1:X54),"")</f>
        <v/>
      </c>
      <c r="AK54" s="115" t="str">
        <f ca="1">IF($R54=1,SUM($Y$1:Y54),"")</f>
        <v/>
      </c>
      <c r="AL54" s="115" t="str">
        <f ca="1">IF($R54=1,SUM($Z$1:Z54),"")</f>
        <v/>
      </c>
      <c r="AM54" s="115" t="str">
        <f ca="1">IF($R54=1,SUM($AA$1:AA54),"")</f>
        <v/>
      </c>
      <c r="AN54" s="115" t="str">
        <f ca="1">IF($R54=1,SUM($AB$1:AB54),"")</f>
        <v/>
      </c>
      <c r="AO54" s="115" t="str">
        <f ca="1">IF($R54=1,SUM($AC$1:AC54),"")</f>
        <v/>
      </c>
      <c r="AQ54" s="120" t="str">
        <f t="shared" si="9"/>
        <v>12:55</v>
      </c>
    </row>
    <row r="55" spans="6:43" x14ac:dyDescent="0.3">
      <c r="F55" s="115">
        <f t="shared" si="16"/>
        <v>13</v>
      </c>
      <c r="G55" s="117" t="str">
        <f t="shared" si="17"/>
        <v>00</v>
      </c>
      <c r="H55" s="118">
        <f t="shared" si="5"/>
        <v>0.54166666666666663</v>
      </c>
      <c r="K55" s="116" t="str">
        <f ca="1" xml:space="preserve"> IF(O55=1,"",RTD("cqg.rtd",,"StudyData",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/>
      </c>
      <c r="L55" s="116" t="e">
        <f ca="1">IF(K55="",NA(),RTD("cqg.rtd",,"StudyData",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#N/A</v>
      </c>
      <c r="M55" s="116">
        <f t="shared" ca="1" si="15"/>
        <v>14488.4</v>
      </c>
      <c r="O55" s="115">
        <f t="shared" si="6"/>
        <v>0</v>
      </c>
      <c r="R55" s="115">
        <f t="shared" ca="1" si="18"/>
        <v>1.0329999999999964</v>
      </c>
      <c r="S55" s="115" t="str">
        <f ca="1">IF(O55=1,"",RTD("cqg.rtd",,"StudyData", "(Vol("&amp;$E$13&amp;")when  (LocalYear("&amp;$E$13&amp;")="&amp;$D$2&amp;" AND LocalMonth("&amp;$E$13&amp;")="&amp;$C$2&amp;" AND LocalDay("&amp;$E$13&amp;")="&amp;$B$2&amp;" AND LocalHour("&amp;$E$13&amp;")="&amp;F55&amp;" AND LocalMinute("&amp;$E$13&amp;")="&amp;G55&amp;"))", "Bar", "", "Close", "5", "0", "", "", "","FALSE","T"))</f>
        <v/>
      </c>
      <c r="T55" s="115">
        <f ca="1">IF(O55=1,"",RTD("cqg.rtd",,"StudyData", "(Vol("&amp;$E$14&amp;")when  (LocalYear("&amp;$E$14&amp;")="&amp;$D$3&amp;" AND LocalMonth("&amp;$E$14&amp;")="&amp;$C$3&amp;" AND LocalDay("&amp;$E$14&amp;")="&amp;$B$3&amp;" AND LocalHour("&amp;$E$14&amp;")="&amp;F55&amp;" AND LocalMinute("&amp;$E$14&amp;")="&amp;G55&amp;"))", "Bar", "", "Close", "5", "0", "", "", "","FALSE","T"))</f>
        <v>7716</v>
      </c>
      <c r="U55" s="115">
        <f ca="1">IF(O55=1,"",RTD("cqg.rtd",,"StudyData", "(Vol("&amp;$E$15&amp;")when  (LocalYear("&amp;$E$15&amp;")="&amp;$D$4&amp;" AND LocalMonth("&amp;$E$15&amp;")="&amp;$C$4&amp;" AND LocalDay("&amp;$E$15&amp;")="&amp;$B$4&amp;" AND LocalHour("&amp;$E$15&amp;")="&amp;F55&amp;" AND LocalMinute("&amp;$E$15&amp;")="&amp;G55&amp;"))", "Bar", "", "Close", "5", "0", "", "", "","FALSE","T"))</f>
        <v>17052</v>
      </c>
      <c r="V55" s="115">
        <f ca="1">IF(O55=1,"",RTD("cqg.rtd",,"StudyData", "(Vol("&amp;$E$16&amp;")when  (LocalYear("&amp;$E$16&amp;")="&amp;$D$5&amp;" AND LocalMonth("&amp;$E$16&amp;")="&amp;$C$5&amp;" AND LocalDay("&amp;$E$16&amp;")="&amp;$B$5&amp;" AND LocalHour("&amp;$E$16&amp;")="&amp;F55&amp;" AND LocalMinute("&amp;$E$16&amp;")="&amp;G55&amp;"))", "Bar", "", "Close", "5", "0", "", "", "","FALSE","T"))</f>
        <v>10913</v>
      </c>
      <c r="W55" s="115">
        <f ca="1">IF(O55=1,"",RTD("cqg.rtd",,"StudyData", "(Vol("&amp;$E$17&amp;")when  (LocalYear("&amp;$E$17&amp;")="&amp;$D$6&amp;" AND LocalMonth("&amp;$E$17&amp;")="&amp;$C$6&amp;" AND LocalDay("&amp;$E$17&amp;")="&amp;$B$6&amp;" AND LocalHour("&amp;$E$17&amp;")="&amp;F55&amp;" AND LocalMinute("&amp;$E$17&amp;")="&amp;G55&amp;"))", "Bar", "", "Close", "5", "0", "", "", "","FALSE","T"))</f>
        <v>11801</v>
      </c>
      <c r="X55" s="115">
        <f ca="1">IF(O55=1,"",RTD("cqg.rtd",,"StudyData", "(Vol("&amp;$E$18&amp;")when  (LocalYear("&amp;$E$18&amp;")="&amp;$D$7&amp;" AND LocalMonth("&amp;$E$18&amp;")="&amp;$C$7&amp;" AND LocalDay("&amp;$E$18&amp;")="&amp;$B$7&amp;" AND LocalHour("&amp;$E$18&amp;")="&amp;F55&amp;" AND LocalMinute("&amp;$E$18&amp;")="&amp;G55&amp;"))", "Bar", "", "Close", "5", "0", "", "", "","FALSE","T"))</f>
        <v>23445</v>
      </c>
      <c r="Y55" s="115">
        <f ca="1">IF(O55=1,"",RTD("cqg.rtd",,"StudyData", "(Vol("&amp;$E$19&amp;")when  (LocalYear("&amp;$E$19&amp;")="&amp;$D$8&amp;" AND LocalMonth("&amp;$E$19&amp;")="&amp;$C$8&amp;" AND LocalDay("&amp;$E$19&amp;")="&amp;$B$8&amp;" AND LocalHour("&amp;$E$19&amp;")="&amp;F55&amp;" AND LocalMinute("&amp;$E$19&amp;")="&amp;G55&amp;"))", "Bar", "", "Close", "5", "0", "", "", "","FALSE","T"))</f>
        <v>12385</v>
      </c>
      <c r="Z55" s="115">
        <f ca="1">IF(O55=1,"",RTD("cqg.rtd",,"StudyData", "(Vol("&amp;$E$20&amp;")when  (LocalYear("&amp;$E$20&amp;")="&amp;$D$9&amp;" AND LocalMonth("&amp;$E$20&amp;")="&amp;$C$9&amp;" AND LocalDay("&amp;$E$20&amp;")="&amp;$B$9&amp;" AND LocalHour("&amp;$E$20&amp;")="&amp;F55&amp;" AND LocalMinute("&amp;$E$20&amp;")="&amp;G55&amp;"))", "Bar", "", "Close", "5", "0", "", "", "","FALSE","T"))</f>
        <v>19264</v>
      </c>
      <c r="AA55" s="115">
        <f ca="1">IF(O55=1,"",RTD("cqg.rtd",,"StudyData", "(Vol("&amp;$E$21&amp;")when  (LocalYear("&amp;$E$21&amp;")="&amp;$D$10&amp;" AND LocalMonth("&amp;$E$21&amp;")="&amp;$C$10&amp;" AND LocalDay("&amp;$E$21&amp;")="&amp;$B$10&amp;" AND LocalHour("&amp;$E$21&amp;")="&amp;F55&amp;" AND LocalMinute("&amp;$E$21&amp;")="&amp;G55&amp;"))", "Bar", "", "Close", "5", "0", "", "", "","FALSE","T"))</f>
        <v>15299</v>
      </c>
      <c r="AB55" s="115">
        <f ca="1">IF(O55=1,"",RTD("cqg.rtd",,"StudyData", "(Vol("&amp;$E$21&amp;")when  (LocalYear("&amp;$E$21&amp;")="&amp;$D$11&amp;" AND LocalMonth("&amp;$E$21&amp;")="&amp;$C$11&amp;" AND LocalDay("&amp;$E$21&amp;")="&amp;$B$11&amp;" AND LocalHour("&amp;$E$21&amp;")="&amp;F55&amp;" AND LocalMinute("&amp;$E$21&amp;")="&amp;G55&amp;"))", "Bar", "", "Close", "5", "0", "", "", "","FALSE","T"))</f>
        <v>27009</v>
      </c>
      <c r="AC55" s="116" t="str">
        <f t="shared" ca="1" si="8"/>
        <v/>
      </c>
      <c r="AE55" s="115" t="str">
        <f ca="1">IF($R55=1,SUM($S$1:S55),"")</f>
        <v/>
      </c>
      <c r="AF55" s="115" t="str">
        <f ca="1">IF($R55=1,SUM($T$1:T55),"")</f>
        <v/>
      </c>
      <c r="AG55" s="115" t="str">
        <f ca="1">IF($R55=1,SUM($U$1:U55),"")</f>
        <v/>
      </c>
      <c r="AH55" s="115" t="str">
        <f ca="1">IF($R55=1,SUM($V$1:V55),"")</f>
        <v/>
      </c>
      <c r="AI55" s="115" t="str">
        <f ca="1">IF($R55=1,SUM($W$1:W55),"")</f>
        <v/>
      </c>
      <c r="AJ55" s="115" t="str">
        <f ca="1">IF($R55=1,SUM($X$1:X55),"")</f>
        <v/>
      </c>
      <c r="AK55" s="115" t="str">
        <f ca="1">IF($R55=1,SUM($Y$1:Y55),"")</f>
        <v/>
      </c>
      <c r="AL55" s="115" t="str">
        <f ca="1">IF($R55=1,SUM($Z$1:Z55),"")</f>
        <v/>
      </c>
      <c r="AM55" s="115" t="str">
        <f ca="1">IF($R55=1,SUM($AA$1:AA55),"")</f>
        <v/>
      </c>
      <c r="AN55" s="115" t="str">
        <f ca="1">IF($R55=1,SUM($AB$1:AB55),"")</f>
        <v/>
      </c>
      <c r="AO55" s="115" t="str">
        <f ca="1">IF($R55=1,SUM($AC$1:AC55),"")</f>
        <v/>
      </c>
      <c r="AQ55" s="120" t="str">
        <f t="shared" si="9"/>
        <v>13:00</v>
      </c>
    </row>
    <row r="56" spans="6:43" x14ac:dyDescent="0.3">
      <c r="F56" s="115">
        <f t="shared" si="16"/>
        <v>13</v>
      </c>
      <c r="G56" s="117" t="str">
        <f t="shared" si="17"/>
        <v>05</v>
      </c>
      <c r="H56" s="118">
        <f t="shared" si="5"/>
        <v>0.54513888888888895</v>
      </c>
      <c r="K56" s="116" t="str">
        <f ca="1" xml:space="preserve"> IF(O56=1,"",RTD("cqg.rtd",,"StudyData",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/>
      </c>
      <c r="L56" s="116" t="e">
        <f ca="1">IF(K56="",NA(),RTD("cqg.rtd",,"StudyData",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#N/A</v>
      </c>
      <c r="M56" s="116">
        <f t="shared" ca="1" si="15"/>
        <v>16295.7</v>
      </c>
      <c r="O56" s="115">
        <f t="shared" si="6"/>
        <v>0</v>
      </c>
      <c r="R56" s="115">
        <f t="shared" ca="1" si="18"/>
        <v>1.0339999999999963</v>
      </c>
      <c r="S56" s="115" t="str">
        <f ca="1">IF(O56=1,"",RTD("cqg.rtd",,"StudyData", "(Vol("&amp;$E$13&amp;")when  (LocalYear("&amp;$E$13&amp;")="&amp;$D$2&amp;" AND LocalMonth("&amp;$E$13&amp;")="&amp;$C$2&amp;" AND LocalDay("&amp;$E$13&amp;")="&amp;$B$2&amp;" AND LocalHour("&amp;$E$13&amp;")="&amp;F56&amp;" AND LocalMinute("&amp;$E$13&amp;")="&amp;G56&amp;"))", "Bar", "", "Close", "5", "0", "", "", "","FALSE","T"))</f>
        <v/>
      </c>
      <c r="T56" s="115">
        <f ca="1">IF(O56=1,"",RTD("cqg.rtd",,"StudyData", "(Vol("&amp;$E$14&amp;")when  (LocalYear("&amp;$E$14&amp;")="&amp;$D$3&amp;" AND LocalMonth("&amp;$E$14&amp;")="&amp;$C$3&amp;" AND LocalDay("&amp;$E$14&amp;")="&amp;$B$3&amp;" AND LocalHour("&amp;$E$14&amp;")="&amp;F56&amp;" AND LocalMinute("&amp;$E$14&amp;")="&amp;G56&amp;"))", "Bar", "", "Close", "5", "0", "", "", "","FALSE","T"))</f>
        <v>16652</v>
      </c>
      <c r="U56" s="115">
        <f ca="1">IF(O56=1,"",RTD("cqg.rtd",,"StudyData", "(Vol("&amp;$E$15&amp;")when  (LocalYear("&amp;$E$15&amp;")="&amp;$D$4&amp;" AND LocalMonth("&amp;$E$15&amp;")="&amp;$C$4&amp;" AND LocalDay("&amp;$E$15&amp;")="&amp;$B$4&amp;" AND LocalHour("&amp;$E$15&amp;")="&amp;F56&amp;" AND LocalMinute("&amp;$E$15&amp;")="&amp;G56&amp;"))", "Bar", "", "Close", "5", "0", "", "", "","FALSE","T"))</f>
        <v>20340</v>
      </c>
      <c r="V56" s="115">
        <f ca="1">IF(O56=1,"",RTD("cqg.rtd",,"StudyData", "(Vol("&amp;$E$16&amp;")when  (LocalYear("&amp;$E$16&amp;")="&amp;$D$5&amp;" AND LocalMonth("&amp;$E$16&amp;")="&amp;$C$5&amp;" AND LocalDay("&amp;$E$16&amp;")="&amp;$B$5&amp;" AND LocalHour("&amp;$E$16&amp;")="&amp;F56&amp;" AND LocalMinute("&amp;$E$16&amp;")="&amp;G56&amp;"))", "Bar", "", "Close", "5", "0", "", "", "","FALSE","T"))</f>
        <v>9450</v>
      </c>
      <c r="W56" s="115">
        <f ca="1">IF(O56=1,"",RTD("cqg.rtd",,"StudyData", "(Vol("&amp;$E$17&amp;")when  (LocalYear("&amp;$E$17&amp;")="&amp;$D$6&amp;" AND LocalMonth("&amp;$E$17&amp;")="&amp;$C$6&amp;" AND LocalDay("&amp;$E$17&amp;")="&amp;$B$6&amp;" AND LocalHour("&amp;$E$17&amp;")="&amp;F56&amp;" AND LocalMinute("&amp;$E$17&amp;")="&amp;G56&amp;"))", "Bar", "", "Close", "5", "0", "", "", "","FALSE","T"))</f>
        <v>41209</v>
      </c>
      <c r="X56" s="115">
        <f ca="1">IF(O56=1,"",RTD("cqg.rtd",,"StudyData", "(Vol("&amp;$E$18&amp;")when  (LocalYear("&amp;$E$18&amp;")="&amp;$D$7&amp;" AND LocalMonth("&amp;$E$18&amp;")="&amp;$C$7&amp;" AND LocalDay("&amp;$E$18&amp;")="&amp;$B$7&amp;" AND LocalHour("&amp;$E$18&amp;")="&amp;F56&amp;" AND LocalMinute("&amp;$E$18&amp;")="&amp;G56&amp;"))", "Bar", "", "Close", "5", "0", "", "", "","FALSE","T"))</f>
        <v>11972</v>
      </c>
      <c r="Y56" s="115">
        <f ca="1">IF(O56=1,"",RTD("cqg.rtd",,"StudyData", "(Vol("&amp;$E$19&amp;")when  (LocalYear("&amp;$E$19&amp;")="&amp;$D$8&amp;" AND LocalMonth("&amp;$E$19&amp;")="&amp;$C$8&amp;" AND LocalDay("&amp;$E$19&amp;")="&amp;$B$8&amp;" AND LocalHour("&amp;$E$19&amp;")="&amp;F56&amp;" AND LocalMinute("&amp;$E$19&amp;")="&amp;G56&amp;"))", "Bar", "", "Close", "5", "0", "", "", "","FALSE","T"))</f>
        <v>11346</v>
      </c>
      <c r="Z56" s="115">
        <f ca="1">IF(O56=1,"",RTD("cqg.rtd",,"StudyData", "(Vol("&amp;$E$20&amp;")when  (LocalYear("&amp;$E$20&amp;")="&amp;$D$9&amp;" AND LocalMonth("&amp;$E$20&amp;")="&amp;$C$9&amp;" AND LocalDay("&amp;$E$20&amp;")="&amp;$B$9&amp;" AND LocalHour("&amp;$E$20&amp;")="&amp;F56&amp;" AND LocalMinute("&amp;$E$20&amp;")="&amp;G56&amp;"))", "Bar", "", "Close", "5", "0", "", "", "","FALSE","T"))</f>
        <v>18421</v>
      </c>
      <c r="AA56" s="115">
        <f ca="1">IF(O56=1,"",RTD("cqg.rtd",,"StudyData", "(Vol("&amp;$E$21&amp;")when  (LocalYear("&amp;$E$21&amp;")="&amp;$D$10&amp;" AND LocalMonth("&amp;$E$21&amp;")="&amp;$C$10&amp;" AND LocalDay("&amp;$E$21&amp;")="&amp;$B$10&amp;" AND LocalHour("&amp;$E$21&amp;")="&amp;F56&amp;" AND LocalMinute("&amp;$E$21&amp;")="&amp;G56&amp;"))", "Bar", "", "Close", "5", "0", "", "", "","FALSE","T"))</f>
        <v>19793</v>
      </c>
      <c r="AB56" s="115">
        <f ca="1">IF(O56=1,"",RTD("cqg.rtd",,"StudyData", "(Vol("&amp;$E$21&amp;")when  (LocalYear("&amp;$E$21&amp;")="&amp;$D$11&amp;" AND LocalMonth("&amp;$E$21&amp;")="&amp;$C$11&amp;" AND LocalDay("&amp;$E$21&amp;")="&amp;$B$11&amp;" AND LocalHour("&amp;$E$21&amp;")="&amp;F56&amp;" AND LocalMinute("&amp;$E$21&amp;")="&amp;G56&amp;"))", "Bar", "", "Close", "5", "0", "", "", "","FALSE","T"))</f>
        <v>13774</v>
      </c>
      <c r="AC56" s="116" t="str">
        <f t="shared" ca="1" si="8"/>
        <v/>
      </c>
      <c r="AE56" s="115" t="str">
        <f ca="1">IF($R56=1,SUM($S$1:S56),"")</f>
        <v/>
      </c>
      <c r="AF56" s="115" t="str">
        <f ca="1">IF($R56=1,SUM($T$1:T56),"")</f>
        <v/>
      </c>
      <c r="AG56" s="115" t="str">
        <f ca="1">IF($R56=1,SUM($U$1:U56),"")</f>
        <v/>
      </c>
      <c r="AH56" s="115" t="str">
        <f ca="1">IF($R56=1,SUM($V$1:V56),"")</f>
        <v/>
      </c>
      <c r="AI56" s="115" t="str">
        <f ca="1">IF($R56=1,SUM($W$1:W56),"")</f>
        <v/>
      </c>
      <c r="AJ56" s="115" t="str">
        <f ca="1">IF($R56=1,SUM($X$1:X56),"")</f>
        <v/>
      </c>
      <c r="AK56" s="115" t="str">
        <f ca="1">IF($R56=1,SUM($Y$1:Y56),"")</f>
        <v/>
      </c>
      <c r="AL56" s="115" t="str">
        <f ca="1">IF($R56=1,SUM($Z$1:Z56),"")</f>
        <v/>
      </c>
      <c r="AM56" s="115" t="str">
        <f ca="1">IF($R56=1,SUM($AA$1:AA56),"")</f>
        <v/>
      </c>
      <c r="AN56" s="115" t="str">
        <f ca="1">IF($R56=1,SUM($AB$1:AB56),"")</f>
        <v/>
      </c>
      <c r="AO56" s="115" t="str">
        <f ca="1">IF($R56=1,SUM($AC$1:AC56),"")</f>
        <v/>
      </c>
      <c r="AQ56" s="120" t="str">
        <f t="shared" si="9"/>
        <v>13:05</v>
      </c>
    </row>
    <row r="57" spans="6:43" x14ac:dyDescent="0.3">
      <c r="F57" s="115">
        <f t="shared" si="16"/>
        <v>13</v>
      </c>
      <c r="G57" s="117">
        <f t="shared" si="17"/>
        <v>10</v>
      </c>
      <c r="H57" s="118">
        <f t="shared" si="5"/>
        <v>0.54861111111111105</v>
      </c>
      <c r="K57" s="116" t="str">
        <f ca="1" xml:space="preserve"> IF(O57=1,"",RTD("cqg.rtd",,"StudyData",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/>
      </c>
      <c r="L57" s="116" t="e">
        <f ca="1">IF(K57="",NA(),RTD("cqg.rtd",,"StudyData",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#N/A</v>
      </c>
      <c r="M57" s="116">
        <f t="shared" ca="1" si="15"/>
        <v>16184.9</v>
      </c>
      <c r="O57" s="115">
        <f t="shared" si="6"/>
        <v>0</v>
      </c>
      <c r="R57" s="115">
        <f t="shared" ca="1" si="18"/>
        <v>1.0349999999999961</v>
      </c>
      <c r="S57" s="115" t="str">
        <f ca="1">IF(O57=1,"",RTD("cqg.rtd",,"StudyData", "(Vol("&amp;$E$13&amp;")when  (LocalYear("&amp;$E$13&amp;")="&amp;$D$2&amp;" AND LocalMonth("&amp;$E$13&amp;")="&amp;$C$2&amp;" AND LocalDay("&amp;$E$13&amp;")="&amp;$B$2&amp;" AND LocalHour("&amp;$E$13&amp;")="&amp;F57&amp;" AND LocalMinute("&amp;$E$13&amp;")="&amp;G57&amp;"))", "Bar", "", "Close", "5", "0", "", "", "","FALSE","T"))</f>
        <v/>
      </c>
      <c r="T57" s="115">
        <f ca="1">IF(O57=1,"",RTD("cqg.rtd",,"StudyData", "(Vol("&amp;$E$14&amp;")when  (LocalYear("&amp;$E$14&amp;")="&amp;$D$3&amp;" AND LocalMonth("&amp;$E$14&amp;")="&amp;$C$3&amp;" AND LocalDay("&amp;$E$14&amp;")="&amp;$B$3&amp;" AND LocalHour("&amp;$E$14&amp;")="&amp;F57&amp;" AND LocalMinute("&amp;$E$14&amp;")="&amp;G57&amp;"))", "Bar", "", "Close", "5", "0", "", "", "","FALSE","T"))</f>
        <v>13181</v>
      </c>
      <c r="U57" s="115">
        <f ca="1">IF(O57=1,"",RTD("cqg.rtd",,"StudyData", "(Vol("&amp;$E$15&amp;")when  (LocalYear("&amp;$E$15&amp;")="&amp;$D$4&amp;" AND LocalMonth("&amp;$E$15&amp;")="&amp;$C$4&amp;" AND LocalDay("&amp;$E$15&amp;")="&amp;$B$4&amp;" AND LocalHour("&amp;$E$15&amp;")="&amp;F57&amp;" AND LocalMinute("&amp;$E$15&amp;")="&amp;G57&amp;"))", "Bar", "", "Close", "5", "0", "", "", "","FALSE","T"))</f>
        <v>10028</v>
      </c>
      <c r="V57" s="115">
        <f ca="1">IF(O57=1,"",RTD("cqg.rtd",,"StudyData", "(Vol("&amp;$E$16&amp;")when  (LocalYear("&amp;$E$16&amp;")="&amp;$D$5&amp;" AND LocalMonth("&amp;$E$16&amp;")="&amp;$C$5&amp;" AND LocalDay("&amp;$E$16&amp;")="&amp;$B$5&amp;" AND LocalHour("&amp;$E$16&amp;")="&amp;F57&amp;" AND LocalMinute("&amp;$E$16&amp;")="&amp;G57&amp;"))", "Bar", "", "Close", "5", "0", "", "", "","FALSE","T"))</f>
        <v>10089</v>
      </c>
      <c r="W57" s="115">
        <f ca="1">IF(O57=1,"",RTD("cqg.rtd",,"StudyData", "(Vol("&amp;$E$17&amp;")when  (LocalYear("&amp;$E$17&amp;")="&amp;$D$6&amp;" AND LocalMonth("&amp;$E$17&amp;")="&amp;$C$6&amp;" AND LocalDay("&amp;$E$17&amp;")="&amp;$B$6&amp;" AND LocalHour("&amp;$E$17&amp;")="&amp;F57&amp;" AND LocalMinute("&amp;$E$17&amp;")="&amp;G57&amp;"))", "Bar", "", "Close", "5", "0", "", "", "","FALSE","T"))</f>
        <v>27893</v>
      </c>
      <c r="X57" s="115">
        <f ca="1">IF(O57=1,"",RTD("cqg.rtd",,"StudyData", "(Vol("&amp;$E$18&amp;")when  (LocalYear("&amp;$E$18&amp;")="&amp;$D$7&amp;" AND LocalMonth("&amp;$E$18&amp;")="&amp;$C$7&amp;" AND LocalDay("&amp;$E$18&amp;")="&amp;$B$7&amp;" AND LocalHour("&amp;$E$18&amp;")="&amp;F57&amp;" AND LocalMinute("&amp;$E$18&amp;")="&amp;G57&amp;"))", "Bar", "", "Close", "5", "0", "", "", "","FALSE","T"))</f>
        <v>17892</v>
      </c>
      <c r="Y57" s="115">
        <f ca="1">IF(O57=1,"",RTD("cqg.rtd",,"StudyData", "(Vol("&amp;$E$19&amp;")when  (LocalYear("&amp;$E$19&amp;")="&amp;$D$8&amp;" AND LocalMonth("&amp;$E$19&amp;")="&amp;$C$8&amp;" AND LocalDay("&amp;$E$19&amp;")="&amp;$B$8&amp;" AND LocalHour("&amp;$E$19&amp;")="&amp;F57&amp;" AND LocalMinute("&amp;$E$19&amp;")="&amp;G57&amp;"))", "Bar", "", "Close", "5", "0", "", "", "","FALSE","T"))</f>
        <v>22064</v>
      </c>
      <c r="Z57" s="115">
        <f ca="1">IF(O57=1,"",RTD("cqg.rtd",,"StudyData", "(Vol("&amp;$E$20&amp;")when  (LocalYear("&amp;$E$20&amp;")="&amp;$D$9&amp;" AND LocalMonth("&amp;$E$20&amp;")="&amp;$C$9&amp;" AND LocalDay("&amp;$E$20&amp;")="&amp;$B$9&amp;" AND LocalHour("&amp;$E$20&amp;")="&amp;F57&amp;" AND LocalMinute("&amp;$E$20&amp;")="&amp;G57&amp;"))", "Bar", "", "Close", "5", "0", "", "", "","FALSE","T"))</f>
        <v>13437</v>
      </c>
      <c r="AA57" s="115">
        <f ca="1">IF(O57=1,"",RTD("cqg.rtd",,"StudyData", "(Vol("&amp;$E$21&amp;")when  (LocalYear("&amp;$E$21&amp;")="&amp;$D$10&amp;" AND LocalMonth("&amp;$E$21&amp;")="&amp;$C$10&amp;" AND LocalDay("&amp;$E$21&amp;")="&amp;$B$10&amp;" AND LocalHour("&amp;$E$21&amp;")="&amp;F57&amp;" AND LocalMinute("&amp;$E$21&amp;")="&amp;G57&amp;"))", "Bar", "", "Close", "5", "0", "", "", "","FALSE","T"))</f>
        <v>20994</v>
      </c>
      <c r="AB57" s="115">
        <f ca="1">IF(O57=1,"",RTD("cqg.rtd",,"StudyData", "(Vol("&amp;$E$21&amp;")when  (LocalYear("&amp;$E$21&amp;")="&amp;$D$11&amp;" AND LocalMonth("&amp;$E$21&amp;")="&amp;$C$11&amp;" AND LocalDay("&amp;$E$21&amp;")="&amp;$B$11&amp;" AND LocalHour("&amp;$E$21&amp;")="&amp;F57&amp;" AND LocalMinute("&amp;$E$21&amp;")="&amp;G57&amp;"))", "Bar", "", "Close", "5", "0", "", "", "","FALSE","T"))</f>
        <v>26271</v>
      </c>
      <c r="AC57" s="116" t="str">
        <f t="shared" ca="1" si="8"/>
        <v/>
      </c>
      <c r="AE57" s="115" t="str">
        <f ca="1">IF($R57=1,SUM($S$1:S57),"")</f>
        <v/>
      </c>
      <c r="AF57" s="115" t="str">
        <f ca="1">IF($R57=1,SUM($T$1:T57),"")</f>
        <v/>
      </c>
      <c r="AG57" s="115" t="str">
        <f ca="1">IF($R57=1,SUM($U$1:U57),"")</f>
        <v/>
      </c>
      <c r="AH57" s="115" t="str">
        <f ca="1">IF($R57=1,SUM($V$1:V57),"")</f>
        <v/>
      </c>
      <c r="AI57" s="115" t="str">
        <f ca="1">IF($R57=1,SUM($W$1:W57),"")</f>
        <v/>
      </c>
      <c r="AJ57" s="115" t="str">
        <f ca="1">IF($R57=1,SUM($X$1:X57),"")</f>
        <v/>
      </c>
      <c r="AK57" s="115" t="str">
        <f ca="1">IF($R57=1,SUM($Y$1:Y57),"")</f>
        <v/>
      </c>
      <c r="AL57" s="115" t="str">
        <f ca="1">IF($R57=1,SUM($Z$1:Z57),"")</f>
        <v/>
      </c>
      <c r="AM57" s="115" t="str">
        <f ca="1">IF($R57=1,SUM($AA$1:AA57),"")</f>
        <v/>
      </c>
      <c r="AN57" s="115" t="str">
        <f ca="1">IF($R57=1,SUM($AB$1:AB57),"")</f>
        <v/>
      </c>
      <c r="AO57" s="115" t="str">
        <f ca="1">IF($R57=1,SUM($AC$1:AC57),"")</f>
        <v/>
      </c>
      <c r="AQ57" s="120" t="str">
        <f t="shared" si="9"/>
        <v>13:10</v>
      </c>
    </row>
    <row r="58" spans="6:43" x14ac:dyDescent="0.3">
      <c r="F58" s="115">
        <f t="shared" si="16"/>
        <v>13</v>
      </c>
      <c r="G58" s="117">
        <f t="shared" si="17"/>
        <v>15</v>
      </c>
      <c r="H58" s="118">
        <f t="shared" si="5"/>
        <v>0.55208333333333337</v>
      </c>
      <c r="K58" s="116" t="str">
        <f ca="1" xml:space="preserve"> IF(O58=1,"",RTD("cqg.rtd",,"StudyData",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/>
      </c>
      <c r="L58" s="116" t="e">
        <f ca="1">IF(K58="",NA(),RTD("cqg.rtd",,"StudyData",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#N/A</v>
      </c>
      <c r="M58" s="116">
        <f t="shared" ca="1" si="15"/>
        <v>15968.9</v>
      </c>
      <c r="O58" s="115">
        <f t="shared" si="6"/>
        <v>0</v>
      </c>
      <c r="R58" s="115">
        <f t="shared" ca="1" si="18"/>
        <v>1.035999999999996</v>
      </c>
      <c r="S58" s="115" t="str">
        <f ca="1">IF(O58=1,"",RTD("cqg.rtd",,"StudyData", "(Vol("&amp;$E$13&amp;")when  (LocalYear("&amp;$E$13&amp;")="&amp;$D$2&amp;" AND LocalMonth("&amp;$E$13&amp;")="&amp;$C$2&amp;" AND LocalDay("&amp;$E$13&amp;")="&amp;$B$2&amp;" AND LocalHour("&amp;$E$13&amp;")="&amp;F58&amp;" AND LocalMinute("&amp;$E$13&amp;")="&amp;G58&amp;"))", "Bar", "", "Close", "5", "0", "", "", "","FALSE","T"))</f>
        <v/>
      </c>
      <c r="T58" s="115">
        <f ca="1">IF(O58=1,"",RTD("cqg.rtd",,"StudyData", "(Vol("&amp;$E$14&amp;")when  (LocalYear("&amp;$E$14&amp;")="&amp;$D$3&amp;" AND LocalMonth("&amp;$E$14&amp;")="&amp;$C$3&amp;" AND LocalDay("&amp;$E$14&amp;")="&amp;$B$3&amp;" AND LocalHour("&amp;$E$14&amp;")="&amp;F58&amp;" AND LocalMinute("&amp;$E$14&amp;")="&amp;G58&amp;"))", "Bar", "", "Close", "5", "0", "", "", "","FALSE","T"))</f>
        <v>24937</v>
      </c>
      <c r="U58" s="115">
        <f ca="1">IF(O58=1,"",RTD("cqg.rtd",,"StudyData", "(Vol("&amp;$E$15&amp;")when  (LocalYear("&amp;$E$15&amp;")="&amp;$D$4&amp;" AND LocalMonth("&amp;$E$15&amp;")="&amp;$C$4&amp;" AND LocalDay("&amp;$E$15&amp;")="&amp;$B$4&amp;" AND LocalHour("&amp;$E$15&amp;")="&amp;F58&amp;" AND LocalMinute("&amp;$E$15&amp;")="&amp;G58&amp;"))", "Bar", "", "Close", "5", "0", "", "", "","FALSE","T"))</f>
        <v>16926</v>
      </c>
      <c r="V58" s="115">
        <f ca="1">IF(O58=1,"",RTD("cqg.rtd",,"StudyData", "(Vol("&amp;$E$16&amp;")when  (LocalYear("&amp;$E$16&amp;")="&amp;$D$5&amp;" AND LocalMonth("&amp;$E$16&amp;")="&amp;$C$5&amp;" AND LocalDay("&amp;$E$16&amp;")="&amp;$B$5&amp;" AND LocalHour("&amp;$E$16&amp;")="&amp;F58&amp;" AND LocalMinute("&amp;$E$16&amp;")="&amp;G58&amp;"))", "Bar", "", "Close", "5", "0", "", "", "","FALSE","T"))</f>
        <v>11147</v>
      </c>
      <c r="W58" s="115">
        <f ca="1">IF(O58=1,"",RTD("cqg.rtd",,"StudyData", "(Vol("&amp;$E$17&amp;")when  (LocalYear("&amp;$E$17&amp;")="&amp;$D$6&amp;" AND LocalMonth("&amp;$E$17&amp;")="&amp;$C$6&amp;" AND LocalDay("&amp;$E$17&amp;")="&amp;$B$6&amp;" AND LocalHour("&amp;$E$17&amp;")="&amp;F58&amp;" AND LocalMinute("&amp;$E$17&amp;")="&amp;G58&amp;"))", "Bar", "", "Close", "5", "0", "", "", "","FALSE","T"))</f>
        <v>19073</v>
      </c>
      <c r="X58" s="115">
        <f ca="1">IF(O58=1,"",RTD("cqg.rtd",,"StudyData", "(Vol("&amp;$E$18&amp;")when  (LocalYear("&amp;$E$18&amp;")="&amp;$D$7&amp;" AND LocalMonth("&amp;$E$18&amp;")="&amp;$C$7&amp;" AND LocalDay("&amp;$E$18&amp;")="&amp;$B$7&amp;" AND LocalHour("&amp;$E$18&amp;")="&amp;F58&amp;" AND LocalMinute("&amp;$E$18&amp;")="&amp;G58&amp;"))", "Bar", "", "Close", "5", "0", "", "", "","FALSE","T"))</f>
        <v>18385</v>
      </c>
      <c r="Y58" s="115">
        <f ca="1">IF(O58=1,"",RTD("cqg.rtd",,"StudyData", "(Vol("&amp;$E$19&amp;")when  (LocalYear("&amp;$E$19&amp;")="&amp;$D$8&amp;" AND LocalMonth("&amp;$E$19&amp;")="&amp;$C$8&amp;" AND LocalDay("&amp;$E$19&amp;")="&amp;$B$8&amp;" AND LocalHour("&amp;$E$19&amp;")="&amp;F58&amp;" AND LocalMinute("&amp;$E$19&amp;")="&amp;G58&amp;"))", "Bar", "", "Close", "5", "0", "", "", "","FALSE","T"))</f>
        <v>24923</v>
      </c>
      <c r="Z58" s="115">
        <f ca="1">IF(O58=1,"",RTD("cqg.rtd",,"StudyData", "(Vol("&amp;$E$20&amp;")when  (LocalYear("&amp;$E$20&amp;")="&amp;$D$9&amp;" AND LocalMonth("&amp;$E$20&amp;")="&amp;$C$9&amp;" AND LocalDay("&amp;$E$20&amp;")="&amp;$B$9&amp;" AND LocalHour("&amp;$E$20&amp;")="&amp;F58&amp;" AND LocalMinute("&amp;$E$20&amp;")="&amp;G58&amp;"))", "Bar", "", "Close", "5", "0", "", "", "","FALSE","T"))</f>
        <v>13749</v>
      </c>
      <c r="AA58" s="115">
        <f ca="1">IF(O58=1,"",RTD("cqg.rtd",,"StudyData", "(Vol("&amp;$E$21&amp;")when  (LocalYear("&amp;$E$21&amp;")="&amp;$D$10&amp;" AND LocalMonth("&amp;$E$21&amp;")="&amp;$C$10&amp;" AND LocalDay("&amp;$E$21&amp;")="&amp;$B$10&amp;" AND LocalHour("&amp;$E$21&amp;")="&amp;F58&amp;" AND LocalMinute("&amp;$E$21&amp;")="&amp;G58&amp;"))", "Bar", "", "Close", "5", "0", "", "", "","FALSE","T"))</f>
        <v>15807</v>
      </c>
      <c r="AB58" s="115">
        <f ca="1">IF(O58=1,"",RTD("cqg.rtd",,"StudyData", "(Vol("&amp;$E$21&amp;")when  (LocalYear("&amp;$E$21&amp;")="&amp;$D$11&amp;" AND LocalMonth("&amp;$E$21&amp;")="&amp;$C$11&amp;" AND LocalDay("&amp;$E$21&amp;")="&amp;$B$11&amp;" AND LocalHour("&amp;$E$21&amp;")="&amp;F58&amp;" AND LocalMinute("&amp;$E$21&amp;")="&amp;G58&amp;"))", "Bar", "", "Close", "5", "0", "", "", "","FALSE","T"))</f>
        <v>14742</v>
      </c>
      <c r="AC58" s="116" t="str">
        <f t="shared" ca="1" si="8"/>
        <v/>
      </c>
      <c r="AE58" s="115" t="str">
        <f ca="1">IF($R58=1,SUM($S$1:S58),"")</f>
        <v/>
      </c>
      <c r="AF58" s="115" t="str">
        <f ca="1">IF($R58=1,SUM($T$1:T58),"")</f>
        <v/>
      </c>
      <c r="AG58" s="115" t="str">
        <f ca="1">IF($R58=1,SUM($U$1:U58),"")</f>
        <v/>
      </c>
      <c r="AH58" s="115" t="str">
        <f ca="1">IF($R58=1,SUM($V$1:V58),"")</f>
        <v/>
      </c>
      <c r="AI58" s="115" t="str">
        <f ca="1">IF($R58=1,SUM($W$1:W58),"")</f>
        <v/>
      </c>
      <c r="AJ58" s="115" t="str">
        <f ca="1">IF($R58=1,SUM($X$1:X58),"")</f>
        <v/>
      </c>
      <c r="AK58" s="115" t="str">
        <f ca="1">IF($R58=1,SUM($Y$1:Y58),"")</f>
        <v/>
      </c>
      <c r="AL58" s="115" t="str">
        <f ca="1">IF($R58=1,SUM($Z$1:Z58),"")</f>
        <v/>
      </c>
      <c r="AM58" s="115" t="str">
        <f ca="1">IF($R58=1,SUM($AA$1:AA58),"")</f>
        <v/>
      </c>
      <c r="AN58" s="115" t="str">
        <f ca="1">IF($R58=1,SUM($AB$1:AB58),"")</f>
        <v/>
      </c>
      <c r="AO58" s="115" t="str">
        <f ca="1">IF($R58=1,SUM($AC$1:AC58),"")</f>
        <v/>
      </c>
      <c r="AQ58" s="120" t="str">
        <f t="shared" si="9"/>
        <v>13:15</v>
      </c>
    </row>
    <row r="59" spans="6:43" x14ac:dyDescent="0.3">
      <c r="F59" s="115">
        <f t="shared" si="16"/>
        <v>13</v>
      </c>
      <c r="G59" s="117">
        <f t="shared" si="17"/>
        <v>20</v>
      </c>
      <c r="H59" s="118">
        <f t="shared" si="5"/>
        <v>0.55555555555555558</v>
      </c>
      <c r="K59" s="116" t="str">
        <f ca="1" xml:space="preserve"> IF(O59=1,"",RTD("cqg.rtd",,"StudyData",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/>
      </c>
      <c r="L59" s="116" t="e">
        <f ca="1">IF(K59="",NA(),RTD("cqg.rtd",,"StudyData",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#N/A</v>
      </c>
      <c r="M59" s="116">
        <f t="shared" ca="1" si="15"/>
        <v>17636</v>
      </c>
      <c r="O59" s="115">
        <f t="shared" si="6"/>
        <v>0</v>
      </c>
      <c r="R59" s="115">
        <f t="shared" ca="1" si="18"/>
        <v>1.0369999999999959</v>
      </c>
      <c r="S59" s="115" t="str">
        <f ca="1">IF(O59=1,"",RTD("cqg.rtd",,"StudyData", "(Vol("&amp;$E$13&amp;")when  (LocalYear("&amp;$E$13&amp;")="&amp;$D$2&amp;" AND LocalMonth("&amp;$E$13&amp;")="&amp;$C$2&amp;" AND LocalDay("&amp;$E$13&amp;")="&amp;$B$2&amp;" AND LocalHour("&amp;$E$13&amp;")="&amp;F59&amp;" AND LocalMinute("&amp;$E$13&amp;")="&amp;G59&amp;"))", "Bar", "", "Close", "5", "0", "", "", "","FALSE","T"))</f>
        <v/>
      </c>
      <c r="T59" s="115">
        <f ca="1">IF(O59=1,"",RTD("cqg.rtd",,"StudyData", "(Vol("&amp;$E$14&amp;")when  (LocalYear("&amp;$E$14&amp;")="&amp;$D$3&amp;" AND LocalMonth("&amp;$E$14&amp;")="&amp;$C$3&amp;" AND LocalDay("&amp;$E$14&amp;")="&amp;$B$3&amp;" AND LocalHour("&amp;$E$14&amp;")="&amp;F59&amp;" AND LocalMinute("&amp;$E$14&amp;")="&amp;G59&amp;"))", "Bar", "", "Close", "5", "0", "", "", "","FALSE","T"))</f>
        <v>12357</v>
      </c>
      <c r="U59" s="115">
        <f ca="1">IF(O59=1,"",RTD("cqg.rtd",,"StudyData", "(Vol("&amp;$E$15&amp;")when  (LocalYear("&amp;$E$15&amp;")="&amp;$D$4&amp;" AND LocalMonth("&amp;$E$15&amp;")="&amp;$C$4&amp;" AND LocalDay("&amp;$E$15&amp;")="&amp;$B$4&amp;" AND LocalHour("&amp;$E$15&amp;")="&amp;F59&amp;" AND LocalMinute("&amp;$E$15&amp;")="&amp;G59&amp;"))", "Bar", "", "Close", "5", "0", "", "", "","FALSE","T"))</f>
        <v>29602</v>
      </c>
      <c r="V59" s="115">
        <f ca="1">IF(O59=1,"",RTD("cqg.rtd",,"StudyData", "(Vol("&amp;$E$16&amp;")when  (LocalYear("&amp;$E$16&amp;")="&amp;$D$5&amp;" AND LocalMonth("&amp;$E$16&amp;")="&amp;$C$5&amp;" AND LocalDay("&amp;$E$16&amp;")="&amp;$B$5&amp;" AND LocalHour("&amp;$E$16&amp;")="&amp;F59&amp;" AND LocalMinute("&amp;$E$16&amp;")="&amp;G59&amp;"))", "Bar", "", "Close", "5", "0", "", "", "","FALSE","T"))</f>
        <v>6841</v>
      </c>
      <c r="W59" s="115">
        <f ca="1">IF(O59=1,"",RTD("cqg.rtd",,"StudyData", "(Vol("&amp;$E$17&amp;")when  (LocalYear("&amp;$E$17&amp;")="&amp;$D$6&amp;" AND LocalMonth("&amp;$E$17&amp;")="&amp;$C$6&amp;" AND LocalDay("&amp;$E$17&amp;")="&amp;$B$6&amp;" AND LocalHour("&amp;$E$17&amp;")="&amp;F59&amp;" AND LocalMinute("&amp;$E$17&amp;")="&amp;G59&amp;"))", "Bar", "", "Close", "5", "0", "", "", "","FALSE","T"))</f>
        <v>18013</v>
      </c>
      <c r="X59" s="115">
        <f ca="1">IF(O59=1,"",RTD("cqg.rtd",,"StudyData", "(Vol("&amp;$E$18&amp;")when  (LocalYear("&amp;$E$18&amp;")="&amp;$D$7&amp;" AND LocalMonth("&amp;$E$18&amp;")="&amp;$C$7&amp;" AND LocalDay("&amp;$E$18&amp;")="&amp;$B$7&amp;" AND LocalHour("&amp;$E$18&amp;")="&amp;F59&amp;" AND LocalMinute("&amp;$E$18&amp;")="&amp;G59&amp;"))", "Bar", "", "Close", "5", "0", "", "", "","FALSE","T"))</f>
        <v>16585</v>
      </c>
      <c r="Y59" s="115">
        <f ca="1">IF(O59=1,"",RTD("cqg.rtd",,"StudyData", "(Vol("&amp;$E$19&amp;")when  (LocalYear("&amp;$E$19&amp;")="&amp;$D$8&amp;" AND LocalMonth("&amp;$E$19&amp;")="&amp;$C$8&amp;" AND LocalDay("&amp;$E$19&amp;")="&amp;$B$8&amp;" AND LocalHour("&amp;$E$19&amp;")="&amp;F59&amp;" AND LocalMinute("&amp;$E$19&amp;")="&amp;G59&amp;"))", "Bar", "", "Close", "5", "0", "", "", "","FALSE","T"))</f>
        <v>16348</v>
      </c>
      <c r="Z59" s="115">
        <f ca="1">IF(O59=1,"",RTD("cqg.rtd",,"StudyData", "(Vol("&amp;$E$20&amp;")when  (LocalYear("&amp;$E$20&amp;")="&amp;$D$9&amp;" AND LocalMonth("&amp;$E$20&amp;")="&amp;$C$9&amp;" AND LocalDay("&amp;$E$20&amp;")="&amp;$B$9&amp;" AND LocalHour("&amp;$E$20&amp;")="&amp;F59&amp;" AND LocalMinute("&amp;$E$20&amp;")="&amp;G59&amp;"))", "Bar", "", "Close", "5", "0", "", "", "","FALSE","T"))</f>
        <v>13604</v>
      </c>
      <c r="AA59" s="115">
        <f ca="1">IF(O59=1,"",RTD("cqg.rtd",,"StudyData", "(Vol("&amp;$E$21&amp;")when  (LocalYear("&amp;$E$21&amp;")="&amp;$D$10&amp;" AND LocalMonth("&amp;$E$21&amp;")="&amp;$C$10&amp;" AND LocalDay("&amp;$E$21&amp;")="&amp;$B$10&amp;" AND LocalHour("&amp;$E$21&amp;")="&amp;F59&amp;" AND LocalMinute("&amp;$E$21&amp;")="&amp;G59&amp;"))", "Bar", "", "Close", "5", "0", "", "", "","FALSE","T"))</f>
        <v>44755</v>
      </c>
      <c r="AB59" s="115">
        <f ca="1">IF(O59=1,"",RTD("cqg.rtd",,"StudyData", "(Vol("&amp;$E$21&amp;")when  (LocalYear("&amp;$E$21&amp;")="&amp;$D$11&amp;" AND LocalMonth("&amp;$E$21&amp;")="&amp;$C$11&amp;" AND LocalDay("&amp;$E$21&amp;")="&amp;$B$11&amp;" AND LocalHour("&amp;$E$21&amp;")="&amp;F59&amp;" AND LocalMinute("&amp;$E$21&amp;")="&amp;G59&amp;"))", "Bar", "", "Close", "5", "0", "", "", "","FALSE","T"))</f>
        <v>18255</v>
      </c>
      <c r="AC59" s="116" t="str">
        <f t="shared" ca="1" si="8"/>
        <v/>
      </c>
      <c r="AE59" s="115" t="str">
        <f ca="1">IF($R59=1,SUM($S$1:S59),"")</f>
        <v/>
      </c>
      <c r="AF59" s="115" t="str">
        <f ca="1">IF($R59=1,SUM($T$1:T59),"")</f>
        <v/>
      </c>
      <c r="AG59" s="115" t="str">
        <f ca="1">IF($R59=1,SUM($U$1:U59),"")</f>
        <v/>
      </c>
      <c r="AH59" s="115" t="str">
        <f ca="1">IF($R59=1,SUM($V$1:V59),"")</f>
        <v/>
      </c>
      <c r="AI59" s="115" t="str">
        <f ca="1">IF($R59=1,SUM($W$1:W59),"")</f>
        <v/>
      </c>
      <c r="AJ59" s="115" t="str">
        <f ca="1">IF($R59=1,SUM($X$1:X59),"")</f>
        <v/>
      </c>
      <c r="AK59" s="115" t="str">
        <f ca="1">IF($R59=1,SUM($Y$1:Y59),"")</f>
        <v/>
      </c>
      <c r="AL59" s="115" t="str">
        <f ca="1">IF($R59=1,SUM($Z$1:Z59),"")</f>
        <v/>
      </c>
      <c r="AM59" s="115" t="str">
        <f ca="1">IF($R59=1,SUM($AA$1:AA59),"")</f>
        <v/>
      </c>
      <c r="AN59" s="115" t="str">
        <f ca="1">IF($R59=1,SUM($AB$1:AB59),"")</f>
        <v/>
      </c>
      <c r="AO59" s="115" t="str">
        <f ca="1">IF($R59=1,SUM($AC$1:AC59),"")</f>
        <v/>
      </c>
      <c r="AQ59" s="120" t="str">
        <f t="shared" si="9"/>
        <v>13:20</v>
      </c>
    </row>
    <row r="60" spans="6:43" x14ac:dyDescent="0.3">
      <c r="F60" s="115">
        <f t="shared" si="16"/>
        <v>13</v>
      </c>
      <c r="G60" s="117">
        <f t="shared" si="17"/>
        <v>25</v>
      </c>
      <c r="H60" s="118">
        <f t="shared" si="5"/>
        <v>0.55902777777777779</v>
      </c>
      <c r="K60" s="116" t="str">
        <f ca="1" xml:space="preserve"> IF(O60=1,"",RTD("cqg.rtd",,"StudyData",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/>
      </c>
      <c r="L60" s="116" t="e">
        <f ca="1">IF(K60="",NA(),RTD("cqg.rtd",,"StudyData",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#N/A</v>
      </c>
      <c r="M60" s="116">
        <f t="shared" ca="1" si="15"/>
        <v>20370.3</v>
      </c>
      <c r="O60" s="115">
        <f t="shared" si="6"/>
        <v>0</v>
      </c>
      <c r="R60" s="115">
        <f t="shared" ca="1" si="18"/>
        <v>1.0379999999999958</v>
      </c>
      <c r="S60" s="115" t="str">
        <f ca="1">IF(O60=1,"",RTD("cqg.rtd",,"StudyData", "(Vol("&amp;$E$13&amp;")when  (LocalYear("&amp;$E$13&amp;")="&amp;$D$2&amp;" AND LocalMonth("&amp;$E$13&amp;")="&amp;$C$2&amp;" AND LocalDay("&amp;$E$13&amp;")="&amp;$B$2&amp;" AND LocalHour("&amp;$E$13&amp;")="&amp;F60&amp;" AND LocalMinute("&amp;$E$13&amp;")="&amp;G60&amp;"))", "Bar", "", "Close", "5", "0", "", "", "","FALSE","T"))</f>
        <v/>
      </c>
      <c r="T60" s="115">
        <f ca="1">IF(O60=1,"",RTD("cqg.rtd",,"StudyData", "(Vol("&amp;$E$14&amp;")when  (LocalYear("&amp;$E$14&amp;")="&amp;$D$3&amp;" AND LocalMonth("&amp;$E$14&amp;")="&amp;$C$3&amp;" AND LocalDay("&amp;$E$14&amp;")="&amp;$B$3&amp;" AND LocalHour("&amp;$E$14&amp;")="&amp;F60&amp;" AND LocalMinute("&amp;$E$14&amp;")="&amp;G60&amp;"))", "Bar", "", "Close", "5", "0", "", "", "","FALSE","T"))</f>
        <v>12582</v>
      </c>
      <c r="U60" s="115">
        <f ca="1">IF(O60=1,"",RTD("cqg.rtd",,"StudyData", "(Vol("&amp;$E$15&amp;")when  (LocalYear("&amp;$E$15&amp;")="&amp;$D$4&amp;" AND LocalMonth("&amp;$E$15&amp;")="&amp;$C$4&amp;" AND LocalDay("&amp;$E$15&amp;")="&amp;$B$4&amp;" AND LocalHour("&amp;$E$15&amp;")="&amp;F60&amp;" AND LocalMinute("&amp;$E$15&amp;")="&amp;G60&amp;"))", "Bar", "", "Close", "5", "0", "", "", "","FALSE","T"))</f>
        <v>26066</v>
      </c>
      <c r="V60" s="115">
        <f ca="1">IF(O60=1,"",RTD("cqg.rtd",,"StudyData", "(Vol("&amp;$E$16&amp;")when  (LocalYear("&amp;$E$16&amp;")="&amp;$D$5&amp;" AND LocalMonth("&amp;$E$16&amp;")="&amp;$C$5&amp;" AND LocalDay("&amp;$E$16&amp;")="&amp;$B$5&amp;" AND LocalHour("&amp;$E$16&amp;")="&amp;F60&amp;" AND LocalMinute("&amp;$E$16&amp;")="&amp;G60&amp;"))", "Bar", "", "Close", "5", "0", "", "", "","FALSE","T"))</f>
        <v>12038</v>
      </c>
      <c r="W60" s="115">
        <f ca="1">IF(O60=1,"",RTD("cqg.rtd",,"StudyData", "(Vol("&amp;$E$17&amp;")when  (LocalYear("&amp;$E$17&amp;")="&amp;$D$6&amp;" AND LocalMonth("&amp;$E$17&amp;")="&amp;$C$6&amp;" AND LocalDay("&amp;$E$17&amp;")="&amp;$B$6&amp;" AND LocalHour("&amp;$E$17&amp;")="&amp;F60&amp;" AND LocalMinute("&amp;$E$17&amp;")="&amp;G60&amp;"))", "Bar", "", "Close", "5", "0", "", "", "","FALSE","T"))</f>
        <v>19752</v>
      </c>
      <c r="X60" s="115">
        <f ca="1">IF(O60=1,"",RTD("cqg.rtd",,"StudyData", "(Vol("&amp;$E$18&amp;")when  (LocalYear("&amp;$E$18&amp;")="&amp;$D$7&amp;" AND LocalMonth("&amp;$E$18&amp;")="&amp;$C$7&amp;" AND LocalDay("&amp;$E$18&amp;")="&amp;$B$7&amp;" AND LocalHour("&amp;$E$18&amp;")="&amp;F60&amp;" AND LocalMinute("&amp;$E$18&amp;")="&amp;G60&amp;"))", "Bar", "", "Close", "5", "0", "", "", "","FALSE","T"))</f>
        <v>16955</v>
      </c>
      <c r="Y60" s="115">
        <f ca="1">IF(O60=1,"",RTD("cqg.rtd",,"StudyData", "(Vol("&amp;$E$19&amp;")when  (LocalYear("&amp;$E$19&amp;")="&amp;$D$8&amp;" AND LocalMonth("&amp;$E$19&amp;")="&amp;$C$8&amp;" AND LocalDay("&amp;$E$19&amp;")="&amp;$B$8&amp;" AND LocalHour("&amp;$E$19&amp;")="&amp;F60&amp;" AND LocalMinute("&amp;$E$19&amp;")="&amp;G60&amp;"))", "Bar", "", "Close", "5", "0", "", "", "","FALSE","T"))</f>
        <v>13652</v>
      </c>
      <c r="Z60" s="115">
        <f ca="1">IF(O60=1,"",RTD("cqg.rtd",,"StudyData", "(Vol("&amp;$E$20&amp;")when  (LocalYear("&amp;$E$20&amp;")="&amp;$D$9&amp;" AND LocalMonth("&amp;$E$20&amp;")="&amp;$C$9&amp;" AND LocalDay("&amp;$E$20&amp;")="&amp;$B$9&amp;" AND LocalHour("&amp;$E$20&amp;")="&amp;F60&amp;" AND LocalMinute("&amp;$E$20&amp;")="&amp;G60&amp;"))", "Bar", "", "Close", "5", "0", "", "", "","FALSE","T"))</f>
        <v>15524</v>
      </c>
      <c r="AA60" s="115">
        <f ca="1">IF(O60=1,"",RTD("cqg.rtd",,"StudyData", "(Vol("&amp;$E$21&amp;")when  (LocalYear("&amp;$E$21&amp;")="&amp;$D$10&amp;" AND LocalMonth("&amp;$E$21&amp;")="&amp;$C$10&amp;" AND LocalDay("&amp;$E$21&amp;")="&amp;$B$10&amp;" AND LocalHour("&amp;$E$21&amp;")="&amp;F60&amp;" AND LocalMinute("&amp;$E$21&amp;")="&amp;G60&amp;"))", "Bar", "", "Close", "5", "0", "", "", "","FALSE","T"))</f>
        <v>69154</v>
      </c>
      <c r="AB60" s="115">
        <f ca="1">IF(O60=1,"",RTD("cqg.rtd",,"StudyData", "(Vol("&amp;$E$21&amp;")when  (LocalYear("&amp;$E$21&amp;")="&amp;$D$11&amp;" AND LocalMonth("&amp;$E$21&amp;")="&amp;$C$11&amp;" AND LocalDay("&amp;$E$21&amp;")="&amp;$B$11&amp;" AND LocalHour("&amp;$E$21&amp;")="&amp;F60&amp;" AND LocalMinute("&amp;$E$21&amp;")="&amp;G60&amp;"))", "Bar", "", "Close", "5", "0", "", "", "","FALSE","T"))</f>
        <v>17980</v>
      </c>
      <c r="AC60" s="116" t="str">
        <f t="shared" ca="1" si="8"/>
        <v/>
      </c>
      <c r="AE60" s="115" t="str">
        <f ca="1">IF($R60=1,SUM($S$1:S60),"")</f>
        <v/>
      </c>
      <c r="AF60" s="115" t="str">
        <f ca="1">IF($R60=1,SUM($T$1:T60),"")</f>
        <v/>
      </c>
      <c r="AG60" s="115" t="str">
        <f ca="1">IF($R60=1,SUM($U$1:U60),"")</f>
        <v/>
      </c>
      <c r="AH60" s="115" t="str">
        <f ca="1">IF($R60=1,SUM($V$1:V60),"")</f>
        <v/>
      </c>
      <c r="AI60" s="115" t="str">
        <f ca="1">IF($R60=1,SUM($W$1:W60),"")</f>
        <v/>
      </c>
      <c r="AJ60" s="115" t="str">
        <f ca="1">IF($R60=1,SUM($X$1:X60),"")</f>
        <v/>
      </c>
      <c r="AK60" s="115" t="str">
        <f ca="1">IF($R60=1,SUM($Y$1:Y60),"")</f>
        <v/>
      </c>
      <c r="AL60" s="115" t="str">
        <f ca="1">IF($R60=1,SUM($Z$1:Z60),"")</f>
        <v/>
      </c>
      <c r="AM60" s="115" t="str">
        <f ca="1">IF($R60=1,SUM($AA$1:AA60),"")</f>
        <v/>
      </c>
      <c r="AN60" s="115" t="str">
        <f ca="1">IF($R60=1,SUM($AB$1:AB60),"")</f>
        <v/>
      </c>
      <c r="AO60" s="115" t="str">
        <f ca="1">IF($R60=1,SUM($AC$1:AC60),"")</f>
        <v/>
      </c>
      <c r="AQ60" s="120" t="str">
        <f t="shared" si="9"/>
        <v>13:25</v>
      </c>
    </row>
    <row r="61" spans="6:43" x14ac:dyDescent="0.3">
      <c r="F61" s="115">
        <f t="shared" si="16"/>
        <v>13</v>
      </c>
      <c r="G61" s="117">
        <f t="shared" si="17"/>
        <v>30</v>
      </c>
      <c r="H61" s="118">
        <f t="shared" si="5"/>
        <v>0.5625</v>
      </c>
      <c r="K61" s="116" t="str">
        <f ca="1" xml:space="preserve"> IF(O61=1,"",RTD("cqg.rtd",,"StudyData",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/>
      </c>
      <c r="L61" s="116" t="e">
        <f ca="1">IF(K61="",NA(),RTD("cqg.rtd",,"StudyData",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#N/A</v>
      </c>
      <c r="M61" s="116">
        <f t="shared" ca="1" si="15"/>
        <v>18352.8</v>
      </c>
      <c r="O61" s="115">
        <f t="shared" si="6"/>
        <v>0</v>
      </c>
      <c r="R61" s="115">
        <f t="shared" ca="1" si="18"/>
        <v>1.0389999999999957</v>
      </c>
      <c r="S61" s="115" t="str">
        <f ca="1">IF(O61=1,"",RTD("cqg.rtd",,"StudyData", "(Vol("&amp;$E$13&amp;")when  (LocalYear("&amp;$E$13&amp;")="&amp;$D$2&amp;" AND LocalMonth("&amp;$E$13&amp;")="&amp;$C$2&amp;" AND LocalDay("&amp;$E$13&amp;")="&amp;$B$2&amp;" AND LocalHour("&amp;$E$13&amp;")="&amp;F61&amp;" AND LocalMinute("&amp;$E$13&amp;")="&amp;G61&amp;"))", "Bar", "", "Close", "5", "0", "", "", "","FALSE","T"))</f>
        <v/>
      </c>
      <c r="T61" s="115">
        <f ca="1">IF(O61=1,"",RTD("cqg.rtd",,"StudyData", "(Vol("&amp;$E$14&amp;")when  (LocalYear("&amp;$E$14&amp;")="&amp;$D$3&amp;" AND LocalMonth("&amp;$E$14&amp;")="&amp;$C$3&amp;" AND LocalDay("&amp;$E$14&amp;")="&amp;$B$3&amp;" AND LocalHour("&amp;$E$14&amp;")="&amp;F61&amp;" AND LocalMinute("&amp;$E$14&amp;")="&amp;G61&amp;"))", "Bar", "", "Close", "5", "0", "", "", "","FALSE","T"))</f>
        <v>13681</v>
      </c>
      <c r="U61" s="115">
        <f ca="1">IF(O61=1,"",RTD("cqg.rtd",,"StudyData", "(Vol("&amp;$E$15&amp;")when  (LocalYear("&amp;$E$15&amp;")="&amp;$D$4&amp;" AND LocalMonth("&amp;$E$15&amp;")="&amp;$C$4&amp;" AND LocalDay("&amp;$E$15&amp;")="&amp;$B$4&amp;" AND LocalHour("&amp;$E$15&amp;")="&amp;F61&amp;" AND LocalMinute("&amp;$E$15&amp;")="&amp;G61&amp;"))", "Bar", "", "Close", "5", "0", "", "", "","FALSE","T"))</f>
        <v>27153</v>
      </c>
      <c r="V61" s="115">
        <f ca="1">IF(O61=1,"",RTD("cqg.rtd",,"StudyData", "(Vol("&amp;$E$16&amp;")when  (LocalYear("&amp;$E$16&amp;")="&amp;$D$5&amp;" AND LocalMonth("&amp;$E$16&amp;")="&amp;$C$5&amp;" AND LocalDay("&amp;$E$16&amp;")="&amp;$B$5&amp;" AND LocalHour("&amp;$E$16&amp;")="&amp;F61&amp;" AND LocalMinute("&amp;$E$16&amp;")="&amp;G61&amp;"))", "Bar", "", "Close", "5", "0", "", "", "","FALSE","T"))</f>
        <v>14486</v>
      </c>
      <c r="W61" s="115">
        <f ca="1">IF(O61=1,"",RTD("cqg.rtd",,"StudyData", "(Vol("&amp;$E$17&amp;")when  (LocalYear("&amp;$E$17&amp;")="&amp;$D$6&amp;" AND LocalMonth("&amp;$E$17&amp;")="&amp;$C$6&amp;" AND LocalDay("&amp;$E$17&amp;")="&amp;$B$6&amp;" AND LocalHour("&amp;$E$17&amp;")="&amp;F61&amp;" AND LocalMinute("&amp;$E$17&amp;")="&amp;G61&amp;"))", "Bar", "", "Close", "5", "0", "", "", "","FALSE","T"))</f>
        <v>19116</v>
      </c>
      <c r="X61" s="115">
        <f ca="1">IF(O61=1,"",RTD("cqg.rtd",,"StudyData", "(Vol("&amp;$E$18&amp;")when  (LocalYear("&amp;$E$18&amp;")="&amp;$D$7&amp;" AND LocalMonth("&amp;$E$18&amp;")="&amp;$C$7&amp;" AND LocalDay("&amp;$E$18&amp;")="&amp;$B$7&amp;" AND LocalHour("&amp;$E$18&amp;")="&amp;F61&amp;" AND LocalMinute("&amp;$E$18&amp;")="&amp;G61&amp;"))", "Bar", "", "Close", "5", "0", "", "", "","FALSE","T"))</f>
        <v>31318</v>
      </c>
      <c r="Y61" s="115">
        <f ca="1">IF(O61=1,"",RTD("cqg.rtd",,"StudyData", "(Vol("&amp;$E$19&amp;")when  (LocalYear("&amp;$E$19&amp;")="&amp;$D$8&amp;" AND LocalMonth("&amp;$E$19&amp;")="&amp;$C$8&amp;" AND LocalDay("&amp;$E$19&amp;")="&amp;$B$8&amp;" AND LocalHour("&amp;$E$19&amp;")="&amp;F61&amp;" AND LocalMinute("&amp;$E$19&amp;")="&amp;G61&amp;"))", "Bar", "", "Close", "5", "0", "", "", "","FALSE","T"))</f>
        <v>18513</v>
      </c>
      <c r="Z61" s="115">
        <f ca="1">IF(O61=1,"",RTD("cqg.rtd",,"StudyData", "(Vol("&amp;$E$20&amp;")when  (LocalYear("&amp;$E$20&amp;")="&amp;$D$9&amp;" AND LocalMonth("&amp;$E$20&amp;")="&amp;$C$9&amp;" AND LocalDay("&amp;$E$20&amp;")="&amp;$B$9&amp;" AND LocalHour("&amp;$E$20&amp;")="&amp;F61&amp;" AND LocalMinute("&amp;$E$20&amp;")="&amp;G61&amp;"))", "Bar", "", "Close", "5", "0", "", "", "","FALSE","T"))</f>
        <v>11451</v>
      </c>
      <c r="AA61" s="115">
        <f ca="1">IF(O61=1,"",RTD("cqg.rtd",,"StudyData", "(Vol("&amp;$E$21&amp;")when  (LocalYear("&amp;$E$21&amp;")="&amp;$D$10&amp;" AND LocalMonth("&amp;$E$21&amp;")="&amp;$C$10&amp;" AND LocalDay("&amp;$E$21&amp;")="&amp;$B$10&amp;" AND LocalHour("&amp;$E$21&amp;")="&amp;F61&amp;" AND LocalMinute("&amp;$E$21&amp;")="&amp;G61&amp;"))", "Bar", "", "Close", "5", "0", "", "", "","FALSE","T"))</f>
        <v>35562</v>
      </c>
      <c r="AB61" s="115">
        <f ca="1">IF(O61=1,"",RTD("cqg.rtd",,"StudyData", "(Vol("&amp;$E$21&amp;")when  (LocalYear("&amp;$E$21&amp;")="&amp;$D$11&amp;" AND LocalMonth("&amp;$E$21&amp;")="&amp;$C$11&amp;" AND LocalDay("&amp;$E$21&amp;")="&amp;$B$11&amp;" AND LocalHour("&amp;$E$21&amp;")="&amp;F61&amp;" AND LocalMinute("&amp;$E$21&amp;")="&amp;G61&amp;"))", "Bar", "", "Close", "5", "0", "", "", "","FALSE","T"))</f>
        <v>12248</v>
      </c>
      <c r="AC61" s="116" t="str">
        <f t="shared" ca="1" si="8"/>
        <v/>
      </c>
      <c r="AE61" s="115" t="str">
        <f ca="1">IF($R61=1,SUM($S$1:S61),"")</f>
        <v/>
      </c>
      <c r="AF61" s="115" t="str">
        <f ca="1">IF($R61=1,SUM($T$1:T61),"")</f>
        <v/>
      </c>
      <c r="AG61" s="115" t="str">
        <f ca="1">IF($R61=1,SUM($U$1:U61),"")</f>
        <v/>
      </c>
      <c r="AH61" s="115" t="str">
        <f ca="1">IF($R61=1,SUM($V$1:V61),"")</f>
        <v/>
      </c>
      <c r="AI61" s="115" t="str">
        <f ca="1">IF($R61=1,SUM($W$1:W61),"")</f>
        <v/>
      </c>
      <c r="AJ61" s="115" t="str">
        <f ca="1">IF($R61=1,SUM($X$1:X61),"")</f>
        <v/>
      </c>
      <c r="AK61" s="115" t="str">
        <f ca="1">IF($R61=1,SUM($Y$1:Y61),"")</f>
        <v/>
      </c>
      <c r="AL61" s="115" t="str">
        <f ca="1">IF($R61=1,SUM($Z$1:Z61),"")</f>
        <v/>
      </c>
      <c r="AM61" s="115" t="str">
        <f ca="1">IF($R61=1,SUM($AA$1:AA61),"")</f>
        <v/>
      </c>
      <c r="AN61" s="115" t="str">
        <f ca="1">IF($R61=1,SUM($AB$1:AB61),"")</f>
        <v/>
      </c>
      <c r="AO61" s="115" t="str">
        <f ca="1">IF($R61=1,SUM($AC$1:AC61),"")</f>
        <v/>
      </c>
      <c r="AQ61" s="120" t="str">
        <f t="shared" si="9"/>
        <v>13:30</v>
      </c>
    </row>
    <row r="62" spans="6:43" x14ac:dyDescent="0.3">
      <c r="F62" s="115">
        <f t="shared" si="16"/>
        <v>13</v>
      </c>
      <c r="G62" s="117">
        <f t="shared" si="17"/>
        <v>35</v>
      </c>
      <c r="H62" s="118">
        <f t="shared" si="5"/>
        <v>0.56597222222222221</v>
      </c>
      <c r="K62" s="116" t="str">
        <f ca="1" xml:space="preserve"> IF(O62=1,"",RTD("cqg.rtd",,"StudyData",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/>
      </c>
      <c r="L62" s="116" t="e">
        <f ca="1">IF(K62="",NA(),RTD("cqg.rtd",,"StudyData",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#N/A</v>
      </c>
      <c r="M62" s="116">
        <f t="shared" ca="1" si="15"/>
        <v>19617.599999999999</v>
      </c>
      <c r="O62" s="115">
        <f t="shared" si="6"/>
        <v>0</v>
      </c>
      <c r="R62" s="115">
        <f t="shared" ca="1" si="18"/>
        <v>1.0399999999999956</v>
      </c>
      <c r="S62" s="115" t="str">
        <f ca="1">IF(O62=1,"",RTD("cqg.rtd",,"StudyData", "(Vol("&amp;$E$13&amp;")when  (LocalYear("&amp;$E$13&amp;")="&amp;$D$2&amp;" AND LocalMonth("&amp;$E$13&amp;")="&amp;$C$2&amp;" AND LocalDay("&amp;$E$13&amp;")="&amp;$B$2&amp;" AND LocalHour("&amp;$E$13&amp;")="&amp;F62&amp;" AND LocalMinute("&amp;$E$13&amp;")="&amp;G62&amp;"))", "Bar", "", "Close", "5", "0", "", "", "","FALSE","T"))</f>
        <v/>
      </c>
      <c r="T62" s="115">
        <f ca="1">IF(O62=1,"",RTD("cqg.rtd",,"StudyData", "(Vol("&amp;$E$14&amp;")when  (LocalYear("&amp;$E$14&amp;")="&amp;$D$3&amp;" AND LocalMonth("&amp;$E$14&amp;")="&amp;$C$3&amp;" AND LocalDay("&amp;$E$14&amp;")="&amp;$B$3&amp;" AND LocalHour("&amp;$E$14&amp;")="&amp;F62&amp;" AND LocalMinute("&amp;$E$14&amp;")="&amp;G62&amp;"))", "Bar", "", "Close", "5", "0", "", "", "","FALSE","T"))</f>
        <v>8017</v>
      </c>
      <c r="U62" s="115">
        <f ca="1">IF(O62=1,"",RTD("cqg.rtd",,"StudyData", "(Vol("&amp;$E$15&amp;")when  (LocalYear("&amp;$E$15&amp;")="&amp;$D$4&amp;" AND LocalMonth("&amp;$E$15&amp;")="&amp;$C$4&amp;" AND LocalDay("&amp;$E$15&amp;")="&amp;$B$4&amp;" AND LocalHour("&amp;$E$15&amp;")="&amp;F62&amp;" AND LocalMinute("&amp;$E$15&amp;")="&amp;G62&amp;"))", "Bar", "", "Close", "5", "0", "", "", "","FALSE","T"))</f>
        <v>67990</v>
      </c>
      <c r="V62" s="115">
        <f ca="1">IF(O62=1,"",RTD("cqg.rtd",,"StudyData", "(Vol("&amp;$E$16&amp;")when  (LocalYear("&amp;$E$16&amp;")="&amp;$D$5&amp;" AND LocalMonth("&amp;$E$16&amp;")="&amp;$C$5&amp;" AND LocalDay("&amp;$E$16&amp;")="&amp;$B$5&amp;" AND LocalHour("&amp;$E$16&amp;")="&amp;F62&amp;" AND LocalMinute("&amp;$E$16&amp;")="&amp;G62&amp;"))", "Bar", "", "Close", "5", "0", "", "", "","FALSE","T"))</f>
        <v>10717</v>
      </c>
      <c r="W62" s="115">
        <f ca="1">IF(O62=1,"",RTD("cqg.rtd",,"StudyData", "(Vol("&amp;$E$17&amp;")when  (LocalYear("&amp;$E$17&amp;")="&amp;$D$6&amp;" AND LocalMonth("&amp;$E$17&amp;")="&amp;$C$6&amp;" AND LocalDay("&amp;$E$17&amp;")="&amp;$B$6&amp;" AND LocalHour("&amp;$E$17&amp;")="&amp;F62&amp;" AND LocalMinute("&amp;$E$17&amp;")="&amp;G62&amp;"))", "Bar", "", "Close", "5", "0", "", "", "","FALSE","T"))</f>
        <v>24094</v>
      </c>
      <c r="X62" s="115">
        <f ca="1">IF(O62=1,"",RTD("cqg.rtd",,"StudyData", "(Vol("&amp;$E$18&amp;")when  (LocalYear("&amp;$E$18&amp;")="&amp;$D$7&amp;" AND LocalMonth("&amp;$E$18&amp;")="&amp;$C$7&amp;" AND LocalDay("&amp;$E$18&amp;")="&amp;$B$7&amp;" AND LocalHour("&amp;$E$18&amp;")="&amp;F62&amp;" AND LocalMinute("&amp;$E$18&amp;")="&amp;G62&amp;"))", "Bar", "", "Close", "5", "0", "", "", "","FALSE","T"))</f>
        <v>17706</v>
      </c>
      <c r="Y62" s="115">
        <f ca="1">IF(O62=1,"",RTD("cqg.rtd",,"StudyData", "(Vol("&amp;$E$19&amp;")when  (LocalYear("&amp;$E$19&amp;")="&amp;$D$8&amp;" AND LocalMonth("&amp;$E$19&amp;")="&amp;$C$8&amp;" AND LocalDay("&amp;$E$19&amp;")="&amp;$B$8&amp;" AND LocalHour("&amp;$E$19&amp;")="&amp;F62&amp;" AND LocalMinute("&amp;$E$19&amp;")="&amp;G62&amp;"))", "Bar", "", "Close", "5", "0", "", "", "","FALSE","T"))</f>
        <v>10441</v>
      </c>
      <c r="Z62" s="115">
        <f ca="1">IF(O62=1,"",RTD("cqg.rtd",,"StudyData", "(Vol("&amp;$E$20&amp;")when  (LocalYear("&amp;$E$20&amp;")="&amp;$D$9&amp;" AND LocalMonth("&amp;$E$20&amp;")="&amp;$C$9&amp;" AND LocalDay("&amp;$E$20&amp;")="&amp;$B$9&amp;" AND LocalHour("&amp;$E$20&amp;")="&amp;F62&amp;" AND LocalMinute("&amp;$E$20&amp;")="&amp;G62&amp;"))", "Bar", "", "Close", "5", "0", "", "", "","FALSE","T"))</f>
        <v>12939</v>
      </c>
      <c r="AA62" s="115">
        <f ca="1">IF(O62=1,"",RTD("cqg.rtd",,"StudyData", "(Vol("&amp;$E$21&amp;")when  (LocalYear("&amp;$E$21&amp;")="&amp;$D$10&amp;" AND LocalMonth("&amp;$E$21&amp;")="&amp;$C$10&amp;" AND LocalDay("&amp;$E$21&amp;")="&amp;$B$10&amp;" AND LocalHour("&amp;$E$21&amp;")="&amp;F62&amp;" AND LocalMinute("&amp;$E$21&amp;")="&amp;G62&amp;"))", "Bar", "", "Close", "5", "0", "", "", "","FALSE","T"))</f>
        <v>27203</v>
      </c>
      <c r="AB62" s="115">
        <f ca="1">IF(O62=1,"",RTD("cqg.rtd",,"StudyData", "(Vol("&amp;$E$21&amp;")when  (LocalYear("&amp;$E$21&amp;")="&amp;$D$11&amp;" AND LocalMonth("&amp;$E$21&amp;")="&amp;$C$11&amp;" AND LocalDay("&amp;$E$21&amp;")="&amp;$B$11&amp;" AND LocalHour("&amp;$E$21&amp;")="&amp;F62&amp;" AND LocalMinute("&amp;$E$21&amp;")="&amp;G62&amp;"))", "Bar", "", "Close", "5", "0", "", "", "","FALSE","T"))</f>
        <v>17069</v>
      </c>
      <c r="AC62" s="116" t="str">
        <f t="shared" ca="1" si="8"/>
        <v/>
      </c>
      <c r="AE62" s="115" t="str">
        <f ca="1">IF($R62=1,SUM($S$1:S62),"")</f>
        <v/>
      </c>
      <c r="AF62" s="115" t="str">
        <f ca="1">IF($R62=1,SUM($T$1:T62),"")</f>
        <v/>
      </c>
      <c r="AG62" s="115" t="str">
        <f ca="1">IF($R62=1,SUM($U$1:U62),"")</f>
        <v/>
      </c>
      <c r="AH62" s="115" t="str">
        <f ca="1">IF($R62=1,SUM($V$1:V62),"")</f>
        <v/>
      </c>
      <c r="AI62" s="115" t="str">
        <f ca="1">IF($R62=1,SUM($W$1:W62),"")</f>
        <v/>
      </c>
      <c r="AJ62" s="115" t="str">
        <f ca="1">IF($R62=1,SUM($X$1:X62),"")</f>
        <v/>
      </c>
      <c r="AK62" s="115" t="str">
        <f ca="1">IF($R62=1,SUM($Y$1:Y62),"")</f>
        <v/>
      </c>
      <c r="AL62" s="115" t="str">
        <f ca="1">IF($R62=1,SUM($Z$1:Z62),"")</f>
        <v/>
      </c>
      <c r="AM62" s="115" t="str">
        <f ca="1">IF($R62=1,SUM($AA$1:AA62),"")</f>
        <v/>
      </c>
      <c r="AN62" s="115" t="str">
        <f ca="1">IF($R62=1,SUM($AB$1:AB62),"")</f>
        <v/>
      </c>
      <c r="AO62" s="115" t="str">
        <f ca="1">IF($R62=1,SUM($AC$1:AC62),"")</f>
        <v/>
      </c>
      <c r="AQ62" s="120" t="str">
        <f t="shared" si="9"/>
        <v>13:35</v>
      </c>
    </row>
    <row r="63" spans="6:43" x14ac:dyDescent="0.3">
      <c r="F63" s="115">
        <f t="shared" si="16"/>
        <v>13</v>
      </c>
      <c r="G63" s="117">
        <f t="shared" si="17"/>
        <v>40</v>
      </c>
      <c r="H63" s="118">
        <f t="shared" si="5"/>
        <v>0.56944444444444442</v>
      </c>
      <c r="K63" s="116" t="str">
        <f ca="1" xml:space="preserve"> IF(O63=1,"",RTD("cqg.rtd",,"StudyData",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/>
      </c>
      <c r="L63" s="116" t="e">
        <f ca="1">IF(K63="",NA(),RTD("cqg.rtd",,"StudyData",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#N/A</v>
      </c>
      <c r="M63" s="116">
        <f t="shared" ca="1" si="15"/>
        <v>24442.7</v>
      </c>
      <c r="O63" s="115">
        <f t="shared" si="6"/>
        <v>0</v>
      </c>
      <c r="R63" s="115">
        <f t="shared" ca="1" si="18"/>
        <v>1.0409999999999955</v>
      </c>
      <c r="S63" s="115" t="str">
        <f ca="1">IF(O63=1,"",RTD("cqg.rtd",,"StudyData", "(Vol("&amp;$E$13&amp;")when  (LocalYear("&amp;$E$13&amp;")="&amp;$D$2&amp;" AND LocalMonth("&amp;$E$13&amp;")="&amp;$C$2&amp;" AND LocalDay("&amp;$E$13&amp;")="&amp;$B$2&amp;" AND LocalHour("&amp;$E$13&amp;")="&amp;F63&amp;" AND LocalMinute("&amp;$E$13&amp;")="&amp;G63&amp;"))", "Bar", "", "Close", "5", "0", "", "", "","FALSE","T"))</f>
        <v/>
      </c>
      <c r="T63" s="115">
        <f ca="1">IF(O63=1,"",RTD("cqg.rtd",,"StudyData", "(Vol("&amp;$E$14&amp;")when  (LocalYear("&amp;$E$14&amp;")="&amp;$D$3&amp;" AND LocalMonth("&amp;$E$14&amp;")="&amp;$C$3&amp;" AND LocalDay("&amp;$E$14&amp;")="&amp;$B$3&amp;" AND LocalHour("&amp;$E$14&amp;")="&amp;F63&amp;" AND LocalMinute("&amp;$E$14&amp;")="&amp;G63&amp;"))", "Bar", "", "Close", "5", "0", "", "", "","FALSE","T"))</f>
        <v>10256</v>
      </c>
      <c r="U63" s="115">
        <f ca="1">IF(O63=1,"",RTD("cqg.rtd",,"StudyData", "(Vol("&amp;$E$15&amp;")when  (LocalYear("&amp;$E$15&amp;")="&amp;$D$4&amp;" AND LocalMonth("&amp;$E$15&amp;")="&amp;$C$4&amp;" AND LocalDay("&amp;$E$15&amp;")="&amp;$B$4&amp;" AND LocalHour("&amp;$E$15&amp;")="&amp;F63&amp;" AND LocalMinute("&amp;$E$15&amp;")="&amp;G63&amp;"))", "Bar", "", "Close", "5", "0", "", "", "","FALSE","T"))</f>
        <v>80026</v>
      </c>
      <c r="V63" s="115">
        <f ca="1">IF(O63=1,"",RTD("cqg.rtd",,"StudyData", "(Vol("&amp;$E$16&amp;")when  (LocalYear("&amp;$E$16&amp;")="&amp;$D$5&amp;" AND LocalMonth("&amp;$E$16&amp;")="&amp;$C$5&amp;" AND LocalDay("&amp;$E$16&amp;")="&amp;$B$5&amp;" AND LocalHour("&amp;$E$16&amp;")="&amp;F63&amp;" AND LocalMinute("&amp;$E$16&amp;")="&amp;G63&amp;"))", "Bar", "", "Close", "5", "0", "", "", "","FALSE","T"))</f>
        <v>21529</v>
      </c>
      <c r="W63" s="115">
        <f ca="1">IF(O63=1,"",RTD("cqg.rtd",,"StudyData", "(Vol("&amp;$E$17&amp;")when  (LocalYear("&amp;$E$17&amp;")="&amp;$D$6&amp;" AND LocalMonth("&amp;$E$17&amp;")="&amp;$C$6&amp;" AND LocalDay("&amp;$E$17&amp;")="&amp;$B$6&amp;" AND LocalHour("&amp;$E$17&amp;")="&amp;F63&amp;" AND LocalMinute("&amp;$E$17&amp;")="&amp;G63&amp;"))", "Bar", "", "Close", "5", "0", "", "", "","FALSE","T"))</f>
        <v>31365</v>
      </c>
      <c r="X63" s="115">
        <f ca="1">IF(O63=1,"",RTD("cqg.rtd",,"StudyData", "(Vol("&amp;$E$18&amp;")when  (LocalYear("&amp;$E$18&amp;")="&amp;$D$7&amp;" AND LocalMonth("&amp;$E$18&amp;")="&amp;$C$7&amp;" AND LocalDay("&amp;$E$18&amp;")="&amp;$B$7&amp;" AND LocalHour("&amp;$E$18&amp;")="&amp;F63&amp;" AND LocalMinute("&amp;$E$18&amp;")="&amp;G63&amp;"))", "Bar", "", "Close", "5", "0", "", "", "","FALSE","T"))</f>
        <v>23355</v>
      </c>
      <c r="Y63" s="115">
        <f ca="1">IF(O63=1,"",RTD("cqg.rtd",,"StudyData", "(Vol("&amp;$E$19&amp;")when  (LocalYear("&amp;$E$19&amp;")="&amp;$D$8&amp;" AND LocalMonth("&amp;$E$19&amp;")="&amp;$C$8&amp;" AND LocalDay("&amp;$E$19&amp;")="&amp;$B$8&amp;" AND LocalHour("&amp;$E$19&amp;")="&amp;F63&amp;" AND LocalMinute("&amp;$E$19&amp;")="&amp;G63&amp;"))", "Bar", "", "Close", "5", "0", "", "", "","FALSE","T"))</f>
        <v>18293</v>
      </c>
      <c r="Z63" s="115">
        <f ca="1">IF(O63=1,"",RTD("cqg.rtd",,"StudyData", "(Vol("&amp;$E$20&amp;")when  (LocalYear("&amp;$E$20&amp;")="&amp;$D$9&amp;" AND LocalMonth("&amp;$E$20&amp;")="&amp;$C$9&amp;" AND LocalDay("&amp;$E$20&amp;")="&amp;$B$9&amp;" AND LocalHour("&amp;$E$20&amp;")="&amp;F63&amp;" AND LocalMinute("&amp;$E$20&amp;")="&amp;G63&amp;"))", "Bar", "", "Close", "5", "0", "", "", "","FALSE","T"))</f>
        <v>10554</v>
      </c>
      <c r="AA63" s="115">
        <f ca="1">IF(O63=1,"",RTD("cqg.rtd",,"StudyData", "(Vol("&amp;$E$21&amp;")when  (LocalYear("&amp;$E$21&amp;")="&amp;$D$10&amp;" AND LocalMonth("&amp;$E$21&amp;")="&amp;$C$10&amp;" AND LocalDay("&amp;$E$21&amp;")="&amp;$B$10&amp;" AND LocalHour("&amp;$E$21&amp;")="&amp;F63&amp;" AND LocalMinute("&amp;$E$21&amp;")="&amp;G63&amp;"))", "Bar", "", "Close", "5", "0", "", "", "","FALSE","T"))</f>
        <v>35101</v>
      </c>
      <c r="AB63" s="115">
        <f ca="1">IF(O63=1,"",RTD("cqg.rtd",,"StudyData", "(Vol("&amp;$E$21&amp;")when  (LocalYear("&amp;$E$21&amp;")="&amp;$D$11&amp;" AND LocalMonth("&amp;$E$21&amp;")="&amp;$C$11&amp;" AND LocalDay("&amp;$E$21&amp;")="&amp;$B$11&amp;" AND LocalHour("&amp;$E$21&amp;")="&amp;F63&amp;" AND LocalMinute("&amp;$E$21&amp;")="&amp;G63&amp;"))", "Bar", "", "Close", "5", "0", "", "", "","FALSE","T"))</f>
        <v>13948</v>
      </c>
      <c r="AC63" s="116" t="str">
        <f t="shared" ca="1" si="8"/>
        <v/>
      </c>
      <c r="AE63" s="115" t="str">
        <f ca="1">IF($R63=1,SUM($S$1:S63),"")</f>
        <v/>
      </c>
      <c r="AF63" s="115" t="str">
        <f ca="1">IF($R63=1,SUM($T$1:T63),"")</f>
        <v/>
      </c>
      <c r="AG63" s="115" t="str">
        <f ca="1">IF($R63=1,SUM($U$1:U63),"")</f>
        <v/>
      </c>
      <c r="AH63" s="115" t="str">
        <f ca="1">IF($R63=1,SUM($V$1:V63),"")</f>
        <v/>
      </c>
      <c r="AI63" s="115" t="str">
        <f ca="1">IF($R63=1,SUM($W$1:W63),"")</f>
        <v/>
      </c>
      <c r="AJ63" s="115" t="str">
        <f ca="1">IF($R63=1,SUM($X$1:X63),"")</f>
        <v/>
      </c>
      <c r="AK63" s="115" t="str">
        <f ca="1">IF($R63=1,SUM($Y$1:Y63),"")</f>
        <v/>
      </c>
      <c r="AL63" s="115" t="str">
        <f ca="1">IF($R63=1,SUM($Z$1:Z63),"")</f>
        <v/>
      </c>
      <c r="AM63" s="115" t="str">
        <f ca="1">IF($R63=1,SUM($AA$1:AA63),"")</f>
        <v/>
      </c>
      <c r="AN63" s="115" t="str">
        <f ca="1">IF($R63=1,SUM($AB$1:AB63),"")</f>
        <v/>
      </c>
      <c r="AO63" s="115" t="str">
        <f ca="1">IF($R63=1,SUM($AC$1:AC63),"")</f>
        <v/>
      </c>
      <c r="AQ63" s="120" t="str">
        <f t="shared" si="9"/>
        <v>13:40</v>
      </c>
    </row>
    <row r="64" spans="6:43" x14ac:dyDescent="0.3">
      <c r="F64" s="115">
        <f t="shared" si="16"/>
        <v>13</v>
      </c>
      <c r="G64" s="117">
        <f t="shared" si="17"/>
        <v>45</v>
      </c>
      <c r="H64" s="118">
        <f t="shared" si="5"/>
        <v>0.57291666666666663</v>
      </c>
      <c r="K64" s="116" t="str">
        <f ca="1" xml:space="preserve"> IF(O64=1,"",RTD("cqg.rtd",,"StudyData",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/>
      </c>
      <c r="L64" s="116" t="e">
        <f ca="1">IF(K64="",NA(),RTD("cqg.rtd",,"StudyData",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#N/A</v>
      </c>
      <c r="M64" s="116">
        <f t="shared" ca="1" si="15"/>
        <v>24359.200000000001</v>
      </c>
      <c r="O64" s="115">
        <f t="shared" si="6"/>
        <v>0</v>
      </c>
      <c r="R64" s="115">
        <f t="shared" ca="1" si="18"/>
        <v>1.0419999999999954</v>
      </c>
      <c r="S64" s="115" t="str">
        <f ca="1">IF(O64=1,"",RTD("cqg.rtd",,"StudyData", "(Vol("&amp;$E$13&amp;")when  (LocalYear("&amp;$E$13&amp;")="&amp;$D$2&amp;" AND LocalMonth("&amp;$E$13&amp;")="&amp;$C$2&amp;" AND LocalDay("&amp;$E$13&amp;")="&amp;$B$2&amp;" AND LocalHour("&amp;$E$13&amp;")="&amp;F64&amp;" AND LocalMinute("&amp;$E$13&amp;")="&amp;G64&amp;"))", "Bar", "", "Close", "5", "0", "", "", "","FALSE","T"))</f>
        <v/>
      </c>
      <c r="T64" s="115">
        <f ca="1">IF(O64=1,"",RTD("cqg.rtd",,"StudyData", "(Vol("&amp;$E$14&amp;")when  (LocalYear("&amp;$E$14&amp;")="&amp;$D$3&amp;" AND LocalMonth("&amp;$E$14&amp;")="&amp;$C$3&amp;" AND LocalDay("&amp;$E$14&amp;")="&amp;$B$3&amp;" AND LocalHour("&amp;$E$14&amp;")="&amp;F64&amp;" AND LocalMinute("&amp;$E$14&amp;")="&amp;G64&amp;"))", "Bar", "", "Close", "5", "0", "", "", "","FALSE","T"))</f>
        <v>14816</v>
      </c>
      <c r="U64" s="115">
        <f ca="1">IF(O64=1,"",RTD("cqg.rtd",,"StudyData", "(Vol("&amp;$E$15&amp;")when  (LocalYear("&amp;$E$15&amp;")="&amp;$D$4&amp;" AND LocalMonth("&amp;$E$15&amp;")="&amp;$C$4&amp;" AND LocalDay("&amp;$E$15&amp;")="&amp;$B$4&amp;" AND LocalHour("&amp;$E$15&amp;")="&amp;F64&amp;" AND LocalMinute("&amp;$E$15&amp;")="&amp;G64&amp;"))", "Bar", "", "Close", "5", "0", "", "", "","FALSE","T"))</f>
        <v>83189</v>
      </c>
      <c r="V64" s="115">
        <f ca="1">IF(O64=1,"",RTD("cqg.rtd",,"StudyData", "(Vol("&amp;$E$16&amp;")when  (LocalYear("&amp;$E$16&amp;")="&amp;$D$5&amp;" AND LocalMonth("&amp;$E$16&amp;")="&amp;$C$5&amp;" AND LocalDay("&amp;$E$16&amp;")="&amp;$B$5&amp;" AND LocalHour("&amp;$E$16&amp;")="&amp;F64&amp;" AND LocalMinute("&amp;$E$16&amp;")="&amp;G64&amp;"))", "Bar", "", "Close", "5", "0", "", "", "","FALSE","T"))</f>
        <v>18392</v>
      </c>
      <c r="W64" s="115">
        <f ca="1">IF(O64=1,"",RTD("cqg.rtd",,"StudyData", "(Vol("&amp;$E$17&amp;")when  (LocalYear("&amp;$E$17&amp;")="&amp;$D$6&amp;" AND LocalMonth("&amp;$E$17&amp;")="&amp;$C$6&amp;" AND LocalDay("&amp;$E$17&amp;")="&amp;$B$6&amp;" AND LocalHour("&amp;$E$17&amp;")="&amp;F64&amp;" AND LocalMinute("&amp;$E$17&amp;")="&amp;G64&amp;"))", "Bar", "", "Close", "5", "0", "", "", "","FALSE","T"))</f>
        <v>23860</v>
      </c>
      <c r="X64" s="115">
        <f ca="1">IF(O64=1,"",RTD("cqg.rtd",,"StudyData", "(Vol("&amp;$E$18&amp;")when  (LocalYear("&amp;$E$18&amp;")="&amp;$D$7&amp;" AND LocalMonth("&amp;$E$18&amp;")="&amp;$C$7&amp;" AND LocalDay("&amp;$E$18&amp;")="&amp;$B$7&amp;" AND LocalHour("&amp;$E$18&amp;")="&amp;F64&amp;" AND LocalMinute("&amp;$E$18&amp;")="&amp;G64&amp;"))", "Bar", "", "Close", "5", "0", "", "", "","FALSE","T"))</f>
        <v>22866</v>
      </c>
      <c r="Y64" s="115">
        <f ca="1">IF(O64=1,"",RTD("cqg.rtd",,"StudyData", "(Vol("&amp;$E$19&amp;")when  (LocalYear("&amp;$E$19&amp;")="&amp;$D$8&amp;" AND LocalMonth("&amp;$E$19&amp;")="&amp;$C$8&amp;" AND LocalDay("&amp;$E$19&amp;")="&amp;$B$8&amp;" AND LocalHour("&amp;$E$19&amp;")="&amp;F64&amp;" AND LocalMinute("&amp;$E$19&amp;")="&amp;G64&amp;"))", "Bar", "", "Close", "5", "0", "", "", "","FALSE","T"))</f>
        <v>16021</v>
      </c>
      <c r="Z64" s="115">
        <f ca="1">IF(O64=1,"",RTD("cqg.rtd",,"StudyData", "(Vol("&amp;$E$20&amp;")when  (LocalYear("&amp;$E$20&amp;")="&amp;$D$9&amp;" AND LocalMonth("&amp;$E$20&amp;")="&amp;$C$9&amp;" AND LocalDay("&amp;$E$20&amp;")="&amp;$B$9&amp;" AND LocalHour("&amp;$E$20&amp;")="&amp;F64&amp;" AND LocalMinute("&amp;$E$20&amp;")="&amp;G64&amp;"))", "Bar", "", "Close", "5", "0", "", "", "","FALSE","T"))</f>
        <v>8208</v>
      </c>
      <c r="AA64" s="115">
        <f ca="1">IF(O64=1,"",RTD("cqg.rtd",,"StudyData", "(Vol("&amp;$E$21&amp;")when  (LocalYear("&amp;$E$21&amp;")="&amp;$D$10&amp;" AND LocalMonth("&amp;$E$21&amp;")="&amp;$C$10&amp;" AND LocalDay("&amp;$E$21&amp;")="&amp;$B$10&amp;" AND LocalHour("&amp;$E$21&amp;")="&amp;F64&amp;" AND LocalMinute("&amp;$E$21&amp;")="&amp;G64&amp;"))", "Bar", "", "Close", "5", "0", "", "", "","FALSE","T"))</f>
        <v>44827</v>
      </c>
      <c r="AB64" s="115">
        <f ca="1">IF(O64=1,"",RTD("cqg.rtd",,"StudyData", "(Vol("&amp;$E$21&amp;")when  (LocalYear("&amp;$E$21&amp;")="&amp;$D$11&amp;" AND LocalMonth("&amp;$E$21&amp;")="&amp;$C$11&amp;" AND LocalDay("&amp;$E$21&amp;")="&amp;$B$11&amp;" AND LocalHour("&amp;$E$21&amp;")="&amp;F64&amp;" AND LocalMinute("&amp;$E$21&amp;")="&amp;G64&amp;"))", "Bar", "", "Close", "5", "0", "", "", "","FALSE","T"))</f>
        <v>11413</v>
      </c>
      <c r="AC64" s="116" t="str">
        <f t="shared" ca="1" si="8"/>
        <v/>
      </c>
      <c r="AE64" s="115" t="str">
        <f ca="1">IF($R64=1,SUM($S$1:S64),"")</f>
        <v/>
      </c>
      <c r="AF64" s="115" t="str">
        <f ca="1">IF($R64=1,SUM($T$1:T64),"")</f>
        <v/>
      </c>
      <c r="AG64" s="115" t="str">
        <f ca="1">IF($R64=1,SUM($U$1:U64),"")</f>
        <v/>
      </c>
      <c r="AH64" s="115" t="str">
        <f ca="1">IF($R64=1,SUM($V$1:V64),"")</f>
        <v/>
      </c>
      <c r="AI64" s="115" t="str">
        <f ca="1">IF($R64=1,SUM($W$1:W64),"")</f>
        <v/>
      </c>
      <c r="AJ64" s="115" t="str">
        <f ca="1">IF($R64=1,SUM($X$1:X64),"")</f>
        <v/>
      </c>
      <c r="AK64" s="115" t="str">
        <f ca="1">IF($R64=1,SUM($Y$1:Y64),"")</f>
        <v/>
      </c>
      <c r="AL64" s="115" t="str">
        <f ca="1">IF($R64=1,SUM($Z$1:Z64),"")</f>
        <v/>
      </c>
      <c r="AM64" s="115" t="str">
        <f ca="1">IF($R64=1,SUM($AA$1:AA64),"")</f>
        <v/>
      </c>
      <c r="AN64" s="115" t="str">
        <f ca="1">IF($R64=1,SUM($AB$1:AB64),"")</f>
        <v/>
      </c>
      <c r="AO64" s="115" t="str">
        <f ca="1">IF($R64=1,SUM($AC$1:AC64),"")</f>
        <v/>
      </c>
      <c r="AQ64" s="120" t="str">
        <f t="shared" si="9"/>
        <v>13:45</v>
      </c>
    </row>
    <row r="65" spans="6:43" x14ac:dyDescent="0.3">
      <c r="F65" s="115">
        <f t="shared" si="16"/>
        <v>13</v>
      </c>
      <c r="G65" s="117">
        <f t="shared" si="17"/>
        <v>50</v>
      </c>
      <c r="H65" s="118">
        <f t="shared" si="5"/>
        <v>0.57638888888888895</v>
      </c>
      <c r="K65" s="116" t="str">
        <f ca="1" xml:space="preserve"> IF(O65=1,"",RTD("cqg.rtd",,"StudyData",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/>
      </c>
      <c r="L65" s="116" t="e">
        <f ca="1">IF(K65="",NA(),RTD("cqg.rtd",,"StudyData",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#N/A</v>
      </c>
      <c r="M65" s="116">
        <f t="shared" ref="M65:M81" ca="1" si="19">SUM(S65:AB65)/10</f>
        <v>19819</v>
      </c>
      <c r="O65" s="115">
        <f t="shared" si="6"/>
        <v>0</v>
      </c>
      <c r="R65" s="115">
        <f t="shared" ca="1" si="18"/>
        <v>1.0429999999999953</v>
      </c>
      <c r="S65" s="115" t="str">
        <f ca="1">IF(O65=1,"",RTD("cqg.rtd",,"StudyData", "(Vol("&amp;$E$13&amp;")when  (LocalYear("&amp;$E$13&amp;")="&amp;$D$2&amp;" AND LocalMonth("&amp;$E$13&amp;")="&amp;$C$2&amp;" AND LocalDay("&amp;$E$13&amp;")="&amp;$B$2&amp;" AND LocalHour("&amp;$E$13&amp;")="&amp;F65&amp;" AND LocalMinute("&amp;$E$13&amp;")="&amp;G65&amp;"))", "Bar", "", "Close", "5", "0", "", "", "","FALSE","T"))</f>
        <v/>
      </c>
      <c r="T65" s="115">
        <f ca="1">IF(O65=1,"",RTD("cqg.rtd",,"StudyData", "(Vol("&amp;$E$14&amp;")when  (LocalYear("&amp;$E$14&amp;")="&amp;$D$3&amp;" AND LocalMonth("&amp;$E$14&amp;")="&amp;$C$3&amp;" AND LocalDay("&amp;$E$14&amp;")="&amp;$B$3&amp;" AND LocalHour("&amp;$E$14&amp;")="&amp;F65&amp;" AND LocalMinute("&amp;$E$14&amp;")="&amp;G65&amp;"))", "Bar", "", "Close", "5", "0", "", "", "","FALSE","T"))</f>
        <v>9192</v>
      </c>
      <c r="U65" s="115">
        <f ca="1">IF(O65=1,"",RTD("cqg.rtd",,"StudyData", "(Vol("&amp;$E$15&amp;")when  (LocalYear("&amp;$E$15&amp;")="&amp;$D$4&amp;" AND LocalMonth("&amp;$E$15&amp;")="&amp;$C$4&amp;" AND LocalDay("&amp;$E$15&amp;")="&amp;$B$4&amp;" AND LocalHour("&amp;$E$15&amp;")="&amp;F65&amp;" AND LocalMinute("&amp;$E$15&amp;")="&amp;G65&amp;"))", "Bar", "", "Close", "5", "0", "", "", "","FALSE","T"))</f>
        <v>69104</v>
      </c>
      <c r="V65" s="115">
        <f ca="1">IF(O65=1,"",RTD("cqg.rtd",,"StudyData", "(Vol("&amp;$E$16&amp;")when  (LocalYear("&amp;$E$16&amp;")="&amp;$D$5&amp;" AND LocalMonth("&amp;$E$16&amp;")="&amp;$C$5&amp;" AND LocalDay("&amp;$E$16&amp;")="&amp;$B$5&amp;" AND LocalHour("&amp;$E$16&amp;")="&amp;F65&amp;" AND LocalMinute("&amp;$E$16&amp;")="&amp;G65&amp;"))", "Bar", "", "Close", "5", "0", "", "", "","FALSE","T"))</f>
        <v>20565</v>
      </c>
      <c r="W65" s="115">
        <f ca="1">IF(O65=1,"",RTD("cqg.rtd",,"StudyData", "(Vol("&amp;$E$17&amp;")when  (LocalYear("&amp;$E$17&amp;")="&amp;$D$6&amp;" AND LocalMonth("&amp;$E$17&amp;")="&amp;$C$6&amp;" AND LocalDay("&amp;$E$17&amp;")="&amp;$B$6&amp;" AND LocalHour("&amp;$E$17&amp;")="&amp;F65&amp;" AND LocalMinute("&amp;$E$17&amp;")="&amp;G65&amp;"))", "Bar", "", "Close", "5", "0", "", "", "","FALSE","T"))</f>
        <v>13447</v>
      </c>
      <c r="X65" s="115">
        <f ca="1">IF(O65=1,"",RTD("cqg.rtd",,"StudyData", "(Vol("&amp;$E$18&amp;")when  (LocalYear("&amp;$E$18&amp;")="&amp;$D$7&amp;" AND LocalMonth("&amp;$E$18&amp;")="&amp;$C$7&amp;" AND LocalDay("&amp;$E$18&amp;")="&amp;$B$7&amp;" AND LocalHour("&amp;$E$18&amp;")="&amp;F65&amp;" AND LocalMinute("&amp;$E$18&amp;")="&amp;G65&amp;"))", "Bar", "", "Close", "5", "0", "", "", "","FALSE","T"))</f>
        <v>16107</v>
      </c>
      <c r="Y65" s="115">
        <f ca="1">IF(O65=1,"",RTD("cqg.rtd",,"StudyData", "(Vol("&amp;$E$19&amp;")when  (LocalYear("&amp;$E$19&amp;")="&amp;$D$8&amp;" AND LocalMonth("&amp;$E$19&amp;")="&amp;$C$8&amp;" AND LocalDay("&amp;$E$19&amp;")="&amp;$B$8&amp;" AND LocalHour("&amp;$E$19&amp;")="&amp;F65&amp;" AND LocalMinute("&amp;$E$19&amp;")="&amp;G65&amp;"))", "Bar", "", "Close", "5", "0", "", "", "","FALSE","T"))</f>
        <v>10849</v>
      </c>
      <c r="Z65" s="115">
        <f ca="1">IF(O65=1,"",RTD("cqg.rtd",,"StudyData", "(Vol("&amp;$E$20&amp;")when  (LocalYear("&amp;$E$20&amp;")="&amp;$D$9&amp;" AND LocalMonth("&amp;$E$20&amp;")="&amp;$C$9&amp;" AND LocalDay("&amp;$E$20&amp;")="&amp;$B$9&amp;" AND LocalHour("&amp;$E$20&amp;")="&amp;F65&amp;" AND LocalMinute("&amp;$E$20&amp;")="&amp;G65&amp;"))", "Bar", "", "Close", "5", "0", "", "", "","FALSE","T"))</f>
        <v>11055</v>
      </c>
      <c r="AA65" s="115">
        <f ca="1">IF(O65=1,"",RTD("cqg.rtd",,"StudyData", "(Vol("&amp;$E$21&amp;")when  (LocalYear("&amp;$E$21&amp;")="&amp;$D$10&amp;" AND LocalMonth("&amp;$E$21&amp;")="&amp;$C$10&amp;" AND LocalDay("&amp;$E$21&amp;")="&amp;$B$10&amp;" AND LocalHour("&amp;$E$21&amp;")="&amp;F65&amp;" AND LocalMinute("&amp;$E$21&amp;")="&amp;G65&amp;"))", "Bar", "", "Close", "5", "0", "", "", "","FALSE","T"))</f>
        <v>30422</v>
      </c>
      <c r="AB65" s="115">
        <f ca="1">IF(O65=1,"",RTD("cqg.rtd",,"StudyData", "(Vol("&amp;$E$21&amp;")when  (LocalYear("&amp;$E$21&amp;")="&amp;$D$11&amp;" AND LocalMonth("&amp;$E$21&amp;")="&amp;$C$11&amp;" AND LocalDay("&amp;$E$21&amp;")="&amp;$B$11&amp;" AND LocalHour("&amp;$E$21&amp;")="&amp;F65&amp;" AND LocalMinute("&amp;$E$21&amp;")="&amp;G65&amp;"))", "Bar", "", "Close", "5", "0", "", "", "","FALSE","T"))</f>
        <v>17449</v>
      </c>
      <c r="AC65" s="116" t="str">
        <f t="shared" ca="1" si="8"/>
        <v/>
      </c>
      <c r="AE65" s="115" t="str">
        <f ca="1">IF($R65=1,SUM($S$1:S65),"")</f>
        <v/>
      </c>
      <c r="AF65" s="115" t="str">
        <f ca="1">IF($R65=1,SUM($T$1:T65),"")</f>
        <v/>
      </c>
      <c r="AG65" s="115" t="str">
        <f ca="1">IF($R65=1,SUM($U$1:U65),"")</f>
        <v/>
      </c>
      <c r="AH65" s="115" t="str">
        <f ca="1">IF($R65=1,SUM($V$1:V65),"")</f>
        <v/>
      </c>
      <c r="AI65" s="115" t="str">
        <f ca="1">IF($R65=1,SUM($W$1:W65),"")</f>
        <v/>
      </c>
      <c r="AJ65" s="115" t="str">
        <f ca="1">IF($R65=1,SUM($X$1:X65),"")</f>
        <v/>
      </c>
      <c r="AK65" s="115" t="str">
        <f ca="1">IF($R65=1,SUM($Y$1:Y65),"")</f>
        <v/>
      </c>
      <c r="AL65" s="115" t="str">
        <f ca="1">IF($R65=1,SUM($Z$1:Z65),"")</f>
        <v/>
      </c>
      <c r="AM65" s="115" t="str">
        <f ca="1">IF($R65=1,SUM($AA$1:AA65),"")</f>
        <v/>
      </c>
      <c r="AN65" s="115" t="str">
        <f ca="1">IF($R65=1,SUM($AB$1:AB65),"")</f>
        <v/>
      </c>
      <c r="AO65" s="115" t="str">
        <f ca="1">IF($R65=1,SUM($AC$1:AC65),"")</f>
        <v/>
      </c>
      <c r="AQ65" s="120" t="str">
        <f t="shared" si="9"/>
        <v>13:50</v>
      </c>
    </row>
    <row r="66" spans="6:43" x14ac:dyDescent="0.3">
      <c r="F66" s="115">
        <f t="shared" ref="F66:F81" si="20">IF(G65=55,F65+1,F65)</f>
        <v>13</v>
      </c>
      <c r="G66" s="117">
        <f t="shared" ref="G66:G81" si="21">IF(G65=55,0&amp;0,IF(G65=0&amp;0,G65+0&amp;5,G65+5))</f>
        <v>55</v>
      </c>
      <c r="H66" s="118">
        <f t="shared" ref="H66:H81" si="22">_xlfn.NUMBERVALUE(F66&amp;":"&amp;G66)</f>
        <v>0.57986111111111105</v>
      </c>
      <c r="K66" s="116" t="str">
        <f ca="1" xml:space="preserve"> IF(O66=1,"",RTD("cqg.rtd",,"StudyData",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/>
      </c>
      <c r="L66" s="116" t="e">
        <f ca="1">IF(K66="",NA(),RTD("cqg.rtd",,"StudyData",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#N/A</v>
      </c>
      <c r="M66" s="116">
        <f t="shared" ca="1" si="19"/>
        <v>19211.8</v>
      </c>
      <c r="O66" s="115">
        <f t="shared" ref="O66:O129" si="23">IF(H66&gt;$I$3,1,0)</f>
        <v>0</v>
      </c>
      <c r="R66" s="115">
        <f t="shared" ref="R66:R129" ca="1" si="24">IF(AND(K67="",K66&lt;&gt;""),1,0.001+R65)</f>
        <v>1.0439999999999952</v>
      </c>
      <c r="S66" s="115" t="str">
        <f ca="1">IF(O66=1,"",RTD("cqg.rtd",,"StudyData", "(Vol("&amp;$E$13&amp;")when  (LocalYear("&amp;$E$13&amp;")="&amp;$D$2&amp;" AND LocalMonth("&amp;$E$13&amp;")="&amp;$C$2&amp;" AND LocalDay("&amp;$E$13&amp;")="&amp;$B$2&amp;" AND LocalHour("&amp;$E$13&amp;")="&amp;F66&amp;" AND LocalMinute("&amp;$E$13&amp;")="&amp;G66&amp;"))", "Bar", "", "Close", "5", "0", "", "", "","FALSE","T"))</f>
        <v/>
      </c>
      <c r="T66" s="115">
        <f ca="1">IF(O66=1,"",RTD("cqg.rtd",,"StudyData", "(Vol("&amp;$E$14&amp;")when  (LocalYear("&amp;$E$14&amp;")="&amp;$D$3&amp;" AND LocalMonth("&amp;$E$14&amp;")="&amp;$C$3&amp;" AND LocalDay("&amp;$E$14&amp;")="&amp;$B$3&amp;" AND LocalHour("&amp;$E$14&amp;")="&amp;F66&amp;" AND LocalMinute("&amp;$E$14&amp;")="&amp;G66&amp;"))", "Bar", "", "Close", "5", "0", "", "", "","FALSE","T"))</f>
        <v>10439</v>
      </c>
      <c r="U66" s="115">
        <f ca="1">IF(O66=1,"",RTD("cqg.rtd",,"StudyData", "(Vol("&amp;$E$15&amp;")when  (LocalYear("&amp;$E$15&amp;")="&amp;$D$4&amp;" AND LocalMonth("&amp;$E$15&amp;")="&amp;$C$4&amp;" AND LocalDay("&amp;$E$15&amp;")="&amp;$B$4&amp;" AND LocalHour("&amp;$E$15&amp;")="&amp;F66&amp;" AND LocalMinute("&amp;$E$15&amp;")="&amp;G66&amp;"))", "Bar", "", "Close", "5", "0", "", "", "","FALSE","T"))</f>
        <v>59636</v>
      </c>
      <c r="V66" s="115">
        <f ca="1">IF(O66=1,"",RTD("cqg.rtd",,"StudyData", "(Vol("&amp;$E$16&amp;")when  (LocalYear("&amp;$E$16&amp;")="&amp;$D$5&amp;" AND LocalMonth("&amp;$E$16&amp;")="&amp;$C$5&amp;" AND LocalDay("&amp;$E$16&amp;")="&amp;$B$5&amp;" AND LocalHour("&amp;$E$16&amp;")="&amp;F66&amp;" AND LocalMinute("&amp;$E$16&amp;")="&amp;G66&amp;"))", "Bar", "", "Close", "5", "0", "", "", "","FALSE","T"))</f>
        <v>14361</v>
      </c>
      <c r="W66" s="115">
        <f ca="1">IF(O66=1,"",RTD("cqg.rtd",,"StudyData", "(Vol("&amp;$E$17&amp;")when  (LocalYear("&amp;$E$17&amp;")="&amp;$D$6&amp;" AND LocalMonth("&amp;$E$17&amp;")="&amp;$C$6&amp;" AND LocalDay("&amp;$E$17&amp;")="&amp;$B$6&amp;" AND LocalHour("&amp;$E$17&amp;")="&amp;F66&amp;" AND LocalMinute("&amp;$E$17&amp;")="&amp;G66&amp;"))", "Bar", "", "Close", "5", "0", "", "", "","FALSE","T"))</f>
        <v>21571</v>
      </c>
      <c r="X66" s="115">
        <f ca="1">IF(O66=1,"",RTD("cqg.rtd",,"StudyData", "(Vol("&amp;$E$18&amp;")when  (LocalYear("&amp;$E$18&amp;")="&amp;$D$7&amp;" AND LocalMonth("&amp;$E$18&amp;")="&amp;$C$7&amp;" AND LocalDay("&amp;$E$18&amp;")="&amp;$B$7&amp;" AND LocalHour("&amp;$E$18&amp;")="&amp;F66&amp;" AND LocalMinute("&amp;$E$18&amp;")="&amp;G66&amp;"))", "Bar", "", "Close", "5", "0", "", "", "","FALSE","T"))</f>
        <v>11641</v>
      </c>
      <c r="Y66" s="115">
        <f ca="1">IF(O66=1,"",RTD("cqg.rtd",,"StudyData", "(Vol("&amp;$E$19&amp;")when  (LocalYear("&amp;$E$19&amp;")="&amp;$D$8&amp;" AND LocalMonth("&amp;$E$19&amp;")="&amp;$C$8&amp;" AND LocalDay("&amp;$E$19&amp;")="&amp;$B$8&amp;" AND LocalHour("&amp;$E$19&amp;")="&amp;F66&amp;" AND LocalMinute("&amp;$E$19&amp;")="&amp;G66&amp;"))", "Bar", "", "Close", "5", "0", "", "", "","FALSE","T"))</f>
        <v>13329</v>
      </c>
      <c r="Z66" s="115">
        <f ca="1">IF(O66=1,"",RTD("cqg.rtd",,"StudyData", "(Vol("&amp;$E$20&amp;")when  (LocalYear("&amp;$E$20&amp;")="&amp;$D$9&amp;" AND LocalMonth("&amp;$E$20&amp;")="&amp;$C$9&amp;" AND LocalDay("&amp;$E$20&amp;")="&amp;$B$9&amp;" AND LocalHour("&amp;$E$20&amp;")="&amp;F66&amp;" AND LocalMinute("&amp;$E$20&amp;")="&amp;G66&amp;"))", "Bar", "", "Close", "5", "0", "", "", "","FALSE","T"))</f>
        <v>19995</v>
      </c>
      <c r="AA66" s="115">
        <f ca="1">IF(O66=1,"",RTD("cqg.rtd",,"StudyData", "(Vol("&amp;$E$21&amp;")when  (LocalYear("&amp;$E$21&amp;")="&amp;$D$10&amp;" AND LocalMonth("&amp;$E$21&amp;")="&amp;$C$10&amp;" AND LocalDay("&amp;$E$21&amp;")="&amp;$B$10&amp;" AND LocalHour("&amp;$E$21&amp;")="&amp;F66&amp;" AND LocalMinute("&amp;$E$21&amp;")="&amp;G66&amp;"))", "Bar", "", "Close", "5", "0", "", "", "","FALSE","T"))</f>
        <v>27014</v>
      </c>
      <c r="AB66" s="115">
        <f ca="1">IF(O66=1,"",RTD("cqg.rtd",,"StudyData", "(Vol("&amp;$E$21&amp;")when  (LocalYear("&amp;$E$21&amp;")="&amp;$D$11&amp;" AND LocalMonth("&amp;$E$21&amp;")="&amp;$C$11&amp;" AND LocalDay("&amp;$E$21&amp;")="&amp;$B$11&amp;" AND LocalHour("&amp;$E$21&amp;")="&amp;F66&amp;" AND LocalMinute("&amp;$E$21&amp;")="&amp;G66&amp;"))", "Bar", "", "Close", "5", "0", "", "", "","FALSE","T"))</f>
        <v>14132</v>
      </c>
      <c r="AC66" s="116" t="str">
        <f t="shared" ref="AC66:AC81" ca="1" si="25">K66</f>
        <v/>
      </c>
      <c r="AE66" s="115" t="str">
        <f ca="1">IF($R66=1,SUM($S$1:S66),"")</f>
        <v/>
      </c>
      <c r="AF66" s="115" t="str">
        <f ca="1">IF($R66=1,SUM($T$1:T66),"")</f>
        <v/>
      </c>
      <c r="AG66" s="115" t="str">
        <f ca="1">IF($R66=1,SUM($U$1:U66),"")</f>
        <v/>
      </c>
      <c r="AH66" s="115" t="str">
        <f ca="1">IF($R66=1,SUM($V$1:V66),"")</f>
        <v/>
      </c>
      <c r="AI66" s="115" t="str">
        <f ca="1">IF($R66=1,SUM($W$1:W66),"")</f>
        <v/>
      </c>
      <c r="AJ66" s="115" t="str">
        <f ca="1">IF($R66=1,SUM($X$1:X66),"")</f>
        <v/>
      </c>
      <c r="AK66" s="115" t="str">
        <f ca="1">IF($R66=1,SUM($Y$1:Y66),"")</f>
        <v/>
      </c>
      <c r="AL66" s="115" t="str">
        <f ca="1">IF($R66=1,SUM($Z$1:Z66),"")</f>
        <v/>
      </c>
      <c r="AM66" s="115" t="str">
        <f ca="1">IF($R66=1,SUM($AA$1:AA66),"")</f>
        <v/>
      </c>
      <c r="AN66" s="115" t="str">
        <f ca="1">IF($R66=1,SUM($AB$1:AB66),"")</f>
        <v/>
      </c>
      <c r="AO66" s="115" t="str">
        <f ca="1">IF($R66=1,SUM($AC$1:AC66),"")</f>
        <v/>
      </c>
      <c r="AQ66" s="120" t="str">
        <f t="shared" ref="AQ66:AQ81" si="26">F66&amp;":"&amp;G66</f>
        <v>13:55</v>
      </c>
    </row>
    <row r="67" spans="6:43" x14ac:dyDescent="0.3">
      <c r="F67" s="115">
        <f t="shared" si="20"/>
        <v>14</v>
      </c>
      <c r="G67" s="117" t="str">
        <f t="shared" si="21"/>
        <v>00</v>
      </c>
      <c r="H67" s="118">
        <f t="shared" si="22"/>
        <v>0.58333333333333337</v>
      </c>
      <c r="K67" s="116" t="str">
        <f ca="1" xml:space="preserve"> IF(O67=1,"",RTD("cqg.rtd",,"StudyData",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/>
      </c>
      <c r="L67" s="116" t="e">
        <f ca="1">IF(K67="",NA(),RTD("cqg.rtd",,"StudyData",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#N/A</v>
      </c>
      <c r="M67" s="116">
        <f t="shared" ca="1" si="19"/>
        <v>21409</v>
      </c>
      <c r="O67" s="115">
        <f t="shared" si="23"/>
        <v>0</v>
      </c>
      <c r="R67" s="115">
        <f t="shared" ca="1" si="24"/>
        <v>1.044999999999995</v>
      </c>
      <c r="S67" s="115" t="str">
        <f ca="1">IF(O67=1,"",RTD("cqg.rtd",,"StudyData", "(Vol("&amp;$E$13&amp;")when  (LocalYear("&amp;$E$13&amp;")="&amp;$D$2&amp;" AND LocalMonth("&amp;$E$13&amp;")="&amp;$C$2&amp;" AND LocalDay("&amp;$E$13&amp;")="&amp;$B$2&amp;" AND LocalHour("&amp;$E$13&amp;")="&amp;F67&amp;" AND LocalMinute("&amp;$E$13&amp;")="&amp;G67&amp;"))", "Bar", "", "Close", "5", "0", "", "", "","FALSE","T"))</f>
        <v/>
      </c>
      <c r="T67" s="115">
        <f ca="1">IF(O67=1,"",RTD("cqg.rtd",,"StudyData", "(Vol("&amp;$E$14&amp;")when  (LocalYear("&amp;$E$14&amp;")="&amp;$D$3&amp;" AND LocalMonth("&amp;$E$14&amp;")="&amp;$C$3&amp;" AND LocalDay("&amp;$E$14&amp;")="&amp;$B$3&amp;" AND LocalHour("&amp;$E$14&amp;")="&amp;F67&amp;" AND LocalMinute("&amp;$E$14&amp;")="&amp;G67&amp;"))", "Bar", "", "Close", "5", "0", "", "", "","FALSE","T"))</f>
        <v>12837</v>
      </c>
      <c r="U67" s="115">
        <f ca="1">IF(O67=1,"",RTD("cqg.rtd",,"StudyData", "(Vol("&amp;$E$15&amp;")when  (LocalYear("&amp;$E$15&amp;")="&amp;$D$4&amp;" AND LocalMonth("&amp;$E$15&amp;")="&amp;$C$4&amp;" AND LocalDay("&amp;$E$15&amp;")="&amp;$B$4&amp;" AND LocalHour("&amp;$E$15&amp;")="&amp;F67&amp;" AND LocalMinute("&amp;$E$15&amp;")="&amp;G67&amp;"))", "Bar", "", "Close", "5", "0", "", "", "","FALSE","T"))</f>
        <v>53240</v>
      </c>
      <c r="V67" s="115">
        <f ca="1">IF(O67=1,"",RTD("cqg.rtd",,"StudyData", "(Vol("&amp;$E$16&amp;")when  (LocalYear("&amp;$E$16&amp;")="&amp;$D$5&amp;" AND LocalMonth("&amp;$E$16&amp;")="&amp;$C$5&amp;" AND LocalDay("&amp;$E$16&amp;")="&amp;$B$5&amp;" AND LocalHour("&amp;$E$16&amp;")="&amp;F67&amp;" AND LocalMinute("&amp;$E$16&amp;")="&amp;G67&amp;"))", "Bar", "", "Close", "5", "0", "", "", "","FALSE","T"))</f>
        <v>22696</v>
      </c>
      <c r="W67" s="115">
        <f ca="1">IF(O67=1,"",RTD("cqg.rtd",,"StudyData", "(Vol("&amp;$E$17&amp;")when  (LocalYear("&amp;$E$17&amp;")="&amp;$D$6&amp;" AND LocalMonth("&amp;$E$17&amp;")="&amp;$C$6&amp;" AND LocalDay("&amp;$E$17&amp;")="&amp;$B$6&amp;" AND LocalHour("&amp;$E$17&amp;")="&amp;F67&amp;" AND LocalMinute("&amp;$E$17&amp;")="&amp;G67&amp;"))", "Bar", "", "Close", "5", "0", "", "", "","FALSE","T"))</f>
        <v>32138</v>
      </c>
      <c r="X67" s="115">
        <f ca="1">IF(O67=1,"",RTD("cqg.rtd",,"StudyData", "(Vol("&amp;$E$18&amp;")when  (LocalYear("&amp;$E$18&amp;")="&amp;$D$7&amp;" AND LocalMonth("&amp;$E$18&amp;")="&amp;$C$7&amp;" AND LocalDay("&amp;$E$18&amp;")="&amp;$B$7&amp;" AND LocalHour("&amp;$E$18&amp;")="&amp;F67&amp;" AND LocalMinute("&amp;$E$18&amp;")="&amp;G67&amp;"))", "Bar", "", "Close", "5", "0", "", "", "","FALSE","T"))</f>
        <v>14381</v>
      </c>
      <c r="Y67" s="115">
        <f ca="1">IF(O67=1,"",RTD("cqg.rtd",,"StudyData", "(Vol("&amp;$E$19&amp;")when  (LocalYear("&amp;$E$19&amp;")="&amp;$D$8&amp;" AND LocalMonth("&amp;$E$19&amp;")="&amp;$C$8&amp;" AND LocalDay("&amp;$E$19&amp;")="&amp;$B$8&amp;" AND LocalHour("&amp;$E$19&amp;")="&amp;F67&amp;" AND LocalMinute("&amp;$E$19&amp;")="&amp;G67&amp;"))", "Bar", "", "Close", "5", "0", "", "", "","FALSE","T"))</f>
        <v>27357</v>
      </c>
      <c r="Z67" s="115">
        <f ca="1">IF(O67=1,"",RTD("cqg.rtd",,"StudyData", "(Vol("&amp;$E$20&amp;")when  (LocalYear("&amp;$E$20&amp;")="&amp;$D$9&amp;" AND LocalMonth("&amp;$E$20&amp;")="&amp;$C$9&amp;" AND LocalDay("&amp;$E$20&amp;")="&amp;$B$9&amp;" AND LocalHour("&amp;$E$20&amp;")="&amp;F67&amp;" AND LocalMinute("&amp;$E$20&amp;")="&amp;G67&amp;"))", "Bar", "", "Close", "5", "0", "", "", "","FALSE","T"))</f>
        <v>9375</v>
      </c>
      <c r="AA67" s="115">
        <f ca="1">IF(O67=1,"",RTD("cqg.rtd",,"StudyData", "(Vol("&amp;$E$21&amp;")when  (LocalYear("&amp;$E$21&amp;")="&amp;$D$10&amp;" AND LocalMonth("&amp;$E$21&amp;")="&amp;$C$10&amp;" AND LocalDay("&amp;$E$21&amp;")="&amp;$B$10&amp;" AND LocalHour("&amp;$E$21&amp;")="&amp;F67&amp;" AND LocalMinute("&amp;$E$21&amp;")="&amp;G67&amp;"))", "Bar", "", "Close", "5", "0", "", "", "","FALSE","T"))</f>
        <v>23311</v>
      </c>
      <c r="AB67" s="115">
        <f ca="1">IF(O67=1,"",RTD("cqg.rtd",,"StudyData", "(Vol("&amp;$E$21&amp;")when  (LocalYear("&amp;$E$21&amp;")="&amp;$D$11&amp;" AND LocalMonth("&amp;$E$21&amp;")="&amp;$C$11&amp;" AND LocalDay("&amp;$E$21&amp;")="&amp;$B$11&amp;" AND LocalHour("&amp;$E$21&amp;")="&amp;F67&amp;" AND LocalMinute("&amp;$E$21&amp;")="&amp;G67&amp;"))", "Bar", "", "Close", "5", "0", "", "", "","FALSE","T"))</f>
        <v>18755</v>
      </c>
      <c r="AC67" s="116" t="str">
        <f t="shared" ca="1" si="25"/>
        <v/>
      </c>
      <c r="AE67" s="115" t="str">
        <f ca="1">IF($R67=1,SUM($S$1:S67),"")</f>
        <v/>
      </c>
      <c r="AF67" s="115" t="str">
        <f ca="1">IF($R67=1,SUM($T$1:T67),"")</f>
        <v/>
      </c>
      <c r="AG67" s="115" t="str">
        <f ca="1">IF($R67=1,SUM($U$1:U67),"")</f>
        <v/>
      </c>
      <c r="AH67" s="115" t="str">
        <f ca="1">IF($R67=1,SUM($V$1:V67),"")</f>
        <v/>
      </c>
      <c r="AI67" s="115" t="str">
        <f ca="1">IF($R67=1,SUM($W$1:W67),"")</f>
        <v/>
      </c>
      <c r="AJ67" s="115" t="str">
        <f ca="1">IF($R67=1,SUM($X$1:X67),"")</f>
        <v/>
      </c>
      <c r="AK67" s="115" t="str">
        <f ca="1">IF($R67=1,SUM($Y$1:Y67),"")</f>
        <v/>
      </c>
      <c r="AL67" s="115" t="str">
        <f ca="1">IF($R67=1,SUM($Z$1:Z67),"")</f>
        <v/>
      </c>
      <c r="AM67" s="115" t="str">
        <f ca="1">IF($R67=1,SUM($AA$1:AA67),"")</f>
        <v/>
      </c>
      <c r="AN67" s="115" t="str">
        <f ca="1">IF($R67=1,SUM($AB$1:AB67),"")</f>
        <v/>
      </c>
      <c r="AO67" s="115" t="str">
        <f ca="1">IF($R67=1,SUM($AC$1:AC67),"")</f>
        <v/>
      </c>
      <c r="AQ67" s="120" t="str">
        <f t="shared" si="26"/>
        <v>14:00</v>
      </c>
    </row>
    <row r="68" spans="6:43" x14ac:dyDescent="0.3">
      <c r="F68" s="115">
        <f t="shared" si="20"/>
        <v>14</v>
      </c>
      <c r="G68" s="117" t="str">
        <f t="shared" si="21"/>
        <v>05</v>
      </c>
      <c r="H68" s="118">
        <f t="shared" si="22"/>
        <v>0.58680555555555558</v>
      </c>
      <c r="K68" s="116" t="str">
        <f ca="1" xml:space="preserve"> IF(O68=1,"",RTD("cqg.rtd",,"StudyData",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/>
      </c>
      <c r="L68" s="116" t="e">
        <f ca="1">IF(K68="",NA(),RTD("cqg.rtd",,"StudyData",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#N/A</v>
      </c>
      <c r="M68" s="116">
        <f t="shared" ca="1" si="19"/>
        <v>24045.1</v>
      </c>
      <c r="O68" s="115">
        <f t="shared" si="23"/>
        <v>0</v>
      </c>
      <c r="R68" s="115">
        <f t="shared" ca="1" si="24"/>
        <v>1.0459999999999949</v>
      </c>
      <c r="S68" s="115" t="str">
        <f ca="1">IF(O68=1,"",RTD("cqg.rtd",,"StudyData", "(Vol("&amp;$E$13&amp;")when  (LocalYear("&amp;$E$13&amp;")="&amp;$D$2&amp;" AND LocalMonth("&amp;$E$13&amp;")="&amp;$C$2&amp;" AND LocalDay("&amp;$E$13&amp;")="&amp;$B$2&amp;" AND LocalHour("&amp;$E$13&amp;")="&amp;F68&amp;" AND LocalMinute("&amp;$E$13&amp;")="&amp;G68&amp;"))", "Bar", "", "Close", "5", "0", "", "", "","FALSE","T"))</f>
        <v/>
      </c>
      <c r="T68" s="115">
        <f ca="1">IF(O68=1,"",RTD("cqg.rtd",,"StudyData", "(Vol("&amp;$E$14&amp;")when  (LocalYear("&amp;$E$14&amp;")="&amp;$D$3&amp;" AND LocalMonth("&amp;$E$14&amp;")="&amp;$C$3&amp;" AND LocalDay("&amp;$E$14&amp;")="&amp;$B$3&amp;" AND LocalHour("&amp;$E$14&amp;")="&amp;F68&amp;" AND LocalMinute("&amp;$E$14&amp;")="&amp;G68&amp;"))", "Bar", "", "Close", "5", "0", "", "", "","FALSE","T"))</f>
        <v>18055</v>
      </c>
      <c r="U68" s="115">
        <f ca="1">IF(O68=1,"",RTD("cqg.rtd",,"StudyData", "(Vol("&amp;$E$15&amp;")when  (LocalYear("&amp;$E$15&amp;")="&amp;$D$4&amp;" AND LocalMonth("&amp;$E$15&amp;")="&amp;$C$4&amp;" AND LocalDay("&amp;$E$15&amp;")="&amp;$B$4&amp;" AND LocalHour("&amp;$E$15&amp;")="&amp;F68&amp;" AND LocalMinute("&amp;$E$15&amp;")="&amp;G68&amp;"))", "Bar", "", "Close", "5", "0", "", "", "","FALSE","T"))</f>
        <v>41369</v>
      </c>
      <c r="V68" s="115">
        <f ca="1">IF(O68=1,"",RTD("cqg.rtd",,"StudyData", "(Vol("&amp;$E$16&amp;")when  (LocalYear("&amp;$E$16&amp;")="&amp;$D$5&amp;" AND LocalMonth("&amp;$E$16&amp;")="&amp;$C$5&amp;" AND LocalDay("&amp;$E$16&amp;")="&amp;$B$5&amp;" AND LocalHour("&amp;$E$16&amp;")="&amp;F68&amp;" AND LocalMinute("&amp;$E$16&amp;")="&amp;G68&amp;"))", "Bar", "", "Close", "5", "0", "", "", "","FALSE","T"))</f>
        <v>17916</v>
      </c>
      <c r="W68" s="115">
        <f ca="1">IF(O68=1,"",RTD("cqg.rtd",,"StudyData", "(Vol("&amp;$E$17&amp;")when  (LocalYear("&amp;$E$17&amp;")="&amp;$D$6&amp;" AND LocalMonth("&amp;$E$17&amp;")="&amp;$C$6&amp;" AND LocalDay("&amp;$E$17&amp;")="&amp;$B$6&amp;" AND LocalHour("&amp;$E$17&amp;")="&amp;F68&amp;" AND LocalMinute("&amp;$E$17&amp;")="&amp;G68&amp;"))", "Bar", "", "Close", "5", "0", "", "", "","FALSE","T"))</f>
        <v>59743</v>
      </c>
      <c r="X68" s="115">
        <f ca="1">IF(O68=1,"",RTD("cqg.rtd",,"StudyData", "(Vol("&amp;$E$18&amp;")when  (LocalYear("&amp;$E$18&amp;")="&amp;$D$7&amp;" AND LocalMonth("&amp;$E$18&amp;")="&amp;$C$7&amp;" AND LocalDay("&amp;$E$18&amp;")="&amp;$B$7&amp;" AND LocalHour("&amp;$E$18&amp;")="&amp;F68&amp;" AND LocalMinute("&amp;$E$18&amp;")="&amp;G68&amp;"))", "Bar", "", "Close", "5", "0", "", "", "","FALSE","T"))</f>
        <v>21851</v>
      </c>
      <c r="Y68" s="115">
        <f ca="1">IF(O68=1,"",RTD("cqg.rtd",,"StudyData", "(Vol("&amp;$E$19&amp;")when  (LocalYear("&amp;$E$19&amp;")="&amp;$D$8&amp;" AND LocalMonth("&amp;$E$19&amp;")="&amp;$C$8&amp;" AND LocalDay("&amp;$E$19&amp;")="&amp;$B$8&amp;" AND LocalHour("&amp;$E$19&amp;")="&amp;F68&amp;" AND LocalMinute("&amp;$E$19&amp;")="&amp;G68&amp;"))", "Bar", "", "Close", "5", "0", "", "", "","FALSE","T"))</f>
        <v>14120</v>
      </c>
      <c r="Z68" s="115">
        <f ca="1">IF(O68=1,"",RTD("cqg.rtd",,"StudyData", "(Vol("&amp;$E$20&amp;")when  (LocalYear("&amp;$E$20&amp;")="&amp;$D$9&amp;" AND LocalMonth("&amp;$E$20&amp;")="&amp;$C$9&amp;" AND LocalDay("&amp;$E$20&amp;")="&amp;$B$9&amp;" AND LocalHour("&amp;$E$20&amp;")="&amp;F68&amp;" AND LocalMinute("&amp;$E$20&amp;")="&amp;G68&amp;"))", "Bar", "", "Close", "5", "0", "", "", "","FALSE","T"))</f>
        <v>16574</v>
      </c>
      <c r="AA68" s="115">
        <f ca="1">IF(O68=1,"",RTD("cqg.rtd",,"StudyData", "(Vol("&amp;$E$21&amp;")when  (LocalYear("&amp;$E$21&amp;")="&amp;$D$10&amp;" AND LocalMonth("&amp;$E$21&amp;")="&amp;$C$10&amp;" AND LocalDay("&amp;$E$21&amp;")="&amp;$B$10&amp;" AND LocalHour("&amp;$E$21&amp;")="&amp;F68&amp;" AND LocalMinute("&amp;$E$21&amp;")="&amp;G68&amp;"))", "Bar", "", "Close", "5", "0", "", "", "","FALSE","T"))</f>
        <v>25283</v>
      </c>
      <c r="AB68" s="115">
        <f ca="1">IF(O68=1,"",RTD("cqg.rtd",,"StudyData", "(Vol("&amp;$E$21&amp;")when  (LocalYear("&amp;$E$21&amp;")="&amp;$D$11&amp;" AND LocalMonth("&amp;$E$21&amp;")="&amp;$C$11&amp;" AND LocalDay("&amp;$E$21&amp;")="&amp;$B$11&amp;" AND LocalHour("&amp;$E$21&amp;")="&amp;F68&amp;" AND LocalMinute("&amp;$E$21&amp;")="&amp;G68&amp;"))", "Bar", "", "Close", "5", "0", "", "", "","FALSE","T"))</f>
        <v>25540</v>
      </c>
      <c r="AC68" s="116" t="str">
        <f t="shared" ca="1" si="25"/>
        <v/>
      </c>
      <c r="AE68" s="115" t="str">
        <f ca="1">IF($R68=1,SUM($S$1:S68),"")</f>
        <v/>
      </c>
      <c r="AF68" s="115" t="str">
        <f ca="1">IF($R68=1,SUM($T$1:T68),"")</f>
        <v/>
      </c>
      <c r="AG68" s="115" t="str">
        <f ca="1">IF($R68=1,SUM($U$1:U68),"")</f>
        <v/>
      </c>
      <c r="AH68" s="115" t="str">
        <f ca="1">IF($R68=1,SUM($V$1:V68),"")</f>
        <v/>
      </c>
      <c r="AI68" s="115" t="str">
        <f ca="1">IF($R68=1,SUM($W$1:W68),"")</f>
        <v/>
      </c>
      <c r="AJ68" s="115" t="str">
        <f ca="1">IF($R68=1,SUM($X$1:X68),"")</f>
        <v/>
      </c>
      <c r="AK68" s="115" t="str">
        <f ca="1">IF($R68=1,SUM($Y$1:Y68),"")</f>
        <v/>
      </c>
      <c r="AL68" s="115" t="str">
        <f ca="1">IF($R68=1,SUM($Z$1:Z68),"")</f>
        <v/>
      </c>
      <c r="AM68" s="115" t="str">
        <f ca="1">IF($R68=1,SUM($AA$1:AA68),"")</f>
        <v/>
      </c>
      <c r="AN68" s="115" t="str">
        <f ca="1">IF($R68=1,SUM($AB$1:AB68),"")</f>
        <v/>
      </c>
      <c r="AO68" s="115" t="str">
        <f ca="1">IF($R68=1,SUM($AC$1:AC68),"")</f>
        <v/>
      </c>
      <c r="AQ68" s="120" t="str">
        <f t="shared" si="26"/>
        <v>14:05</v>
      </c>
    </row>
    <row r="69" spans="6:43" x14ac:dyDescent="0.3">
      <c r="F69" s="115">
        <f t="shared" si="20"/>
        <v>14</v>
      </c>
      <c r="G69" s="117">
        <f t="shared" si="21"/>
        <v>10</v>
      </c>
      <c r="H69" s="118">
        <f t="shared" si="22"/>
        <v>0.59027777777777779</v>
      </c>
      <c r="K69" s="116" t="str">
        <f ca="1" xml:space="preserve"> IF(O69=1,"",RTD("cqg.rtd",,"StudyData",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/>
      </c>
      <c r="L69" s="116" t="e">
        <f ca="1">IF(K69="",NA(),RTD("cqg.rtd",,"StudyData",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#N/A</v>
      </c>
      <c r="M69" s="116">
        <f t="shared" ca="1" si="19"/>
        <v>21429.599999999999</v>
      </c>
      <c r="O69" s="115">
        <f t="shared" si="23"/>
        <v>0</v>
      </c>
      <c r="R69" s="115">
        <f t="shared" ca="1" si="24"/>
        <v>1.0469999999999948</v>
      </c>
      <c r="S69" s="115" t="str">
        <f ca="1">IF(O69=1,"",RTD("cqg.rtd",,"StudyData", "(Vol("&amp;$E$13&amp;")when  (LocalYear("&amp;$E$13&amp;")="&amp;$D$2&amp;" AND LocalMonth("&amp;$E$13&amp;")="&amp;$C$2&amp;" AND LocalDay("&amp;$E$13&amp;")="&amp;$B$2&amp;" AND LocalHour("&amp;$E$13&amp;")="&amp;F69&amp;" AND LocalMinute("&amp;$E$13&amp;")="&amp;G69&amp;"))", "Bar", "", "Close", "5", "0", "", "", "","FALSE","T"))</f>
        <v/>
      </c>
      <c r="T69" s="115">
        <f ca="1">IF(O69=1,"",RTD("cqg.rtd",,"StudyData", "(Vol("&amp;$E$14&amp;")when  (LocalYear("&amp;$E$14&amp;")="&amp;$D$3&amp;" AND LocalMonth("&amp;$E$14&amp;")="&amp;$C$3&amp;" AND LocalDay("&amp;$E$14&amp;")="&amp;$B$3&amp;" AND LocalHour("&amp;$E$14&amp;")="&amp;F69&amp;" AND LocalMinute("&amp;$E$14&amp;")="&amp;G69&amp;"))", "Bar", "", "Close", "5", "0", "", "", "","FALSE","T"))</f>
        <v>10885</v>
      </c>
      <c r="U69" s="115">
        <f ca="1">IF(O69=1,"",RTD("cqg.rtd",,"StudyData", "(Vol("&amp;$E$15&amp;")when  (LocalYear("&amp;$E$15&amp;")="&amp;$D$4&amp;" AND LocalMonth("&amp;$E$15&amp;")="&amp;$C$4&amp;" AND LocalDay("&amp;$E$15&amp;")="&amp;$B$4&amp;" AND LocalHour("&amp;$E$15&amp;")="&amp;F69&amp;" AND LocalMinute("&amp;$E$15&amp;")="&amp;G69&amp;"))", "Bar", "", "Close", "5", "0", "", "", "","FALSE","T"))</f>
        <v>30866</v>
      </c>
      <c r="V69" s="115">
        <f ca="1">IF(O69=1,"",RTD("cqg.rtd",,"StudyData", "(Vol("&amp;$E$16&amp;")when  (LocalYear("&amp;$E$16&amp;")="&amp;$D$5&amp;" AND LocalMonth("&amp;$E$16&amp;")="&amp;$C$5&amp;" AND LocalDay("&amp;$E$16&amp;")="&amp;$B$5&amp;" AND LocalHour("&amp;$E$16&amp;")="&amp;F69&amp;" AND LocalMinute("&amp;$E$16&amp;")="&amp;G69&amp;"))", "Bar", "", "Close", "5", "0", "", "", "","FALSE","T"))</f>
        <v>19798</v>
      </c>
      <c r="W69" s="115">
        <f ca="1">IF(O69=1,"",RTD("cqg.rtd",,"StudyData", "(Vol("&amp;$E$17&amp;")when  (LocalYear("&amp;$E$17&amp;")="&amp;$D$6&amp;" AND LocalMonth("&amp;$E$17&amp;")="&amp;$C$6&amp;" AND LocalDay("&amp;$E$17&amp;")="&amp;$B$6&amp;" AND LocalHour("&amp;$E$17&amp;")="&amp;F69&amp;" AND LocalMinute("&amp;$E$17&amp;")="&amp;G69&amp;"))", "Bar", "", "Close", "5", "0", "", "", "","FALSE","T"))</f>
        <v>28667</v>
      </c>
      <c r="X69" s="115">
        <f ca="1">IF(O69=1,"",RTD("cqg.rtd",,"StudyData", "(Vol("&amp;$E$18&amp;")when  (LocalYear("&amp;$E$18&amp;")="&amp;$D$7&amp;" AND LocalMonth("&amp;$E$18&amp;")="&amp;$C$7&amp;" AND LocalDay("&amp;$E$18&amp;")="&amp;$B$7&amp;" AND LocalHour("&amp;$E$18&amp;")="&amp;F69&amp;" AND LocalMinute("&amp;$E$18&amp;")="&amp;G69&amp;"))", "Bar", "", "Close", "5", "0", "", "", "","FALSE","T"))</f>
        <v>33340</v>
      </c>
      <c r="Y69" s="115">
        <f ca="1">IF(O69=1,"",RTD("cqg.rtd",,"StudyData", "(Vol("&amp;$E$19&amp;")when  (LocalYear("&amp;$E$19&amp;")="&amp;$D$8&amp;" AND LocalMonth("&amp;$E$19&amp;")="&amp;$C$8&amp;" AND LocalDay("&amp;$E$19&amp;")="&amp;$B$8&amp;" AND LocalHour("&amp;$E$19&amp;")="&amp;F69&amp;" AND LocalMinute("&amp;$E$19&amp;")="&amp;G69&amp;"))", "Bar", "", "Close", "5", "0", "", "", "","FALSE","T"))</f>
        <v>14739</v>
      </c>
      <c r="Z69" s="115">
        <f ca="1">IF(O69=1,"",RTD("cqg.rtd",,"StudyData", "(Vol("&amp;$E$20&amp;")when  (LocalYear("&amp;$E$20&amp;")="&amp;$D$9&amp;" AND LocalMonth("&amp;$E$20&amp;")="&amp;$C$9&amp;" AND LocalDay("&amp;$E$20&amp;")="&amp;$B$9&amp;" AND LocalHour("&amp;$E$20&amp;")="&amp;F69&amp;" AND LocalMinute("&amp;$E$20&amp;")="&amp;G69&amp;"))", "Bar", "", "Close", "5", "0", "", "", "","FALSE","T"))</f>
        <v>15785</v>
      </c>
      <c r="AA69" s="115">
        <f ca="1">IF(O69=1,"",RTD("cqg.rtd",,"StudyData", "(Vol("&amp;$E$21&amp;")when  (LocalYear("&amp;$E$21&amp;")="&amp;$D$10&amp;" AND LocalMonth("&amp;$E$21&amp;")="&amp;$C$10&amp;" AND LocalDay("&amp;$E$21&amp;")="&amp;$B$10&amp;" AND LocalHour("&amp;$E$21&amp;")="&amp;F69&amp;" AND LocalMinute("&amp;$E$21&amp;")="&amp;G69&amp;"))", "Bar", "", "Close", "5", "0", "", "", "","FALSE","T"))</f>
        <v>34173</v>
      </c>
      <c r="AB69" s="115">
        <f ca="1">IF(O69=1,"",RTD("cqg.rtd",,"StudyData", "(Vol("&amp;$E$21&amp;")when  (LocalYear("&amp;$E$21&amp;")="&amp;$D$11&amp;" AND LocalMonth("&amp;$E$21&amp;")="&amp;$C$11&amp;" AND LocalDay("&amp;$E$21&amp;")="&amp;$B$11&amp;" AND LocalHour("&amp;$E$21&amp;")="&amp;F69&amp;" AND LocalMinute("&amp;$E$21&amp;")="&amp;G69&amp;"))", "Bar", "", "Close", "5", "0", "", "", "","FALSE","T"))</f>
        <v>26043</v>
      </c>
      <c r="AC69" s="116" t="str">
        <f t="shared" ca="1" si="25"/>
        <v/>
      </c>
      <c r="AE69" s="115" t="str">
        <f ca="1">IF($R69=1,SUM($S$1:S69),"")</f>
        <v/>
      </c>
      <c r="AF69" s="115" t="str">
        <f ca="1">IF($R69=1,SUM($T$1:T69),"")</f>
        <v/>
      </c>
      <c r="AG69" s="115" t="str">
        <f ca="1">IF($R69=1,SUM($U$1:U69),"")</f>
        <v/>
      </c>
      <c r="AH69" s="115" t="str">
        <f ca="1">IF($R69=1,SUM($V$1:V69),"")</f>
        <v/>
      </c>
      <c r="AI69" s="115" t="str">
        <f ca="1">IF($R69=1,SUM($W$1:W69),"")</f>
        <v/>
      </c>
      <c r="AJ69" s="115" t="str">
        <f ca="1">IF($R69=1,SUM($X$1:X69),"")</f>
        <v/>
      </c>
      <c r="AK69" s="115" t="str">
        <f ca="1">IF($R69=1,SUM($Y$1:Y69),"")</f>
        <v/>
      </c>
      <c r="AL69" s="115" t="str">
        <f ca="1">IF($R69=1,SUM($Z$1:Z69),"")</f>
        <v/>
      </c>
      <c r="AM69" s="115" t="str">
        <f ca="1">IF($R69=1,SUM($AA$1:AA69),"")</f>
        <v/>
      </c>
      <c r="AN69" s="115" t="str">
        <f ca="1">IF($R69=1,SUM($AB$1:AB69),"")</f>
        <v/>
      </c>
      <c r="AO69" s="115" t="str">
        <f ca="1">IF($R69=1,SUM($AC$1:AC69),"")</f>
        <v/>
      </c>
      <c r="AQ69" s="120" t="str">
        <f t="shared" si="26"/>
        <v>14:10</v>
      </c>
    </row>
    <row r="70" spans="6:43" x14ac:dyDescent="0.3">
      <c r="F70" s="115">
        <f t="shared" si="20"/>
        <v>14</v>
      </c>
      <c r="G70" s="117">
        <f t="shared" si="21"/>
        <v>15</v>
      </c>
      <c r="H70" s="118">
        <f t="shared" si="22"/>
        <v>0.59375</v>
      </c>
      <c r="K70" s="116" t="str">
        <f ca="1" xml:space="preserve"> IF(O70=1,"",RTD("cqg.rtd",,"StudyData",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/>
      </c>
      <c r="L70" s="116" t="e">
        <f ca="1">IF(K70="",NA(),RTD("cqg.rtd",,"StudyData",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#N/A</v>
      </c>
      <c r="M70" s="116">
        <f t="shared" ca="1" si="19"/>
        <v>25098.3</v>
      </c>
      <c r="O70" s="115">
        <f t="shared" si="23"/>
        <v>0</v>
      </c>
      <c r="R70" s="115">
        <f t="shared" ca="1" si="24"/>
        <v>1.0479999999999947</v>
      </c>
      <c r="S70" s="115" t="str">
        <f ca="1">IF(O70=1,"",RTD("cqg.rtd",,"StudyData", "(Vol("&amp;$E$13&amp;")when  (LocalYear("&amp;$E$13&amp;")="&amp;$D$2&amp;" AND LocalMonth("&amp;$E$13&amp;")="&amp;$C$2&amp;" AND LocalDay("&amp;$E$13&amp;")="&amp;$B$2&amp;" AND LocalHour("&amp;$E$13&amp;")="&amp;F70&amp;" AND LocalMinute("&amp;$E$13&amp;")="&amp;G70&amp;"))", "Bar", "", "Close", "5", "0", "", "", "","FALSE","T"))</f>
        <v/>
      </c>
      <c r="T70" s="115">
        <f ca="1">IF(O70=1,"",RTD("cqg.rtd",,"StudyData", "(Vol("&amp;$E$14&amp;")when  (LocalYear("&amp;$E$14&amp;")="&amp;$D$3&amp;" AND LocalMonth("&amp;$E$14&amp;")="&amp;$C$3&amp;" AND LocalDay("&amp;$E$14&amp;")="&amp;$B$3&amp;" AND LocalHour("&amp;$E$14&amp;")="&amp;F70&amp;" AND LocalMinute("&amp;$E$14&amp;")="&amp;G70&amp;"))", "Bar", "", "Close", "5", "0", "", "", "","FALSE","T"))</f>
        <v>15378</v>
      </c>
      <c r="U70" s="115">
        <f ca="1">IF(O70=1,"",RTD("cqg.rtd",,"StudyData", "(Vol("&amp;$E$15&amp;")when  (LocalYear("&amp;$E$15&amp;")="&amp;$D$4&amp;" AND LocalMonth("&amp;$E$15&amp;")="&amp;$C$4&amp;" AND LocalDay("&amp;$E$15&amp;")="&amp;$B$4&amp;" AND LocalHour("&amp;$E$15&amp;")="&amp;F70&amp;" AND LocalMinute("&amp;$E$15&amp;")="&amp;G70&amp;"))", "Bar", "", "Close", "5", "0", "", "", "","FALSE","T"))</f>
        <v>20473</v>
      </c>
      <c r="V70" s="115">
        <f ca="1">IF(O70=1,"",RTD("cqg.rtd",,"StudyData", "(Vol("&amp;$E$16&amp;")when  (LocalYear("&amp;$E$16&amp;")="&amp;$D$5&amp;" AND LocalMonth("&amp;$E$16&amp;")="&amp;$C$5&amp;" AND LocalDay("&amp;$E$16&amp;")="&amp;$B$5&amp;" AND LocalHour("&amp;$E$16&amp;")="&amp;F70&amp;" AND LocalMinute("&amp;$E$16&amp;")="&amp;G70&amp;"))", "Bar", "", "Close", "5", "0", "", "", "","FALSE","T"))</f>
        <v>33517</v>
      </c>
      <c r="W70" s="115">
        <f ca="1">IF(O70=1,"",RTD("cqg.rtd",,"StudyData", "(Vol("&amp;$E$17&amp;")when  (LocalYear("&amp;$E$17&amp;")="&amp;$D$6&amp;" AND LocalMonth("&amp;$E$17&amp;")="&amp;$C$6&amp;" AND LocalDay("&amp;$E$17&amp;")="&amp;$B$6&amp;" AND LocalHour("&amp;$E$17&amp;")="&amp;F70&amp;" AND LocalMinute("&amp;$E$17&amp;")="&amp;G70&amp;"))", "Bar", "", "Close", "5", "0", "", "", "","FALSE","T"))</f>
        <v>29725</v>
      </c>
      <c r="X70" s="115">
        <f ca="1">IF(O70=1,"",RTD("cqg.rtd",,"StudyData", "(Vol("&amp;$E$18&amp;")when  (LocalYear("&amp;$E$18&amp;")="&amp;$D$7&amp;" AND LocalMonth("&amp;$E$18&amp;")="&amp;$C$7&amp;" AND LocalDay("&amp;$E$18&amp;")="&amp;$B$7&amp;" AND LocalHour("&amp;$E$18&amp;")="&amp;F70&amp;" AND LocalMinute("&amp;$E$18&amp;")="&amp;G70&amp;"))", "Bar", "", "Close", "5", "0", "", "", "","FALSE","T"))</f>
        <v>48077</v>
      </c>
      <c r="Y70" s="115">
        <f ca="1">IF(O70=1,"",RTD("cqg.rtd",,"StudyData", "(Vol("&amp;$E$19&amp;")when  (LocalYear("&amp;$E$19&amp;")="&amp;$D$8&amp;" AND LocalMonth("&amp;$E$19&amp;")="&amp;$C$8&amp;" AND LocalDay("&amp;$E$19&amp;")="&amp;$B$8&amp;" AND LocalHour("&amp;$E$19&amp;")="&amp;F70&amp;" AND LocalMinute("&amp;$E$19&amp;")="&amp;G70&amp;"))", "Bar", "", "Close", "5", "0", "", "", "","FALSE","T"))</f>
        <v>31045</v>
      </c>
      <c r="Z70" s="115">
        <f ca="1">IF(O70=1,"",RTD("cqg.rtd",,"StudyData", "(Vol("&amp;$E$20&amp;")when  (LocalYear("&amp;$E$20&amp;")="&amp;$D$9&amp;" AND LocalMonth("&amp;$E$20&amp;")="&amp;$C$9&amp;" AND LocalDay("&amp;$E$20&amp;")="&amp;$B$9&amp;" AND LocalHour("&amp;$E$20&amp;")="&amp;F70&amp;" AND LocalMinute("&amp;$E$20&amp;")="&amp;G70&amp;"))", "Bar", "", "Close", "5", "0", "", "", "","FALSE","T"))</f>
        <v>21843</v>
      </c>
      <c r="AA70" s="115">
        <f ca="1">IF(O70=1,"",RTD("cqg.rtd",,"StudyData", "(Vol("&amp;$E$21&amp;")when  (LocalYear("&amp;$E$21&amp;")="&amp;$D$10&amp;" AND LocalMonth("&amp;$E$21&amp;")="&amp;$C$10&amp;" AND LocalDay("&amp;$E$21&amp;")="&amp;$B$10&amp;" AND LocalHour("&amp;$E$21&amp;")="&amp;F70&amp;" AND LocalMinute("&amp;$E$21&amp;")="&amp;G70&amp;"))", "Bar", "", "Close", "5", "0", "", "", "","FALSE","T"))</f>
        <v>23227</v>
      </c>
      <c r="AB70" s="115">
        <f ca="1">IF(O70=1,"",RTD("cqg.rtd",,"StudyData", "(Vol("&amp;$E$21&amp;")when  (LocalYear("&amp;$E$21&amp;")="&amp;$D$11&amp;" AND LocalMonth("&amp;$E$21&amp;")="&amp;$C$11&amp;" AND LocalDay("&amp;$E$21&amp;")="&amp;$B$11&amp;" AND LocalHour("&amp;$E$21&amp;")="&amp;F70&amp;" AND LocalMinute("&amp;$E$21&amp;")="&amp;G70&amp;"))", "Bar", "", "Close", "5", "0", "", "", "","FALSE","T"))</f>
        <v>27698</v>
      </c>
      <c r="AC70" s="116" t="str">
        <f t="shared" ca="1" si="25"/>
        <v/>
      </c>
      <c r="AE70" s="115" t="str">
        <f ca="1">IF($R70=1,SUM($S$1:S70),"")</f>
        <v/>
      </c>
      <c r="AF70" s="115" t="str">
        <f ca="1">IF($R70=1,SUM($T$1:T70),"")</f>
        <v/>
      </c>
      <c r="AG70" s="115" t="str">
        <f ca="1">IF($R70=1,SUM($U$1:U70),"")</f>
        <v/>
      </c>
      <c r="AH70" s="115" t="str">
        <f ca="1">IF($R70=1,SUM($V$1:V70),"")</f>
        <v/>
      </c>
      <c r="AI70" s="115" t="str">
        <f ca="1">IF($R70=1,SUM($W$1:W70),"")</f>
        <v/>
      </c>
      <c r="AJ70" s="115" t="str">
        <f ca="1">IF($R70=1,SUM($X$1:X70),"")</f>
        <v/>
      </c>
      <c r="AK70" s="115" t="str">
        <f ca="1">IF($R70=1,SUM($Y$1:Y70),"")</f>
        <v/>
      </c>
      <c r="AL70" s="115" t="str">
        <f ca="1">IF($R70=1,SUM($Z$1:Z70),"")</f>
        <v/>
      </c>
      <c r="AM70" s="115" t="str">
        <f ca="1">IF($R70=1,SUM($AA$1:AA70),"")</f>
        <v/>
      </c>
      <c r="AN70" s="115" t="str">
        <f ca="1">IF($R70=1,SUM($AB$1:AB70),"")</f>
        <v/>
      </c>
      <c r="AO70" s="115" t="str">
        <f ca="1">IF($R70=1,SUM($AC$1:AC70),"")</f>
        <v/>
      </c>
      <c r="AQ70" s="120" t="str">
        <f t="shared" si="26"/>
        <v>14:15</v>
      </c>
    </row>
    <row r="71" spans="6:43" x14ac:dyDescent="0.3">
      <c r="F71" s="115">
        <f t="shared" si="20"/>
        <v>14</v>
      </c>
      <c r="G71" s="117">
        <f t="shared" si="21"/>
        <v>20</v>
      </c>
      <c r="H71" s="118">
        <f t="shared" si="22"/>
        <v>0.59722222222222221</v>
      </c>
      <c r="K71" s="116" t="str">
        <f ca="1" xml:space="preserve"> IF(O71=1,"",RTD("cqg.rtd",,"StudyData",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/>
      </c>
      <c r="L71" s="116" t="e">
        <f ca="1">IF(K71="",NA(),RTD("cqg.rtd",,"StudyData",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#N/A</v>
      </c>
      <c r="M71" s="116">
        <f t="shared" ca="1" si="19"/>
        <v>18323.5</v>
      </c>
      <c r="O71" s="115">
        <f t="shared" si="23"/>
        <v>0</v>
      </c>
      <c r="R71" s="115">
        <f t="shared" ca="1" si="24"/>
        <v>1.0489999999999946</v>
      </c>
      <c r="S71" s="115" t="str">
        <f ca="1">IF(O71=1,"",RTD("cqg.rtd",,"StudyData", "(Vol("&amp;$E$13&amp;")when  (LocalYear("&amp;$E$13&amp;")="&amp;$D$2&amp;" AND LocalMonth("&amp;$E$13&amp;")="&amp;$C$2&amp;" AND LocalDay("&amp;$E$13&amp;")="&amp;$B$2&amp;" AND LocalHour("&amp;$E$13&amp;")="&amp;F71&amp;" AND LocalMinute("&amp;$E$13&amp;")="&amp;G71&amp;"))", "Bar", "", "Close", "5", "0", "", "", "","FALSE","T"))</f>
        <v/>
      </c>
      <c r="T71" s="115">
        <f ca="1">IF(O71=1,"",RTD("cqg.rtd",,"StudyData", "(Vol("&amp;$E$14&amp;")when  (LocalYear("&amp;$E$14&amp;")="&amp;$D$3&amp;" AND LocalMonth("&amp;$E$14&amp;")="&amp;$C$3&amp;" AND LocalDay("&amp;$E$14&amp;")="&amp;$B$3&amp;" AND LocalHour("&amp;$E$14&amp;")="&amp;F71&amp;" AND LocalMinute("&amp;$E$14&amp;")="&amp;G71&amp;"))", "Bar", "", "Close", "5", "0", "", "", "","FALSE","T"))</f>
        <v>14663</v>
      </c>
      <c r="U71" s="115">
        <f ca="1">IF(O71=1,"",RTD("cqg.rtd",,"StudyData", "(Vol("&amp;$E$15&amp;")when  (LocalYear("&amp;$E$15&amp;")="&amp;$D$4&amp;" AND LocalMonth("&amp;$E$15&amp;")="&amp;$C$4&amp;" AND LocalDay("&amp;$E$15&amp;")="&amp;$B$4&amp;" AND LocalHour("&amp;$E$15&amp;")="&amp;F71&amp;" AND LocalMinute("&amp;$E$15&amp;")="&amp;G71&amp;"))", "Bar", "", "Close", "5", "0", "", "", "","FALSE","T"))</f>
        <v>21891</v>
      </c>
      <c r="V71" s="115">
        <f ca="1">IF(O71=1,"",RTD("cqg.rtd",,"StudyData", "(Vol("&amp;$E$16&amp;")when  (LocalYear("&amp;$E$16&amp;")="&amp;$D$5&amp;" AND LocalMonth("&amp;$E$16&amp;")="&amp;$C$5&amp;" AND LocalDay("&amp;$E$16&amp;")="&amp;$B$5&amp;" AND LocalHour("&amp;$E$16&amp;")="&amp;F71&amp;" AND LocalMinute("&amp;$E$16&amp;")="&amp;G71&amp;"))", "Bar", "", "Close", "5", "0", "", "", "","FALSE","T"))</f>
        <v>21820</v>
      </c>
      <c r="W71" s="115">
        <f ca="1">IF(O71=1,"",RTD("cqg.rtd",,"StudyData", "(Vol("&amp;$E$17&amp;")when  (LocalYear("&amp;$E$17&amp;")="&amp;$D$6&amp;" AND LocalMonth("&amp;$E$17&amp;")="&amp;$C$6&amp;" AND LocalDay("&amp;$E$17&amp;")="&amp;$B$6&amp;" AND LocalHour("&amp;$E$17&amp;")="&amp;F71&amp;" AND LocalMinute("&amp;$E$17&amp;")="&amp;G71&amp;"))", "Bar", "", "Close", "5", "0", "", "", "","FALSE","T"))</f>
        <v>30818</v>
      </c>
      <c r="X71" s="115">
        <f ca="1">IF(O71=1,"",RTD("cqg.rtd",,"StudyData", "(Vol("&amp;$E$18&amp;")when  (LocalYear("&amp;$E$18&amp;")="&amp;$D$7&amp;" AND LocalMonth("&amp;$E$18&amp;")="&amp;$C$7&amp;" AND LocalDay("&amp;$E$18&amp;")="&amp;$B$7&amp;" AND LocalHour("&amp;$E$18&amp;")="&amp;F71&amp;" AND LocalMinute("&amp;$E$18&amp;")="&amp;G71&amp;"))", "Bar", "", "Close", "5", "0", "", "", "","FALSE","T"))</f>
        <v>31639</v>
      </c>
      <c r="Y71" s="115">
        <f ca="1">IF(O71=1,"",RTD("cqg.rtd",,"StudyData", "(Vol("&amp;$E$19&amp;")when  (LocalYear("&amp;$E$19&amp;")="&amp;$D$8&amp;" AND LocalMonth("&amp;$E$19&amp;")="&amp;$C$8&amp;" AND LocalDay("&amp;$E$19&amp;")="&amp;$B$8&amp;" AND LocalHour("&amp;$E$19&amp;")="&amp;F71&amp;" AND LocalMinute("&amp;$E$19&amp;")="&amp;G71&amp;"))", "Bar", "", "Close", "5", "0", "", "", "","FALSE","T"))</f>
        <v>12939</v>
      </c>
      <c r="Z71" s="115">
        <f ca="1">IF(O71=1,"",RTD("cqg.rtd",,"StudyData", "(Vol("&amp;$E$20&amp;")when  (LocalYear("&amp;$E$20&amp;")="&amp;$D$9&amp;" AND LocalMonth("&amp;$E$20&amp;")="&amp;$C$9&amp;" AND LocalDay("&amp;$E$20&amp;")="&amp;$B$9&amp;" AND LocalHour("&amp;$E$20&amp;")="&amp;F71&amp;" AND LocalMinute("&amp;$E$20&amp;")="&amp;G71&amp;"))", "Bar", "", "Close", "5", "0", "", "", "","FALSE","T"))</f>
        <v>15462</v>
      </c>
      <c r="AA71" s="115">
        <f ca="1">IF(O71=1,"",RTD("cqg.rtd",,"StudyData", "(Vol("&amp;$E$21&amp;")when  (LocalYear("&amp;$E$21&amp;")="&amp;$D$10&amp;" AND LocalMonth("&amp;$E$21&amp;")="&amp;$C$10&amp;" AND LocalDay("&amp;$E$21&amp;")="&amp;$B$10&amp;" AND LocalHour("&amp;$E$21&amp;")="&amp;F71&amp;" AND LocalMinute("&amp;$E$21&amp;")="&amp;G71&amp;"))", "Bar", "", "Close", "5", "0", "", "", "","FALSE","T"))</f>
        <v>14820</v>
      </c>
      <c r="AB71" s="115">
        <f ca="1">IF(O71=1,"",RTD("cqg.rtd",,"StudyData", "(Vol("&amp;$E$21&amp;")when  (LocalYear("&amp;$E$21&amp;")="&amp;$D$11&amp;" AND LocalMonth("&amp;$E$21&amp;")="&amp;$C$11&amp;" AND LocalDay("&amp;$E$21&amp;")="&amp;$B$11&amp;" AND LocalHour("&amp;$E$21&amp;")="&amp;F71&amp;" AND LocalMinute("&amp;$E$21&amp;")="&amp;G71&amp;"))", "Bar", "", "Close", "5", "0", "", "", "","FALSE","T"))</f>
        <v>19183</v>
      </c>
      <c r="AC71" s="116" t="str">
        <f t="shared" ca="1" si="25"/>
        <v/>
      </c>
      <c r="AE71" s="115" t="str">
        <f ca="1">IF($R71=1,SUM($S$1:S71),"")</f>
        <v/>
      </c>
      <c r="AF71" s="115" t="str">
        <f ca="1">IF($R71=1,SUM($T$1:T71),"")</f>
        <v/>
      </c>
      <c r="AG71" s="115" t="str">
        <f ca="1">IF($R71=1,SUM($U$1:U71),"")</f>
        <v/>
      </c>
      <c r="AH71" s="115" t="str">
        <f ca="1">IF($R71=1,SUM($V$1:V71),"")</f>
        <v/>
      </c>
      <c r="AI71" s="115" t="str">
        <f ca="1">IF($R71=1,SUM($W$1:W71),"")</f>
        <v/>
      </c>
      <c r="AJ71" s="115" t="str">
        <f ca="1">IF($R71=1,SUM($X$1:X71),"")</f>
        <v/>
      </c>
      <c r="AK71" s="115" t="str">
        <f ca="1">IF($R71=1,SUM($Y$1:Y71),"")</f>
        <v/>
      </c>
      <c r="AL71" s="115" t="str">
        <f ca="1">IF($R71=1,SUM($Z$1:Z71),"")</f>
        <v/>
      </c>
      <c r="AM71" s="115" t="str">
        <f ca="1">IF($R71=1,SUM($AA$1:AA71),"")</f>
        <v/>
      </c>
      <c r="AN71" s="115" t="str">
        <f ca="1">IF($R71=1,SUM($AB$1:AB71),"")</f>
        <v/>
      </c>
      <c r="AO71" s="115" t="str">
        <f ca="1">IF($R71=1,SUM($AC$1:AC71),"")</f>
        <v/>
      </c>
      <c r="AQ71" s="120" t="str">
        <f t="shared" si="26"/>
        <v>14:20</v>
      </c>
    </row>
    <row r="72" spans="6:43" x14ac:dyDescent="0.3">
      <c r="F72" s="115">
        <f t="shared" si="20"/>
        <v>14</v>
      </c>
      <c r="G72" s="117">
        <f t="shared" si="21"/>
        <v>25</v>
      </c>
      <c r="H72" s="118">
        <f t="shared" si="22"/>
        <v>0.60069444444444442</v>
      </c>
      <c r="K72" s="116" t="str">
        <f ca="1" xml:space="preserve"> IF(O72=1,"",RTD("cqg.rtd",,"StudyData",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/>
      </c>
      <c r="L72" s="116" t="e">
        <f ca="1">IF(K72="",NA(),RTD("cqg.rtd",,"StudyData",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#N/A</v>
      </c>
      <c r="M72" s="116">
        <f t="shared" ca="1" si="19"/>
        <v>18146</v>
      </c>
      <c r="O72" s="115">
        <f t="shared" si="23"/>
        <v>0</v>
      </c>
      <c r="R72" s="115">
        <f t="shared" ca="1" si="24"/>
        <v>1.0499999999999945</v>
      </c>
      <c r="S72" s="115" t="str">
        <f ca="1">IF(O72=1,"",RTD("cqg.rtd",,"StudyData", "(Vol("&amp;$E$13&amp;")when  (LocalYear("&amp;$E$13&amp;")="&amp;$D$2&amp;" AND LocalMonth("&amp;$E$13&amp;")="&amp;$C$2&amp;" AND LocalDay("&amp;$E$13&amp;")="&amp;$B$2&amp;" AND LocalHour("&amp;$E$13&amp;")="&amp;F72&amp;" AND LocalMinute("&amp;$E$13&amp;")="&amp;G72&amp;"))", "Bar", "", "Close", "5", "0", "", "", "","FALSE","T"))</f>
        <v/>
      </c>
      <c r="T72" s="115">
        <f ca="1">IF(O72=1,"",RTD("cqg.rtd",,"StudyData", "(Vol("&amp;$E$14&amp;")when  (LocalYear("&amp;$E$14&amp;")="&amp;$D$3&amp;" AND LocalMonth("&amp;$E$14&amp;")="&amp;$C$3&amp;" AND LocalDay("&amp;$E$14&amp;")="&amp;$B$3&amp;" AND LocalHour("&amp;$E$14&amp;")="&amp;F72&amp;" AND LocalMinute("&amp;$E$14&amp;")="&amp;G72&amp;"))", "Bar", "", "Close", "5", "0", "", "", "","FALSE","T"))</f>
        <v>17817</v>
      </c>
      <c r="U72" s="115">
        <f ca="1">IF(O72=1,"",RTD("cqg.rtd",,"StudyData", "(Vol("&amp;$E$15&amp;")when  (LocalYear("&amp;$E$15&amp;")="&amp;$D$4&amp;" AND LocalMonth("&amp;$E$15&amp;")="&amp;$C$4&amp;" AND LocalDay("&amp;$E$15&amp;")="&amp;$B$4&amp;" AND LocalHour("&amp;$E$15&amp;")="&amp;F72&amp;" AND LocalMinute("&amp;$E$15&amp;")="&amp;G72&amp;"))", "Bar", "", "Close", "5", "0", "", "", "","FALSE","T"))</f>
        <v>26497</v>
      </c>
      <c r="V72" s="115">
        <f ca="1">IF(O72=1,"",RTD("cqg.rtd",,"StudyData", "(Vol("&amp;$E$16&amp;")when  (LocalYear("&amp;$E$16&amp;")="&amp;$D$5&amp;" AND LocalMonth("&amp;$E$16&amp;")="&amp;$C$5&amp;" AND LocalDay("&amp;$E$16&amp;")="&amp;$B$5&amp;" AND LocalHour("&amp;$E$16&amp;")="&amp;F72&amp;" AND LocalMinute("&amp;$E$16&amp;")="&amp;G72&amp;"))", "Bar", "", "Close", "5", "0", "", "", "","FALSE","T"))</f>
        <v>21749</v>
      </c>
      <c r="W72" s="115">
        <f ca="1">IF(O72=1,"",RTD("cqg.rtd",,"StudyData", "(Vol("&amp;$E$17&amp;")when  (LocalYear("&amp;$E$17&amp;")="&amp;$D$6&amp;" AND LocalMonth("&amp;$E$17&amp;")="&amp;$C$6&amp;" AND LocalDay("&amp;$E$17&amp;")="&amp;$B$6&amp;" AND LocalHour("&amp;$E$17&amp;")="&amp;F72&amp;" AND LocalMinute("&amp;$E$17&amp;")="&amp;G72&amp;"))", "Bar", "", "Close", "5", "0", "", "", "","FALSE","T"))</f>
        <v>24278</v>
      </c>
      <c r="X72" s="115">
        <f ca="1">IF(O72=1,"",RTD("cqg.rtd",,"StudyData", "(Vol("&amp;$E$18&amp;")when  (LocalYear("&amp;$E$18&amp;")="&amp;$D$7&amp;" AND LocalMonth("&amp;$E$18&amp;")="&amp;$C$7&amp;" AND LocalDay("&amp;$E$18&amp;")="&amp;$B$7&amp;" AND LocalHour("&amp;$E$18&amp;")="&amp;F72&amp;" AND LocalMinute("&amp;$E$18&amp;")="&amp;G72&amp;"))", "Bar", "", "Close", "5", "0", "", "", "","FALSE","T"))</f>
        <v>20318</v>
      </c>
      <c r="Y72" s="115">
        <f ca="1">IF(O72=1,"",RTD("cqg.rtd",,"StudyData", "(Vol("&amp;$E$19&amp;")when  (LocalYear("&amp;$E$19&amp;")="&amp;$D$8&amp;" AND LocalMonth("&amp;$E$19&amp;")="&amp;$C$8&amp;" AND LocalDay("&amp;$E$19&amp;")="&amp;$B$8&amp;" AND LocalHour("&amp;$E$19&amp;")="&amp;F72&amp;" AND LocalMinute("&amp;$E$19&amp;")="&amp;G72&amp;"))", "Bar", "", "Close", "5", "0", "", "", "","FALSE","T"))</f>
        <v>17903</v>
      </c>
      <c r="Z72" s="115">
        <f ca="1">IF(O72=1,"",RTD("cqg.rtd",,"StudyData", "(Vol("&amp;$E$20&amp;")when  (LocalYear("&amp;$E$20&amp;")="&amp;$D$9&amp;" AND LocalMonth("&amp;$E$20&amp;")="&amp;$C$9&amp;" AND LocalDay("&amp;$E$20&amp;")="&amp;$B$9&amp;" AND LocalHour("&amp;$E$20&amp;")="&amp;F72&amp;" AND LocalMinute("&amp;$E$20&amp;")="&amp;G72&amp;"))", "Bar", "", "Close", "5", "0", "", "", "","FALSE","T"))</f>
        <v>13675</v>
      </c>
      <c r="AA72" s="115">
        <f ca="1">IF(O72=1,"",RTD("cqg.rtd",,"StudyData", "(Vol("&amp;$E$21&amp;")when  (LocalYear("&amp;$E$21&amp;")="&amp;$D$10&amp;" AND LocalMonth("&amp;$E$21&amp;")="&amp;$C$10&amp;" AND LocalDay("&amp;$E$21&amp;")="&amp;$B$10&amp;" AND LocalHour("&amp;$E$21&amp;")="&amp;F72&amp;" AND LocalMinute("&amp;$E$21&amp;")="&amp;G72&amp;"))", "Bar", "", "Close", "5", "0", "", "", "","FALSE","T"))</f>
        <v>19842</v>
      </c>
      <c r="AB72" s="115">
        <f ca="1">IF(O72=1,"",RTD("cqg.rtd",,"StudyData", "(Vol("&amp;$E$21&amp;")when  (LocalYear("&amp;$E$21&amp;")="&amp;$D$11&amp;" AND LocalMonth("&amp;$E$21&amp;")="&amp;$C$11&amp;" AND LocalDay("&amp;$E$21&amp;")="&amp;$B$11&amp;" AND LocalHour("&amp;$E$21&amp;")="&amp;F72&amp;" AND LocalMinute("&amp;$E$21&amp;")="&amp;G72&amp;"))", "Bar", "", "Close", "5", "0", "", "", "","FALSE","T"))</f>
        <v>19381</v>
      </c>
      <c r="AC72" s="116" t="str">
        <f t="shared" ca="1" si="25"/>
        <v/>
      </c>
      <c r="AE72" s="115" t="str">
        <f ca="1">IF($R72=1,SUM($S$1:S72),"")</f>
        <v/>
      </c>
      <c r="AF72" s="115" t="str">
        <f ca="1">IF($R72=1,SUM($T$1:T72),"")</f>
        <v/>
      </c>
      <c r="AG72" s="115" t="str">
        <f ca="1">IF($R72=1,SUM($U$1:U72),"")</f>
        <v/>
      </c>
      <c r="AH72" s="115" t="str">
        <f ca="1">IF($R72=1,SUM($V$1:V72),"")</f>
        <v/>
      </c>
      <c r="AI72" s="115" t="str">
        <f ca="1">IF($R72=1,SUM($W$1:W72),"")</f>
        <v/>
      </c>
      <c r="AJ72" s="115" t="str">
        <f ca="1">IF($R72=1,SUM($X$1:X72),"")</f>
        <v/>
      </c>
      <c r="AK72" s="115" t="str">
        <f ca="1">IF($R72=1,SUM($Y$1:Y72),"")</f>
        <v/>
      </c>
      <c r="AL72" s="115" t="str">
        <f ca="1">IF($R72=1,SUM($Z$1:Z72),"")</f>
        <v/>
      </c>
      <c r="AM72" s="115" t="str">
        <f ca="1">IF($R72=1,SUM($AA$1:AA72),"")</f>
        <v/>
      </c>
      <c r="AN72" s="115" t="str">
        <f ca="1">IF($R72=1,SUM($AB$1:AB72),"")</f>
        <v/>
      </c>
      <c r="AO72" s="115" t="str">
        <f ca="1">IF($R72=1,SUM($AC$1:AC72),"")</f>
        <v/>
      </c>
      <c r="AQ72" s="120" t="str">
        <f t="shared" si="26"/>
        <v>14:25</v>
      </c>
    </row>
    <row r="73" spans="6:43" x14ac:dyDescent="0.3">
      <c r="F73" s="115">
        <f t="shared" si="20"/>
        <v>14</v>
      </c>
      <c r="G73" s="117">
        <f t="shared" si="21"/>
        <v>30</v>
      </c>
      <c r="H73" s="118">
        <f t="shared" si="22"/>
        <v>0.60416666666666663</v>
      </c>
      <c r="K73" s="116" t="str">
        <f ca="1" xml:space="preserve"> IF(O73=1,"",RTD("cqg.rtd",,"StudyData",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/>
      </c>
      <c r="L73" s="116" t="e">
        <f ca="1">IF(K73="",NA(),RTD("cqg.rtd",,"StudyData",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#N/A</v>
      </c>
      <c r="M73" s="116">
        <f t="shared" ca="1" si="19"/>
        <v>21813.7</v>
      </c>
      <c r="O73" s="115">
        <f t="shared" si="23"/>
        <v>0</v>
      </c>
      <c r="R73" s="115">
        <f t="shared" ca="1" si="24"/>
        <v>1.0509999999999944</v>
      </c>
      <c r="S73" s="115" t="str">
        <f ca="1">IF(O73=1,"",RTD("cqg.rtd",,"StudyData", "(Vol("&amp;$E$13&amp;")when  (LocalYear("&amp;$E$13&amp;")="&amp;$D$2&amp;" AND LocalMonth("&amp;$E$13&amp;")="&amp;$C$2&amp;" AND LocalDay("&amp;$E$13&amp;")="&amp;$B$2&amp;" AND LocalHour("&amp;$E$13&amp;")="&amp;F73&amp;" AND LocalMinute("&amp;$E$13&amp;")="&amp;G73&amp;"))", "Bar", "", "Close", "5", "0", "", "", "","FALSE","T"))</f>
        <v/>
      </c>
      <c r="T73" s="115">
        <f ca="1">IF(O73=1,"",RTD("cqg.rtd",,"StudyData", "(Vol("&amp;$E$14&amp;")when  (LocalYear("&amp;$E$14&amp;")="&amp;$D$3&amp;" AND LocalMonth("&amp;$E$14&amp;")="&amp;$C$3&amp;" AND LocalDay("&amp;$E$14&amp;")="&amp;$B$3&amp;" AND LocalHour("&amp;$E$14&amp;")="&amp;F73&amp;" AND LocalMinute("&amp;$E$14&amp;")="&amp;G73&amp;"))", "Bar", "", "Close", "5", "0", "", "", "","FALSE","T"))</f>
        <v>22751</v>
      </c>
      <c r="U73" s="115">
        <f ca="1">IF(O73=1,"",RTD("cqg.rtd",,"StudyData", "(Vol("&amp;$E$15&amp;")when  (LocalYear("&amp;$E$15&amp;")="&amp;$D$4&amp;" AND LocalMonth("&amp;$E$15&amp;")="&amp;$C$4&amp;" AND LocalDay("&amp;$E$15&amp;")="&amp;$B$4&amp;" AND LocalHour("&amp;$E$15&amp;")="&amp;F73&amp;" AND LocalMinute("&amp;$E$15&amp;")="&amp;G73&amp;"))", "Bar", "", "Close", "5", "0", "", "", "","FALSE","T"))</f>
        <v>19561</v>
      </c>
      <c r="V73" s="115">
        <f ca="1">IF(O73=1,"",RTD("cqg.rtd",,"StudyData", "(Vol("&amp;$E$16&amp;")when  (LocalYear("&amp;$E$16&amp;")="&amp;$D$5&amp;" AND LocalMonth("&amp;$E$16&amp;")="&amp;$C$5&amp;" AND LocalDay("&amp;$E$16&amp;")="&amp;$B$5&amp;" AND LocalHour("&amp;$E$16&amp;")="&amp;F73&amp;" AND LocalMinute("&amp;$E$16&amp;")="&amp;G73&amp;"))", "Bar", "", "Close", "5", "0", "", "", "","FALSE","T"))</f>
        <v>29950</v>
      </c>
      <c r="W73" s="115">
        <f ca="1">IF(O73=1,"",RTD("cqg.rtd",,"StudyData", "(Vol("&amp;$E$17&amp;")when  (LocalYear("&amp;$E$17&amp;")="&amp;$D$6&amp;" AND LocalMonth("&amp;$E$17&amp;")="&amp;$C$6&amp;" AND LocalDay("&amp;$E$17&amp;")="&amp;$B$6&amp;" AND LocalHour("&amp;$E$17&amp;")="&amp;F73&amp;" AND LocalMinute("&amp;$E$17&amp;")="&amp;G73&amp;"))", "Bar", "", "Close", "5", "0", "", "", "","FALSE","T"))</f>
        <v>21417</v>
      </c>
      <c r="X73" s="115">
        <f ca="1">IF(O73=1,"",RTD("cqg.rtd",,"StudyData", "(Vol("&amp;$E$18&amp;")when  (LocalYear("&amp;$E$18&amp;")="&amp;$D$7&amp;" AND LocalMonth("&amp;$E$18&amp;")="&amp;$C$7&amp;" AND LocalDay("&amp;$E$18&amp;")="&amp;$B$7&amp;" AND LocalHour("&amp;$E$18&amp;")="&amp;F73&amp;" AND LocalMinute("&amp;$E$18&amp;")="&amp;G73&amp;"))", "Bar", "", "Close", "5", "0", "", "", "","FALSE","T"))</f>
        <v>43794</v>
      </c>
      <c r="Y73" s="115">
        <f ca="1">IF(O73=1,"",RTD("cqg.rtd",,"StudyData", "(Vol("&amp;$E$19&amp;")when  (LocalYear("&amp;$E$19&amp;")="&amp;$D$8&amp;" AND LocalMonth("&amp;$E$19&amp;")="&amp;$C$8&amp;" AND LocalDay("&amp;$E$19&amp;")="&amp;$B$8&amp;" AND LocalHour("&amp;$E$19&amp;")="&amp;F73&amp;" AND LocalMinute("&amp;$E$19&amp;")="&amp;G73&amp;"))", "Bar", "", "Close", "5", "0", "", "", "","FALSE","T"))</f>
        <v>24768</v>
      </c>
      <c r="Z73" s="115">
        <f ca="1">IF(O73=1,"",RTD("cqg.rtd",,"StudyData", "(Vol("&amp;$E$20&amp;")when  (LocalYear("&amp;$E$20&amp;")="&amp;$D$9&amp;" AND LocalMonth("&amp;$E$20&amp;")="&amp;$C$9&amp;" AND LocalDay("&amp;$E$20&amp;")="&amp;$B$9&amp;" AND LocalHour("&amp;$E$20&amp;")="&amp;F73&amp;" AND LocalMinute("&amp;$E$20&amp;")="&amp;G73&amp;"))", "Bar", "", "Close", "5", "0", "", "", "","FALSE","T"))</f>
        <v>15405</v>
      </c>
      <c r="AA73" s="115">
        <f ca="1">IF(O73=1,"",RTD("cqg.rtd",,"StudyData", "(Vol("&amp;$E$21&amp;")when  (LocalYear("&amp;$E$21&amp;")="&amp;$D$10&amp;" AND LocalMonth("&amp;$E$21&amp;")="&amp;$C$10&amp;" AND LocalDay("&amp;$E$21&amp;")="&amp;$B$10&amp;" AND LocalHour("&amp;$E$21&amp;")="&amp;F73&amp;" AND LocalMinute("&amp;$E$21&amp;")="&amp;G73&amp;"))", "Bar", "", "Close", "5", "0", "", "", "","FALSE","T"))</f>
        <v>18066</v>
      </c>
      <c r="AB73" s="115">
        <f ca="1">IF(O73=1,"",RTD("cqg.rtd",,"StudyData", "(Vol("&amp;$E$21&amp;")when  (LocalYear("&amp;$E$21&amp;")="&amp;$D$11&amp;" AND LocalMonth("&amp;$E$21&amp;")="&amp;$C$11&amp;" AND LocalDay("&amp;$E$21&amp;")="&amp;$B$11&amp;" AND LocalHour("&amp;$E$21&amp;")="&amp;F73&amp;" AND LocalMinute("&amp;$E$21&amp;")="&amp;G73&amp;"))", "Bar", "", "Close", "5", "0", "", "", "","FALSE","T"))</f>
        <v>22425</v>
      </c>
      <c r="AC73" s="116" t="str">
        <f t="shared" ca="1" si="25"/>
        <v/>
      </c>
      <c r="AE73" s="115" t="str">
        <f ca="1">IF($R73=1,SUM($S$1:S73),"")</f>
        <v/>
      </c>
      <c r="AF73" s="115" t="str">
        <f ca="1">IF($R73=1,SUM($T$1:T73),"")</f>
        <v/>
      </c>
      <c r="AG73" s="115" t="str">
        <f ca="1">IF($R73=1,SUM($U$1:U73),"")</f>
        <v/>
      </c>
      <c r="AH73" s="115" t="str">
        <f ca="1">IF($R73=1,SUM($V$1:V73),"")</f>
        <v/>
      </c>
      <c r="AI73" s="115" t="str">
        <f ca="1">IF($R73=1,SUM($W$1:W73),"")</f>
        <v/>
      </c>
      <c r="AJ73" s="115" t="str">
        <f ca="1">IF($R73=1,SUM($X$1:X73),"")</f>
        <v/>
      </c>
      <c r="AK73" s="115" t="str">
        <f ca="1">IF($R73=1,SUM($Y$1:Y73),"")</f>
        <v/>
      </c>
      <c r="AL73" s="115" t="str">
        <f ca="1">IF($R73=1,SUM($Z$1:Z73),"")</f>
        <v/>
      </c>
      <c r="AM73" s="115" t="str">
        <f ca="1">IF($R73=1,SUM($AA$1:AA73),"")</f>
        <v/>
      </c>
      <c r="AN73" s="115" t="str">
        <f ca="1">IF($R73=1,SUM($AB$1:AB73),"")</f>
        <v/>
      </c>
      <c r="AO73" s="115" t="str">
        <f ca="1">IF($R73=1,SUM($AC$1:AC73),"")</f>
        <v/>
      </c>
      <c r="AQ73" s="120" t="str">
        <f t="shared" si="26"/>
        <v>14:30</v>
      </c>
    </row>
    <row r="74" spans="6:43" x14ac:dyDescent="0.3">
      <c r="F74" s="115">
        <f t="shared" si="20"/>
        <v>14</v>
      </c>
      <c r="G74" s="117">
        <f t="shared" si="21"/>
        <v>35</v>
      </c>
      <c r="H74" s="118">
        <f t="shared" si="22"/>
        <v>0.60763888888888895</v>
      </c>
      <c r="K74" s="116" t="str">
        <f ca="1" xml:space="preserve"> IF(O74=1,"",RTD("cqg.rtd",,"StudyData",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/>
      </c>
      <c r="L74" s="116" t="e">
        <f ca="1">IF(K74="",NA(),RTD("cqg.rtd",,"StudyData",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#N/A</v>
      </c>
      <c r="M74" s="116">
        <f t="shared" ca="1" si="19"/>
        <v>21930.2</v>
      </c>
      <c r="O74" s="115">
        <f t="shared" si="23"/>
        <v>0</v>
      </c>
      <c r="R74" s="115">
        <f t="shared" ca="1" si="24"/>
        <v>1.0519999999999943</v>
      </c>
      <c r="S74" s="115" t="str">
        <f ca="1">IF(O74=1,"",RTD("cqg.rtd",,"StudyData", "(Vol("&amp;$E$13&amp;")when  (LocalYear("&amp;$E$13&amp;")="&amp;$D$2&amp;" AND LocalMonth("&amp;$E$13&amp;")="&amp;$C$2&amp;" AND LocalDay("&amp;$E$13&amp;")="&amp;$B$2&amp;" AND LocalHour("&amp;$E$13&amp;")="&amp;F74&amp;" AND LocalMinute("&amp;$E$13&amp;")="&amp;G74&amp;"))", "Bar", "", "Close", "5", "0", "", "", "","FALSE","T"))</f>
        <v/>
      </c>
      <c r="T74" s="115">
        <f ca="1">IF(O74=1,"",RTD("cqg.rtd",,"StudyData", "(Vol("&amp;$E$14&amp;")when  (LocalYear("&amp;$E$14&amp;")="&amp;$D$3&amp;" AND LocalMonth("&amp;$E$14&amp;")="&amp;$C$3&amp;" AND LocalDay("&amp;$E$14&amp;")="&amp;$B$3&amp;" AND LocalHour("&amp;$E$14&amp;")="&amp;F74&amp;" AND LocalMinute("&amp;$E$14&amp;")="&amp;G74&amp;"))", "Bar", "", "Close", "5", "0", "", "", "","FALSE","T"))</f>
        <v>13200</v>
      </c>
      <c r="U74" s="115">
        <f ca="1">IF(O74=1,"",RTD("cqg.rtd",,"StudyData", "(Vol("&amp;$E$15&amp;")when  (LocalYear("&amp;$E$15&amp;")="&amp;$D$4&amp;" AND LocalMonth("&amp;$E$15&amp;")="&amp;$C$4&amp;" AND LocalDay("&amp;$E$15&amp;")="&amp;$B$4&amp;" AND LocalHour("&amp;$E$15&amp;")="&amp;F74&amp;" AND LocalMinute("&amp;$E$15&amp;")="&amp;G74&amp;"))", "Bar", "", "Close", "5", "0", "", "", "","FALSE","T"))</f>
        <v>35879</v>
      </c>
      <c r="V74" s="115">
        <f ca="1">IF(O74=1,"",RTD("cqg.rtd",,"StudyData", "(Vol("&amp;$E$16&amp;")when  (LocalYear("&amp;$E$16&amp;")="&amp;$D$5&amp;" AND LocalMonth("&amp;$E$16&amp;")="&amp;$C$5&amp;" AND LocalDay("&amp;$E$16&amp;")="&amp;$B$5&amp;" AND LocalHour("&amp;$E$16&amp;")="&amp;F74&amp;" AND LocalMinute("&amp;$E$16&amp;")="&amp;G74&amp;"))", "Bar", "", "Close", "5", "0", "", "", "","FALSE","T"))</f>
        <v>27085</v>
      </c>
      <c r="W74" s="115">
        <f ca="1">IF(O74=1,"",RTD("cqg.rtd",,"StudyData", "(Vol("&amp;$E$17&amp;")when  (LocalYear("&amp;$E$17&amp;")="&amp;$D$6&amp;" AND LocalMonth("&amp;$E$17&amp;")="&amp;$C$6&amp;" AND LocalDay("&amp;$E$17&amp;")="&amp;$B$6&amp;" AND LocalHour("&amp;$E$17&amp;")="&amp;F74&amp;" AND LocalMinute("&amp;$E$17&amp;")="&amp;G74&amp;"))", "Bar", "", "Close", "5", "0", "", "", "","FALSE","T"))</f>
        <v>25780</v>
      </c>
      <c r="X74" s="115">
        <f ca="1">IF(O74=1,"",RTD("cqg.rtd",,"StudyData", "(Vol("&amp;$E$18&amp;")when  (LocalYear("&amp;$E$18&amp;")="&amp;$D$7&amp;" AND LocalMonth("&amp;$E$18&amp;")="&amp;$C$7&amp;" AND LocalDay("&amp;$E$18&amp;")="&amp;$B$7&amp;" AND LocalHour("&amp;$E$18&amp;")="&amp;F74&amp;" AND LocalMinute("&amp;$E$18&amp;")="&amp;G74&amp;"))", "Bar", "", "Close", "5", "0", "", "", "","FALSE","T"))</f>
        <v>28458</v>
      </c>
      <c r="Y74" s="115">
        <f ca="1">IF(O74=1,"",RTD("cqg.rtd",,"StudyData", "(Vol("&amp;$E$19&amp;")when  (LocalYear("&amp;$E$19&amp;")="&amp;$D$8&amp;" AND LocalMonth("&amp;$E$19&amp;")="&amp;$C$8&amp;" AND LocalDay("&amp;$E$19&amp;")="&amp;$B$8&amp;" AND LocalHour("&amp;$E$19&amp;")="&amp;F74&amp;" AND LocalMinute("&amp;$E$19&amp;")="&amp;G74&amp;"))", "Bar", "", "Close", "5", "0", "", "", "","FALSE","T"))</f>
        <v>27101</v>
      </c>
      <c r="Z74" s="115">
        <f ca="1">IF(O74=1,"",RTD("cqg.rtd",,"StudyData", "(Vol("&amp;$E$20&amp;")when  (LocalYear("&amp;$E$20&amp;")="&amp;$D$9&amp;" AND LocalMonth("&amp;$E$20&amp;")="&amp;$C$9&amp;" AND LocalDay("&amp;$E$20&amp;")="&amp;$B$9&amp;" AND LocalHour("&amp;$E$20&amp;")="&amp;F74&amp;" AND LocalMinute("&amp;$E$20&amp;")="&amp;G74&amp;"))", "Bar", "", "Close", "5", "0", "", "", "","FALSE","T"))</f>
        <v>11576</v>
      </c>
      <c r="AA74" s="115">
        <f ca="1">IF(O74=1,"",RTD("cqg.rtd",,"StudyData", "(Vol("&amp;$E$21&amp;")when  (LocalYear("&amp;$E$21&amp;")="&amp;$D$10&amp;" AND LocalMonth("&amp;$E$21&amp;")="&amp;$C$10&amp;" AND LocalDay("&amp;$E$21&amp;")="&amp;$B$10&amp;" AND LocalHour("&amp;$E$21&amp;")="&amp;F74&amp;" AND LocalMinute("&amp;$E$21&amp;")="&amp;G74&amp;"))", "Bar", "", "Close", "5", "0", "", "", "","FALSE","T"))</f>
        <v>24056</v>
      </c>
      <c r="AB74" s="115">
        <f ca="1">IF(O74=1,"",RTD("cqg.rtd",,"StudyData", "(Vol("&amp;$E$21&amp;")when  (LocalYear("&amp;$E$21&amp;")="&amp;$D$11&amp;" AND LocalMonth("&amp;$E$21&amp;")="&amp;$C$11&amp;" AND LocalDay("&amp;$E$21&amp;")="&amp;$B$11&amp;" AND LocalHour("&amp;$E$21&amp;")="&amp;F74&amp;" AND LocalMinute("&amp;$E$21&amp;")="&amp;G74&amp;"))", "Bar", "", "Close", "5", "0", "", "", "","FALSE","T"))</f>
        <v>26167</v>
      </c>
      <c r="AC74" s="116" t="str">
        <f t="shared" ca="1" si="25"/>
        <v/>
      </c>
      <c r="AE74" s="115" t="str">
        <f ca="1">IF($R74=1,SUM($S$1:S74),"")</f>
        <v/>
      </c>
      <c r="AF74" s="115" t="str">
        <f ca="1">IF($R74=1,SUM($T$1:T74),"")</f>
        <v/>
      </c>
      <c r="AG74" s="115" t="str">
        <f ca="1">IF($R74=1,SUM($U$1:U74),"")</f>
        <v/>
      </c>
      <c r="AH74" s="115" t="str">
        <f ca="1">IF($R74=1,SUM($V$1:V74),"")</f>
        <v/>
      </c>
      <c r="AI74" s="115" t="str">
        <f ca="1">IF($R74=1,SUM($W$1:W74),"")</f>
        <v/>
      </c>
      <c r="AJ74" s="115" t="str">
        <f ca="1">IF($R74=1,SUM($X$1:X74),"")</f>
        <v/>
      </c>
      <c r="AK74" s="115" t="str">
        <f ca="1">IF($R74=1,SUM($Y$1:Y74),"")</f>
        <v/>
      </c>
      <c r="AL74" s="115" t="str">
        <f ca="1">IF($R74=1,SUM($Z$1:Z74),"")</f>
        <v/>
      </c>
      <c r="AM74" s="115" t="str">
        <f ca="1">IF($R74=1,SUM($AA$1:AA74),"")</f>
        <v/>
      </c>
      <c r="AN74" s="115" t="str">
        <f ca="1">IF($R74=1,SUM($AB$1:AB74),"")</f>
        <v/>
      </c>
      <c r="AO74" s="115" t="str">
        <f ca="1">IF($R74=1,SUM($AC$1:AC74),"")</f>
        <v/>
      </c>
      <c r="AQ74" s="120" t="str">
        <f t="shared" si="26"/>
        <v>14:35</v>
      </c>
    </row>
    <row r="75" spans="6:43" x14ac:dyDescent="0.3">
      <c r="F75" s="115">
        <f t="shared" si="20"/>
        <v>14</v>
      </c>
      <c r="G75" s="117">
        <f t="shared" si="21"/>
        <v>40</v>
      </c>
      <c r="H75" s="118">
        <f t="shared" si="22"/>
        <v>0.61111111111111105</v>
      </c>
      <c r="K75" s="116" t="str">
        <f ca="1" xml:space="preserve"> IF(O75=1,"",RTD("cqg.rtd",,"StudyData",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/>
      </c>
      <c r="L75" s="116" t="e">
        <f ca="1">IF(K75="",NA(),RTD("cqg.rtd",,"StudyData",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#N/A</v>
      </c>
      <c r="M75" s="116">
        <f t="shared" ca="1" si="19"/>
        <v>25695.1</v>
      </c>
      <c r="O75" s="115">
        <f t="shared" si="23"/>
        <v>0</v>
      </c>
      <c r="R75" s="115">
        <f t="shared" ca="1" si="24"/>
        <v>1.0529999999999942</v>
      </c>
      <c r="S75" s="115" t="str">
        <f ca="1">IF(O75=1,"",RTD("cqg.rtd",,"StudyData", "(Vol("&amp;$E$13&amp;")when  (LocalYear("&amp;$E$13&amp;")="&amp;$D$2&amp;" AND LocalMonth("&amp;$E$13&amp;")="&amp;$C$2&amp;" AND LocalDay("&amp;$E$13&amp;")="&amp;$B$2&amp;" AND LocalHour("&amp;$E$13&amp;")="&amp;F75&amp;" AND LocalMinute("&amp;$E$13&amp;")="&amp;G75&amp;"))", "Bar", "", "Close", "5", "0", "", "", "","FALSE","T"))</f>
        <v/>
      </c>
      <c r="T75" s="115">
        <f ca="1">IF(O75=1,"",RTD("cqg.rtd",,"StudyData", "(Vol("&amp;$E$14&amp;")when  (LocalYear("&amp;$E$14&amp;")="&amp;$D$3&amp;" AND LocalMonth("&amp;$E$14&amp;")="&amp;$C$3&amp;" AND LocalDay("&amp;$E$14&amp;")="&amp;$B$3&amp;" AND LocalHour("&amp;$E$14&amp;")="&amp;F75&amp;" AND LocalMinute("&amp;$E$14&amp;")="&amp;G75&amp;"))", "Bar", "", "Close", "5", "0", "", "", "","FALSE","T"))</f>
        <v>20837</v>
      </c>
      <c r="U75" s="115">
        <f ca="1">IF(O75=1,"",RTD("cqg.rtd",,"StudyData", "(Vol("&amp;$E$15&amp;")when  (LocalYear("&amp;$E$15&amp;")="&amp;$D$4&amp;" AND LocalMonth("&amp;$E$15&amp;")="&amp;$C$4&amp;" AND LocalDay("&amp;$E$15&amp;")="&amp;$B$4&amp;" AND LocalHour("&amp;$E$15&amp;")="&amp;F75&amp;" AND LocalMinute("&amp;$E$15&amp;")="&amp;G75&amp;"))", "Bar", "", "Close", "5", "0", "", "", "","FALSE","T"))</f>
        <v>39577</v>
      </c>
      <c r="V75" s="115">
        <f ca="1">IF(O75=1,"",RTD("cqg.rtd",,"StudyData", "(Vol("&amp;$E$16&amp;")when  (LocalYear("&amp;$E$16&amp;")="&amp;$D$5&amp;" AND LocalMonth("&amp;$E$16&amp;")="&amp;$C$5&amp;" AND LocalDay("&amp;$E$16&amp;")="&amp;$B$5&amp;" AND LocalHour("&amp;$E$16&amp;")="&amp;F75&amp;" AND LocalMinute("&amp;$E$16&amp;")="&amp;G75&amp;"))", "Bar", "", "Close", "5", "0", "", "", "","FALSE","T"))</f>
        <v>38195</v>
      </c>
      <c r="W75" s="115">
        <f ca="1">IF(O75=1,"",RTD("cqg.rtd",,"StudyData", "(Vol("&amp;$E$17&amp;")when  (LocalYear("&amp;$E$17&amp;")="&amp;$D$6&amp;" AND LocalMonth("&amp;$E$17&amp;")="&amp;$C$6&amp;" AND LocalDay("&amp;$E$17&amp;")="&amp;$B$6&amp;" AND LocalHour("&amp;$E$17&amp;")="&amp;F75&amp;" AND LocalMinute("&amp;$E$17&amp;")="&amp;G75&amp;"))", "Bar", "", "Close", "5", "0", "", "", "","FALSE","T"))</f>
        <v>32534</v>
      </c>
      <c r="X75" s="115">
        <f ca="1">IF(O75=1,"",RTD("cqg.rtd",,"StudyData", "(Vol("&amp;$E$18&amp;")when  (LocalYear("&amp;$E$18&amp;")="&amp;$D$7&amp;" AND LocalMonth("&amp;$E$18&amp;")="&amp;$C$7&amp;" AND LocalDay("&amp;$E$18&amp;")="&amp;$B$7&amp;" AND LocalHour("&amp;$E$18&amp;")="&amp;F75&amp;" AND LocalMinute("&amp;$E$18&amp;")="&amp;G75&amp;"))", "Bar", "", "Close", "5", "0", "", "", "","FALSE","T"))</f>
        <v>41907</v>
      </c>
      <c r="Y75" s="115">
        <f ca="1">IF(O75=1,"",RTD("cqg.rtd",,"StudyData", "(Vol("&amp;$E$19&amp;")when  (LocalYear("&amp;$E$19&amp;")="&amp;$D$8&amp;" AND LocalMonth("&amp;$E$19&amp;")="&amp;$C$8&amp;" AND LocalDay("&amp;$E$19&amp;")="&amp;$B$8&amp;" AND LocalHour("&amp;$E$19&amp;")="&amp;F75&amp;" AND LocalMinute("&amp;$E$19&amp;")="&amp;G75&amp;"))", "Bar", "", "Close", "5", "0", "", "", "","FALSE","T"))</f>
        <v>21245</v>
      </c>
      <c r="Z75" s="115">
        <f ca="1">IF(O75=1,"",RTD("cqg.rtd",,"StudyData", "(Vol("&amp;$E$20&amp;")when  (LocalYear("&amp;$E$20&amp;")="&amp;$D$9&amp;" AND LocalMonth("&amp;$E$20&amp;")="&amp;$C$9&amp;" AND LocalDay("&amp;$E$20&amp;")="&amp;$B$9&amp;" AND LocalHour("&amp;$E$20&amp;")="&amp;F75&amp;" AND LocalMinute("&amp;$E$20&amp;")="&amp;G75&amp;"))", "Bar", "", "Close", "5", "0", "", "", "","FALSE","T"))</f>
        <v>19666</v>
      </c>
      <c r="AA75" s="115">
        <f ca="1">IF(O75=1,"",RTD("cqg.rtd",,"StudyData", "(Vol("&amp;$E$21&amp;")when  (LocalYear("&amp;$E$21&amp;")="&amp;$D$10&amp;" AND LocalMonth("&amp;$E$21&amp;")="&amp;$C$10&amp;" AND LocalDay("&amp;$E$21&amp;")="&amp;$B$10&amp;" AND LocalHour("&amp;$E$21&amp;")="&amp;F75&amp;" AND LocalMinute("&amp;$E$21&amp;")="&amp;G75&amp;"))", "Bar", "", "Close", "5", "0", "", "", "","FALSE","T"))</f>
        <v>20275</v>
      </c>
      <c r="AB75" s="115">
        <f ca="1">IF(O75=1,"",RTD("cqg.rtd",,"StudyData", "(Vol("&amp;$E$21&amp;")when  (LocalYear("&amp;$E$21&amp;")="&amp;$D$11&amp;" AND LocalMonth("&amp;$E$21&amp;")="&amp;$C$11&amp;" AND LocalDay("&amp;$E$21&amp;")="&amp;$B$11&amp;" AND LocalHour("&amp;$E$21&amp;")="&amp;F75&amp;" AND LocalMinute("&amp;$E$21&amp;")="&amp;G75&amp;"))", "Bar", "", "Close", "5", "0", "", "", "","FALSE","T"))</f>
        <v>22715</v>
      </c>
      <c r="AC75" s="116" t="str">
        <f t="shared" ca="1" si="25"/>
        <v/>
      </c>
      <c r="AE75" s="115" t="str">
        <f ca="1">IF($R75=1,SUM($S$1:S75),"")</f>
        <v/>
      </c>
      <c r="AF75" s="115" t="str">
        <f ca="1">IF($R75=1,SUM($T$1:T75),"")</f>
        <v/>
      </c>
      <c r="AG75" s="115" t="str">
        <f ca="1">IF($R75=1,SUM($U$1:U75),"")</f>
        <v/>
      </c>
      <c r="AH75" s="115" t="str">
        <f ca="1">IF($R75=1,SUM($V$1:V75),"")</f>
        <v/>
      </c>
      <c r="AI75" s="115" t="str">
        <f ca="1">IF($R75=1,SUM($W$1:W75),"")</f>
        <v/>
      </c>
      <c r="AJ75" s="115" t="str">
        <f ca="1">IF($R75=1,SUM($X$1:X75),"")</f>
        <v/>
      </c>
      <c r="AK75" s="115" t="str">
        <f ca="1">IF($R75=1,SUM($Y$1:Y75),"")</f>
        <v/>
      </c>
      <c r="AL75" s="115" t="str">
        <f ca="1">IF($R75=1,SUM($Z$1:Z75),"")</f>
        <v/>
      </c>
      <c r="AM75" s="115" t="str">
        <f ca="1">IF($R75=1,SUM($AA$1:AA75),"")</f>
        <v/>
      </c>
      <c r="AN75" s="115" t="str">
        <f ca="1">IF($R75=1,SUM($AB$1:AB75),"")</f>
        <v/>
      </c>
      <c r="AO75" s="115" t="str">
        <f ca="1">IF($R75=1,SUM($AC$1:AC75),"")</f>
        <v/>
      </c>
      <c r="AQ75" s="120" t="str">
        <f t="shared" si="26"/>
        <v>14:40</v>
      </c>
    </row>
    <row r="76" spans="6:43" x14ac:dyDescent="0.3">
      <c r="F76" s="115">
        <f t="shared" si="20"/>
        <v>14</v>
      </c>
      <c r="G76" s="117">
        <f t="shared" si="21"/>
        <v>45</v>
      </c>
      <c r="H76" s="118">
        <f t="shared" si="22"/>
        <v>0.61458333333333337</v>
      </c>
      <c r="K76" s="116" t="str">
        <f ca="1" xml:space="preserve"> IF(O76=1,"",RTD("cqg.rtd",,"StudyData",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/>
      </c>
      <c r="L76" s="116" t="e">
        <f ca="1">IF(K76="",NA(),RTD("cqg.rtd",,"StudyData",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#N/A</v>
      </c>
      <c r="M76" s="116">
        <f t="shared" ca="1" si="19"/>
        <v>28182.5</v>
      </c>
      <c r="O76" s="115">
        <f t="shared" si="23"/>
        <v>0</v>
      </c>
      <c r="R76" s="115">
        <f t="shared" ca="1" si="24"/>
        <v>1.0539999999999941</v>
      </c>
      <c r="S76" s="115" t="str">
        <f ca="1">IF(O76=1,"",RTD("cqg.rtd",,"StudyData", "(Vol("&amp;$E$13&amp;")when  (LocalYear("&amp;$E$13&amp;")="&amp;$D$2&amp;" AND LocalMonth("&amp;$E$13&amp;")="&amp;$C$2&amp;" AND LocalDay("&amp;$E$13&amp;")="&amp;$B$2&amp;" AND LocalHour("&amp;$E$13&amp;")="&amp;F76&amp;" AND LocalMinute("&amp;$E$13&amp;")="&amp;G76&amp;"))", "Bar", "", "Close", "5", "0", "", "", "","FALSE","T"))</f>
        <v/>
      </c>
      <c r="T76" s="115">
        <f ca="1">IF(O76=1,"",RTD("cqg.rtd",,"StudyData", "(Vol("&amp;$E$14&amp;")when  (LocalYear("&amp;$E$14&amp;")="&amp;$D$3&amp;" AND LocalMonth("&amp;$E$14&amp;")="&amp;$C$3&amp;" AND LocalDay("&amp;$E$14&amp;")="&amp;$B$3&amp;" AND LocalHour("&amp;$E$14&amp;")="&amp;F76&amp;" AND LocalMinute("&amp;$E$14&amp;")="&amp;G76&amp;"))", "Bar", "", "Close", "5", "0", "", "", "","FALSE","T"))</f>
        <v>26053</v>
      </c>
      <c r="U76" s="115">
        <f ca="1">IF(O76=1,"",RTD("cqg.rtd",,"StudyData", "(Vol("&amp;$E$15&amp;")when  (LocalYear("&amp;$E$15&amp;")="&amp;$D$4&amp;" AND LocalMonth("&amp;$E$15&amp;")="&amp;$C$4&amp;" AND LocalDay("&amp;$E$15&amp;")="&amp;$B$4&amp;" AND LocalHour("&amp;$E$15&amp;")="&amp;F76&amp;" AND LocalMinute("&amp;$E$15&amp;")="&amp;G76&amp;"))", "Bar", "", "Close", "5", "0", "", "", "","FALSE","T"))</f>
        <v>31694</v>
      </c>
      <c r="V76" s="115">
        <f ca="1">IF(O76=1,"",RTD("cqg.rtd",,"StudyData", "(Vol("&amp;$E$16&amp;")when  (LocalYear("&amp;$E$16&amp;")="&amp;$D$5&amp;" AND LocalMonth("&amp;$E$16&amp;")="&amp;$C$5&amp;" AND LocalDay("&amp;$E$16&amp;")="&amp;$B$5&amp;" AND LocalHour("&amp;$E$16&amp;")="&amp;F76&amp;" AND LocalMinute("&amp;$E$16&amp;")="&amp;G76&amp;"))", "Bar", "", "Close", "5", "0", "", "", "","FALSE","T"))</f>
        <v>26374</v>
      </c>
      <c r="W76" s="115">
        <f ca="1">IF(O76=1,"",RTD("cqg.rtd",,"StudyData", "(Vol("&amp;$E$17&amp;")when  (LocalYear("&amp;$E$17&amp;")="&amp;$D$6&amp;" AND LocalMonth("&amp;$E$17&amp;")="&amp;$C$6&amp;" AND LocalDay("&amp;$E$17&amp;")="&amp;$B$6&amp;" AND LocalHour("&amp;$E$17&amp;")="&amp;F76&amp;" AND LocalMinute("&amp;$E$17&amp;")="&amp;G76&amp;"))", "Bar", "", "Close", "5", "0", "", "", "","FALSE","T"))</f>
        <v>28405</v>
      </c>
      <c r="X76" s="115">
        <f ca="1">IF(O76=1,"",RTD("cqg.rtd",,"StudyData", "(Vol("&amp;$E$18&amp;")when  (LocalYear("&amp;$E$18&amp;")="&amp;$D$7&amp;" AND LocalMonth("&amp;$E$18&amp;")="&amp;$C$7&amp;" AND LocalDay("&amp;$E$18&amp;")="&amp;$B$7&amp;" AND LocalHour("&amp;$E$18&amp;")="&amp;F76&amp;" AND LocalMinute("&amp;$E$18&amp;")="&amp;G76&amp;"))", "Bar", "", "Close", "5", "0", "", "", "","FALSE","T"))</f>
        <v>79432</v>
      </c>
      <c r="Y76" s="115">
        <f ca="1">IF(O76=1,"",RTD("cqg.rtd",,"StudyData", "(Vol("&amp;$E$19&amp;")when  (LocalYear("&amp;$E$19&amp;")="&amp;$D$8&amp;" AND LocalMonth("&amp;$E$19&amp;")="&amp;$C$8&amp;" AND LocalDay("&amp;$E$19&amp;")="&amp;$B$8&amp;" AND LocalHour("&amp;$E$19&amp;")="&amp;F76&amp;" AND LocalMinute("&amp;$E$19&amp;")="&amp;G76&amp;"))", "Bar", "", "Close", "5", "0", "", "", "","FALSE","T"))</f>
        <v>19253</v>
      </c>
      <c r="Z76" s="115">
        <f ca="1">IF(O76=1,"",RTD("cqg.rtd",,"StudyData", "(Vol("&amp;$E$20&amp;")when  (LocalYear("&amp;$E$20&amp;")="&amp;$D$9&amp;" AND LocalMonth("&amp;$E$20&amp;")="&amp;$C$9&amp;" AND LocalDay("&amp;$E$20&amp;")="&amp;$B$9&amp;" AND LocalHour("&amp;$E$20&amp;")="&amp;F76&amp;" AND LocalMinute("&amp;$E$20&amp;")="&amp;G76&amp;"))", "Bar", "", "Close", "5", "0", "", "", "","FALSE","T"))</f>
        <v>16173</v>
      </c>
      <c r="AA76" s="115">
        <f ca="1">IF(O76=1,"",RTD("cqg.rtd",,"StudyData", "(Vol("&amp;$E$21&amp;")when  (LocalYear("&amp;$E$21&amp;")="&amp;$D$10&amp;" AND LocalMonth("&amp;$E$21&amp;")="&amp;$C$10&amp;" AND LocalDay("&amp;$E$21&amp;")="&amp;$B$10&amp;" AND LocalHour("&amp;$E$21&amp;")="&amp;F76&amp;" AND LocalMinute("&amp;$E$21&amp;")="&amp;G76&amp;"))", "Bar", "", "Close", "5", "0", "", "", "","FALSE","T"))</f>
        <v>20127</v>
      </c>
      <c r="AB76" s="115">
        <f ca="1">IF(O76=1,"",RTD("cqg.rtd",,"StudyData", "(Vol("&amp;$E$21&amp;")when  (LocalYear("&amp;$E$21&amp;")="&amp;$D$11&amp;" AND LocalMonth("&amp;$E$21&amp;")="&amp;$C$11&amp;" AND LocalDay("&amp;$E$21&amp;")="&amp;$B$11&amp;" AND LocalHour("&amp;$E$21&amp;")="&amp;F76&amp;" AND LocalMinute("&amp;$E$21&amp;")="&amp;G76&amp;"))", "Bar", "", "Close", "5", "0", "", "", "","FALSE","T"))</f>
        <v>34314</v>
      </c>
      <c r="AC76" s="116" t="str">
        <f t="shared" ca="1" si="25"/>
        <v/>
      </c>
      <c r="AE76" s="115" t="str">
        <f ca="1">IF($R76=1,SUM($S$1:S76),"")</f>
        <v/>
      </c>
      <c r="AF76" s="115" t="str">
        <f ca="1">IF($R76=1,SUM($T$1:T76),"")</f>
        <v/>
      </c>
      <c r="AG76" s="115" t="str">
        <f ca="1">IF($R76=1,SUM($U$1:U76),"")</f>
        <v/>
      </c>
      <c r="AH76" s="115" t="str">
        <f ca="1">IF($R76=1,SUM($V$1:V76),"")</f>
        <v/>
      </c>
      <c r="AI76" s="115" t="str">
        <f ca="1">IF($R76=1,SUM($W$1:W76),"")</f>
        <v/>
      </c>
      <c r="AJ76" s="115" t="str">
        <f ca="1">IF($R76=1,SUM($X$1:X76),"")</f>
        <v/>
      </c>
      <c r="AK76" s="115" t="str">
        <f ca="1">IF($R76=1,SUM($Y$1:Y76),"")</f>
        <v/>
      </c>
      <c r="AL76" s="115" t="str">
        <f ca="1">IF($R76=1,SUM($Z$1:Z76),"")</f>
        <v/>
      </c>
      <c r="AM76" s="115" t="str">
        <f ca="1">IF($R76=1,SUM($AA$1:AA76),"")</f>
        <v/>
      </c>
      <c r="AN76" s="115" t="str">
        <f ca="1">IF($R76=1,SUM($AB$1:AB76),"")</f>
        <v/>
      </c>
      <c r="AO76" s="115" t="str">
        <f ca="1">IF($R76=1,SUM($AC$1:AC76),"")</f>
        <v/>
      </c>
      <c r="AQ76" s="120" t="str">
        <f t="shared" si="26"/>
        <v>14:45</v>
      </c>
    </row>
    <row r="77" spans="6:43" x14ac:dyDescent="0.3">
      <c r="F77" s="115">
        <f t="shared" si="20"/>
        <v>14</v>
      </c>
      <c r="G77" s="117">
        <f t="shared" si="21"/>
        <v>50</v>
      </c>
      <c r="H77" s="118">
        <f t="shared" si="22"/>
        <v>0.61805555555555558</v>
      </c>
      <c r="K77" s="116" t="str">
        <f ca="1" xml:space="preserve"> IF(O77=1,"",RTD("cqg.rtd",,"StudyData",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/>
      </c>
      <c r="L77" s="116" t="e">
        <f ca="1">IF(K77="",NA(),RTD("cqg.rtd",,"StudyData",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#N/A</v>
      </c>
      <c r="M77" s="116">
        <f t="shared" ca="1" si="19"/>
        <v>24894.6</v>
      </c>
      <c r="O77" s="115">
        <f t="shared" si="23"/>
        <v>0</v>
      </c>
      <c r="R77" s="115">
        <f t="shared" ca="1" si="24"/>
        <v>1.0549999999999939</v>
      </c>
      <c r="S77" s="115" t="str">
        <f ca="1">IF(O77=1,"",RTD("cqg.rtd",,"StudyData", "(Vol("&amp;$E$13&amp;")when  (LocalYear("&amp;$E$13&amp;")="&amp;$D$2&amp;" AND LocalMonth("&amp;$E$13&amp;")="&amp;$C$2&amp;" AND LocalDay("&amp;$E$13&amp;")="&amp;$B$2&amp;" AND LocalHour("&amp;$E$13&amp;")="&amp;F77&amp;" AND LocalMinute("&amp;$E$13&amp;")="&amp;G77&amp;"))", "Bar", "", "Close", "5", "0", "", "", "","FALSE","T"))</f>
        <v/>
      </c>
      <c r="T77" s="115">
        <f ca="1">IF(O77=1,"",RTD("cqg.rtd",,"StudyData", "(Vol("&amp;$E$14&amp;")when  (LocalYear("&amp;$E$14&amp;")="&amp;$D$3&amp;" AND LocalMonth("&amp;$E$14&amp;")="&amp;$C$3&amp;" AND LocalDay("&amp;$E$14&amp;")="&amp;$B$3&amp;" AND LocalHour("&amp;$E$14&amp;")="&amp;F77&amp;" AND LocalMinute("&amp;$E$14&amp;")="&amp;G77&amp;"))", "Bar", "", "Close", "5", "0", "", "", "","FALSE","T"))</f>
        <v>21126</v>
      </c>
      <c r="U77" s="115">
        <f ca="1">IF(O77=1,"",RTD("cqg.rtd",,"StudyData", "(Vol("&amp;$E$15&amp;")when  (LocalYear("&amp;$E$15&amp;")="&amp;$D$4&amp;" AND LocalMonth("&amp;$E$15&amp;")="&amp;$C$4&amp;" AND LocalDay("&amp;$E$15&amp;")="&amp;$B$4&amp;" AND LocalHour("&amp;$E$15&amp;")="&amp;F77&amp;" AND LocalMinute("&amp;$E$15&amp;")="&amp;G77&amp;"))", "Bar", "", "Close", "5", "0", "", "", "","FALSE","T"))</f>
        <v>38821</v>
      </c>
      <c r="V77" s="115">
        <f ca="1">IF(O77=1,"",RTD("cqg.rtd",,"StudyData", "(Vol("&amp;$E$16&amp;")when  (LocalYear("&amp;$E$16&amp;")="&amp;$D$5&amp;" AND LocalMonth("&amp;$E$16&amp;")="&amp;$C$5&amp;" AND LocalDay("&amp;$E$16&amp;")="&amp;$B$5&amp;" AND LocalHour("&amp;$E$16&amp;")="&amp;F77&amp;" AND LocalMinute("&amp;$E$16&amp;")="&amp;G77&amp;"))", "Bar", "", "Close", "5", "0", "", "", "","FALSE","T"))</f>
        <v>28069</v>
      </c>
      <c r="W77" s="115">
        <f ca="1">IF(O77=1,"",RTD("cqg.rtd",,"StudyData", "(Vol("&amp;$E$17&amp;")when  (LocalYear("&amp;$E$17&amp;")="&amp;$D$6&amp;" AND LocalMonth("&amp;$E$17&amp;")="&amp;$C$6&amp;" AND LocalDay("&amp;$E$17&amp;")="&amp;$B$6&amp;" AND LocalHour("&amp;$E$17&amp;")="&amp;F77&amp;" AND LocalMinute("&amp;$E$17&amp;")="&amp;G77&amp;"))", "Bar", "", "Close", "5", "0", "", "", "","FALSE","T"))</f>
        <v>25873</v>
      </c>
      <c r="X77" s="115">
        <f ca="1">IF(O77=1,"",RTD("cqg.rtd",,"StudyData", "(Vol("&amp;$E$18&amp;")when  (LocalYear("&amp;$E$18&amp;")="&amp;$D$7&amp;" AND LocalMonth("&amp;$E$18&amp;")="&amp;$C$7&amp;" AND LocalDay("&amp;$E$18&amp;")="&amp;$B$7&amp;" AND LocalHour("&amp;$E$18&amp;")="&amp;F77&amp;" AND LocalMinute("&amp;$E$18&amp;")="&amp;G77&amp;"))", "Bar", "", "Close", "5", "0", "", "", "","FALSE","T"))</f>
        <v>48022</v>
      </c>
      <c r="Y77" s="115">
        <f ca="1">IF(O77=1,"",RTD("cqg.rtd",,"StudyData", "(Vol("&amp;$E$19&amp;")when  (LocalYear("&amp;$E$19&amp;")="&amp;$D$8&amp;" AND LocalMonth("&amp;$E$19&amp;")="&amp;$C$8&amp;" AND LocalDay("&amp;$E$19&amp;")="&amp;$B$8&amp;" AND LocalHour("&amp;$E$19&amp;")="&amp;F77&amp;" AND LocalMinute("&amp;$E$19&amp;")="&amp;G77&amp;"))", "Bar", "", "Close", "5", "0", "", "", "","FALSE","T"))</f>
        <v>23673</v>
      </c>
      <c r="Z77" s="115">
        <f ca="1">IF(O77=1,"",RTD("cqg.rtd",,"StudyData", "(Vol("&amp;$E$20&amp;")when  (LocalYear("&amp;$E$20&amp;")="&amp;$D$9&amp;" AND LocalMonth("&amp;$E$20&amp;")="&amp;$C$9&amp;" AND LocalDay("&amp;$E$20&amp;")="&amp;$B$9&amp;" AND LocalHour("&amp;$E$20&amp;")="&amp;F77&amp;" AND LocalMinute("&amp;$E$20&amp;")="&amp;G77&amp;"))", "Bar", "", "Close", "5", "0", "", "", "","FALSE","T"))</f>
        <v>13037</v>
      </c>
      <c r="AA77" s="115">
        <f ca="1">IF(O77=1,"",RTD("cqg.rtd",,"StudyData", "(Vol("&amp;$E$21&amp;")when  (LocalYear("&amp;$E$21&amp;")="&amp;$D$10&amp;" AND LocalMonth("&amp;$E$21&amp;")="&amp;$C$10&amp;" AND LocalDay("&amp;$E$21&amp;")="&amp;$B$10&amp;" AND LocalHour("&amp;$E$21&amp;")="&amp;F77&amp;" AND LocalMinute("&amp;$E$21&amp;")="&amp;G77&amp;"))", "Bar", "", "Close", "5", "0", "", "", "","FALSE","T"))</f>
        <v>26241</v>
      </c>
      <c r="AB77" s="115">
        <f ca="1">IF(O77=1,"",RTD("cqg.rtd",,"StudyData", "(Vol("&amp;$E$21&amp;")when  (LocalYear("&amp;$E$21&amp;")="&amp;$D$11&amp;" AND LocalMonth("&amp;$E$21&amp;")="&amp;$C$11&amp;" AND LocalDay("&amp;$E$21&amp;")="&amp;$B$11&amp;" AND LocalHour("&amp;$E$21&amp;")="&amp;F77&amp;" AND LocalMinute("&amp;$E$21&amp;")="&amp;G77&amp;"))", "Bar", "", "Close", "5", "0", "", "", "","FALSE","T"))</f>
        <v>24084</v>
      </c>
      <c r="AC77" s="116" t="str">
        <f t="shared" ca="1" si="25"/>
        <v/>
      </c>
      <c r="AE77" s="115" t="str">
        <f ca="1">IF($R77=1,SUM($S$1:S77),"")</f>
        <v/>
      </c>
      <c r="AF77" s="115" t="str">
        <f ca="1">IF($R77=1,SUM($T$1:T77),"")</f>
        <v/>
      </c>
      <c r="AG77" s="115" t="str">
        <f ca="1">IF($R77=1,SUM($U$1:U77),"")</f>
        <v/>
      </c>
      <c r="AH77" s="115" t="str">
        <f ca="1">IF($R77=1,SUM($V$1:V77),"")</f>
        <v/>
      </c>
      <c r="AI77" s="115" t="str">
        <f ca="1">IF($R77=1,SUM($W$1:W77),"")</f>
        <v/>
      </c>
      <c r="AJ77" s="115" t="str">
        <f ca="1">IF($R77=1,SUM($X$1:X77),"")</f>
        <v/>
      </c>
      <c r="AK77" s="115" t="str">
        <f ca="1">IF($R77=1,SUM($Y$1:Y77),"")</f>
        <v/>
      </c>
      <c r="AL77" s="115" t="str">
        <f ca="1">IF($R77=1,SUM($Z$1:Z77),"")</f>
        <v/>
      </c>
      <c r="AM77" s="115" t="str">
        <f ca="1">IF($R77=1,SUM($AA$1:AA77),"")</f>
        <v/>
      </c>
      <c r="AN77" s="115" t="str">
        <f ca="1">IF($R77=1,SUM($AB$1:AB77),"")</f>
        <v/>
      </c>
      <c r="AO77" s="115" t="str">
        <f ca="1">IF($R77=1,SUM($AC$1:AC77),"")</f>
        <v/>
      </c>
      <c r="AQ77" s="120" t="str">
        <f t="shared" si="26"/>
        <v>14:50</v>
      </c>
    </row>
    <row r="78" spans="6:43" x14ac:dyDescent="0.3">
      <c r="F78" s="115">
        <f t="shared" si="20"/>
        <v>14</v>
      </c>
      <c r="G78" s="117">
        <f t="shared" si="21"/>
        <v>55</v>
      </c>
      <c r="H78" s="118">
        <f t="shared" si="22"/>
        <v>0.62152777777777779</v>
      </c>
      <c r="K78" s="116" t="str">
        <f ca="1" xml:space="preserve"> IF(O78=1,"",RTD("cqg.rtd",,"StudyData",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/>
      </c>
      <c r="L78" s="116" t="e">
        <f ca="1">IF(K78="",NA(),RTD("cqg.rtd",,"StudyData",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#N/A</v>
      </c>
      <c r="M78" s="116">
        <f t="shared" ca="1" si="19"/>
        <v>58958.9</v>
      </c>
      <c r="O78" s="115">
        <f t="shared" si="23"/>
        <v>0</v>
      </c>
      <c r="R78" s="115">
        <f t="shared" ca="1" si="24"/>
        <v>1.0559999999999938</v>
      </c>
      <c r="S78" s="115" t="str">
        <f ca="1">IF(O78=1,"",RTD("cqg.rtd",,"StudyData", "(Vol("&amp;$E$13&amp;")when  (LocalYear("&amp;$E$13&amp;")="&amp;$D$2&amp;" AND LocalMonth("&amp;$E$13&amp;")="&amp;$C$2&amp;" AND LocalDay("&amp;$E$13&amp;")="&amp;$B$2&amp;" AND LocalHour("&amp;$E$13&amp;")="&amp;F78&amp;" AND LocalMinute("&amp;$E$13&amp;")="&amp;G78&amp;"))", "Bar", "", "Close", "5", "0", "", "", "","FALSE","T"))</f>
        <v/>
      </c>
      <c r="T78" s="115">
        <f ca="1">IF(O78=1,"",RTD("cqg.rtd",,"StudyData", "(Vol("&amp;$E$14&amp;")when  (LocalYear("&amp;$E$14&amp;")="&amp;$D$3&amp;" AND LocalMonth("&amp;$E$14&amp;")="&amp;$C$3&amp;" AND LocalDay("&amp;$E$14&amp;")="&amp;$B$3&amp;" AND LocalHour("&amp;$E$14&amp;")="&amp;F78&amp;" AND LocalMinute("&amp;$E$14&amp;")="&amp;G78&amp;"))", "Bar", "", "Close", "5", "0", "", "", "","FALSE","T"))</f>
        <v>69673</v>
      </c>
      <c r="U78" s="115">
        <f ca="1">IF(O78=1,"",RTD("cqg.rtd",,"StudyData", "(Vol("&amp;$E$15&amp;")when  (LocalYear("&amp;$E$15&amp;")="&amp;$D$4&amp;" AND LocalMonth("&amp;$E$15&amp;")="&amp;$C$4&amp;" AND LocalDay("&amp;$E$15&amp;")="&amp;$B$4&amp;" AND LocalHour("&amp;$E$15&amp;")="&amp;F78&amp;" AND LocalMinute("&amp;$E$15&amp;")="&amp;G78&amp;"))", "Bar", "", "Close", "5", "0", "", "", "","FALSE","T"))</f>
        <v>88228</v>
      </c>
      <c r="V78" s="115">
        <f ca="1">IF(O78=1,"",RTD("cqg.rtd",,"StudyData", "(Vol("&amp;$E$16&amp;")when  (LocalYear("&amp;$E$16&amp;")="&amp;$D$5&amp;" AND LocalMonth("&amp;$E$16&amp;")="&amp;$C$5&amp;" AND LocalDay("&amp;$E$16&amp;")="&amp;$B$5&amp;" AND LocalHour("&amp;$E$16&amp;")="&amp;F78&amp;" AND LocalMinute("&amp;$E$16&amp;")="&amp;G78&amp;"))", "Bar", "", "Close", "5", "0", "", "", "","FALSE","T"))</f>
        <v>51064</v>
      </c>
      <c r="W78" s="115">
        <f ca="1">IF(O78=1,"",RTD("cqg.rtd",,"StudyData", "(Vol("&amp;$E$17&amp;")when  (LocalYear("&amp;$E$17&amp;")="&amp;$D$6&amp;" AND LocalMonth("&amp;$E$17&amp;")="&amp;$C$6&amp;" AND LocalDay("&amp;$E$17&amp;")="&amp;$B$6&amp;" AND LocalHour("&amp;$E$17&amp;")="&amp;F78&amp;" AND LocalMinute("&amp;$E$17&amp;")="&amp;G78&amp;"))", "Bar", "", "Close", "5", "0", "", "", "","FALSE","T"))</f>
        <v>59266</v>
      </c>
      <c r="X78" s="115">
        <f ca="1">IF(O78=1,"",RTD("cqg.rtd",,"StudyData", "(Vol("&amp;$E$18&amp;")when  (LocalYear("&amp;$E$18&amp;")="&amp;$D$7&amp;" AND LocalMonth("&amp;$E$18&amp;")="&amp;$C$7&amp;" AND LocalDay("&amp;$E$18&amp;")="&amp;$B$7&amp;" AND LocalHour("&amp;$E$18&amp;")="&amp;F78&amp;" AND LocalMinute("&amp;$E$18&amp;")="&amp;G78&amp;"))", "Bar", "", "Close", "5", "0", "", "", "","FALSE","T"))</f>
        <v>75409</v>
      </c>
      <c r="Y78" s="115">
        <f ca="1">IF(O78=1,"",RTD("cqg.rtd",,"StudyData", "(Vol("&amp;$E$19&amp;")when  (LocalYear("&amp;$E$19&amp;")="&amp;$D$8&amp;" AND LocalMonth("&amp;$E$19&amp;")="&amp;$C$8&amp;" AND LocalDay("&amp;$E$19&amp;")="&amp;$B$8&amp;" AND LocalHour("&amp;$E$19&amp;")="&amp;F78&amp;" AND LocalMinute("&amp;$E$19&amp;")="&amp;G78&amp;"))", "Bar", "", "Close", "5", "0", "", "", "","FALSE","T"))</f>
        <v>75100</v>
      </c>
      <c r="Z78" s="115">
        <f ca="1">IF(O78=1,"",RTD("cqg.rtd",,"StudyData", "(Vol("&amp;$E$20&amp;")when  (LocalYear("&amp;$E$20&amp;")="&amp;$D$9&amp;" AND LocalMonth("&amp;$E$20&amp;")="&amp;$C$9&amp;" AND LocalDay("&amp;$E$20&amp;")="&amp;$B$9&amp;" AND LocalHour("&amp;$E$20&amp;")="&amp;F78&amp;" AND LocalMinute("&amp;$E$20&amp;")="&amp;G78&amp;"))", "Bar", "", "Close", "5", "0", "", "", "","FALSE","T"))</f>
        <v>46986</v>
      </c>
      <c r="AA78" s="115">
        <f ca="1">IF(O78=1,"",RTD("cqg.rtd",,"StudyData", "(Vol("&amp;$E$21&amp;")when  (LocalYear("&amp;$E$21&amp;")="&amp;$D$10&amp;" AND LocalMonth("&amp;$E$21&amp;")="&amp;$C$10&amp;" AND LocalDay("&amp;$E$21&amp;")="&amp;$B$10&amp;" AND LocalHour("&amp;$E$21&amp;")="&amp;F78&amp;" AND LocalMinute("&amp;$E$21&amp;")="&amp;G78&amp;"))", "Bar", "", "Close", "5", "0", "", "", "","FALSE","T"))</f>
        <v>59235</v>
      </c>
      <c r="AB78" s="115">
        <f ca="1">IF(O78=1,"",RTD("cqg.rtd",,"StudyData", "(Vol("&amp;$E$21&amp;")when  (LocalYear("&amp;$E$21&amp;")="&amp;$D$11&amp;" AND LocalMonth("&amp;$E$21&amp;")="&amp;$C$11&amp;" AND LocalDay("&amp;$E$21&amp;")="&amp;$B$11&amp;" AND LocalHour("&amp;$E$21&amp;")="&amp;F78&amp;" AND LocalMinute("&amp;$E$21&amp;")="&amp;G78&amp;"))", "Bar", "", "Close", "5", "0", "", "", "","FALSE","T"))</f>
        <v>64628</v>
      </c>
      <c r="AC78" s="116" t="str">
        <f t="shared" ca="1" si="25"/>
        <v/>
      </c>
      <c r="AE78" s="115" t="str">
        <f ca="1">IF($R78=1,SUM($S$1:S78),"")</f>
        <v/>
      </c>
      <c r="AF78" s="115" t="str">
        <f ca="1">IF($R78=1,SUM($T$1:T78),"")</f>
        <v/>
      </c>
      <c r="AG78" s="115" t="str">
        <f ca="1">IF($R78=1,SUM($U$1:U78),"")</f>
        <v/>
      </c>
      <c r="AH78" s="115" t="str">
        <f ca="1">IF($R78=1,SUM($V$1:V78),"")</f>
        <v/>
      </c>
      <c r="AI78" s="115" t="str">
        <f ca="1">IF($R78=1,SUM($W$1:W78),"")</f>
        <v/>
      </c>
      <c r="AJ78" s="115" t="str">
        <f ca="1">IF($R78=1,SUM($X$1:X78),"")</f>
        <v/>
      </c>
      <c r="AK78" s="115" t="str">
        <f ca="1">IF($R78=1,SUM($Y$1:Y78),"")</f>
        <v/>
      </c>
      <c r="AL78" s="115" t="str">
        <f ca="1">IF($R78=1,SUM($Z$1:Z78),"")</f>
        <v/>
      </c>
      <c r="AM78" s="115" t="str">
        <f ca="1">IF($R78=1,SUM($AA$1:AA78),"")</f>
        <v/>
      </c>
      <c r="AN78" s="115" t="str">
        <f ca="1">IF($R78=1,SUM($AB$1:AB78),"")</f>
        <v/>
      </c>
      <c r="AO78" s="115" t="str">
        <f ca="1">IF($R78=1,SUM($AC$1:AC78),"")</f>
        <v/>
      </c>
      <c r="AQ78" s="120" t="str">
        <f t="shared" si="26"/>
        <v>14:55</v>
      </c>
    </row>
    <row r="79" spans="6:43" x14ac:dyDescent="0.3">
      <c r="F79" s="115">
        <f t="shared" si="20"/>
        <v>15</v>
      </c>
      <c r="G79" s="117" t="str">
        <f t="shared" si="21"/>
        <v>00</v>
      </c>
      <c r="H79" s="118">
        <f t="shared" si="22"/>
        <v>0.625</v>
      </c>
      <c r="K79" s="116" t="str">
        <f ca="1" xml:space="preserve"> IF(O79=1,"",RTD("cqg.rtd",,"StudyData",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/>
      </c>
      <c r="L79" s="116" t="e">
        <f ca="1">IF(K79="",NA(),RTD("cqg.rtd",,"StudyData",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#N/A</v>
      </c>
      <c r="M79" s="116">
        <f t="shared" ca="1" si="19"/>
        <v>39981.599999999999</v>
      </c>
      <c r="O79" s="115">
        <f t="shared" si="23"/>
        <v>0</v>
      </c>
      <c r="R79" s="115">
        <f t="shared" ca="1" si="24"/>
        <v>1.0569999999999937</v>
      </c>
      <c r="S79" s="115" t="str">
        <f ca="1">IF(O79=1,"",RTD("cqg.rtd",,"StudyData", "(Vol("&amp;$E$13&amp;")when  (LocalYear("&amp;$E$13&amp;")="&amp;$D$2&amp;" AND LocalMonth("&amp;$E$13&amp;")="&amp;$C$2&amp;" AND LocalDay("&amp;$E$13&amp;")="&amp;$B$2&amp;" AND LocalHour("&amp;$E$13&amp;")="&amp;F79&amp;" AND LocalMinute("&amp;$E$13&amp;")="&amp;G79&amp;"))", "Bar", "", "Close", "5", "0", "", "", "","FALSE","T"))</f>
        <v/>
      </c>
      <c r="T79" s="115">
        <f ca="1">IF(O79=1,"",RTD("cqg.rtd",,"StudyData", "(Vol("&amp;$E$14&amp;")when  (LocalYear("&amp;$E$14&amp;")="&amp;$D$3&amp;" AND LocalMonth("&amp;$E$14&amp;")="&amp;$C$3&amp;" AND LocalDay("&amp;$E$14&amp;")="&amp;$B$3&amp;" AND LocalHour("&amp;$E$14&amp;")="&amp;F79&amp;" AND LocalMinute("&amp;$E$14&amp;")="&amp;G79&amp;"))", "Bar", "", "Close", "5", "0", "", "", "","FALSE","T"))</f>
        <v>49018</v>
      </c>
      <c r="U79" s="115">
        <f ca="1">IF(O79=1,"",RTD("cqg.rtd",,"StudyData", "(Vol("&amp;$E$15&amp;")when  (LocalYear("&amp;$E$15&amp;")="&amp;$D$4&amp;" AND LocalMonth("&amp;$E$15&amp;")="&amp;$C$4&amp;" AND LocalDay("&amp;$E$15&amp;")="&amp;$B$4&amp;" AND LocalHour("&amp;$E$15&amp;")="&amp;F79&amp;" AND LocalMinute("&amp;$E$15&amp;")="&amp;G79&amp;"))", "Bar", "", "Close", "5", "0", "", "", "","FALSE","T"))</f>
        <v>47775</v>
      </c>
      <c r="V79" s="115">
        <f ca="1">IF(O79=1,"",RTD("cqg.rtd",,"StudyData", "(Vol("&amp;$E$16&amp;")when  (LocalYear("&amp;$E$16&amp;")="&amp;$D$5&amp;" AND LocalMonth("&amp;$E$16&amp;")="&amp;$C$5&amp;" AND LocalDay("&amp;$E$16&amp;")="&amp;$B$5&amp;" AND LocalHour("&amp;$E$16&amp;")="&amp;F79&amp;" AND LocalMinute("&amp;$E$16&amp;")="&amp;G79&amp;"))", "Bar", "", "Close", "5", "0", "", "", "","FALSE","T"))</f>
        <v>43655</v>
      </c>
      <c r="W79" s="115">
        <f ca="1">IF(O79=1,"",RTD("cqg.rtd",,"StudyData", "(Vol("&amp;$E$17&amp;")when  (LocalYear("&amp;$E$17&amp;")="&amp;$D$6&amp;" AND LocalMonth("&amp;$E$17&amp;")="&amp;$C$6&amp;" AND LocalDay("&amp;$E$17&amp;")="&amp;$B$6&amp;" AND LocalHour("&amp;$E$17&amp;")="&amp;F79&amp;" AND LocalMinute("&amp;$E$17&amp;")="&amp;G79&amp;"))", "Bar", "", "Close", "5", "0", "", "", "","FALSE","T"))</f>
        <v>28403</v>
      </c>
      <c r="X79" s="115">
        <f ca="1">IF(O79=1,"",RTD("cqg.rtd",,"StudyData", "(Vol("&amp;$E$18&amp;")when  (LocalYear("&amp;$E$18&amp;")="&amp;$D$7&amp;" AND LocalMonth("&amp;$E$18&amp;")="&amp;$C$7&amp;" AND LocalDay("&amp;$E$18&amp;")="&amp;$B$7&amp;" AND LocalHour("&amp;$E$18&amp;")="&amp;F79&amp;" AND LocalMinute("&amp;$E$18&amp;")="&amp;G79&amp;"))", "Bar", "", "Close", "5", "0", "", "", "","FALSE","T"))</f>
        <v>47317</v>
      </c>
      <c r="Y79" s="115">
        <f ca="1">IF(O79=1,"",RTD("cqg.rtd",,"StudyData", "(Vol("&amp;$E$19&amp;")when  (LocalYear("&amp;$E$19&amp;")="&amp;$D$8&amp;" AND LocalMonth("&amp;$E$19&amp;")="&amp;$C$8&amp;" AND LocalDay("&amp;$E$19&amp;")="&amp;$B$8&amp;" AND LocalHour("&amp;$E$19&amp;")="&amp;F79&amp;" AND LocalMinute("&amp;$E$19&amp;")="&amp;G79&amp;"))", "Bar", "", "Close", "5", "0", "", "", "","FALSE","T"))</f>
        <v>62732</v>
      </c>
      <c r="Z79" s="115">
        <f ca="1">IF(O79=1,"",RTD("cqg.rtd",,"StudyData", "(Vol("&amp;$E$20&amp;")when  (LocalYear("&amp;$E$20&amp;")="&amp;$D$9&amp;" AND LocalMonth("&amp;$E$20&amp;")="&amp;$C$9&amp;" AND LocalDay("&amp;$E$20&amp;")="&amp;$B$9&amp;" AND LocalHour("&amp;$E$20&amp;")="&amp;F79&amp;" AND LocalMinute("&amp;$E$20&amp;")="&amp;G79&amp;"))", "Bar", "", "Close", "5", "0", "", "", "","FALSE","T"))</f>
        <v>28742</v>
      </c>
      <c r="AA79" s="115">
        <f ca="1">IF(O79=1,"",RTD("cqg.rtd",,"StudyData", "(Vol("&amp;$E$21&amp;")when  (LocalYear("&amp;$E$21&amp;")="&amp;$D$10&amp;" AND LocalMonth("&amp;$E$21&amp;")="&amp;$C$10&amp;" AND LocalDay("&amp;$E$21&amp;")="&amp;$B$10&amp;" AND LocalHour("&amp;$E$21&amp;")="&amp;F79&amp;" AND LocalMinute("&amp;$E$21&amp;")="&amp;G79&amp;"))", "Bar", "", "Close", "5", "0", "", "", "","FALSE","T"))</f>
        <v>37249</v>
      </c>
      <c r="AB79" s="115">
        <f ca="1">IF(O79=1,"",RTD("cqg.rtd",,"StudyData", "(Vol("&amp;$E$21&amp;")when  (LocalYear("&amp;$E$21&amp;")="&amp;$D$11&amp;" AND LocalMonth("&amp;$E$21&amp;")="&amp;$C$11&amp;" AND LocalDay("&amp;$E$21&amp;")="&amp;$B$11&amp;" AND LocalHour("&amp;$E$21&amp;")="&amp;F79&amp;" AND LocalMinute("&amp;$E$21&amp;")="&amp;G79&amp;"))", "Bar", "", "Close", "5", "0", "", "", "","FALSE","T"))</f>
        <v>54925</v>
      </c>
      <c r="AC79" s="116" t="str">
        <f t="shared" ca="1" si="25"/>
        <v/>
      </c>
      <c r="AE79" s="115" t="str">
        <f ca="1">IF($R79=1,SUM($S$1:S79),"")</f>
        <v/>
      </c>
      <c r="AF79" s="115" t="str">
        <f ca="1">IF($R79=1,SUM($T$1:T79),"")</f>
        <v/>
      </c>
      <c r="AG79" s="115" t="str">
        <f ca="1">IF($R79=1,SUM($U$1:U79),"")</f>
        <v/>
      </c>
      <c r="AH79" s="115" t="str">
        <f ca="1">IF($R79=1,SUM($V$1:V79),"")</f>
        <v/>
      </c>
      <c r="AI79" s="115" t="str">
        <f ca="1">IF($R79=1,SUM($W$1:W79),"")</f>
        <v/>
      </c>
      <c r="AJ79" s="115" t="str">
        <f ca="1">IF($R79=1,SUM($X$1:X79),"")</f>
        <v/>
      </c>
      <c r="AK79" s="115" t="str">
        <f ca="1">IF($R79=1,SUM($Y$1:Y79),"")</f>
        <v/>
      </c>
      <c r="AL79" s="115" t="str">
        <f ca="1">IF($R79=1,SUM($Z$1:Z79),"")</f>
        <v/>
      </c>
      <c r="AM79" s="115" t="str">
        <f ca="1">IF($R79=1,SUM($AA$1:AA79),"")</f>
        <v/>
      </c>
      <c r="AN79" s="115" t="str">
        <f ca="1">IF($R79=1,SUM($AB$1:AB79),"")</f>
        <v/>
      </c>
      <c r="AO79" s="115" t="str">
        <f ca="1">IF($R79=1,SUM($AC$1:AC79),"")</f>
        <v/>
      </c>
      <c r="AQ79" s="120" t="str">
        <f t="shared" si="26"/>
        <v>15:00</v>
      </c>
    </row>
    <row r="80" spans="6:43" x14ac:dyDescent="0.3">
      <c r="F80" s="115">
        <f t="shared" si="20"/>
        <v>15</v>
      </c>
      <c r="G80" s="117" t="str">
        <f t="shared" si="21"/>
        <v>05</v>
      </c>
      <c r="H80" s="118">
        <f t="shared" si="22"/>
        <v>0.62847222222222221</v>
      </c>
      <c r="K80" s="116" t="str">
        <f ca="1" xml:space="preserve"> IF(O80=1,"",RTD("cqg.rtd",,"StudyData",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/>
      </c>
      <c r="L80" s="116" t="e">
        <f ca="1">IF(K80="",NA(),RTD("cqg.rtd",,"StudyData",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>#N/A</v>
      </c>
      <c r="M80" s="116">
        <f t="shared" ca="1" si="19"/>
        <v>10128.6</v>
      </c>
      <c r="O80" s="115">
        <f t="shared" si="23"/>
        <v>0</v>
      </c>
      <c r="R80" s="115">
        <f t="shared" ca="1" si="24"/>
        <v>1.0579999999999936</v>
      </c>
      <c r="S80" s="115" t="str">
        <f ca="1">IF(O80=1,"",RTD("cqg.rtd",,"StudyData", "(Vol("&amp;$E$13&amp;")when  (LocalYear("&amp;$E$13&amp;")="&amp;$D$2&amp;" AND LocalMonth("&amp;$E$13&amp;")="&amp;$C$2&amp;" AND LocalDay("&amp;$E$13&amp;")="&amp;$B$2&amp;" AND LocalHour("&amp;$E$13&amp;")="&amp;F80&amp;" AND LocalMinute("&amp;$E$13&amp;")="&amp;G80&amp;"))", "Bar", "", "Close", "5", "0", "", "", "","FALSE","T"))</f>
        <v/>
      </c>
      <c r="T80" s="115">
        <f ca="1">IF(O80=1,"",RTD("cqg.rtd",,"StudyData", "(Vol("&amp;$E$14&amp;")when  (LocalYear("&amp;$E$14&amp;")="&amp;$D$3&amp;" AND LocalMonth("&amp;$E$14&amp;")="&amp;$C$3&amp;" AND LocalDay("&amp;$E$14&amp;")="&amp;$B$3&amp;" AND LocalHour("&amp;$E$14&amp;")="&amp;F80&amp;" AND LocalMinute("&amp;$E$14&amp;")="&amp;G80&amp;"))", "Bar", "", "Close", "5", "0", "", "", "","FALSE","T"))</f>
        <v>9775</v>
      </c>
      <c r="U80" s="115">
        <f ca="1">IF(O80=1,"",RTD("cqg.rtd",,"StudyData", "(Vol("&amp;$E$15&amp;")when  (LocalYear("&amp;$E$15&amp;")="&amp;$D$4&amp;" AND LocalMonth("&amp;$E$15&amp;")="&amp;$C$4&amp;" AND LocalDay("&amp;$E$15&amp;")="&amp;$B$4&amp;" AND LocalHour("&amp;$E$15&amp;")="&amp;F80&amp;" AND LocalMinute("&amp;$E$15&amp;")="&amp;G80&amp;"))", "Bar", "", "Close", "5", "0", "", "", "","FALSE","T"))</f>
        <v>10454</v>
      </c>
      <c r="V80" s="115">
        <f ca="1">IF(O80=1,"",RTD("cqg.rtd",,"StudyData", "(Vol("&amp;$E$16&amp;")when  (LocalYear("&amp;$E$16&amp;")="&amp;$D$5&amp;" AND LocalMonth("&amp;$E$16&amp;")="&amp;$C$5&amp;" AND LocalDay("&amp;$E$16&amp;")="&amp;$B$5&amp;" AND LocalHour("&amp;$E$16&amp;")="&amp;F80&amp;" AND LocalMinute("&amp;$E$16&amp;")="&amp;G80&amp;"))", "Bar", "", "Close", "5", "0", "", "", "","FALSE","T"))</f>
        <v>12332</v>
      </c>
      <c r="W80" s="115">
        <f ca="1">IF(O80=1,"",RTD("cqg.rtd",,"StudyData", "(Vol("&amp;$E$17&amp;")when  (LocalYear("&amp;$E$17&amp;")="&amp;$D$6&amp;" AND LocalMonth("&amp;$E$17&amp;")="&amp;$C$6&amp;" AND LocalDay("&amp;$E$17&amp;")="&amp;$B$6&amp;" AND LocalHour("&amp;$E$17&amp;")="&amp;F80&amp;" AND LocalMinute("&amp;$E$17&amp;")="&amp;G80&amp;"))", "Bar", "", "Close", "5", "0", "", "", "","FALSE","T"))</f>
        <v>9903</v>
      </c>
      <c r="X80" s="115">
        <f ca="1">IF(O80=1,"",RTD("cqg.rtd",,"StudyData", "(Vol("&amp;$E$18&amp;")when  (LocalYear("&amp;$E$18&amp;")="&amp;$D$7&amp;" AND LocalMonth("&amp;$E$18&amp;")="&amp;$C$7&amp;" AND LocalDay("&amp;$E$18&amp;")="&amp;$B$7&amp;" AND LocalHour("&amp;$E$18&amp;")="&amp;F80&amp;" AND LocalMinute("&amp;$E$18&amp;")="&amp;G80&amp;"))", "Bar", "", "Close", "5", "0", "", "", "","FALSE","T"))</f>
        <v>18030</v>
      </c>
      <c r="Y80" s="115">
        <f ca="1">IF(O80=1,"",RTD("cqg.rtd",,"StudyData", "(Vol("&amp;$E$19&amp;")when  (LocalYear("&amp;$E$19&amp;")="&amp;$D$8&amp;" AND LocalMonth("&amp;$E$19&amp;")="&amp;$C$8&amp;" AND LocalDay("&amp;$E$19&amp;")="&amp;$B$8&amp;" AND LocalHour("&amp;$E$19&amp;")="&amp;F80&amp;" AND LocalMinute("&amp;$E$19&amp;")="&amp;G80&amp;"))", "Bar", "", "Close", "5", "0", "", "", "","FALSE","T"))</f>
        <v>17787</v>
      </c>
      <c r="Z80" s="115">
        <f ca="1">IF(O80=1,"",RTD("cqg.rtd",,"StudyData", "(Vol("&amp;$E$20&amp;")when  (LocalYear("&amp;$E$20&amp;")="&amp;$D$9&amp;" AND LocalMonth("&amp;$E$20&amp;")="&amp;$C$9&amp;" AND LocalDay("&amp;$E$20&amp;")="&amp;$B$9&amp;" AND LocalHour("&amp;$E$20&amp;")="&amp;F80&amp;" AND LocalMinute("&amp;$E$20&amp;")="&amp;G80&amp;"))", "Bar", "", "Close", "5", "0", "", "", "","FALSE","T"))</f>
        <v>6313</v>
      </c>
      <c r="AA80" s="115">
        <f ca="1">IF(O80=1,"",RTD("cqg.rtd",,"StudyData", "(Vol("&amp;$E$21&amp;")when  (LocalYear("&amp;$E$21&amp;")="&amp;$D$10&amp;" AND LocalMonth("&amp;$E$21&amp;")="&amp;$C$10&amp;" AND LocalDay("&amp;$E$21&amp;")="&amp;$B$10&amp;" AND LocalHour("&amp;$E$21&amp;")="&amp;F80&amp;" AND LocalMinute("&amp;$E$21&amp;")="&amp;G80&amp;"))", "Bar", "", "Close", "5", "0", "", "", "","FALSE","T"))</f>
        <v>7134</v>
      </c>
      <c r="AB80" s="115">
        <f ca="1">IF(O80=1,"",RTD("cqg.rtd",,"StudyData", "(Vol("&amp;$E$21&amp;")when  (LocalYear("&amp;$E$21&amp;")="&amp;$D$11&amp;" AND LocalMonth("&amp;$E$21&amp;")="&amp;$C$11&amp;" AND LocalDay("&amp;$E$21&amp;")="&amp;$B$11&amp;" AND LocalHour("&amp;$E$21&amp;")="&amp;F80&amp;" AND LocalMinute("&amp;$E$21&amp;")="&amp;G80&amp;"))", "Bar", "", "Close", "5", "0", "", "", "","FALSE","T"))</f>
        <v>9558</v>
      </c>
      <c r="AC80" s="116" t="str">
        <f t="shared" ca="1" si="25"/>
        <v/>
      </c>
      <c r="AE80" s="115" t="str">
        <f ca="1">IF($R80=1,SUM($S$1:S80),"")</f>
        <v/>
      </c>
      <c r="AF80" s="115" t="str">
        <f ca="1">IF($R80=1,SUM($T$1:T80),"")</f>
        <v/>
      </c>
      <c r="AG80" s="115" t="str">
        <f ca="1">IF($R80=1,SUM($U$1:U80),"")</f>
        <v/>
      </c>
      <c r="AH80" s="115" t="str">
        <f ca="1">IF($R80=1,SUM($V$1:V80),"")</f>
        <v/>
      </c>
      <c r="AI80" s="115" t="str">
        <f ca="1">IF($R80=1,SUM($W$1:W80),"")</f>
        <v/>
      </c>
      <c r="AJ80" s="115" t="str">
        <f ca="1">IF($R80=1,SUM($X$1:X80),"")</f>
        <v/>
      </c>
      <c r="AK80" s="115" t="str">
        <f ca="1">IF($R80=1,SUM($Y$1:Y80),"")</f>
        <v/>
      </c>
      <c r="AL80" s="115" t="str">
        <f ca="1">IF($R80=1,SUM($Z$1:Z80),"")</f>
        <v/>
      </c>
      <c r="AM80" s="115" t="str">
        <f ca="1">IF($R80=1,SUM($AA$1:AA80),"")</f>
        <v/>
      </c>
      <c r="AN80" s="115" t="str">
        <f ca="1">IF($R80=1,SUM($AB$1:AB80),"")</f>
        <v/>
      </c>
      <c r="AO80" s="115" t="str">
        <f ca="1">IF($R80=1,SUM($AC$1:AC80),"")</f>
        <v/>
      </c>
      <c r="AQ80" s="120" t="str">
        <f t="shared" si="26"/>
        <v>15:05</v>
      </c>
    </row>
    <row r="81" spans="6:43" x14ac:dyDescent="0.3">
      <c r="F81" s="115">
        <f t="shared" si="20"/>
        <v>15</v>
      </c>
      <c r="G81" s="117">
        <f t="shared" si="21"/>
        <v>10</v>
      </c>
      <c r="H81" s="118">
        <f t="shared" si="22"/>
        <v>0.63194444444444442</v>
      </c>
      <c r="K81" s="116" t="str">
        <f ca="1" xml:space="preserve"> IF(O81=1,"",RTD("cqg.rtd",,"StudyData",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/>
      </c>
      <c r="L81" s="116" t="e">
        <f ca="1">IF(K81="",NA(),RTD("cqg.rtd",,"StudyData",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>#N/A</v>
      </c>
      <c r="M81" s="116">
        <f t="shared" ca="1" si="19"/>
        <v>15195.8</v>
      </c>
      <c r="O81" s="115">
        <f t="shared" si="23"/>
        <v>0</v>
      </c>
      <c r="R81" s="115">
        <f t="shared" ca="1" si="24"/>
        <v>1.0589999999999935</v>
      </c>
      <c r="S81" s="115" t="str">
        <f ca="1">IF(O81=1,"",RTD("cqg.rtd",,"StudyData", "(Vol("&amp;$E$13&amp;")when  (LocalYear("&amp;$E$13&amp;")="&amp;$D$2&amp;" AND LocalMonth("&amp;$E$13&amp;")="&amp;$C$2&amp;" AND LocalDay("&amp;$E$13&amp;")="&amp;$B$2&amp;" AND LocalHour("&amp;$E$13&amp;")="&amp;F81&amp;" AND LocalMinute("&amp;$E$13&amp;")="&amp;G81&amp;"))", "Bar", "", "Close", "5", "0", "", "", "","FALSE","T"))</f>
        <v/>
      </c>
      <c r="T81" s="115">
        <f ca="1">IF(O81=1,"",RTD("cqg.rtd",,"StudyData", "(Vol("&amp;$E$14&amp;")when  (LocalYear("&amp;$E$14&amp;")="&amp;$D$3&amp;" AND LocalMonth("&amp;$E$14&amp;")="&amp;$C$3&amp;" AND LocalDay("&amp;$E$14&amp;")="&amp;$B$3&amp;" AND LocalHour("&amp;$E$14&amp;")="&amp;F81&amp;" AND LocalMinute("&amp;$E$14&amp;")="&amp;G81&amp;"))", "Bar", "", "Close", "5", "0", "", "", "","FALSE","T"))</f>
        <v>23222</v>
      </c>
      <c r="U81" s="115">
        <f ca="1">IF(O81=1,"",RTD("cqg.rtd",,"StudyData", "(Vol("&amp;$E$15&amp;")when  (LocalYear("&amp;$E$15&amp;")="&amp;$D$4&amp;" AND LocalMonth("&amp;$E$15&amp;")="&amp;$C$4&amp;" AND LocalDay("&amp;$E$15&amp;")="&amp;$B$4&amp;" AND LocalHour("&amp;$E$15&amp;")="&amp;F81&amp;" AND LocalMinute("&amp;$E$15&amp;")="&amp;G81&amp;"))", "Bar", "", "Close", "5", "0", "", "", "","FALSE","T"))</f>
        <v>13844</v>
      </c>
      <c r="V81" s="115">
        <f ca="1">IF(O81=1,"",RTD("cqg.rtd",,"StudyData", "(Vol("&amp;$E$16&amp;")when  (LocalYear("&amp;$E$16&amp;")="&amp;$D$5&amp;" AND LocalMonth("&amp;$E$16&amp;")="&amp;$C$5&amp;" AND LocalDay("&amp;$E$16&amp;")="&amp;$B$5&amp;" AND LocalHour("&amp;$E$16&amp;")="&amp;F81&amp;" AND LocalMinute("&amp;$E$16&amp;")="&amp;G81&amp;"))", "Bar", "", "Close", "5", "0", "", "", "","FALSE","T"))</f>
        <v>15600</v>
      </c>
      <c r="W81" s="115">
        <f ca="1">IF(O81=1,"",RTD("cqg.rtd",,"StudyData", "(Vol("&amp;$E$17&amp;")when  (LocalYear("&amp;$E$17&amp;")="&amp;$D$6&amp;" AND LocalMonth("&amp;$E$17&amp;")="&amp;$C$6&amp;" AND LocalDay("&amp;$E$17&amp;")="&amp;$B$6&amp;" AND LocalHour("&amp;$E$17&amp;")="&amp;F81&amp;" AND LocalMinute("&amp;$E$17&amp;")="&amp;G81&amp;"))", "Bar", "", "Close", "5", "0", "", "", "","FALSE","T"))</f>
        <v>11164</v>
      </c>
      <c r="X81" s="115">
        <f ca="1">IF(O81=1,"",RTD("cqg.rtd",,"StudyData", "(Vol("&amp;$E$18&amp;")when  (LocalYear("&amp;$E$18&amp;")="&amp;$D$7&amp;" AND LocalMonth("&amp;$E$18&amp;")="&amp;$C$7&amp;" AND LocalDay("&amp;$E$18&amp;")="&amp;$B$7&amp;" AND LocalHour("&amp;$E$18&amp;")="&amp;F81&amp;" AND LocalMinute("&amp;$E$18&amp;")="&amp;G81&amp;"))", "Bar", "", "Close", "5", "0", "", "", "","FALSE","T"))</f>
        <v>23643</v>
      </c>
      <c r="Y81" s="115">
        <f ca="1">IF(O81=1,"",RTD("cqg.rtd",,"StudyData", "(Vol("&amp;$E$19&amp;")when  (LocalYear("&amp;$E$19&amp;")="&amp;$D$8&amp;" AND LocalMonth("&amp;$E$19&amp;")="&amp;$C$8&amp;" AND LocalDay("&amp;$E$19&amp;")="&amp;$B$8&amp;" AND LocalHour("&amp;$E$19&amp;")="&amp;F81&amp;" AND LocalMinute("&amp;$E$19&amp;")="&amp;G81&amp;"))", "Bar", "", "Close", "5", "0", "", "", "","FALSE","T"))</f>
        <v>20256</v>
      </c>
      <c r="Z81" s="115">
        <f ca="1">IF(O81=1,"",RTD("cqg.rtd",,"StudyData", "(Vol("&amp;$E$20&amp;")when  (LocalYear("&amp;$E$20&amp;")="&amp;$D$9&amp;" AND LocalMonth("&amp;$E$20&amp;")="&amp;$C$9&amp;" AND LocalDay("&amp;$E$20&amp;")="&amp;$B$9&amp;" AND LocalHour("&amp;$E$20&amp;")="&amp;F81&amp;" AND LocalMinute("&amp;$E$20&amp;")="&amp;G81&amp;"))", "Bar", "", "Close", "5", "0", "", "", "","FALSE","T"))</f>
        <v>11681</v>
      </c>
      <c r="AA81" s="115">
        <f ca="1">IF(O81=1,"",RTD("cqg.rtd",,"StudyData", "(Vol("&amp;$E$21&amp;")when  (LocalYear("&amp;$E$21&amp;")="&amp;$D$10&amp;" AND LocalMonth("&amp;$E$21&amp;")="&amp;$C$10&amp;" AND LocalDay("&amp;$E$21&amp;")="&amp;$B$10&amp;" AND LocalHour("&amp;$E$21&amp;")="&amp;F81&amp;" AND LocalMinute("&amp;$E$21&amp;")="&amp;G81&amp;"))", "Bar", "", "Close", "5", "0", "", "", "","FALSE","T"))</f>
        <v>12817</v>
      </c>
      <c r="AB81" s="115">
        <f ca="1">IF(O81=1,"",RTD("cqg.rtd",,"StudyData", "(Vol("&amp;$E$21&amp;")when  (LocalYear("&amp;$E$21&amp;")="&amp;$D$11&amp;" AND LocalMonth("&amp;$E$21&amp;")="&amp;$C$11&amp;" AND LocalDay("&amp;$E$21&amp;")="&amp;$B$11&amp;" AND LocalHour("&amp;$E$21&amp;")="&amp;F81&amp;" AND LocalMinute("&amp;$E$21&amp;")="&amp;G81&amp;"))", "Bar", "", "Close", "5", "0", "", "", "","FALSE","T"))</f>
        <v>19731</v>
      </c>
      <c r="AC81" s="116" t="str">
        <f t="shared" ca="1" si="25"/>
        <v/>
      </c>
      <c r="AE81" s="115" t="str">
        <f ca="1">IF($R81=1,SUM($S$1:S81),"")</f>
        <v/>
      </c>
      <c r="AF81" s="115" t="str">
        <f ca="1">IF($R81=1,SUM($T$1:T81),"")</f>
        <v/>
      </c>
      <c r="AG81" s="115" t="str">
        <f ca="1">IF($R81=1,SUM($U$1:U81),"")</f>
        <v/>
      </c>
      <c r="AH81" s="115" t="str">
        <f ca="1">IF($R81=1,SUM($V$1:V81),"")</f>
        <v/>
      </c>
      <c r="AI81" s="115" t="str">
        <f ca="1">IF($R81=1,SUM($W$1:W81),"")</f>
        <v/>
      </c>
      <c r="AJ81" s="115" t="str">
        <f ca="1">IF($R81=1,SUM($X$1:X81),"")</f>
        <v/>
      </c>
      <c r="AK81" s="115" t="str">
        <f ca="1">IF($R81=1,SUM($Y$1:Y81),"")</f>
        <v/>
      </c>
      <c r="AL81" s="115" t="str">
        <f ca="1">IF($R81=1,SUM($Z$1:Z81),"")</f>
        <v/>
      </c>
      <c r="AM81" s="115" t="str">
        <f ca="1">IF($R81=1,SUM($AA$1:AA81),"")</f>
        <v/>
      </c>
      <c r="AN81" s="115" t="str">
        <f ca="1">IF($R81=1,SUM($AB$1:AB81),"")</f>
        <v/>
      </c>
      <c r="AO81" s="115" t="str">
        <f ca="1">IF($R81=1,SUM($AC$1:AC81),"")</f>
        <v/>
      </c>
      <c r="AQ81" s="120" t="str">
        <f t="shared" si="26"/>
        <v>15:10</v>
      </c>
    </row>
    <row r="82" spans="6:43" x14ac:dyDescent="0.3">
      <c r="F82" s="115">
        <f>IF(G81=55,F81+1,F81)</f>
        <v>15</v>
      </c>
      <c r="G82" s="117">
        <f>IF(G81=55,0&amp;0,IF(G81=0&amp;0,G81+0&amp;5,G81+5))</f>
        <v>15</v>
      </c>
      <c r="H82" s="118">
        <f>_xlfn.NUMBERVALUE(F82&amp;":"&amp;G82)</f>
        <v>0.63541666666666663</v>
      </c>
      <c r="K82" s="116" t="str">
        <f xml:space="preserve"> IF(O82=1,"",RTD("cqg.rtd",,"StudyData",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/>
      </c>
      <c r="L82" s="116" t="e">
        <f>IF(K82="",NA(),RTD("cqg.rtd",,"StudyData",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>#N/A</v>
      </c>
      <c r="M82" s="116"/>
      <c r="O82" s="115">
        <f t="shared" si="23"/>
        <v>1</v>
      </c>
      <c r="R82" s="115">
        <f t="shared" ca="1" si="24"/>
        <v>1.0599999999999934</v>
      </c>
      <c r="S82" s="115" t="str">
        <f>IF(O82=1,"",RTD("cqg.rtd",,"StudyData", "(Vol("&amp;$E$13&amp;")when  (LocalYear("&amp;$E$13&amp;")="&amp;$D$2&amp;" AND LocalMonth("&amp;$E$13&amp;")="&amp;$C$2&amp;" AND LocalDay("&amp;$E$13&amp;")="&amp;$B$2&amp;" AND LocalHour("&amp;$E$13&amp;")="&amp;F82&amp;" AND LocalMinute("&amp;$E$13&amp;")="&amp;G82&amp;"))", "Bar", "", "Close", "5", "0", "", "", "","FALSE","T"))</f>
        <v/>
      </c>
      <c r="T82" s="115" t="str">
        <f>IF(O82=1,"",RTD("cqg.rtd",,"StudyData", "(Vol("&amp;$E$14&amp;")when  (LocalYear("&amp;$E$14&amp;")="&amp;$D$3&amp;" AND LocalMonth("&amp;$E$14&amp;")="&amp;$C$3&amp;" AND LocalDay("&amp;$E$14&amp;")="&amp;$B$3&amp;" AND LocalHour("&amp;$E$14&amp;")="&amp;F82&amp;" AND LocalMinute("&amp;$E$14&amp;")="&amp;G82&amp;"))", "Bar", "", "Close", "5", "0", "", "", "","FALSE","T"))</f>
        <v/>
      </c>
      <c r="U82" s="115" t="str">
        <f>IF(O82=1,"",RTD("cqg.rtd",,"StudyData", "(Vol("&amp;$E$15&amp;")when  (LocalYear("&amp;$E$15&amp;")="&amp;$D$4&amp;" AND LocalMonth("&amp;$E$15&amp;")="&amp;$C$4&amp;" AND LocalDay("&amp;$E$15&amp;")="&amp;$B$4&amp;" AND LocalHour("&amp;$E$15&amp;")="&amp;F82&amp;" AND LocalMinute("&amp;$E$15&amp;")="&amp;G82&amp;"))", "Bar", "", "Close", "5", "0", "", "", "","FALSE","T"))</f>
        <v/>
      </c>
      <c r="V82" s="115" t="str">
        <f>IF(O82=1,"",RTD("cqg.rtd",,"StudyData", "(Vol("&amp;$E$16&amp;")when  (LocalYear("&amp;$E$16&amp;")="&amp;$D$5&amp;" AND LocalMonth("&amp;$E$16&amp;")="&amp;$C$5&amp;" AND LocalDay("&amp;$E$16&amp;")="&amp;$B$5&amp;" AND LocalHour("&amp;$E$16&amp;")="&amp;F82&amp;" AND LocalMinute("&amp;$E$16&amp;")="&amp;G82&amp;"))", "Bar", "", "Close", "5", "0", "", "", "","FALSE","T"))</f>
        <v/>
      </c>
      <c r="W82" s="115" t="str">
        <f>IF(O82=1,"",RTD("cqg.rtd",,"StudyData", "(Vol("&amp;$E$17&amp;")when  (LocalYear("&amp;$E$17&amp;")="&amp;$D$6&amp;" AND LocalMonth("&amp;$E$17&amp;")="&amp;$C$6&amp;" AND LocalDay("&amp;$E$17&amp;")="&amp;$B$6&amp;" AND LocalHour("&amp;$E$17&amp;")="&amp;F82&amp;" AND LocalMinute("&amp;$E$17&amp;")="&amp;G82&amp;"))", "Bar", "", "Close", "5", "0", "", "", "","FALSE","T"))</f>
        <v/>
      </c>
      <c r="X82" s="115" t="str">
        <f>IF(O82=1,"",RTD("cqg.rtd",,"StudyData", "(Vol("&amp;$E$18&amp;")when  (LocalYear("&amp;$E$18&amp;")="&amp;$D$7&amp;" AND LocalMonth("&amp;$E$18&amp;")="&amp;$C$7&amp;" AND LocalDay("&amp;$E$18&amp;")="&amp;$B$7&amp;" AND LocalHour("&amp;$E$18&amp;")="&amp;F82&amp;" AND LocalMinute("&amp;$E$18&amp;")="&amp;G82&amp;"))", "Bar", "", "Close", "5", "0", "", "", "","FALSE","T"))</f>
        <v/>
      </c>
      <c r="Y82" s="115" t="str">
        <f>IF(O82=1,"",RTD("cqg.rtd",,"StudyData", "(Vol("&amp;$E$19&amp;")when  (LocalYear("&amp;$E$19&amp;")="&amp;$D$8&amp;" AND LocalMonth("&amp;$E$19&amp;")="&amp;$C$8&amp;" AND LocalDay("&amp;$E$19&amp;")="&amp;$B$8&amp;" AND LocalHour("&amp;$E$19&amp;")="&amp;F82&amp;" AND LocalMinute("&amp;$E$19&amp;")="&amp;G82&amp;"))", "Bar", "", "Close", "5", "0", "", "", "","FALSE","T"))</f>
        <v/>
      </c>
      <c r="Z82" s="115" t="str">
        <f>IF(O82=1,"",RTD("cqg.rtd",,"StudyData", "(Vol("&amp;$E$20&amp;")when  (LocalYear("&amp;$E$20&amp;")="&amp;$D$9&amp;" AND LocalMonth("&amp;$E$20&amp;")="&amp;$C$9&amp;" AND LocalDay("&amp;$E$20&amp;")="&amp;$B$9&amp;" AND LocalHour("&amp;$E$20&amp;")="&amp;F82&amp;" AND LocalMinute("&amp;$E$20&amp;")="&amp;G82&amp;"))", "Bar", "", "Close", "5", "0", "", "", "","FALSE","T"))</f>
        <v/>
      </c>
      <c r="AA82" s="115" t="str">
        <f>IF(O82=1,"",RTD("cqg.rtd",,"StudyData", "(Vol("&amp;$E$21&amp;")when  (LocalYear("&amp;$E$21&amp;")="&amp;$D$10&amp;" AND LocalMonth("&amp;$E$21&amp;")="&amp;$C$10&amp;" AND LocalDay("&amp;$E$21&amp;")="&amp;$B$10&amp;" AND LocalHour("&amp;$E$21&amp;")="&amp;F82&amp;" AND LocalMinute("&amp;$E$21&amp;")="&amp;G82&amp;"))", "Bar", "", "Close", "5", "0", "", "", "","FALSE","T"))</f>
        <v/>
      </c>
      <c r="AB82" s="115" t="str">
        <f>IF(O82=1,"",RTD("cqg.rtd",,"StudyData", "(Vol("&amp;$E$21&amp;")when  (LocalYear("&amp;$E$21&amp;")="&amp;$D$11&amp;" AND LocalMonth("&amp;$E$21&amp;")="&amp;$C$11&amp;" AND LocalDay("&amp;$E$21&amp;")="&amp;$B$11&amp;" AND LocalHour("&amp;$E$21&amp;")="&amp;F82&amp;" AND LocalMinute("&amp;$E$21&amp;")="&amp;G82&amp;"))", "Bar", "", "Close", "5", "0", "", "", "","FALSE","T"))</f>
        <v/>
      </c>
      <c r="AC82" s="116" t="str">
        <f t="shared" ref="AC82:AC145" si="27">K82</f>
        <v/>
      </c>
      <c r="AE82" s="115" t="str">
        <f ca="1">IF($R82=1,SUM($S$1:S82),"")</f>
        <v/>
      </c>
      <c r="AF82" s="115" t="str">
        <f ca="1">IF($R82=1,SUM($T$1:T82),"")</f>
        <v/>
      </c>
      <c r="AG82" s="115" t="str">
        <f ca="1">IF($R82=1,SUM($U$1:U82),"")</f>
        <v/>
      </c>
      <c r="AH82" s="115" t="str">
        <f ca="1">IF($R82=1,SUM($V$1:V82),"")</f>
        <v/>
      </c>
      <c r="AI82" s="115" t="str">
        <f ca="1">IF($R82=1,SUM($W$1:W82),"")</f>
        <v/>
      </c>
      <c r="AJ82" s="115" t="str">
        <f ca="1">IF($R82=1,SUM($X$1:X82),"")</f>
        <v/>
      </c>
      <c r="AK82" s="115" t="str">
        <f ca="1">IF($R82=1,SUM($Y$1:Y82),"")</f>
        <v/>
      </c>
      <c r="AL82" s="115" t="str">
        <f ca="1">IF($R82=1,SUM($Z$1:Z82),"")</f>
        <v/>
      </c>
      <c r="AM82" s="115" t="str">
        <f ca="1">IF($R82=1,SUM($AA$1:AA82),"")</f>
        <v/>
      </c>
      <c r="AN82" s="115" t="str">
        <f ca="1">IF($R82=1,SUM($AB$1:AB82),"")</f>
        <v/>
      </c>
      <c r="AO82" s="115" t="str">
        <f ca="1">IF($R82=1,SUM($AC$1:AC82),"")</f>
        <v/>
      </c>
      <c r="AQ82" s="120" t="str">
        <f t="shared" ref="AQ82:AQ145" si="28">F82&amp;":"&amp;G82</f>
        <v>15:15</v>
      </c>
    </row>
    <row r="83" spans="6:43" x14ac:dyDescent="0.3">
      <c r="F83" s="115">
        <f>IF(G82=55,F82+1,F82)</f>
        <v>15</v>
      </c>
      <c r="G83" s="117">
        <f>IF(G82=55,0&amp;0,IF(G82=0&amp;0,G82+0&amp;5,G82+5))</f>
        <v>20</v>
      </c>
      <c r="H83" s="118">
        <f>_xlfn.NUMBERVALUE(F83&amp;":"&amp;G83)</f>
        <v>0.63888888888888895</v>
      </c>
      <c r="K83" s="116" t="str">
        <f xml:space="preserve"> IF(O83=1,"",RTD("cqg.rtd",,"StudyData",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/>
      </c>
      <c r="L83" s="116" t="e">
        <f>IF(K83="",NA(),RTD("cqg.rtd",,"StudyData",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>#N/A</v>
      </c>
      <c r="M83" s="116"/>
      <c r="O83" s="115">
        <f t="shared" si="23"/>
        <v>1</v>
      </c>
      <c r="R83" s="115">
        <f t="shared" ca="1" si="24"/>
        <v>1.0609999999999933</v>
      </c>
      <c r="S83" s="115" t="str">
        <f>IF(O83=1,"",RTD("cqg.rtd",,"StudyData", "(Vol("&amp;$E$13&amp;")when  (LocalYear("&amp;$E$13&amp;")="&amp;$D$2&amp;" AND LocalMonth("&amp;$E$13&amp;")="&amp;$C$2&amp;" AND LocalDay("&amp;$E$13&amp;")="&amp;$B$2&amp;" AND LocalHour("&amp;$E$13&amp;")="&amp;F83&amp;" AND LocalMinute("&amp;$E$13&amp;")="&amp;G83&amp;"))", "Bar", "", "Close", "5", "0", "", "", "","FALSE","T"))</f>
        <v/>
      </c>
      <c r="T83" s="115" t="str">
        <f>IF(O83=1,"",RTD("cqg.rtd",,"StudyData", "(Vol("&amp;$E$14&amp;")when  (LocalYear("&amp;$E$14&amp;")="&amp;$D$3&amp;" AND LocalMonth("&amp;$E$14&amp;")="&amp;$C$3&amp;" AND LocalDay("&amp;$E$14&amp;")="&amp;$B$3&amp;" AND LocalHour("&amp;$E$14&amp;")="&amp;F83&amp;" AND LocalMinute("&amp;$E$14&amp;")="&amp;G83&amp;"))", "Bar", "", "Close", "5", "0", "", "", "","FALSE","T"))</f>
        <v/>
      </c>
      <c r="U83" s="115" t="str">
        <f>IF(O83=1,"",RTD("cqg.rtd",,"StudyData", "(Vol("&amp;$E$15&amp;")when  (LocalYear("&amp;$E$15&amp;")="&amp;$D$4&amp;" AND LocalMonth("&amp;$E$15&amp;")="&amp;$C$4&amp;" AND LocalDay("&amp;$E$15&amp;")="&amp;$B$4&amp;" AND LocalHour("&amp;$E$15&amp;")="&amp;F83&amp;" AND LocalMinute("&amp;$E$15&amp;")="&amp;G83&amp;"))", "Bar", "", "Close", "5", "0", "", "", "","FALSE","T"))</f>
        <v/>
      </c>
      <c r="V83" s="115" t="str">
        <f>IF(O83=1,"",RTD("cqg.rtd",,"StudyData", "(Vol("&amp;$E$16&amp;")when  (LocalYear("&amp;$E$16&amp;")="&amp;$D$5&amp;" AND LocalMonth("&amp;$E$16&amp;")="&amp;$C$5&amp;" AND LocalDay("&amp;$E$16&amp;")="&amp;$B$5&amp;" AND LocalHour("&amp;$E$16&amp;")="&amp;F83&amp;" AND LocalMinute("&amp;$E$16&amp;")="&amp;G83&amp;"))", "Bar", "", "Close", "5", "0", "", "", "","FALSE","T"))</f>
        <v/>
      </c>
      <c r="W83" s="115" t="str">
        <f>IF(O83=1,"",RTD("cqg.rtd",,"StudyData", "(Vol("&amp;$E$17&amp;")when  (LocalYear("&amp;$E$17&amp;")="&amp;$D$6&amp;" AND LocalMonth("&amp;$E$17&amp;")="&amp;$C$6&amp;" AND LocalDay("&amp;$E$17&amp;")="&amp;$B$6&amp;" AND LocalHour("&amp;$E$17&amp;")="&amp;F83&amp;" AND LocalMinute("&amp;$E$17&amp;")="&amp;G83&amp;"))", "Bar", "", "Close", "5", "0", "", "", "","FALSE","T"))</f>
        <v/>
      </c>
      <c r="X83" s="115" t="str">
        <f>IF(O83=1,"",RTD("cqg.rtd",,"StudyData", "(Vol("&amp;$E$18&amp;")when  (LocalYear("&amp;$E$18&amp;")="&amp;$D$7&amp;" AND LocalMonth("&amp;$E$18&amp;")="&amp;$C$7&amp;" AND LocalDay("&amp;$E$18&amp;")="&amp;$B$7&amp;" AND LocalHour("&amp;$E$18&amp;")="&amp;F83&amp;" AND LocalMinute("&amp;$E$18&amp;")="&amp;G83&amp;"))", "Bar", "", "Close", "5", "0", "", "", "","FALSE","T"))</f>
        <v/>
      </c>
      <c r="Y83" s="115" t="str">
        <f>IF(O83=1,"",RTD("cqg.rtd",,"StudyData", "(Vol("&amp;$E$19&amp;")when  (LocalYear("&amp;$E$19&amp;")="&amp;$D$8&amp;" AND LocalMonth("&amp;$E$19&amp;")="&amp;$C$8&amp;" AND LocalDay("&amp;$E$19&amp;")="&amp;$B$8&amp;" AND LocalHour("&amp;$E$19&amp;")="&amp;F83&amp;" AND LocalMinute("&amp;$E$19&amp;")="&amp;G83&amp;"))", "Bar", "", "Close", "5", "0", "", "", "","FALSE","T"))</f>
        <v/>
      </c>
      <c r="Z83" s="115" t="str">
        <f>IF(O83=1,"",RTD("cqg.rtd",,"StudyData", "(Vol("&amp;$E$20&amp;")when  (LocalYear("&amp;$E$20&amp;")="&amp;$D$9&amp;" AND LocalMonth("&amp;$E$20&amp;")="&amp;$C$9&amp;" AND LocalDay("&amp;$E$20&amp;")="&amp;$B$9&amp;" AND LocalHour("&amp;$E$20&amp;")="&amp;F83&amp;" AND LocalMinute("&amp;$E$20&amp;")="&amp;G83&amp;"))", "Bar", "", "Close", "5", "0", "", "", "","FALSE","T"))</f>
        <v/>
      </c>
      <c r="AA83" s="115" t="str">
        <f>IF(O83=1,"",RTD("cqg.rtd",,"StudyData", "(Vol("&amp;$E$21&amp;")when  (LocalYear("&amp;$E$21&amp;")="&amp;$D$10&amp;" AND LocalMonth("&amp;$E$21&amp;")="&amp;$C$10&amp;" AND LocalDay("&amp;$E$21&amp;")="&amp;$B$10&amp;" AND LocalHour("&amp;$E$21&amp;")="&amp;F83&amp;" AND LocalMinute("&amp;$E$21&amp;")="&amp;G83&amp;"))", "Bar", "", "Close", "5", "0", "", "", "","FALSE","T"))</f>
        <v/>
      </c>
      <c r="AB83" s="115" t="str">
        <f>IF(O83=1,"",RTD("cqg.rtd",,"StudyData", "(Vol("&amp;$E$21&amp;")when  (LocalYear("&amp;$E$21&amp;")="&amp;$D$11&amp;" AND LocalMonth("&amp;$E$21&amp;")="&amp;$C$11&amp;" AND LocalDay("&amp;$E$21&amp;")="&amp;$B$11&amp;" AND LocalHour("&amp;$E$21&amp;")="&amp;F83&amp;" AND LocalMinute("&amp;$E$21&amp;")="&amp;G83&amp;"))", "Bar", "", "Close", "5", "0", "", "", "","FALSE","T"))</f>
        <v/>
      </c>
      <c r="AC83" s="116" t="str">
        <f t="shared" si="27"/>
        <v/>
      </c>
      <c r="AE83" s="115" t="str">
        <f ca="1">IF($R83=1,SUM($S$1:S83),"")</f>
        <v/>
      </c>
      <c r="AF83" s="115" t="str">
        <f ca="1">IF($R83=1,SUM($T$1:T83),"")</f>
        <v/>
      </c>
      <c r="AG83" s="115" t="str">
        <f ca="1">IF($R83=1,SUM($U$1:U83),"")</f>
        <v/>
      </c>
      <c r="AH83" s="115" t="str">
        <f ca="1">IF($R83=1,SUM($V$1:V83),"")</f>
        <v/>
      </c>
      <c r="AI83" s="115" t="str">
        <f ca="1">IF($R83=1,SUM($W$1:W83),"")</f>
        <v/>
      </c>
      <c r="AJ83" s="115" t="str">
        <f ca="1">IF($R83=1,SUM($X$1:X83),"")</f>
        <v/>
      </c>
      <c r="AK83" s="115" t="str">
        <f ca="1">IF($R83=1,SUM($Y$1:Y83),"")</f>
        <v/>
      </c>
      <c r="AL83" s="115" t="str">
        <f ca="1">IF($R83=1,SUM($Z$1:Z83),"")</f>
        <v/>
      </c>
      <c r="AM83" s="115" t="str">
        <f ca="1">IF($R83=1,SUM($AA$1:AA83),"")</f>
        <v/>
      </c>
      <c r="AN83" s="115" t="str">
        <f ca="1">IF($R83=1,SUM($AB$1:AB83),"")</f>
        <v/>
      </c>
      <c r="AO83" s="115" t="str">
        <f ca="1">IF($R83=1,SUM($AC$1:AC83),"")</f>
        <v/>
      </c>
      <c r="AQ83" s="120" t="str">
        <f t="shared" si="28"/>
        <v>15:20</v>
      </c>
    </row>
    <row r="84" spans="6:43" x14ac:dyDescent="0.3">
      <c r="F84" s="115">
        <f t="shared" ref="F84:F147" si="29">IF(G83=55,F83+1,F83)</f>
        <v>15</v>
      </c>
      <c r="G84" s="117">
        <f t="shared" ref="G84:G147" si="30">IF(G83=55,0&amp;0,IF(G83=0&amp;0,G83+0&amp;5,G83+5))</f>
        <v>25</v>
      </c>
      <c r="H84" s="118">
        <f t="shared" ref="H84:H147" si="31">_xlfn.NUMBERVALUE(F84&amp;":"&amp;G84)</f>
        <v>0.64236111111111105</v>
      </c>
      <c r="K84" s="116" t="str">
        <f xml:space="preserve"> IF(O84=1,"",RTD("cqg.rtd",,"StudyData",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/>
      </c>
      <c r="L84" s="116" t="e">
        <f>IF(K84="",NA(),RTD("cqg.rtd",,"StudyData",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>#N/A</v>
      </c>
      <c r="M84" s="116"/>
      <c r="O84" s="115">
        <f t="shared" si="23"/>
        <v>1</v>
      </c>
      <c r="R84" s="115">
        <f t="shared" ca="1" si="24"/>
        <v>1.0619999999999932</v>
      </c>
      <c r="S84" s="115" t="str">
        <f>IF(O84=1,"",RTD("cqg.rtd",,"StudyData", "(Vol("&amp;$E$13&amp;")when  (LocalYear("&amp;$E$13&amp;")="&amp;$D$2&amp;" AND LocalMonth("&amp;$E$13&amp;")="&amp;$C$2&amp;" AND LocalDay("&amp;$E$13&amp;")="&amp;$B$2&amp;" AND LocalHour("&amp;$E$13&amp;")="&amp;F84&amp;" AND LocalMinute("&amp;$E$13&amp;")="&amp;G84&amp;"))", "Bar", "", "Close", "5", "0", "", "", "","FALSE","T"))</f>
        <v/>
      </c>
      <c r="T84" s="115" t="str">
        <f>IF(O84=1,"",RTD("cqg.rtd",,"StudyData", "(Vol("&amp;$E$14&amp;")when  (LocalYear("&amp;$E$14&amp;")="&amp;$D$3&amp;" AND LocalMonth("&amp;$E$14&amp;")="&amp;$C$3&amp;" AND LocalDay("&amp;$E$14&amp;")="&amp;$B$3&amp;" AND LocalHour("&amp;$E$14&amp;")="&amp;F84&amp;" AND LocalMinute("&amp;$E$14&amp;")="&amp;G84&amp;"))", "Bar", "", "Close", "5", "0", "", "", "","FALSE","T"))</f>
        <v/>
      </c>
      <c r="U84" s="115" t="str">
        <f>IF(O84=1,"",RTD("cqg.rtd",,"StudyData", "(Vol("&amp;$E$15&amp;")when  (LocalYear("&amp;$E$15&amp;")="&amp;$D$4&amp;" AND LocalMonth("&amp;$E$15&amp;")="&amp;$C$4&amp;" AND LocalDay("&amp;$E$15&amp;")="&amp;$B$4&amp;" AND LocalHour("&amp;$E$15&amp;")="&amp;F84&amp;" AND LocalMinute("&amp;$E$15&amp;")="&amp;G84&amp;"))", "Bar", "", "Close", "5", "0", "", "", "","FALSE","T"))</f>
        <v/>
      </c>
      <c r="V84" s="115" t="str">
        <f>IF(O84=1,"",RTD("cqg.rtd",,"StudyData", "(Vol("&amp;$E$16&amp;")when  (LocalYear("&amp;$E$16&amp;")="&amp;$D$5&amp;" AND LocalMonth("&amp;$E$16&amp;")="&amp;$C$5&amp;" AND LocalDay("&amp;$E$16&amp;")="&amp;$B$5&amp;" AND LocalHour("&amp;$E$16&amp;")="&amp;F84&amp;" AND LocalMinute("&amp;$E$16&amp;")="&amp;G84&amp;"))", "Bar", "", "Close", "5", "0", "", "", "","FALSE","T"))</f>
        <v/>
      </c>
      <c r="W84" s="115" t="str">
        <f>IF(O84=1,"",RTD("cqg.rtd",,"StudyData", "(Vol("&amp;$E$17&amp;")when  (LocalYear("&amp;$E$17&amp;")="&amp;$D$6&amp;" AND LocalMonth("&amp;$E$17&amp;")="&amp;$C$6&amp;" AND LocalDay("&amp;$E$17&amp;")="&amp;$B$6&amp;" AND LocalHour("&amp;$E$17&amp;")="&amp;F84&amp;" AND LocalMinute("&amp;$E$17&amp;")="&amp;G84&amp;"))", "Bar", "", "Close", "5", "0", "", "", "","FALSE","T"))</f>
        <v/>
      </c>
      <c r="X84" s="115" t="str">
        <f>IF(O84=1,"",RTD("cqg.rtd",,"StudyData", "(Vol("&amp;$E$18&amp;")when  (LocalYear("&amp;$E$18&amp;")="&amp;$D$7&amp;" AND LocalMonth("&amp;$E$18&amp;")="&amp;$C$7&amp;" AND LocalDay("&amp;$E$18&amp;")="&amp;$B$7&amp;" AND LocalHour("&amp;$E$18&amp;")="&amp;F84&amp;" AND LocalMinute("&amp;$E$18&amp;")="&amp;G84&amp;"))", "Bar", "", "Close", "5", "0", "", "", "","FALSE","T"))</f>
        <v/>
      </c>
      <c r="Y84" s="115" t="str">
        <f>IF(O84=1,"",RTD("cqg.rtd",,"StudyData", "(Vol("&amp;$E$19&amp;")when  (LocalYear("&amp;$E$19&amp;")="&amp;$D$8&amp;" AND LocalMonth("&amp;$E$19&amp;")="&amp;$C$8&amp;" AND LocalDay("&amp;$E$19&amp;")="&amp;$B$8&amp;" AND LocalHour("&amp;$E$19&amp;")="&amp;F84&amp;" AND LocalMinute("&amp;$E$19&amp;")="&amp;G84&amp;"))", "Bar", "", "Close", "5", "0", "", "", "","FALSE","T"))</f>
        <v/>
      </c>
      <c r="Z84" s="115" t="str">
        <f>IF(O84=1,"",RTD("cqg.rtd",,"StudyData", "(Vol("&amp;$E$20&amp;")when  (LocalYear("&amp;$E$20&amp;")="&amp;$D$9&amp;" AND LocalMonth("&amp;$E$20&amp;")="&amp;$C$9&amp;" AND LocalDay("&amp;$E$20&amp;")="&amp;$B$9&amp;" AND LocalHour("&amp;$E$20&amp;")="&amp;F84&amp;" AND LocalMinute("&amp;$E$20&amp;")="&amp;G84&amp;"))", "Bar", "", "Close", "5", "0", "", "", "","FALSE","T"))</f>
        <v/>
      </c>
      <c r="AA84" s="115" t="str">
        <f>IF(O84=1,"",RTD("cqg.rtd",,"StudyData", "(Vol("&amp;$E$21&amp;")when  (LocalYear("&amp;$E$21&amp;")="&amp;$D$10&amp;" AND LocalMonth("&amp;$E$21&amp;")="&amp;$C$10&amp;" AND LocalDay("&amp;$E$21&amp;")="&amp;$B$10&amp;" AND LocalHour("&amp;$E$21&amp;")="&amp;F84&amp;" AND LocalMinute("&amp;$E$21&amp;")="&amp;G84&amp;"))", "Bar", "", "Close", "5", "0", "", "", "","FALSE","T"))</f>
        <v/>
      </c>
      <c r="AB84" s="115" t="str">
        <f>IF(O84=1,"",RTD("cqg.rtd",,"StudyData", "(Vol("&amp;$E$21&amp;")when  (LocalYear("&amp;$E$21&amp;")="&amp;$D$11&amp;" AND LocalMonth("&amp;$E$21&amp;")="&amp;$C$11&amp;" AND LocalDay("&amp;$E$21&amp;")="&amp;$B$11&amp;" AND LocalHour("&amp;$E$21&amp;")="&amp;F84&amp;" AND LocalMinute("&amp;$E$21&amp;")="&amp;G84&amp;"))", "Bar", "", "Close", "5", "0", "", "", "","FALSE","T"))</f>
        <v/>
      </c>
      <c r="AC84" s="116" t="str">
        <f t="shared" si="27"/>
        <v/>
      </c>
      <c r="AE84" s="115" t="str">
        <f ca="1">IF($R84=1,SUM($S$1:S84),"")</f>
        <v/>
      </c>
      <c r="AF84" s="115" t="str">
        <f ca="1">IF($R84=1,SUM($T$1:T84),"")</f>
        <v/>
      </c>
      <c r="AG84" s="115" t="str">
        <f ca="1">IF($R84=1,SUM($U$1:U84),"")</f>
        <v/>
      </c>
      <c r="AH84" s="115" t="str">
        <f ca="1">IF($R84=1,SUM($V$1:V84),"")</f>
        <v/>
      </c>
      <c r="AI84" s="115" t="str">
        <f ca="1">IF($R84=1,SUM($W$1:W84),"")</f>
        <v/>
      </c>
      <c r="AJ84" s="115" t="str">
        <f ca="1">IF($R84=1,SUM($X$1:X84),"")</f>
        <v/>
      </c>
      <c r="AK84" s="115" t="str">
        <f ca="1">IF($R84=1,SUM($Y$1:Y84),"")</f>
        <v/>
      </c>
      <c r="AL84" s="115" t="str">
        <f ca="1">IF($R84=1,SUM($Z$1:Z84),"")</f>
        <v/>
      </c>
      <c r="AM84" s="115" t="str">
        <f ca="1">IF($R84=1,SUM($AA$1:AA84),"")</f>
        <v/>
      </c>
      <c r="AN84" s="115" t="str">
        <f ca="1">IF($R84=1,SUM($AB$1:AB84),"")</f>
        <v/>
      </c>
      <c r="AO84" s="115" t="str">
        <f ca="1">IF($R84=1,SUM($AC$1:AC84),"")</f>
        <v/>
      </c>
      <c r="AQ84" s="120" t="str">
        <f t="shared" si="28"/>
        <v>15:25</v>
      </c>
    </row>
    <row r="85" spans="6:43" x14ac:dyDescent="0.3">
      <c r="F85" s="115">
        <f t="shared" si="29"/>
        <v>15</v>
      </c>
      <c r="G85" s="117">
        <f t="shared" si="30"/>
        <v>30</v>
      </c>
      <c r="H85" s="118">
        <f t="shared" si="31"/>
        <v>0.64583333333333337</v>
      </c>
      <c r="K85" s="116" t="str">
        <f xml:space="preserve"> IF(O85=1,"",RTD("cqg.rtd",,"StudyData",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/>
      </c>
      <c r="L85" s="116" t="e">
        <f>IF(K85="",NA(),RTD("cqg.rtd",,"StudyData",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>#N/A</v>
      </c>
      <c r="M85" s="116"/>
      <c r="O85" s="115">
        <f t="shared" si="23"/>
        <v>1</v>
      </c>
      <c r="R85" s="115">
        <f t="shared" ca="1" si="24"/>
        <v>1.0629999999999931</v>
      </c>
      <c r="S85" s="115" t="str">
        <f>IF(O85=1,"",RTD("cqg.rtd",,"StudyData", "(Vol("&amp;$E$13&amp;")when  (LocalYear("&amp;$E$13&amp;")="&amp;$D$2&amp;" AND LocalMonth("&amp;$E$13&amp;")="&amp;$C$2&amp;" AND LocalDay("&amp;$E$13&amp;")="&amp;$B$2&amp;" AND LocalHour("&amp;$E$13&amp;")="&amp;F85&amp;" AND LocalMinute("&amp;$E$13&amp;")="&amp;G85&amp;"))", "Bar", "", "Close", "5", "0", "", "", "","FALSE","T"))</f>
        <v/>
      </c>
      <c r="T85" s="115" t="str">
        <f>IF(O85=1,"",RTD("cqg.rtd",,"StudyData", "(Vol("&amp;$E$14&amp;")when  (LocalYear("&amp;$E$14&amp;")="&amp;$D$3&amp;" AND LocalMonth("&amp;$E$14&amp;")="&amp;$C$3&amp;" AND LocalDay("&amp;$E$14&amp;")="&amp;$B$3&amp;" AND LocalHour("&amp;$E$14&amp;")="&amp;F85&amp;" AND LocalMinute("&amp;$E$14&amp;")="&amp;G85&amp;"))", "Bar", "", "Close", "5", "0", "", "", "","FALSE","T"))</f>
        <v/>
      </c>
      <c r="U85" s="115" t="str">
        <f>IF(O85=1,"",RTD("cqg.rtd",,"StudyData", "(Vol("&amp;$E$15&amp;")when  (LocalYear("&amp;$E$15&amp;")="&amp;$D$4&amp;" AND LocalMonth("&amp;$E$15&amp;")="&amp;$C$4&amp;" AND LocalDay("&amp;$E$15&amp;")="&amp;$B$4&amp;" AND LocalHour("&amp;$E$15&amp;")="&amp;F85&amp;" AND LocalMinute("&amp;$E$15&amp;")="&amp;G85&amp;"))", "Bar", "", "Close", "5", "0", "", "", "","FALSE","T"))</f>
        <v/>
      </c>
      <c r="V85" s="115" t="str">
        <f>IF(O85=1,"",RTD("cqg.rtd",,"StudyData", "(Vol("&amp;$E$16&amp;")when  (LocalYear("&amp;$E$16&amp;")="&amp;$D$5&amp;" AND LocalMonth("&amp;$E$16&amp;")="&amp;$C$5&amp;" AND LocalDay("&amp;$E$16&amp;")="&amp;$B$5&amp;" AND LocalHour("&amp;$E$16&amp;")="&amp;F85&amp;" AND LocalMinute("&amp;$E$16&amp;")="&amp;G85&amp;"))", "Bar", "", "Close", "5", "0", "", "", "","FALSE","T"))</f>
        <v/>
      </c>
      <c r="W85" s="115" t="str">
        <f>IF(O85=1,"",RTD("cqg.rtd",,"StudyData", "(Vol("&amp;$E$17&amp;")when  (LocalYear("&amp;$E$17&amp;")="&amp;$D$6&amp;" AND LocalMonth("&amp;$E$17&amp;")="&amp;$C$6&amp;" AND LocalDay("&amp;$E$17&amp;")="&amp;$B$6&amp;" AND LocalHour("&amp;$E$17&amp;")="&amp;F85&amp;" AND LocalMinute("&amp;$E$17&amp;")="&amp;G85&amp;"))", "Bar", "", "Close", "5", "0", "", "", "","FALSE","T"))</f>
        <v/>
      </c>
      <c r="X85" s="115" t="str">
        <f>IF(O85=1,"",RTD("cqg.rtd",,"StudyData", "(Vol("&amp;$E$18&amp;")when  (LocalYear("&amp;$E$18&amp;")="&amp;$D$7&amp;" AND LocalMonth("&amp;$E$18&amp;")="&amp;$C$7&amp;" AND LocalDay("&amp;$E$18&amp;")="&amp;$B$7&amp;" AND LocalHour("&amp;$E$18&amp;")="&amp;F85&amp;" AND LocalMinute("&amp;$E$18&amp;")="&amp;G85&amp;"))", "Bar", "", "Close", "5", "0", "", "", "","FALSE","T"))</f>
        <v/>
      </c>
      <c r="Y85" s="115" t="str">
        <f>IF(O85=1,"",RTD("cqg.rtd",,"StudyData", "(Vol("&amp;$E$19&amp;")when  (LocalYear("&amp;$E$19&amp;")="&amp;$D$8&amp;" AND LocalMonth("&amp;$E$19&amp;")="&amp;$C$8&amp;" AND LocalDay("&amp;$E$19&amp;")="&amp;$B$8&amp;" AND LocalHour("&amp;$E$19&amp;")="&amp;F85&amp;" AND LocalMinute("&amp;$E$19&amp;")="&amp;G85&amp;"))", "Bar", "", "Close", "5", "0", "", "", "","FALSE","T"))</f>
        <v/>
      </c>
      <c r="Z85" s="115" t="str">
        <f>IF(O85=1,"",RTD("cqg.rtd",,"StudyData", "(Vol("&amp;$E$20&amp;")when  (LocalYear("&amp;$E$20&amp;")="&amp;$D$9&amp;" AND LocalMonth("&amp;$E$20&amp;")="&amp;$C$9&amp;" AND LocalDay("&amp;$E$20&amp;")="&amp;$B$9&amp;" AND LocalHour("&amp;$E$20&amp;")="&amp;F85&amp;" AND LocalMinute("&amp;$E$20&amp;")="&amp;G85&amp;"))", "Bar", "", "Close", "5", "0", "", "", "","FALSE","T"))</f>
        <v/>
      </c>
      <c r="AA85" s="115" t="str">
        <f>IF(O85=1,"",RTD("cqg.rtd",,"StudyData", "(Vol("&amp;$E$21&amp;")when  (LocalYear("&amp;$E$21&amp;")="&amp;$D$10&amp;" AND LocalMonth("&amp;$E$21&amp;")="&amp;$C$10&amp;" AND LocalDay("&amp;$E$21&amp;")="&amp;$B$10&amp;" AND LocalHour("&amp;$E$21&amp;")="&amp;F85&amp;" AND LocalMinute("&amp;$E$21&amp;")="&amp;G85&amp;"))", "Bar", "", "Close", "5", "0", "", "", "","FALSE","T"))</f>
        <v/>
      </c>
      <c r="AB85" s="115" t="str">
        <f>IF(O85=1,"",RTD("cqg.rtd",,"StudyData", "(Vol("&amp;$E$21&amp;")when  (LocalYear("&amp;$E$21&amp;")="&amp;$D$11&amp;" AND LocalMonth("&amp;$E$21&amp;")="&amp;$C$11&amp;" AND LocalDay("&amp;$E$21&amp;")="&amp;$B$11&amp;" AND LocalHour("&amp;$E$21&amp;")="&amp;F85&amp;" AND LocalMinute("&amp;$E$21&amp;")="&amp;G85&amp;"))", "Bar", "", "Close", "5", "0", "", "", "","FALSE","T"))</f>
        <v/>
      </c>
      <c r="AC85" s="116" t="str">
        <f t="shared" si="27"/>
        <v/>
      </c>
      <c r="AE85" s="115" t="str">
        <f ca="1">IF($R85=1,SUM($S$1:S85),"")</f>
        <v/>
      </c>
      <c r="AF85" s="115" t="str">
        <f ca="1">IF($R85=1,SUM($T$1:T85),"")</f>
        <v/>
      </c>
      <c r="AG85" s="115" t="str">
        <f ca="1">IF($R85=1,SUM($U$1:U85),"")</f>
        <v/>
      </c>
      <c r="AH85" s="115" t="str">
        <f ca="1">IF($R85=1,SUM($V$1:V85),"")</f>
        <v/>
      </c>
      <c r="AI85" s="115" t="str">
        <f ca="1">IF($R85=1,SUM($W$1:W85),"")</f>
        <v/>
      </c>
      <c r="AJ85" s="115" t="str">
        <f ca="1">IF($R85=1,SUM($X$1:X85),"")</f>
        <v/>
      </c>
      <c r="AK85" s="115" t="str">
        <f ca="1">IF($R85=1,SUM($Y$1:Y85),"")</f>
        <v/>
      </c>
      <c r="AL85" s="115" t="str">
        <f ca="1">IF($R85=1,SUM($Z$1:Z85),"")</f>
        <v/>
      </c>
      <c r="AM85" s="115" t="str">
        <f ca="1">IF($R85=1,SUM($AA$1:AA85),"")</f>
        <v/>
      </c>
      <c r="AN85" s="115" t="str">
        <f ca="1">IF($R85=1,SUM($AB$1:AB85),"")</f>
        <v/>
      </c>
      <c r="AO85" s="115" t="str">
        <f ca="1">IF($R85=1,SUM($AC$1:AC85),"")</f>
        <v/>
      </c>
      <c r="AQ85" s="120" t="str">
        <f t="shared" si="28"/>
        <v>15:30</v>
      </c>
    </row>
    <row r="86" spans="6:43" x14ac:dyDescent="0.3">
      <c r="F86" s="115">
        <f t="shared" si="29"/>
        <v>15</v>
      </c>
      <c r="G86" s="117">
        <f t="shared" si="30"/>
        <v>35</v>
      </c>
      <c r="H86" s="118">
        <f t="shared" si="31"/>
        <v>0.64930555555555558</v>
      </c>
      <c r="K86" s="116" t="str">
        <f xml:space="preserve"> IF(O86=1,"",RTD("cqg.rtd",,"StudyData",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/>
      </c>
      <c r="L86" s="116" t="e">
        <f>IF(K86="",NA(),RTD("cqg.rtd",,"StudyData",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>#N/A</v>
      </c>
      <c r="M86" s="116"/>
      <c r="O86" s="115">
        <f t="shared" si="23"/>
        <v>1</v>
      </c>
      <c r="R86" s="115">
        <f t="shared" ca="1" si="24"/>
        <v>1.063999999999993</v>
      </c>
      <c r="S86" s="115" t="str">
        <f>IF(O86=1,"",RTD("cqg.rtd",,"StudyData", "(Vol("&amp;$E$13&amp;")when  (LocalYear("&amp;$E$13&amp;")="&amp;$D$2&amp;" AND LocalMonth("&amp;$E$13&amp;")="&amp;$C$2&amp;" AND LocalDay("&amp;$E$13&amp;")="&amp;$B$2&amp;" AND LocalHour("&amp;$E$13&amp;")="&amp;F86&amp;" AND LocalMinute("&amp;$E$13&amp;")="&amp;G86&amp;"))", "Bar", "", "Close", "5", "0", "", "", "","FALSE","T"))</f>
        <v/>
      </c>
      <c r="T86" s="115" t="str">
        <f>IF(O86=1,"",RTD("cqg.rtd",,"StudyData", "(Vol("&amp;$E$14&amp;")when  (LocalYear("&amp;$E$14&amp;")="&amp;$D$3&amp;" AND LocalMonth("&amp;$E$14&amp;")="&amp;$C$3&amp;" AND LocalDay("&amp;$E$14&amp;")="&amp;$B$3&amp;" AND LocalHour("&amp;$E$14&amp;")="&amp;F86&amp;" AND LocalMinute("&amp;$E$14&amp;")="&amp;G86&amp;"))", "Bar", "", "Close", "5", "0", "", "", "","FALSE","T"))</f>
        <v/>
      </c>
      <c r="U86" s="115" t="str">
        <f>IF(O86=1,"",RTD("cqg.rtd",,"StudyData", "(Vol("&amp;$E$15&amp;")when  (LocalYear("&amp;$E$15&amp;")="&amp;$D$4&amp;" AND LocalMonth("&amp;$E$15&amp;")="&amp;$C$4&amp;" AND LocalDay("&amp;$E$15&amp;")="&amp;$B$4&amp;" AND LocalHour("&amp;$E$15&amp;")="&amp;F86&amp;" AND LocalMinute("&amp;$E$15&amp;")="&amp;G86&amp;"))", "Bar", "", "Close", "5", "0", "", "", "","FALSE","T"))</f>
        <v/>
      </c>
      <c r="V86" s="115" t="str">
        <f>IF(O86=1,"",RTD("cqg.rtd",,"StudyData", "(Vol("&amp;$E$16&amp;")when  (LocalYear("&amp;$E$16&amp;")="&amp;$D$5&amp;" AND LocalMonth("&amp;$E$16&amp;")="&amp;$C$5&amp;" AND LocalDay("&amp;$E$16&amp;")="&amp;$B$5&amp;" AND LocalHour("&amp;$E$16&amp;")="&amp;F86&amp;" AND LocalMinute("&amp;$E$16&amp;")="&amp;G86&amp;"))", "Bar", "", "Close", "5", "0", "", "", "","FALSE","T"))</f>
        <v/>
      </c>
      <c r="W86" s="115" t="str">
        <f>IF(O86=1,"",RTD("cqg.rtd",,"StudyData", "(Vol("&amp;$E$17&amp;")when  (LocalYear("&amp;$E$17&amp;")="&amp;$D$6&amp;" AND LocalMonth("&amp;$E$17&amp;")="&amp;$C$6&amp;" AND LocalDay("&amp;$E$17&amp;")="&amp;$B$6&amp;" AND LocalHour("&amp;$E$17&amp;")="&amp;F86&amp;" AND LocalMinute("&amp;$E$17&amp;")="&amp;G86&amp;"))", "Bar", "", "Close", "5", "0", "", "", "","FALSE","T"))</f>
        <v/>
      </c>
      <c r="X86" s="115" t="str">
        <f>IF(O86=1,"",RTD("cqg.rtd",,"StudyData", "(Vol("&amp;$E$18&amp;")when  (LocalYear("&amp;$E$18&amp;")="&amp;$D$7&amp;" AND LocalMonth("&amp;$E$18&amp;")="&amp;$C$7&amp;" AND LocalDay("&amp;$E$18&amp;")="&amp;$B$7&amp;" AND LocalHour("&amp;$E$18&amp;")="&amp;F86&amp;" AND LocalMinute("&amp;$E$18&amp;")="&amp;G86&amp;"))", "Bar", "", "Close", "5", "0", "", "", "","FALSE","T"))</f>
        <v/>
      </c>
      <c r="Y86" s="115" t="str">
        <f>IF(O86=1,"",RTD("cqg.rtd",,"StudyData", "(Vol("&amp;$E$19&amp;")when  (LocalYear("&amp;$E$19&amp;")="&amp;$D$8&amp;" AND LocalMonth("&amp;$E$19&amp;")="&amp;$C$8&amp;" AND LocalDay("&amp;$E$19&amp;")="&amp;$B$8&amp;" AND LocalHour("&amp;$E$19&amp;")="&amp;F86&amp;" AND LocalMinute("&amp;$E$19&amp;")="&amp;G86&amp;"))", "Bar", "", "Close", "5", "0", "", "", "","FALSE","T"))</f>
        <v/>
      </c>
      <c r="Z86" s="115" t="str">
        <f>IF(O86=1,"",RTD("cqg.rtd",,"StudyData", "(Vol("&amp;$E$20&amp;")when  (LocalYear("&amp;$E$20&amp;")="&amp;$D$9&amp;" AND LocalMonth("&amp;$E$20&amp;")="&amp;$C$9&amp;" AND LocalDay("&amp;$E$20&amp;")="&amp;$B$9&amp;" AND LocalHour("&amp;$E$20&amp;")="&amp;F86&amp;" AND LocalMinute("&amp;$E$20&amp;")="&amp;G86&amp;"))", "Bar", "", "Close", "5", "0", "", "", "","FALSE","T"))</f>
        <v/>
      </c>
      <c r="AA86" s="115" t="str">
        <f>IF(O86=1,"",RTD("cqg.rtd",,"StudyData", "(Vol("&amp;$E$21&amp;")when  (LocalYear("&amp;$E$21&amp;")="&amp;$D$10&amp;" AND LocalMonth("&amp;$E$21&amp;")="&amp;$C$10&amp;" AND LocalDay("&amp;$E$21&amp;")="&amp;$B$10&amp;" AND LocalHour("&amp;$E$21&amp;")="&amp;F86&amp;" AND LocalMinute("&amp;$E$21&amp;")="&amp;G86&amp;"))", "Bar", "", "Close", "5", "0", "", "", "","FALSE","T"))</f>
        <v/>
      </c>
      <c r="AB86" s="115" t="str">
        <f>IF(O86=1,"",RTD("cqg.rtd",,"StudyData", "(Vol("&amp;$E$21&amp;")when  (LocalYear("&amp;$E$21&amp;")="&amp;$D$11&amp;" AND LocalMonth("&amp;$E$21&amp;")="&amp;$C$11&amp;" AND LocalDay("&amp;$E$21&amp;")="&amp;$B$11&amp;" AND LocalHour("&amp;$E$21&amp;")="&amp;F86&amp;" AND LocalMinute("&amp;$E$21&amp;")="&amp;G86&amp;"))", "Bar", "", "Close", "5", "0", "", "", "","FALSE","T"))</f>
        <v/>
      </c>
      <c r="AC86" s="116" t="str">
        <f t="shared" si="27"/>
        <v/>
      </c>
      <c r="AE86" s="115" t="str">
        <f ca="1">IF($R86=1,SUM($S$1:S86),"")</f>
        <v/>
      </c>
      <c r="AF86" s="115" t="str">
        <f ca="1">IF($R86=1,SUM($T$1:T86),"")</f>
        <v/>
      </c>
      <c r="AG86" s="115" t="str">
        <f ca="1">IF($R86=1,SUM($U$1:U86),"")</f>
        <v/>
      </c>
      <c r="AH86" s="115" t="str">
        <f ca="1">IF($R86=1,SUM($V$1:V86),"")</f>
        <v/>
      </c>
      <c r="AI86" s="115" t="str">
        <f ca="1">IF($R86=1,SUM($W$1:W86),"")</f>
        <v/>
      </c>
      <c r="AJ86" s="115" t="str">
        <f ca="1">IF($R86=1,SUM($X$1:X86),"")</f>
        <v/>
      </c>
      <c r="AK86" s="115" t="str">
        <f ca="1">IF($R86=1,SUM($Y$1:Y86),"")</f>
        <v/>
      </c>
      <c r="AL86" s="115" t="str">
        <f ca="1">IF($R86=1,SUM($Z$1:Z86),"")</f>
        <v/>
      </c>
      <c r="AM86" s="115" t="str">
        <f ca="1">IF($R86=1,SUM($AA$1:AA86),"")</f>
        <v/>
      </c>
      <c r="AN86" s="115" t="str">
        <f ca="1">IF($R86=1,SUM($AB$1:AB86),"")</f>
        <v/>
      </c>
      <c r="AO86" s="115" t="str">
        <f ca="1">IF($R86=1,SUM($AC$1:AC86),"")</f>
        <v/>
      </c>
      <c r="AQ86" s="120" t="str">
        <f t="shared" si="28"/>
        <v>15:35</v>
      </c>
    </row>
    <row r="87" spans="6:43" x14ac:dyDescent="0.3">
      <c r="F87" s="115">
        <f t="shared" si="29"/>
        <v>15</v>
      </c>
      <c r="G87" s="117">
        <f t="shared" si="30"/>
        <v>40</v>
      </c>
      <c r="H87" s="118">
        <f t="shared" si="31"/>
        <v>0.65277777777777779</v>
      </c>
      <c r="K87" s="116" t="str">
        <f xml:space="preserve"> IF(O87=1,"",RTD("cqg.rtd",,"StudyData",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/>
      </c>
      <c r="L87" s="116" t="e">
        <f>IF(K87="",NA(),RTD("cqg.rtd",,"StudyData",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>#N/A</v>
      </c>
      <c r="M87" s="116"/>
      <c r="O87" s="115">
        <f t="shared" si="23"/>
        <v>1</v>
      </c>
      <c r="R87" s="115">
        <f t="shared" ca="1" si="24"/>
        <v>1.0649999999999928</v>
      </c>
      <c r="S87" s="115" t="str">
        <f>IF(O87=1,"",RTD("cqg.rtd",,"StudyData", "(Vol("&amp;$E$13&amp;")when  (LocalYear("&amp;$E$13&amp;")="&amp;$D$2&amp;" AND LocalMonth("&amp;$E$13&amp;")="&amp;$C$2&amp;" AND LocalDay("&amp;$E$13&amp;")="&amp;$B$2&amp;" AND LocalHour("&amp;$E$13&amp;")="&amp;F87&amp;" AND LocalMinute("&amp;$E$13&amp;")="&amp;G87&amp;"))", "Bar", "", "Close", "5", "0", "", "", "","FALSE","T"))</f>
        <v/>
      </c>
      <c r="T87" s="115" t="str">
        <f>IF(O87=1,"",RTD("cqg.rtd",,"StudyData", "(Vol("&amp;$E$14&amp;")when  (LocalYear("&amp;$E$14&amp;")="&amp;$D$3&amp;" AND LocalMonth("&amp;$E$14&amp;")="&amp;$C$3&amp;" AND LocalDay("&amp;$E$14&amp;")="&amp;$B$3&amp;" AND LocalHour("&amp;$E$14&amp;")="&amp;F87&amp;" AND LocalMinute("&amp;$E$14&amp;")="&amp;G87&amp;"))", "Bar", "", "Close", "5", "0", "", "", "","FALSE","T"))</f>
        <v/>
      </c>
      <c r="U87" s="115" t="str">
        <f>IF(O87=1,"",RTD("cqg.rtd",,"StudyData", "(Vol("&amp;$E$15&amp;")when  (LocalYear("&amp;$E$15&amp;")="&amp;$D$4&amp;" AND LocalMonth("&amp;$E$15&amp;")="&amp;$C$4&amp;" AND LocalDay("&amp;$E$15&amp;")="&amp;$B$4&amp;" AND LocalHour("&amp;$E$15&amp;")="&amp;F87&amp;" AND LocalMinute("&amp;$E$15&amp;")="&amp;G87&amp;"))", "Bar", "", "Close", "5", "0", "", "", "","FALSE","T"))</f>
        <v/>
      </c>
      <c r="V87" s="115" t="str">
        <f>IF(O87=1,"",RTD("cqg.rtd",,"StudyData", "(Vol("&amp;$E$16&amp;")when  (LocalYear("&amp;$E$16&amp;")="&amp;$D$5&amp;" AND LocalMonth("&amp;$E$16&amp;")="&amp;$C$5&amp;" AND LocalDay("&amp;$E$16&amp;")="&amp;$B$5&amp;" AND LocalHour("&amp;$E$16&amp;")="&amp;F87&amp;" AND LocalMinute("&amp;$E$16&amp;")="&amp;G87&amp;"))", "Bar", "", "Close", "5", "0", "", "", "","FALSE","T"))</f>
        <v/>
      </c>
      <c r="W87" s="115" t="str">
        <f>IF(O87=1,"",RTD("cqg.rtd",,"StudyData", "(Vol("&amp;$E$17&amp;")when  (LocalYear("&amp;$E$17&amp;")="&amp;$D$6&amp;" AND LocalMonth("&amp;$E$17&amp;")="&amp;$C$6&amp;" AND LocalDay("&amp;$E$17&amp;")="&amp;$B$6&amp;" AND LocalHour("&amp;$E$17&amp;")="&amp;F87&amp;" AND LocalMinute("&amp;$E$17&amp;")="&amp;G87&amp;"))", "Bar", "", "Close", "5", "0", "", "", "","FALSE","T"))</f>
        <v/>
      </c>
      <c r="X87" s="115" t="str">
        <f>IF(O87=1,"",RTD("cqg.rtd",,"StudyData", "(Vol("&amp;$E$18&amp;")when  (LocalYear("&amp;$E$18&amp;")="&amp;$D$7&amp;" AND LocalMonth("&amp;$E$18&amp;")="&amp;$C$7&amp;" AND LocalDay("&amp;$E$18&amp;")="&amp;$B$7&amp;" AND LocalHour("&amp;$E$18&amp;")="&amp;F87&amp;" AND LocalMinute("&amp;$E$18&amp;")="&amp;G87&amp;"))", "Bar", "", "Close", "5", "0", "", "", "","FALSE","T"))</f>
        <v/>
      </c>
      <c r="Y87" s="115" t="str">
        <f>IF(O87=1,"",RTD("cqg.rtd",,"StudyData", "(Vol("&amp;$E$19&amp;")when  (LocalYear("&amp;$E$19&amp;")="&amp;$D$8&amp;" AND LocalMonth("&amp;$E$19&amp;")="&amp;$C$8&amp;" AND LocalDay("&amp;$E$19&amp;")="&amp;$B$8&amp;" AND LocalHour("&amp;$E$19&amp;")="&amp;F87&amp;" AND LocalMinute("&amp;$E$19&amp;")="&amp;G87&amp;"))", "Bar", "", "Close", "5", "0", "", "", "","FALSE","T"))</f>
        <v/>
      </c>
      <c r="Z87" s="115" t="str">
        <f>IF(O87=1,"",RTD("cqg.rtd",,"StudyData", "(Vol("&amp;$E$20&amp;")when  (LocalYear("&amp;$E$20&amp;")="&amp;$D$9&amp;" AND LocalMonth("&amp;$E$20&amp;")="&amp;$C$9&amp;" AND LocalDay("&amp;$E$20&amp;")="&amp;$B$9&amp;" AND LocalHour("&amp;$E$20&amp;")="&amp;F87&amp;" AND LocalMinute("&amp;$E$20&amp;")="&amp;G87&amp;"))", "Bar", "", "Close", "5", "0", "", "", "","FALSE","T"))</f>
        <v/>
      </c>
      <c r="AA87" s="115" t="str">
        <f>IF(O87=1,"",RTD("cqg.rtd",,"StudyData", "(Vol("&amp;$E$21&amp;")when  (LocalYear("&amp;$E$21&amp;")="&amp;$D$10&amp;" AND LocalMonth("&amp;$E$21&amp;")="&amp;$C$10&amp;" AND LocalDay("&amp;$E$21&amp;")="&amp;$B$10&amp;" AND LocalHour("&amp;$E$21&amp;")="&amp;F87&amp;" AND LocalMinute("&amp;$E$21&amp;")="&amp;G87&amp;"))", "Bar", "", "Close", "5", "0", "", "", "","FALSE","T"))</f>
        <v/>
      </c>
      <c r="AB87" s="115" t="str">
        <f>IF(O87=1,"",RTD("cqg.rtd",,"StudyData", "(Vol("&amp;$E$21&amp;")when  (LocalYear("&amp;$E$21&amp;")="&amp;$D$11&amp;" AND LocalMonth("&amp;$E$21&amp;")="&amp;$C$11&amp;" AND LocalDay("&amp;$E$21&amp;")="&amp;$B$11&amp;" AND LocalHour("&amp;$E$21&amp;")="&amp;F87&amp;" AND LocalMinute("&amp;$E$21&amp;")="&amp;G87&amp;"))", "Bar", "", "Close", "5", "0", "", "", "","FALSE","T"))</f>
        <v/>
      </c>
      <c r="AC87" s="116" t="str">
        <f t="shared" si="27"/>
        <v/>
      </c>
      <c r="AE87" s="115" t="str">
        <f ca="1">IF($R87=1,SUM($S$1:S87),"")</f>
        <v/>
      </c>
      <c r="AF87" s="115" t="str">
        <f ca="1">IF($R87=1,SUM($T$1:T87),"")</f>
        <v/>
      </c>
      <c r="AG87" s="115" t="str">
        <f ca="1">IF($R87=1,SUM($U$1:U87),"")</f>
        <v/>
      </c>
      <c r="AH87" s="115" t="str">
        <f ca="1">IF($R87=1,SUM($V$1:V87),"")</f>
        <v/>
      </c>
      <c r="AI87" s="115" t="str">
        <f ca="1">IF($R87=1,SUM($W$1:W87),"")</f>
        <v/>
      </c>
      <c r="AJ87" s="115" t="str">
        <f ca="1">IF($R87=1,SUM($X$1:X87),"")</f>
        <v/>
      </c>
      <c r="AK87" s="115" t="str">
        <f ca="1">IF($R87=1,SUM($Y$1:Y87),"")</f>
        <v/>
      </c>
      <c r="AL87" s="115" t="str">
        <f ca="1">IF($R87=1,SUM($Z$1:Z87),"")</f>
        <v/>
      </c>
      <c r="AM87" s="115" t="str">
        <f ca="1">IF($R87=1,SUM($AA$1:AA87),"")</f>
        <v/>
      </c>
      <c r="AN87" s="115" t="str">
        <f ca="1">IF($R87=1,SUM($AB$1:AB87),"")</f>
        <v/>
      </c>
      <c r="AO87" s="115" t="str">
        <f ca="1">IF($R87=1,SUM($AC$1:AC87),"")</f>
        <v/>
      </c>
      <c r="AQ87" s="120" t="str">
        <f t="shared" si="28"/>
        <v>15:40</v>
      </c>
    </row>
    <row r="88" spans="6:43" x14ac:dyDescent="0.3">
      <c r="F88" s="115">
        <f t="shared" si="29"/>
        <v>15</v>
      </c>
      <c r="G88" s="117">
        <f t="shared" si="30"/>
        <v>45</v>
      </c>
      <c r="H88" s="118">
        <f t="shared" si="31"/>
        <v>0.65625</v>
      </c>
      <c r="K88" s="116" t="str">
        <f xml:space="preserve"> IF(O88=1,"",RTD("cqg.rtd",,"StudyData",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/>
      </c>
      <c r="L88" s="116" t="e">
        <f>IF(K88="",NA(),RTD("cqg.rtd",,"StudyData",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>#N/A</v>
      </c>
      <c r="M88" s="116"/>
      <c r="O88" s="115">
        <f t="shared" si="23"/>
        <v>1</v>
      </c>
      <c r="R88" s="115">
        <f t="shared" ca="1" si="24"/>
        <v>1.0659999999999927</v>
      </c>
      <c r="S88" s="115" t="str">
        <f>IF(O88=1,"",RTD("cqg.rtd",,"StudyData", "(Vol("&amp;$E$13&amp;")when  (LocalYear("&amp;$E$13&amp;")="&amp;$D$2&amp;" AND LocalMonth("&amp;$E$13&amp;")="&amp;$C$2&amp;" AND LocalDay("&amp;$E$13&amp;")="&amp;$B$2&amp;" AND LocalHour("&amp;$E$13&amp;")="&amp;F88&amp;" AND LocalMinute("&amp;$E$13&amp;")="&amp;G88&amp;"))", "Bar", "", "Close", "5", "0", "", "", "","FALSE","T"))</f>
        <v/>
      </c>
      <c r="T88" s="115" t="str">
        <f>IF(O88=1,"",RTD("cqg.rtd",,"StudyData", "(Vol("&amp;$E$14&amp;")when  (LocalYear("&amp;$E$14&amp;")="&amp;$D$3&amp;" AND LocalMonth("&amp;$E$14&amp;")="&amp;$C$3&amp;" AND LocalDay("&amp;$E$14&amp;")="&amp;$B$3&amp;" AND LocalHour("&amp;$E$14&amp;")="&amp;F88&amp;" AND LocalMinute("&amp;$E$14&amp;")="&amp;G88&amp;"))", "Bar", "", "Close", "5", "0", "", "", "","FALSE","T"))</f>
        <v/>
      </c>
      <c r="U88" s="115" t="str">
        <f>IF(O88=1,"",RTD("cqg.rtd",,"StudyData", "(Vol("&amp;$E$15&amp;")when  (LocalYear("&amp;$E$15&amp;")="&amp;$D$4&amp;" AND LocalMonth("&amp;$E$15&amp;")="&amp;$C$4&amp;" AND LocalDay("&amp;$E$15&amp;")="&amp;$B$4&amp;" AND LocalHour("&amp;$E$15&amp;")="&amp;F88&amp;" AND LocalMinute("&amp;$E$15&amp;")="&amp;G88&amp;"))", "Bar", "", "Close", "5", "0", "", "", "","FALSE","T"))</f>
        <v/>
      </c>
      <c r="V88" s="115" t="str">
        <f>IF(O88=1,"",RTD("cqg.rtd",,"StudyData", "(Vol("&amp;$E$16&amp;")when  (LocalYear("&amp;$E$16&amp;")="&amp;$D$5&amp;" AND LocalMonth("&amp;$E$16&amp;")="&amp;$C$5&amp;" AND LocalDay("&amp;$E$16&amp;")="&amp;$B$5&amp;" AND LocalHour("&amp;$E$16&amp;")="&amp;F88&amp;" AND LocalMinute("&amp;$E$16&amp;")="&amp;G88&amp;"))", "Bar", "", "Close", "5", "0", "", "", "","FALSE","T"))</f>
        <v/>
      </c>
      <c r="W88" s="115" t="str">
        <f>IF(O88=1,"",RTD("cqg.rtd",,"StudyData", "(Vol("&amp;$E$17&amp;")when  (LocalYear("&amp;$E$17&amp;")="&amp;$D$6&amp;" AND LocalMonth("&amp;$E$17&amp;")="&amp;$C$6&amp;" AND LocalDay("&amp;$E$17&amp;")="&amp;$B$6&amp;" AND LocalHour("&amp;$E$17&amp;")="&amp;F88&amp;" AND LocalMinute("&amp;$E$17&amp;")="&amp;G88&amp;"))", "Bar", "", "Close", "5", "0", "", "", "","FALSE","T"))</f>
        <v/>
      </c>
      <c r="X88" s="115" t="str">
        <f>IF(O88=1,"",RTD("cqg.rtd",,"StudyData", "(Vol("&amp;$E$18&amp;")when  (LocalYear("&amp;$E$18&amp;")="&amp;$D$7&amp;" AND LocalMonth("&amp;$E$18&amp;")="&amp;$C$7&amp;" AND LocalDay("&amp;$E$18&amp;")="&amp;$B$7&amp;" AND LocalHour("&amp;$E$18&amp;")="&amp;F88&amp;" AND LocalMinute("&amp;$E$18&amp;")="&amp;G88&amp;"))", "Bar", "", "Close", "5", "0", "", "", "","FALSE","T"))</f>
        <v/>
      </c>
      <c r="Y88" s="115" t="str">
        <f>IF(O88=1,"",RTD("cqg.rtd",,"StudyData", "(Vol("&amp;$E$19&amp;")when  (LocalYear("&amp;$E$19&amp;")="&amp;$D$8&amp;" AND LocalMonth("&amp;$E$19&amp;")="&amp;$C$8&amp;" AND LocalDay("&amp;$E$19&amp;")="&amp;$B$8&amp;" AND LocalHour("&amp;$E$19&amp;")="&amp;F88&amp;" AND LocalMinute("&amp;$E$19&amp;")="&amp;G88&amp;"))", "Bar", "", "Close", "5", "0", "", "", "","FALSE","T"))</f>
        <v/>
      </c>
      <c r="Z88" s="115" t="str">
        <f>IF(O88=1,"",RTD("cqg.rtd",,"StudyData", "(Vol("&amp;$E$20&amp;")when  (LocalYear("&amp;$E$20&amp;")="&amp;$D$9&amp;" AND LocalMonth("&amp;$E$20&amp;")="&amp;$C$9&amp;" AND LocalDay("&amp;$E$20&amp;")="&amp;$B$9&amp;" AND LocalHour("&amp;$E$20&amp;")="&amp;F88&amp;" AND LocalMinute("&amp;$E$20&amp;")="&amp;G88&amp;"))", "Bar", "", "Close", "5", "0", "", "", "","FALSE","T"))</f>
        <v/>
      </c>
      <c r="AA88" s="115" t="str">
        <f>IF(O88=1,"",RTD("cqg.rtd",,"StudyData", "(Vol("&amp;$E$21&amp;")when  (LocalYear("&amp;$E$21&amp;")="&amp;$D$10&amp;" AND LocalMonth("&amp;$E$21&amp;")="&amp;$C$10&amp;" AND LocalDay("&amp;$E$21&amp;")="&amp;$B$10&amp;" AND LocalHour("&amp;$E$21&amp;")="&amp;F88&amp;" AND LocalMinute("&amp;$E$21&amp;")="&amp;G88&amp;"))", "Bar", "", "Close", "5", "0", "", "", "","FALSE","T"))</f>
        <v/>
      </c>
      <c r="AB88" s="115" t="str">
        <f>IF(O88=1,"",RTD("cqg.rtd",,"StudyData", "(Vol("&amp;$E$21&amp;")when  (LocalYear("&amp;$E$21&amp;")="&amp;$D$11&amp;" AND LocalMonth("&amp;$E$21&amp;")="&amp;$C$11&amp;" AND LocalDay("&amp;$E$21&amp;")="&amp;$B$11&amp;" AND LocalHour("&amp;$E$21&amp;")="&amp;F88&amp;" AND LocalMinute("&amp;$E$21&amp;")="&amp;G88&amp;"))", "Bar", "", "Close", "5", "0", "", "", "","FALSE","T"))</f>
        <v/>
      </c>
      <c r="AC88" s="116" t="str">
        <f t="shared" si="27"/>
        <v/>
      </c>
      <c r="AE88" s="115" t="str">
        <f ca="1">IF($R88=1,SUM($S$1:S88),"")</f>
        <v/>
      </c>
      <c r="AF88" s="115" t="str">
        <f ca="1">IF($R88=1,SUM($T$1:T88),"")</f>
        <v/>
      </c>
      <c r="AG88" s="115" t="str">
        <f ca="1">IF($R88=1,SUM($U$1:U88),"")</f>
        <v/>
      </c>
      <c r="AH88" s="115" t="str">
        <f ca="1">IF($R88=1,SUM($V$1:V88),"")</f>
        <v/>
      </c>
      <c r="AI88" s="115" t="str">
        <f ca="1">IF($R88=1,SUM($W$1:W88),"")</f>
        <v/>
      </c>
      <c r="AJ88" s="115" t="str">
        <f ca="1">IF($R88=1,SUM($X$1:X88),"")</f>
        <v/>
      </c>
      <c r="AK88" s="115" t="str">
        <f ca="1">IF($R88=1,SUM($Y$1:Y88),"")</f>
        <v/>
      </c>
      <c r="AL88" s="115" t="str">
        <f ca="1">IF($R88=1,SUM($Z$1:Z88),"")</f>
        <v/>
      </c>
      <c r="AM88" s="115" t="str">
        <f ca="1">IF($R88=1,SUM($AA$1:AA88),"")</f>
        <v/>
      </c>
      <c r="AN88" s="115" t="str">
        <f ca="1">IF($R88=1,SUM($AB$1:AB88),"")</f>
        <v/>
      </c>
      <c r="AO88" s="115" t="str">
        <f ca="1">IF($R88=1,SUM($AC$1:AC88),"")</f>
        <v/>
      </c>
      <c r="AQ88" s="120" t="str">
        <f t="shared" si="28"/>
        <v>15:45</v>
      </c>
    </row>
    <row r="89" spans="6:43" x14ac:dyDescent="0.3">
      <c r="F89" s="115">
        <f t="shared" si="29"/>
        <v>15</v>
      </c>
      <c r="G89" s="117">
        <f t="shared" si="30"/>
        <v>50</v>
      </c>
      <c r="H89" s="118">
        <f t="shared" si="31"/>
        <v>0.65972222222222221</v>
      </c>
      <c r="K89" s="116" t="str">
        <f xml:space="preserve"> IF(O89=1,"",RTD("cqg.rtd",,"StudyData",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/>
      </c>
      <c r="L89" s="116" t="e">
        <f>IF(K89="",NA(),RTD("cqg.rtd",,"StudyData",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>#N/A</v>
      </c>
      <c r="M89" s="116"/>
      <c r="O89" s="115">
        <f t="shared" si="23"/>
        <v>1</v>
      </c>
      <c r="R89" s="115">
        <f t="shared" ca="1" si="24"/>
        <v>1.0669999999999926</v>
      </c>
      <c r="S89" s="115" t="str">
        <f>IF(O89=1,"",RTD("cqg.rtd",,"StudyData", "(Vol("&amp;$E$13&amp;")when  (LocalYear("&amp;$E$13&amp;")="&amp;$D$2&amp;" AND LocalMonth("&amp;$E$13&amp;")="&amp;$C$2&amp;" AND LocalDay("&amp;$E$13&amp;")="&amp;$B$2&amp;" AND LocalHour("&amp;$E$13&amp;")="&amp;F89&amp;" AND LocalMinute("&amp;$E$13&amp;")="&amp;G89&amp;"))", "Bar", "", "Close", "5", "0", "", "", "","FALSE","T"))</f>
        <v/>
      </c>
      <c r="T89" s="115" t="str">
        <f>IF(O89=1,"",RTD("cqg.rtd",,"StudyData", "(Vol("&amp;$E$14&amp;")when  (LocalYear("&amp;$E$14&amp;")="&amp;$D$3&amp;" AND LocalMonth("&amp;$E$14&amp;")="&amp;$C$3&amp;" AND LocalDay("&amp;$E$14&amp;")="&amp;$B$3&amp;" AND LocalHour("&amp;$E$14&amp;")="&amp;F89&amp;" AND LocalMinute("&amp;$E$14&amp;")="&amp;G89&amp;"))", "Bar", "", "Close", "5", "0", "", "", "","FALSE","T"))</f>
        <v/>
      </c>
      <c r="U89" s="115" t="str">
        <f>IF(O89=1,"",RTD("cqg.rtd",,"StudyData", "(Vol("&amp;$E$15&amp;")when  (LocalYear("&amp;$E$15&amp;")="&amp;$D$4&amp;" AND LocalMonth("&amp;$E$15&amp;")="&amp;$C$4&amp;" AND LocalDay("&amp;$E$15&amp;")="&amp;$B$4&amp;" AND LocalHour("&amp;$E$15&amp;")="&amp;F89&amp;" AND LocalMinute("&amp;$E$15&amp;")="&amp;G89&amp;"))", "Bar", "", "Close", "5", "0", "", "", "","FALSE","T"))</f>
        <v/>
      </c>
      <c r="V89" s="115" t="str">
        <f>IF(O89=1,"",RTD("cqg.rtd",,"StudyData", "(Vol("&amp;$E$16&amp;")when  (LocalYear("&amp;$E$16&amp;")="&amp;$D$5&amp;" AND LocalMonth("&amp;$E$16&amp;")="&amp;$C$5&amp;" AND LocalDay("&amp;$E$16&amp;")="&amp;$B$5&amp;" AND LocalHour("&amp;$E$16&amp;")="&amp;F89&amp;" AND LocalMinute("&amp;$E$16&amp;")="&amp;G89&amp;"))", "Bar", "", "Close", "5", "0", "", "", "","FALSE","T"))</f>
        <v/>
      </c>
      <c r="W89" s="115" t="str">
        <f>IF(O89=1,"",RTD("cqg.rtd",,"StudyData", "(Vol("&amp;$E$17&amp;")when  (LocalYear("&amp;$E$17&amp;")="&amp;$D$6&amp;" AND LocalMonth("&amp;$E$17&amp;")="&amp;$C$6&amp;" AND LocalDay("&amp;$E$17&amp;")="&amp;$B$6&amp;" AND LocalHour("&amp;$E$17&amp;")="&amp;F89&amp;" AND LocalMinute("&amp;$E$17&amp;")="&amp;G89&amp;"))", "Bar", "", "Close", "5", "0", "", "", "","FALSE","T"))</f>
        <v/>
      </c>
      <c r="X89" s="115" t="str">
        <f>IF(O89=1,"",RTD("cqg.rtd",,"StudyData", "(Vol("&amp;$E$18&amp;")when  (LocalYear("&amp;$E$18&amp;")="&amp;$D$7&amp;" AND LocalMonth("&amp;$E$18&amp;")="&amp;$C$7&amp;" AND LocalDay("&amp;$E$18&amp;")="&amp;$B$7&amp;" AND LocalHour("&amp;$E$18&amp;")="&amp;F89&amp;" AND LocalMinute("&amp;$E$18&amp;")="&amp;G89&amp;"))", "Bar", "", "Close", "5", "0", "", "", "","FALSE","T"))</f>
        <v/>
      </c>
      <c r="Y89" s="115" t="str">
        <f>IF(O89=1,"",RTD("cqg.rtd",,"StudyData", "(Vol("&amp;$E$19&amp;")when  (LocalYear("&amp;$E$19&amp;")="&amp;$D$8&amp;" AND LocalMonth("&amp;$E$19&amp;")="&amp;$C$8&amp;" AND LocalDay("&amp;$E$19&amp;")="&amp;$B$8&amp;" AND LocalHour("&amp;$E$19&amp;")="&amp;F89&amp;" AND LocalMinute("&amp;$E$19&amp;")="&amp;G89&amp;"))", "Bar", "", "Close", "5", "0", "", "", "","FALSE","T"))</f>
        <v/>
      </c>
      <c r="Z89" s="115" t="str">
        <f>IF(O89=1,"",RTD("cqg.rtd",,"StudyData", "(Vol("&amp;$E$20&amp;")when  (LocalYear("&amp;$E$20&amp;")="&amp;$D$9&amp;" AND LocalMonth("&amp;$E$20&amp;")="&amp;$C$9&amp;" AND LocalDay("&amp;$E$20&amp;")="&amp;$B$9&amp;" AND LocalHour("&amp;$E$20&amp;")="&amp;F89&amp;" AND LocalMinute("&amp;$E$20&amp;")="&amp;G89&amp;"))", "Bar", "", "Close", "5", "0", "", "", "","FALSE","T"))</f>
        <v/>
      </c>
      <c r="AA89" s="115" t="str">
        <f>IF(O89=1,"",RTD("cqg.rtd",,"StudyData", "(Vol("&amp;$E$21&amp;")when  (LocalYear("&amp;$E$21&amp;")="&amp;$D$10&amp;" AND LocalMonth("&amp;$E$21&amp;")="&amp;$C$10&amp;" AND LocalDay("&amp;$E$21&amp;")="&amp;$B$10&amp;" AND LocalHour("&amp;$E$21&amp;")="&amp;F89&amp;" AND LocalMinute("&amp;$E$21&amp;")="&amp;G89&amp;"))", "Bar", "", "Close", "5", "0", "", "", "","FALSE","T"))</f>
        <v/>
      </c>
      <c r="AB89" s="115" t="str">
        <f>IF(O89=1,"",RTD("cqg.rtd",,"StudyData", "(Vol("&amp;$E$21&amp;")when  (LocalYear("&amp;$E$21&amp;")="&amp;$D$11&amp;" AND LocalMonth("&amp;$E$21&amp;")="&amp;$C$11&amp;" AND LocalDay("&amp;$E$21&amp;")="&amp;$B$11&amp;" AND LocalHour("&amp;$E$21&amp;")="&amp;F89&amp;" AND LocalMinute("&amp;$E$21&amp;")="&amp;G89&amp;"))", "Bar", "", "Close", "5", "0", "", "", "","FALSE","T"))</f>
        <v/>
      </c>
      <c r="AC89" s="116" t="str">
        <f t="shared" si="27"/>
        <v/>
      </c>
      <c r="AE89" s="115" t="str">
        <f ca="1">IF($R89=1,SUM($S$1:S89),"")</f>
        <v/>
      </c>
      <c r="AF89" s="115" t="str">
        <f ca="1">IF($R89=1,SUM($T$1:T89),"")</f>
        <v/>
      </c>
      <c r="AG89" s="115" t="str">
        <f ca="1">IF($R89=1,SUM($U$1:U89),"")</f>
        <v/>
      </c>
      <c r="AH89" s="115" t="str">
        <f ca="1">IF($R89=1,SUM($V$1:V89),"")</f>
        <v/>
      </c>
      <c r="AI89" s="115" t="str">
        <f ca="1">IF($R89=1,SUM($W$1:W89),"")</f>
        <v/>
      </c>
      <c r="AJ89" s="115" t="str">
        <f ca="1">IF($R89=1,SUM($X$1:X89),"")</f>
        <v/>
      </c>
      <c r="AK89" s="115" t="str">
        <f ca="1">IF($R89=1,SUM($Y$1:Y89),"")</f>
        <v/>
      </c>
      <c r="AL89" s="115" t="str">
        <f ca="1">IF($R89=1,SUM($Z$1:Z89),"")</f>
        <v/>
      </c>
      <c r="AM89" s="115" t="str">
        <f ca="1">IF($R89=1,SUM($AA$1:AA89),"")</f>
        <v/>
      </c>
      <c r="AN89" s="115" t="str">
        <f ca="1">IF($R89=1,SUM($AB$1:AB89),"")</f>
        <v/>
      </c>
      <c r="AO89" s="115" t="str">
        <f ca="1">IF($R89=1,SUM($AC$1:AC89),"")</f>
        <v/>
      </c>
      <c r="AQ89" s="120" t="str">
        <f t="shared" si="28"/>
        <v>15:50</v>
      </c>
    </row>
    <row r="90" spans="6:43" x14ac:dyDescent="0.3">
      <c r="F90" s="115">
        <f t="shared" si="29"/>
        <v>15</v>
      </c>
      <c r="G90" s="117">
        <f t="shared" si="30"/>
        <v>55</v>
      </c>
      <c r="H90" s="118">
        <f t="shared" si="31"/>
        <v>0.66319444444444442</v>
      </c>
      <c r="K90" s="116" t="str">
        <f xml:space="preserve"> IF(O90=1,"",RTD("cqg.rtd",,"StudyData",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/>
      </c>
      <c r="L90" s="116" t="e">
        <f>IF(K90="",NA(),RTD("cqg.rtd",,"StudyData",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>#N/A</v>
      </c>
      <c r="M90" s="116"/>
      <c r="O90" s="115">
        <f t="shared" si="23"/>
        <v>1</v>
      </c>
      <c r="R90" s="115">
        <f t="shared" ca="1" si="24"/>
        <v>1.0679999999999925</v>
      </c>
      <c r="S90" s="115" t="str">
        <f>IF(O90=1,"",RTD("cqg.rtd",,"StudyData", "(Vol("&amp;$E$13&amp;")when  (LocalYear("&amp;$E$13&amp;")="&amp;$D$2&amp;" AND LocalMonth("&amp;$E$13&amp;")="&amp;$C$2&amp;" AND LocalDay("&amp;$E$13&amp;")="&amp;$B$2&amp;" AND LocalHour("&amp;$E$13&amp;")="&amp;F90&amp;" AND LocalMinute("&amp;$E$13&amp;")="&amp;G90&amp;"))", "Bar", "", "Close", "5", "0", "", "", "","FALSE","T"))</f>
        <v/>
      </c>
      <c r="T90" s="115" t="str">
        <f>IF(O90=1,"",RTD("cqg.rtd",,"StudyData", "(Vol("&amp;$E$14&amp;")when  (LocalYear("&amp;$E$14&amp;")="&amp;$D$3&amp;" AND LocalMonth("&amp;$E$14&amp;")="&amp;$C$3&amp;" AND LocalDay("&amp;$E$14&amp;")="&amp;$B$3&amp;" AND LocalHour("&amp;$E$14&amp;")="&amp;F90&amp;" AND LocalMinute("&amp;$E$14&amp;")="&amp;G90&amp;"))", "Bar", "", "Close", "5", "0", "", "", "","FALSE","T"))</f>
        <v/>
      </c>
      <c r="U90" s="115" t="str">
        <f>IF(O90=1,"",RTD("cqg.rtd",,"StudyData", "(Vol("&amp;$E$15&amp;")when  (LocalYear("&amp;$E$15&amp;")="&amp;$D$4&amp;" AND LocalMonth("&amp;$E$15&amp;")="&amp;$C$4&amp;" AND LocalDay("&amp;$E$15&amp;")="&amp;$B$4&amp;" AND LocalHour("&amp;$E$15&amp;")="&amp;F90&amp;" AND LocalMinute("&amp;$E$15&amp;")="&amp;G90&amp;"))", "Bar", "", "Close", "5", "0", "", "", "","FALSE","T"))</f>
        <v/>
      </c>
      <c r="V90" s="115" t="str">
        <f>IF(O90=1,"",RTD("cqg.rtd",,"StudyData", "(Vol("&amp;$E$16&amp;")when  (LocalYear("&amp;$E$16&amp;")="&amp;$D$5&amp;" AND LocalMonth("&amp;$E$16&amp;")="&amp;$C$5&amp;" AND LocalDay("&amp;$E$16&amp;")="&amp;$B$5&amp;" AND LocalHour("&amp;$E$16&amp;")="&amp;F90&amp;" AND LocalMinute("&amp;$E$16&amp;")="&amp;G90&amp;"))", "Bar", "", "Close", "5", "0", "", "", "","FALSE","T"))</f>
        <v/>
      </c>
      <c r="W90" s="115" t="str">
        <f>IF(O90=1,"",RTD("cqg.rtd",,"StudyData", "(Vol("&amp;$E$17&amp;")when  (LocalYear("&amp;$E$17&amp;")="&amp;$D$6&amp;" AND LocalMonth("&amp;$E$17&amp;")="&amp;$C$6&amp;" AND LocalDay("&amp;$E$17&amp;")="&amp;$B$6&amp;" AND LocalHour("&amp;$E$17&amp;")="&amp;F90&amp;" AND LocalMinute("&amp;$E$17&amp;")="&amp;G90&amp;"))", "Bar", "", "Close", "5", "0", "", "", "","FALSE","T"))</f>
        <v/>
      </c>
      <c r="X90" s="115" t="str">
        <f>IF(O90=1,"",RTD("cqg.rtd",,"StudyData", "(Vol("&amp;$E$18&amp;")when  (LocalYear("&amp;$E$18&amp;")="&amp;$D$7&amp;" AND LocalMonth("&amp;$E$18&amp;")="&amp;$C$7&amp;" AND LocalDay("&amp;$E$18&amp;")="&amp;$B$7&amp;" AND LocalHour("&amp;$E$18&amp;")="&amp;F90&amp;" AND LocalMinute("&amp;$E$18&amp;")="&amp;G90&amp;"))", "Bar", "", "Close", "5", "0", "", "", "","FALSE","T"))</f>
        <v/>
      </c>
      <c r="Y90" s="115" t="str">
        <f>IF(O90=1,"",RTD("cqg.rtd",,"StudyData", "(Vol("&amp;$E$19&amp;")when  (LocalYear("&amp;$E$19&amp;")="&amp;$D$8&amp;" AND LocalMonth("&amp;$E$19&amp;")="&amp;$C$8&amp;" AND LocalDay("&amp;$E$19&amp;")="&amp;$B$8&amp;" AND LocalHour("&amp;$E$19&amp;")="&amp;F90&amp;" AND LocalMinute("&amp;$E$19&amp;")="&amp;G90&amp;"))", "Bar", "", "Close", "5", "0", "", "", "","FALSE","T"))</f>
        <v/>
      </c>
      <c r="Z90" s="115" t="str">
        <f>IF(O90=1,"",RTD("cqg.rtd",,"StudyData", "(Vol("&amp;$E$20&amp;")when  (LocalYear("&amp;$E$20&amp;")="&amp;$D$9&amp;" AND LocalMonth("&amp;$E$20&amp;")="&amp;$C$9&amp;" AND LocalDay("&amp;$E$20&amp;")="&amp;$B$9&amp;" AND LocalHour("&amp;$E$20&amp;")="&amp;F90&amp;" AND LocalMinute("&amp;$E$20&amp;")="&amp;G90&amp;"))", "Bar", "", "Close", "5", "0", "", "", "","FALSE","T"))</f>
        <v/>
      </c>
      <c r="AA90" s="115" t="str">
        <f>IF(O90=1,"",RTD("cqg.rtd",,"StudyData", "(Vol("&amp;$E$21&amp;")when  (LocalYear("&amp;$E$21&amp;")="&amp;$D$10&amp;" AND LocalMonth("&amp;$E$21&amp;")="&amp;$C$10&amp;" AND LocalDay("&amp;$E$21&amp;")="&amp;$B$10&amp;" AND LocalHour("&amp;$E$21&amp;")="&amp;F90&amp;" AND LocalMinute("&amp;$E$21&amp;")="&amp;G90&amp;"))", "Bar", "", "Close", "5", "0", "", "", "","FALSE","T"))</f>
        <v/>
      </c>
      <c r="AB90" s="115" t="str">
        <f>IF(O90=1,"",RTD("cqg.rtd",,"StudyData", "(Vol("&amp;$E$21&amp;")when  (LocalYear("&amp;$E$21&amp;")="&amp;$D$11&amp;" AND LocalMonth("&amp;$E$21&amp;")="&amp;$C$11&amp;" AND LocalDay("&amp;$E$21&amp;")="&amp;$B$11&amp;" AND LocalHour("&amp;$E$21&amp;")="&amp;F90&amp;" AND LocalMinute("&amp;$E$21&amp;")="&amp;G90&amp;"))", "Bar", "", "Close", "5", "0", "", "", "","FALSE","T"))</f>
        <v/>
      </c>
      <c r="AC90" s="116" t="str">
        <f t="shared" si="27"/>
        <v/>
      </c>
      <c r="AE90" s="115" t="str">
        <f ca="1">IF($R90=1,SUM($S$1:S90),"")</f>
        <v/>
      </c>
      <c r="AF90" s="115" t="str">
        <f ca="1">IF($R90=1,SUM($T$1:T90),"")</f>
        <v/>
      </c>
      <c r="AG90" s="115" t="str">
        <f ca="1">IF($R90=1,SUM($U$1:U90),"")</f>
        <v/>
      </c>
      <c r="AH90" s="115" t="str">
        <f ca="1">IF($R90=1,SUM($V$1:V90),"")</f>
        <v/>
      </c>
      <c r="AI90" s="115" t="str">
        <f ca="1">IF($R90=1,SUM($W$1:W90),"")</f>
        <v/>
      </c>
      <c r="AJ90" s="115" t="str">
        <f ca="1">IF($R90=1,SUM($X$1:X90),"")</f>
        <v/>
      </c>
      <c r="AK90" s="115" t="str">
        <f ca="1">IF($R90=1,SUM($Y$1:Y90),"")</f>
        <v/>
      </c>
      <c r="AL90" s="115" t="str">
        <f ca="1">IF($R90=1,SUM($Z$1:Z90),"")</f>
        <v/>
      </c>
      <c r="AM90" s="115" t="str">
        <f ca="1">IF($R90=1,SUM($AA$1:AA90),"")</f>
        <v/>
      </c>
      <c r="AN90" s="115" t="str">
        <f ca="1">IF($R90=1,SUM($AB$1:AB90),"")</f>
        <v/>
      </c>
      <c r="AO90" s="115" t="str">
        <f ca="1">IF($R90=1,SUM($AC$1:AC90),"")</f>
        <v/>
      </c>
      <c r="AQ90" s="120" t="str">
        <f t="shared" si="28"/>
        <v>15:55</v>
      </c>
    </row>
    <row r="91" spans="6:43" x14ac:dyDescent="0.3">
      <c r="F91" s="115">
        <f t="shared" si="29"/>
        <v>16</v>
      </c>
      <c r="G91" s="117" t="str">
        <f t="shared" si="30"/>
        <v>00</v>
      </c>
      <c r="H91" s="118">
        <f t="shared" si="31"/>
        <v>0.66666666666666663</v>
      </c>
      <c r="K91" s="116" t="str">
        <f xml:space="preserve"> IF(O91=1,"",RTD("cqg.rtd",,"StudyData",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/>
      </c>
      <c r="L91" s="116" t="e">
        <f>IF(K91="",NA(),RTD("cqg.rtd",,"StudyData",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>#N/A</v>
      </c>
      <c r="M91" s="116"/>
      <c r="O91" s="115">
        <f t="shared" si="23"/>
        <v>1</v>
      </c>
      <c r="R91" s="115">
        <f t="shared" ca="1" si="24"/>
        <v>1.0689999999999924</v>
      </c>
      <c r="S91" s="115" t="str">
        <f>IF(O91=1,"",RTD("cqg.rtd",,"StudyData", "(Vol("&amp;$E$13&amp;")when  (LocalYear("&amp;$E$13&amp;")="&amp;$D$2&amp;" AND LocalMonth("&amp;$E$13&amp;")="&amp;$C$2&amp;" AND LocalDay("&amp;$E$13&amp;")="&amp;$B$2&amp;" AND LocalHour("&amp;$E$13&amp;")="&amp;F91&amp;" AND LocalMinute("&amp;$E$13&amp;")="&amp;G91&amp;"))", "Bar", "", "Close", "5", "0", "", "", "","FALSE","T"))</f>
        <v/>
      </c>
      <c r="T91" s="115" t="str">
        <f>IF(O91=1,"",RTD("cqg.rtd",,"StudyData", "(Vol("&amp;$E$14&amp;")when  (LocalYear("&amp;$E$14&amp;")="&amp;$D$3&amp;" AND LocalMonth("&amp;$E$14&amp;")="&amp;$C$3&amp;" AND LocalDay("&amp;$E$14&amp;")="&amp;$B$3&amp;" AND LocalHour("&amp;$E$14&amp;")="&amp;F91&amp;" AND LocalMinute("&amp;$E$14&amp;")="&amp;G91&amp;"))", "Bar", "", "Close", "5", "0", "", "", "","FALSE","T"))</f>
        <v/>
      </c>
      <c r="U91" s="115" t="str">
        <f>IF(O91=1,"",RTD("cqg.rtd",,"StudyData", "(Vol("&amp;$E$15&amp;")when  (LocalYear("&amp;$E$15&amp;")="&amp;$D$4&amp;" AND LocalMonth("&amp;$E$15&amp;")="&amp;$C$4&amp;" AND LocalDay("&amp;$E$15&amp;")="&amp;$B$4&amp;" AND LocalHour("&amp;$E$15&amp;")="&amp;F91&amp;" AND LocalMinute("&amp;$E$15&amp;")="&amp;G91&amp;"))", "Bar", "", "Close", "5", "0", "", "", "","FALSE","T"))</f>
        <v/>
      </c>
      <c r="V91" s="115" t="str">
        <f>IF(O91=1,"",RTD("cqg.rtd",,"StudyData", "(Vol("&amp;$E$16&amp;")when  (LocalYear("&amp;$E$16&amp;")="&amp;$D$5&amp;" AND LocalMonth("&amp;$E$16&amp;")="&amp;$C$5&amp;" AND LocalDay("&amp;$E$16&amp;")="&amp;$B$5&amp;" AND LocalHour("&amp;$E$16&amp;")="&amp;F91&amp;" AND LocalMinute("&amp;$E$16&amp;")="&amp;G91&amp;"))", "Bar", "", "Close", "5", "0", "", "", "","FALSE","T"))</f>
        <v/>
      </c>
      <c r="W91" s="115" t="str">
        <f>IF(O91=1,"",RTD("cqg.rtd",,"StudyData", "(Vol("&amp;$E$17&amp;")when  (LocalYear("&amp;$E$17&amp;")="&amp;$D$6&amp;" AND LocalMonth("&amp;$E$17&amp;")="&amp;$C$6&amp;" AND LocalDay("&amp;$E$17&amp;")="&amp;$B$6&amp;" AND LocalHour("&amp;$E$17&amp;")="&amp;F91&amp;" AND LocalMinute("&amp;$E$17&amp;")="&amp;G91&amp;"))", "Bar", "", "Close", "5", "0", "", "", "","FALSE","T"))</f>
        <v/>
      </c>
      <c r="X91" s="115" t="str">
        <f>IF(O91=1,"",RTD("cqg.rtd",,"StudyData", "(Vol("&amp;$E$18&amp;")when  (LocalYear("&amp;$E$18&amp;")="&amp;$D$7&amp;" AND LocalMonth("&amp;$E$18&amp;")="&amp;$C$7&amp;" AND LocalDay("&amp;$E$18&amp;")="&amp;$B$7&amp;" AND LocalHour("&amp;$E$18&amp;")="&amp;F91&amp;" AND LocalMinute("&amp;$E$18&amp;")="&amp;G91&amp;"))", "Bar", "", "Close", "5", "0", "", "", "","FALSE","T"))</f>
        <v/>
      </c>
      <c r="Y91" s="115" t="str">
        <f>IF(O91=1,"",RTD("cqg.rtd",,"StudyData", "(Vol("&amp;$E$19&amp;")when  (LocalYear("&amp;$E$19&amp;")="&amp;$D$8&amp;" AND LocalMonth("&amp;$E$19&amp;")="&amp;$C$8&amp;" AND LocalDay("&amp;$E$19&amp;")="&amp;$B$8&amp;" AND LocalHour("&amp;$E$19&amp;")="&amp;F91&amp;" AND LocalMinute("&amp;$E$19&amp;")="&amp;G91&amp;"))", "Bar", "", "Close", "5", "0", "", "", "","FALSE","T"))</f>
        <v/>
      </c>
      <c r="Z91" s="115" t="str">
        <f>IF(O91=1,"",RTD("cqg.rtd",,"StudyData", "(Vol("&amp;$E$20&amp;")when  (LocalYear("&amp;$E$20&amp;")="&amp;$D$9&amp;" AND LocalMonth("&amp;$E$20&amp;")="&amp;$C$9&amp;" AND LocalDay("&amp;$E$20&amp;")="&amp;$B$9&amp;" AND LocalHour("&amp;$E$20&amp;")="&amp;F91&amp;" AND LocalMinute("&amp;$E$20&amp;")="&amp;G91&amp;"))", "Bar", "", "Close", "5", "0", "", "", "","FALSE","T"))</f>
        <v/>
      </c>
      <c r="AA91" s="115" t="str">
        <f>IF(O91=1,"",RTD("cqg.rtd",,"StudyData", "(Vol("&amp;$E$21&amp;")when  (LocalYear("&amp;$E$21&amp;")="&amp;$D$10&amp;" AND LocalMonth("&amp;$E$21&amp;")="&amp;$C$10&amp;" AND LocalDay("&amp;$E$21&amp;")="&amp;$B$10&amp;" AND LocalHour("&amp;$E$21&amp;")="&amp;F91&amp;" AND LocalMinute("&amp;$E$21&amp;")="&amp;G91&amp;"))", "Bar", "", "Close", "5", "0", "", "", "","FALSE","T"))</f>
        <v/>
      </c>
      <c r="AB91" s="115" t="str">
        <f>IF(O91=1,"",RTD("cqg.rtd",,"StudyData", "(Vol("&amp;$E$21&amp;")when  (LocalYear("&amp;$E$21&amp;")="&amp;$D$11&amp;" AND LocalMonth("&amp;$E$21&amp;")="&amp;$C$11&amp;" AND LocalDay("&amp;$E$21&amp;")="&amp;$B$11&amp;" AND LocalHour("&amp;$E$21&amp;")="&amp;F91&amp;" AND LocalMinute("&amp;$E$21&amp;")="&amp;G91&amp;"))", "Bar", "", "Close", "5", "0", "", "", "","FALSE","T"))</f>
        <v/>
      </c>
      <c r="AC91" s="116" t="str">
        <f t="shared" si="27"/>
        <v/>
      </c>
      <c r="AE91" s="115" t="str">
        <f ca="1">IF($R91=1,SUM($S$1:S91),"")</f>
        <v/>
      </c>
      <c r="AF91" s="115" t="str">
        <f ca="1">IF($R91=1,SUM($T$1:T91),"")</f>
        <v/>
      </c>
      <c r="AG91" s="115" t="str">
        <f ca="1">IF($R91=1,SUM($U$1:U91),"")</f>
        <v/>
      </c>
      <c r="AH91" s="115" t="str">
        <f ca="1">IF($R91=1,SUM($V$1:V91),"")</f>
        <v/>
      </c>
      <c r="AI91" s="115" t="str">
        <f ca="1">IF($R91=1,SUM($W$1:W91),"")</f>
        <v/>
      </c>
      <c r="AJ91" s="115" t="str">
        <f ca="1">IF($R91=1,SUM($X$1:X91),"")</f>
        <v/>
      </c>
      <c r="AK91" s="115" t="str">
        <f ca="1">IF($R91=1,SUM($Y$1:Y91),"")</f>
        <v/>
      </c>
      <c r="AL91" s="115" t="str">
        <f ca="1">IF($R91=1,SUM($Z$1:Z91),"")</f>
        <v/>
      </c>
      <c r="AM91" s="115" t="str">
        <f ca="1">IF($R91=1,SUM($AA$1:AA91),"")</f>
        <v/>
      </c>
      <c r="AN91" s="115" t="str">
        <f ca="1">IF($R91=1,SUM($AB$1:AB91),"")</f>
        <v/>
      </c>
      <c r="AO91" s="115" t="str">
        <f ca="1">IF($R91=1,SUM($AC$1:AC91),"")</f>
        <v/>
      </c>
      <c r="AQ91" s="120" t="str">
        <f t="shared" si="28"/>
        <v>16:00</v>
      </c>
    </row>
    <row r="92" spans="6:43" x14ac:dyDescent="0.3">
      <c r="F92" s="115">
        <f t="shared" si="29"/>
        <v>16</v>
      </c>
      <c r="G92" s="117" t="str">
        <f t="shared" si="30"/>
        <v>05</v>
      </c>
      <c r="H92" s="118">
        <f t="shared" si="31"/>
        <v>0.67013888888888884</v>
      </c>
      <c r="K92" s="116" t="str">
        <f xml:space="preserve"> IF(O92=1,"",RTD("cqg.rtd",,"StudyData",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/>
      </c>
      <c r="L92" s="116" t="e">
        <f>IF(K92="",NA(),RTD("cqg.rtd",,"StudyData",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>#N/A</v>
      </c>
      <c r="M92" s="116"/>
      <c r="O92" s="115">
        <f t="shared" si="23"/>
        <v>1</v>
      </c>
      <c r="R92" s="115">
        <f t="shared" ca="1" si="24"/>
        <v>1.0699999999999923</v>
      </c>
      <c r="S92" s="115" t="str">
        <f>IF(O92=1,"",RTD("cqg.rtd",,"StudyData", "(Vol("&amp;$E$13&amp;")when  (LocalYear("&amp;$E$13&amp;")="&amp;$D$2&amp;" AND LocalMonth("&amp;$E$13&amp;")="&amp;$C$2&amp;" AND LocalDay("&amp;$E$13&amp;")="&amp;$B$2&amp;" AND LocalHour("&amp;$E$13&amp;")="&amp;F92&amp;" AND LocalMinute("&amp;$E$13&amp;")="&amp;G92&amp;"))", "Bar", "", "Close", "5", "0", "", "", "","FALSE","T"))</f>
        <v/>
      </c>
      <c r="T92" s="115" t="str">
        <f>IF(O92=1,"",RTD("cqg.rtd",,"StudyData", "(Vol("&amp;$E$14&amp;")when  (LocalYear("&amp;$E$14&amp;")="&amp;$D$3&amp;" AND LocalMonth("&amp;$E$14&amp;")="&amp;$C$3&amp;" AND LocalDay("&amp;$E$14&amp;")="&amp;$B$3&amp;" AND LocalHour("&amp;$E$14&amp;")="&amp;F92&amp;" AND LocalMinute("&amp;$E$14&amp;")="&amp;G92&amp;"))", "Bar", "", "Close", "5", "0", "", "", "","FALSE","T"))</f>
        <v/>
      </c>
      <c r="U92" s="115" t="str">
        <f>IF(O92=1,"",RTD("cqg.rtd",,"StudyData", "(Vol("&amp;$E$15&amp;")when  (LocalYear("&amp;$E$15&amp;")="&amp;$D$4&amp;" AND LocalMonth("&amp;$E$15&amp;")="&amp;$C$4&amp;" AND LocalDay("&amp;$E$15&amp;")="&amp;$B$4&amp;" AND LocalHour("&amp;$E$15&amp;")="&amp;F92&amp;" AND LocalMinute("&amp;$E$15&amp;")="&amp;G92&amp;"))", "Bar", "", "Close", "5", "0", "", "", "","FALSE","T"))</f>
        <v/>
      </c>
      <c r="V92" s="115" t="str">
        <f>IF(O92=1,"",RTD("cqg.rtd",,"StudyData", "(Vol("&amp;$E$16&amp;")when  (LocalYear("&amp;$E$16&amp;")="&amp;$D$5&amp;" AND LocalMonth("&amp;$E$16&amp;")="&amp;$C$5&amp;" AND LocalDay("&amp;$E$16&amp;")="&amp;$B$5&amp;" AND LocalHour("&amp;$E$16&amp;")="&amp;F92&amp;" AND LocalMinute("&amp;$E$16&amp;")="&amp;G92&amp;"))", "Bar", "", "Close", "5", "0", "", "", "","FALSE","T"))</f>
        <v/>
      </c>
      <c r="W92" s="115" t="str">
        <f>IF(O92=1,"",RTD("cqg.rtd",,"StudyData", "(Vol("&amp;$E$17&amp;")when  (LocalYear("&amp;$E$17&amp;")="&amp;$D$6&amp;" AND LocalMonth("&amp;$E$17&amp;")="&amp;$C$6&amp;" AND LocalDay("&amp;$E$17&amp;")="&amp;$B$6&amp;" AND LocalHour("&amp;$E$17&amp;")="&amp;F92&amp;" AND LocalMinute("&amp;$E$17&amp;")="&amp;G92&amp;"))", "Bar", "", "Close", "5", "0", "", "", "","FALSE","T"))</f>
        <v/>
      </c>
      <c r="X92" s="115" t="str">
        <f>IF(O92=1,"",RTD("cqg.rtd",,"StudyData", "(Vol("&amp;$E$18&amp;")when  (LocalYear("&amp;$E$18&amp;")="&amp;$D$7&amp;" AND LocalMonth("&amp;$E$18&amp;")="&amp;$C$7&amp;" AND LocalDay("&amp;$E$18&amp;")="&amp;$B$7&amp;" AND LocalHour("&amp;$E$18&amp;")="&amp;F92&amp;" AND LocalMinute("&amp;$E$18&amp;")="&amp;G92&amp;"))", "Bar", "", "Close", "5", "0", "", "", "","FALSE","T"))</f>
        <v/>
      </c>
      <c r="Y92" s="115" t="str">
        <f>IF(O92=1,"",RTD("cqg.rtd",,"StudyData", "(Vol("&amp;$E$19&amp;")when  (LocalYear("&amp;$E$19&amp;")="&amp;$D$8&amp;" AND LocalMonth("&amp;$E$19&amp;")="&amp;$C$8&amp;" AND LocalDay("&amp;$E$19&amp;")="&amp;$B$8&amp;" AND LocalHour("&amp;$E$19&amp;")="&amp;F92&amp;" AND LocalMinute("&amp;$E$19&amp;")="&amp;G92&amp;"))", "Bar", "", "Close", "5", "0", "", "", "","FALSE","T"))</f>
        <v/>
      </c>
      <c r="Z92" s="115" t="str">
        <f>IF(O92=1,"",RTD("cqg.rtd",,"StudyData", "(Vol("&amp;$E$20&amp;")when  (LocalYear("&amp;$E$20&amp;")="&amp;$D$9&amp;" AND LocalMonth("&amp;$E$20&amp;")="&amp;$C$9&amp;" AND LocalDay("&amp;$E$20&amp;")="&amp;$B$9&amp;" AND LocalHour("&amp;$E$20&amp;")="&amp;F92&amp;" AND LocalMinute("&amp;$E$20&amp;")="&amp;G92&amp;"))", "Bar", "", "Close", "5", "0", "", "", "","FALSE","T"))</f>
        <v/>
      </c>
      <c r="AA92" s="115" t="str">
        <f>IF(O92=1,"",RTD("cqg.rtd",,"StudyData", "(Vol("&amp;$E$21&amp;")when  (LocalYear("&amp;$E$21&amp;")="&amp;$D$10&amp;" AND LocalMonth("&amp;$E$21&amp;")="&amp;$C$10&amp;" AND LocalDay("&amp;$E$21&amp;")="&amp;$B$10&amp;" AND LocalHour("&amp;$E$21&amp;")="&amp;F92&amp;" AND LocalMinute("&amp;$E$21&amp;")="&amp;G92&amp;"))", "Bar", "", "Close", "5", "0", "", "", "","FALSE","T"))</f>
        <v/>
      </c>
      <c r="AB92" s="115" t="str">
        <f>IF(O92=1,"",RTD("cqg.rtd",,"StudyData", "(Vol("&amp;$E$21&amp;")when  (LocalYear("&amp;$E$21&amp;")="&amp;$D$11&amp;" AND LocalMonth("&amp;$E$21&amp;")="&amp;$C$11&amp;" AND LocalDay("&amp;$E$21&amp;")="&amp;$B$11&amp;" AND LocalHour("&amp;$E$21&amp;")="&amp;F92&amp;" AND LocalMinute("&amp;$E$21&amp;")="&amp;G92&amp;"))", "Bar", "", "Close", "5", "0", "", "", "","FALSE","T"))</f>
        <v/>
      </c>
      <c r="AC92" s="116" t="str">
        <f t="shared" si="27"/>
        <v/>
      </c>
      <c r="AE92" s="115" t="str">
        <f ca="1">IF($R92=1,SUM($S$1:S92),"")</f>
        <v/>
      </c>
      <c r="AF92" s="115" t="str">
        <f ca="1">IF($R92=1,SUM($T$1:T92),"")</f>
        <v/>
      </c>
      <c r="AG92" s="115" t="str">
        <f ca="1">IF($R92=1,SUM($U$1:U92),"")</f>
        <v/>
      </c>
      <c r="AH92" s="115" t="str">
        <f ca="1">IF($R92=1,SUM($V$1:V92),"")</f>
        <v/>
      </c>
      <c r="AI92" s="115" t="str">
        <f ca="1">IF($R92=1,SUM($W$1:W92),"")</f>
        <v/>
      </c>
      <c r="AJ92" s="115" t="str">
        <f ca="1">IF($R92=1,SUM($X$1:X92),"")</f>
        <v/>
      </c>
      <c r="AK92" s="115" t="str">
        <f ca="1">IF($R92=1,SUM($Y$1:Y92),"")</f>
        <v/>
      </c>
      <c r="AL92" s="115" t="str">
        <f ca="1">IF($R92=1,SUM($Z$1:Z92),"")</f>
        <v/>
      </c>
      <c r="AM92" s="115" t="str">
        <f ca="1">IF($R92=1,SUM($AA$1:AA92),"")</f>
        <v/>
      </c>
      <c r="AN92" s="115" t="str">
        <f ca="1">IF($R92=1,SUM($AB$1:AB92),"")</f>
        <v/>
      </c>
      <c r="AO92" s="115" t="str">
        <f ca="1">IF($R92=1,SUM($AC$1:AC92),"")</f>
        <v/>
      </c>
      <c r="AQ92" s="120" t="str">
        <f t="shared" si="28"/>
        <v>16:05</v>
      </c>
    </row>
    <row r="93" spans="6:43" x14ac:dyDescent="0.3">
      <c r="F93" s="115">
        <f t="shared" si="29"/>
        <v>16</v>
      </c>
      <c r="G93" s="117">
        <f t="shared" si="30"/>
        <v>10</v>
      </c>
      <c r="H93" s="118">
        <f t="shared" si="31"/>
        <v>0.67361111111111116</v>
      </c>
      <c r="K93" s="116" t="str">
        <f xml:space="preserve"> IF(O93=1,"",RTD("cqg.rtd",,"StudyData",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/>
      </c>
      <c r="L93" s="116" t="e">
        <f>IF(K93="",NA(),RTD("cqg.rtd",,"StudyData",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>#N/A</v>
      </c>
      <c r="M93" s="116"/>
      <c r="O93" s="115">
        <f t="shared" si="23"/>
        <v>1</v>
      </c>
      <c r="R93" s="115">
        <f t="shared" ca="1" si="24"/>
        <v>1.0709999999999922</v>
      </c>
      <c r="S93" s="115" t="str">
        <f>IF(O93=1,"",RTD("cqg.rtd",,"StudyData", "(Vol("&amp;$E$13&amp;")when  (LocalYear("&amp;$E$13&amp;")="&amp;$D$2&amp;" AND LocalMonth("&amp;$E$13&amp;")="&amp;$C$2&amp;" AND LocalDay("&amp;$E$13&amp;")="&amp;$B$2&amp;" AND LocalHour("&amp;$E$13&amp;")="&amp;F93&amp;" AND LocalMinute("&amp;$E$13&amp;")="&amp;G93&amp;"))", "Bar", "", "Close", "5", "0", "", "", "","FALSE","T"))</f>
        <v/>
      </c>
      <c r="T93" s="115" t="str">
        <f>IF(O93=1,"",RTD("cqg.rtd",,"StudyData", "(Vol("&amp;$E$14&amp;")when  (LocalYear("&amp;$E$14&amp;")="&amp;$D$3&amp;" AND LocalMonth("&amp;$E$14&amp;")="&amp;$C$3&amp;" AND LocalDay("&amp;$E$14&amp;")="&amp;$B$3&amp;" AND LocalHour("&amp;$E$14&amp;")="&amp;F93&amp;" AND LocalMinute("&amp;$E$14&amp;")="&amp;G93&amp;"))", "Bar", "", "Close", "5", "0", "", "", "","FALSE","T"))</f>
        <v/>
      </c>
      <c r="U93" s="115" t="str">
        <f>IF(O93=1,"",RTD("cqg.rtd",,"StudyData", "(Vol("&amp;$E$15&amp;")when  (LocalYear("&amp;$E$15&amp;")="&amp;$D$4&amp;" AND LocalMonth("&amp;$E$15&amp;")="&amp;$C$4&amp;" AND LocalDay("&amp;$E$15&amp;")="&amp;$B$4&amp;" AND LocalHour("&amp;$E$15&amp;")="&amp;F93&amp;" AND LocalMinute("&amp;$E$15&amp;")="&amp;G93&amp;"))", "Bar", "", "Close", "5", "0", "", "", "","FALSE","T"))</f>
        <v/>
      </c>
      <c r="V93" s="115" t="str">
        <f>IF(O93=1,"",RTD("cqg.rtd",,"StudyData", "(Vol("&amp;$E$16&amp;")when  (LocalYear("&amp;$E$16&amp;")="&amp;$D$5&amp;" AND LocalMonth("&amp;$E$16&amp;")="&amp;$C$5&amp;" AND LocalDay("&amp;$E$16&amp;")="&amp;$B$5&amp;" AND LocalHour("&amp;$E$16&amp;")="&amp;F93&amp;" AND LocalMinute("&amp;$E$16&amp;")="&amp;G93&amp;"))", "Bar", "", "Close", "5", "0", "", "", "","FALSE","T"))</f>
        <v/>
      </c>
      <c r="W93" s="115" t="str">
        <f>IF(O93=1,"",RTD("cqg.rtd",,"StudyData", "(Vol("&amp;$E$17&amp;")when  (LocalYear("&amp;$E$17&amp;")="&amp;$D$6&amp;" AND LocalMonth("&amp;$E$17&amp;")="&amp;$C$6&amp;" AND LocalDay("&amp;$E$17&amp;")="&amp;$B$6&amp;" AND LocalHour("&amp;$E$17&amp;")="&amp;F93&amp;" AND LocalMinute("&amp;$E$17&amp;")="&amp;G93&amp;"))", "Bar", "", "Close", "5", "0", "", "", "","FALSE","T"))</f>
        <v/>
      </c>
      <c r="X93" s="115" t="str">
        <f>IF(O93=1,"",RTD("cqg.rtd",,"StudyData", "(Vol("&amp;$E$18&amp;")when  (LocalYear("&amp;$E$18&amp;")="&amp;$D$7&amp;" AND LocalMonth("&amp;$E$18&amp;")="&amp;$C$7&amp;" AND LocalDay("&amp;$E$18&amp;")="&amp;$B$7&amp;" AND LocalHour("&amp;$E$18&amp;")="&amp;F93&amp;" AND LocalMinute("&amp;$E$18&amp;")="&amp;G93&amp;"))", "Bar", "", "Close", "5", "0", "", "", "","FALSE","T"))</f>
        <v/>
      </c>
      <c r="Y93" s="115" t="str">
        <f>IF(O93=1,"",RTD("cqg.rtd",,"StudyData", "(Vol("&amp;$E$19&amp;")when  (LocalYear("&amp;$E$19&amp;")="&amp;$D$8&amp;" AND LocalMonth("&amp;$E$19&amp;")="&amp;$C$8&amp;" AND LocalDay("&amp;$E$19&amp;")="&amp;$B$8&amp;" AND LocalHour("&amp;$E$19&amp;")="&amp;F93&amp;" AND LocalMinute("&amp;$E$19&amp;")="&amp;G93&amp;"))", "Bar", "", "Close", "5", "0", "", "", "","FALSE","T"))</f>
        <v/>
      </c>
      <c r="Z93" s="115" t="str">
        <f>IF(O93=1,"",RTD("cqg.rtd",,"StudyData", "(Vol("&amp;$E$20&amp;")when  (LocalYear("&amp;$E$20&amp;")="&amp;$D$9&amp;" AND LocalMonth("&amp;$E$20&amp;")="&amp;$C$9&amp;" AND LocalDay("&amp;$E$20&amp;")="&amp;$B$9&amp;" AND LocalHour("&amp;$E$20&amp;")="&amp;F93&amp;" AND LocalMinute("&amp;$E$20&amp;")="&amp;G93&amp;"))", "Bar", "", "Close", "5", "0", "", "", "","FALSE","T"))</f>
        <v/>
      </c>
      <c r="AA93" s="115" t="str">
        <f>IF(O93=1,"",RTD("cqg.rtd",,"StudyData", "(Vol("&amp;$E$21&amp;")when  (LocalYear("&amp;$E$21&amp;")="&amp;$D$10&amp;" AND LocalMonth("&amp;$E$21&amp;")="&amp;$C$10&amp;" AND LocalDay("&amp;$E$21&amp;")="&amp;$B$10&amp;" AND LocalHour("&amp;$E$21&amp;")="&amp;F93&amp;" AND LocalMinute("&amp;$E$21&amp;")="&amp;G93&amp;"))", "Bar", "", "Close", "5", "0", "", "", "","FALSE","T"))</f>
        <v/>
      </c>
      <c r="AB93" s="115" t="str">
        <f>IF(O93=1,"",RTD("cqg.rtd",,"StudyData", "(Vol("&amp;$E$21&amp;")when  (LocalYear("&amp;$E$21&amp;")="&amp;$D$11&amp;" AND LocalMonth("&amp;$E$21&amp;")="&amp;$C$11&amp;" AND LocalDay("&amp;$E$21&amp;")="&amp;$B$11&amp;" AND LocalHour("&amp;$E$21&amp;")="&amp;F93&amp;" AND LocalMinute("&amp;$E$21&amp;")="&amp;G93&amp;"))", "Bar", "", "Close", "5", "0", "", "", "","FALSE","T"))</f>
        <v/>
      </c>
      <c r="AC93" s="116" t="str">
        <f t="shared" si="27"/>
        <v/>
      </c>
      <c r="AE93" s="115" t="str">
        <f ca="1">IF($R93=1,SUM($S$1:S93),"")</f>
        <v/>
      </c>
      <c r="AF93" s="115" t="str">
        <f ca="1">IF($R93=1,SUM($T$1:T93),"")</f>
        <v/>
      </c>
      <c r="AG93" s="115" t="str">
        <f ca="1">IF($R93=1,SUM($U$1:U93),"")</f>
        <v/>
      </c>
      <c r="AH93" s="115" t="str">
        <f ca="1">IF($R93=1,SUM($V$1:V93),"")</f>
        <v/>
      </c>
      <c r="AI93" s="115" t="str">
        <f ca="1">IF($R93=1,SUM($W$1:W93),"")</f>
        <v/>
      </c>
      <c r="AJ93" s="115" t="str">
        <f ca="1">IF($R93=1,SUM($X$1:X93),"")</f>
        <v/>
      </c>
      <c r="AK93" s="115" t="str">
        <f ca="1">IF($R93=1,SUM($Y$1:Y93),"")</f>
        <v/>
      </c>
      <c r="AL93" s="115" t="str">
        <f ca="1">IF($R93=1,SUM($Z$1:Z93),"")</f>
        <v/>
      </c>
      <c r="AM93" s="115" t="str">
        <f ca="1">IF($R93=1,SUM($AA$1:AA93),"")</f>
        <v/>
      </c>
      <c r="AN93" s="115" t="str">
        <f ca="1">IF($R93=1,SUM($AB$1:AB93),"")</f>
        <v/>
      </c>
      <c r="AO93" s="115" t="str">
        <f ca="1">IF($R93=1,SUM($AC$1:AC93),"")</f>
        <v/>
      </c>
      <c r="AQ93" s="120" t="str">
        <f t="shared" si="28"/>
        <v>16:10</v>
      </c>
    </row>
    <row r="94" spans="6:43" x14ac:dyDescent="0.3">
      <c r="F94" s="115">
        <f t="shared" si="29"/>
        <v>16</v>
      </c>
      <c r="G94" s="117">
        <f t="shared" si="30"/>
        <v>15</v>
      </c>
      <c r="H94" s="118">
        <f t="shared" si="31"/>
        <v>0.67708333333333337</v>
      </c>
      <c r="K94" s="116" t="str">
        <f xml:space="preserve"> IF(O94=1,"",RTD("cqg.rtd",,"StudyData",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/>
      </c>
      <c r="L94" s="116" t="e">
        <f>IF(K94="",NA(),RTD("cqg.rtd",,"StudyData",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>#N/A</v>
      </c>
      <c r="M94" s="116"/>
      <c r="O94" s="115">
        <f t="shared" si="23"/>
        <v>1</v>
      </c>
      <c r="R94" s="115">
        <f t="shared" ca="1" si="24"/>
        <v>1.0719999999999921</v>
      </c>
      <c r="S94" s="115" t="str">
        <f>IF(O94=1,"",RTD("cqg.rtd",,"StudyData", "(Vol("&amp;$E$13&amp;")when  (LocalYear("&amp;$E$13&amp;")="&amp;$D$2&amp;" AND LocalMonth("&amp;$E$13&amp;")="&amp;$C$2&amp;" AND LocalDay("&amp;$E$13&amp;")="&amp;$B$2&amp;" AND LocalHour("&amp;$E$13&amp;")="&amp;F94&amp;" AND LocalMinute("&amp;$E$13&amp;")="&amp;G94&amp;"))", "Bar", "", "Close", "5", "0", "", "", "","FALSE","T"))</f>
        <v/>
      </c>
      <c r="T94" s="115" t="str">
        <f>IF(O94=1,"",RTD("cqg.rtd",,"StudyData", "(Vol("&amp;$E$14&amp;")when  (LocalYear("&amp;$E$14&amp;")="&amp;$D$3&amp;" AND LocalMonth("&amp;$E$14&amp;")="&amp;$C$3&amp;" AND LocalDay("&amp;$E$14&amp;")="&amp;$B$3&amp;" AND LocalHour("&amp;$E$14&amp;")="&amp;F94&amp;" AND LocalMinute("&amp;$E$14&amp;")="&amp;G94&amp;"))", "Bar", "", "Close", "5", "0", "", "", "","FALSE","T"))</f>
        <v/>
      </c>
      <c r="U94" s="115" t="str">
        <f>IF(O94=1,"",RTD("cqg.rtd",,"StudyData", "(Vol("&amp;$E$15&amp;")when  (LocalYear("&amp;$E$15&amp;")="&amp;$D$4&amp;" AND LocalMonth("&amp;$E$15&amp;")="&amp;$C$4&amp;" AND LocalDay("&amp;$E$15&amp;")="&amp;$B$4&amp;" AND LocalHour("&amp;$E$15&amp;")="&amp;F94&amp;" AND LocalMinute("&amp;$E$15&amp;")="&amp;G94&amp;"))", "Bar", "", "Close", "5", "0", "", "", "","FALSE","T"))</f>
        <v/>
      </c>
      <c r="V94" s="115" t="str">
        <f>IF(O94=1,"",RTD("cqg.rtd",,"StudyData", "(Vol("&amp;$E$16&amp;")when  (LocalYear("&amp;$E$16&amp;")="&amp;$D$5&amp;" AND LocalMonth("&amp;$E$16&amp;")="&amp;$C$5&amp;" AND LocalDay("&amp;$E$16&amp;")="&amp;$B$5&amp;" AND LocalHour("&amp;$E$16&amp;")="&amp;F94&amp;" AND LocalMinute("&amp;$E$16&amp;")="&amp;G94&amp;"))", "Bar", "", "Close", "5", "0", "", "", "","FALSE","T"))</f>
        <v/>
      </c>
      <c r="W94" s="115" t="str">
        <f>IF(O94=1,"",RTD("cqg.rtd",,"StudyData", "(Vol("&amp;$E$17&amp;")when  (LocalYear("&amp;$E$17&amp;")="&amp;$D$6&amp;" AND LocalMonth("&amp;$E$17&amp;")="&amp;$C$6&amp;" AND LocalDay("&amp;$E$17&amp;")="&amp;$B$6&amp;" AND LocalHour("&amp;$E$17&amp;")="&amp;F94&amp;" AND LocalMinute("&amp;$E$17&amp;")="&amp;G94&amp;"))", "Bar", "", "Close", "5", "0", "", "", "","FALSE","T"))</f>
        <v/>
      </c>
      <c r="X94" s="115" t="str">
        <f>IF(O94=1,"",RTD("cqg.rtd",,"StudyData", "(Vol("&amp;$E$18&amp;")when  (LocalYear("&amp;$E$18&amp;")="&amp;$D$7&amp;" AND LocalMonth("&amp;$E$18&amp;")="&amp;$C$7&amp;" AND LocalDay("&amp;$E$18&amp;")="&amp;$B$7&amp;" AND LocalHour("&amp;$E$18&amp;")="&amp;F94&amp;" AND LocalMinute("&amp;$E$18&amp;")="&amp;G94&amp;"))", "Bar", "", "Close", "5", "0", "", "", "","FALSE","T"))</f>
        <v/>
      </c>
      <c r="Y94" s="115" t="str">
        <f>IF(O94=1,"",RTD("cqg.rtd",,"StudyData", "(Vol("&amp;$E$19&amp;")when  (LocalYear("&amp;$E$19&amp;")="&amp;$D$8&amp;" AND LocalMonth("&amp;$E$19&amp;")="&amp;$C$8&amp;" AND LocalDay("&amp;$E$19&amp;")="&amp;$B$8&amp;" AND LocalHour("&amp;$E$19&amp;")="&amp;F94&amp;" AND LocalMinute("&amp;$E$19&amp;")="&amp;G94&amp;"))", "Bar", "", "Close", "5", "0", "", "", "","FALSE","T"))</f>
        <v/>
      </c>
      <c r="Z94" s="115" t="str">
        <f>IF(O94=1,"",RTD("cqg.rtd",,"StudyData", "(Vol("&amp;$E$20&amp;")when  (LocalYear("&amp;$E$20&amp;")="&amp;$D$9&amp;" AND LocalMonth("&amp;$E$20&amp;")="&amp;$C$9&amp;" AND LocalDay("&amp;$E$20&amp;")="&amp;$B$9&amp;" AND LocalHour("&amp;$E$20&amp;")="&amp;F94&amp;" AND LocalMinute("&amp;$E$20&amp;")="&amp;G94&amp;"))", "Bar", "", "Close", "5", "0", "", "", "","FALSE","T"))</f>
        <v/>
      </c>
      <c r="AA94" s="115" t="str">
        <f>IF(O94=1,"",RTD("cqg.rtd",,"StudyData", "(Vol("&amp;$E$21&amp;")when  (LocalYear("&amp;$E$21&amp;")="&amp;$D$10&amp;" AND LocalMonth("&amp;$E$21&amp;")="&amp;$C$10&amp;" AND LocalDay("&amp;$E$21&amp;")="&amp;$B$10&amp;" AND LocalHour("&amp;$E$21&amp;")="&amp;F94&amp;" AND LocalMinute("&amp;$E$21&amp;")="&amp;G94&amp;"))", "Bar", "", "Close", "5", "0", "", "", "","FALSE","T"))</f>
        <v/>
      </c>
      <c r="AB94" s="115" t="str">
        <f>IF(O94=1,"",RTD("cqg.rtd",,"StudyData", "(Vol("&amp;$E$21&amp;")when  (LocalYear("&amp;$E$21&amp;")="&amp;$D$11&amp;" AND LocalMonth("&amp;$E$21&amp;")="&amp;$C$11&amp;" AND LocalDay("&amp;$E$21&amp;")="&amp;$B$11&amp;" AND LocalHour("&amp;$E$21&amp;")="&amp;F94&amp;" AND LocalMinute("&amp;$E$21&amp;")="&amp;G94&amp;"))", "Bar", "", "Close", "5", "0", "", "", "","FALSE","T"))</f>
        <v/>
      </c>
      <c r="AC94" s="116" t="str">
        <f t="shared" si="27"/>
        <v/>
      </c>
      <c r="AE94" s="115" t="str">
        <f ca="1">IF($R94=1,SUM($S$1:S94),"")</f>
        <v/>
      </c>
      <c r="AF94" s="115" t="str">
        <f ca="1">IF($R94=1,SUM($T$1:T94),"")</f>
        <v/>
      </c>
      <c r="AG94" s="115" t="str">
        <f ca="1">IF($R94=1,SUM($U$1:U94),"")</f>
        <v/>
      </c>
      <c r="AH94" s="115" t="str">
        <f ca="1">IF($R94=1,SUM($V$1:V94),"")</f>
        <v/>
      </c>
      <c r="AI94" s="115" t="str">
        <f ca="1">IF($R94=1,SUM($W$1:W94),"")</f>
        <v/>
      </c>
      <c r="AJ94" s="115" t="str">
        <f ca="1">IF($R94=1,SUM($X$1:X94),"")</f>
        <v/>
      </c>
      <c r="AK94" s="115" t="str">
        <f ca="1">IF($R94=1,SUM($Y$1:Y94),"")</f>
        <v/>
      </c>
      <c r="AL94" s="115" t="str">
        <f ca="1">IF($R94=1,SUM($Z$1:Z94),"")</f>
        <v/>
      </c>
      <c r="AM94" s="115" t="str">
        <f ca="1">IF($R94=1,SUM($AA$1:AA94),"")</f>
        <v/>
      </c>
      <c r="AN94" s="115" t="str">
        <f ca="1">IF($R94=1,SUM($AB$1:AB94),"")</f>
        <v/>
      </c>
      <c r="AO94" s="115" t="str">
        <f ca="1">IF($R94=1,SUM($AC$1:AC94),"")</f>
        <v/>
      </c>
      <c r="AQ94" s="120" t="str">
        <f t="shared" si="28"/>
        <v>16:15</v>
      </c>
    </row>
    <row r="95" spans="6:43" x14ac:dyDescent="0.3">
      <c r="F95" s="115">
        <f t="shared" si="29"/>
        <v>16</v>
      </c>
      <c r="G95" s="117">
        <f t="shared" si="30"/>
        <v>20</v>
      </c>
      <c r="H95" s="118">
        <f t="shared" si="31"/>
        <v>0.68055555555555547</v>
      </c>
      <c r="K95" s="116" t="str">
        <f xml:space="preserve"> IF(O95=1,"",RTD("cqg.rtd",,"StudyData",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/>
      </c>
      <c r="L95" s="116" t="e">
        <f>IF(K95="",NA(),RTD("cqg.rtd",,"StudyData",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>#N/A</v>
      </c>
      <c r="M95" s="116"/>
      <c r="O95" s="115">
        <f t="shared" si="23"/>
        <v>1</v>
      </c>
      <c r="R95" s="115">
        <f t="shared" ca="1" si="24"/>
        <v>1.072999999999992</v>
      </c>
      <c r="S95" s="115" t="str">
        <f>IF(O95=1,"",RTD("cqg.rtd",,"StudyData", "(Vol("&amp;$E$13&amp;")when  (LocalYear("&amp;$E$13&amp;")="&amp;$D$2&amp;" AND LocalMonth("&amp;$E$13&amp;")="&amp;$C$2&amp;" AND LocalDay("&amp;$E$13&amp;")="&amp;$B$2&amp;" AND LocalHour("&amp;$E$13&amp;")="&amp;F95&amp;" AND LocalMinute("&amp;$E$13&amp;")="&amp;G95&amp;"))", "Bar", "", "Close", "5", "0", "", "", "","FALSE","T"))</f>
        <v/>
      </c>
      <c r="T95" s="115" t="str">
        <f>IF(O95=1,"",RTD("cqg.rtd",,"StudyData", "(Vol("&amp;$E$14&amp;")when  (LocalYear("&amp;$E$14&amp;")="&amp;$D$3&amp;" AND LocalMonth("&amp;$E$14&amp;")="&amp;$C$3&amp;" AND LocalDay("&amp;$E$14&amp;")="&amp;$B$3&amp;" AND LocalHour("&amp;$E$14&amp;")="&amp;F95&amp;" AND LocalMinute("&amp;$E$14&amp;")="&amp;G95&amp;"))", "Bar", "", "Close", "5", "0", "", "", "","FALSE","T"))</f>
        <v/>
      </c>
      <c r="U95" s="115" t="str">
        <f>IF(O95=1,"",RTD("cqg.rtd",,"StudyData", "(Vol("&amp;$E$15&amp;")when  (LocalYear("&amp;$E$15&amp;")="&amp;$D$4&amp;" AND LocalMonth("&amp;$E$15&amp;")="&amp;$C$4&amp;" AND LocalDay("&amp;$E$15&amp;")="&amp;$B$4&amp;" AND LocalHour("&amp;$E$15&amp;")="&amp;F95&amp;" AND LocalMinute("&amp;$E$15&amp;")="&amp;G95&amp;"))", "Bar", "", "Close", "5", "0", "", "", "","FALSE","T"))</f>
        <v/>
      </c>
      <c r="V95" s="115" t="str">
        <f>IF(O95=1,"",RTD("cqg.rtd",,"StudyData", "(Vol("&amp;$E$16&amp;")when  (LocalYear("&amp;$E$16&amp;")="&amp;$D$5&amp;" AND LocalMonth("&amp;$E$16&amp;")="&amp;$C$5&amp;" AND LocalDay("&amp;$E$16&amp;")="&amp;$B$5&amp;" AND LocalHour("&amp;$E$16&amp;")="&amp;F95&amp;" AND LocalMinute("&amp;$E$16&amp;")="&amp;G95&amp;"))", "Bar", "", "Close", "5", "0", "", "", "","FALSE","T"))</f>
        <v/>
      </c>
      <c r="W95" s="115" t="str">
        <f>IF(O95=1,"",RTD("cqg.rtd",,"StudyData", "(Vol("&amp;$E$17&amp;")when  (LocalYear("&amp;$E$17&amp;")="&amp;$D$6&amp;" AND LocalMonth("&amp;$E$17&amp;")="&amp;$C$6&amp;" AND LocalDay("&amp;$E$17&amp;")="&amp;$B$6&amp;" AND LocalHour("&amp;$E$17&amp;")="&amp;F95&amp;" AND LocalMinute("&amp;$E$17&amp;")="&amp;G95&amp;"))", "Bar", "", "Close", "5", "0", "", "", "","FALSE","T"))</f>
        <v/>
      </c>
      <c r="X95" s="115" t="str">
        <f>IF(O95=1,"",RTD("cqg.rtd",,"StudyData", "(Vol("&amp;$E$18&amp;")when  (LocalYear("&amp;$E$18&amp;")="&amp;$D$7&amp;" AND LocalMonth("&amp;$E$18&amp;")="&amp;$C$7&amp;" AND LocalDay("&amp;$E$18&amp;")="&amp;$B$7&amp;" AND LocalHour("&amp;$E$18&amp;")="&amp;F95&amp;" AND LocalMinute("&amp;$E$18&amp;")="&amp;G95&amp;"))", "Bar", "", "Close", "5", "0", "", "", "","FALSE","T"))</f>
        <v/>
      </c>
      <c r="Y95" s="115" t="str">
        <f>IF(O95=1,"",RTD("cqg.rtd",,"StudyData", "(Vol("&amp;$E$19&amp;")when  (LocalYear("&amp;$E$19&amp;")="&amp;$D$8&amp;" AND LocalMonth("&amp;$E$19&amp;")="&amp;$C$8&amp;" AND LocalDay("&amp;$E$19&amp;")="&amp;$B$8&amp;" AND LocalHour("&amp;$E$19&amp;")="&amp;F95&amp;" AND LocalMinute("&amp;$E$19&amp;")="&amp;G95&amp;"))", "Bar", "", "Close", "5", "0", "", "", "","FALSE","T"))</f>
        <v/>
      </c>
      <c r="Z95" s="115" t="str">
        <f>IF(O95=1,"",RTD("cqg.rtd",,"StudyData", "(Vol("&amp;$E$20&amp;")when  (LocalYear("&amp;$E$20&amp;")="&amp;$D$9&amp;" AND LocalMonth("&amp;$E$20&amp;")="&amp;$C$9&amp;" AND LocalDay("&amp;$E$20&amp;")="&amp;$B$9&amp;" AND LocalHour("&amp;$E$20&amp;")="&amp;F95&amp;" AND LocalMinute("&amp;$E$20&amp;")="&amp;G95&amp;"))", "Bar", "", "Close", "5", "0", "", "", "","FALSE","T"))</f>
        <v/>
      </c>
      <c r="AA95" s="115" t="str">
        <f>IF(O95=1,"",RTD("cqg.rtd",,"StudyData", "(Vol("&amp;$E$21&amp;")when  (LocalYear("&amp;$E$21&amp;")="&amp;$D$10&amp;" AND LocalMonth("&amp;$E$21&amp;")="&amp;$C$10&amp;" AND LocalDay("&amp;$E$21&amp;")="&amp;$B$10&amp;" AND LocalHour("&amp;$E$21&amp;")="&amp;F95&amp;" AND LocalMinute("&amp;$E$21&amp;")="&amp;G95&amp;"))", "Bar", "", "Close", "5", "0", "", "", "","FALSE","T"))</f>
        <v/>
      </c>
      <c r="AB95" s="115" t="str">
        <f>IF(O95=1,"",RTD("cqg.rtd",,"StudyData", "(Vol("&amp;$E$21&amp;")when  (LocalYear("&amp;$E$21&amp;")="&amp;$D$11&amp;" AND LocalMonth("&amp;$E$21&amp;")="&amp;$C$11&amp;" AND LocalDay("&amp;$E$21&amp;")="&amp;$B$11&amp;" AND LocalHour("&amp;$E$21&amp;")="&amp;F95&amp;" AND LocalMinute("&amp;$E$21&amp;")="&amp;G95&amp;"))", "Bar", "", "Close", "5", "0", "", "", "","FALSE","T"))</f>
        <v/>
      </c>
      <c r="AC95" s="116" t="str">
        <f t="shared" si="27"/>
        <v/>
      </c>
      <c r="AE95" s="115" t="str">
        <f ca="1">IF($R95=1,SUM($S$1:S95),"")</f>
        <v/>
      </c>
      <c r="AF95" s="115" t="str">
        <f ca="1">IF($R95=1,SUM($T$1:T95),"")</f>
        <v/>
      </c>
      <c r="AG95" s="115" t="str">
        <f ca="1">IF($R95=1,SUM($U$1:U95),"")</f>
        <v/>
      </c>
      <c r="AH95" s="115" t="str">
        <f ca="1">IF($R95=1,SUM($V$1:V95),"")</f>
        <v/>
      </c>
      <c r="AI95" s="115" t="str">
        <f ca="1">IF($R95=1,SUM($W$1:W95),"")</f>
        <v/>
      </c>
      <c r="AJ95" s="115" t="str">
        <f ca="1">IF($R95=1,SUM($X$1:X95),"")</f>
        <v/>
      </c>
      <c r="AK95" s="115" t="str">
        <f ca="1">IF($R95=1,SUM($Y$1:Y95),"")</f>
        <v/>
      </c>
      <c r="AL95" s="115" t="str">
        <f ca="1">IF($R95=1,SUM($Z$1:Z95),"")</f>
        <v/>
      </c>
      <c r="AM95" s="115" t="str">
        <f ca="1">IF($R95=1,SUM($AA$1:AA95),"")</f>
        <v/>
      </c>
      <c r="AN95" s="115" t="str">
        <f ca="1">IF($R95=1,SUM($AB$1:AB95),"")</f>
        <v/>
      </c>
      <c r="AO95" s="115" t="str">
        <f ca="1">IF($R95=1,SUM($AC$1:AC95),"")</f>
        <v/>
      </c>
      <c r="AQ95" s="120" t="str">
        <f t="shared" si="28"/>
        <v>16:20</v>
      </c>
    </row>
    <row r="96" spans="6:43" x14ac:dyDescent="0.3">
      <c r="F96" s="115">
        <f t="shared" si="29"/>
        <v>16</v>
      </c>
      <c r="G96" s="117">
        <f t="shared" si="30"/>
        <v>25</v>
      </c>
      <c r="H96" s="118">
        <f t="shared" si="31"/>
        <v>0.68402777777777779</v>
      </c>
      <c r="K96" s="116" t="str">
        <f xml:space="preserve"> IF(O96=1,"",RTD("cqg.rtd",,"StudyData",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/>
      </c>
      <c r="L96" s="116" t="e">
        <f>IF(K96="",NA(),RTD("cqg.rtd",,"StudyData",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>#N/A</v>
      </c>
      <c r="M96" s="116"/>
      <c r="O96" s="115">
        <f t="shared" si="23"/>
        <v>1</v>
      </c>
      <c r="R96" s="115">
        <f t="shared" ca="1" si="24"/>
        <v>1.0739999999999919</v>
      </c>
      <c r="S96" s="115" t="str">
        <f>IF(O96=1,"",RTD("cqg.rtd",,"StudyData", "(Vol("&amp;$E$13&amp;")when  (LocalYear("&amp;$E$13&amp;")="&amp;$D$2&amp;" AND LocalMonth("&amp;$E$13&amp;")="&amp;$C$2&amp;" AND LocalDay("&amp;$E$13&amp;")="&amp;$B$2&amp;" AND LocalHour("&amp;$E$13&amp;")="&amp;F96&amp;" AND LocalMinute("&amp;$E$13&amp;")="&amp;G96&amp;"))", "Bar", "", "Close", "5", "0", "", "", "","FALSE","T"))</f>
        <v/>
      </c>
      <c r="T96" s="115" t="str">
        <f>IF(O96=1,"",RTD("cqg.rtd",,"StudyData", "(Vol("&amp;$E$14&amp;")when  (LocalYear("&amp;$E$14&amp;")="&amp;$D$3&amp;" AND LocalMonth("&amp;$E$14&amp;")="&amp;$C$3&amp;" AND LocalDay("&amp;$E$14&amp;")="&amp;$B$3&amp;" AND LocalHour("&amp;$E$14&amp;")="&amp;F96&amp;" AND LocalMinute("&amp;$E$14&amp;")="&amp;G96&amp;"))", "Bar", "", "Close", "5", "0", "", "", "","FALSE","T"))</f>
        <v/>
      </c>
      <c r="U96" s="115" t="str">
        <f>IF(O96=1,"",RTD("cqg.rtd",,"StudyData", "(Vol("&amp;$E$15&amp;")when  (LocalYear("&amp;$E$15&amp;")="&amp;$D$4&amp;" AND LocalMonth("&amp;$E$15&amp;")="&amp;$C$4&amp;" AND LocalDay("&amp;$E$15&amp;")="&amp;$B$4&amp;" AND LocalHour("&amp;$E$15&amp;")="&amp;F96&amp;" AND LocalMinute("&amp;$E$15&amp;")="&amp;G96&amp;"))", "Bar", "", "Close", "5", "0", "", "", "","FALSE","T"))</f>
        <v/>
      </c>
      <c r="V96" s="115" t="str">
        <f>IF(O96=1,"",RTD("cqg.rtd",,"StudyData", "(Vol("&amp;$E$16&amp;")when  (LocalYear("&amp;$E$16&amp;")="&amp;$D$5&amp;" AND LocalMonth("&amp;$E$16&amp;")="&amp;$C$5&amp;" AND LocalDay("&amp;$E$16&amp;")="&amp;$B$5&amp;" AND LocalHour("&amp;$E$16&amp;")="&amp;F96&amp;" AND LocalMinute("&amp;$E$16&amp;")="&amp;G96&amp;"))", "Bar", "", "Close", "5", "0", "", "", "","FALSE","T"))</f>
        <v/>
      </c>
      <c r="W96" s="115" t="str">
        <f>IF(O96=1,"",RTD("cqg.rtd",,"StudyData", "(Vol("&amp;$E$17&amp;")when  (LocalYear("&amp;$E$17&amp;")="&amp;$D$6&amp;" AND LocalMonth("&amp;$E$17&amp;")="&amp;$C$6&amp;" AND LocalDay("&amp;$E$17&amp;")="&amp;$B$6&amp;" AND LocalHour("&amp;$E$17&amp;")="&amp;F96&amp;" AND LocalMinute("&amp;$E$17&amp;")="&amp;G96&amp;"))", "Bar", "", "Close", "5", "0", "", "", "","FALSE","T"))</f>
        <v/>
      </c>
      <c r="X96" s="115" t="str">
        <f>IF(O96=1,"",RTD("cqg.rtd",,"StudyData", "(Vol("&amp;$E$18&amp;")when  (LocalYear("&amp;$E$18&amp;")="&amp;$D$7&amp;" AND LocalMonth("&amp;$E$18&amp;")="&amp;$C$7&amp;" AND LocalDay("&amp;$E$18&amp;")="&amp;$B$7&amp;" AND LocalHour("&amp;$E$18&amp;")="&amp;F96&amp;" AND LocalMinute("&amp;$E$18&amp;")="&amp;G96&amp;"))", "Bar", "", "Close", "5", "0", "", "", "","FALSE","T"))</f>
        <v/>
      </c>
      <c r="Y96" s="115" t="str">
        <f>IF(O96=1,"",RTD("cqg.rtd",,"StudyData", "(Vol("&amp;$E$19&amp;")when  (LocalYear("&amp;$E$19&amp;")="&amp;$D$8&amp;" AND LocalMonth("&amp;$E$19&amp;")="&amp;$C$8&amp;" AND LocalDay("&amp;$E$19&amp;")="&amp;$B$8&amp;" AND LocalHour("&amp;$E$19&amp;")="&amp;F96&amp;" AND LocalMinute("&amp;$E$19&amp;")="&amp;G96&amp;"))", "Bar", "", "Close", "5", "0", "", "", "","FALSE","T"))</f>
        <v/>
      </c>
      <c r="Z96" s="115" t="str">
        <f>IF(O96=1,"",RTD("cqg.rtd",,"StudyData", "(Vol("&amp;$E$20&amp;")when  (LocalYear("&amp;$E$20&amp;")="&amp;$D$9&amp;" AND LocalMonth("&amp;$E$20&amp;")="&amp;$C$9&amp;" AND LocalDay("&amp;$E$20&amp;")="&amp;$B$9&amp;" AND LocalHour("&amp;$E$20&amp;")="&amp;F96&amp;" AND LocalMinute("&amp;$E$20&amp;")="&amp;G96&amp;"))", "Bar", "", "Close", "5", "0", "", "", "","FALSE","T"))</f>
        <v/>
      </c>
      <c r="AA96" s="115" t="str">
        <f>IF(O96=1,"",RTD("cqg.rtd",,"StudyData", "(Vol("&amp;$E$21&amp;")when  (LocalYear("&amp;$E$21&amp;")="&amp;$D$10&amp;" AND LocalMonth("&amp;$E$21&amp;")="&amp;$C$10&amp;" AND LocalDay("&amp;$E$21&amp;")="&amp;$B$10&amp;" AND LocalHour("&amp;$E$21&amp;")="&amp;F96&amp;" AND LocalMinute("&amp;$E$21&amp;")="&amp;G96&amp;"))", "Bar", "", "Close", "5", "0", "", "", "","FALSE","T"))</f>
        <v/>
      </c>
      <c r="AB96" s="115" t="str">
        <f>IF(O96=1,"",RTD("cqg.rtd",,"StudyData", "(Vol("&amp;$E$21&amp;")when  (LocalYear("&amp;$E$21&amp;")="&amp;$D$11&amp;" AND LocalMonth("&amp;$E$21&amp;")="&amp;$C$11&amp;" AND LocalDay("&amp;$E$21&amp;")="&amp;$B$11&amp;" AND LocalHour("&amp;$E$21&amp;")="&amp;F96&amp;" AND LocalMinute("&amp;$E$21&amp;")="&amp;G96&amp;"))", "Bar", "", "Close", "5", "0", "", "", "","FALSE","T"))</f>
        <v/>
      </c>
      <c r="AC96" s="116" t="str">
        <f t="shared" si="27"/>
        <v/>
      </c>
      <c r="AE96" s="115" t="str">
        <f ca="1">IF($R96=1,SUM($S$1:S96),"")</f>
        <v/>
      </c>
      <c r="AF96" s="115" t="str">
        <f ca="1">IF($R96=1,SUM($T$1:T96),"")</f>
        <v/>
      </c>
      <c r="AG96" s="115" t="str">
        <f ca="1">IF($R96=1,SUM($U$1:U96),"")</f>
        <v/>
      </c>
      <c r="AH96" s="115" t="str">
        <f ca="1">IF($R96=1,SUM($V$1:V96),"")</f>
        <v/>
      </c>
      <c r="AI96" s="115" t="str">
        <f ca="1">IF($R96=1,SUM($W$1:W96),"")</f>
        <v/>
      </c>
      <c r="AJ96" s="115" t="str">
        <f ca="1">IF($R96=1,SUM($X$1:X96),"")</f>
        <v/>
      </c>
      <c r="AK96" s="115" t="str">
        <f ca="1">IF($R96=1,SUM($Y$1:Y96),"")</f>
        <v/>
      </c>
      <c r="AL96" s="115" t="str">
        <f ca="1">IF($R96=1,SUM($Z$1:Z96),"")</f>
        <v/>
      </c>
      <c r="AM96" s="115" t="str">
        <f ca="1">IF($R96=1,SUM($AA$1:AA96),"")</f>
        <v/>
      </c>
      <c r="AN96" s="115" t="str">
        <f ca="1">IF($R96=1,SUM($AB$1:AB96),"")</f>
        <v/>
      </c>
      <c r="AO96" s="115" t="str">
        <f ca="1">IF($R96=1,SUM($AC$1:AC96),"")</f>
        <v/>
      </c>
      <c r="AQ96" s="120" t="str">
        <f t="shared" si="28"/>
        <v>16:25</v>
      </c>
    </row>
    <row r="97" spans="6:43" x14ac:dyDescent="0.3">
      <c r="F97" s="115">
        <f t="shared" si="29"/>
        <v>16</v>
      </c>
      <c r="G97" s="117">
        <f t="shared" si="30"/>
        <v>30</v>
      </c>
      <c r="H97" s="118">
        <f t="shared" si="31"/>
        <v>0.6875</v>
      </c>
      <c r="K97" s="116" t="str">
        <f xml:space="preserve"> IF(O97=1,"",RTD("cqg.rtd",,"StudyData",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/>
      </c>
      <c r="L97" s="116" t="e">
        <f>IF(K97="",NA(),RTD("cqg.rtd",,"StudyData",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>#N/A</v>
      </c>
      <c r="M97" s="116"/>
      <c r="O97" s="115">
        <f t="shared" si="23"/>
        <v>1</v>
      </c>
      <c r="R97" s="115">
        <f t="shared" ca="1" si="24"/>
        <v>1.0749999999999917</v>
      </c>
      <c r="S97" s="115" t="str">
        <f>IF(O97=1,"",RTD("cqg.rtd",,"StudyData", "(Vol("&amp;$E$13&amp;")when  (LocalYear("&amp;$E$13&amp;")="&amp;$D$2&amp;" AND LocalMonth("&amp;$E$13&amp;")="&amp;$C$2&amp;" AND LocalDay("&amp;$E$13&amp;")="&amp;$B$2&amp;" AND LocalHour("&amp;$E$13&amp;")="&amp;F97&amp;" AND LocalMinute("&amp;$E$13&amp;")="&amp;G97&amp;"))", "Bar", "", "Close", "5", "0", "", "", "","FALSE","T"))</f>
        <v/>
      </c>
      <c r="T97" s="115" t="str">
        <f>IF(O97=1,"",RTD("cqg.rtd",,"StudyData", "(Vol("&amp;$E$14&amp;")when  (LocalYear("&amp;$E$14&amp;")="&amp;$D$3&amp;" AND LocalMonth("&amp;$E$14&amp;")="&amp;$C$3&amp;" AND LocalDay("&amp;$E$14&amp;")="&amp;$B$3&amp;" AND LocalHour("&amp;$E$14&amp;")="&amp;F97&amp;" AND LocalMinute("&amp;$E$14&amp;")="&amp;G97&amp;"))", "Bar", "", "Close", "5", "0", "", "", "","FALSE","T"))</f>
        <v/>
      </c>
      <c r="U97" s="115" t="str">
        <f>IF(O97=1,"",RTD("cqg.rtd",,"StudyData", "(Vol("&amp;$E$15&amp;")when  (LocalYear("&amp;$E$15&amp;")="&amp;$D$4&amp;" AND LocalMonth("&amp;$E$15&amp;")="&amp;$C$4&amp;" AND LocalDay("&amp;$E$15&amp;")="&amp;$B$4&amp;" AND LocalHour("&amp;$E$15&amp;")="&amp;F97&amp;" AND LocalMinute("&amp;$E$15&amp;")="&amp;G97&amp;"))", "Bar", "", "Close", "5", "0", "", "", "","FALSE","T"))</f>
        <v/>
      </c>
      <c r="V97" s="115" t="str">
        <f>IF(O97=1,"",RTD("cqg.rtd",,"StudyData", "(Vol("&amp;$E$16&amp;")when  (LocalYear("&amp;$E$16&amp;")="&amp;$D$5&amp;" AND LocalMonth("&amp;$E$16&amp;")="&amp;$C$5&amp;" AND LocalDay("&amp;$E$16&amp;")="&amp;$B$5&amp;" AND LocalHour("&amp;$E$16&amp;")="&amp;F97&amp;" AND LocalMinute("&amp;$E$16&amp;")="&amp;G97&amp;"))", "Bar", "", "Close", "5", "0", "", "", "","FALSE","T"))</f>
        <v/>
      </c>
      <c r="W97" s="115" t="str">
        <f>IF(O97=1,"",RTD("cqg.rtd",,"StudyData", "(Vol("&amp;$E$17&amp;")when  (LocalYear("&amp;$E$17&amp;")="&amp;$D$6&amp;" AND LocalMonth("&amp;$E$17&amp;")="&amp;$C$6&amp;" AND LocalDay("&amp;$E$17&amp;")="&amp;$B$6&amp;" AND LocalHour("&amp;$E$17&amp;")="&amp;F97&amp;" AND LocalMinute("&amp;$E$17&amp;")="&amp;G97&amp;"))", "Bar", "", "Close", "5", "0", "", "", "","FALSE","T"))</f>
        <v/>
      </c>
      <c r="X97" s="115" t="str">
        <f>IF(O97=1,"",RTD("cqg.rtd",,"StudyData", "(Vol("&amp;$E$18&amp;")when  (LocalYear("&amp;$E$18&amp;")="&amp;$D$7&amp;" AND LocalMonth("&amp;$E$18&amp;")="&amp;$C$7&amp;" AND LocalDay("&amp;$E$18&amp;")="&amp;$B$7&amp;" AND LocalHour("&amp;$E$18&amp;")="&amp;F97&amp;" AND LocalMinute("&amp;$E$18&amp;")="&amp;G97&amp;"))", "Bar", "", "Close", "5", "0", "", "", "","FALSE","T"))</f>
        <v/>
      </c>
      <c r="Y97" s="115" t="str">
        <f>IF(O97=1,"",RTD("cqg.rtd",,"StudyData", "(Vol("&amp;$E$19&amp;")when  (LocalYear("&amp;$E$19&amp;")="&amp;$D$8&amp;" AND LocalMonth("&amp;$E$19&amp;")="&amp;$C$8&amp;" AND LocalDay("&amp;$E$19&amp;")="&amp;$B$8&amp;" AND LocalHour("&amp;$E$19&amp;")="&amp;F97&amp;" AND LocalMinute("&amp;$E$19&amp;")="&amp;G97&amp;"))", "Bar", "", "Close", "5", "0", "", "", "","FALSE","T"))</f>
        <v/>
      </c>
      <c r="Z97" s="115" t="str">
        <f>IF(O97=1,"",RTD("cqg.rtd",,"StudyData", "(Vol("&amp;$E$20&amp;")when  (LocalYear("&amp;$E$20&amp;")="&amp;$D$9&amp;" AND LocalMonth("&amp;$E$20&amp;")="&amp;$C$9&amp;" AND LocalDay("&amp;$E$20&amp;")="&amp;$B$9&amp;" AND LocalHour("&amp;$E$20&amp;")="&amp;F97&amp;" AND LocalMinute("&amp;$E$20&amp;")="&amp;G97&amp;"))", "Bar", "", "Close", "5", "0", "", "", "","FALSE","T"))</f>
        <v/>
      </c>
      <c r="AA97" s="115" t="str">
        <f>IF(O97=1,"",RTD("cqg.rtd",,"StudyData", "(Vol("&amp;$E$21&amp;")when  (LocalYear("&amp;$E$21&amp;")="&amp;$D$10&amp;" AND LocalMonth("&amp;$E$21&amp;")="&amp;$C$10&amp;" AND LocalDay("&amp;$E$21&amp;")="&amp;$B$10&amp;" AND LocalHour("&amp;$E$21&amp;")="&amp;F97&amp;" AND LocalMinute("&amp;$E$21&amp;")="&amp;G97&amp;"))", "Bar", "", "Close", "5", "0", "", "", "","FALSE","T"))</f>
        <v/>
      </c>
      <c r="AB97" s="115" t="str">
        <f>IF(O97=1,"",RTD("cqg.rtd",,"StudyData", "(Vol("&amp;$E$21&amp;")when  (LocalYear("&amp;$E$21&amp;")="&amp;$D$11&amp;" AND LocalMonth("&amp;$E$21&amp;")="&amp;$C$11&amp;" AND LocalDay("&amp;$E$21&amp;")="&amp;$B$11&amp;" AND LocalHour("&amp;$E$21&amp;")="&amp;F97&amp;" AND LocalMinute("&amp;$E$21&amp;")="&amp;G97&amp;"))", "Bar", "", "Close", "5", "0", "", "", "","FALSE","T"))</f>
        <v/>
      </c>
      <c r="AC97" s="116" t="str">
        <f t="shared" si="27"/>
        <v/>
      </c>
      <c r="AE97" s="115" t="str">
        <f ca="1">IF($R97=1,SUM($S$1:S97),"")</f>
        <v/>
      </c>
      <c r="AF97" s="115" t="str">
        <f ca="1">IF($R97=1,SUM($T$1:T97),"")</f>
        <v/>
      </c>
      <c r="AG97" s="115" t="str">
        <f ca="1">IF($R97=1,SUM($U$1:U97),"")</f>
        <v/>
      </c>
      <c r="AH97" s="115" t="str">
        <f ca="1">IF($R97=1,SUM($V$1:V97),"")</f>
        <v/>
      </c>
      <c r="AI97" s="115" t="str">
        <f ca="1">IF($R97=1,SUM($W$1:W97),"")</f>
        <v/>
      </c>
      <c r="AJ97" s="115" t="str">
        <f ca="1">IF($R97=1,SUM($X$1:X97),"")</f>
        <v/>
      </c>
      <c r="AK97" s="115" t="str">
        <f ca="1">IF($R97=1,SUM($Y$1:Y97),"")</f>
        <v/>
      </c>
      <c r="AL97" s="115" t="str">
        <f ca="1">IF($R97=1,SUM($Z$1:Z97),"")</f>
        <v/>
      </c>
      <c r="AM97" s="115" t="str">
        <f ca="1">IF($R97=1,SUM($AA$1:AA97),"")</f>
        <v/>
      </c>
      <c r="AN97" s="115" t="str">
        <f ca="1">IF($R97=1,SUM($AB$1:AB97),"")</f>
        <v/>
      </c>
      <c r="AO97" s="115" t="str">
        <f ca="1">IF($R97=1,SUM($AC$1:AC97),"")</f>
        <v/>
      </c>
      <c r="AQ97" s="120" t="str">
        <f t="shared" si="28"/>
        <v>16:30</v>
      </c>
    </row>
    <row r="98" spans="6:43" x14ac:dyDescent="0.3">
      <c r="F98" s="115">
        <f t="shared" si="29"/>
        <v>16</v>
      </c>
      <c r="G98" s="117">
        <f t="shared" si="30"/>
        <v>35</v>
      </c>
      <c r="H98" s="118">
        <f t="shared" si="31"/>
        <v>0.69097222222222221</v>
      </c>
      <c r="K98" s="116" t="str">
        <f xml:space="preserve"> IF(O98=1,"",RTD("cqg.rtd",,"StudyData",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/>
      </c>
      <c r="L98" s="116" t="e">
        <f>IF(K98="",NA(),RTD("cqg.rtd",,"StudyData",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>#N/A</v>
      </c>
      <c r="M98" s="116"/>
      <c r="O98" s="115">
        <f t="shared" si="23"/>
        <v>1</v>
      </c>
      <c r="R98" s="115">
        <f t="shared" ca="1" si="24"/>
        <v>1.0759999999999916</v>
      </c>
      <c r="S98" s="115" t="str">
        <f>IF(O98=1,"",RTD("cqg.rtd",,"StudyData", "(Vol("&amp;$E$13&amp;")when  (LocalYear("&amp;$E$13&amp;")="&amp;$D$2&amp;" AND LocalMonth("&amp;$E$13&amp;")="&amp;$C$2&amp;" AND LocalDay("&amp;$E$13&amp;")="&amp;$B$2&amp;" AND LocalHour("&amp;$E$13&amp;")="&amp;F98&amp;" AND LocalMinute("&amp;$E$13&amp;")="&amp;G98&amp;"))", "Bar", "", "Close", "5", "0", "", "", "","FALSE","T"))</f>
        <v/>
      </c>
      <c r="T98" s="115" t="str">
        <f>IF(O98=1,"",RTD("cqg.rtd",,"StudyData", "(Vol("&amp;$E$14&amp;")when  (LocalYear("&amp;$E$14&amp;")="&amp;$D$3&amp;" AND LocalMonth("&amp;$E$14&amp;")="&amp;$C$3&amp;" AND LocalDay("&amp;$E$14&amp;")="&amp;$B$3&amp;" AND LocalHour("&amp;$E$14&amp;")="&amp;F98&amp;" AND LocalMinute("&amp;$E$14&amp;")="&amp;G98&amp;"))", "Bar", "", "Close", "5", "0", "", "", "","FALSE","T"))</f>
        <v/>
      </c>
      <c r="U98" s="115" t="str">
        <f>IF(O98=1,"",RTD("cqg.rtd",,"StudyData", "(Vol("&amp;$E$15&amp;")when  (LocalYear("&amp;$E$15&amp;")="&amp;$D$4&amp;" AND LocalMonth("&amp;$E$15&amp;")="&amp;$C$4&amp;" AND LocalDay("&amp;$E$15&amp;")="&amp;$B$4&amp;" AND LocalHour("&amp;$E$15&amp;")="&amp;F98&amp;" AND LocalMinute("&amp;$E$15&amp;")="&amp;G98&amp;"))", "Bar", "", "Close", "5", "0", "", "", "","FALSE","T"))</f>
        <v/>
      </c>
      <c r="V98" s="115" t="str">
        <f>IF(O98=1,"",RTD("cqg.rtd",,"StudyData", "(Vol("&amp;$E$16&amp;")when  (LocalYear("&amp;$E$16&amp;")="&amp;$D$5&amp;" AND LocalMonth("&amp;$E$16&amp;")="&amp;$C$5&amp;" AND LocalDay("&amp;$E$16&amp;")="&amp;$B$5&amp;" AND LocalHour("&amp;$E$16&amp;")="&amp;F98&amp;" AND LocalMinute("&amp;$E$16&amp;")="&amp;G98&amp;"))", "Bar", "", "Close", "5", "0", "", "", "","FALSE","T"))</f>
        <v/>
      </c>
      <c r="W98" s="115" t="str">
        <f>IF(O98=1,"",RTD("cqg.rtd",,"StudyData", "(Vol("&amp;$E$17&amp;")when  (LocalYear("&amp;$E$17&amp;")="&amp;$D$6&amp;" AND LocalMonth("&amp;$E$17&amp;")="&amp;$C$6&amp;" AND LocalDay("&amp;$E$17&amp;")="&amp;$B$6&amp;" AND LocalHour("&amp;$E$17&amp;")="&amp;F98&amp;" AND LocalMinute("&amp;$E$17&amp;")="&amp;G98&amp;"))", "Bar", "", "Close", "5", "0", "", "", "","FALSE","T"))</f>
        <v/>
      </c>
      <c r="X98" s="115" t="str">
        <f>IF(O98=1,"",RTD("cqg.rtd",,"StudyData", "(Vol("&amp;$E$18&amp;")when  (LocalYear("&amp;$E$18&amp;")="&amp;$D$7&amp;" AND LocalMonth("&amp;$E$18&amp;")="&amp;$C$7&amp;" AND LocalDay("&amp;$E$18&amp;")="&amp;$B$7&amp;" AND LocalHour("&amp;$E$18&amp;")="&amp;F98&amp;" AND LocalMinute("&amp;$E$18&amp;")="&amp;G98&amp;"))", "Bar", "", "Close", "5", "0", "", "", "","FALSE","T"))</f>
        <v/>
      </c>
      <c r="Y98" s="115" t="str">
        <f>IF(O98=1,"",RTD("cqg.rtd",,"StudyData", "(Vol("&amp;$E$19&amp;")when  (LocalYear("&amp;$E$19&amp;")="&amp;$D$8&amp;" AND LocalMonth("&amp;$E$19&amp;")="&amp;$C$8&amp;" AND LocalDay("&amp;$E$19&amp;")="&amp;$B$8&amp;" AND LocalHour("&amp;$E$19&amp;")="&amp;F98&amp;" AND LocalMinute("&amp;$E$19&amp;")="&amp;G98&amp;"))", "Bar", "", "Close", "5", "0", "", "", "","FALSE","T"))</f>
        <v/>
      </c>
      <c r="Z98" s="115" t="str">
        <f>IF(O98=1,"",RTD("cqg.rtd",,"StudyData", "(Vol("&amp;$E$20&amp;")when  (LocalYear("&amp;$E$20&amp;")="&amp;$D$9&amp;" AND LocalMonth("&amp;$E$20&amp;")="&amp;$C$9&amp;" AND LocalDay("&amp;$E$20&amp;")="&amp;$B$9&amp;" AND LocalHour("&amp;$E$20&amp;")="&amp;F98&amp;" AND LocalMinute("&amp;$E$20&amp;")="&amp;G98&amp;"))", "Bar", "", "Close", "5", "0", "", "", "","FALSE","T"))</f>
        <v/>
      </c>
      <c r="AA98" s="115" t="str">
        <f>IF(O98=1,"",RTD("cqg.rtd",,"StudyData", "(Vol("&amp;$E$21&amp;")when  (LocalYear("&amp;$E$21&amp;")="&amp;$D$10&amp;" AND LocalMonth("&amp;$E$21&amp;")="&amp;$C$10&amp;" AND LocalDay("&amp;$E$21&amp;")="&amp;$B$10&amp;" AND LocalHour("&amp;$E$21&amp;")="&amp;F98&amp;" AND LocalMinute("&amp;$E$21&amp;")="&amp;G98&amp;"))", "Bar", "", "Close", "5", "0", "", "", "","FALSE","T"))</f>
        <v/>
      </c>
      <c r="AB98" s="115" t="str">
        <f>IF(O98=1,"",RTD("cqg.rtd",,"StudyData", "(Vol("&amp;$E$21&amp;")when  (LocalYear("&amp;$E$21&amp;")="&amp;$D$11&amp;" AND LocalMonth("&amp;$E$21&amp;")="&amp;$C$11&amp;" AND LocalDay("&amp;$E$21&amp;")="&amp;$B$11&amp;" AND LocalHour("&amp;$E$21&amp;")="&amp;F98&amp;" AND LocalMinute("&amp;$E$21&amp;")="&amp;G98&amp;"))", "Bar", "", "Close", "5", "0", "", "", "","FALSE","T"))</f>
        <v/>
      </c>
      <c r="AC98" s="116" t="str">
        <f t="shared" si="27"/>
        <v/>
      </c>
      <c r="AE98" s="115" t="str">
        <f ca="1">IF($R98=1,SUM($S$1:S98),"")</f>
        <v/>
      </c>
      <c r="AF98" s="115" t="str">
        <f ca="1">IF($R98=1,SUM($T$1:T98),"")</f>
        <v/>
      </c>
      <c r="AG98" s="115" t="str">
        <f ca="1">IF($R98=1,SUM($U$1:U98),"")</f>
        <v/>
      </c>
      <c r="AH98" s="115" t="str">
        <f ca="1">IF($R98=1,SUM($V$1:V98),"")</f>
        <v/>
      </c>
      <c r="AI98" s="115" t="str">
        <f ca="1">IF($R98=1,SUM($W$1:W98),"")</f>
        <v/>
      </c>
      <c r="AJ98" s="115" t="str">
        <f ca="1">IF($R98=1,SUM($X$1:X98),"")</f>
        <v/>
      </c>
      <c r="AK98" s="115" t="str">
        <f ca="1">IF($R98=1,SUM($Y$1:Y98),"")</f>
        <v/>
      </c>
      <c r="AL98" s="115" t="str">
        <f ca="1">IF($R98=1,SUM($Z$1:Z98),"")</f>
        <v/>
      </c>
      <c r="AM98" s="115" t="str">
        <f ca="1">IF($R98=1,SUM($AA$1:AA98),"")</f>
        <v/>
      </c>
      <c r="AN98" s="115" t="str">
        <f ca="1">IF($R98=1,SUM($AB$1:AB98),"")</f>
        <v/>
      </c>
      <c r="AO98" s="115" t="str">
        <f ca="1">IF($R98=1,SUM($AC$1:AC98),"")</f>
        <v/>
      </c>
      <c r="AQ98" s="120" t="str">
        <f t="shared" si="28"/>
        <v>16:35</v>
      </c>
    </row>
    <row r="99" spans="6:43" x14ac:dyDescent="0.3">
      <c r="F99" s="115">
        <f t="shared" si="29"/>
        <v>16</v>
      </c>
      <c r="G99" s="117">
        <f t="shared" si="30"/>
        <v>40</v>
      </c>
      <c r="H99" s="118">
        <f t="shared" si="31"/>
        <v>0.69444444444444453</v>
      </c>
      <c r="K99" s="116" t="str">
        <f xml:space="preserve"> IF(O99=1,"",RTD("cqg.rtd",,"StudyData",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/>
      </c>
      <c r="L99" s="116" t="e">
        <f>IF(K99="",NA(),RTD("cqg.rtd",,"StudyData",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>#N/A</v>
      </c>
      <c r="M99" s="116"/>
      <c r="O99" s="115">
        <f t="shared" si="23"/>
        <v>1</v>
      </c>
      <c r="R99" s="115">
        <f t="shared" ca="1" si="24"/>
        <v>1.0769999999999915</v>
      </c>
      <c r="S99" s="115" t="str">
        <f>IF(O99=1,"",RTD("cqg.rtd",,"StudyData", "(Vol("&amp;$E$13&amp;")when  (LocalYear("&amp;$E$13&amp;")="&amp;$D$2&amp;" AND LocalMonth("&amp;$E$13&amp;")="&amp;$C$2&amp;" AND LocalDay("&amp;$E$13&amp;")="&amp;$B$2&amp;" AND LocalHour("&amp;$E$13&amp;")="&amp;F99&amp;" AND LocalMinute("&amp;$E$13&amp;")="&amp;G99&amp;"))", "Bar", "", "Close", "5", "0", "", "", "","FALSE","T"))</f>
        <v/>
      </c>
      <c r="T99" s="115" t="str">
        <f>IF(O99=1,"",RTD("cqg.rtd",,"StudyData", "(Vol("&amp;$E$14&amp;")when  (LocalYear("&amp;$E$14&amp;")="&amp;$D$3&amp;" AND LocalMonth("&amp;$E$14&amp;")="&amp;$C$3&amp;" AND LocalDay("&amp;$E$14&amp;")="&amp;$B$3&amp;" AND LocalHour("&amp;$E$14&amp;")="&amp;F99&amp;" AND LocalMinute("&amp;$E$14&amp;")="&amp;G99&amp;"))", "Bar", "", "Close", "5", "0", "", "", "","FALSE","T"))</f>
        <v/>
      </c>
      <c r="U99" s="115" t="str">
        <f>IF(O99=1,"",RTD("cqg.rtd",,"StudyData", "(Vol("&amp;$E$15&amp;")when  (LocalYear("&amp;$E$15&amp;")="&amp;$D$4&amp;" AND LocalMonth("&amp;$E$15&amp;")="&amp;$C$4&amp;" AND LocalDay("&amp;$E$15&amp;")="&amp;$B$4&amp;" AND LocalHour("&amp;$E$15&amp;")="&amp;F99&amp;" AND LocalMinute("&amp;$E$15&amp;")="&amp;G99&amp;"))", "Bar", "", "Close", "5", "0", "", "", "","FALSE","T"))</f>
        <v/>
      </c>
      <c r="V99" s="115" t="str">
        <f>IF(O99=1,"",RTD("cqg.rtd",,"StudyData", "(Vol("&amp;$E$16&amp;")when  (LocalYear("&amp;$E$16&amp;")="&amp;$D$5&amp;" AND LocalMonth("&amp;$E$16&amp;")="&amp;$C$5&amp;" AND LocalDay("&amp;$E$16&amp;")="&amp;$B$5&amp;" AND LocalHour("&amp;$E$16&amp;")="&amp;F99&amp;" AND LocalMinute("&amp;$E$16&amp;")="&amp;G99&amp;"))", "Bar", "", "Close", "5", "0", "", "", "","FALSE","T"))</f>
        <v/>
      </c>
      <c r="W99" s="115" t="str">
        <f>IF(O99=1,"",RTD("cqg.rtd",,"StudyData", "(Vol("&amp;$E$17&amp;")when  (LocalYear("&amp;$E$17&amp;")="&amp;$D$6&amp;" AND LocalMonth("&amp;$E$17&amp;")="&amp;$C$6&amp;" AND LocalDay("&amp;$E$17&amp;")="&amp;$B$6&amp;" AND LocalHour("&amp;$E$17&amp;")="&amp;F99&amp;" AND LocalMinute("&amp;$E$17&amp;")="&amp;G99&amp;"))", "Bar", "", "Close", "5", "0", "", "", "","FALSE","T"))</f>
        <v/>
      </c>
      <c r="X99" s="115" t="str">
        <f>IF(O99=1,"",RTD("cqg.rtd",,"StudyData", "(Vol("&amp;$E$18&amp;")when  (LocalYear("&amp;$E$18&amp;")="&amp;$D$7&amp;" AND LocalMonth("&amp;$E$18&amp;")="&amp;$C$7&amp;" AND LocalDay("&amp;$E$18&amp;")="&amp;$B$7&amp;" AND LocalHour("&amp;$E$18&amp;")="&amp;F99&amp;" AND LocalMinute("&amp;$E$18&amp;")="&amp;G99&amp;"))", "Bar", "", "Close", "5", "0", "", "", "","FALSE","T"))</f>
        <v/>
      </c>
      <c r="Y99" s="115" t="str">
        <f>IF(O99=1,"",RTD("cqg.rtd",,"StudyData", "(Vol("&amp;$E$19&amp;")when  (LocalYear("&amp;$E$19&amp;")="&amp;$D$8&amp;" AND LocalMonth("&amp;$E$19&amp;")="&amp;$C$8&amp;" AND LocalDay("&amp;$E$19&amp;")="&amp;$B$8&amp;" AND LocalHour("&amp;$E$19&amp;")="&amp;F99&amp;" AND LocalMinute("&amp;$E$19&amp;")="&amp;G99&amp;"))", "Bar", "", "Close", "5", "0", "", "", "","FALSE","T"))</f>
        <v/>
      </c>
      <c r="Z99" s="115" t="str">
        <f>IF(O99=1,"",RTD("cqg.rtd",,"StudyData", "(Vol("&amp;$E$20&amp;")when  (LocalYear("&amp;$E$20&amp;")="&amp;$D$9&amp;" AND LocalMonth("&amp;$E$20&amp;")="&amp;$C$9&amp;" AND LocalDay("&amp;$E$20&amp;")="&amp;$B$9&amp;" AND LocalHour("&amp;$E$20&amp;")="&amp;F99&amp;" AND LocalMinute("&amp;$E$20&amp;")="&amp;G99&amp;"))", "Bar", "", "Close", "5", "0", "", "", "","FALSE","T"))</f>
        <v/>
      </c>
      <c r="AA99" s="115" t="str">
        <f>IF(O99=1,"",RTD("cqg.rtd",,"StudyData", "(Vol("&amp;$E$21&amp;")when  (LocalYear("&amp;$E$21&amp;")="&amp;$D$10&amp;" AND LocalMonth("&amp;$E$21&amp;")="&amp;$C$10&amp;" AND LocalDay("&amp;$E$21&amp;")="&amp;$B$10&amp;" AND LocalHour("&amp;$E$21&amp;")="&amp;F99&amp;" AND LocalMinute("&amp;$E$21&amp;")="&amp;G99&amp;"))", "Bar", "", "Close", "5", "0", "", "", "","FALSE","T"))</f>
        <v/>
      </c>
      <c r="AB99" s="115" t="str">
        <f>IF(O99=1,"",RTD("cqg.rtd",,"StudyData", "(Vol("&amp;$E$21&amp;")when  (LocalYear("&amp;$E$21&amp;")="&amp;$D$11&amp;" AND LocalMonth("&amp;$E$21&amp;")="&amp;$C$11&amp;" AND LocalDay("&amp;$E$21&amp;")="&amp;$B$11&amp;" AND LocalHour("&amp;$E$21&amp;")="&amp;F99&amp;" AND LocalMinute("&amp;$E$21&amp;")="&amp;G99&amp;"))", "Bar", "", "Close", "5", "0", "", "", "","FALSE","T"))</f>
        <v/>
      </c>
      <c r="AC99" s="116" t="str">
        <f t="shared" si="27"/>
        <v/>
      </c>
      <c r="AE99" s="115" t="str">
        <f ca="1">IF($R99=1,SUM($S$1:S99),"")</f>
        <v/>
      </c>
      <c r="AF99" s="115" t="str">
        <f ca="1">IF($R99=1,SUM($T$1:T99),"")</f>
        <v/>
      </c>
      <c r="AG99" s="115" t="str">
        <f ca="1">IF($R99=1,SUM($U$1:U99),"")</f>
        <v/>
      </c>
      <c r="AH99" s="115" t="str">
        <f ca="1">IF($R99=1,SUM($V$1:V99),"")</f>
        <v/>
      </c>
      <c r="AI99" s="115" t="str">
        <f ca="1">IF($R99=1,SUM($W$1:W99),"")</f>
        <v/>
      </c>
      <c r="AJ99" s="115" t="str">
        <f ca="1">IF($R99=1,SUM($X$1:X99),"")</f>
        <v/>
      </c>
      <c r="AK99" s="115" t="str">
        <f ca="1">IF($R99=1,SUM($Y$1:Y99),"")</f>
        <v/>
      </c>
      <c r="AL99" s="115" t="str">
        <f ca="1">IF($R99=1,SUM($Z$1:Z99),"")</f>
        <v/>
      </c>
      <c r="AM99" s="115" t="str">
        <f ca="1">IF($R99=1,SUM($AA$1:AA99),"")</f>
        <v/>
      </c>
      <c r="AN99" s="115" t="str">
        <f ca="1">IF($R99=1,SUM($AB$1:AB99),"")</f>
        <v/>
      </c>
      <c r="AO99" s="115" t="str">
        <f ca="1">IF($R99=1,SUM($AC$1:AC99),"")</f>
        <v/>
      </c>
      <c r="AQ99" s="120" t="str">
        <f t="shared" si="28"/>
        <v>16:40</v>
      </c>
    </row>
    <row r="100" spans="6:43" x14ac:dyDescent="0.3">
      <c r="F100" s="115">
        <f t="shared" si="29"/>
        <v>16</v>
      </c>
      <c r="G100" s="117">
        <f t="shared" si="30"/>
        <v>45</v>
      </c>
      <c r="H100" s="118">
        <f t="shared" si="31"/>
        <v>0.69791666666666663</v>
      </c>
      <c r="K100" s="116" t="str">
        <f xml:space="preserve"> IF(O100=1,"",RTD("cqg.rtd",,"StudyData",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/>
      </c>
      <c r="L100" s="116" t="e">
        <f>IF(K100="",NA(),RTD("cqg.rtd",,"StudyData",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>#N/A</v>
      </c>
      <c r="M100" s="116"/>
      <c r="O100" s="115">
        <f t="shared" si="23"/>
        <v>1</v>
      </c>
      <c r="R100" s="115">
        <f t="shared" ca="1" si="24"/>
        <v>1.0779999999999914</v>
      </c>
      <c r="S100" s="115" t="str">
        <f>IF(O100=1,"",RTD("cqg.rtd",,"StudyData", "(Vol("&amp;$E$13&amp;")when  (LocalYear("&amp;$E$13&amp;")="&amp;$D$2&amp;" AND LocalMonth("&amp;$E$13&amp;")="&amp;$C$2&amp;" AND LocalDay("&amp;$E$13&amp;")="&amp;$B$2&amp;" AND LocalHour("&amp;$E$13&amp;")="&amp;F100&amp;" AND LocalMinute("&amp;$E$13&amp;")="&amp;G100&amp;"))", "Bar", "", "Close", "5", "0", "", "", "","FALSE","T"))</f>
        <v/>
      </c>
      <c r="T100" s="115" t="str">
        <f>IF(O100=1,"",RTD("cqg.rtd",,"StudyData", "(Vol("&amp;$E$14&amp;")when  (LocalYear("&amp;$E$14&amp;")="&amp;$D$3&amp;" AND LocalMonth("&amp;$E$14&amp;")="&amp;$C$3&amp;" AND LocalDay("&amp;$E$14&amp;")="&amp;$B$3&amp;" AND LocalHour("&amp;$E$14&amp;")="&amp;F100&amp;" AND LocalMinute("&amp;$E$14&amp;")="&amp;G100&amp;"))", "Bar", "", "Close", "5", "0", "", "", "","FALSE","T"))</f>
        <v/>
      </c>
      <c r="U100" s="115" t="str">
        <f>IF(O100=1,"",RTD("cqg.rtd",,"StudyData", "(Vol("&amp;$E$15&amp;")when  (LocalYear("&amp;$E$15&amp;")="&amp;$D$4&amp;" AND LocalMonth("&amp;$E$15&amp;")="&amp;$C$4&amp;" AND LocalDay("&amp;$E$15&amp;")="&amp;$B$4&amp;" AND LocalHour("&amp;$E$15&amp;")="&amp;F100&amp;" AND LocalMinute("&amp;$E$15&amp;")="&amp;G100&amp;"))", "Bar", "", "Close", "5", "0", "", "", "","FALSE","T"))</f>
        <v/>
      </c>
      <c r="V100" s="115" t="str">
        <f>IF(O100=1,"",RTD("cqg.rtd",,"StudyData", "(Vol("&amp;$E$16&amp;")when  (LocalYear("&amp;$E$16&amp;")="&amp;$D$5&amp;" AND LocalMonth("&amp;$E$16&amp;")="&amp;$C$5&amp;" AND LocalDay("&amp;$E$16&amp;")="&amp;$B$5&amp;" AND LocalHour("&amp;$E$16&amp;")="&amp;F100&amp;" AND LocalMinute("&amp;$E$16&amp;")="&amp;G100&amp;"))", "Bar", "", "Close", "5", "0", "", "", "","FALSE","T"))</f>
        <v/>
      </c>
      <c r="W100" s="115" t="str">
        <f>IF(O100=1,"",RTD("cqg.rtd",,"StudyData", "(Vol("&amp;$E$17&amp;")when  (LocalYear("&amp;$E$17&amp;")="&amp;$D$6&amp;" AND LocalMonth("&amp;$E$17&amp;")="&amp;$C$6&amp;" AND LocalDay("&amp;$E$17&amp;")="&amp;$B$6&amp;" AND LocalHour("&amp;$E$17&amp;")="&amp;F100&amp;" AND LocalMinute("&amp;$E$17&amp;")="&amp;G100&amp;"))", "Bar", "", "Close", "5", "0", "", "", "","FALSE","T"))</f>
        <v/>
      </c>
      <c r="X100" s="115" t="str">
        <f>IF(O100=1,"",RTD("cqg.rtd",,"StudyData", "(Vol("&amp;$E$18&amp;")when  (LocalYear("&amp;$E$18&amp;")="&amp;$D$7&amp;" AND LocalMonth("&amp;$E$18&amp;")="&amp;$C$7&amp;" AND LocalDay("&amp;$E$18&amp;")="&amp;$B$7&amp;" AND LocalHour("&amp;$E$18&amp;")="&amp;F100&amp;" AND LocalMinute("&amp;$E$18&amp;")="&amp;G100&amp;"))", "Bar", "", "Close", "5", "0", "", "", "","FALSE","T"))</f>
        <v/>
      </c>
      <c r="Y100" s="115" t="str">
        <f>IF(O100=1,"",RTD("cqg.rtd",,"StudyData", "(Vol("&amp;$E$19&amp;")when  (LocalYear("&amp;$E$19&amp;")="&amp;$D$8&amp;" AND LocalMonth("&amp;$E$19&amp;")="&amp;$C$8&amp;" AND LocalDay("&amp;$E$19&amp;")="&amp;$B$8&amp;" AND LocalHour("&amp;$E$19&amp;")="&amp;F100&amp;" AND LocalMinute("&amp;$E$19&amp;")="&amp;G100&amp;"))", "Bar", "", "Close", "5", "0", "", "", "","FALSE","T"))</f>
        <v/>
      </c>
      <c r="Z100" s="115" t="str">
        <f>IF(O100=1,"",RTD("cqg.rtd",,"StudyData", "(Vol("&amp;$E$20&amp;")when  (LocalYear("&amp;$E$20&amp;")="&amp;$D$9&amp;" AND LocalMonth("&amp;$E$20&amp;")="&amp;$C$9&amp;" AND LocalDay("&amp;$E$20&amp;")="&amp;$B$9&amp;" AND LocalHour("&amp;$E$20&amp;")="&amp;F100&amp;" AND LocalMinute("&amp;$E$20&amp;")="&amp;G100&amp;"))", "Bar", "", "Close", "5", "0", "", "", "","FALSE","T"))</f>
        <v/>
      </c>
      <c r="AA100" s="115" t="str">
        <f>IF(O100=1,"",RTD("cqg.rtd",,"StudyData", "(Vol("&amp;$E$21&amp;")when  (LocalYear("&amp;$E$21&amp;")="&amp;$D$10&amp;" AND LocalMonth("&amp;$E$21&amp;")="&amp;$C$10&amp;" AND LocalDay("&amp;$E$21&amp;")="&amp;$B$10&amp;" AND LocalHour("&amp;$E$21&amp;")="&amp;F100&amp;" AND LocalMinute("&amp;$E$21&amp;")="&amp;G100&amp;"))", "Bar", "", "Close", "5", "0", "", "", "","FALSE","T"))</f>
        <v/>
      </c>
      <c r="AB100" s="115" t="str">
        <f>IF(O100=1,"",RTD("cqg.rtd",,"StudyData", "(Vol("&amp;$E$21&amp;")when  (LocalYear("&amp;$E$21&amp;")="&amp;$D$11&amp;" AND LocalMonth("&amp;$E$21&amp;")="&amp;$C$11&amp;" AND LocalDay("&amp;$E$21&amp;")="&amp;$B$11&amp;" AND LocalHour("&amp;$E$21&amp;")="&amp;F100&amp;" AND LocalMinute("&amp;$E$21&amp;")="&amp;G100&amp;"))", "Bar", "", "Close", "5", "0", "", "", "","FALSE","T"))</f>
        <v/>
      </c>
      <c r="AC100" s="116" t="str">
        <f t="shared" si="27"/>
        <v/>
      </c>
      <c r="AE100" s="115" t="str">
        <f ca="1">IF($R100=1,SUM($S$1:S100),"")</f>
        <v/>
      </c>
      <c r="AF100" s="115" t="str">
        <f ca="1">IF($R100=1,SUM($T$1:T100),"")</f>
        <v/>
      </c>
      <c r="AG100" s="115" t="str">
        <f ca="1">IF($R100=1,SUM($U$1:U100),"")</f>
        <v/>
      </c>
      <c r="AH100" s="115" t="str">
        <f ca="1">IF($R100=1,SUM($V$1:V100),"")</f>
        <v/>
      </c>
      <c r="AI100" s="115" t="str">
        <f ca="1">IF($R100=1,SUM($W$1:W100),"")</f>
        <v/>
      </c>
      <c r="AJ100" s="115" t="str">
        <f ca="1">IF($R100=1,SUM($X$1:X100),"")</f>
        <v/>
      </c>
      <c r="AK100" s="115" t="str">
        <f ca="1">IF($R100=1,SUM($Y$1:Y100),"")</f>
        <v/>
      </c>
      <c r="AL100" s="115" t="str">
        <f ca="1">IF($R100=1,SUM($Z$1:Z100),"")</f>
        <v/>
      </c>
      <c r="AM100" s="115" t="str">
        <f ca="1">IF($R100=1,SUM($AA$1:AA100),"")</f>
        <v/>
      </c>
      <c r="AN100" s="115" t="str">
        <f ca="1">IF($R100=1,SUM($AB$1:AB100),"")</f>
        <v/>
      </c>
      <c r="AO100" s="115" t="str">
        <f ca="1">IF($R100=1,SUM($AC$1:AC100),"")</f>
        <v/>
      </c>
      <c r="AQ100" s="120" t="str">
        <f t="shared" si="28"/>
        <v>16:45</v>
      </c>
    </row>
    <row r="101" spans="6:43" x14ac:dyDescent="0.3">
      <c r="F101" s="115">
        <f t="shared" si="29"/>
        <v>16</v>
      </c>
      <c r="G101" s="117">
        <f t="shared" si="30"/>
        <v>50</v>
      </c>
      <c r="H101" s="118">
        <f t="shared" si="31"/>
        <v>0.70138888888888884</v>
      </c>
      <c r="K101" s="116" t="str">
        <f xml:space="preserve"> IF(O101=1,"",RTD("cqg.rtd",,"StudyData",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/>
      </c>
      <c r="L101" s="116" t="e">
        <f>IF(K101="",NA(),RTD("cqg.rtd",,"StudyData",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>#N/A</v>
      </c>
      <c r="M101" s="116"/>
      <c r="O101" s="115">
        <f t="shared" si="23"/>
        <v>1</v>
      </c>
      <c r="R101" s="115">
        <f t="shared" ca="1" si="24"/>
        <v>1.0789999999999913</v>
      </c>
      <c r="S101" s="115" t="str">
        <f>IF(O101=1,"",RTD("cqg.rtd",,"StudyData", "(Vol("&amp;$E$13&amp;")when  (LocalYear("&amp;$E$13&amp;")="&amp;$D$2&amp;" AND LocalMonth("&amp;$E$13&amp;")="&amp;$C$2&amp;" AND LocalDay("&amp;$E$13&amp;")="&amp;$B$2&amp;" AND LocalHour("&amp;$E$13&amp;")="&amp;F101&amp;" AND LocalMinute("&amp;$E$13&amp;")="&amp;G101&amp;"))", "Bar", "", "Close", "5", "0", "", "", "","FALSE","T"))</f>
        <v/>
      </c>
      <c r="T101" s="115" t="str">
        <f>IF(O101=1,"",RTD("cqg.rtd",,"StudyData", "(Vol("&amp;$E$14&amp;")when  (LocalYear("&amp;$E$14&amp;")="&amp;$D$3&amp;" AND LocalMonth("&amp;$E$14&amp;")="&amp;$C$3&amp;" AND LocalDay("&amp;$E$14&amp;")="&amp;$B$3&amp;" AND LocalHour("&amp;$E$14&amp;")="&amp;F101&amp;" AND LocalMinute("&amp;$E$14&amp;")="&amp;G101&amp;"))", "Bar", "", "Close", "5", "0", "", "", "","FALSE","T"))</f>
        <v/>
      </c>
      <c r="U101" s="115" t="str">
        <f>IF(O101=1,"",RTD("cqg.rtd",,"StudyData", "(Vol("&amp;$E$15&amp;")when  (LocalYear("&amp;$E$15&amp;")="&amp;$D$4&amp;" AND LocalMonth("&amp;$E$15&amp;")="&amp;$C$4&amp;" AND LocalDay("&amp;$E$15&amp;")="&amp;$B$4&amp;" AND LocalHour("&amp;$E$15&amp;")="&amp;F101&amp;" AND LocalMinute("&amp;$E$15&amp;")="&amp;G101&amp;"))", "Bar", "", "Close", "5", "0", "", "", "","FALSE","T"))</f>
        <v/>
      </c>
      <c r="V101" s="115" t="str">
        <f>IF(O101=1,"",RTD("cqg.rtd",,"StudyData", "(Vol("&amp;$E$16&amp;")when  (LocalYear("&amp;$E$16&amp;")="&amp;$D$5&amp;" AND LocalMonth("&amp;$E$16&amp;")="&amp;$C$5&amp;" AND LocalDay("&amp;$E$16&amp;")="&amp;$B$5&amp;" AND LocalHour("&amp;$E$16&amp;")="&amp;F101&amp;" AND LocalMinute("&amp;$E$16&amp;")="&amp;G101&amp;"))", "Bar", "", "Close", "5", "0", "", "", "","FALSE","T"))</f>
        <v/>
      </c>
      <c r="W101" s="115" t="str">
        <f>IF(O101=1,"",RTD("cqg.rtd",,"StudyData", "(Vol("&amp;$E$17&amp;")when  (LocalYear("&amp;$E$17&amp;")="&amp;$D$6&amp;" AND LocalMonth("&amp;$E$17&amp;")="&amp;$C$6&amp;" AND LocalDay("&amp;$E$17&amp;")="&amp;$B$6&amp;" AND LocalHour("&amp;$E$17&amp;")="&amp;F101&amp;" AND LocalMinute("&amp;$E$17&amp;")="&amp;G101&amp;"))", "Bar", "", "Close", "5", "0", "", "", "","FALSE","T"))</f>
        <v/>
      </c>
      <c r="X101" s="115" t="str">
        <f>IF(O101=1,"",RTD("cqg.rtd",,"StudyData", "(Vol("&amp;$E$18&amp;")when  (LocalYear("&amp;$E$18&amp;")="&amp;$D$7&amp;" AND LocalMonth("&amp;$E$18&amp;")="&amp;$C$7&amp;" AND LocalDay("&amp;$E$18&amp;")="&amp;$B$7&amp;" AND LocalHour("&amp;$E$18&amp;")="&amp;F101&amp;" AND LocalMinute("&amp;$E$18&amp;")="&amp;G101&amp;"))", "Bar", "", "Close", "5", "0", "", "", "","FALSE","T"))</f>
        <v/>
      </c>
      <c r="Y101" s="115" t="str">
        <f>IF(O101=1,"",RTD("cqg.rtd",,"StudyData", "(Vol("&amp;$E$19&amp;")when  (LocalYear("&amp;$E$19&amp;")="&amp;$D$8&amp;" AND LocalMonth("&amp;$E$19&amp;")="&amp;$C$8&amp;" AND LocalDay("&amp;$E$19&amp;")="&amp;$B$8&amp;" AND LocalHour("&amp;$E$19&amp;")="&amp;F101&amp;" AND LocalMinute("&amp;$E$19&amp;")="&amp;G101&amp;"))", "Bar", "", "Close", "5", "0", "", "", "","FALSE","T"))</f>
        <v/>
      </c>
      <c r="Z101" s="115" t="str">
        <f>IF(O101=1,"",RTD("cqg.rtd",,"StudyData", "(Vol("&amp;$E$20&amp;")when  (LocalYear("&amp;$E$20&amp;")="&amp;$D$9&amp;" AND LocalMonth("&amp;$E$20&amp;")="&amp;$C$9&amp;" AND LocalDay("&amp;$E$20&amp;")="&amp;$B$9&amp;" AND LocalHour("&amp;$E$20&amp;")="&amp;F101&amp;" AND LocalMinute("&amp;$E$20&amp;")="&amp;G101&amp;"))", "Bar", "", "Close", "5", "0", "", "", "","FALSE","T"))</f>
        <v/>
      </c>
      <c r="AA101" s="115" t="str">
        <f>IF(O101=1,"",RTD("cqg.rtd",,"StudyData", "(Vol("&amp;$E$21&amp;")when  (LocalYear("&amp;$E$21&amp;")="&amp;$D$10&amp;" AND LocalMonth("&amp;$E$21&amp;")="&amp;$C$10&amp;" AND LocalDay("&amp;$E$21&amp;")="&amp;$B$10&amp;" AND LocalHour("&amp;$E$21&amp;")="&amp;F101&amp;" AND LocalMinute("&amp;$E$21&amp;")="&amp;G101&amp;"))", "Bar", "", "Close", "5", "0", "", "", "","FALSE","T"))</f>
        <v/>
      </c>
      <c r="AB101" s="115" t="str">
        <f>IF(O101=1,"",RTD("cqg.rtd",,"StudyData", "(Vol("&amp;$E$21&amp;")when  (LocalYear("&amp;$E$21&amp;")="&amp;$D$11&amp;" AND LocalMonth("&amp;$E$21&amp;")="&amp;$C$11&amp;" AND LocalDay("&amp;$E$21&amp;")="&amp;$B$11&amp;" AND LocalHour("&amp;$E$21&amp;")="&amp;F101&amp;" AND LocalMinute("&amp;$E$21&amp;")="&amp;G101&amp;"))", "Bar", "", "Close", "5", "0", "", "", "","FALSE","T"))</f>
        <v/>
      </c>
      <c r="AC101" s="116" t="str">
        <f t="shared" si="27"/>
        <v/>
      </c>
      <c r="AE101" s="115" t="str">
        <f ca="1">IF($R101=1,SUM($S$1:S101),"")</f>
        <v/>
      </c>
      <c r="AF101" s="115" t="str">
        <f ca="1">IF($R101=1,SUM($T$1:T101),"")</f>
        <v/>
      </c>
      <c r="AG101" s="115" t="str">
        <f ca="1">IF($R101=1,SUM($U$1:U101),"")</f>
        <v/>
      </c>
      <c r="AH101" s="115" t="str">
        <f ca="1">IF($R101=1,SUM($V$1:V101),"")</f>
        <v/>
      </c>
      <c r="AI101" s="115" t="str">
        <f ca="1">IF($R101=1,SUM($W$1:W101),"")</f>
        <v/>
      </c>
      <c r="AJ101" s="115" t="str">
        <f ca="1">IF($R101=1,SUM($X$1:X101),"")</f>
        <v/>
      </c>
      <c r="AK101" s="115" t="str">
        <f ca="1">IF($R101=1,SUM($Y$1:Y101),"")</f>
        <v/>
      </c>
      <c r="AL101" s="115" t="str">
        <f ca="1">IF($R101=1,SUM($Z$1:Z101),"")</f>
        <v/>
      </c>
      <c r="AM101" s="115" t="str">
        <f ca="1">IF($R101=1,SUM($AA$1:AA101),"")</f>
        <v/>
      </c>
      <c r="AN101" s="115" t="str">
        <f ca="1">IF($R101=1,SUM($AB$1:AB101),"")</f>
        <v/>
      </c>
      <c r="AO101" s="115" t="str">
        <f ca="1">IF($R101=1,SUM($AC$1:AC101),"")</f>
        <v/>
      </c>
      <c r="AQ101" s="120" t="str">
        <f t="shared" si="28"/>
        <v>16:50</v>
      </c>
    </row>
    <row r="102" spans="6:43" x14ac:dyDescent="0.3">
      <c r="F102" s="115">
        <f t="shared" si="29"/>
        <v>16</v>
      </c>
      <c r="G102" s="117">
        <f t="shared" si="30"/>
        <v>55</v>
      </c>
      <c r="H102" s="118">
        <f t="shared" si="31"/>
        <v>0.70486111111111116</v>
      </c>
      <c r="K102" s="116" t="str">
        <f xml:space="preserve"> IF(O102=1,"",RTD("cqg.rtd",,"StudyData",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/>
      </c>
      <c r="L102" s="116" t="e">
        <f>IF(K102="",NA(),RTD("cqg.rtd",,"StudyData",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>#N/A</v>
      </c>
      <c r="O102" s="115">
        <f t="shared" si="23"/>
        <v>1</v>
      </c>
      <c r="R102" s="115">
        <f t="shared" ca="1" si="24"/>
        <v>1.0799999999999912</v>
      </c>
      <c r="S102" s="115" t="str">
        <f>IF(O102=1,"",RTD("cqg.rtd",,"StudyData", "(Vol("&amp;$E$13&amp;")when  (LocalYear("&amp;$E$13&amp;")="&amp;$D$2&amp;" AND LocalMonth("&amp;$E$13&amp;")="&amp;$C$2&amp;" AND LocalDay("&amp;$E$13&amp;")="&amp;$B$2&amp;" AND LocalHour("&amp;$E$13&amp;")="&amp;F102&amp;" AND LocalMinute("&amp;$E$13&amp;")="&amp;G102&amp;"))", "Bar", "", "Close", "5", "0", "", "", "","FALSE","T"))</f>
        <v/>
      </c>
      <c r="T102" s="115" t="str">
        <f>IF(O102=1,"",RTD("cqg.rtd",,"StudyData", "(Vol("&amp;$E$14&amp;")when  (LocalYear("&amp;$E$14&amp;")="&amp;$D$3&amp;" AND LocalMonth("&amp;$E$14&amp;")="&amp;$C$3&amp;" AND LocalDay("&amp;$E$14&amp;")="&amp;$B$3&amp;" AND LocalHour("&amp;$E$14&amp;")="&amp;F102&amp;" AND LocalMinute("&amp;$E$14&amp;")="&amp;G102&amp;"))", "Bar", "", "Close", "5", "0", "", "", "","FALSE","T"))</f>
        <v/>
      </c>
      <c r="U102" s="115" t="str">
        <f>IF(O102=1,"",RTD("cqg.rtd",,"StudyData", "(Vol("&amp;$E$15&amp;")when  (LocalYear("&amp;$E$15&amp;")="&amp;$D$4&amp;" AND LocalMonth("&amp;$E$15&amp;")="&amp;$C$4&amp;" AND LocalDay("&amp;$E$15&amp;")="&amp;$B$4&amp;" AND LocalHour("&amp;$E$15&amp;")="&amp;F102&amp;" AND LocalMinute("&amp;$E$15&amp;")="&amp;G102&amp;"))", "Bar", "", "Close", "5", "0", "", "", "","FALSE","T"))</f>
        <v/>
      </c>
      <c r="V102" s="115" t="str">
        <f>IF(O102=1,"",RTD("cqg.rtd",,"StudyData", "(Vol("&amp;$E$16&amp;")when  (LocalYear("&amp;$E$16&amp;")="&amp;$D$5&amp;" AND LocalMonth("&amp;$E$16&amp;")="&amp;$C$5&amp;" AND LocalDay("&amp;$E$16&amp;")="&amp;$B$5&amp;" AND LocalHour("&amp;$E$16&amp;")="&amp;F102&amp;" AND LocalMinute("&amp;$E$16&amp;")="&amp;G102&amp;"))", "Bar", "", "Close", "5", "0", "", "", "","FALSE","T"))</f>
        <v/>
      </c>
      <c r="W102" s="115" t="str">
        <f>IF(O102=1,"",RTD("cqg.rtd",,"StudyData", "(Vol("&amp;$E$17&amp;")when  (LocalYear("&amp;$E$17&amp;")="&amp;$D$6&amp;" AND LocalMonth("&amp;$E$17&amp;")="&amp;$C$6&amp;" AND LocalDay("&amp;$E$17&amp;")="&amp;$B$6&amp;" AND LocalHour("&amp;$E$17&amp;")="&amp;F102&amp;" AND LocalMinute("&amp;$E$17&amp;")="&amp;G102&amp;"))", "Bar", "", "Close", "5", "0", "", "", "","FALSE","T"))</f>
        <v/>
      </c>
      <c r="X102" s="115" t="str">
        <f>IF(O102=1,"",RTD("cqg.rtd",,"StudyData", "(Vol("&amp;$E$18&amp;")when  (LocalYear("&amp;$E$18&amp;")="&amp;$D$7&amp;" AND LocalMonth("&amp;$E$18&amp;")="&amp;$C$7&amp;" AND LocalDay("&amp;$E$18&amp;")="&amp;$B$7&amp;" AND LocalHour("&amp;$E$18&amp;")="&amp;F102&amp;" AND LocalMinute("&amp;$E$18&amp;")="&amp;G102&amp;"))", "Bar", "", "Close", "5", "0", "", "", "","FALSE","T"))</f>
        <v/>
      </c>
      <c r="Y102" s="115" t="str">
        <f>IF(O102=1,"",RTD("cqg.rtd",,"StudyData", "(Vol("&amp;$E$19&amp;")when  (LocalYear("&amp;$E$19&amp;")="&amp;$D$8&amp;" AND LocalMonth("&amp;$E$19&amp;")="&amp;$C$8&amp;" AND LocalDay("&amp;$E$19&amp;")="&amp;$B$8&amp;" AND LocalHour("&amp;$E$19&amp;")="&amp;F102&amp;" AND LocalMinute("&amp;$E$19&amp;")="&amp;G102&amp;"))", "Bar", "", "Close", "5", "0", "", "", "","FALSE","T"))</f>
        <v/>
      </c>
      <c r="Z102" s="115" t="str">
        <f>IF(O102=1,"",RTD("cqg.rtd",,"StudyData", "(Vol("&amp;$E$20&amp;")when  (LocalYear("&amp;$E$20&amp;")="&amp;$D$9&amp;" AND LocalMonth("&amp;$E$20&amp;")="&amp;$C$9&amp;" AND LocalDay("&amp;$E$20&amp;")="&amp;$B$9&amp;" AND LocalHour("&amp;$E$20&amp;")="&amp;F102&amp;" AND LocalMinute("&amp;$E$20&amp;")="&amp;G102&amp;"))", "Bar", "", "Close", "5", "0", "", "", "","FALSE","T"))</f>
        <v/>
      </c>
      <c r="AA102" s="115" t="str">
        <f>IF(O102=1,"",RTD("cqg.rtd",,"StudyData", "(Vol("&amp;$E$21&amp;")when  (LocalYear("&amp;$E$21&amp;")="&amp;$D$10&amp;" AND LocalMonth("&amp;$E$21&amp;")="&amp;$C$10&amp;" AND LocalDay("&amp;$E$21&amp;")="&amp;$B$10&amp;" AND LocalHour("&amp;$E$21&amp;")="&amp;F102&amp;" AND LocalMinute("&amp;$E$21&amp;")="&amp;G102&amp;"))", "Bar", "", "Close", "5", "0", "", "", "","FALSE","T"))</f>
        <v/>
      </c>
      <c r="AB102" s="115" t="str">
        <f>IF(O102=1,"",RTD("cqg.rtd",,"StudyData", "(Vol("&amp;$E$21&amp;")when  (LocalYear("&amp;$E$21&amp;")="&amp;$D$11&amp;" AND LocalMonth("&amp;$E$21&amp;")="&amp;$C$11&amp;" AND LocalDay("&amp;$E$21&amp;")="&amp;$B$11&amp;" AND LocalHour("&amp;$E$21&amp;")="&amp;F102&amp;" AND LocalMinute("&amp;$E$21&amp;")="&amp;G102&amp;"))", "Bar", "", "Close", "5", "0", "", "", "","FALSE","T"))</f>
        <v/>
      </c>
      <c r="AC102" s="116" t="str">
        <f t="shared" si="27"/>
        <v/>
      </c>
      <c r="AE102" s="115" t="str">
        <f ca="1">IF($R102=1,SUM($S$1:S102),"")</f>
        <v/>
      </c>
      <c r="AF102" s="115" t="str">
        <f ca="1">IF($R102=1,SUM($T$1:T102),"")</f>
        <v/>
      </c>
      <c r="AG102" s="115" t="str">
        <f ca="1">IF($R102=1,SUM($U$1:U102),"")</f>
        <v/>
      </c>
      <c r="AH102" s="115" t="str">
        <f ca="1">IF($R102=1,SUM($V$1:V102),"")</f>
        <v/>
      </c>
      <c r="AI102" s="115" t="str">
        <f ca="1">IF($R102=1,SUM($W$1:W102),"")</f>
        <v/>
      </c>
      <c r="AJ102" s="115" t="str">
        <f ca="1">IF($R102=1,SUM($X$1:X102),"")</f>
        <v/>
      </c>
      <c r="AK102" s="115" t="str">
        <f ca="1">IF($R102=1,SUM($Y$1:Y102),"")</f>
        <v/>
      </c>
      <c r="AL102" s="115" t="str">
        <f ca="1">IF($R102=1,SUM($Z$1:Z102),"")</f>
        <v/>
      </c>
      <c r="AM102" s="115" t="str">
        <f ca="1">IF($R102=1,SUM($AA$1:AA102),"")</f>
        <v/>
      </c>
      <c r="AN102" s="115" t="str">
        <f ca="1">IF($R102=1,SUM($AB$1:AB102),"")</f>
        <v/>
      </c>
      <c r="AO102" s="115" t="str">
        <f ca="1">IF($R102=1,SUM($AC$1:AC102),"")</f>
        <v/>
      </c>
      <c r="AQ102" s="120" t="str">
        <f t="shared" si="28"/>
        <v>16:55</v>
      </c>
    </row>
    <row r="103" spans="6:43" x14ac:dyDescent="0.3">
      <c r="F103" s="115">
        <f t="shared" si="29"/>
        <v>17</v>
      </c>
      <c r="G103" s="117" t="str">
        <f t="shared" si="30"/>
        <v>00</v>
      </c>
      <c r="H103" s="118">
        <f t="shared" si="31"/>
        <v>0.70833333333333337</v>
      </c>
      <c r="K103" s="116" t="str">
        <f xml:space="preserve"> IF(O103=1,"",RTD("cqg.rtd",,"StudyData",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/>
      </c>
      <c r="L103" s="116" t="e">
        <f>IF(K103="",NA(),RTD("cqg.rtd",,"StudyData",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>#N/A</v>
      </c>
      <c r="O103" s="115">
        <f t="shared" si="23"/>
        <v>1</v>
      </c>
      <c r="R103" s="115">
        <f t="shared" ca="1" si="24"/>
        <v>1.0809999999999911</v>
      </c>
      <c r="S103" s="115" t="str">
        <f>IF(O103=1,"",RTD("cqg.rtd",,"StudyData", "(Vol("&amp;$E$13&amp;")when  (LocalYear("&amp;$E$13&amp;")="&amp;$D$2&amp;" AND LocalMonth("&amp;$E$13&amp;")="&amp;$C$2&amp;" AND LocalDay("&amp;$E$13&amp;")="&amp;$B$2&amp;" AND LocalHour("&amp;$E$13&amp;")="&amp;F103&amp;" AND LocalMinute("&amp;$E$13&amp;")="&amp;G103&amp;"))", "Bar", "", "Close", "5", "0", "", "", "","FALSE","T"))</f>
        <v/>
      </c>
      <c r="T103" s="115" t="str">
        <f>IF(O103=1,"",RTD("cqg.rtd",,"StudyData", "(Vol("&amp;$E$14&amp;")when  (LocalYear("&amp;$E$14&amp;")="&amp;$D$3&amp;" AND LocalMonth("&amp;$E$14&amp;")="&amp;$C$3&amp;" AND LocalDay("&amp;$E$14&amp;")="&amp;$B$3&amp;" AND LocalHour("&amp;$E$14&amp;")="&amp;F103&amp;" AND LocalMinute("&amp;$E$14&amp;")="&amp;G103&amp;"))", "Bar", "", "Close", "5", "0", "", "", "","FALSE","T"))</f>
        <v/>
      </c>
      <c r="U103" s="115" t="str">
        <f>IF(O103=1,"",RTD("cqg.rtd",,"StudyData", "(Vol("&amp;$E$15&amp;")when  (LocalYear("&amp;$E$15&amp;")="&amp;$D$4&amp;" AND LocalMonth("&amp;$E$15&amp;")="&amp;$C$4&amp;" AND LocalDay("&amp;$E$15&amp;")="&amp;$B$4&amp;" AND LocalHour("&amp;$E$15&amp;")="&amp;F103&amp;" AND LocalMinute("&amp;$E$15&amp;")="&amp;G103&amp;"))", "Bar", "", "Close", "5", "0", "", "", "","FALSE","T"))</f>
        <v/>
      </c>
      <c r="V103" s="115" t="str">
        <f>IF(O103=1,"",RTD("cqg.rtd",,"StudyData", "(Vol("&amp;$E$16&amp;")when  (LocalYear("&amp;$E$16&amp;")="&amp;$D$5&amp;" AND LocalMonth("&amp;$E$16&amp;")="&amp;$C$5&amp;" AND LocalDay("&amp;$E$16&amp;")="&amp;$B$5&amp;" AND LocalHour("&amp;$E$16&amp;")="&amp;F103&amp;" AND LocalMinute("&amp;$E$16&amp;")="&amp;G103&amp;"))", "Bar", "", "Close", "5", "0", "", "", "","FALSE","T"))</f>
        <v/>
      </c>
      <c r="W103" s="115" t="str">
        <f>IF(O103=1,"",RTD("cqg.rtd",,"StudyData", "(Vol("&amp;$E$17&amp;")when  (LocalYear("&amp;$E$17&amp;")="&amp;$D$6&amp;" AND LocalMonth("&amp;$E$17&amp;")="&amp;$C$6&amp;" AND LocalDay("&amp;$E$17&amp;")="&amp;$B$6&amp;" AND LocalHour("&amp;$E$17&amp;")="&amp;F103&amp;" AND LocalMinute("&amp;$E$17&amp;")="&amp;G103&amp;"))", "Bar", "", "Close", "5", "0", "", "", "","FALSE","T"))</f>
        <v/>
      </c>
      <c r="X103" s="115" t="str">
        <f>IF(O103=1,"",RTD("cqg.rtd",,"StudyData", "(Vol("&amp;$E$18&amp;")when  (LocalYear("&amp;$E$18&amp;")="&amp;$D$7&amp;" AND LocalMonth("&amp;$E$18&amp;")="&amp;$C$7&amp;" AND LocalDay("&amp;$E$18&amp;")="&amp;$B$7&amp;" AND LocalHour("&amp;$E$18&amp;")="&amp;F103&amp;" AND LocalMinute("&amp;$E$18&amp;")="&amp;G103&amp;"))", "Bar", "", "Close", "5", "0", "", "", "","FALSE","T"))</f>
        <v/>
      </c>
      <c r="Y103" s="115" t="str">
        <f>IF(O103=1,"",RTD("cqg.rtd",,"StudyData", "(Vol("&amp;$E$19&amp;")when  (LocalYear("&amp;$E$19&amp;")="&amp;$D$8&amp;" AND LocalMonth("&amp;$E$19&amp;")="&amp;$C$8&amp;" AND LocalDay("&amp;$E$19&amp;")="&amp;$B$8&amp;" AND LocalHour("&amp;$E$19&amp;")="&amp;F103&amp;" AND LocalMinute("&amp;$E$19&amp;")="&amp;G103&amp;"))", "Bar", "", "Close", "5", "0", "", "", "","FALSE","T"))</f>
        <v/>
      </c>
      <c r="Z103" s="115" t="str">
        <f>IF(O103=1,"",RTD("cqg.rtd",,"StudyData", "(Vol("&amp;$E$20&amp;")when  (LocalYear("&amp;$E$20&amp;")="&amp;$D$9&amp;" AND LocalMonth("&amp;$E$20&amp;")="&amp;$C$9&amp;" AND LocalDay("&amp;$E$20&amp;")="&amp;$B$9&amp;" AND LocalHour("&amp;$E$20&amp;")="&amp;F103&amp;" AND LocalMinute("&amp;$E$20&amp;")="&amp;G103&amp;"))", "Bar", "", "Close", "5", "0", "", "", "","FALSE","T"))</f>
        <v/>
      </c>
      <c r="AA103" s="115" t="str">
        <f>IF(O103=1,"",RTD("cqg.rtd",,"StudyData", "(Vol("&amp;$E$21&amp;")when  (LocalYear("&amp;$E$21&amp;")="&amp;$D$10&amp;" AND LocalMonth("&amp;$E$21&amp;")="&amp;$C$10&amp;" AND LocalDay("&amp;$E$21&amp;")="&amp;$B$10&amp;" AND LocalHour("&amp;$E$21&amp;")="&amp;F103&amp;" AND LocalMinute("&amp;$E$21&amp;")="&amp;G103&amp;"))", "Bar", "", "Close", "5", "0", "", "", "","FALSE","T"))</f>
        <v/>
      </c>
      <c r="AB103" s="115" t="str">
        <f>IF(O103=1,"",RTD("cqg.rtd",,"StudyData", "(Vol("&amp;$E$21&amp;")when  (LocalYear("&amp;$E$21&amp;")="&amp;$D$11&amp;" AND LocalMonth("&amp;$E$21&amp;")="&amp;$C$11&amp;" AND LocalDay("&amp;$E$21&amp;")="&amp;$B$11&amp;" AND LocalHour("&amp;$E$21&amp;")="&amp;F103&amp;" AND LocalMinute("&amp;$E$21&amp;")="&amp;G103&amp;"))", "Bar", "", "Close", "5", "0", "", "", "","FALSE","T"))</f>
        <v/>
      </c>
      <c r="AC103" s="116" t="str">
        <f t="shared" si="27"/>
        <v/>
      </c>
      <c r="AE103" s="115" t="str">
        <f ca="1">IF($R103=1,SUM($S$1:S103),"")</f>
        <v/>
      </c>
      <c r="AF103" s="115" t="str">
        <f ca="1">IF($R103=1,SUM($T$1:T103),"")</f>
        <v/>
      </c>
      <c r="AG103" s="115" t="str">
        <f ca="1">IF($R103=1,SUM($U$1:U103),"")</f>
        <v/>
      </c>
      <c r="AH103" s="115" t="str">
        <f ca="1">IF($R103=1,SUM($V$1:V103),"")</f>
        <v/>
      </c>
      <c r="AI103" s="115" t="str">
        <f ca="1">IF($R103=1,SUM($W$1:W103),"")</f>
        <v/>
      </c>
      <c r="AJ103" s="115" t="str">
        <f ca="1">IF($R103=1,SUM($X$1:X103),"")</f>
        <v/>
      </c>
      <c r="AK103" s="115" t="str">
        <f ca="1">IF($R103=1,SUM($Y$1:Y103),"")</f>
        <v/>
      </c>
      <c r="AL103" s="115" t="str">
        <f ca="1">IF($R103=1,SUM($Z$1:Z103),"")</f>
        <v/>
      </c>
      <c r="AM103" s="115" t="str">
        <f ca="1">IF($R103=1,SUM($AA$1:AA103),"")</f>
        <v/>
      </c>
      <c r="AN103" s="115" t="str">
        <f ca="1">IF($R103=1,SUM($AB$1:AB103),"")</f>
        <v/>
      </c>
      <c r="AO103" s="115" t="str">
        <f ca="1">IF($R103=1,SUM($AC$1:AC103),"")</f>
        <v/>
      </c>
      <c r="AQ103" s="120" t="str">
        <f t="shared" si="28"/>
        <v>17:00</v>
      </c>
    </row>
    <row r="104" spans="6:43" x14ac:dyDescent="0.3">
      <c r="F104" s="115">
        <f t="shared" si="29"/>
        <v>17</v>
      </c>
      <c r="G104" s="117" t="str">
        <f t="shared" si="30"/>
        <v>05</v>
      </c>
      <c r="H104" s="118">
        <f t="shared" si="31"/>
        <v>0.71180555555555547</v>
      </c>
      <c r="K104" s="116" t="str">
        <f xml:space="preserve"> IF(O104=1,"",RTD("cqg.rtd",,"StudyData",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/>
      </c>
      <c r="L104" s="116" t="e">
        <f>IF(K104="",NA(),RTD("cqg.rtd",,"StudyData",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>#N/A</v>
      </c>
      <c r="O104" s="115">
        <f t="shared" si="23"/>
        <v>1</v>
      </c>
      <c r="R104" s="115">
        <f t="shared" ca="1" si="24"/>
        <v>1.081999999999991</v>
      </c>
      <c r="S104" s="115" t="str">
        <f>IF(O104=1,"",RTD("cqg.rtd",,"StudyData", "(Vol("&amp;$E$13&amp;")when  (LocalYear("&amp;$E$13&amp;")="&amp;$D$2&amp;" AND LocalMonth("&amp;$E$13&amp;")="&amp;$C$2&amp;" AND LocalDay("&amp;$E$13&amp;")="&amp;$B$2&amp;" AND LocalHour("&amp;$E$13&amp;")="&amp;F104&amp;" AND LocalMinute("&amp;$E$13&amp;")="&amp;G104&amp;"))", "Bar", "", "Close", "5", "0", "", "", "","FALSE","T"))</f>
        <v/>
      </c>
      <c r="T104" s="115" t="str">
        <f>IF(O104=1,"",RTD("cqg.rtd",,"StudyData", "(Vol("&amp;$E$14&amp;")when  (LocalYear("&amp;$E$14&amp;")="&amp;$D$3&amp;" AND LocalMonth("&amp;$E$14&amp;")="&amp;$C$3&amp;" AND LocalDay("&amp;$E$14&amp;")="&amp;$B$3&amp;" AND LocalHour("&amp;$E$14&amp;")="&amp;F104&amp;" AND LocalMinute("&amp;$E$14&amp;")="&amp;G104&amp;"))", "Bar", "", "Close", "5", "0", "", "", "","FALSE","T"))</f>
        <v/>
      </c>
      <c r="U104" s="115" t="str">
        <f>IF(O104=1,"",RTD("cqg.rtd",,"StudyData", "(Vol("&amp;$E$15&amp;")when  (LocalYear("&amp;$E$15&amp;")="&amp;$D$4&amp;" AND LocalMonth("&amp;$E$15&amp;")="&amp;$C$4&amp;" AND LocalDay("&amp;$E$15&amp;")="&amp;$B$4&amp;" AND LocalHour("&amp;$E$15&amp;")="&amp;F104&amp;" AND LocalMinute("&amp;$E$15&amp;")="&amp;G104&amp;"))", "Bar", "", "Close", "5", "0", "", "", "","FALSE","T"))</f>
        <v/>
      </c>
      <c r="V104" s="115" t="str">
        <f>IF(O104=1,"",RTD("cqg.rtd",,"StudyData", "(Vol("&amp;$E$16&amp;")when  (LocalYear("&amp;$E$16&amp;")="&amp;$D$5&amp;" AND LocalMonth("&amp;$E$16&amp;")="&amp;$C$5&amp;" AND LocalDay("&amp;$E$16&amp;")="&amp;$B$5&amp;" AND LocalHour("&amp;$E$16&amp;")="&amp;F104&amp;" AND LocalMinute("&amp;$E$16&amp;")="&amp;G104&amp;"))", "Bar", "", "Close", "5", "0", "", "", "","FALSE","T"))</f>
        <v/>
      </c>
      <c r="W104" s="115" t="str">
        <f>IF(O104=1,"",RTD("cqg.rtd",,"StudyData", "(Vol("&amp;$E$17&amp;")when  (LocalYear("&amp;$E$17&amp;")="&amp;$D$6&amp;" AND LocalMonth("&amp;$E$17&amp;")="&amp;$C$6&amp;" AND LocalDay("&amp;$E$17&amp;")="&amp;$B$6&amp;" AND LocalHour("&amp;$E$17&amp;")="&amp;F104&amp;" AND LocalMinute("&amp;$E$17&amp;")="&amp;G104&amp;"))", "Bar", "", "Close", "5", "0", "", "", "","FALSE","T"))</f>
        <v/>
      </c>
      <c r="X104" s="115" t="str">
        <f>IF(O104=1,"",RTD("cqg.rtd",,"StudyData", "(Vol("&amp;$E$18&amp;")when  (LocalYear("&amp;$E$18&amp;")="&amp;$D$7&amp;" AND LocalMonth("&amp;$E$18&amp;")="&amp;$C$7&amp;" AND LocalDay("&amp;$E$18&amp;")="&amp;$B$7&amp;" AND LocalHour("&amp;$E$18&amp;")="&amp;F104&amp;" AND LocalMinute("&amp;$E$18&amp;")="&amp;G104&amp;"))", "Bar", "", "Close", "5", "0", "", "", "","FALSE","T"))</f>
        <v/>
      </c>
      <c r="Y104" s="115" t="str">
        <f>IF(O104=1,"",RTD("cqg.rtd",,"StudyData", "(Vol("&amp;$E$19&amp;")when  (LocalYear("&amp;$E$19&amp;")="&amp;$D$8&amp;" AND LocalMonth("&amp;$E$19&amp;")="&amp;$C$8&amp;" AND LocalDay("&amp;$E$19&amp;")="&amp;$B$8&amp;" AND LocalHour("&amp;$E$19&amp;")="&amp;F104&amp;" AND LocalMinute("&amp;$E$19&amp;")="&amp;G104&amp;"))", "Bar", "", "Close", "5", "0", "", "", "","FALSE","T"))</f>
        <v/>
      </c>
      <c r="Z104" s="115" t="str">
        <f>IF(O104=1,"",RTD("cqg.rtd",,"StudyData", "(Vol("&amp;$E$20&amp;")when  (LocalYear("&amp;$E$20&amp;")="&amp;$D$9&amp;" AND LocalMonth("&amp;$E$20&amp;")="&amp;$C$9&amp;" AND LocalDay("&amp;$E$20&amp;")="&amp;$B$9&amp;" AND LocalHour("&amp;$E$20&amp;")="&amp;F104&amp;" AND LocalMinute("&amp;$E$20&amp;")="&amp;G104&amp;"))", "Bar", "", "Close", "5", "0", "", "", "","FALSE","T"))</f>
        <v/>
      </c>
      <c r="AA104" s="115" t="str">
        <f>IF(O104=1,"",RTD("cqg.rtd",,"StudyData", "(Vol("&amp;$E$21&amp;")when  (LocalYear("&amp;$E$21&amp;")="&amp;$D$10&amp;" AND LocalMonth("&amp;$E$21&amp;")="&amp;$C$10&amp;" AND LocalDay("&amp;$E$21&amp;")="&amp;$B$10&amp;" AND LocalHour("&amp;$E$21&amp;")="&amp;F104&amp;" AND LocalMinute("&amp;$E$21&amp;")="&amp;G104&amp;"))", "Bar", "", "Close", "5", "0", "", "", "","FALSE","T"))</f>
        <v/>
      </c>
      <c r="AB104" s="115" t="str">
        <f>IF(O104=1,"",RTD("cqg.rtd",,"StudyData", "(Vol("&amp;$E$21&amp;")when  (LocalYear("&amp;$E$21&amp;")="&amp;$D$11&amp;" AND LocalMonth("&amp;$E$21&amp;")="&amp;$C$11&amp;" AND LocalDay("&amp;$E$21&amp;")="&amp;$B$11&amp;" AND LocalHour("&amp;$E$21&amp;")="&amp;F104&amp;" AND LocalMinute("&amp;$E$21&amp;")="&amp;G104&amp;"))", "Bar", "", "Close", "5", "0", "", "", "","FALSE","T"))</f>
        <v/>
      </c>
      <c r="AC104" s="116" t="str">
        <f t="shared" si="27"/>
        <v/>
      </c>
      <c r="AE104" s="115" t="str">
        <f ca="1">IF($R104=1,SUM($S$1:S104),"")</f>
        <v/>
      </c>
      <c r="AF104" s="115" t="str">
        <f ca="1">IF($R104=1,SUM($T$1:T104),"")</f>
        <v/>
      </c>
      <c r="AG104" s="115" t="str">
        <f ca="1">IF($R104=1,SUM($U$1:U104),"")</f>
        <v/>
      </c>
      <c r="AH104" s="115" t="str">
        <f ca="1">IF($R104=1,SUM($V$1:V104),"")</f>
        <v/>
      </c>
      <c r="AI104" s="115" t="str">
        <f ca="1">IF($R104=1,SUM($W$1:W104),"")</f>
        <v/>
      </c>
      <c r="AJ104" s="115" t="str">
        <f ca="1">IF($R104=1,SUM($X$1:X104),"")</f>
        <v/>
      </c>
      <c r="AK104" s="115" t="str">
        <f ca="1">IF($R104=1,SUM($Y$1:Y104),"")</f>
        <v/>
      </c>
      <c r="AL104" s="115" t="str">
        <f ca="1">IF($R104=1,SUM($Z$1:Z104),"")</f>
        <v/>
      </c>
      <c r="AM104" s="115" t="str">
        <f ca="1">IF($R104=1,SUM($AA$1:AA104),"")</f>
        <v/>
      </c>
      <c r="AN104" s="115" t="str">
        <f ca="1">IF($R104=1,SUM($AB$1:AB104),"")</f>
        <v/>
      </c>
      <c r="AO104" s="115" t="str">
        <f ca="1">IF($R104=1,SUM($AC$1:AC104),"")</f>
        <v/>
      </c>
      <c r="AQ104" s="120" t="str">
        <f t="shared" si="28"/>
        <v>17:05</v>
      </c>
    </row>
    <row r="105" spans="6:43" x14ac:dyDescent="0.3">
      <c r="F105" s="115">
        <f t="shared" si="29"/>
        <v>17</v>
      </c>
      <c r="G105" s="117">
        <f t="shared" si="30"/>
        <v>10</v>
      </c>
      <c r="H105" s="118">
        <f t="shared" si="31"/>
        <v>0.71527777777777779</v>
      </c>
      <c r="K105" s="116" t="str">
        <f xml:space="preserve"> IF(O105=1,"",RTD("cqg.rtd",,"StudyData",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/>
      </c>
      <c r="L105" s="116" t="e">
        <f>IF(K105="",NA(),RTD("cqg.rtd",,"StudyData",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>#N/A</v>
      </c>
      <c r="O105" s="115">
        <f t="shared" si="23"/>
        <v>1</v>
      </c>
      <c r="R105" s="115">
        <f t="shared" ca="1" si="24"/>
        <v>1.0829999999999909</v>
      </c>
      <c r="S105" s="115" t="str">
        <f>IF(O105=1,"",RTD("cqg.rtd",,"StudyData", "(Vol("&amp;$E$13&amp;")when  (LocalYear("&amp;$E$13&amp;")="&amp;$D$2&amp;" AND LocalMonth("&amp;$E$13&amp;")="&amp;$C$2&amp;" AND LocalDay("&amp;$E$13&amp;")="&amp;$B$2&amp;" AND LocalHour("&amp;$E$13&amp;")="&amp;F105&amp;" AND LocalMinute("&amp;$E$13&amp;")="&amp;G105&amp;"))", "Bar", "", "Close", "5", "0", "", "", "","FALSE","T"))</f>
        <v/>
      </c>
      <c r="T105" s="115" t="str">
        <f>IF(O105=1,"",RTD("cqg.rtd",,"StudyData", "(Vol("&amp;$E$14&amp;")when  (LocalYear("&amp;$E$14&amp;")="&amp;$D$3&amp;" AND LocalMonth("&amp;$E$14&amp;")="&amp;$C$3&amp;" AND LocalDay("&amp;$E$14&amp;")="&amp;$B$3&amp;" AND LocalHour("&amp;$E$14&amp;")="&amp;F105&amp;" AND LocalMinute("&amp;$E$14&amp;")="&amp;G105&amp;"))", "Bar", "", "Close", "5", "0", "", "", "","FALSE","T"))</f>
        <v/>
      </c>
      <c r="U105" s="115" t="str">
        <f>IF(O105=1,"",RTD("cqg.rtd",,"StudyData", "(Vol("&amp;$E$15&amp;")when  (LocalYear("&amp;$E$15&amp;")="&amp;$D$4&amp;" AND LocalMonth("&amp;$E$15&amp;")="&amp;$C$4&amp;" AND LocalDay("&amp;$E$15&amp;")="&amp;$B$4&amp;" AND LocalHour("&amp;$E$15&amp;")="&amp;F105&amp;" AND LocalMinute("&amp;$E$15&amp;")="&amp;G105&amp;"))", "Bar", "", "Close", "5", "0", "", "", "","FALSE","T"))</f>
        <v/>
      </c>
      <c r="V105" s="115" t="str">
        <f>IF(O105=1,"",RTD("cqg.rtd",,"StudyData", "(Vol("&amp;$E$16&amp;")when  (LocalYear("&amp;$E$16&amp;")="&amp;$D$5&amp;" AND LocalMonth("&amp;$E$16&amp;")="&amp;$C$5&amp;" AND LocalDay("&amp;$E$16&amp;")="&amp;$B$5&amp;" AND LocalHour("&amp;$E$16&amp;")="&amp;F105&amp;" AND LocalMinute("&amp;$E$16&amp;")="&amp;G105&amp;"))", "Bar", "", "Close", "5", "0", "", "", "","FALSE","T"))</f>
        <v/>
      </c>
      <c r="W105" s="115" t="str">
        <f>IF(O105=1,"",RTD("cqg.rtd",,"StudyData", "(Vol("&amp;$E$17&amp;")when  (LocalYear("&amp;$E$17&amp;")="&amp;$D$6&amp;" AND LocalMonth("&amp;$E$17&amp;")="&amp;$C$6&amp;" AND LocalDay("&amp;$E$17&amp;")="&amp;$B$6&amp;" AND LocalHour("&amp;$E$17&amp;")="&amp;F105&amp;" AND LocalMinute("&amp;$E$17&amp;")="&amp;G105&amp;"))", "Bar", "", "Close", "5", "0", "", "", "","FALSE","T"))</f>
        <v/>
      </c>
      <c r="X105" s="115" t="str">
        <f>IF(O105=1,"",RTD("cqg.rtd",,"StudyData", "(Vol("&amp;$E$18&amp;")when  (LocalYear("&amp;$E$18&amp;")="&amp;$D$7&amp;" AND LocalMonth("&amp;$E$18&amp;")="&amp;$C$7&amp;" AND LocalDay("&amp;$E$18&amp;")="&amp;$B$7&amp;" AND LocalHour("&amp;$E$18&amp;")="&amp;F105&amp;" AND LocalMinute("&amp;$E$18&amp;")="&amp;G105&amp;"))", "Bar", "", "Close", "5", "0", "", "", "","FALSE","T"))</f>
        <v/>
      </c>
      <c r="Y105" s="115" t="str">
        <f>IF(O105=1,"",RTD("cqg.rtd",,"StudyData", "(Vol("&amp;$E$19&amp;")when  (LocalYear("&amp;$E$19&amp;")="&amp;$D$8&amp;" AND LocalMonth("&amp;$E$19&amp;")="&amp;$C$8&amp;" AND LocalDay("&amp;$E$19&amp;")="&amp;$B$8&amp;" AND LocalHour("&amp;$E$19&amp;")="&amp;F105&amp;" AND LocalMinute("&amp;$E$19&amp;")="&amp;G105&amp;"))", "Bar", "", "Close", "5", "0", "", "", "","FALSE","T"))</f>
        <v/>
      </c>
      <c r="Z105" s="115" t="str">
        <f>IF(O105=1,"",RTD("cqg.rtd",,"StudyData", "(Vol("&amp;$E$20&amp;")when  (LocalYear("&amp;$E$20&amp;")="&amp;$D$9&amp;" AND LocalMonth("&amp;$E$20&amp;")="&amp;$C$9&amp;" AND LocalDay("&amp;$E$20&amp;")="&amp;$B$9&amp;" AND LocalHour("&amp;$E$20&amp;")="&amp;F105&amp;" AND LocalMinute("&amp;$E$20&amp;")="&amp;G105&amp;"))", "Bar", "", "Close", "5", "0", "", "", "","FALSE","T"))</f>
        <v/>
      </c>
      <c r="AA105" s="115" t="str">
        <f>IF(O105=1,"",RTD("cqg.rtd",,"StudyData", "(Vol("&amp;$E$21&amp;")when  (LocalYear("&amp;$E$21&amp;")="&amp;$D$10&amp;" AND LocalMonth("&amp;$E$21&amp;")="&amp;$C$10&amp;" AND LocalDay("&amp;$E$21&amp;")="&amp;$B$10&amp;" AND LocalHour("&amp;$E$21&amp;")="&amp;F105&amp;" AND LocalMinute("&amp;$E$21&amp;")="&amp;G105&amp;"))", "Bar", "", "Close", "5", "0", "", "", "","FALSE","T"))</f>
        <v/>
      </c>
      <c r="AB105" s="115" t="str">
        <f>IF(O105=1,"",RTD("cqg.rtd",,"StudyData", "(Vol("&amp;$E$21&amp;")when  (LocalYear("&amp;$E$21&amp;")="&amp;$D$11&amp;" AND LocalMonth("&amp;$E$21&amp;")="&amp;$C$11&amp;" AND LocalDay("&amp;$E$21&amp;")="&amp;$B$11&amp;" AND LocalHour("&amp;$E$21&amp;")="&amp;F105&amp;" AND LocalMinute("&amp;$E$21&amp;")="&amp;G105&amp;"))", "Bar", "", "Close", "5", "0", "", "", "","FALSE","T"))</f>
        <v/>
      </c>
      <c r="AC105" s="116" t="str">
        <f t="shared" si="27"/>
        <v/>
      </c>
      <c r="AE105" s="115" t="str">
        <f ca="1">IF($R105=1,SUM($S$1:S105),"")</f>
        <v/>
      </c>
      <c r="AF105" s="115" t="str">
        <f ca="1">IF($R105=1,SUM($T$1:T105),"")</f>
        <v/>
      </c>
      <c r="AG105" s="115" t="str">
        <f ca="1">IF($R105=1,SUM($U$1:U105),"")</f>
        <v/>
      </c>
      <c r="AH105" s="115" t="str">
        <f ca="1">IF($R105=1,SUM($V$1:V105),"")</f>
        <v/>
      </c>
      <c r="AI105" s="115" t="str">
        <f ca="1">IF($R105=1,SUM($W$1:W105),"")</f>
        <v/>
      </c>
      <c r="AJ105" s="115" t="str">
        <f ca="1">IF($R105=1,SUM($X$1:X105),"")</f>
        <v/>
      </c>
      <c r="AK105" s="115" t="str">
        <f ca="1">IF($R105=1,SUM($Y$1:Y105),"")</f>
        <v/>
      </c>
      <c r="AL105" s="115" t="str">
        <f ca="1">IF($R105=1,SUM($Z$1:Z105),"")</f>
        <v/>
      </c>
      <c r="AM105" s="115" t="str">
        <f ca="1">IF($R105=1,SUM($AA$1:AA105),"")</f>
        <v/>
      </c>
      <c r="AN105" s="115" t="str">
        <f ca="1">IF($R105=1,SUM($AB$1:AB105),"")</f>
        <v/>
      </c>
      <c r="AO105" s="115" t="str">
        <f ca="1">IF($R105=1,SUM($AC$1:AC105),"")</f>
        <v/>
      </c>
      <c r="AQ105" s="120" t="str">
        <f t="shared" si="28"/>
        <v>17:10</v>
      </c>
    </row>
    <row r="106" spans="6:43" x14ac:dyDescent="0.3">
      <c r="F106" s="115">
        <f t="shared" si="29"/>
        <v>17</v>
      </c>
      <c r="G106" s="117">
        <f t="shared" si="30"/>
        <v>15</v>
      </c>
      <c r="H106" s="118">
        <f t="shared" si="31"/>
        <v>0.71875</v>
      </c>
      <c r="K106" s="116" t="str">
        <f xml:space="preserve"> IF(O106=1,"",RTD("cqg.rtd",,"StudyData",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/>
      </c>
      <c r="L106" s="116" t="e">
        <f>IF(K106="",NA(),RTD("cqg.rtd",,"StudyData",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>#N/A</v>
      </c>
      <c r="O106" s="115">
        <f t="shared" si="23"/>
        <v>1</v>
      </c>
      <c r="R106" s="115">
        <f t="shared" ca="1" si="24"/>
        <v>1.0839999999999907</v>
      </c>
      <c r="S106" s="115" t="str">
        <f>IF(O106=1,"",RTD("cqg.rtd",,"StudyData", "(Vol("&amp;$E$13&amp;")when  (LocalYear("&amp;$E$13&amp;")="&amp;$D$2&amp;" AND LocalMonth("&amp;$E$13&amp;")="&amp;$C$2&amp;" AND LocalDay("&amp;$E$13&amp;")="&amp;$B$2&amp;" AND LocalHour("&amp;$E$13&amp;")="&amp;F106&amp;" AND LocalMinute("&amp;$E$13&amp;")="&amp;G106&amp;"))", "Bar", "", "Close", "5", "0", "", "", "","FALSE","T"))</f>
        <v/>
      </c>
      <c r="T106" s="115" t="str">
        <f>IF(O106=1,"",RTD("cqg.rtd",,"StudyData", "(Vol("&amp;$E$14&amp;")when  (LocalYear("&amp;$E$14&amp;")="&amp;$D$3&amp;" AND LocalMonth("&amp;$E$14&amp;")="&amp;$C$3&amp;" AND LocalDay("&amp;$E$14&amp;")="&amp;$B$3&amp;" AND LocalHour("&amp;$E$14&amp;")="&amp;F106&amp;" AND LocalMinute("&amp;$E$14&amp;")="&amp;G106&amp;"))", "Bar", "", "Close", "5", "0", "", "", "","FALSE","T"))</f>
        <v/>
      </c>
      <c r="U106" s="115" t="str">
        <f>IF(O106=1,"",RTD("cqg.rtd",,"StudyData", "(Vol("&amp;$E$15&amp;")when  (LocalYear("&amp;$E$15&amp;")="&amp;$D$4&amp;" AND LocalMonth("&amp;$E$15&amp;")="&amp;$C$4&amp;" AND LocalDay("&amp;$E$15&amp;")="&amp;$B$4&amp;" AND LocalHour("&amp;$E$15&amp;")="&amp;F106&amp;" AND LocalMinute("&amp;$E$15&amp;")="&amp;G106&amp;"))", "Bar", "", "Close", "5", "0", "", "", "","FALSE","T"))</f>
        <v/>
      </c>
      <c r="V106" s="115" t="str">
        <f>IF(O106=1,"",RTD("cqg.rtd",,"StudyData", "(Vol("&amp;$E$16&amp;")when  (LocalYear("&amp;$E$16&amp;")="&amp;$D$5&amp;" AND LocalMonth("&amp;$E$16&amp;")="&amp;$C$5&amp;" AND LocalDay("&amp;$E$16&amp;")="&amp;$B$5&amp;" AND LocalHour("&amp;$E$16&amp;")="&amp;F106&amp;" AND LocalMinute("&amp;$E$16&amp;")="&amp;G106&amp;"))", "Bar", "", "Close", "5", "0", "", "", "","FALSE","T"))</f>
        <v/>
      </c>
      <c r="W106" s="115" t="str">
        <f>IF(O106=1,"",RTD("cqg.rtd",,"StudyData", "(Vol("&amp;$E$17&amp;")when  (LocalYear("&amp;$E$17&amp;")="&amp;$D$6&amp;" AND LocalMonth("&amp;$E$17&amp;")="&amp;$C$6&amp;" AND LocalDay("&amp;$E$17&amp;")="&amp;$B$6&amp;" AND LocalHour("&amp;$E$17&amp;")="&amp;F106&amp;" AND LocalMinute("&amp;$E$17&amp;")="&amp;G106&amp;"))", "Bar", "", "Close", "5", "0", "", "", "","FALSE","T"))</f>
        <v/>
      </c>
      <c r="X106" s="115" t="str">
        <f>IF(O106=1,"",RTD("cqg.rtd",,"StudyData", "(Vol("&amp;$E$18&amp;")when  (LocalYear("&amp;$E$18&amp;")="&amp;$D$7&amp;" AND LocalMonth("&amp;$E$18&amp;")="&amp;$C$7&amp;" AND LocalDay("&amp;$E$18&amp;")="&amp;$B$7&amp;" AND LocalHour("&amp;$E$18&amp;")="&amp;F106&amp;" AND LocalMinute("&amp;$E$18&amp;")="&amp;G106&amp;"))", "Bar", "", "Close", "5", "0", "", "", "","FALSE","T"))</f>
        <v/>
      </c>
      <c r="Y106" s="115" t="str">
        <f>IF(O106=1,"",RTD("cqg.rtd",,"StudyData", "(Vol("&amp;$E$19&amp;")when  (LocalYear("&amp;$E$19&amp;")="&amp;$D$8&amp;" AND LocalMonth("&amp;$E$19&amp;")="&amp;$C$8&amp;" AND LocalDay("&amp;$E$19&amp;")="&amp;$B$8&amp;" AND LocalHour("&amp;$E$19&amp;")="&amp;F106&amp;" AND LocalMinute("&amp;$E$19&amp;")="&amp;G106&amp;"))", "Bar", "", "Close", "5", "0", "", "", "","FALSE","T"))</f>
        <v/>
      </c>
      <c r="Z106" s="115" t="str">
        <f>IF(O106=1,"",RTD("cqg.rtd",,"StudyData", "(Vol("&amp;$E$20&amp;")when  (LocalYear("&amp;$E$20&amp;")="&amp;$D$9&amp;" AND LocalMonth("&amp;$E$20&amp;")="&amp;$C$9&amp;" AND LocalDay("&amp;$E$20&amp;")="&amp;$B$9&amp;" AND LocalHour("&amp;$E$20&amp;")="&amp;F106&amp;" AND LocalMinute("&amp;$E$20&amp;")="&amp;G106&amp;"))", "Bar", "", "Close", "5", "0", "", "", "","FALSE","T"))</f>
        <v/>
      </c>
      <c r="AA106" s="115" t="str">
        <f>IF(O106=1,"",RTD("cqg.rtd",,"StudyData", "(Vol("&amp;$E$21&amp;")when  (LocalYear("&amp;$E$21&amp;")="&amp;$D$10&amp;" AND LocalMonth("&amp;$E$21&amp;")="&amp;$C$10&amp;" AND LocalDay("&amp;$E$21&amp;")="&amp;$B$10&amp;" AND LocalHour("&amp;$E$21&amp;")="&amp;F106&amp;" AND LocalMinute("&amp;$E$21&amp;")="&amp;G106&amp;"))", "Bar", "", "Close", "5", "0", "", "", "","FALSE","T"))</f>
        <v/>
      </c>
      <c r="AB106" s="115" t="str">
        <f>IF(O106=1,"",RTD("cqg.rtd",,"StudyData", "(Vol("&amp;$E$21&amp;")when  (LocalYear("&amp;$E$21&amp;")="&amp;$D$11&amp;" AND LocalMonth("&amp;$E$21&amp;")="&amp;$C$11&amp;" AND LocalDay("&amp;$E$21&amp;")="&amp;$B$11&amp;" AND LocalHour("&amp;$E$21&amp;")="&amp;F106&amp;" AND LocalMinute("&amp;$E$21&amp;")="&amp;G106&amp;"))", "Bar", "", "Close", "5", "0", "", "", "","FALSE","T"))</f>
        <v/>
      </c>
      <c r="AC106" s="116" t="str">
        <f t="shared" si="27"/>
        <v/>
      </c>
      <c r="AE106" s="115" t="str">
        <f ca="1">IF($R106=1,SUM($S$1:S106),"")</f>
        <v/>
      </c>
      <c r="AF106" s="115" t="str">
        <f ca="1">IF($R106=1,SUM($T$1:T106),"")</f>
        <v/>
      </c>
      <c r="AG106" s="115" t="str">
        <f ca="1">IF($R106=1,SUM($U$1:U106),"")</f>
        <v/>
      </c>
      <c r="AH106" s="115" t="str">
        <f ca="1">IF($R106=1,SUM($V$1:V106),"")</f>
        <v/>
      </c>
      <c r="AI106" s="115" t="str">
        <f ca="1">IF($R106=1,SUM($W$1:W106),"")</f>
        <v/>
      </c>
      <c r="AJ106" s="115" t="str">
        <f ca="1">IF($R106=1,SUM($X$1:X106),"")</f>
        <v/>
      </c>
      <c r="AK106" s="115" t="str">
        <f ca="1">IF($R106=1,SUM($Y$1:Y106),"")</f>
        <v/>
      </c>
      <c r="AL106" s="115" t="str">
        <f ca="1">IF($R106=1,SUM($Z$1:Z106),"")</f>
        <v/>
      </c>
      <c r="AM106" s="115" t="str">
        <f ca="1">IF($R106=1,SUM($AA$1:AA106),"")</f>
        <v/>
      </c>
      <c r="AN106" s="115" t="str">
        <f ca="1">IF($R106=1,SUM($AB$1:AB106),"")</f>
        <v/>
      </c>
      <c r="AO106" s="115" t="str">
        <f ca="1">IF($R106=1,SUM($AC$1:AC106),"")</f>
        <v/>
      </c>
      <c r="AQ106" s="120" t="str">
        <f t="shared" si="28"/>
        <v>17:15</v>
      </c>
    </row>
    <row r="107" spans="6:43" x14ac:dyDescent="0.3">
      <c r="F107" s="115">
        <f t="shared" si="29"/>
        <v>17</v>
      </c>
      <c r="G107" s="117">
        <f t="shared" si="30"/>
        <v>20</v>
      </c>
      <c r="H107" s="118">
        <f t="shared" si="31"/>
        <v>0.72222222222222221</v>
      </c>
      <c r="K107" s="116" t="str">
        <f xml:space="preserve"> IF(O107=1,"",RTD("cqg.rtd",,"StudyData",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/>
      </c>
      <c r="L107" s="116" t="e">
        <f>IF(K107="",NA(),RTD("cqg.rtd",,"StudyData",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>#N/A</v>
      </c>
      <c r="O107" s="115">
        <f t="shared" si="23"/>
        <v>1</v>
      </c>
      <c r="R107" s="115">
        <f t="shared" ca="1" si="24"/>
        <v>1.0849999999999906</v>
      </c>
      <c r="S107" s="115" t="str">
        <f>IF(O107=1,"",RTD("cqg.rtd",,"StudyData", "(Vol("&amp;$E$13&amp;")when  (LocalYear("&amp;$E$13&amp;")="&amp;$D$2&amp;" AND LocalMonth("&amp;$E$13&amp;")="&amp;$C$2&amp;" AND LocalDay("&amp;$E$13&amp;")="&amp;$B$2&amp;" AND LocalHour("&amp;$E$13&amp;")="&amp;F107&amp;" AND LocalMinute("&amp;$E$13&amp;")="&amp;G107&amp;"))", "Bar", "", "Close", "5", "0", "", "", "","FALSE","T"))</f>
        <v/>
      </c>
      <c r="T107" s="115" t="str">
        <f>IF(O107=1,"",RTD("cqg.rtd",,"StudyData", "(Vol("&amp;$E$14&amp;")when  (LocalYear("&amp;$E$14&amp;")="&amp;$D$3&amp;" AND LocalMonth("&amp;$E$14&amp;")="&amp;$C$3&amp;" AND LocalDay("&amp;$E$14&amp;")="&amp;$B$3&amp;" AND LocalHour("&amp;$E$14&amp;")="&amp;F107&amp;" AND LocalMinute("&amp;$E$14&amp;")="&amp;G107&amp;"))", "Bar", "", "Close", "5", "0", "", "", "","FALSE","T"))</f>
        <v/>
      </c>
      <c r="U107" s="115" t="str">
        <f>IF(O107=1,"",RTD("cqg.rtd",,"StudyData", "(Vol("&amp;$E$15&amp;")when  (LocalYear("&amp;$E$15&amp;")="&amp;$D$4&amp;" AND LocalMonth("&amp;$E$15&amp;")="&amp;$C$4&amp;" AND LocalDay("&amp;$E$15&amp;")="&amp;$B$4&amp;" AND LocalHour("&amp;$E$15&amp;")="&amp;F107&amp;" AND LocalMinute("&amp;$E$15&amp;")="&amp;G107&amp;"))", "Bar", "", "Close", "5", "0", "", "", "","FALSE","T"))</f>
        <v/>
      </c>
      <c r="V107" s="115" t="str">
        <f>IF(O107=1,"",RTD("cqg.rtd",,"StudyData", "(Vol("&amp;$E$16&amp;")when  (LocalYear("&amp;$E$16&amp;")="&amp;$D$5&amp;" AND LocalMonth("&amp;$E$16&amp;")="&amp;$C$5&amp;" AND LocalDay("&amp;$E$16&amp;")="&amp;$B$5&amp;" AND LocalHour("&amp;$E$16&amp;")="&amp;F107&amp;" AND LocalMinute("&amp;$E$16&amp;")="&amp;G107&amp;"))", "Bar", "", "Close", "5", "0", "", "", "","FALSE","T"))</f>
        <v/>
      </c>
      <c r="W107" s="115" t="str">
        <f>IF(O107=1,"",RTD("cqg.rtd",,"StudyData", "(Vol("&amp;$E$17&amp;")when  (LocalYear("&amp;$E$17&amp;")="&amp;$D$6&amp;" AND LocalMonth("&amp;$E$17&amp;")="&amp;$C$6&amp;" AND LocalDay("&amp;$E$17&amp;")="&amp;$B$6&amp;" AND LocalHour("&amp;$E$17&amp;")="&amp;F107&amp;" AND LocalMinute("&amp;$E$17&amp;")="&amp;G107&amp;"))", "Bar", "", "Close", "5", "0", "", "", "","FALSE","T"))</f>
        <v/>
      </c>
      <c r="X107" s="115" t="str">
        <f>IF(O107=1,"",RTD("cqg.rtd",,"StudyData", "(Vol("&amp;$E$18&amp;")when  (LocalYear("&amp;$E$18&amp;")="&amp;$D$7&amp;" AND LocalMonth("&amp;$E$18&amp;")="&amp;$C$7&amp;" AND LocalDay("&amp;$E$18&amp;")="&amp;$B$7&amp;" AND LocalHour("&amp;$E$18&amp;")="&amp;F107&amp;" AND LocalMinute("&amp;$E$18&amp;")="&amp;G107&amp;"))", "Bar", "", "Close", "5", "0", "", "", "","FALSE","T"))</f>
        <v/>
      </c>
      <c r="Y107" s="115" t="str">
        <f>IF(O107=1,"",RTD("cqg.rtd",,"StudyData", "(Vol("&amp;$E$19&amp;")when  (LocalYear("&amp;$E$19&amp;")="&amp;$D$8&amp;" AND LocalMonth("&amp;$E$19&amp;")="&amp;$C$8&amp;" AND LocalDay("&amp;$E$19&amp;")="&amp;$B$8&amp;" AND LocalHour("&amp;$E$19&amp;")="&amp;F107&amp;" AND LocalMinute("&amp;$E$19&amp;")="&amp;G107&amp;"))", "Bar", "", "Close", "5", "0", "", "", "","FALSE","T"))</f>
        <v/>
      </c>
      <c r="Z107" s="115" t="str">
        <f>IF(O107=1,"",RTD("cqg.rtd",,"StudyData", "(Vol("&amp;$E$20&amp;")when  (LocalYear("&amp;$E$20&amp;")="&amp;$D$9&amp;" AND LocalMonth("&amp;$E$20&amp;")="&amp;$C$9&amp;" AND LocalDay("&amp;$E$20&amp;")="&amp;$B$9&amp;" AND LocalHour("&amp;$E$20&amp;")="&amp;F107&amp;" AND LocalMinute("&amp;$E$20&amp;")="&amp;G107&amp;"))", "Bar", "", "Close", "5", "0", "", "", "","FALSE","T"))</f>
        <v/>
      </c>
      <c r="AA107" s="115" t="str">
        <f>IF(O107=1,"",RTD("cqg.rtd",,"StudyData", "(Vol("&amp;$E$21&amp;")when  (LocalYear("&amp;$E$21&amp;")="&amp;$D$10&amp;" AND LocalMonth("&amp;$E$21&amp;")="&amp;$C$10&amp;" AND LocalDay("&amp;$E$21&amp;")="&amp;$B$10&amp;" AND LocalHour("&amp;$E$21&amp;")="&amp;F107&amp;" AND LocalMinute("&amp;$E$21&amp;")="&amp;G107&amp;"))", "Bar", "", "Close", "5", "0", "", "", "","FALSE","T"))</f>
        <v/>
      </c>
      <c r="AB107" s="115" t="str">
        <f>IF(O107=1,"",RTD("cqg.rtd",,"StudyData", "(Vol("&amp;$E$21&amp;")when  (LocalYear("&amp;$E$21&amp;")="&amp;$D$11&amp;" AND LocalMonth("&amp;$E$21&amp;")="&amp;$C$11&amp;" AND LocalDay("&amp;$E$21&amp;")="&amp;$B$11&amp;" AND LocalHour("&amp;$E$21&amp;")="&amp;F107&amp;" AND LocalMinute("&amp;$E$21&amp;")="&amp;G107&amp;"))", "Bar", "", "Close", "5", "0", "", "", "","FALSE","T"))</f>
        <v/>
      </c>
      <c r="AC107" s="116" t="str">
        <f t="shared" si="27"/>
        <v/>
      </c>
      <c r="AE107" s="115" t="str">
        <f ca="1">IF($R107=1,SUM($S$1:S107),"")</f>
        <v/>
      </c>
      <c r="AF107" s="115" t="str">
        <f ca="1">IF($R107=1,SUM($T$1:T107),"")</f>
        <v/>
      </c>
      <c r="AG107" s="115" t="str">
        <f ca="1">IF($R107=1,SUM($U$1:U107),"")</f>
        <v/>
      </c>
      <c r="AH107" s="115" t="str">
        <f ca="1">IF($R107=1,SUM($V$1:V107),"")</f>
        <v/>
      </c>
      <c r="AI107" s="115" t="str">
        <f ca="1">IF($R107=1,SUM($W$1:W107),"")</f>
        <v/>
      </c>
      <c r="AJ107" s="115" t="str">
        <f ca="1">IF($R107=1,SUM($X$1:X107),"")</f>
        <v/>
      </c>
      <c r="AK107" s="115" t="str">
        <f ca="1">IF($R107=1,SUM($Y$1:Y107),"")</f>
        <v/>
      </c>
      <c r="AL107" s="115" t="str">
        <f ca="1">IF($R107=1,SUM($Z$1:Z107),"")</f>
        <v/>
      </c>
      <c r="AM107" s="115" t="str">
        <f ca="1">IF($R107=1,SUM($AA$1:AA107),"")</f>
        <v/>
      </c>
      <c r="AN107" s="115" t="str">
        <f ca="1">IF($R107=1,SUM($AB$1:AB107),"")</f>
        <v/>
      </c>
      <c r="AO107" s="115" t="str">
        <f ca="1">IF($R107=1,SUM($AC$1:AC107),"")</f>
        <v/>
      </c>
      <c r="AQ107" s="120" t="str">
        <f t="shared" si="28"/>
        <v>17:20</v>
      </c>
    </row>
    <row r="108" spans="6:43" x14ac:dyDescent="0.3">
      <c r="F108" s="115">
        <f t="shared" si="29"/>
        <v>17</v>
      </c>
      <c r="G108" s="117">
        <f t="shared" si="30"/>
        <v>25</v>
      </c>
      <c r="H108" s="118">
        <f t="shared" si="31"/>
        <v>0.72569444444444453</v>
      </c>
      <c r="K108" s="116" t="str">
        <f xml:space="preserve"> IF(O108=1,"",RTD("cqg.rtd",,"StudyData",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/>
      </c>
      <c r="L108" s="116" t="e">
        <f>IF(K108="",NA(),RTD("cqg.rtd",,"StudyData",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>#N/A</v>
      </c>
      <c r="O108" s="115">
        <f t="shared" si="23"/>
        <v>1</v>
      </c>
      <c r="R108" s="115">
        <f t="shared" ca="1" si="24"/>
        <v>1.0859999999999905</v>
      </c>
      <c r="S108" s="115" t="str">
        <f>IF(O108=1,"",RTD("cqg.rtd",,"StudyData", "(Vol("&amp;$E$13&amp;")when  (LocalYear("&amp;$E$13&amp;")="&amp;$D$2&amp;" AND LocalMonth("&amp;$E$13&amp;")="&amp;$C$2&amp;" AND LocalDay("&amp;$E$13&amp;")="&amp;$B$2&amp;" AND LocalHour("&amp;$E$13&amp;")="&amp;F108&amp;" AND LocalMinute("&amp;$E$13&amp;")="&amp;G108&amp;"))", "Bar", "", "Close", "5", "0", "", "", "","FALSE","T"))</f>
        <v/>
      </c>
      <c r="T108" s="115" t="str">
        <f>IF(O108=1,"",RTD("cqg.rtd",,"StudyData", "(Vol("&amp;$E$14&amp;")when  (LocalYear("&amp;$E$14&amp;")="&amp;$D$3&amp;" AND LocalMonth("&amp;$E$14&amp;")="&amp;$C$3&amp;" AND LocalDay("&amp;$E$14&amp;")="&amp;$B$3&amp;" AND LocalHour("&amp;$E$14&amp;")="&amp;F108&amp;" AND LocalMinute("&amp;$E$14&amp;")="&amp;G108&amp;"))", "Bar", "", "Close", "5", "0", "", "", "","FALSE","T"))</f>
        <v/>
      </c>
      <c r="U108" s="115" t="str">
        <f>IF(O108=1,"",RTD("cqg.rtd",,"StudyData", "(Vol("&amp;$E$15&amp;")when  (LocalYear("&amp;$E$15&amp;")="&amp;$D$4&amp;" AND LocalMonth("&amp;$E$15&amp;")="&amp;$C$4&amp;" AND LocalDay("&amp;$E$15&amp;")="&amp;$B$4&amp;" AND LocalHour("&amp;$E$15&amp;")="&amp;F108&amp;" AND LocalMinute("&amp;$E$15&amp;")="&amp;G108&amp;"))", "Bar", "", "Close", "5", "0", "", "", "","FALSE","T"))</f>
        <v/>
      </c>
      <c r="V108" s="115" t="str">
        <f>IF(O108=1,"",RTD("cqg.rtd",,"StudyData", "(Vol("&amp;$E$16&amp;")when  (LocalYear("&amp;$E$16&amp;")="&amp;$D$5&amp;" AND LocalMonth("&amp;$E$16&amp;")="&amp;$C$5&amp;" AND LocalDay("&amp;$E$16&amp;")="&amp;$B$5&amp;" AND LocalHour("&amp;$E$16&amp;")="&amp;F108&amp;" AND LocalMinute("&amp;$E$16&amp;")="&amp;G108&amp;"))", "Bar", "", "Close", "5", "0", "", "", "","FALSE","T"))</f>
        <v/>
      </c>
      <c r="W108" s="115" t="str">
        <f>IF(O108=1,"",RTD("cqg.rtd",,"StudyData", "(Vol("&amp;$E$17&amp;")when  (LocalYear("&amp;$E$17&amp;")="&amp;$D$6&amp;" AND LocalMonth("&amp;$E$17&amp;")="&amp;$C$6&amp;" AND LocalDay("&amp;$E$17&amp;")="&amp;$B$6&amp;" AND LocalHour("&amp;$E$17&amp;")="&amp;F108&amp;" AND LocalMinute("&amp;$E$17&amp;")="&amp;G108&amp;"))", "Bar", "", "Close", "5", "0", "", "", "","FALSE","T"))</f>
        <v/>
      </c>
      <c r="X108" s="115" t="str">
        <f>IF(O108=1,"",RTD("cqg.rtd",,"StudyData", "(Vol("&amp;$E$18&amp;")when  (LocalYear("&amp;$E$18&amp;")="&amp;$D$7&amp;" AND LocalMonth("&amp;$E$18&amp;")="&amp;$C$7&amp;" AND LocalDay("&amp;$E$18&amp;")="&amp;$B$7&amp;" AND LocalHour("&amp;$E$18&amp;")="&amp;F108&amp;" AND LocalMinute("&amp;$E$18&amp;")="&amp;G108&amp;"))", "Bar", "", "Close", "5", "0", "", "", "","FALSE","T"))</f>
        <v/>
      </c>
      <c r="Y108" s="115" t="str">
        <f>IF(O108=1,"",RTD("cqg.rtd",,"StudyData", "(Vol("&amp;$E$19&amp;")when  (LocalYear("&amp;$E$19&amp;")="&amp;$D$8&amp;" AND LocalMonth("&amp;$E$19&amp;")="&amp;$C$8&amp;" AND LocalDay("&amp;$E$19&amp;")="&amp;$B$8&amp;" AND LocalHour("&amp;$E$19&amp;")="&amp;F108&amp;" AND LocalMinute("&amp;$E$19&amp;")="&amp;G108&amp;"))", "Bar", "", "Close", "5", "0", "", "", "","FALSE","T"))</f>
        <v/>
      </c>
      <c r="Z108" s="115" t="str">
        <f>IF(O108=1,"",RTD("cqg.rtd",,"StudyData", "(Vol("&amp;$E$20&amp;")when  (LocalYear("&amp;$E$20&amp;")="&amp;$D$9&amp;" AND LocalMonth("&amp;$E$20&amp;")="&amp;$C$9&amp;" AND LocalDay("&amp;$E$20&amp;")="&amp;$B$9&amp;" AND LocalHour("&amp;$E$20&amp;")="&amp;F108&amp;" AND LocalMinute("&amp;$E$20&amp;")="&amp;G108&amp;"))", "Bar", "", "Close", "5", "0", "", "", "","FALSE","T"))</f>
        <v/>
      </c>
      <c r="AA108" s="115" t="str">
        <f>IF(O108=1,"",RTD("cqg.rtd",,"StudyData", "(Vol("&amp;$E$21&amp;")when  (LocalYear("&amp;$E$21&amp;")="&amp;$D$10&amp;" AND LocalMonth("&amp;$E$21&amp;")="&amp;$C$10&amp;" AND LocalDay("&amp;$E$21&amp;")="&amp;$B$10&amp;" AND LocalHour("&amp;$E$21&amp;")="&amp;F108&amp;" AND LocalMinute("&amp;$E$21&amp;")="&amp;G108&amp;"))", "Bar", "", "Close", "5", "0", "", "", "","FALSE","T"))</f>
        <v/>
      </c>
      <c r="AB108" s="115" t="str">
        <f>IF(O108=1,"",RTD("cqg.rtd",,"StudyData", "(Vol("&amp;$E$21&amp;")when  (LocalYear("&amp;$E$21&amp;")="&amp;$D$11&amp;" AND LocalMonth("&amp;$E$21&amp;")="&amp;$C$11&amp;" AND LocalDay("&amp;$E$21&amp;")="&amp;$B$11&amp;" AND LocalHour("&amp;$E$21&amp;")="&amp;F108&amp;" AND LocalMinute("&amp;$E$21&amp;")="&amp;G108&amp;"))", "Bar", "", "Close", "5", "0", "", "", "","FALSE","T"))</f>
        <v/>
      </c>
      <c r="AC108" s="116" t="str">
        <f t="shared" si="27"/>
        <v/>
      </c>
      <c r="AE108" s="115" t="str">
        <f ca="1">IF($R108=1,SUM($S$1:S108),"")</f>
        <v/>
      </c>
      <c r="AF108" s="115" t="str">
        <f ca="1">IF($R108=1,SUM($T$1:T108),"")</f>
        <v/>
      </c>
      <c r="AG108" s="115" t="str">
        <f ca="1">IF($R108=1,SUM($U$1:U108),"")</f>
        <v/>
      </c>
      <c r="AH108" s="115" t="str">
        <f ca="1">IF($R108=1,SUM($V$1:V108),"")</f>
        <v/>
      </c>
      <c r="AI108" s="115" t="str">
        <f ca="1">IF($R108=1,SUM($W$1:W108),"")</f>
        <v/>
      </c>
      <c r="AJ108" s="115" t="str">
        <f ca="1">IF($R108=1,SUM($X$1:X108),"")</f>
        <v/>
      </c>
      <c r="AK108" s="115" t="str">
        <f ca="1">IF($R108=1,SUM($Y$1:Y108),"")</f>
        <v/>
      </c>
      <c r="AL108" s="115" t="str">
        <f ca="1">IF($R108=1,SUM($Z$1:Z108),"")</f>
        <v/>
      </c>
      <c r="AM108" s="115" t="str">
        <f ca="1">IF($R108=1,SUM($AA$1:AA108),"")</f>
        <v/>
      </c>
      <c r="AN108" s="115" t="str">
        <f ca="1">IF($R108=1,SUM($AB$1:AB108),"")</f>
        <v/>
      </c>
      <c r="AO108" s="115" t="str">
        <f ca="1">IF($R108=1,SUM($AC$1:AC108),"")</f>
        <v/>
      </c>
      <c r="AQ108" s="120" t="str">
        <f t="shared" si="28"/>
        <v>17:25</v>
      </c>
    </row>
    <row r="109" spans="6:43" x14ac:dyDescent="0.3">
      <c r="F109" s="115">
        <f t="shared" si="29"/>
        <v>17</v>
      </c>
      <c r="G109" s="117">
        <f t="shared" si="30"/>
        <v>30</v>
      </c>
      <c r="H109" s="118">
        <f t="shared" si="31"/>
        <v>0.72916666666666663</v>
      </c>
      <c r="K109" s="116" t="str">
        <f xml:space="preserve"> IF(O109=1,"",RTD("cqg.rtd",,"StudyData",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/>
      </c>
      <c r="L109" s="116" t="e">
        <f>IF(K109="",NA(),RTD("cqg.rtd",,"StudyData",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>#N/A</v>
      </c>
      <c r="O109" s="115">
        <f t="shared" si="23"/>
        <v>1</v>
      </c>
      <c r="R109" s="115">
        <f t="shared" ca="1" si="24"/>
        <v>1.0869999999999904</v>
      </c>
      <c r="S109" s="115" t="str">
        <f>IF(O109=1,"",RTD("cqg.rtd",,"StudyData", "(Vol("&amp;$E$13&amp;")when  (LocalYear("&amp;$E$13&amp;")="&amp;$D$2&amp;" AND LocalMonth("&amp;$E$13&amp;")="&amp;$C$2&amp;" AND LocalDay("&amp;$E$13&amp;")="&amp;$B$2&amp;" AND LocalHour("&amp;$E$13&amp;")="&amp;F109&amp;" AND LocalMinute("&amp;$E$13&amp;")="&amp;G109&amp;"))", "Bar", "", "Close", "5", "0", "", "", "","FALSE","T"))</f>
        <v/>
      </c>
      <c r="T109" s="115" t="str">
        <f>IF(O109=1,"",RTD("cqg.rtd",,"StudyData", "(Vol("&amp;$E$14&amp;")when  (LocalYear("&amp;$E$14&amp;")="&amp;$D$3&amp;" AND LocalMonth("&amp;$E$14&amp;")="&amp;$C$3&amp;" AND LocalDay("&amp;$E$14&amp;")="&amp;$B$3&amp;" AND LocalHour("&amp;$E$14&amp;")="&amp;F109&amp;" AND LocalMinute("&amp;$E$14&amp;")="&amp;G109&amp;"))", "Bar", "", "Close", "5", "0", "", "", "","FALSE","T"))</f>
        <v/>
      </c>
      <c r="U109" s="115" t="str">
        <f>IF(O109=1,"",RTD("cqg.rtd",,"StudyData", "(Vol("&amp;$E$15&amp;")when  (LocalYear("&amp;$E$15&amp;")="&amp;$D$4&amp;" AND LocalMonth("&amp;$E$15&amp;")="&amp;$C$4&amp;" AND LocalDay("&amp;$E$15&amp;")="&amp;$B$4&amp;" AND LocalHour("&amp;$E$15&amp;")="&amp;F109&amp;" AND LocalMinute("&amp;$E$15&amp;")="&amp;G109&amp;"))", "Bar", "", "Close", "5", "0", "", "", "","FALSE","T"))</f>
        <v/>
      </c>
      <c r="V109" s="115" t="str">
        <f>IF(O109=1,"",RTD("cqg.rtd",,"StudyData", "(Vol("&amp;$E$16&amp;")when  (LocalYear("&amp;$E$16&amp;")="&amp;$D$5&amp;" AND LocalMonth("&amp;$E$16&amp;")="&amp;$C$5&amp;" AND LocalDay("&amp;$E$16&amp;")="&amp;$B$5&amp;" AND LocalHour("&amp;$E$16&amp;")="&amp;F109&amp;" AND LocalMinute("&amp;$E$16&amp;")="&amp;G109&amp;"))", "Bar", "", "Close", "5", "0", "", "", "","FALSE","T"))</f>
        <v/>
      </c>
      <c r="W109" s="115" t="str">
        <f>IF(O109=1,"",RTD("cqg.rtd",,"StudyData", "(Vol("&amp;$E$17&amp;")when  (LocalYear("&amp;$E$17&amp;")="&amp;$D$6&amp;" AND LocalMonth("&amp;$E$17&amp;")="&amp;$C$6&amp;" AND LocalDay("&amp;$E$17&amp;")="&amp;$B$6&amp;" AND LocalHour("&amp;$E$17&amp;")="&amp;F109&amp;" AND LocalMinute("&amp;$E$17&amp;")="&amp;G109&amp;"))", "Bar", "", "Close", "5", "0", "", "", "","FALSE","T"))</f>
        <v/>
      </c>
      <c r="X109" s="115" t="str">
        <f>IF(O109=1,"",RTD("cqg.rtd",,"StudyData", "(Vol("&amp;$E$18&amp;")when  (LocalYear("&amp;$E$18&amp;")="&amp;$D$7&amp;" AND LocalMonth("&amp;$E$18&amp;")="&amp;$C$7&amp;" AND LocalDay("&amp;$E$18&amp;")="&amp;$B$7&amp;" AND LocalHour("&amp;$E$18&amp;")="&amp;F109&amp;" AND LocalMinute("&amp;$E$18&amp;")="&amp;G109&amp;"))", "Bar", "", "Close", "5", "0", "", "", "","FALSE","T"))</f>
        <v/>
      </c>
      <c r="Y109" s="115" t="str">
        <f>IF(O109=1,"",RTD("cqg.rtd",,"StudyData", "(Vol("&amp;$E$19&amp;")when  (LocalYear("&amp;$E$19&amp;")="&amp;$D$8&amp;" AND LocalMonth("&amp;$E$19&amp;")="&amp;$C$8&amp;" AND LocalDay("&amp;$E$19&amp;")="&amp;$B$8&amp;" AND LocalHour("&amp;$E$19&amp;")="&amp;F109&amp;" AND LocalMinute("&amp;$E$19&amp;")="&amp;G109&amp;"))", "Bar", "", "Close", "5", "0", "", "", "","FALSE","T"))</f>
        <v/>
      </c>
      <c r="Z109" s="115" t="str">
        <f>IF(O109=1,"",RTD("cqg.rtd",,"StudyData", "(Vol("&amp;$E$20&amp;")when  (LocalYear("&amp;$E$20&amp;")="&amp;$D$9&amp;" AND LocalMonth("&amp;$E$20&amp;")="&amp;$C$9&amp;" AND LocalDay("&amp;$E$20&amp;")="&amp;$B$9&amp;" AND LocalHour("&amp;$E$20&amp;")="&amp;F109&amp;" AND LocalMinute("&amp;$E$20&amp;")="&amp;G109&amp;"))", "Bar", "", "Close", "5", "0", "", "", "","FALSE","T"))</f>
        <v/>
      </c>
      <c r="AA109" s="115" t="str">
        <f>IF(O109=1,"",RTD("cqg.rtd",,"StudyData", "(Vol("&amp;$E$21&amp;")when  (LocalYear("&amp;$E$21&amp;")="&amp;$D$10&amp;" AND LocalMonth("&amp;$E$21&amp;")="&amp;$C$10&amp;" AND LocalDay("&amp;$E$21&amp;")="&amp;$B$10&amp;" AND LocalHour("&amp;$E$21&amp;")="&amp;F109&amp;" AND LocalMinute("&amp;$E$21&amp;")="&amp;G109&amp;"))", "Bar", "", "Close", "5", "0", "", "", "","FALSE","T"))</f>
        <v/>
      </c>
      <c r="AB109" s="115" t="str">
        <f>IF(O109=1,"",RTD("cqg.rtd",,"StudyData", "(Vol("&amp;$E$21&amp;")when  (LocalYear("&amp;$E$21&amp;")="&amp;$D$11&amp;" AND LocalMonth("&amp;$E$21&amp;")="&amp;$C$11&amp;" AND LocalDay("&amp;$E$21&amp;")="&amp;$B$11&amp;" AND LocalHour("&amp;$E$21&amp;")="&amp;F109&amp;" AND LocalMinute("&amp;$E$21&amp;")="&amp;G109&amp;"))", "Bar", "", "Close", "5", "0", "", "", "","FALSE","T"))</f>
        <v/>
      </c>
      <c r="AC109" s="116" t="str">
        <f t="shared" si="27"/>
        <v/>
      </c>
      <c r="AE109" s="115" t="str">
        <f ca="1">IF($R109=1,SUM($S$1:S109),"")</f>
        <v/>
      </c>
      <c r="AF109" s="115" t="str">
        <f ca="1">IF($R109=1,SUM($T$1:T109),"")</f>
        <v/>
      </c>
      <c r="AG109" s="115" t="str">
        <f ca="1">IF($R109=1,SUM($U$1:U109),"")</f>
        <v/>
      </c>
      <c r="AH109" s="115" t="str">
        <f ca="1">IF($R109=1,SUM($V$1:V109),"")</f>
        <v/>
      </c>
      <c r="AI109" s="115" t="str">
        <f ca="1">IF($R109=1,SUM($W$1:W109),"")</f>
        <v/>
      </c>
      <c r="AJ109" s="115" t="str">
        <f ca="1">IF($R109=1,SUM($X$1:X109),"")</f>
        <v/>
      </c>
      <c r="AK109" s="115" t="str">
        <f ca="1">IF($R109=1,SUM($Y$1:Y109),"")</f>
        <v/>
      </c>
      <c r="AL109" s="115" t="str">
        <f ca="1">IF($R109=1,SUM($Z$1:Z109),"")</f>
        <v/>
      </c>
      <c r="AM109" s="115" t="str">
        <f ca="1">IF($R109=1,SUM($AA$1:AA109),"")</f>
        <v/>
      </c>
      <c r="AN109" s="115" t="str">
        <f ca="1">IF($R109=1,SUM($AB$1:AB109),"")</f>
        <v/>
      </c>
      <c r="AO109" s="115" t="str">
        <f ca="1">IF($R109=1,SUM($AC$1:AC109),"")</f>
        <v/>
      </c>
      <c r="AQ109" s="120" t="str">
        <f t="shared" si="28"/>
        <v>17:30</v>
      </c>
    </row>
    <row r="110" spans="6:43" x14ac:dyDescent="0.3">
      <c r="F110" s="115">
        <f t="shared" si="29"/>
        <v>17</v>
      </c>
      <c r="G110" s="117">
        <f t="shared" si="30"/>
        <v>35</v>
      </c>
      <c r="H110" s="118">
        <f t="shared" si="31"/>
        <v>0.73263888888888884</v>
      </c>
      <c r="K110" s="116" t="str">
        <f xml:space="preserve"> IF(O110=1,"",RTD("cqg.rtd",,"StudyData",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/>
      </c>
      <c r="L110" s="116" t="e">
        <f>IF(K110="",NA(),RTD("cqg.rtd",,"StudyData",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>#N/A</v>
      </c>
      <c r="O110" s="115">
        <f t="shared" si="23"/>
        <v>1</v>
      </c>
      <c r="R110" s="115">
        <f t="shared" ca="1" si="24"/>
        <v>1.0879999999999903</v>
      </c>
      <c r="S110" s="115" t="str">
        <f>IF(O110=1,"",RTD("cqg.rtd",,"StudyData", "(Vol("&amp;$E$13&amp;")when  (LocalYear("&amp;$E$13&amp;")="&amp;$D$2&amp;" AND LocalMonth("&amp;$E$13&amp;")="&amp;$C$2&amp;" AND LocalDay("&amp;$E$13&amp;")="&amp;$B$2&amp;" AND LocalHour("&amp;$E$13&amp;")="&amp;F110&amp;" AND LocalMinute("&amp;$E$13&amp;")="&amp;G110&amp;"))", "Bar", "", "Close", "5", "0", "", "", "","FALSE","T"))</f>
        <v/>
      </c>
      <c r="T110" s="115" t="str">
        <f>IF(O110=1,"",RTD("cqg.rtd",,"StudyData", "(Vol("&amp;$E$14&amp;")when  (LocalYear("&amp;$E$14&amp;")="&amp;$D$3&amp;" AND LocalMonth("&amp;$E$14&amp;")="&amp;$C$3&amp;" AND LocalDay("&amp;$E$14&amp;")="&amp;$B$3&amp;" AND LocalHour("&amp;$E$14&amp;")="&amp;F110&amp;" AND LocalMinute("&amp;$E$14&amp;")="&amp;G110&amp;"))", "Bar", "", "Close", "5", "0", "", "", "","FALSE","T"))</f>
        <v/>
      </c>
      <c r="U110" s="115" t="str">
        <f>IF(O110=1,"",RTD("cqg.rtd",,"StudyData", "(Vol("&amp;$E$15&amp;")when  (LocalYear("&amp;$E$15&amp;")="&amp;$D$4&amp;" AND LocalMonth("&amp;$E$15&amp;")="&amp;$C$4&amp;" AND LocalDay("&amp;$E$15&amp;")="&amp;$B$4&amp;" AND LocalHour("&amp;$E$15&amp;")="&amp;F110&amp;" AND LocalMinute("&amp;$E$15&amp;")="&amp;G110&amp;"))", "Bar", "", "Close", "5", "0", "", "", "","FALSE","T"))</f>
        <v/>
      </c>
      <c r="V110" s="115" t="str">
        <f>IF(O110=1,"",RTD("cqg.rtd",,"StudyData", "(Vol("&amp;$E$16&amp;")when  (LocalYear("&amp;$E$16&amp;")="&amp;$D$5&amp;" AND LocalMonth("&amp;$E$16&amp;")="&amp;$C$5&amp;" AND LocalDay("&amp;$E$16&amp;")="&amp;$B$5&amp;" AND LocalHour("&amp;$E$16&amp;")="&amp;F110&amp;" AND LocalMinute("&amp;$E$16&amp;")="&amp;G110&amp;"))", "Bar", "", "Close", "5", "0", "", "", "","FALSE","T"))</f>
        <v/>
      </c>
      <c r="W110" s="115" t="str">
        <f>IF(O110=1,"",RTD("cqg.rtd",,"StudyData", "(Vol("&amp;$E$17&amp;")when  (LocalYear("&amp;$E$17&amp;")="&amp;$D$6&amp;" AND LocalMonth("&amp;$E$17&amp;")="&amp;$C$6&amp;" AND LocalDay("&amp;$E$17&amp;")="&amp;$B$6&amp;" AND LocalHour("&amp;$E$17&amp;")="&amp;F110&amp;" AND LocalMinute("&amp;$E$17&amp;")="&amp;G110&amp;"))", "Bar", "", "Close", "5", "0", "", "", "","FALSE","T"))</f>
        <v/>
      </c>
      <c r="X110" s="115" t="str">
        <f>IF(O110=1,"",RTD("cqg.rtd",,"StudyData", "(Vol("&amp;$E$18&amp;")when  (LocalYear("&amp;$E$18&amp;")="&amp;$D$7&amp;" AND LocalMonth("&amp;$E$18&amp;")="&amp;$C$7&amp;" AND LocalDay("&amp;$E$18&amp;")="&amp;$B$7&amp;" AND LocalHour("&amp;$E$18&amp;")="&amp;F110&amp;" AND LocalMinute("&amp;$E$18&amp;")="&amp;G110&amp;"))", "Bar", "", "Close", "5", "0", "", "", "","FALSE","T"))</f>
        <v/>
      </c>
      <c r="Y110" s="115" t="str">
        <f>IF(O110=1,"",RTD("cqg.rtd",,"StudyData", "(Vol("&amp;$E$19&amp;")when  (LocalYear("&amp;$E$19&amp;")="&amp;$D$8&amp;" AND LocalMonth("&amp;$E$19&amp;")="&amp;$C$8&amp;" AND LocalDay("&amp;$E$19&amp;")="&amp;$B$8&amp;" AND LocalHour("&amp;$E$19&amp;")="&amp;F110&amp;" AND LocalMinute("&amp;$E$19&amp;")="&amp;G110&amp;"))", "Bar", "", "Close", "5", "0", "", "", "","FALSE","T"))</f>
        <v/>
      </c>
      <c r="Z110" s="115" t="str">
        <f>IF(O110=1,"",RTD("cqg.rtd",,"StudyData", "(Vol("&amp;$E$20&amp;")when  (LocalYear("&amp;$E$20&amp;")="&amp;$D$9&amp;" AND LocalMonth("&amp;$E$20&amp;")="&amp;$C$9&amp;" AND LocalDay("&amp;$E$20&amp;")="&amp;$B$9&amp;" AND LocalHour("&amp;$E$20&amp;")="&amp;F110&amp;" AND LocalMinute("&amp;$E$20&amp;")="&amp;G110&amp;"))", "Bar", "", "Close", "5", "0", "", "", "","FALSE","T"))</f>
        <v/>
      </c>
      <c r="AA110" s="115" t="str">
        <f>IF(O110=1,"",RTD("cqg.rtd",,"StudyData", "(Vol("&amp;$E$21&amp;")when  (LocalYear("&amp;$E$21&amp;")="&amp;$D$10&amp;" AND LocalMonth("&amp;$E$21&amp;")="&amp;$C$10&amp;" AND LocalDay("&amp;$E$21&amp;")="&amp;$B$10&amp;" AND LocalHour("&amp;$E$21&amp;")="&amp;F110&amp;" AND LocalMinute("&amp;$E$21&amp;")="&amp;G110&amp;"))", "Bar", "", "Close", "5", "0", "", "", "","FALSE","T"))</f>
        <v/>
      </c>
      <c r="AB110" s="115" t="str">
        <f>IF(O110=1,"",RTD("cqg.rtd",,"StudyData", "(Vol("&amp;$E$21&amp;")when  (LocalYear("&amp;$E$21&amp;")="&amp;$D$11&amp;" AND LocalMonth("&amp;$E$21&amp;")="&amp;$C$11&amp;" AND LocalDay("&amp;$E$21&amp;")="&amp;$B$11&amp;" AND LocalHour("&amp;$E$21&amp;")="&amp;F110&amp;" AND LocalMinute("&amp;$E$21&amp;")="&amp;G110&amp;"))", "Bar", "", "Close", "5", "0", "", "", "","FALSE","T"))</f>
        <v/>
      </c>
      <c r="AC110" s="116" t="str">
        <f t="shared" si="27"/>
        <v/>
      </c>
      <c r="AE110" s="115" t="str">
        <f ca="1">IF($R110=1,SUM($S$1:S110),"")</f>
        <v/>
      </c>
      <c r="AF110" s="115" t="str">
        <f ca="1">IF($R110=1,SUM($T$1:T110),"")</f>
        <v/>
      </c>
      <c r="AG110" s="115" t="str">
        <f ca="1">IF($R110=1,SUM($U$1:U110),"")</f>
        <v/>
      </c>
      <c r="AH110" s="115" t="str">
        <f ca="1">IF($R110=1,SUM($V$1:V110),"")</f>
        <v/>
      </c>
      <c r="AI110" s="115" t="str">
        <f ca="1">IF($R110=1,SUM($W$1:W110),"")</f>
        <v/>
      </c>
      <c r="AJ110" s="115" t="str">
        <f ca="1">IF($R110=1,SUM($X$1:X110),"")</f>
        <v/>
      </c>
      <c r="AK110" s="115" t="str">
        <f ca="1">IF($R110=1,SUM($Y$1:Y110),"")</f>
        <v/>
      </c>
      <c r="AL110" s="115" t="str">
        <f ca="1">IF($R110=1,SUM($Z$1:Z110),"")</f>
        <v/>
      </c>
      <c r="AM110" s="115" t="str">
        <f ca="1">IF($R110=1,SUM($AA$1:AA110),"")</f>
        <v/>
      </c>
      <c r="AN110" s="115" t="str">
        <f ca="1">IF($R110=1,SUM($AB$1:AB110),"")</f>
        <v/>
      </c>
      <c r="AO110" s="115" t="str">
        <f ca="1">IF($R110=1,SUM($AC$1:AC110),"")</f>
        <v/>
      </c>
      <c r="AQ110" s="120" t="str">
        <f t="shared" si="28"/>
        <v>17:35</v>
      </c>
    </row>
    <row r="111" spans="6:43" x14ac:dyDescent="0.3">
      <c r="F111" s="115">
        <f t="shared" si="29"/>
        <v>17</v>
      </c>
      <c r="G111" s="117">
        <f t="shared" si="30"/>
        <v>40</v>
      </c>
      <c r="H111" s="118">
        <f t="shared" si="31"/>
        <v>0.73611111111111116</v>
      </c>
      <c r="K111" s="116" t="str">
        <f xml:space="preserve"> IF(O111=1,"",RTD("cqg.rtd",,"StudyData",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/>
      </c>
      <c r="L111" s="116" t="e">
        <f>IF(K111="",NA(),RTD("cqg.rtd",,"StudyData",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>#N/A</v>
      </c>
      <c r="O111" s="115">
        <f t="shared" si="23"/>
        <v>1</v>
      </c>
      <c r="R111" s="115">
        <f t="shared" ca="1" si="24"/>
        <v>1.0889999999999902</v>
      </c>
      <c r="S111" s="115" t="str">
        <f>IF(O111=1,"",RTD("cqg.rtd",,"StudyData", "(Vol("&amp;$E$13&amp;")when  (LocalYear("&amp;$E$13&amp;")="&amp;$D$2&amp;" AND LocalMonth("&amp;$E$13&amp;")="&amp;$C$2&amp;" AND LocalDay("&amp;$E$13&amp;")="&amp;$B$2&amp;" AND LocalHour("&amp;$E$13&amp;")="&amp;F111&amp;" AND LocalMinute("&amp;$E$13&amp;")="&amp;G111&amp;"))", "Bar", "", "Close", "5", "0", "", "", "","FALSE","T"))</f>
        <v/>
      </c>
      <c r="T111" s="115" t="str">
        <f>IF(O111=1,"",RTD("cqg.rtd",,"StudyData", "(Vol("&amp;$E$14&amp;")when  (LocalYear("&amp;$E$14&amp;")="&amp;$D$3&amp;" AND LocalMonth("&amp;$E$14&amp;")="&amp;$C$3&amp;" AND LocalDay("&amp;$E$14&amp;")="&amp;$B$3&amp;" AND LocalHour("&amp;$E$14&amp;")="&amp;F111&amp;" AND LocalMinute("&amp;$E$14&amp;")="&amp;G111&amp;"))", "Bar", "", "Close", "5", "0", "", "", "","FALSE","T"))</f>
        <v/>
      </c>
      <c r="U111" s="115" t="str">
        <f>IF(O111=1,"",RTD("cqg.rtd",,"StudyData", "(Vol("&amp;$E$15&amp;")when  (LocalYear("&amp;$E$15&amp;")="&amp;$D$4&amp;" AND LocalMonth("&amp;$E$15&amp;")="&amp;$C$4&amp;" AND LocalDay("&amp;$E$15&amp;")="&amp;$B$4&amp;" AND LocalHour("&amp;$E$15&amp;")="&amp;F111&amp;" AND LocalMinute("&amp;$E$15&amp;")="&amp;G111&amp;"))", "Bar", "", "Close", "5", "0", "", "", "","FALSE","T"))</f>
        <v/>
      </c>
      <c r="V111" s="115" t="str">
        <f>IF(O111=1,"",RTD("cqg.rtd",,"StudyData", "(Vol("&amp;$E$16&amp;")when  (LocalYear("&amp;$E$16&amp;")="&amp;$D$5&amp;" AND LocalMonth("&amp;$E$16&amp;")="&amp;$C$5&amp;" AND LocalDay("&amp;$E$16&amp;")="&amp;$B$5&amp;" AND LocalHour("&amp;$E$16&amp;")="&amp;F111&amp;" AND LocalMinute("&amp;$E$16&amp;")="&amp;G111&amp;"))", "Bar", "", "Close", "5", "0", "", "", "","FALSE","T"))</f>
        <v/>
      </c>
      <c r="W111" s="115" t="str">
        <f>IF(O111=1,"",RTD("cqg.rtd",,"StudyData", "(Vol("&amp;$E$17&amp;")when  (LocalYear("&amp;$E$17&amp;")="&amp;$D$6&amp;" AND LocalMonth("&amp;$E$17&amp;")="&amp;$C$6&amp;" AND LocalDay("&amp;$E$17&amp;")="&amp;$B$6&amp;" AND LocalHour("&amp;$E$17&amp;")="&amp;F111&amp;" AND LocalMinute("&amp;$E$17&amp;")="&amp;G111&amp;"))", "Bar", "", "Close", "5", "0", "", "", "","FALSE","T"))</f>
        <v/>
      </c>
      <c r="X111" s="115" t="str">
        <f>IF(O111=1,"",RTD("cqg.rtd",,"StudyData", "(Vol("&amp;$E$18&amp;")when  (LocalYear("&amp;$E$18&amp;")="&amp;$D$7&amp;" AND LocalMonth("&amp;$E$18&amp;")="&amp;$C$7&amp;" AND LocalDay("&amp;$E$18&amp;")="&amp;$B$7&amp;" AND LocalHour("&amp;$E$18&amp;")="&amp;F111&amp;" AND LocalMinute("&amp;$E$18&amp;")="&amp;G111&amp;"))", "Bar", "", "Close", "5", "0", "", "", "","FALSE","T"))</f>
        <v/>
      </c>
      <c r="Y111" s="115" t="str">
        <f>IF(O111=1,"",RTD("cqg.rtd",,"StudyData", "(Vol("&amp;$E$19&amp;")when  (LocalYear("&amp;$E$19&amp;")="&amp;$D$8&amp;" AND LocalMonth("&amp;$E$19&amp;")="&amp;$C$8&amp;" AND LocalDay("&amp;$E$19&amp;")="&amp;$B$8&amp;" AND LocalHour("&amp;$E$19&amp;")="&amp;F111&amp;" AND LocalMinute("&amp;$E$19&amp;")="&amp;G111&amp;"))", "Bar", "", "Close", "5", "0", "", "", "","FALSE","T"))</f>
        <v/>
      </c>
      <c r="Z111" s="115" t="str">
        <f>IF(O111=1,"",RTD("cqg.rtd",,"StudyData", "(Vol("&amp;$E$20&amp;")when  (LocalYear("&amp;$E$20&amp;")="&amp;$D$9&amp;" AND LocalMonth("&amp;$E$20&amp;")="&amp;$C$9&amp;" AND LocalDay("&amp;$E$20&amp;")="&amp;$B$9&amp;" AND LocalHour("&amp;$E$20&amp;")="&amp;F111&amp;" AND LocalMinute("&amp;$E$20&amp;")="&amp;G111&amp;"))", "Bar", "", "Close", "5", "0", "", "", "","FALSE","T"))</f>
        <v/>
      </c>
      <c r="AA111" s="115" t="str">
        <f>IF(O111=1,"",RTD("cqg.rtd",,"StudyData", "(Vol("&amp;$E$21&amp;")when  (LocalYear("&amp;$E$21&amp;")="&amp;$D$10&amp;" AND LocalMonth("&amp;$E$21&amp;")="&amp;$C$10&amp;" AND LocalDay("&amp;$E$21&amp;")="&amp;$B$10&amp;" AND LocalHour("&amp;$E$21&amp;")="&amp;F111&amp;" AND LocalMinute("&amp;$E$21&amp;")="&amp;G111&amp;"))", "Bar", "", "Close", "5", "0", "", "", "","FALSE","T"))</f>
        <v/>
      </c>
      <c r="AB111" s="115" t="str">
        <f>IF(O111=1,"",RTD("cqg.rtd",,"StudyData", "(Vol("&amp;$E$21&amp;")when  (LocalYear("&amp;$E$21&amp;")="&amp;$D$11&amp;" AND LocalMonth("&amp;$E$21&amp;")="&amp;$C$11&amp;" AND LocalDay("&amp;$E$21&amp;")="&amp;$B$11&amp;" AND LocalHour("&amp;$E$21&amp;")="&amp;F111&amp;" AND LocalMinute("&amp;$E$21&amp;")="&amp;G111&amp;"))", "Bar", "", "Close", "5", "0", "", "", "","FALSE","T"))</f>
        <v/>
      </c>
      <c r="AC111" s="116" t="str">
        <f t="shared" si="27"/>
        <v/>
      </c>
      <c r="AE111" s="115" t="str">
        <f ca="1">IF($R111=1,SUM($S$1:S111),"")</f>
        <v/>
      </c>
      <c r="AF111" s="115" t="str">
        <f ca="1">IF($R111=1,SUM($T$1:T111),"")</f>
        <v/>
      </c>
      <c r="AG111" s="115" t="str">
        <f ca="1">IF($R111=1,SUM($U$1:U111),"")</f>
        <v/>
      </c>
      <c r="AH111" s="115" t="str">
        <f ca="1">IF($R111=1,SUM($V$1:V111),"")</f>
        <v/>
      </c>
      <c r="AI111" s="115" t="str">
        <f ca="1">IF($R111=1,SUM($W$1:W111),"")</f>
        <v/>
      </c>
      <c r="AJ111" s="115" t="str">
        <f ca="1">IF($R111=1,SUM($X$1:X111),"")</f>
        <v/>
      </c>
      <c r="AK111" s="115" t="str">
        <f ca="1">IF($R111=1,SUM($Y$1:Y111),"")</f>
        <v/>
      </c>
      <c r="AL111" s="115" t="str">
        <f ca="1">IF($R111=1,SUM($Z$1:Z111),"")</f>
        <v/>
      </c>
      <c r="AM111" s="115" t="str">
        <f ca="1">IF($R111=1,SUM($AA$1:AA111),"")</f>
        <v/>
      </c>
      <c r="AN111" s="115" t="str">
        <f ca="1">IF($R111=1,SUM($AB$1:AB111),"")</f>
        <v/>
      </c>
      <c r="AO111" s="115" t="str">
        <f ca="1">IF($R111=1,SUM($AC$1:AC111),"")</f>
        <v/>
      </c>
      <c r="AQ111" s="120" t="str">
        <f t="shared" si="28"/>
        <v>17:40</v>
      </c>
    </row>
    <row r="112" spans="6:43" x14ac:dyDescent="0.3">
      <c r="F112" s="115">
        <f t="shared" si="29"/>
        <v>17</v>
      </c>
      <c r="G112" s="117">
        <f t="shared" si="30"/>
        <v>45</v>
      </c>
      <c r="H112" s="118">
        <f t="shared" si="31"/>
        <v>0.73958333333333337</v>
      </c>
      <c r="K112" s="116" t="str">
        <f xml:space="preserve"> IF(O112=1,"",RTD("cqg.rtd",,"StudyData",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/>
      </c>
      <c r="L112" s="116" t="e">
        <f>IF(K112="",NA(),RTD("cqg.rtd",,"StudyData",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>#N/A</v>
      </c>
      <c r="O112" s="115">
        <f t="shared" si="23"/>
        <v>1</v>
      </c>
      <c r="R112" s="115">
        <f t="shared" ca="1" si="24"/>
        <v>1.0899999999999901</v>
      </c>
      <c r="S112" s="115" t="str">
        <f>IF(O112=1,"",RTD("cqg.rtd",,"StudyData", "(Vol("&amp;$E$13&amp;")when  (LocalYear("&amp;$E$13&amp;")="&amp;$D$2&amp;" AND LocalMonth("&amp;$E$13&amp;")="&amp;$C$2&amp;" AND LocalDay("&amp;$E$13&amp;")="&amp;$B$2&amp;" AND LocalHour("&amp;$E$13&amp;")="&amp;F112&amp;" AND LocalMinute("&amp;$E$13&amp;")="&amp;G112&amp;"))", "Bar", "", "Close", "5", "0", "", "", "","FALSE","T"))</f>
        <v/>
      </c>
      <c r="T112" s="115" t="str">
        <f>IF(O112=1,"",RTD("cqg.rtd",,"StudyData", "(Vol("&amp;$E$14&amp;")when  (LocalYear("&amp;$E$14&amp;")="&amp;$D$3&amp;" AND LocalMonth("&amp;$E$14&amp;")="&amp;$C$3&amp;" AND LocalDay("&amp;$E$14&amp;")="&amp;$B$3&amp;" AND LocalHour("&amp;$E$14&amp;")="&amp;F112&amp;" AND LocalMinute("&amp;$E$14&amp;")="&amp;G112&amp;"))", "Bar", "", "Close", "5", "0", "", "", "","FALSE","T"))</f>
        <v/>
      </c>
      <c r="U112" s="115" t="str">
        <f>IF(O112=1,"",RTD("cqg.rtd",,"StudyData", "(Vol("&amp;$E$15&amp;")when  (LocalYear("&amp;$E$15&amp;")="&amp;$D$4&amp;" AND LocalMonth("&amp;$E$15&amp;")="&amp;$C$4&amp;" AND LocalDay("&amp;$E$15&amp;")="&amp;$B$4&amp;" AND LocalHour("&amp;$E$15&amp;")="&amp;F112&amp;" AND LocalMinute("&amp;$E$15&amp;")="&amp;G112&amp;"))", "Bar", "", "Close", "5", "0", "", "", "","FALSE","T"))</f>
        <v/>
      </c>
      <c r="V112" s="115" t="str">
        <f>IF(O112=1,"",RTD("cqg.rtd",,"StudyData", "(Vol("&amp;$E$16&amp;")when  (LocalYear("&amp;$E$16&amp;")="&amp;$D$5&amp;" AND LocalMonth("&amp;$E$16&amp;")="&amp;$C$5&amp;" AND LocalDay("&amp;$E$16&amp;")="&amp;$B$5&amp;" AND LocalHour("&amp;$E$16&amp;")="&amp;F112&amp;" AND LocalMinute("&amp;$E$16&amp;")="&amp;G112&amp;"))", "Bar", "", "Close", "5", "0", "", "", "","FALSE","T"))</f>
        <v/>
      </c>
      <c r="W112" s="115" t="str">
        <f>IF(O112=1,"",RTD("cqg.rtd",,"StudyData", "(Vol("&amp;$E$17&amp;")when  (LocalYear("&amp;$E$17&amp;")="&amp;$D$6&amp;" AND LocalMonth("&amp;$E$17&amp;")="&amp;$C$6&amp;" AND LocalDay("&amp;$E$17&amp;")="&amp;$B$6&amp;" AND LocalHour("&amp;$E$17&amp;")="&amp;F112&amp;" AND LocalMinute("&amp;$E$17&amp;")="&amp;G112&amp;"))", "Bar", "", "Close", "5", "0", "", "", "","FALSE","T"))</f>
        <v/>
      </c>
      <c r="X112" s="115" t="str">
        <f>IF(O112=1,"",RTD("cqg.rtd",,"StudyData", "(Vol("&amp;$E$18&amp;")when  (LocalYear("&amp;$E$18&amp;")="&amp;$D$7&amp;" AND LocalMonth("&amp;$E$18&amp;")="&amp;$C$7&amp;" AND LocalDay("&amp;$E$18&amp;")="&amp;$B$7&amp;" AND LocalHour("&amp;$E$18&amp;")="&amp;F112&amp;" AND LocalMinute("&amp;$E$18&amp;")="&amp;G112&amp;"))", "Bar", "", "Close", "5", "0", "", "", "","FALSE","T"))</f>
        <v/>
      </c>
      <c r="Y112" s="115" t="str">
        <f>IF(O112=1,"",RTD("cqg.rtd",,"StudyData", "(Vol("&amp;$E$19&amp;")when  (LocalYear("&amp;$E$19&amp;")="&amp;$D$8&amp;" AND LocalMonth("&amp;$E$19&amp;")="&amp;$C$8&amp;" AND LocalDay("&amp;$E$19&amp;")="&amp;$B$8&amp;" AND LocalHour("&amp;$E$19&amp;")="&amp;F112&amp;" AND LocalMinute("&amp;$E$19&amp;")="&amp;G112&amp;"))", "Bar", "", "Close", "5", "0", "", "", "","FALSE","T"))</f>
        <v/>
      </c>
      <c r="Z112" s="115" t="str">
        <f>IF(O112=1,"",RTD("cqg.rtd",,"StudyData", "(Vol("&amp;$E$20&amp;")when  (LocalYear("&amp;$E$20&amp;")="&amp;$D$9&amp;" AND LocalMonth("&amp;$E$20&amp;")="&amp;$C$9&amp;" AND LocalDay("&amp;$E$20&amp;")="&amp;$B$9&amp;" AND LocalHour("&amp;$E$20&amp;")="&amp;F112&amp;" AND LocalMinute("&amp;$E$20&amp;")="&amp;G112&amp;"))", "Bar", "", "Close", "5", "0", "", "", "","FALSE","T"))</f>
        <v/>
      </c>
      <c r="AA112" s="115" t="str">
        <f>IF(O112=1,"",RTD("cqg.rtd",,"StudyData", "(Vol("&amp;$E$21&amp;")when  (LocalYear("&amp;$E$21&amp;")="&amp;$D$10&amp;" AND LocalMonth("&amp;$E$21&amp;")="&amp;$C$10&amp;" AND LocalDay("&amp;$E$21&amp;")="&amp;$B$10&amp;" AND LocalHour("&amp;$E$21&amp;")="&amp;F112&amp;" AND LocalMinute("&amp;$E$21&amp;")="&amp;G112&amp;"))", "Bar", "", "Close", "5", "0", "", "", "","FALSE","T"))</f>
        <v/>
      </c>
      <c r="AB112" s="115" t="str">
        <f>IF(O112=1,"",RTD("cqg.rtd",,"StudyData", "(Vol("&amp;$E$21&amp;")when  (LocalYear("&amp;$E$21&amp;")="&amp;$D$11&amp;" AND LocalMonth("&amp;$E$21&amp;")="&amp;$C$11&amp;" AND LocalDay("&amp;$E$21&amp;")="&amp;$B$11&amp;" AND LocalHour("&amp;$E$21&amp;")="&amp;F112&amp;" AND LocalMinute("&amp;$E$21&amp;")="&amp;G112&amp;"))", "Bar", "", "Close", "5", "0", "", "", "","FALSE","T"))</f>
        <v/>
      </c>
      <c r="AC112" s="116" t="str">
        <f t="shared" si="27"/>
        <v/>
      </c>
      <c r="AE112" s="115" t="str">
        <f ca="1">IF($R112=1,SUM($S$1:S112),"")</f>
        <v/>
      </c>
      <c r="AF112" s="115" t="str">
        <f ca="1">IF($R112=1,SUM($T$1:T112),"")</f>
        <v/>
      </c>
      <c r="AG112" s="115" t="str">
        <f ca="1">IF($R112=1,SUM($U$1:U112),"")</f>
        <v/>
      </c>
      <c r="AH112" s="115" t="str">
        <f ca="1">IF($R112=1,SUM($V$1:V112),"")</f>
        <v/>
      </c>
      <c r="AI112" s="115" t="str">
        <f ca="1">IF($R112=1,SUM($W$1:W112),"")</f>
        <v/>
      </c>
      <c r="AJ112" s="115" t="str">
        <f ca="1">IF($R112=1,SUM($X$1:X112),"")</f>
        <v/>
      </c>
      <c r="AK112" s="115" t="str">
        <f ca="1">IF($R112=1,SUM($Y$1:Y112),"")</f>
        <v/>
      </c>
      <c r="AL112" s="115" t="str">
        <f ca="1">IF($R112=1,SUM($Z$1:Z112),"")</f>
        <v/>
      </c>
      <c r="AM112" s="115" t="str">
        <f ca="1">IF($R112=1,SUM($AA$1:AA112),"")</f>
        <v/>
      </c>
      <c r="AN112" s="115" t="str">
        <f ca="1">IF($R112=1,SUM($AB$1:AB112),"")</f>
        <v/>
      </c>
      <c r="AO112" s="115" t="str">
        <f ca="1">IF($R112=1,SUM($AC$1:AC112),"")</f>
        <v/>
      </c>
      <c r="AQ112" s="120" t="str">
        <f t="shared" si="28"/>
        <v>17:45</v>
      </c>
    </row>
    <row r="113" spans="6:43" x14ac:dyDescent="0.3">
      <c r="F113" s="115">
        <f t="shared" si="29"/>
        <v>17</v>
      </c>
      <c r="G113" s="117">
        <f t="shared" si="30"/>
        <v>50</v>
      </c>
      <c r="H113" s="118">
        <f t="shared" si="31"/>
        <v>0.74305555555555547</v>
      </c>
      <c r="K113" s="116" t="str">
        <f xml:space="preserve"> IF(O113=1,"",RTD("cqg.rtd",,"StudyData",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/>
      </c>
      <c r="L113" s="116" t="e">
        <f>IF(K113="",NA(),RTD("cqg.rtd",,"StudyData",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>#N/A</v>
      </c>
      <c r="O113" s="115">
        <f t="shared" si="23"/>
        <v>1</v>
      </c>
      <c r="R113" s="115">
        <f t="shared" ca="1" si="24"/>
        <v>1.09099999999999</v>
      </c>
      <c r="S113" s="115" t="str">
        <f>IF(O113=1,"",RTD("cqg.rtd",,"StudyData", "(Vol("&amp;$E$13&amp;")when  (LocalYear("&amp;$E$13&amp;")="&amp;$D$2&amp;" AND LocalMonth("&amp;$E$13&amp;")="&amp;$C$2&amp;" AND LocalDay("&amp;$E$13&amp;")="&amp;$B$2&amp;" AND LocalHour("&amp;$E$13&amp;")="&amp;F113&amp;" AND LocalMinute("&amp;$E$13&amp;")="&amp;G113&amp;"))", "Bar", "", "Close", "5", "0", "", "", "","FALSE","T"))</f>
        <v/>
      </c>
      <c r="T113" s="115" t="str">
        <f>IF(O113=1,"",RTD("cqg.rtd",,"StudyData", "(Vol("&amp;$E$14&amp;")when  (LocalYear("&amp;$E$14&amp;")="&amp;$D$3&amp;" AND LocalMonth("&amp;$E$14&amp;")="&amp;$C$3&amp;" AND LocalDay("&amp;$E$14&amp;")="&amp;$B$3&amp;" AND LocalHour("&amp;$E$14&amp;")="&amp;F113&amp;" AND LocalMinute("&amp;$E$14&amp;")="&amp;G113&amp;"))", "Bar", "", "Close", "5", "0", "", "", "","FALSE","T"))</f>
        <v/>
      </c>
      <c r="U113" s="115" t="str">
        <f>IF(O113=1,"",RTD("cqg.rtd",,"StudyData", "(Vol("&amp;$E$15&amp;")when  (LocalYear("&amp;$E$15&amp;")="&amp;$D$4&amp;" AND LocalMonth("&amp;$E$15&amp;")="&amp;$C$4&amp;" AND LocalDay("&amp;$E$15&amp;")="&amp;$B$4&amp;" AND LocalHour("&amp;$E$15&amp;")="&amp;F113&amp;" AND LocalMinute("&amp;$E$15&amp;")="&amp;G113&amp;"))", "Bar", "", "Close", "5", "0", "", "", "","FALSE","T"))</f>
        <v/>
      </c>
      <c r="V113" s="115" t="str">
        <f>IF(O113=1,"",RTD("cqg.rtd",,"StudyData", "(Vol("&amp;$E$16&amp;")when  (LocalYear("&amp;$E$16&amp;")="&amp;$D$5&amp;" AND LocalMonth("&amp;$E$16&amp;")="&amp;$C$5&amp;" AND LocalDay("&amp;$E$16&amp;")="&amp;$B$5&amp;" AND LocalHour("&amp;$E$16&amp;")="&amp;F113&amp;" AND LocalMinute("&amp;$E$16&amp;")="&amp;G113&amp;"))", "Bar", "", "Close", "5", "0", "", "", "","FALSE","T"))</f>
        <v/>
      </c>
      <c r="W113" s="115" t="str">
        <f>IF(O113=1,"",RTD("cqg.rtd",,"StudyData", "(Vol("&amp;$E$17&amp;")when  (LocalYear("&amp;$E$17&amp;")="&amp;$D$6&amp;" AND LocalMonth("&amp;$E$17&amp;")="&amp;$C$6&amp;" AND LocalDay("&amp;$E$17&amp;")="&amp;$B$6&amp;" AND LocalHour("&amp;$E$17&amp;")="&amp;F113&amp;" AND LocalMinute("&amp;$E$17&amp;")="&amp;G113&amp;"))", "Bar", "", "Close", "5", "0", "", "", "","FALSE","T"))</f>
        <v/>
      </c>
      <c r="X113" s="115" t="str">
        <f>IF(O113=1,"",RTD("cqg.rtd",,"StudyData", "(Vol("&amp;$E$18&amp;")when  (LocalYear("&amp;$E$18&amp;")="&amp;$D$7&amp;" AND LocalMonth("&amp;$E$18&amp;")="&amp;$C$7&amp;" AND LocalDay("&amp;$E$18&amp;")="&amp;$B$7&amp;" AND LocalHour("&amp;$E$18&amp;")="&amp;F113&amp;" AND LocalMinute("&amp;$E$18&amp;")="&amp;G113&amp;"))", "Bar", "", "Close", "5", "0", "", "", "","FALSE","T"))</f>
        <v/>
      </c>
      <c r="Y113" s="115" t="str">
        <f>IF(O113=1,"",RTD("cqg.rtd",,"StudyData", "(Vol("&amp;$E$19&amp;")when  (LocalYear("&amp;$E$19&amp;")="&amp;$D$8&amp;" AND LocalMonth("&amp;$E$19&amp;")="&amp;$C$8&amp;" AND LocalDay("&amp;$E$19&amp;")="&amp;$B$8&amp;" AND LocalHour("&amp;$E$19&amp;")="&amp;F113&amp;" AND LocalMinute("&amp;$E$19&amp;")="&amp;G113&amp;"))", "Bar", "", "Close", "5", "0", "", "", "","FALSE","T"))</f>
        <v/>
      </c>
      <c r="Z113" s="115" t="str">
        <f>IF(O113=1,"",RTD("cqg.rtd",,"StudyData", "(Vol("&amp;$E$20&amp;")when  (LocalYear("&amp;$E$20&amp;")="&amp;$D$9&amp;" AND LocalMonth("&amp;$E$20&amp;")="&amp;$C$9&amp;" AND LocalDay("&amp;$E$20&amp;")="&amp;$B$9&amp;" AND LocalHour("&amp;$E$20&amp;")="&amp;F113&amp;" AND LocalMinute("&amp;$E$20&amp;")="&amp;G113&amp;"))", "Bar", "", "Close", "5", "0", "", "", "","FALSE","T"))</f>
        <v/>
      </c>
      <c r="AA113" s="115" t="str">
        <f>IF(O113=1,"",RTD("cqg.rtd",,"StudyData", "(Vol("&amp;$E$21&amp;")when  (LocalYear("&amp;$E$21&amp;")="&amp;$D$10&amp;" AND LocalMonth("&amp;$E$21&amp;")="&amp;$C$10&amp;" AND LocalDay("&amp;$E$21&amp;")="&amp;$B$10&amp;" AND LocalHour("&amp;$E$21&amp;")="&amp;F113&amp;" AND LocalMinute("&amp;$E$21&amp;")="&amp;G113&amp;"))", "Bar", "", "Close", "5", "0", "", "", "","FALSE","T"))</f>
        <v/>
      </c>
      <c r="AB113" s="115" t="str">
        <f>IF(O113=1,"",RTD("cqg.rtd",,"StudyData", "(Vol("&amp;$E$21&amp;")when  (LocalYear("&amp;$E$21&amp;")="&amp;$D$11&amp;" AND LocalMonth("&amp;$E$21&amp;")="&amp;$C$11&amp;" AND LocalDay("&amp;$E$21&amp;")="&amp;$B$11&amp;" AND LocalHour("&amp;$E$21&amp;")="&amp;F113&amp;" AND LocalMinute("&amp;$E$21&amp;")="&amp;G113&amp;"))", "Bar", "", "Close", "5", "0", "", "", "","FALSE","T"))</f>
        <v/>
      </c>
      <c r="AC113" s="116" t="str">
        <f t="shared" si="27"/>
        <v/>
      </c>
      <c r="AE113" s="115" t="str">
        <f ca="1">IF($R113=1,SUM($S$1:S113),"")</f>
        <v/>
      </c>
      <c r="AF113" s="115" t="str">
        <f ca="1">IF($R113=1,SUM($T$1:T113),"")</f>
        <v/>
      </c>
      <c r="AG113" s="115" t="str">
        <f ca="1">IF($R113=1,SUM($U$1:U113),"")</f>
        <v/>
      </c>
      <c r="AH113" s="115" t="str">
        <f ca="1">IF($R113=1,SUM($V$1:V113),"")</f>
        <v/>
      </c>
      <c r="AI113" s="115" t="str">
        <f ca="1">IF($R113=1,SUM($W$1:W113),"")</f>
        <v/>
      </c>
      <c r="AJ113" s="115" t="str">
        <f ca="1">IF($R113=1,SUM($X$1:X113),"")</f>
        <v/>
      </c>
      <c r="AK113" s="115" t="str">
        <f ca="1">IF($R113=1,SUM($Y$1:Y113),"")</f>
        <v/>
      </c>
      <c r="AL113" s="115" t="str">
        <f ca="1">IF($R113=1,SUM($Z$1:Z113),"")</f>
        <v/>
      </c>
      <c r="AM113" s="115" t="str">
        <f ca="1">IF($R113=1,SUM($AA$1:AA113),"")</f>
        <v/>
      </c>
      <c r="AN113" s="115" t="str">
        <f ca="1">IF($R113=1,SUM($AB$1:AB113),"")</f>
        <v/>
      </c>
      <c r="AO113" s="115" t="str">
        <f ca="1">IF($R113=1,SUM($AC$1:AC113),"")</f>
        <v/>
      </c>
      <c r="AQ113" s="120" t="str">
        <f t="shared" si="28"/>
        <v>17:50</v>
      </c>
    </row>
    <row r="114" spans="6:43" x14ac:dyDescent="0.3">
      <c r="F114" s="115">
        <f t="shared" si="29"/>
        <v>17</v>
      </c>
      <c r="G114" s="117">
        <f t="shared" si="30"/>
        <v>55</v>
      </c>
      <c r="H114" s="118">
        <f t="shared" si="31"/>
        <v>0.74652777777777779</v>
      </c>
      <c r="K114" s="116" t="str">
        <f xml:space="preserve"> IF(O114=1,"",RTD("cqg.rtd",,"StudyData",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/>
      </c>
      <c r="L114" s="116" t="e">
        <f>IF(K114="",NA(),RTD("cqg.rtd",,"StudyData",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>#N/A</v>
      </c>
      <c r="O114" s="115">
        <f t="shared" si="23"/>
        <v>1</v>
      </c>
      <c r="R114" s="115">
        <f t="shared" ca="1" si="24"/>
        <v>1.0919999999999899</v>
      </c>
      <c r="S114" s="115" t="str">
        <f>IF(O114=1,"",RTD("cqg.rtd",,"StudyData", "(Vol("&amp;$E$13&amp;")when  (LocalYear("&amp;$E$13&amp;")="&amp;$D$2&amp;" AND LocalMonth("&amp;$E$13&amp;")="&amp;$C$2&amp;" AND LocalDay("&amp;$E$13&amp;")="&amp;$B$2&amp;" AND LocalHour("&amp;$E$13&amp;")="&amp;F114&amp;" AND LocalMinute("&amp;$E$13&amp;")="&amp;G114&amp;"))", "Bar", "", "Close", "5", "0", "", "", "","FALSE","T"))</f>
        <v/>
      </c>
      <c r="T114" s="115" t="str">
        <f>IF(O114=1,"",RTD("cqg.rtd",,"StudyData", "(Vol("&amp;$E$14&amp;")when  (LocalYear("&amp;$E$14&amp;")="&amp;$D$3&amp;" AND LocalMonth("&amp;$E$14&amp;")="&amp;$C$3&amp;" AND LocalDay("&amp;$E$14&amp;")="&amp;$B$3&amp;" AND LocalHour("&amp;$E$14&amp;")="&amp;F114&amp;" AND LocalMinute("&amp;$E$14&amp;")="&amp;G114&amp;"))", "Bar", "", "Close", "5", "0", "", "", "","FALSE","T"))</f>
        <v/>
      </c>
      <c r="U114" s="115" t="str">
        <f>IF(O114=1,"",RTD("cqg.rtd",,"StudyData", "(Vol("&amp;$E$15&amp;")when  (LocalYear("&amp;$E$15&amp;")="&amp;$D$4&amp;" AND LocalMonth("&amp;$E$15&amp;")="&amp;$C$4&amp;" AND LocalDay("&amp;$E$15&amp;")="&amp;$B$4&amp;" AND LocalHour("&amp;$E$15&amp;")="&amp;F114&amp;" AND LocalMinute("&amp;$E$15&amp;")="&amp;G114&amp;"))", "Bar", "", "Close", "5", "0", "", "", "","FALSE","T"))</f>
        <v/>
      </c>
      <c r="V114" s="115" t="str">
        <f>IF(O114=1,"",RTD("cqg.rtd",,"StudyData", "(Vol("&amp;$E$16&amp;")when  (LocalYear("&amp;$E$16&amp;")="&amp;$D$5&amp;" AND LocalMonth("&amp;$E$16&amp;")="&amp;$C$5&amp;" AND LocalDay("&amp;$E$16&amp;")="&amp;$B$5&amp;" AND LocalHour("&amp;$E$16&amp;")="&amp;F114&amp;" AND LocalMinute("&amp;$E$16&amp;")="&amp;G114&amp;"))", "Bar", "", "Close", "5", "0", "", "", "","FALSE","T"))</f>
        <v/>
      </c>
      <c r="W114" s="115" t="str">
        <f>IF(O114=1,"",RTD("cqg.rtd",,"StudyData", "(Vol("&amp;$E$17&amp;")when  (LocalYear("&amp;$E$17&amp;")="&amp;$D$6&amp;" AND LocalMonth("&amp;$E$17&amp;")="&amp;$C$6&amp;" AND LocalDay("&amp;$E$17&amp;")="&amp;$B$6&amp;" AND LocalHour("&amp;$E$17&amp;")="&amp;F114&amp;" AND LocalMinute("&amp;$E$17&amp;")="&amp;G114&amp;"))", "Bar", "", "Close", "5", "0", "", "", "","FALSE","T"))</f>
        <v/>
      </c>
      <c r="X114" s="115" t="str">
        <f>IF(O114=1,"",RTD("cqg.rtd",,"StudyData", "(Vol("&amp;$E$18&amp;")when  (LocalYear("&amp;$E$18&amp;")="&amp;$D$7&amp;" AND LocalMonth("&amp;$E$18&amp;")="&amp;$C$7&amp;" AND LocalDay("&amp;$E$18&amp;")="&amp;$B$7&amp;" AND LocalHour("&amp;$E$18&amp;")="&amp;F114&amp;" AND LocalMinute("&amp;$E$18&amp;")="&amp;G114&amp;"))", "Bar", "", "Close", "5", "0", "", "", "","FALSE","T"))</f>
        <v/>
      </c>
      <c r="Y114" s="115" t="str">
        <f>IF(O114=1,"",RTD("cqg.rtd",,"StudyData", "(Vol("&amp;$E$19&amp;")when  (LocalYear("&amp;$E$19&amp;")="&amp;$D$8&amp;" AND LocalMonth("&amp;$E$19&amp;")="&amp;$C$8&amp;" AND LocalDay("&amp;$E$19&amp;")="&amp;$B$8&amp;" AND LocalHour("&amp;$E$19&amp;")="&amp;F114&amp;" AND LocalMinute("&amp;$E$19&amp;")="&amp;G114&amp;"))", "Bar", "", "Close", "5", "0", "", "", "","FALSE","T"))</f>
        <v/>
      </c>
      <c r="Z114" s="115" t="str">
        <f>IF(O114=1,"",RTD("cqg.rtd",,"StudyData", "(Vol("&amp;$E$20&amp;")when  (LocalYear("&amp;$E$20&amp;")="&amp;$D$9&amp;" AND LocalMonth("&amp;$E$20&amp;")="&amp;$C$9&amp;" AND LocalDay("&amp;$E$20&amp;")="&amp;$B$9&amp;" AND LocalHour("&amp;$E$20&amp;")="&amp;F114&amp;" AND LocalMinute("&amp;$E$20&amp;")="&amp;G114&amp;"))", "Bar", "", "Close", "5", "0", "", "", "","FALSE","T"))</f>
        <v/>
      </c>
      <c r="AA114" s="115" t="str">
        <f>IF(O114=1,"",RTD("cqg.rtd",,"StudyData", "(Vol("&amp;$E$21&amp;")when  (LocalYear("&amp;$E$21&amp;")="&amp;$D$10&amp;" AND LocalMonth("&amp;$E$21&amp;")="&amp;$C$10&amp;" AND LocalDay("&amp;$E$21&amp;")="&amp;$B$10&amp;" AND LocalHour("&amp;$E$21&amp;")="&amp;F114&amp;" AND LocalMinute("&amp;$E$21&amp;")="&amp;G114&amp;"))", "Bar", "", "Close", "5", "0", "", "", "","FALSE","T"))</f>
        <v/>
      </c>
      <c r="AB114" s="115" t="str">
        <f>IF(O114=1,"",RTD("cqg.rtd",,"StudyData", "(Vol("&amp;$E$21&amp;")when  (LocalYear("&amp;$E$21&amp;")="&amp;$D$11&amp;" AND LocalMonth("&amp;$E$21&amp;")="&amp;$C$11&amp;" AND LocalDay("&amp;$E$21&amp;")="&amp;$B$11&amp;" AND LocalHour("&amp;$E$21&amp;")="&amp;F114&amp;" AND LocalMinute("&amp;$E$21&amp;")="&amp;G114&amp;"))", "Bar", "", "Close", "5", "0", "", "", "","FALSE","T"))</f>
        <v/>
      </c>
      <c r="AC114" s="116" t="str">
        <f t="shared" si="27"/>
        <v/>
      </c>
      <c r="AE114" s="115" t="str">
        <f ca="1">IF($R114=1,SUM($S$1:S114),"")</f>
        <v/>
      </c>
      <c r="AF114" s="115" t="str">
        <f ca="1">IF($R114=1,SUM($T$1:T114),"")</f>
        <v/>
      </c>
      <c r="AG114" s="115" t="str">
        <f ca="1">IF($R114=1,SUM($U$1:U114),"")</f>
        <v/>
      </c>
      <c r="AH114" s="115" t="str">
        <f ca="1">IF($R114=1,SUM($V$1:V114),"")</f>
        <v/>
      </c>
      <c r="AI114" s="115" t="str">
        <f ca="1">IF($R114=1,SUM($W$1:W114),"")</f>
        <v/>
      </c>
      <c r="AJ114" s="115" t="str">
        <f ca="1">IF($R114=1,SUM($X$1:X114),"")</f>
        <v/>
      </c>
      <c r="AK114" s="115" t="str">
        <f ca="1">IF($R114=1,SUM($Y$1:Y114),"")</f>
        <v/>
      </c>
      <c r="AL114" s="115" t="str">
        <f ca="1">IF($R114=1,SUM($Z$1:Z114),"")</f>
        <v/>
      </c>
      <c r="AM114" s="115" t="str">
        <f ca="1">IF($R114=1,SUM($AA$1:AA114),"")</f>
        <v/>
      </c>
      <c r="AN114" s="115" t="str">
        <f ca="1">IF($R114=1,SUM($AB$1:AB114),"")</f>
        <v/>
      </c>
      <c r="AO114" s="115" t="str">
        <f ca="1">IF($R114=1,SUM($AC$1:AC114),"")</f>
        <v/>
      </c>
      <c r="AQ114" s="120" t="str">
        <f t="shared" si="28"/>
        <v>17:55</v>
      </c>
    </row>
    <row r="115" spans="6:43" x14ac:dyDescent="0.3">
      <c r="F115" s="115">
        <f t="shared" si="29"/>
        <v>18</v>
      </c>
      <c r="G115" s="117" t="str">
        <f t="shared" si="30"/>
        <v>00</v>
      </c>
      <c r="H115" s="118">
        <f t="shared" si="31"/>
        <v>0.75</v>
      </c>
      <c r="K115" s="116" t="str">
        <f xml:space="preserve"> IF(O115=1,"",RTD("cqg.rtd",,"StudyData",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/>
      </c>
      <c r="L115" s="116" t="e">
        <f>IF(K115="",NA(),RTD("cqg.rtd",,"StudyData",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>#N/A</v>
      </c>
      <c r="O115" s="115">
        <f t="shared" si="23"/>
        <v>1</v>
      </c>
      <c r="R115" s="115">
        <f t="shared" ca="1" si="24"/>
        <v>1.0929999999999898</v>
      </c>
      <c r="S115" s="115" t="str">
        <f>IF(O115=1,"",RTD("cqg.rtd",,"StudyData", "(Vol("&amp;$E$13&amp;")when  (LocalYear("&amp;$E$13&amp;")="&amp;$D$2&amp;" AND LocalMonth("&amp;$E$13&amp;")="&amp;$C$2&amp;" AND LocalDay("&amp;$E$13&amp;")="&amp;$B$2&amp;" AND LocalHour("&amp;$E$13&amp;")="&amp;F115&amp;" AND LocalMinute("&amp;$E$13&amp;")="&amp;G115&amp;"))", "Bar", "", "Close", "5", "0", "", "", "","FALSE","T"))</f>
        <v/>
      </c>
      <c r="T115" s="115" t="str">
        <f>IF(O115=1,"",RTD("cqg.rtd",,"StudyData", "(Vol("&amp;$E$14&amp;")when  (LocalYear("&amp;$E$14&amp;")="&amp;$D$3&amp;" AND LocalMonth("&amp;$E$14&amp;")="&amp;$C$3&amp;" AND LocalDay("&amp;$E$14&amp;")="&amp;$B$3&amp;" AND LocalHour("&amp;$E$14&amp;")="&amp;F115&amp;" AND LocalMinute("&amp;$E$14&amp;")="&amp;G115&amp;"))", "Bar", "", "Close", "5", "0", "", "", "","FALSE","T"))</f>
        <v/>
      </c>
      <c r="U115" s="115" t="str">
        <f>IF(O115=1,"",RTD("cqg.rtd",,"StudyData", "(Vol("&amp;$E$15&amp;")when  (LocalYear("&amp;$E$15&amp;")="&amp;$D$4&amp;" AND LocalMonth("&amp;$E$15&amp;")="&amp;$C$4&amp;" AND LocalDay("&amp;$E$15&amp;")="&amp;$B$4&amp;" AND LocalHour("&amp;$E$15&amp;")="&amp;F115&amp;" AND LocalMinute("&amp;$E$15&amp;")="&amp;G115&amp;"))", "Bar", "", "Close", "5", "0", "", "", "","FALSE","T"))</f>
        <v/>
      </c>
      <c r="V115" s="115" t="str">
        <f>IF(O115=1,"",RTD("cqg.rtd",,"StudyData", "(Vol("&amp;$E$16&amp;")when  (LocalYear("&amp;$E$16&amp;")="&amp;$D$5&amp;" AND LocalMonth("&amp;$E$16&amp;")="&amp;$C$5&amp;" AND LocalDay("&amp;$E$16&amp;")="&amp;$B$5&amp;" AND LocalHour("&amp;$E$16&amp;")="&amp;F115&amp;" AND LocalMinute("&amp;$E$16&amp;")="&amp;G115&amp;"))", "Bar", "", "Close", "5", "0", "", "", "","FALSE","T"))</f>
        <v/>
      </c>
      <c r="W115" s="115" t="str">
        <f>IF(O115=1,"",RTD("cqg.rtd",,"StudyData", "(Vol("&amp;$E$17&amp;")when  (LocalYear("&amp;$E$17&amp;")="&amp;$D$6&amp;" AND LocalMonth("&amp;$E$17&amp;")="&amp;$C$6&amp;" AND LocalDay("&amp;$E$17&amp;")="&amp;$B$6&amp;" AND LocalHour("&amp;$E$17&amp;")="&amp;F115&amp;" AND LocalMinute("&amp;$E$17&amp;")="&amp;G115&amp;"))", "Bar", "", "Close", "5", "0", "", "", "","FALSE","T"))</f>
        <v/>
      </c>
      <c r="X115" s="115" t="str">
        <f>IF(O115=1,"",RTD("cqg.rtd",,"StudyData", "(Vol("&amp;$E$18&amp;")when  (LocalYear("&amp;$E$18&amp;")="&amp;$D$7&amp;" AND LocalMonth("&amp;$E$18&amp;")="&amp;$C$7&amp;" AND LocalDay("&amp;$E$18&amp;")="&amp;$B$7&amp;" AND LocalHour("&amp;$E$18&amp;")="&amp;F115&amp;" AND LocalMinute("&amp;$E$18&amp;")="&amp;G115&amp;"))", "Bar", "", "Close", "5", "0", "", "", "","FALSE","T"))</f>
        <v/>
      </c>
      <c r="Y115" s="115" t="str">
        <f>IF(O115=1,"",RTD("cqg.rtd",,"StudyData", "(Vol("&amp;$E$19&amp;")when  (LocalYear("&amp;$E$19&amp;")="&amp;$D$8&amp;" AND LocalMonth("&amp;$E$19&amp;")="&amp;$C$8&amp;" AND LocalDay("&amp;$E$19&amp;")="&amp;$B$8&amp;" AND LocalHour("&amp;$E$19&amp;")="&amp;F115&amp;" AND LocalMinute("&amp;$E$19&amp;")="&amp;G115&amp;"))", "Bar", "", "Close", "5", "0", "", "", "","FALSE","T"))</f>
        <v/>
      </c>
      <c r="Z115" s="115" t="str">
        <f>IF(O115=1,"",RTD("cqg.rtd",,"StudyData", "(Vol("&amp;$E$20&amp;")when  (LocalYear("&amp;$E$20&amp;")="&amp;$D$9&amp;" AND LocalMonth("&amp;$E$20&amp;")="&amp;$C$9&amp;" AND LocalDay("&amp;$E$20&amp;")="&amp;$B$9&amp;" AND LocalHour("&amp;$E$20&amp;")="&amp;F115&amp;" AND LocalMinute("&amp;$E$20&amp;")="&amp;G115&amp;"))", "Bar", "", "Close", "5", "0", "", "", "","FALSE","T"))</f>
        <v/>
      </c>
      <c r="AA115" s="115" t="str">
        <f>IF(O115=1,"",RTD("cqg.rtd",,"StudyData", "(Vol("&amp;$E$21&amp;")when  (LocalYear("&amp;$E$21&amp;")="&amp;$D$10&amp;" AND LocalMonth("&amp;$E$21&amp;")="&amp;$C$10&amp;" AND LocalDay("&amp;$E$21&amp;")="&amp;$B$10&amp;" AND LocalHour("&amp;$E$21&amp;")="&amp;F115&amp;" AND LocalMinute("&amp;$E$21&amp;")="&amp;G115&amp;"))", "Bar", "", "Close", "5", "0", "", "", "","FALSE","T"))</f>
        <v/>
      </c>
      <c r="AB115" s="115" t="str">
        <f>IF(O115=1,"",RTD("cqg.rtd",,"StudyData", "(Vol("&amp;$E$21&amp;")when  (LocalYear("&amp;$E$21&amp;")="&amp;$D$11&amp;" AND LocalMonth("&amp;$E$21&amp;")="&amp;$C$11&amp;" AND LocalDay("&amp;$E$21&amp;")="&amp;$B$11&amp;" AND LocalHour("&amp;$E$21&amp;")="&amp;F115&amp;" AND LocalMinute("&amp;$E$21&amp;")="&amp;G115&amp;"))", "Bar", "", "Close", "5", "0", "", "", "","FALSE","T"))</f>
        <v/>
      </c>
      <c r="AC115" s="116" t="str">
        <f t="shared" si="27"/>
        <v/>
      </c>
      <c r="AE115" s="115" t="str">
        <f ca="1">IF($R115=1,SUM($S$1:S115),"")</f>
        <v/>
      </c>
      <c r="AF115" s="115" t="str">
        <f ca="1">IF($R115=1,SUM($T$1:T115),"")</f>
        <v/>
      </c>
      <c r="AG115" s="115" t="str">
        <f ca="1">IF($R115=1,SUM($U$1:U115),"")</f>
        <v/>
      </c>
      <c r="AH115" s="115" t="str">
        <f ca="1">IF($R115=1,SUM($V$1:V115),"")</f>
        <v/>
      </c>
      <c r="AI115" s="115" t="str">
        <f ca="1">IF($R115=1,SUM($W$1:W115),"")</f>
        <v/>
      </c>
      <c r="AJ115" s="115" t="str">
        <f ca="1">IF($R115=1,SUM($X$1:X115),"")</f>
        <v/>
      </c>
      <c r="AK115" s="115" t="str">
        <f ca="1">IF($R115=1,SUM($Y$1:Y115),"")</f>
        <v/>
      </c>
      <c r="AL115" s="115" t="str">
        <f ca="1">IF($R115=1,SUM($Z$1:Z115),"")</f>
        <v/>
      </c>
      <c r="AM115" s="115" t="str">
        <f ca="1">IF($R115=1,SUM($AA$1:AA115),"")</f>
        <v/>
      </c>
      <c r="AN115" s="115" t="str">
        <f ca="1">IF($R115=1,SUM($AB$1:AB115),"")</f>
        <v/>
      </c>
      <c r="AO115" s="115" t="str">
        <f ca="1">IF($R115=1,SUM($AC$1:AC115),"")</f>
        <v/>
      </c>
      <c r="AQ115" s="120" t="str">
        <f t="shared" si="28"/>
        <v>18:00</v>
      </c>
    </row>
    <row r="116" spans="6:43" x14ac:dyDescent="0.3">
      <c r="F116" s="115">
        <f t="shared" si="29"/>
        <v>18</v>
      </c>
      <c r="G116" s="117" t="str">
        <f t="shared" si="30"/>
        <v>05</v>
      </c>
      <c r="H116" s="118">
        <f t="shared" si="31"/>
        <v>0.75347222222222221</v>
      </c>
      <c r="K116" s="116" t="str">
        <f xml:space="preserve"> IF(O116=1,"",RTD("cqg.rtd",,"StudyData",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/>
      </c>
      <c r="L116" s="116" t="e">
        <f>IF(K116="",NA(),RTD("cqg.rtd",,"StudyData",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>#N/A</v>
      </c>
      <c r="O116" s="115">
        <f t="shared" si="23"/>
        <v>1</v>
      </c>
      <c r="R116" s="115">
        <f t="shared" ca="1" si="24"/>
        <v>1.0939999999999896</v>
      </c>
      <c r="S116" s="115" t="str">
        <f>IF(O116=1,"",RTD("cqg.rtd",,"StudyData", "(Vol("&amp;$E$13&amp;")when  (LocalYear("&amp;$E$13&amp;")="&amp;$D$2&amp;" AND LocalMonth("&amp;$E$13&amp;")="&amp;$C$2&amp;" AND LocalDay("&amp;$E$13&amp;")="&amp;$B$2&amp;" AND LocalHour("&amp;$E$13&amp;")="&amp;F116&amp;" AND LocalMinute("&amp;$E$13&amp;")="&amp;G116&amp;"))", "Bar", "", "Close", "5", "0", "", "", "","FALSE","T"))</f>
        <v/>
      </c>
      <c r="T116" s="115" t="str">
        <f>IF(O116=1,"",RTD("cqg.rtd",,"StudyData", "(Vol("&amp;$E$14&amp;")when  (LocalYear("&amp;$E$14&amp;")="&amp;$D$3&amp;" AND LocalMonth("&amp;$E$14&amp;")="&amp;$C$3&amp;" AND LocalDay("&amp;$E$14&amp;")="&amp;$B$3&amp;" AND LocalHour("&amp;$E$14&amp;")="&amp;F116&amp;" AND LocalMinute("&amp;$E$14&amp;")="&amp;G116&amp;"))", "Bar", "", "Close", "5", "0", "", "", "","FALSE","T"))</f>
        <v/>
      </c>
      <c r="U116" s="115" t="str">
        <f>IF(O116=1,"",RTD("cqg.rtd",,"StudyData", "(Vol("&amp;$E$15&amp;")when  (LocalYear("&amp;$E$15&amp;")="&amp;$D$4&amp;" AND LocalMonth("&amp;$E$15&amp;")="&amp;$C$4&amp;" AND LocalDay("&amp;$E$15&amp;")="&amp;$B$4&amp;" AND LocalHour("&amp;$E$15&amp;")="&amp;F116&amp;" AND LocalMinute("&amp;$E$15&amp;")="&amp;G116&amp;"))", "Bar", "", "Close", "5", "0", "", "", "","FALSE","T"))</f>
        <v/>
      </c>
      <c r="V116" s="115" t="str">
        <f>IF(O116=1,"",RTD("cqg.rtd",,"StudyData", "(Vol("&amp;$E$16&amp;")when  (LocalYear("&amp;$E$16&amp;")="&amp;$D$5&amp;" AND LocalMonth("&amp;$E$16&amp;")="&amp;$C$5&amp;" AND LocalDay("&amp;$E$16&amp;")="&amp;$B$5&amp;" AND LocalHour("&amp;$E$16&amp;")="&amp;F116&amp;" AND LocalMinute("&amp;$E$16&amp;")="&amp;G116&amp;"))", "Bar", "", "Close", "5", "0", "", "", "","FALSE","T"))</f>
        <v/>
      </c>
      <c r="W116" s="115" t="str">
        <f>IF(O116=1,"",RTD("cqg.rtd",,"StudyData", "(Vol("&amp;$E$17&amp;")when  (LocalYear("&amp;$E$17&amp;")="&amp;$D$6&amp;" AND LocalMonth("&amp;$E$17&amp;")="&amp;$C$6&amp;" AND LocalDay("&amp;$E$17&amp;")="&amp;$B$6&amp;" AND LocalHour("&amp;$E$17&amp;")="&amp;F116&amp;" AND LocalMinute("&amp;$E$17&amp;")="&amp;G116&amp;"))", "Bar", "", "Close", "5", "0", "", "", "","FALSE","T"))</f>
        <v/>
      </c>
      <c r="X116" s="115" t="str">
        <f>IF(O116=1,"",RTD("cqg.rtd",,"StudyData", "(Vol("&amp;$E$18&amp;")when  (LocalYear("&amp;$E$18&amp;")="&amp;$D$7&amp;" AND LocalMonth("&amp;$E$18&amp;")="&amp;$C$7&amp;" AND LocalDay("&amp;$E$18&amp;")="&amp;$B$7&amp;" AND LocalHour("&amp;$E$18&amp;")="&amp;F116&amp;" AND LocalMinute("&amp;$E$18&amp;")="&amp;G116&amp;"))", "Bar", "", "Close", "5", "0", "", "", "","FALSE","T"))</f>
        <v/>
      </c>
      <c r="Y116" s="115" t="str">
        <f>IF(O116=1,"",RTD("cqg.rtd",,"StudyData", "(Vol("&amp;$E$19&amp;")when  (LocalYear("&amp;$E$19&amp;")="&amp;$D$8&amp;" AND LocalMonth("&amp;$E$19&amp;")="&amp;$C$8&amp;" AND LocalDay("&amp;$E$19&amp;")="&amp;$B$8&amp;" AND LocalHour("&amp;$E$19&amp;")="&amp;F116&amp;" AND LocalMinute("&amp;$E$19&amp;")="&amp;G116&amp;"))", "Bar", "", "Close", "5", "0", "", "", "","FALSE","T"))</f>
        <v/>
      </c>
      <c r="Z116" s="115" t="str">
        <f>IF(O116=1,"",RTD("cqg.rtd",,"StudyData", "(Vol("&amp;$E$20&amp;")when  (LocalYear("&amp;$E$20&amp;")="&amp;$D$9&amp;" AND LocalMonth("&amp;$E$20&amp;")="&amp;$C$9&amp;" AND LocalDay("&amp;$E$20&amp;")="&amp;$B$9&amp;" AND LocalHour("&amp;$E$20&amp;")="&amp;F116&amp;" AND LocalMinute("&amp;$E$20&amp;")="&amp;G116&amp;"))", "Bar", "", "Close", "5", "0", "", "", "","FALSE","T"))</f>
        <v/>
      </c>
      <c r="AA116" s="115" t="str">
        <f>IF(O116=1,"",RTD("cqg.rtd",,"StudyData", "(Vol("&amp;$E$21&amp;")when  (LocalYear("&amp;$E$21&amp;")="&amp;$D$10&amp;" AND LocalMonth("&amp;$E$21&amp;")="&amp;$C$10&amp;" AND LocalDay("&amp;$E$21&amp;")="&amp;$B$10&amp;" AND LocalHour("&amp;$E$21&amp;")="&amp;F116&amp;" AND LocalMinute("&amp;$E$21&amp;")="&amp;G116&amp;"))", "Bar", "", "Close", "5", "0", "", "", "","FALSE","T"))</f>
        <v/>
      </c>
      <c r="AB116" s="115" t="str">
        <f>IF(O116=1,"",RTD("cqg.rtd",,"StudyData", "(Vol("&amp;$E$21&amp;")when  (LocalYear("&amp;$E$21&amp;")="&amp;$D$11&amp;" AND LocalMonth("&amp;$E$21&amp;")="&amp;$C$11&amp;" AND LocalDay("&amp;$E$21&amp;")="&amp;$B$11&amp;" AND LocalHour("&amp;$E$21&amp;")="&amp;F116&amp;" AND LocalMinute("&amp;$E$21&amp;")="&amp;G116&amp;"))", "Bar", "", "Close", "5", "0", "", "", "","FALSE","T"))</f>
        <v/>
      </c>
      <c r="AC116" s="116" t="str">
        <f t="shared" si="27"/>
        <v/>
      </c>
      <c r="AE116" s="115" t="str">
        <f ca="1">IF($R116=1,SUM($S$1:S116),"")</f>
        <v/>
      </c>
      <c r="AF116" s="115" t="str">
        <f ca="1">IF($R116=1,SUM($T$1:T116),"")</f>
        <v/>
      </c>
      <c r="AG116" s="115" t="str">
        <f ca="1">IF($R116=1,SUM($U$1:U116),"")</f>
        <v/>
      </c>
      <c r="AH116" s="115" t="str">
        <f ca="1">IF($R116=1,SUM($V$1:V116),"")</f>
        <v/>
      </c>
      <c r="AI116" s="115" t="str">
        <f ca="1">IF($R116=1,SUM($W$1:W116),"")</f>
        <v/>
      </c>
      <c r="AJ116" s="115" t="str">
        <f ca="1">IF($R116=1,SUM($X$1:X116),"")</f>
        <v/>
      </c>
      <c r="AK116" s="115" t="str">
        <f ca="1">IF($R116=1,SUM($Y$1:Y116),"")</f>
        <v/>
      </c>
      <c r="AL116" s="115" t="str">
        <f ca="1">IF($R116=1,SUM($Z$1:Z116),"")</f>
        <v/>
      </c>
      <c r="AM116" s="115" t="str">
        <f ca="1">IF($R116=1,SUM($AA$1:AA116),"")</f>
        <v/>
      </c>
      <c r="AN116" s="115" t="str">
        <f ca="1">IF($R116=1,SUM($AB$1:AB116),"")</f>
        <v/>
      </c>
      <c r="AO116" s="115" t="str">
        <f ca="1">IF($R116=1,SUM($AC$1:AC116),"")</f>
        <v/>
      </c>
      <c r="AQ116" s="120" t="str">
        <f t="shared" si="28"/>
        <v>18:05</v>
      </c>
    </row>
    <row r="117" spans="6:43" x14ac:dyDescent="0.3">
      <c r="F117" s="115">
        <f t="shared" si="29"/>
        <v>18</v>
      </c>
      <c r="G117" s="117">
        <f t="shared" si="30"/>
        <v>10</v>
      </c>
      <c r="H117" s="118">
        <f t="shared" si="31"/>
        <v>0.75694444444444453</v>
      </c>
      <c r="K117" s="116" t="str">
        <f xml:space="preserve"> IF(O117=1,"",RTD("cqg.rtd",,"StudyData",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/>
      </c>
      <c r="L117" s="116" t="e">
        <f>IF(K117="",NA(),RTD("cqg.rtd",,"StudyData",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>#N/A</v>
      </c>
      <c r="O117" s="115">
        <f t="shared" si="23"/>
        <v>1</v>
      </c>
      <c r="R117" s="115">
        <f t="shared" ca="1" si="24"/>
        <v>1.0949999999999895</v>
      </c>
      <c r="S117" s="115" t="str">
        <f>IF(O117=1,"",RTD("cqg.rtd",,"StudyData", "(Vol("&amp;$E$13&amp;")when  (LocalYear("&amp;$E$13&amp;")="&amp;$D$2&amp;" AND LocalMonth("&amp;$E$13&amp;")="&amp;$C$2&amp;" AND LocalDay("&amp;$E$13&amp;")="&amp;$B$2&amp;" AND LocalHour("&amp;$E$13&amp;")="&amp;F117&amp;" AND LocalMinute("&amp;$E$13&amp;")="&amp;G117&amp;"))", "Bar", "", "Close", "5", "0", "", "", "","FALSE","T"))</f>
        <v/>
      </c>
      <c r="T117" s="115" t="str">
        <f>IF(O117=1,"",RTD("cqg.rtd",,"StudyData", "(Vol("&amp;$E$14&amp;")when  (LocalYear("&amp;$E$14&amp;")="&amp;$D$3&amp;" AND LocalMonth("&amp;$E$14&amp;")="&amp;$C$3&amp;" AND LocalDay("&amp;$E$14&amp;")="&amp;$B$3&amp;" AND LocalHour("&amp;$E$14&amp;")="&amp;F117&amp;" AND LocalMinute("&amp;$E$14&amp;")="&amp;G117&amp;"))", "Bar", "", "Close", "5", "0", "", "", "","FALSE","T"))</f>
        <v/>
      </c>
      <c r="U117" s="115" t="str">
        <f>IF(O117=1,"",RTD("cqg.rtd",,"StudyData", "(Vol("&amp;$E$15&amp;")when  (LocalYear("&amp;$E$15&amp;")="&amp;$D$4&amp;" AND LocalMonth("&amp;$E$15&amp;")="&amp;$C$4&amp;" AND LocalDay("&amp;$E$15&amp;")="&amp;$B$4&amp;" AND LocalHour("&amp;$E$15&amp;")="&amp;F117&amp;" AND LocalMinute("&amp;$E$15&amp;")="&amp;G117&amp;"))", "Bar", "", "Close", "5", "0", "", "", "","FALSE","T"))</f>
        <v/>
      </c>
      <c r="V117" s="115" t="str">
        <f>IF(O117=1,"",RTD("cqg.rtd",,"StudyData", "(Vol("&amp;$E$16&amp;")when  (LocalYear("&amp;$E$16&amp;")="&amp;$D$5&amp;" AND LocalMonth("&amp;$E$16&amp;")="&amp;$C$5&amp;" AND LocalDay("&amp;$E$16&amp;")="&amp;$B$5&amp;" AND LocalHour("&amp;$E$16&amp;")="&amp;F117&amp;" AND LocalMinute("&amp;$E$16&amp;")="&amp;G117&amp;"))", "Bar", "", "Close", "5", "0", "", "", "","FALSE","T"))</f>
        <v/>
      </c>
      <c r="W117" s="115" t="str">
        <f>IF(O117=1,"",RTD("cqg.rtd",,"StudyData", "(Vol("&amp;$E$17&amp;")when  (LocalYear("&amp;$E$17&amp;")="&amp;$D$6&amp;" AND LocalMonth("&amp;$E$17&amp;")="&amp;$C$6&amp;" AND LocalDay("&amp;$E$17&amp;")="&amp;$B$6&amp;" AND LocalHour("&amp;$E$17&amp;")="&amp;F117&amp;" AND LocalMinute("&amp;$E$17&amp;")="&amp;G117&amp;"))", "Bar", "", "Close", "5", "0", "", "", "","FALSE","T"))</f>
        <v/>
      </c>
      <c r="X117" s="115" t="str">
        <f>IF(O117=1,"",RTD("cqg.rtd",,"StudyData", "(Vol("&amp;$E$18&amp;")when  (LocalYear("&amp;$E$18&amp;")="&amp;$D$7&amp;" AND LocalMonth("&amp;$E$18&amp;")="&amp;$C$7&amp;" AND LocalDay("&amp;$E$18&amp;")="&amp;$B$7&amp;" AND LocalHour("&amp;$E$18&amp;")="&amp;F117&amp;" AND LocalMinute("&amp;$E$18&amp;")="&amp;G117&amp;"))", "Bar", "", "Close", "5", "0", "", "", "","FALSE","T"))</f>
        <v/>
      </c>
      <c r="Y117" s="115" t="str">
        <f>IF(O117=1,"",RTD("cqg.rtd",,"StudyData", "(Vol("&amp;$E$19&amp;")when  (LocalYear("&amp;$E$19&amp;")="&amp;$D$8&amp;" AND LocalMonth("&amp;$E$19&amp;")="&amp;$C$8&amp;" AND LocalDay("&amp;$E$19&amp;")="&amp;$B$8&amp;" AND LocalHour("&amp;$E$19&amp;")="&amp;F117&amp;" AND LocalMinute("&amp;$E$19&amp;")="&amp;G117&amp;"))", "Bar", "", "Close", "5", "0", "", "", "","FALSE","T"))</f>
        <v/>
      </c>
      <c r="Z117" s="115" t="str">
        <f>IF(O117=1,"",RTD("cqg.rtd",,"StudyData", "(Vol("&amp;$E$20&amp;")when  (LocalYear("&amp;$E$20&amp;")="&amp;$D$9&amp;" AND LocalMonth("&amp;$E$20&amp;")="&amp;$C$9&amp;" AND LocalDay("&amp;$E$20&amp;")="&amp;$B$9&amp;" AND LocalHour("&amp;$E$20&amp;")="&amp;F117&amp;" AND LocalMinute("&amp;$E$20&amp;")="&amp;G117&amp;"))", "Bar", "", "Close", "5", "0", "", "", "","FALSE","T"))</f>
        <v/>
      </c>
      <c r="AA117" s="115" t="str">
        <f>IF(O117=1,"",RTD("cqg.rtd",,"StudyData", "(Vol("&amp;$E$21&amp;")when  (LocalYear("&amp;$E$21&amp;")="&amp;$D$10&amp;" AND LocalMonth("&amp;$E$21&amp;")="&amp;$C$10&amp;" AND LocalDay("&amp;$E$21&amp;")="&amp;$B$10&amp;" AND LocalHour("&amp;$E$21&amp;")="&amp;F117&amp;" AND LocalMinute("&amp;$E$21&amp;")="&amp;G117&amp;"))", "Bar", "", "Close", "5", "0", "", "", "","FALSE","T"))</f>
        <v/>
      </c>
      <c r="AB117" s="115" t="str">
        <f>IF(O117=1,"",RTD("cqg.rtd",,"StudyData", "(Vol("&amp;$E$21&amp;")when  (LocalYear("&amp;$E$21&amp;")="&amp;$D$11&amp;" AND LocalMonth("&amp;$E$21&amp;")="&amp;$C$11&amp;" AND LocalDay("&amp;$E$21&amp;")="&amp;$B$11&amp;" AND LocalHour("&amp;$E$21&amp;")="&amp;F117&amp;" AND LocalMinute("&amp;$E$21&amp;")="&amp;G117&amp;"))", "Bar", "", "Close", "5", "0", "", "", "","FALSE","T"))</f>
        <v/>
      </c>
      <c r="AC117" s="116" t="str">
        <f t="shared" si="27"/>
        <v/>
      </c>
      <c r="AE117" s="115" t="str">
        <f ca="1">IF($R117=1,SUM($S$1:S117),"")</f>
        <v/>
      </c>
      <c r="AF117" s="115" t="str">
        <f ca="1">IF($R117=1,SUM($T$1:T117),"")</f>
        <v/>
      </c>
      <c r="AG117" s="115" t="str">
        <f ca="1">IF($R117=1,SUM($U$1:U117),"")</f>
        <v/>
      </c>
      <c r="AH117" s="115" t="str">
        <f ca="1">IF($R117=1,SUM($V$1:V117),"")</f>
        <v/>
      </c>
      <c r="AI117" s="115" t="str">
        <f ca="1">IF($R117=1,SUM($W$1:W117),"")</f>
        <v/>
      </c>
      <c r="AJ117" s="115" t="str">
        <f ca="1">IF($R117=1,SUM($X$1:X117),"")</f>
        <v/>
      </c>
      <c r="AK117" s="115" t="str">
        <f ca="1">IF($R117=1,SUM($Y$1:Y117),"")</f>
        <v/>
      </c>
      <c r="AL117" s="115" t="str">
        <f ca="1">IF($R117=1,SUM($Z$1:Z117),"")</f>
        <v/>
      </c>
      <c r="AM117" s="115" t="str">
        <f ca="1">IF($R117=1,SUM($AA$1:AA117),"")</f>
        <v/>
      </c>
      <c r="AN117" s="115" t="str">
        <f ca="1">IF($R117=1,SUM($AB$1:AB117),"")</f>
        <v/>
      </c>
      <c r="AO117" s="115" t="str">
        <f ca="1">IF($R117=1,SUM($AC$1:AC117),"")</f>
        <v/>
      </c>
      <c r="AQ117" s="120" t="str">
        <f t="shared" si="28"/>
        <v>18:10</v>
      </c>
    </row>
    <row r="118" spans="6:43" x14ac:dyDescent="0.3">
      <c r="F118" s="115">
        <f t="shared" si="29"/>
        <v>18</v>
      </c>
      <c r="G118" s="117">
        <f t="shared" si="30"/>
        <v>15</v>
      </c>
      <c r="H118" s="118">
        <f t="shared" si="31"/>
        <v>0.76041666666666663</v>
      </c>
      <c r="K118" s="116" t="str">
        <f xml:space="preserve"> IF(O118=1,"",RTD("cqg.rtd",,"StudyData",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/>
      </c>
      <c r="L118" s="116" t="e">
        <f>IF(K118="",NA(),RTD("cqg.rtd",,"StudyData",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>#N/A</v>
      </c>
      <c r="O118" s="115">
        <f t="shared" si="23"/>
        <v>1</v>
      </c>
      <c r="R118" s="115">
        <f t="shared" ca="1" si="24"/>
        <v>1.0959999999999894</v>
      </c>
      <c r="S118" s="115" t="str">
        <f>IF(O118=1,"",RTD("cqg.rtd",,"StudyData", "(Vol("&amp;$E$13&amp;")when  (LocalYear("&amp;$E$13&amp;")="&amp;$D$2&amp;" AND LocalMonth("&amp;$E$13&amp;")="&amp;$C$2&amp;" AND LocalDay("&amp;$E$13&amp;")="&amp;$B$2&amp;" AND LocalHour("&amp;$E$13&amp;")="&amp;F118&amp;" AND LocalMinute("&amp;$E$13&amp;")="&amp;G118&amp;"))", "Bar", "", "Close", "5", "0", "", "", "","FALSE","T"))</f>
        <v/>
      </c>
      <c r="T118" s="115" t="str">
        <f>IF(O118=1,"",RTD("cqg.rtd",,"StudyData", "(Vol("&amp;$E$14&amp;")when  (LocalYear("&amp;$E$14&amp;")="&amp;$D$3&amp;" AND LocalMonth("&amp;$E$14&amp;")="&amp;$C$3&amp;" AND LocalDay("&amp;$E$14&amp;")="&amp;$B$3&amp;" AND LocalHour("&amp;$E$14&amp;")="&amp;F118&amp;" AND LocalMinute("&amp;$E$14&amp;")="&amp;G118&amp;"))", "Bar", "", "Close", "5", "0", "", "", "","FALSE","T"))</f>
        <v/>
      </c>
      <c r="U118" s="115" t="str">
        <f>IF(O118=1,"",RTD("cqg.rtd",,"StudyData", "(Vol("&amp;$E$15&amp;")when  (LocalYear("&amp;$E$15&amp;")="&amp;$D$4&amp;" AND LocalMonth("&amp;$E$15&amp;")="&amp;$C$4&amp;" AND LocalDay("&amp;$E$15&amp;")="&amp;$B$4&amp;" AND LocalHour("&amp;$E$15&amp;")="&amp;F118&amp;" AND LocalMinute("&amp;$E$15&amp;")="&amp;G118&amp;"))", "Bar", "", "Close", "5", "0", "", "", "","FALSE","T"))</f>
        <v/>
      </c>
      <c r="V118" s="115" t="str">
        <f>IF(O118=1,"",RTD("cqg.rtd",,"StudyData", "(Vol("&amp;$E$16&amp;")when  (LocalYear("&amp;$E$16&amp;")="&amp;$D$5&amp;" AND LocalMonth("&amp;$E$16&amp;")="&amp;$C$5&amp;" AND LocalDay("&amp;$E$16&amp;")="&amp;$B$5&amp;" AND LocalHour("&amp;$E$16&amp;")="&amp;F118&amp;" AND LocalMinute("&amp;$E$16&amp;")="&amp;G118&amp;"))", "Bar", "", "Close", "5", "0", "", "", "","FALSE","T"))</f>
        <v/>
      </c>
      <c r="W118" s="115" t="str">
        <f>IF(O118=1,"",RTD("cqg.rtd",,"StudyData", "(Vol("&amp;$E$17&amp;")when  (LocalYear("&amp;$E$17&amp;")="&amp;$D$6&amp;" AND LocalMonth("&amp;$E$17&amp;")="&amp;$C$6&amp;" AND LocalDay("&amp;$E$17&amp;")="&amp;$B$6&amp;" AND LocalHour("&amp;$E$17&amp;")="&amp;F118&amp;" AND LocalMinute("&amp;$E$17&amp;")="&amp;G118&amp;"))", "Bar", "", "Close", "5", "0", "", "", "","FALSE","T"))</f>
        <v/>
      </c>
      <c r="X118" s="115" t="str">
        <f>IF(O118=1,"",RTD("cqg.rtd",,"StudyData", "(Vol("&amp;$E$18&amp;")when  (LocalYear("&amp;$E$18&amp;")="&amp;$D$7&amp;" AND LocalMonth("&amp;$E$18&amp;")="&amp;$C$7&amp;" AND LocalDay("&amp;$E$18&amp;")="&amp;$B$7&amp;" AND LocalHour("&amp;$E$18&amp;")="&amp;F118&amp;" AND LocalMinute("&amp;$E$18&amp;")="&amp;G118&amp;"))", "Bar", "", "Close", "5", "0", "", "", "","FALSE","T"))</f>
        <v/>
      </c>
      <c r="Y118" s="115" t="str">
        <f>IF(O118=1,"",RTD("cqg.rtd",,"StudyData", "(Vol("&amp;$E$19&amp;")when  (LocalYear("&amp;$E$19&amp;")="&amp;$D$8&amp;" AND LocalMonth("&amp;$E$19&amp;")="&amp;$C$8&amp;" AND LocalDay("&amp;$E$19&amp;")="&amp;$B$8&amp;" AND LocalHour("&amp;$E$19&amp;")="&amp;F118&amp;" AND LocalMinute("&amp;$E$19&amp;")="&amp;G118&amp;"))", "Bar", "", "Close", "5", "0", "", "", "","FALSE","T"))</f>
        <v/>
      </c>
      <c r="Z118" s="115" t="str">
        <f>IF(O118=1,"",RTD("cqg.rtd",,"StudyData", "(Vol("&amp;$E$20&amp;")when  (LocalYear("&amp;$E$20&amp;")="&amp;$D$9&amp;" AND LocalMonth("&amp;$E$20&amp;")="&amp;$C$9&amp;" AND LocalDay("&amp;$E$20&amp;")="&amp;$B$9&amp;" AND LocalHour("&amp;$E$20&amp;")="&amp;F118&amp;" AND LocalMinute("&amp;$E$20&amp;")="&amp;G118&amp;"))", "Bar", "", "Close", "5", "0", "", "", "","FALSE","T"))</f>
        <v/>
      </c>
      <c r="AA118" s="115" t="str">
        <f>IF(O118=1,"",RTD("cqg.rtd",,"StudyData", "(Vol("&amp;$E$21&amp;")when  (LocalYear("&amp;$E$21&amp;")="&amp;$D$10&amp;" AND LocalMonth("&amp;$E$21&amp;")="&amp;$C$10&amp;" AND LocalDay("&amp;$E$21&amp;")="&amp;$B$10&amp;" AND LocalHour("&amp;$E$21&amp;")="&amp;F118&amp;" AND LocalMinute("&amp;$E$21&amp;")="&amp;G118&amp;"))", "Bar", "", "Close", "5", "0", "", "", "","FALSE","T"))</f>
        <v/>
      </c>
      <c r="AB118" s="115" t="str">
        <f>IF(O118=1,"",RTD("cqg.rtd",,"StudyData", "(Vol("&amp;$E$21&amp;")when  (LocalYear("&amp;$E$21&amp;")="&amp;$D$11&amp;" AND LocalMonth("&amp;$E$21&amp;")="&amp;$C$11&amp;" AND LocalDay("&amp;$E$21&amp;")="&amp;$B$11&amp;" AND LocalHour("&amp;$E$21&amp;")="&amp;F118&amp;" AND LocalMinute("&amp;$E$21&amp;")="&amp;G118&amp;"))", "Bar", "", "Close", "5", "0", "", "", "","FALSE","T"))</f>
        <v/>
      </c>
      <c r="AC118" s="116" t="str">
        <f t="shared" si="27"/>
        <v/>
      </c>
      <c r="AE118" s="115" t="str">
        <f ca="1">IF($R118=1,SUM($S$1:S118),"")</f>
        <v/>
      </c>
      <c r="AF118" s="115" t="str">
        <f ca="1">IF($R118=1,SUM($T$1:T118),"")</f>
        <v/>
      </c>
      <c r="AG118" s="115" t="str">
        <f ca="1">IF($R118=1,SUM($U$1:U118),"")</f>
        <v/>
      </c>
      <c r="AH118" s="115" t="str">
        <f ca="1">IF($R118=1,SUM($V$1:V118),"")</f>
        <v/>
      </c>
      <c r="AI118" s="115" t="str">
        <f ca="1">IF($R118=1,SUM($W$1:W118),"")</f>
        <v/>
      </c>
      <c r="AJ118" s="115" t="str">
        <f ca="1">IF($R118=1,SUM($X$1:X118),"")</f>
        <v/>
      </c>
      <c r="AK118" s="115" t="str">
        <f ca="1">IF($R118=1,SUM($Y$1:Y118),"")</f>
        <v/>
      </c>
      <c r="AL118" s="115" t="str">
        <f ca="1">IF($R118=1,SUM($Z$1:Z118),"")</f>
        <v/>
      </c>
      <c r="AM118" s="115" t="str">
        <f ca="1">IF($R118=1,SUM($AA$1:AA118),"")</f>
        <v/>
      </c>
      <c r="AN118" s="115" t="str">
        <f ca="1">IF($R118=1,SUM($AB$1:AB118),"")</f>
        <v/>
      </c>
      <c r="AO118" s="115" t="str">
        <f ca="1">IF($R118=1,SUM($AC$1:AC118),"")</f>
        <v/>
      </c>
      <c r="AQ118" s="120" t="str">
        <f t="shared" si="28"/>
        <v>18:15</v>
      </c>
    </row>
    <row r="119" spans="6:43" x14ac:dyDescent="0.3">
      <c r="F119" s="115">
        <f t="shared" si="29"/>
        <v>18</v>
      </c>
      <c r="G119" s="117">
        <f t="shared" si="30"/>
        <v>20</v>
      </c>
      <c r="H119" s="118">
        <f t="shared" si="31"/>
        <v>0.76388888888888884</v>
      </c>
      <c r="K119" s="116" t="str">
        <f xml:space="preserve"> IF(O119=1,"",RTD("cqg.rtd",,"StudyData",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/>
      </c>
      <c r="L119" s="116" t="e">
        <f>IF(K119="",NA(),RTD("cqg.rtd",,"StudyData",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>#N/A</v>
      </c>
      <c r="O119" s="115">
        <f t="shared" si="23"/>
        <v>1</v>
      </c>
      <c r="R119" s="115">
        <f t="shared" ca="1" si="24"/>
        <v>1.0969999999999893</v>
      </c>
      <c r="S119" s="115" t="str">
        <f>IF(O119=1,"",RTD("cqg.rtd",,"StudyData", "(Vol("&amp;$E$13&amp;")when  (LocalYear("&amp;$E$13&amp;")="&amp;$D$2&amp;" AND LocalMonth("&amp;$E$13&amp;")="&amp;$C$2&amp;" AND LocalDay("&amp;$E$13&amp;")="&amp;$B$2&amp;" AND LocalHour("&amp;$E$13&amp;")="&amp;F119&amp;" AND LocalMinute("&amp;$E$13&amp;")="&amp;G119&amp;"))", "Bar", "", "Close", "5", "0", "", "", "","FALSE","T"))</f>
        <v/>
      </c>
      <c r="T119" s="115" t="str">
        <f>IF(O119=1,"",RTD("cqg.rtd",,"StudyData", "(Vol("&amp;$E$14&amp;")when  (LocalYear("&amp;$E$14&amp;")="&amp;$D$3&amp;" AND LocalMonth("&amp;$E$14&amp;")="&amp;$C$3&amp;" AND LocalDay("&amp;$E$14&amp;")="&amp;$B$3&amp;" AND LocalHour("&amp;$E$14&amp;")="&amp;F119&amp;" AND LocalMinute("&amp;$E$14&amp;")="&amp;G119&amp;"))", "Bar", "", "Close", "5", "0", "", "", "","FALSE","T"))</f>
        <v/>
      </c>
      <c r="U119" s="115" t="str">
        <f>IF(O119=1,"",RTD("cqg.rtd",,"StudyData", "(Vol("&amp;$E$15&amp;")when  (LocalYear("&amp;$E$15&amp;")="&amp;$D$4&amp;" AND LocalMonth("&amp;$E$15&amp;")="&amp;$C$4&amp;" AND LocalDay("&amp;$E$15&amp;")="&amp;$B$4&amp;" AND LocalHour("&amp;$E$15&amp;")="&amp;F119&amp;" AND LocalMinute("&amp;$E$15&amp;")="&amp;G119&amp;"))", "Bar", "", "Close", "5", "0", "", "", "","FALSE","T"))</f>
        <v/>
      </c>
      <c r="V119" s="115" t="str">
        <f>IF(O119=1,"",RTD("cqg.rtd",,"StudyData", "(Vol("&amp;$E$16&amp;")when  (LocalYear("&amp;$E$16&amp;")="&amp;$D$5&amp;" AND LocalMonth("&amp;$E$16&amp;")="&amp;$C$5&amp;" AND LocalDay("&amp;$E$16&amp;")="&amp;$B$5&amp;" AND LocalHour("&amp;$E$16&amp;")="&amp;F119&amp;" AND LocalMinute("&amp;$E$16&amp;")="&amp;G119&amp;"))", "Bar", "", "Close", "5", "0", "", "", "","FALSE","T"))</f>
        <v/>
      </c>
      <c r="W119" s="115" t="str">
        <f>IF(O119=1,"",RTD("cqg.rtd",,"StudyData", "(Vol("&amp;$E$17&amp;")when  (LocalYear("&amp;$E$17&amp;")="&amp;$D$6&amp;" AND LocalMonth("&amp;$E$17&amp;")="&amp;$C$6&amp;" AND LocalDay("&amp;$E$17&amp;")="&amp;$B$6&amp;" AND LocalHour("&amp;$E$17&amp;")="&amp;F119&amp;" AND LocalMinute("&amp;$E$17&amp;")="&amp;G119&amp;"))", "Bar", "", "Close", "5", "0", "", "", "","FALSE","T"))</f>
        <v/>
      </c>
      <c r="X119" s="115" t="str">
        <f>IF(O119=1,"",RTD("cqg.rtd",,"StudyData", "(Vol("&amp;$E$18&amp;")when  (LocalYear("&amp;$E$18&amp;")="&amp;$D$7&amp;" AND LocalMonth("&amp;$E$18&amp;")="&amp;$C$7&amp;" AND LocalDay("&amp;$E$18&amp;")="&amp;$B$7&amp;" AND LocalHour("&amp;$E$18&amp;")="&amp;F119&amp;" AND LocalMinute("&amp;$E$18&amp;")="&amp;G119&amp;"))", "Bar", "", "Close", "5", "0", "", "", "","FALSE","T"))</f>
        <v/>
      </c>
      <c r="Y119" s="115" t="str">
        <f>IF(O119=1,"",RTD("cqg.rtd",,"StudyData", "(Vol("&amp;$E$19&amp;")when  (LocalYear("&amp;$E$19&amp;")="&amp;$D$8&amp;" AND LocalMonth("&amp;$E$19&amp;")="&amp;$C$8&amp;" AND LocalDay("&amp;$E$19&amp;")="&amp;$B$8&amp;" AND LocalHour("&amp;$E$19&amp;")="&amp;F119&amp;" AND LocalMinute("&amp;$E$19&amp;")="&amp;G119&amp;"))", "Bar", "", "Close", "5", "0", "", "", "","FALSE","T"))</f>
        <v/>
      </c>
      <c r="Z119" s="115" t="str">
        <f>IF(O119=1,"",RTD("cqg.rtd",,"StudyData", "(Vol("&amp;$E$20&amp;")when  (LocalYear("&amp;$E$20&amp;")="&amp;$D$9&amp;" AND LocalMonth("&amp;$E$20&amp;")="&amp;$C$9&amp;" AND LocalDay("&amp;$E$20&amp;")="&amp;$B$9&amp;" AND LocalHour("&amp;$E$20&amp;")="&amp;F119&amp;" AND LocalMinute("&amp;$E$20&amp;")="&amp;G119&amp;"))", "Bar", "", "Close", "5", "0", "", "", "","FALSE","T"))</f>
        <v/>
      </c>
      <c r="AA119" s="115" t="str">
        <f>IF(O119=1,"",RTD("cqg.rtd",,"StudyData", "(Vol("&amp;$E$21&amp;")when  (LocalYear("&amp;$E$21&amp;")="&amp;$D$10&amp;" AND LocalMonth("&amp;$E$21&amp;")="&amp;$C$10&amp;" AND LocalDay("&amp;$E$21&amp;")="&amp;$B$10&amp;" AND LocalHour("&amp;$E$21&amp;")="&amp;F119&amp;" AND LocalMinute("&amp;$E$21&amp;")="&amp;G119&amp;"))", "Bar", "", "Close", "5", "0", "", "", "","FALSE","T"))</f>
        <v/>
      </c>
      <c r="AB119" s="115" t="str">
        <f>IF(O119=1,"",RTD("cqg.rtd",,"StudyData", "(Vol("&amp;$E$21&amp;")when  (LocalYear("&amp;$E$21&amp;")="&amp;$D$11&amp;" AND LocalMonth("&amp;$E$21&amp;")="&amp;$C$11&amp;" AND LocalDay("&amp;$E$21&amp;")="&amp;$B$11&amp;" AND LocalHour("&amp;$E$21&amp;")="&amp;F119&amp;" AND LocalMinute("&amp;$E$21&amp;")="&amp;G119&amp;"))", "Bar", "", "Close", "5", "0", "", "", "","FALSE","T"))</f>
        <v/>
      </c>
      <c r="AC119" s="116" t="str">
        <f t="shared" si="27"/>
        <v/>
      </c>
      <c r="AE119" s="115" t="str">
        <f ca="1">IF($R119=1,SUM($S$1:S119),"")</f>
        <v/>
      </c>
      <c r="AF119" s="115" t="str">
        <f ca="1">IF($R119=1,SUM($T$1:T119),"")</f>
        <v/>
      </c>
      <c r="AG119" s="115" t="str">
        <f ca="1">IF($R119=1,SUM($U$1:U119),"")</f>
        <v/>
      </c>
      <c r="AH119" s="115" t="str">
        <f ca="1">IF($R119=1,SUM($V$1:V119),"")</f>
        <v/>
      </c>
      <c r="AI119" s="115" t="str">
        <f ca="1">IF($R119=1,SUM($W$1:W119),"")</f>
        <v/>
      </c>
      <c r="AJ119" s="115" t="str">
        <f ca="1">IF($R119=1,SUM($X$1:X119),"")</f>
        <v/>
      </c>
      <c r="AK119" s="115" t="str">
        <f ca="1">IF($R119=1,SUM($Y$1:Y119),"")</f>
        <v/>
      </c>
      <c r="AL119" s="115" t="str">
        <f ca="1">IF($R119=1,SUM($Z$1:Z119),"")</f>
        <v/>
      </c>
      <c r="AM119" s="115" t="str">
        <f ca="1">IF($R119=1,SUM($AA$1:AA119),"")</f>
        <v/>
      </c>
      <c r="AN119" s="115" t="str">
        <f ca="1">IF($R119=1,SUM($AB$1:AB119),"")</f>
        <v/>
      </c>
      <c r="AO119" s="115" t="str">
        <f ca="1">IF($R119=1,SUM($AC$1:AC119),"")</f>
        <v/>
      </c>
      <c r="AQ119" s="120" t="str">
        <f t="shared" si="28"/>
        <v>18:20</v>
      </c>
    </row>
    <row r="120" spans="6:43" x14ac:dyDescent="0.3">
      <c r="F120" s="115">
        <f t="shared" si="29"/>
        <v>18</v>
      </c>
      <c r="G120" s="117">
        <f t="shared" si="30"/>
        <v>25</v>
      </c>
      <c r="H120" s="118">
        <f t="shared" si="31"/>
        <v>0.76736111111111116</v>
      </c>
      <c r="K120" s="116" t="str">
        <f xml:space="preserve"> IF(O120=1,"",RTD("cqg.rtd",,"StudyData",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/>
      </c>
      <c r="L120" s="116" t="e">
        <f>IF(K120="",NA(),RTD("cqg.rtd",,"StudyData",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>#N/A</v>
      </c>
      <c r="O120" s="115">
        <f t="shared" si="23"/>
        <v>1</v>
      </c>
      <c r="R120" s="115">
        <f t="shared" ca="1" si="24"/>
        <v>1.0979999999999892</v>
      </c>
      <c r="S120" s="115" t="str">
        <f>IF(O120=1,"",RTD("cqg.rtd",,"StudyData", "(Vol("&amp;$E$13&amp;")when  (LocalYear("&amp;$E$13&amp;")="&amp;$D$2&amp;" AND LocalMonth("&amp;$E$13&amp;")="&amp;$C$2&amp;" AND LocalDay("&amp;$E$13&amp;")="&amp;$B$2&amp;" AND LocalHour("&amp;$E$13&amp;")="&amp;F120&amp;" AND LocalMinute("&amp;$E$13&amp;")="&amp;G120&amp;"))", "Bar", "", "Close", "5", "0", "", "", "","FALSE","T"))</f>
        <v/>
      </c>
      <c r="T120" s="115" t="str">
        <f>IF(O120=1,"",RTD("cqg.rtd",,"StudyData", "(Vol("&amp;$E$14&amp;")when  (LocalYear("&amp;$E$14&amp;")="&amp;$D$3&amp;" AND LocalMonth("&amp;$E$14&amp;")="&amp;$C$3&amp;" AND LocalDay("&amp;$E$14&amp;")="&amp;$B$3&amp;" AND LocalHour("&amp;$E$14&amp;")="&amp;F120&amp;" AND LocalMinute("&amp;$E$14&amp;")="&amp;G120&amp;"))", "Bar", "", "Close", "5", "0", "", "", "","FALSE","T"))</f>
        <v/>
      </c>
      <c r="U120" s="115" t="str">
        <f>IF(O120=1,"",RTD("cqg.rtd",,"StudyData", "(Vol("&amp;$E$15&amp;")when  (LocalYear("&amp;$E$15&amp;")="&amp;$D$4&amp;" AND LocalMonth("&amp;$E$15&amp;")="&amp;$C$4&amp;" AND LocalDay("&amp;$E$15&amp;")="&amp;$B$4&amp;" AND LocalHour("&amp;$E$15&amp;")="&amp;F120&amp;" AND LocalMinute("&amp;$E$15&amp;")="&amp;G120&amp;"))", "Bar", "", "Close", "5", "0", "", "", "","FALSE","T"))</f>
        <v/>
      </c>
      <c r="V120" s="115" t="str">
        <f>IF(O120=1,"",RTD("cqg.rtd",,"StudyData", "(Vol("&amp;$E$16&amp;")when  (LocalYear("&amp;$E$16&amp;")="&amp;$D$5&amp;" AND LocalMonth("&amp;$E$16&amp;")="&amp;$C$5&amp;" AND LocalDay("&amp;$E$16&amp;")="&amp;$B$5&amp;" AND LocalHour("&amp;$E$16&amp;")="&amp;F120&amp;" AND LocalMinute("&amp;$E$16&amp;")="&amp;G120&amp;"))", "Bar", "", "Close", "5", "0", "", "", "","FALSE","T"))</f>
        <v/>
      </c>
      <c r="W120" s="115" t="str">
        <f>IF(O120=1,"",RTD("cqg.rtd",,"StudyData", "(Vol("&amp;$E$17&amp;")when  (LocalYear("&amp;$E$17&amp;")="&amp;$D$6&amp;" AND LocalMonth("&amp;$E$17&amp;")="&amp;$C$6&amp;" AND LocalDay("&amp;$E$17&amp;")="&amp;$B$6&amp;" AND LocalHour("&amp;$E$17&amp;")="&amp;F120&amp;" AND LocalMinute("&amp;$E$17&amp;")="&amp;G120&amp;"))", "Bar", "", "Close", "5", "0", "", "", "","FALSE","T"))</f>
        <v/>
      </c>
      <c r="X120" s="115" t="str">
        <f>IF(O120=1,"",RTD("cqg.rtd",,"StudyData", "(Vol("&amp;$E$18&amp;")when  (LocalYear("&amp;$E$18&amp;")="&amp;$D$7&amp;" AND LocalMonth("&amp;$E$18&amp;")="&amp;$C$7&amp;" AND LocalDay("&amp;$E$18&amp;")="&amp;$B$7&amp;" AND LocalHour("&amp;$E$18&amp;")="&amp;F120&amp;" AND LocalMinute("&amp;$E$18&amp;")="&amp;G120&amp;"))", "Bar", "", "Close", "5", "0", "", "", "","FALSE","T"))</f>
        <v/>
      </c>
      <c r="Y120" s="115" t="str">
        <f>IF(O120=1,"",RTD("cqg.rtd",,"StudyData", "(Vol("&amp;$E$19&amp;")when  (LocalYear("&amp;$E$19&amp;")="&amp;$D$8&amp;" AND LocalMonth("&amp;$E$19&amp;")="&amp;$C$8&amp;" AND LocalDay("&amp;$E$19&amp;")="&amp;$B$8&amp;" AND LocalHour("&amp;$E$19&amp;")="&amp;F120&amp;" AND LocalMinute("&amp;$E$19&amp;")="&amp;G120&amp;"))", "Bar", "", "Close", "5", "0", "", "", "","FALSE","T"))</f>
        <v/>
      </c>
      <c r="Z120" s="115" t="str">
        <f>IF(O120=1,"",RTD("cqg.rtd",,"StudyData", "(Vol("&amp;$E$20&amp;")when  (LocalYear("&amp;$E$20&amp;")="&amp;$D$9&amp;" AND LocalMonth("&amp;$E$20&amp;")="&amp;$C$9&amp;" AND LocalDay("&amp;$E$20&amp;")="&amp;$B$9&amp;" AND LocalHour("&amp;$E$20&amp;")="&amp;F120&amp;" AND LocalMinute("&amp;$E$20&amp;")="&amp;G120&amp;"))", "Bar", "", "Close", "5", "0", "", "", "","FALSE","T"))</f>
        <v/>
      </c>
      <c r="AA120" s="115" t="str">
        <f>IF(O120=1,"",RTD("cqg.rtd",,"StudyData", "(Vol("&amp;$E$21&amp;")when  (LocalYear("&amp;$E$21&amp;")="&amp;$D$10&amp;" AND LocalMonth("&amp;$E$21&amp;")="&amp;$C$10&amp;" AND LocalDay("&amp;$E$21&amp;")="&amp;$B$10&amp;" AND LocalHour("&amp;$E$21&amp;")="&amp;F120&amp;" AND LocalMinute("&amp;$E$21&amp;")="&amp;G120&amp;"))", "Bar", "", "Close", "5", "0", "", "", "","FALSE","T"))</f>
        <v/>
      </c>
      <c r="AB120" s="115" t="str">
        <f>IF(O120=1,"",RTD("cqg.rtd",,"StudyData", "(Vol("&amp;$E$21&amp;")when  (LocalYear("&amp;$E$21&amp;")="&amp;$D$11&amp;" AND LocalMonth("&amp;$E$21&amp;")="&amp;$C$11&amp;" AND LocalDay("&amp;$E$21&amp;")="&amp;$B$11&amp;" AND LocalHour("&amp;$E$21&amp;")="&amp;F120&amp;" AND LocalMinute("&amp;$E$21&amp;")="&amp;G120&amp;"))", "Bar", "", "Close", "5", "0", "", "", "","FALSE","T"))</f>
        <v/>
      </c>
      <c r="AC120" s="116" t="str">
        <f t="shared" si="27"/>
        <v/>
      </c>
      <c r="AE120" s="115" t="str">
        <f ca="1">IF($R120=1,SUM($S$1:S120),"")</f>
        <v/>
      </c>
      <c r="AF120" s="115" t="str">
        <f ca="1">IF($R120=1,SUM($T$1:T120),"")</f>
        <v/>
      </c>
      <c r="AG120" s="115" t="str">
        <f ca="1">IF($R120=1,SUM($U$1:U120),"")</f>
        <v/>
      </c>
      <c r="AH120" s="115" t="str">
        <f ca="1">IF($R120=1,SUM($V$1:V120),"")</f>
        <v/>
      </c>
      <c r="AI120" s="115" t="str">
        <f ca="1">IF($R120=1,SUM($W$1:W120),"")</f>
        <v/>
      </c>
      <c r="AJ120" s="115" t="str">
        <f ca="1">IF($R120=1,SUM($X$1:X120),"")</f>
        <v/>
      </c>
      <c r="AK120" s="115" t="str">
        <f ca="1">IF($R120=1,SUM($Y$1:Y120),"")</f>
        <v/>
      </c>
      <c r="AL120" s="115" t="str">
        <f ca="1">IF($R120=1,SUM($Z$1:Z120),"")</f>
        <v/>
      </c>
      <c r="AM120" s="115" t="str">
        <f ca="1">IF($R120=1,SUM($AA$1:AA120),"")</f>
        <v/>
      </c>
      <c r="AN120" s="115" t="str">
        <f ca="1">IF($R120=1,SUM($AB$1:AB120),"")</f>
        <v/>
      </c>
      <c r="AO120" s="115" t="str">
        <f ca="1">IF($R120=1,SUM($AC$1:AC120),"")</f>
        <v/>
      </c>
      <c r="AQ120" s="120" t="str">
        <f t="shared" si="28"/>
        <v>18:25</v>
      </c>
    </row>
    <row r="121" spans="6:43" x14ac:dyDescent="0.3">
      <c r="F121" s="115">
        <f t="shared" si="29"/>
        <v>18</v>
      </c>
      <c r="G121" s="117">
        <f t="shared" si="30"/>
        <v>30</v>
      </c>
      <c r="H121" s="118">
        <f t="shared" si="31"/>
        <v>0.77083333333333337</v>
      </c>
      <c r="K121" s="116" t="str">
        <f xml:space="preserve"> IF(O121=1,"",RTD("cqg.rtd",,"StudyData",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/>
      </c>
      <c r="L121" s="116" t="e">
        <f>IF(K121="",NA(),RTD("cqg.rtd",,"StudyData",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>#N/A</v>
      </c>
      <c r="O121" s="115">
        <f t="shared" si="23"/>
        <v>1</v>
      </c>
      <c r="R121" s="115">
        <f t="shared" ca="1" si="24"/>
        <v>1.0989999999999891</v>
      </c>
      <c r="S121" s="115" t="str">
        <f>IF(O121=1,"",RTD("cqg.rtd",,"StudyData", "(Vol("&amp;$E$13&amp;")when  (LocalYear("&amp;$E$13&amp;")="&amp;$D$2&amp;" AND LocalMonth("&amp;$E$13&amp;")="&amp;$C$2&amp;" AND LocalDay("&amp;$E$13&amp;")="&amp;$B$2&amp;" AND LocalHour("&amp;$E$13&amp;")="&amp;F121&amp;" AND LocalMinute("&amp;$E$13&amp;")="&amp;G121&amp;"))", "Bar", "", "Close", "5", "0", "", "", "","FALSE","T"))</f>
        <v/>
      </c>
      <c r="T121" s="115" t="str">
        <f>IF(O121=1,"",RTD("cqg.rtd",,"StudyData", "(Vol("&amp;$E$14&amp;")when  (LocalYear("&amp;$E$14&amp;")="&amp;$D$3&amp;" AND LocalMonth("&amp;$E$14&amp;")="&amp;$C$3&amp;" AND LocalDay("&amp;$E$14&amp;")="&amp;$B$3&amp;" AND LocalHour("&amp;$E$14&amp;")="&amp;F121&amp;" AND LocalMinute("&amp;$E$14&amp;")="&amp;G121&amp;"))", "Bar", "", "Close", "5", "0", "", "", "","FALSE","T"))</f>
        <v/>
      </c>
      <c r="U121" s="115" t="str">
        <f>IF(O121=1,"",RTD("cqg.rtd",,"StudyData", "(Vol("&amp;$E$15&amp;")when  (LocalYear("&amp;$E$15&amp;")="&amp;$D$4&amp;" AND LocalMonth("&amp;$E$15&amp;")="&amp;$C$4&amp;" AND LocalDay("&amp;$E$15&amp;")="&amp;$B$4&amp;" AND LocalHour("&amp;$E$15&amp;")="&amp;F121&amp;" AND LocalMinute("&amp;$E$15&amp;")="&amp;G121&amp;"))", "Bar", "", "Close", "5", "0", "", "", "","FALSE","T"))</f>
        <v/>
      </c>
      <c r="V121" s="115" t="str">
        <f>IF(O121=1,"",RTD("cqg.rtd",,"StudyData", "(Vol("&amp;$E$16&amp;")when  (LocalYear("&amp;$E$16&amp;")="&amp;$D$5&amp;" AND LocalMonth("&amp;$E$16&amp;")="&amp;$C$5&amp;" AND LocalDay("&amp;$E$16&amp;")="&amp;$B$5&amp;" AND LocalHour("&amp;$E$16&amp;")="&amp;F121&amp;" AND LocalMinute("&amp;$E$16&amp;")="&amp;G121&amp;"))", "Bar", "", "Close", "5", "0", "", "", "","FALSE","T"))</f>
        <v/>
      </c>
      <c r="W121" s="115" t="str">
        <f>IF(O121=1,"",RTD("cqg.rtd",,"StudyData", "(Vol("&amp;$E$17&amp;")when  (LocalYear("&amp;$E$17&amp;")="&amp;$D$6&amp;" AND LocalMonth("&amp;$E$17&amp;")="&amp;$C$6&amp;" AND LocalDay("&amp;$E$17&amp;")="&amp;$B$6&amp;" AND LocalHour("&amp;$E$17&amp;")="&amp;F121&amp;" AND LocalMinute("&amp;$E$17&amp;")="&amp;G121&amp;"))", "Bar", "", "Close", "5", "0", "", "", "","FALSE","T"))</f>
        <v/>
      </c>
      <c r="X121" s="115" t="str">
        <f>IF(O121=1,"",RTD("cqg.rtd",,"StudyData", "(Vol("&amp;$E$18&amp;")when  (LocalYear("&amp;$E$18&amp;")="&amp;$D$7&amp;" AND LocalMonth("&amp;$E$18&amp;")="&amp;$C$7&amp;" AND LocalDay("&amp;$E$18&amp;")="&amp;$B$7&amp;" AND LocalHour("&amp;$E$18&amp;")="&amp;F121&amp;" AND LocalMinute("&amp;$E$18&amp;")="&amp;G121&amp;"))", "Bar", "", "Close", "5", "0", "", "", "","FALSE","T"))</f>
        <v/>
      </c>
      <c r="Y121" s="115" t="str">
        <f>IF(O121=1,"",RTD("cqg.rtd",,"StudyData", "(Vol("&amp;$E$19&amp;")when  (LocalYear("&amp;$E$19&amp;")="&amp;$D$8&amp;" AND LocalMonth("&amp;$E$19&amp;")="&amp;$C$8&amp;" AND LocalDay("&amp;$E$19&amp;")="&amp;$B$8&amp;" AND LocalHour("&amp;$E$19&amp;")="&amp;F121&amp;" AND LocalMinute("&amp;$E$19&amp;")="&amp;G121&amp;"))", "Bar", "", "Close", "5", "0", "", "", "","FALSE","T"))</f>
        <v/>
      </c>
      <c r="Z121" s="115" t="str">
        <f>IF(O121=1,"",RTD("cqg.rtd",,"StudyData", "(Vol("&amp;$E$20&amp;")when  (LocalYear("&amp;$E$20&amp;")="&amp;$D$9&amp;" AND LocalMonth("&amp;$E$20&amp;")="&amp;$C$9&amp;" AND LocalDay("&amp;$E$20&amp;")="&amp;$B$9&amp;" AND LocalHour("&amp;$E$20&amp;")="&amp;F121&amp;" AND LocalMinute("&amp;$E$20&amp;")="&amp;G121&amp;"))", "Bar", "", "Close", "5", "0", "", "", "","FALSE","T"))</f>
        <v/>
      </c>
      <c r="AA121" s="115" t="str">
        <f>IF(O121=1,"",RTD("cqg.rtd",,"StudyData", "(Vol("&amp;$E$21&amp;")when  (LocalYear("&amp;$E$21&amp;")="&amp;$D$10&amp;" AND LocalMonth("&amp;$E$21&amp;")="&amp;$C$10&amp;" AND LocalDay("&amp;$E$21&amp;")="&amp;$B$10&amp;" AND LocalHour("&amp;$E$21&amp;")="&amp;F121&amp;" AND LocalMinute("&amp;$E$21&amp;")="&amp;G121&amp;"))", "Bar", "", "Close", "5", "0", "", "", "","FALSE","T"))</f>
        <v/>
      </c>
      <c r="AB121" s="115" t="str">
        <f>IF(O121=1,"",RTD("cqg.rtd",,"StudyData", "(Vol("&amp;$E$21&amp;")when  (LocalYear("&amp;$E$21&amp;")="&amp;$D$11&amp;" AND LocalMonth("&amp;$E$21&amp;")="&amp;$C$11&amp;" AND LocalDay("&amp;$E$21&amp;")="&amp;$B$11&amp;" AND LocalHour("&amp;$E$21&amp;")="&amp;F121&amp;" AND LocalMinute("&amp;$E$21&amp;")="&amp;G121&amp;"))", "Bar", "", "Close", "5", "0", "", "", "","FALSE","T"))</f>
        <v/>
      </c>
      <c r="AC121" s="116" t="str">
        <f t="shared" si="27"/>
        <v/>
      </c>
      <c r="AE121" s="115" t="str">
        <f ca="1">IF($R121=1,SUM($S$1:S121),"")</f>
        <v/>
      </c>
      <c r="AF121" s="115" t="str">
        <f ca="1">IF($R121=1,SUM($T$1:T121),"")</f>
        <v/>
      </c>
      <c r="AG121" s="115" t="str">
        <f ca="1">IF($R121=1,SUM($U$1:U121),"")</f>
        <v/>
      </c>
      <c r="AH121" s="115" t="str">
        <f ca="1">IF($R121=1,SUM($V$1:V121),"")</f>
        <v/>
      </c>
      <c r="AI121" s="115" t="str">
        <f ca="1">IF($R121=1,SUM($W$1:W121),"")</f>
        <v/>
      </c>
      <c r="AJ121" s="115" t="str">
        <f ca="1">IF($R121=1,SUM($X$1:X121),"")</f>
        <v/>
      </c>
      <c r="AK121" s="115" t="str">
        <f ca="1">IF($R121=1,SUM($Y$1:Y121),"")</f>
        <v/>
      </c>
      <c r="AL121" s="115" t="str">
        <f ca="1">IF($R121=1,SUM($Z$1:Z121),"")</f>
        <v/>
      </c>
      <c r="AM121" s="115" t="str">
        <f ca="1">IF($R121=1,SUM($AA$1:AA121),"")</f>
        <v/>
      </c>
      <c r="AN121" s="115" t="str">
        <f ca="1">IF($R121=1,SUM($AB$1:AB121),"")</f>
        <v/>
      </c>
      <c r="AO121" s="115" t="str">
        <f ca="1">IF($R121=1,SUM($AC$1:AC121),"")</f>
        <v/>
      </c>
      <c r="AQ121" s="120" t="str">
        <f t="shared" si="28"/>
        <v>18:30</v>
      </c>
    </row>
    <row r="122" spans="6:43" x14ac:dyDescent="0.3">
      <c r="F122" s="115">
        <f t="shared" si="29"/>
        <v>18</v>
      </c>
      <c r="G122" s="117">
        <f t="shared" si="30"/>
        <v>35</v>
      </c>
      <c r="H122" s="118">
        <f t="shared" si="31"/>
        <v>0.77430555555555547</v>
      </c>
      <c r="K122" s="116" t="str">
        <f xml:space="preserve"> IF(O122=1,"",RTD("cqg.rtd",,"StudyData",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/>
      </c>
      <c r="L122" s="116" t="e">
        <f>IF(K122="",NA(),RTD("cqg.rtd",,"StudyData",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>#N/A</v>
      </c>
      <c r="O122" s="115">
        <f t="shared" si="23"/>
        <v>1</v>
      </c>
      <c r="R122" s="115">
        <f t="shared" ca="1" si="24"/>
        <v>1.099999999999989</v>
      </c>
      <c r="S122" s="115" t="str">
        <f>IF(O122=1,"",RTD("cqg.rtd",,"StudyData", "(Vol("&amp;$E$13&amp;")when  (LocalYear("&amp;$E$13&amp;")="&amp;$D$2&amp;" AND LocalMonth("&amp;$E$13&amp;")="&amp;$C$2&amp;" AND LocalDay("&amp;$E$13&amp;")="&amp;$B$2&amp;" AND LocalHour("&amp;$E$13&amp;")="&amp;F122&amp;" AND LocalMinute("&amp;$E$13&amp;")="&amp;G122&amp;"))", "Bar", "", "Close", "5", "0", "", "", "","FALSE","T"))</f>
        <v/>
      </c>
      <c r="T122" s="115" t="str">
        <f>IF(O122=1,"",RTD("cqg.rtd",,"StudyData", "(Vol("&amp;$E$14&amp;")when  (LocalYear("&amp;$E$14&amp;")="&amp;$D$3&amp;" AND LocalMonth("&amp;$E$14&amp;")="&amp;$C$3&amp;" AND LocalDay("&amp;$E$14&amp;")="&amp;$B$3&amp;" AND LocalHour("&amp;$E$14&amp;")="&amp;F122&amp;" AND LocalMinute("&amp;$E$14&amp;")="&amp;G122&amp;"))", "Bar", "", "Close", "5", "0", "", "", "","FALSE","T"))</f>
        <v/>
      </c>
      <c r="U122" s="115" t="str">
        <f>IF(O122=1,"",RTD("cqg.rtd",,"StudyData", "(Vol("&amp;$E$15&amp;")when  (LocalYear("&amp;$E$15&amp;")="&amp;$D$4&amp;" AND LocalMonth("&amp;$E$15&amp;")="&amp;$C$4&amp;" AND LocalDay("&amp;$E$15&amp;")="&amp;$B$4&amp;" AND LocalHour("&amp;$E$15&amp;")="&amp;F122&amp;" AND LocalMinute("&amp;$E$15&amp;")="&amp;G122&amp;"))", "Bar", "", "Close", "5", "0", "", "", "","FALSE","T"))</f>
        <v/>
      </c>
      <c r="V122" s="115" t="str">
        <f>IF(O122=1,"",RTD("cqg.rtd",,"StudyData", "(Vol("&amp;$E$16&amp;")when  (LocalYear("&amp;$E$16&amp;")="&amp;$D$5&amp;" AND LocalMonth("&amp;$E$16&amp;")="&amp;$C$5&amp;" AND LocalDay("&amp;$E$16&amp;")="&amp;$B$5&amp;" AND LocalHour("&amp;$E$16&amp;")="&amp;F122&amp;" AND LocalMinute("&amp;$E$16&amp;")="&amp;G122&amp;"))", "Bar", "", "Close", "5", "0", "", "", "","FALSE","T"))</f>
        <v/>
      </c>
      <c r="W122" s="115" t="str">
        <f>IF(O122=1,"",RTD("cqg.rtd",,"StudyData", "(Vol("&amp;$E$17&amp;")when  (LocalYear("&amp;$E$17&amp;")="&amp;$D$6&amp;" AND LocalMonth("&amp;$E$17&amp;")="&amp;$C$6&amp;" AND LocalDay("&amp;$E$17&amp;")="&amp;$B$6&amp;" AND LocalHour("&amp;$E$17&amp;")="&amp;F122&amp;" AND LocalMinute("&amp;$E$17&amp;")="&amp;G122&amp;"))", "Bar", "", "Close", "5", "0", "", "", "","FALSE","T"))</f>
        <v/>
      </c>
      <c r="X122" s="115" t="str">
        <f>IF(O122=1,"",RTD("cqg.rtd",,"StudyData", "(Vol("&amp;$E$18&amp;")when  (LocalYear("&amp;$E$18&amp;")="&amp;$D$7&amp;" AND LocalMonth("&amp;$E$18&amp;")="&amp;$C$7&amp;" AND LocalDay("&amp;$E$18&amp;")="&amp;$B$7&amp;" AND LocalHour("&amp;$E$18&amp;")="&amp;F122&amp;" AND LocalMinute("&amp;$E$18&amp;")="&amp;G122&amp;"))", "Bar", "", "Close", "5", "0", "", "", "","FALSE","T"))</f>
        <v/>
      </c>
      <c r="Y122" s="115" t="str">
        <f>IF(O122=1,"",RTD("cqg.rtd",,"StudyData", "(Vol("&amp;$E$19&amp;")when  (LocalYear("&amp;$E$19&amp;")="&amp;$D$8&amp;" AND LocalMonth("&amp;$E$19&amp;")="&amp;$C$8&amp;" AND LocalDay("&amp;$E$19&amp;")="&amp;$B$8&amp;" AND LocalHour("&amp;$E$19&amp;")="&amp;F122&amp;" AND LocalMinute("&amp;$E$19&amp;")="&amp;G122&amp;"))", "Bar", "", "Close", "5", "0", "", "", "","FALSE","T"))</f>
        <v/>
      </c>
      <c r="Z122" s="115" t="str">
        <f>IF(O122=1,"",RTD("cqg.rtd",,"StudyData", "(Vol("&amp;$E$20&amp;")when  (LocalYear("&amp;$E$20&amp;")="&amp;$D$9&amp;" AND LocalMonth("&amp;$E$20&amp;")="&amp;$C$9&amp;" AND LocalDay("&amp;$E$20&amp;")="&amp;$B$9&amp;" AND LocalHour("&amp;$E$20&amp;")="&amp;F122&amp;" AND LocalMinute("&amp;$E$20&amp;")="&amp;G122&amp;"))", "Bar", "", "Close", "5", "0", "", "", "","FALSE","T"))</f>
        <v/>
      </c>
      <c r="AA122" s="115" t="str">
        <f>IF(O122=1,"",RTD("cqg.rtd",,"StudyData", "(Vol("&amp;$E$21&amp;")when  (LocalYear("&amp;$E$21&amp;")="&amp;$D$10&amp;" AND LocalMonth("&amp;$E$21&amp;")="&amp;$C$10&amp;" AND LocalDay("&amp;$E$21&amp;")="&amp;$B$10&amp;" AND LocalHour("&amp;$E$21&amp;")="&amp;F122&amp;" AND LocalMinute("&amp;$E$21&amp;")="&amp;G122&amp;"))", "Bar", "", "Close", "5", "0", "", "", "","FALSE","T"))</f>
        <v/>
      </c>
      <c r="AB122" s="115" t="str">
        <f>IF(O122=1,"",RTD("cqg.rtd",,"StudyData", "(Vol("&amp;$E$21&amp;")when  (LocalYear("&amp;$E$21&amp;")="&amp;$D$11&amp;" AND LocalMonth("&amp;$E$21&amp;")="&amp;$C$11&amp;" AND LocalDay("&amp;$E$21&amp;")="&amp;$B$11&amp;" AND LocalHour("&amp;$E$21&amp;")="&amp;F122&amp;" AND LocalMinute("&amp;$E$21&amp;")="&amp;G122&amp;"))", "Bar", "", "Close", "5", "0", "", "", "","FALSE","T"))</f>
        <v/>
      </c>
      <c r="AC122" s="116" t="str">
        <f t="shared" si="27"/>
        <v/>
      </c>
      <c r="AE122" s="115" t="str">
        <f ca="1">IF($R122=1,SUM($S$1:S122),"")</f>
        <v/>
      </c>
      <c r="AF122" s="115" t="str">
        <f ca="1">IF($R122=1,SUM($T$1:T122),"")</f>
        <v/>
      </c>
      <c r="AG122" s="115" t="str">
        <f ca="1">IF($R122=1,SUM($U$1:U122),"")</f>
        <v/>
      </c>
      <c r="AH122" s="115" t="str">
        <f ca="1">IF($R122=1,SUM($V$1:V122),"")</f>
        <v/>
      </c>
      <c r="AI122" s="115" t="str">
        <f ca="1">IF($R122=1,SUM($W$1:W122),"")</f>
        <v/>
      </c>
      <c r="AJ122" s="115" t="str">
        <f ca="1">IF($R122=1,SUM($X$1:X122),"")</f>
        <v/>
      </c>
      <c r="AK122" s="115" t="str">
        <f ca="1">IF($R122=1,SUM($Y$1:Y122),"")</f>
        <v/>
      </c>
      <c r="AL122" s="115" t="str">
        <f ca="1">IF($R122=1,SUM($Z$1:Z122),"")</f>
        <v/>
      </c>
      <c r="AM122" s="115" t="str">
        <f ca="1">IF($R122=1,SUM($AA$1:AA122),"")</f>
        <v/>
      </c>
      <c r="AN122" s="115" t="str">
        <f ca="1">IF($R122=1,SUM($AB$1:AB122),"")</f>
        <v/>
      </c>
      <c r="AO122" s="115" t="str">
        <f ca="1">IF($R122=1,SUM($AC$1:AC122),"")</f>
        <v/>
      </c>
      <c r="AQ122" s="120" t="str">
        <f t="shared" si="28"/>
        <v>18:35</v>
      </c>
    </row>
    <row r="123" spans="6:43" x14ac:dyDescent="0.3">
      <c r="F123" s="115">
        <f t="shared" si="29"/>
        <v>18</v>
      </c>
      <c r="G123" s="117">
        <f t="shared" si="30"/>
        <v>40</v>
      </c>
      <c r="H123" s="118">
        <f t="shared" si="31"/>
        <v>0.77777777777777779</v>
      </c>
      <c r="K123" s="116" t="str">
        <f xml:space="preserve"> IF(O123=1,"",RTD("cqg.rtd",,"StudyData",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/>
      </c>
      <c r="L123" s="116" t="e">
        <f>IF(K123="",NA(),RTD("cqg.rtd",,"StudyData",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>#N/A</v>
      </c>
      <c r="O123" s="115">
        <f t="shared" si="23"/>
        <v>1</v>
      </c>
      <c r="R123" s="115">
        <f t="shared" ca="1" si="24"/>
        <v>1.1009999999999889</v>
      </c>
      <c r="S123" s="115" t="str">
        <f>IF(O123=1,"",RTD("cqg.rtd",,"StudyData", "(Vol("&amp;$E$13&amp;")when  (LocalYear("&amp;$E$13&amp;")="&amp;$D$2&amp;" AND LocalMonth("&amp;$E$13&amp;")="&amp;$C$2&amp;" AND LocalDay("&amp;$E$13&amp;")="&amp;$B$2&amp;" AND LocalHour("&amp;$E$13&amp;")="&amp;F123&amp;" AND LocalMinute("&amp;$E$13&amp;")="&amp;G123&amp;"))", "Bar", "", "Close", "5", "0", "", "", "","FALSE","T"))</f>
        <v/>
      </c>
      <c r="T123" s="115" t="str">
        <f>IF(O123=1,"",RTD("cqg.rtd",,"StudyData", "(Vol("&amp;$E$14&amp;")when  (LocalYear("&amp;$E$14&amp;")="&amp;$D$3&amp;" AND LocalMonth("&amp;$E$14&amp;")="&amp;$C$3&amp;" AND LocalDay("&amp;$E$14&amp;")="&amp;$B$3&amp;" AND LocalHour("&amp;$E$14&amp;")="&amp;F123&amp;" AND LocalMinute("&amp;$E$14&amp;")="&amp;G123&amp;"))", "Bar", "", "Close", "5", "0", "", "", "","FALSE","T"))</f>
        <v/>
      </c>
      <c r="U123" s="115" t="str">
        <f>IF(O123=1,"",RTD("cqg.rtd",,"StudyData", "(Vol("&amp;$E$15&amp;")when  (LocalYear("&amp;$E$15&amp;")="&amp;$D$4&amp;" AND LocalMonth("&amp;$E$15&amp;")="&amp;$C$4&amp;" AND LocalDay("&amp;$E$15&amp;")="&amp;$B$4&amp;" AND LocalHour("&amp;$E$15&amp;")="&amp;F123&amp;" AND LocalMinute("&amp;$E$15&amp;")="&amp;G123&amp;"))", "Bar", "", "Close", "5", "0", "", "", "","FALSE","T"))</f>
        <v/>
      </c>
      <c r="V123" s="115" t="str">
        <f>IF(O123=1,"",RTD("cqg.rtd",,"StudyData", "(Vol("&amp;$E$16&amp;")when  (LocalYear("&amp;$E$16&amp;")="&amp;$D$5&amp;" AND LocalMonth("&amp;$E$16&amp;")="&amp;$C$5&amp;" AND LocalDay("&amp;$E$16&amp;")="&amp;$B$5&amp;" AND LocalHour("&amp;$E$16&amp;")="&amp;F123&amp;" AND LocalMinute("&amp;$E$16&amp;")="&amp;G123&amp;"))", "Bar", "", "Close", "5", "0", "", "", "","FALSE","T"))</f>
        <v/>
      </c>
      <c r="W123" s="115" t="str">
        <f>IF(O123=1,"",RTD("cqg.rtd",,"StudyData", "(Vol("&amp;$E$17&amp;")when  (LocalYear("&amp;$E$17&amp;")="&amp;$D$6&amp;" AND LocalMonth("&amp;$E$17&amp;")="&amp;$C$6&amp;" AND LocalDay("&amp;$E$17&amp;")="&amp;$B$6&amp;" AND LocalHour("&amp;$E$17&amp;")="&amp;F123&amp;" AND LocalMinute("&amp;$E$17&amp;")="&amp;G123&amp;"))", "Bar", "", "Close", "5", "0", "", "", "","FALSE","T"))</f>
        <v/>
      </c>
      <c r="X123" s="115" t="str">
        <f>IF(O123=1,"",RTD("cqg.rtd",,"StudyData", "(Vol("&amp;$E$18&amp;")when  (LocalYear("&amp;$E$18&amp;")="&amp;$D$7&amp;" AND LocalMonth("&amp;$E$18&amp;")="&amp;$C$7&amp;" AND LocalDay("&amp;$E$18&amp;")="&amp;$B$7&amp;" AND LocalHour("&amp;$E$18&amp;")="&amp;F123&amp;" AND LocalMinute("&amp;$E$18&amp;")="&amp;G123&amp;"))", "Bar", "", "Close", "5", "0", "", "", "","FALSE","T"))</f>
        <v/>
      </c>
      <c r="Y123" s="115" t="str">
        <f>IF(O123=1,"",RTD("cqg.rtd",,"StudyData", "(Vol("&amp;$E$19&amp;")when  (LocalYear("&amp;$E$19&amp;")="&amp;$D$8&amp;" AND LocalMonth("&amp;$E$19&amp;")="&amp;$C$8&amp;" AND LocalDay("&amp;$E$19&amp;")="&amp;$B$8&amp;" AND LocalHour("&amp;$E$19&amp;")="&amp;F123&amp;" AND LocalMinute("&amp;$E$19&amp;")="&amp;G123&amp;"))", "Bar", "", "Close", "5", "0", "", "", "","FALSE","T"))</f>
        <v/>
      </c>
      <c r="Z123" s="115" t="str">
        <f>IF(O123=1,"",RTD("cqg.rtd",,"StudyData", "(Vol("&amp;$E$20&amp;")when  (LocalYear("&amp;$E$20&amp;")="&amp;$D$9&amp;" AND LocalMonth("&amp;$E$20&amp;")="&amp;$C$9&amp;" AND LocalDay("&amp;$E$20&amp;")="&amp;$B$9&amp;" AND LocalHour("&amp;$E$20&amp;")="&amp;F123&amp;" AND LocalMinute("&amp;$E$20&amp;")="&amp;G123&amp;"))", "Bar", "", "Close", "5", "0", "", "", "","FALSE","T"))</f>
        <v/>
      </c>
      <c r="AA123" s="115" t="str">
        <f>IF(O123=1,"",RTD("cqg.rtd",,"StudyData", "(Vol("&amp;$E$21&amp;")when  (LocalYear("&amp;$E$21&amp;")="&amp;$D$10&amp;" AND LocalMonth("&amp;$E$21&amp;")="&amp;$C$10&amp;" AND LocalDay("&amp;$E$21&amp;")="&amp;$B$10&amp;" AND LocalHour("&amp;$E$21&amp;")="&amp;F123&amp;" AND LocalMinute("&amp;$E$21&amp;")="&amp;G123&amp;"))", "Bar", "", "Close", "5", "0", "", "", "","FALSE","T"))</f>
        <v/>
      </c>
      <c r="AB123" s="115" t="str">
        <f>IF(O123=1,"",RTD("cqg.rtd",,"StudyData", "(Vol("&amp;$E$21&amp;")when  (LocalYear("&amp;$E$21&amp;")="&amp;$D$11&amp;" AND LocalMonth("&amp;$E$21&amp;")="&amp;$C$11&amp;" AND LocalDay("&amp;$E$21&amp;")="&amp;$B$11&amp;" AND LocalHour("&amp;$E$21&amp;")="&amp;F123&amp;" AND LocalMinute("&amp;$E$21&amp;")="&amp;G123&amp;"))", "Bar", "", "Close", "5", "0", "", "", "","FALSE","T"))</f>
        <v/>
      </c>
      <c r="AC123" s="116" t="str">
        <f t="shared" si="27"/>
        <v/>
      </c>
      <c r="AE123" s="115" t="str">
        <f ca="1">IF($R123=1,SUM($S$1:S123),"")</f>
        <v/>
      </c>
      <c r="AF123" s="115" t="str">
        <f ca="1">IF($R123=1,SUM($T$1:T123),"")</f>
        <v/>
      </c>
      <c r="AG123" s="115" t="str">
        <f ca="1">IF($R123=1,SUM($U$1:U123),"")</f>
        <v/>
      </c>
      <c r="AH123" s="115" t="str">
        <f ca="1">IF($R123=1,SUM($V$1:V123),"")</f>
        <v/>
      </c>
      <c r="AI123" s="115" t="str">
        <f ca="1">IF($R123=1,SUM($W$1:W123),"")</f>
        <v/>
      </c>
      <c r="AJ123" s="115" t="str">
        <f ca="1">IF($R123=1,SUM($X$1:X123),"")</f>
        <v/>
      </c>
      <c r="AK123" s="115" t="str">
        <f ca="1">IF($R123=1,SUM($Y$1:Y123),"")</f>
        <v/>
      </c>
      <c r="AL123" s="115" t="str">
        <f ca="1">IF($R123=1,SUM($Z$1:Z123),"")</f>
        <v/>
      </c>
      <c r="AM123" s="115" t="str">
        <f ca="1">IF($R123=1,SUM($AA$1:AA123),"")</f>
        <v/>
      </c>
      <c r="AN123" s="115" t="str">
        <f ca="1">IF($R123=1,SUM($AB$1:AB123),"")</f>
        <v/>
      </c>
      <c r="AO123" s="115" t="str">
        <f ca="1">IF($R123=1,SUM($AC$1:AC123),"")</f>
        <v/>
      </c>
      <c r="AQ123" s="120" t="str">
        <f t="shared" si="28"/>
        <v>18:40</v>
      </c>
    </row>
    <row r="124" spans="6:43" x14ac:dyDescent="0.3">
      <c r="F124" s="115">
        <f t="shared" si="29"/>
        <v>18</v>
      </c>
      <c r="G124" s="117">
        <f t="shared" si="30"/>
        <v>45</v>
      </c>
      <c r="H124" s="118">
        <f t="shared" si="31"/>
        <v>0.78125</v>
      </c>
      <c r="K124" s="116" t="str">
        <f xml:space="preserve"> IF(O124=1,"",RTD("cqg.rtd",,"StudyData",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/>
      </c>
      <c r="L124" s="116" t="e">
        <f>IF(K124="",NA(),RTD("cqg.rtd",,"StudyData",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>#N/A</v>
      </c>
      <c r="O124" s="115">
        <f t="shared" si="23"/>
        <v>1</v>
      </c>
      <c r="R124" s="115">
        <f t="shared" ca="1" si="24"/>
        <v>1.1019999999999888</v>
      </c>
      <c r="S124" s="115" t="str">
        <f>IF(O124=1,"",RTD("cqg.rtd",,"StudyData", "(Vol("&amp;$E$13&amp;")when  (LocalYear("&amp;$E$13&amp;")="&amp;$D$2&amp;" AND LocalMonth("&amp;$E$13&amp;")="&amp;$C$2&amp;" AND LocalDay("&amp;$E$13&amp;")="&amp;$B$2&amp;" AND LocalHour("&amp;$E$13&amp;")="&amp;F124&amp;" AND LocalMinute("&amp;$E$13&amp;")="&amp;G124&amp;"))", "Bar", "", "Close", "5", "0", "", "", "","FALSE","T"))</f>
        <v/>
      </c>
      <c r="T124" s="115" t="str">
        <f>IF(O124=1,"",RTD("cqg.rtd",,"StudyData", "(Vol("&amp;$E$14&amp;")when  (LocalYear("&amp;$E$14&amp;")="&amp;$D$3&amp;" AND LocalMonth("&amp;$E$14&amp;")="&amp;$C$3&amp;" AND LocalDay("&amp;$E$14&amp;")="&amp;$B$3&amp;" AND LocalHour("&amp;$E$14&amp;")="&amp;F124&amp;" AND LocalMinute("&amp;$E$14&amp;")="&amp;G124&amp;"))", "Bar", "", "Close", "5", "0", "", "", "","FALSE","T"))</f>
        <v/>
      </c>
      <c r="U124" s="115" t="str">
        <f>IF(O124=1,"",RTD("cqg.rtd",,"StudyData", "(Vol("&amp;$E$15&amp;")when  (LocalYear("&amp;$E$15&amp;")="&amp;$D$4&amp;" AND LocalMonth("&amp;$E$15&amp;")="&amp;$C$4&amp;" AND LocalDay("&amp;$E$15&amp;")="&amp;$B$4&amp;" AND LocalHour("&amp;$E$15&amp;")="&amp;F124&amp;" AND LocalMinute("&amp;$E$15&amp;")="&amp;G124&amp;"))", "Bar", "", "Close", "5", "0", "", "", "","FALSE","T"))</f>
        <v/>
      </c>
      <c r="V124" s="115" t="str">
        <f>IF(O124=1,"",RTD("cqg.rtd",,"StudyData", "(Vol("&amp;$E$16&amp;")when  (LocalYear("&amp;$E$16&amp;")="&amp;$D$5&amp;" AND LocalMonth("&amp;$E$16&amp;")="&amp;$C$5&amp;" AND LocalDay("&amp;$E$16&amp;")="&amp;$B$5&amp;" AND LocalHour("&amp;$E$16&amp;")="&amp;F124&amp;" AND LocalMinute("&amp;$E$16&amp;")="&amp;G124&amp;"))", "Bar", "", "Close", "5", "0", "", "", "","FALSE","T"))</f>
        <v/>
      </c>
      <c r="W124" s="115" t="str">
        <f>IF(O124=1,"",RTD("cqg.rtd",,"StudyData", "(Vol("&amp;$E$17&amp;")when  (LocalYear("&amp;$E$17&amp;")="&amp;$D$6&amp;" AND LocalMonth("&amp;$E$17&amp;")="&amp;$C$6&amp;" AND LocalDay("&amp;$E$17&amp;")="&amp;$B$6&amp;" AND LocalHour("&amp;$E$17&amp;")="&amp;F124&amp;" AND LocalMinute("&amp;$E$17&amp;")="&amp;G124&amp;"))", "Bar", "", "Close", "5", "0", "", "", "","FALSE","T"))</f>
        <v/>
      </c>
      <c r="X124" s="115" t="str">
        <f>IF(O124=1,"",RTD("cqg.rtd",,"StudyData", "(Vol("&amp;$E$18&amp;")when  (LocalYear("&amp;$E$18&amp;")="&amp;$D$7&amp;" AND LocalMonth("&amp;$E$18&amp;")="&amp;$C$7&amp;" AND LocalDay("&amp;$E$18&amp;")="&amp;$B$7&amp;" AND LocalHour("&amp;$E$18&amp;")="&amp;F124&amp;" AND LocalMinute("&amp;$E$18&amp;")="&amp;G124&amp;"))", "Bar", "", "Close", "5", "0", "", "", "","FALSE","T"))</f>
        <v/>
      </c>
      <c r="Y124" s="115" t="str">
        <f>IF(O124=1,"",RTD("cqg.rtd",,"StudyData", "(Vol("&amp;$E$19&amp;")when  (LocalYear("&amp;$E$19&amp;")="&amp;$D$8&amp;" AND LocalMonth("&amp;$E$19&amp;")="&amp;$C$8&amp;" AND LocalDay("&amp;$E$19&amp;")="&amp;$B$8&amp;" AND LocalHour("&amp;$E$19&amp;")="&amp;F124&amp;" AND LocalMinute("&amp;$E$19&amp;")="&amp;G124&amp;"))", "Bar", "", "Close", "5", "0", "", "", "","FALSE","T"))</f>
        <v/>
      </c>
      <c r="Z124" s="115" t="str">
        <f>IF(O124=1,"",RTD("cqg.rtd",,"StudyData", "(Vol("&amp;$E$20&amp;")when  (LocalYear("&amp;$E$20&amp;")="&amp;$D$9&amp;" AND LocalMonth("&amp;$E$20&amp;")="&amp;$C$9&amp;" AND LocalDay("&amp;$E$20&amp;")="&amp;$B$9&amp;" AND LocalHour("&amp;$E$20&amp;")="&amp;F124&amp;" AND LocalMinute("&amp;$E$20&amp;")="&amp;G124&amp;"))", "Bar", "", "Close", "5", "0", "", "", "","FALSE","T"))</f>
        <v/>
      </c>
      <c r="AA124" s="115" t="str">
        <f>IF(O124=1,"",RTD("cqg.rtd",,"StudyData", "(Vol("&amp;$E$21&amp;")when  (LocalYear("&amp;$E$21&amp;")="&amp;$D$10&amp;" AND LocalMonth("&amp;$E$21&amp;")="&amp;$C$10&amp;" AND LocalDay("&amp;$E$21&amp;")="&amp;$B$10&amp;" AND LocalHour("&amp;$E$21&amp;")="&amp;F124&amp;" AND LocalMinute("&amp;$E$21&amp;")="&amp;G124&amp;"))", "Bar", "", "Close", "5", "0", "", "", "","FALSE","T"))</f>
        <v/>
      </c>
      <c r="AB124" s="115" t="str">
        <f>IF(O124=1,"",RTD("cqg.rtd",,"StudyData", "(Vol("&amp;$E$21&amp;")when  (LocalYear("&amp;$E$21&amp;")="&amp;$D$11&amp;" AND LocalMonth("&amp;$E$21&amp;")="&amp;$C$11&amp;" AND LocalDay("&amp;$E$21&amp;")="&amp;$B$11&amp;" AND LocalHour("&amp;$E$21&amp;")="&amp;F124&amp;" AND LocalMinute("&amp;$E$21&amp;")="&amp;G124&amp;"))", "Bar", "", "Close", "5", "0", "", "", "","FALSE","T"))</f>
        <v/>
      </c>
      <c r="AC124" s="116" t="str">
        <f t="shared" si="27"/>
        <v/>
      </c>
      <c r="AE124" s="115" t="str">
        <f ca="1">IF($R124=1,SUM($S$1:S124),"")</f>
        <v/>
      </c>
      <c r="AF124" s="115" t="str">
        <f ca="1">IF($R124=1,SUM($T$1:T124),"")</f>
        <v/>
      </c>
      <c r="AG124" s="115" t="str">
        <f ca="1">IF($R124=1,SUM($U$1:U124),"")</f>
        <v/>
      </c>
      <c r="AH124" s="115" t="str">
        <f ca="1">IF($R124=1,SUM($V$1:V124),"")</f>
        <v/>
      </c>
      <c r="AI124" s="115" t="str">
        <f ca="1">IF($R124=1,SUM($W$1:W124),"")</f>
        <v/>
      </c>
      <c r="AJ124" s="115" t="str">
        <f ca="1">IF($R124=1,SUM($X$1:X124),"")</f>
        <v/>
      </c>
      <c r="AK124" s="115" t="str">
        <f ca="1">IF($R124=1,SUM($Y$1:Y124),"")</f>
        <v/>
      </c>
      <c r="AL124" s="115" t="str">
        <f ca="1">IF($R124=1,SUM($Z$1:Z124),"")</f>
        <v/>
      </c>
      <c r="AM124" s="115" t="str">
        <f ca="1">IF($R124=1,SUM($AA$1:AA124),"")</f>
        <v/>
      </c>
      <c r="AN124" s="115" t="str">
        <f ca="1">IF($R124=1,SUM($AB$1:AB124),"")</f>
        <v/>
      </c>
      <c r="AO124" s="115" t="str">
        <f ca="1">IF($R124=1,SUM($AC$1:AC124),"")</f>
        <v/>
      </c>
      <c r="AQ124" s="120" t="str">
        <f t="shared" si="28"/>
        <v>18:45</v>
      </c>
    </row>
    <row r="125" spans="6:43" x14ac:dyDescent="0.3">
      <c r="F125" s="115">
        <f t="shared" si="29"/>
        <v>18</v>
      </c>
      <c r="G125" s="117">
        <f t="shared" si="30"/>
        <v>50</v>
      </c>
      <c r="H125" s="118">
        <f t="shared" si="31"/>
        <v>0.78472222222222221</v>
      </c>
      <c r="K125" s="116" t="str">
        <f xml:space="preserve"> IF(O125=1,"",RTD("cqg.rtd",,"StudyData",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/>
      </c>
      <c r="L125" s="116" t="e">
        <f>IF(K125="",NA(),RTD("cqg.rtd",,"StudyData",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>#N/A</v>
      </c>
      <c r="O125" s="115">
        <f t="shared" si="23"/>
        <v>1</v>
      </c>
      <c r="R125" s="115">
        <f t="shared" ca="1" si="24"/>
        <v>1.1029999999999887</v>
      </c>
      <c r="S125" s="115" t="str">
        <f>IF(O125=1,"",RTD("cqg.rtd",,"StudyData", "(Vol("&amp;$E$13&amp;")when  (LocalYear("&amp;$E$13&amp;")="&amp;$D$2&amp;" AND LocalMonth("&amp;$E$13&amp;")="&amp;$C$2&amp;" AND LocalDay("&amp;$E$13&amp;")="&amp;$B$2&amp;" AND LocalHour("&amp;$E$13&amp;")="&amp;F125&amp;" AND LocalMinute("&amp;$E$13&amp;")="&amp;G125&amp;"))", "Bar", "", "Close", "5", "0", "", "", "","FALSE","T"))</f>
        <v/>
      </c>
      <c r="T125" s="115" t="str">
        <f>IF(O125=1,"",RTD("cqg.rtd",,"StudyData", "(Vol("&amp;$E$14&amp;")when  (LocalYear("&amp;$E$14&amp;")="&amp;$D$3&amp;" AND LocalMonth("&amp;$E$14&amp;")="&amp;$C$3&amp;" AND LocalDay("&amp;$E$14&amp;")="&amp;$B$3&amp;" AND LocalHour("&amp;$E$14&amp;")="&amp;F125&amp;" AND LocalMinute("&amp;$E$14&amp;")="&amp;G125&amp;"))", "Bar", "", "Close", "5", "0", "", "", "","FALSE","T"))</f>
        <v/>
      </c>
      <c r="U125" s="115" t="str">
        <f>IF(O125=1,"",RTD("cqg.rtd",,"StudyData", "(Vol("&amp;$E$15&amp;")when  (LocalYear("&amp;$E$15&amp;")="&amp;$D$4&amp;" AND LocalMonth("&amp;$E$15&amp;")="&amp;$C$4&amp;" AND LocalDay("&amp;$E$15&amp;")="&amp;$B$4&amp;" AND LocalHour("&amp;$E$15&amp;")="&amp;F125&amp;" AND LocalMinute("&amp;$E$15&amp;")="&amp;G125&amp;"))", "Bar", "", "Close", "5", "0", "", "", "","FALSE","T"))</f>
        <v/>
      </c>
      <c r="V125" s="115" t="str">
        <f>IF(O125=1,"",RTD("cqg.rtd",,"StudyData", "(Vol("&amp;$E$16&amp;")when  (LocalYear("&amp;$E$16&amp;")="&amp;$D$5&amp;" AND LocalMonth("&amp;$E$16&amp;")="&amp;$C$5&amp;" AND LocalDay("&amp;$E$16&amp;")="&amp;$B$5&amp;" AND LocalHour("&amp;$E$16&amp;")="&amp;F125&amp;" AND LocalMinute("&amp;$E$16&amp;")="&amp;G125&amp;"))", "Bar", "", "Close", "5", "0", "", "", "","FALSE","T"))</f>
        <v/>
      </c>
      <c r="W125" s="115" t="str">
        <f>IF(O125=1,"",RTD("cqg.rtd",,"StudyData", "(Vol("&amp;$E$17&amp;")when  (LocalYear("&amp;$E$17&amp;")="&amp;$D$6&amp;" AND LocalMonth("&amp;$E$17&amp;")="&amp;$C$6&amp;" AND LocalDay("&amp;$E$17&amp;")="&amp;$B$6&amp;" AND LocalHour("&amp;$E$17&amp;")="&amp;F125&amp;" AND LocalMinute("&amp;$E$17&amp;")="&amp;G125&amp;"))", "Bar", "", "Close", "5", "0", "", "", "","FALSE","T"))</f>
        <v/>
      </c>
      <c r="X125" s="115" t="str">
        <f>IF(O125=1,"",RTD("cqg.rtd",,"StudyData", "(Vol("&amp;$E$18&amp;")when  (LocalYear("&amp;$E$18&amp;")="&amp;$D$7&amp;" AND LocalMonth("&amp;$E$18&amp;")="&amp;$C$7&amp;" AND LocalDay("&amp;$E$18&amp;")="&amp;$B$7&amp;" AND LocalHour("&amp;$E$18&amp;")="&amp;F125&amp;" AND LocalMinute("&amp;$E$18&amp;")="&amp;G125&amp;"))", "Bar", "", "Close", "5", "0", "", "", "","FALSE","T"))</f>
        <v/>
      </c>
      <c r="Y125" s="115" t="str">
        <f>IF(O125=1,"",RTD("cqg.rtd",,"StudyData", "(Vol("&amp;$E$19&amp;")when  (LocalYear("&amp;$E$19&amp;")="&amp;$D$8&amp;" AND LocalMonth("&amp;$E$19&amp;")="&amp;$C$8&amp;" AND LocalDay("&amp;$E$19&amp;")="&amp;$B$8&amp;" AND LocalHour("&amp;$E$19&amp;")="&amp;F125&amp;" AND LocalMinute("&amp;$E$19&amp;")="&amp;G125&amp;"))", "Bar", "", "Close", "5", "0", "", "", "","FALSE","T"))</f>
        <v/>
      </c>
      <c r="Z125" s="115" t="str">
        <f>IF(O125=1,"",RTD("cqg.rtd",,"StudyData", "(Vol("&amp;$E$20&amp;")when  (LocalYear("&amp;$E$20&amp;")="&amp;$D$9&amp;" AND LocalMonth("&amp;$E$20&amp;")="&amp;$C$9&amp;" AND LocalDay("&amp;$E$20&amp;")="&amp;$B$9&amp;" AND LocalHour("&amp;$E$20&amp;")="&amp;F125&amp;" AND LocalMinute("&amp;$E$20&amp;")="&amp;G125&amp;"))", "Bar", "", "Close", "5", "0", "", "", "","FALSE","T"))</f>
        <v/>
      </c>
      <c r="AA125" s="115" t="str">
        <f>IF(O125=1,"",RTD("cqg.rtd",,"StudyData", "(Vol("&amp;$E$21&amp;")when  (LocalYear("&amp;$E$21&amp;")="&amp;$D$10&amp;" AND LocalMonth("&amp;$E$21&amp;")="&amp;$C$10&amp;" AND LocalDay("&amp;$E$21&amp;")="&amp;$B$10&amp;" AND LocalHour("&amp;$E$21&amp;")="&amp;F125&amp;" AND LocalMinute("&amp;$E$21&amp;")="&amp;G125&amp;"))", "Bar", "", "Close", "5", "0", "", "", "","FALSE","T"))</f>
        <v/>
      </c>
      <c r="AB125" s="115" t="str">
        <f>IF(O125=1,"",RTD("cqg.rtd",,"StudyData", "(Vol("&amp;$E$21&amp;")when  (LocalYear("&amp;$E$21&amp;")="&amp;$D$11&amp;" AND LocalMonth("&amp;$E$21&amp;")="&amp;$C$11&amp;" AND LocalDay("&amp;$E$21&amp;")="&amp;$B$11&amp;" AND LocalHour("&amp;$E$21&amp;")="&amp;F125&amp;" AND LocalMinute("&amp;$E$21&amp;")="&amp;G125&amp;"))", "Bar", "", "Close", "5", "0", "", "", "","FALSE","T"))</f>
        <v/>
      </c>
      <c r="AC125" s="116" t="str">
        <f t="shared" si="27"/>
        <v/>
      </c>
      <c r="AE125" s="115" t="str">
        <f ca="1">IF($R125=1,SUM($S$1:S125),"")</f>
        <v/>
      </c>
      <c r="AF125" s="115" t="str">
        <f ca="1">IF($R125=1,SUM($T$1:T125),"")</f>
        <v/>
      </c>
      <c r="AG125" s="115" t="str">
        <f ca="1">IF($R125=1,SUM($U$1:U125),"")</f>
        <v/>
      </c>
      <c r="AH125" s="115" t="str">
        <f ca="1">IF($R125=1,SUM($V$1:V125),"")</f>
        <v/>
      </c>
      <c r="AI125" s="115" t="str">
        <f ca="1">IF($R125=1,SUM($W$1:W125),"")</f>
        <v/>
      </c>
      <c r="AJ125" s="115" t="str">
        <f ca="1">IF($R125=1,SUM($X$1:X125),"")</f>
        <v/>
      </c>
      <c r="AK125" s="115" t="str">
        <f ca="1">IF($R125=1,SUM($Y$1:Y125),"")</f>
        <v/>
      </c>
      <c r="AL125" s="115" t="str">
        <f ca="1">IF($R125=1,SUM($Z$1:Z125),"")</f>
        <v/>
      </c>
      <c r="AM125" s="115" t="str">
        <f ca="1">IF($R125=1,SUM($AA$1:AA125),"")</f>
        <v/>
      </c>
      <c r="AN125" s="115" t="str">
        <f ca="1">IF($R125=1,SUM($AB$1:AB125),"")</f>
        <v/>
      </c>
      <c r="AO125" s="115" t="str">
        <f ca="1">IF($R125=1,SUM($AC$1:AC125),"")</f>
        <v/>
      </c>
      <c r="AQ125" s="120" t="str">
        <f t="shared" si="28"/>
        <v>18:50</v>
      </c>
    </row>
    <row r="126" spans="6:43" x14ac:dyDescent="0.3">
      <c r="F126" s="115">
        <f t="shared" si="29"/>
        <v>18</v>
      </c>
      <c r="G126" s="117">
        <f t="shared" si="30"/>
        <v>55</v>
      </c>
      <c r="H126" s="118">
        <f t="shared" si="31"/>
        <v>0.78819444444444453</v>
      </c>
      <c r="K126" s="116" t="str">
        <f xml:space="preserve"> IF(O126=1,"",RTD("cqg.rtd",,"StudyData",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/>
      </c>
      <c r="L126" s="116" t="e">
        <f>IF(K126="",NA(),RTD("cqg.rtd",,"StudyData",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>#N/A</v>
      </c>
      <c r="O126" s="115">
        <f t="shared" si="23"/>
        <v>1</v>
      </c>
      <c r="R126" s="115">
        <f t="shared" ca="1" si="24"/>
        <v>1.1039999999999885</v>
      </c>
      <c r="S126" s="115" t="str">
        <f>IF(O126=1,"",RTD("cqg.rtd",,"StudyData", "(Vol("&amp;$E$13&amp;")when  (LocalYear("&amp;$E$13&amp;")="&amp;$D$2&amp;" AND LocalMonth("&amp;$E$13&amp;")="&amp;$C$2&amp;" AND LocalDay("&amp;$E$13&amp;")="&amp;$B$2&amp;" AND LocalHour("&amp;$E$13&amp;")="&amp;F126&amp;" AND LocalMinute("&amp;$E$13&amp;")="&amp;G126&amp;"))", "Bar", "", "Close", "5", "0", "", "", "","FALSE","T"))</f>
        <v/>
      </c>
      <c r="T126" s="115" t="str">
        <f>IF(O126=1,"",RTD("cqg.rtd",,"StudyData", "(Vol("&amp;$E$14&amp;")when  (LocalYear("&amp;$E$14&amp;")="&amp;$D$3&amp;" AND LocalMonth("&amp;$E$14&amp;")="&amp;$C$3&amp;" AND LocalDay("&amp;$E$14&amp;")="&amp;$B$3&amp;" AND LocalHour("&amp;$E$14&amp;")="&amp;F126&amp;" AND LocalMinute("&amp;$E$14&amp;")="&amp;G126&amp;"))", "Bar", "", "Close", "5", "0", "", "", "","FALSE","T"))</f>
        <v/>
      </c>
      <c r="U126" s="115" t="str">
        <f>IF(O126=1,"",RTD("cqg.rtd",,"StudyData", "(Vol("&amp;$E$15&amp;")when  (LocalYear("&amp;$E$15&amp;")="&amp;$D$4&amp;" AND LocalMonth("&amp;$E$15&amp;")="&amp;$C$4&amp;" AND LocalDay("&amp;$E$15&amp;")="&amp;$B$4&amp;" AND LocalHour("&amp;$E$15&amp;")="&amp;F126&amp;" AND LocalMinute("&amp;$E$15&amp;")="&amp;G126&amp;"))", "Bar", "", "Close", "5", "0", "", "", "","FALSE","T"))</f>
        <v/>
      </c>
      <c r="V126" s="115" t="str">
        <f>IF(O126=1,"",RTD("cqg.rtd",,"StudyData", "(Vol("&amp;$E$16&amp;")when  (LocalYear("&amp;$E$16&amp;")="&amp;$D$5&amp;" AND LocalMonth("&amp;$E$16&amp;")="&amp;$C$5&amp;" AND LocalDay("&amp;$E$16&amp;")="&amp;$B$5&amp;" AND LocalHour("&amp;$E$16&amp;")="&amp;F126&amp;" AND LocalMinute("&amp;$E$16&amp;")="&amp;G126&amp;"))", "Bar", "", "Close", "5", "0", "", "", "","FALSE","T"))</f>
        <v/>
      </c>
      <c r="W126" s="115" t="str">
        <f>IF(O126=1,"",RTD("cqg.rtd",,"StudyData", "(Vol("&amp;$E$17&amp;")when  (LocalYear("&amp;$E$17&amp;")="&amp;$D$6&amp;" AND LocalMonth("&amp;$E$17&amp;")="&amp;$C$6&amp;" AND LocalDay("&amp;$E$17&amp;")="&amp;$B$6&amp;" AND LocalHour("&amp;$E$17&amp;")="&amp;F126&amp;" AND LocalMinute("&amp;$E$17&amp;")="&amp;G126&amp;"))", "Bar", "", "Close", "5", "0", "", "", "","FALSE","T"))</f>
        <v/>
      </c>
      <c r="X126" s="115" t="str">
        <f>IF(O126=1,"",RTD("cqg.rtd",,"StudyData", "(Vol("&amp;$E$18&amp;")when  (LocalYear("&amp;$E$18&amp;")="&amp;$D$7&amp;" AND LocalMonth("&amp;$E$18&amp;")="&amp;$C$7&amp;" AND LocalDay("&amp;$E$18&amp;")="&amp;$B$7&amp;" AND LocalHour("&amp;$E$18&amp;")="&amp;F126&amp;" AND LocalMinute("&amp;$E$18&amp;")="&amp;G126&amp;"))", "Bar", "", "Close", "5", "0", "", "", "","FALSE","T"))</f>
        <v/>
      </c>
      <c r="Y126" s="115" t="str">
        <f>IF(O126=1,"",RTD("cqg.rtd",,"StudyData", "(Vol("&amp;$E$19&amp;")when  (LocalYear("&amp;$E$19&amp;")="&amp;$D$8&amp;" AND LocalMonth("&amp;$E$19&amp;")="&amp;$C$8&amp;" AND LocalDay("&amp;$E$19&amp;")="&amp;$B$8&amp;" AND LocalHour("&amp;$E$19&amp;")="&amp;F126&amp;" AND LocalMinute("&amp;$E$19&amp;")="&amp;G126&amp;"))", "Bar", "", "Close", "5", "0", "", "", "","FALSE","T"))</f>
        <v/>
      </c>
      <c r="Z126" s="115" t="str">
        <f>IF(O126=1,"",RTD("cqg.rtd",,"StudyData", "(Vol("&amp;$E$20&amp;")when  (LocalYear("&amp;$E$20&amp;")="&amp;$D$9&amp;" AND LocalMonth("&amp;$E$20&amp;")="&amp;$C$9&amp;" AND LocalDay("&amp;$E$20&amp;")="&amp;$B$9&amp;" AND LocalHour("&amp;$E$20&amp;")="&amp;F126&amp;" AND LocalMinute("&amp;$E$20&amp;")="&amp;G126&amp;"))", "Bar", "", "Close", "5", "0", "", "", "","FALSE","T"))</f>
        <v/>
      </c>
      <c r="AA126" s="115" t="str">
        <f>IF(O126=1,"",RTD("cqg.rtd",,"StudyData", "(Vol("&amp;$E$21&amp;")when  (LocalYear("&amp;$E$21&amp;")="&amp;$D$10&amp;" AND LocalMonth("&amp;$E$21&amp;")="&amp;$C$10&amp;" AND LocalDay("&amp;$E$21&amp;")="&amp;$B$10&amp;" AND LocalHour("&amp;$E$21&amp;")="&amp;F126&amp;" AND LocalMinute("&amp;$E$21&amp;")="&amp;G126&amp;"))", "Bar", "", "Close", "5", "0", "", "", "","FALSE","T"))</f>
        <v/>
      </c>
      <c r="AB126" s="115" t="str">
        <f>IF(O126=1,"",RTD("cqg.rtd",,"StudyData", "(Vol("&amp;$E$21&amp;")when  (LocalYear("&amp;$E$21&amp;")="&amp;$D$11&amp;" AND LocalMonth("&amp;$E$21&amp;")="&amp;$C$11&amp;" AND LocalDay("&amp;$E$21&amp;")="&amp;$B$11&amp;" AND LocalHour("&amp;$E$21&amp;")="&amp;F126&amp;" AND LocalMinute("&amp;$E$21&amp;")="&amp;G126&amp;"))", "Bar", "", "Close", "5", "0", "", "", "","FALSE","T"))</f>
        <v/>
      </c>
      <c r="AC126" s="116" t="str">
        <f t="shared" si="27"/>
        <v/>
      </c>
      <c r="AE126" s="115" t="str">
        <f ca="1">IF($R126=1,SUM($S$1:S126),"")</f>
        <v/>
      </c>
      <c r="AF126" s="115" t="str">
        <f ca="1">IF($R126=1,SUM($T$1:T126),"")</f>
        <v/>
      </c>
      <c r="AG126" s="115" t="str">
        <f ca="1">IF($R126=1,SUM($U$1:U126),"")</f>
        <v/>
      </c>
      <c r="AH126" s="115" t="str">
        <f ca="1">IF($R126=1,SUM($V$1:V126),"")</f>
        <v/>
      </c>
      <c r="AI126" s="115" t="str">
        <f ca="1">IF($R126=1,SUM($W$1:W126),"")</f>
        <v/>
      </c>
      <c r="AJ126" s="115" t="str">
        <f ca="1">IF($R126=1,SUM($X$1:X126),"")</f>
        <v/>
      </c>
      <c r="AK126" s="115" t="str">
        <f ca="1">IF($R126=1,SUM($Y$1:Y126),"")</f>
        <v/>
      </c>
      <c r="AL126" s="115" t="str">
        <f ca="1">IF($R126=1,SUM($Z$1:Z126),"")</f>
        <v/>
      </c>
      <c r="AM126" s="115" t="str">
        <f ca="1">IF($R126=1,SUM($AA$1:AA126),"")</f>
        <v/>
      </c>
      <c r="AN126" s="115" t="str">
        <f ca="1">IF($R126=1,SUM($AB$1:AB126),"")</f>
        <v/>
      </c>
      <c r="AO126" s="115" t="str">
        <f ca="1">IF($R126=1,SUM($AC$1:AC126),"")</f>
        <v/>
      </c>
      <c r="AQ126" s="120" t="str">
        <f t="shared" si="28"/>
        <v>18:55</v>
      </c>
    </row>
    <row r="127" spans="6:43" x14ac:dyDescent="0.3">
      <c r="F127" s="115">
        <f t="shared" si="29"/>
        <v>19</v>
      </c>
      <c r="G127" s="117" t="str">
        <f t="shared" si="30"/>
        <v>00</v>
      </c>
      <c r="H127" s="118">
        <f t="shared" si="31"/>
        <v>0.79166666666666663</v>
      </c>
      <c r="K127" s="116" t="str">
        <f xml:space="preserve"> IF(O127=1,"",RTD("cqg.rtd",,"StudyData",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/>
      </c>
      <c r="L127" s="116" t="e">
        <f>IF(K127="",NA(),RTD("cqg.rtd",,"StudyData",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>#N/A</v>
      </c>
      <c r="O127" s="115">
        <f t="shared" si="23"/>
        <v>1</v>
      </c>
      <c r="R127" s="115">
        <f t="shared" ca="1" si="24"/>
        <v>1.1049999999999884</v>
      </c>
      <c r="S127" s="115" t="str">
        <f>IF(O127=1,"",RTD("cqg.rtd",,"StudyData", "(Vol("&amp;$E$13&amp;")when  (LocalYear("&amp;$E$13&amp;")="&amp;$D$2&amp;" AND LocalMonth("&amp;$E$13&amp;")="&amp;$C$2&amp;" AND LocalDay("&amp;$E$13&amp;")="&amp;$B$2&amp;" AND LocalHour("&amp;$E$13&amp;")="&amp;F127&amp;" AND LocalMinute("&amp;$E$13&amp;")="&amp;G127&amp;"))", "Bar", "", "Close", "5", "0", "", "", "","FALSE","T"))</f>
        <v/>
      </c>
      <c r="T127" s="115" t="str">
        <f>IF(O127=1,"",RTD("cqg.rtd",,"StudyData", "(Vol("&amp;$E$14&amp;")when  (LocalYear("&amp;$E$14&amp;")="&amp;$D$3&amp;" AND LocalMonth("&amp;$E$14&amp;")="&amp;$C$3&amp;" AND LocalDay("&amp;$E$14&amp;")="&amp;$B$3&amp;" AND LocalHour("&amp;$E$14&amp;")="&amp;F127&amp;" AND LocalMinute("&amp;$E$14&amp;")="&amp;G127&amp;"))", "Bar", "", "Close", "5", "0", "", "", "","FALSE","T"))</f>
        <v/>
      </c>
      <c r="U127" s="115" t="str">
        <f>IF(O127=1,"",RTD("cqg.rtd",,"StudyData", "(Vol("&amp;$E$15&amp;")when  (LocalYear("&amp;$E$15&amp;")="&amp;$D$4&amp;" AND LocalMonth("&amp;$E$15&amp;")="&amp;$C$4&amp;" AND LocalDay("&amp;$E$15&amp;")="&amp;$B$4&amp;" AND LocalHour("&amp;$E$15&amp;")="&amp;F127&amp;" AND LocalMinute("&amp;$E$15&amp;")="&amp;G127&amp;"))", "Bar", "", "Close", "5", "0", "", "", "","FALSE","T"))</f>
        <v/>
      </c>
      <c r="V127" s="115" t="str">
        <f>IF(O127=1,"",RTD("cqg.rtd",,"StudyData", "(Vol("&amp;$E$16&amp;")when  (LocalYear("&amp;$E$16&amp;")="&amp;$D$5&amp;" AND LocalMonth("&amp;$E$16&amp;")="&amp;$C$5&amp;" AND LocalDay("&amp;$E$16&amp;")="&amp;$B$5&amp;" AND LocalHour("&amp;$E$16&amp;")="&amp;F127&amp;" AND LocalMinute("&amp;$E$16&amp;")="&amp;G127&amp;"))", "Bar", "", "Close", "5", "0", "", "", "","FALSE","T"))</f>
        <v/>
      </c>
      <c r="W127" s="115" t="str">
        <f>IF(O127=1,"",RTD("cqg.rtd",,"StudyData", "(Vol("&amp;$E$17&amp;")when  (LocalYear("&amp;$E$17&amp;")="&amp;$D$6&amp;" AND LocalMonth("&amp;$E$17&amp;")="&amp;$C$6&amp;" AND LocalDay("&amp;$E$17&amp;")="&amp;$B$6&amp;" AND LocalHour("&amp;$E$17&amp;")="&amp;F127&amp;" AND LocalMinute("&amp;$E$17&amp;")="&amp;G127&amp;"))", "Bar", "", "Close", "5", "0", "", "", "","FALSE","T"))</f>
        <v/>
      </c>
      <c r="X127" s="115" t="str">
        <f>IF(O127=1,"",RTD("cqg.rtd",,"StudyData", "(Vol("&amp;$E$18&amp;")when  (LocalYear("&amp;$E$18&amp;")="&amp;$D$7&amp;" AND LocalMonth("&amp;$E$18&amp;")="&amp;$C$7&amp;" AND LocalDay("&amp;$E$18&amp;")="&amp;$B$7&amp;" AND LocalHour("&amp;$E$18&amp;")="&amp;F127&amp;" AND LocalMinute("&amp;$E$18&amp;")="&amp;G127&amp;"))", "Bar", "", "Close", "5", "0", "", "", "","FALSE","T"))</f>
        <v/>
      </c>
      <c r="Y127" s="115" t="str">
        <f>IF(O127=1,"",RTD("cqg.rtd",,"StudyData", "(Vol("&amp;$E$19&amp;")when  (LocalYear("&amp;$E$19&amp;")="&amp;$D$8&amp;" AND LocalMonth("&amp;$E$19&amp;")="&amp;$C$8&amp;" AND LocalDay("&amp;$E$19&amp;")="&amp;$B$8&amp;" AND LocalHour("&amp;$E$19&amp;")="&amp;F127&amp;" AND LocalMinute("&amp;$E$19&amp;")="&amp;G127&amp;"))", "Bar", "", "Close", "5", "0", "", "", "","FALSE","T"))</f>
        <v/>
      </c>
      <c r="Z127" s="115" t="str">
        <f>IF(O127=1,"",RTD("cqg.rtd",,"StudyData", "(Vol("&amp;$E$20&amp;")when  (LocalYear("&amp;$E$20&amp;")="&amp;$D$9&amp;" AND LocalMonth("&amp;$E$20&amp;")="&amp;$C$9&amp;" AND LocalDay("&amp;$E$20&amp;")="&amp;$B$9&amp;" AND LocalHour("&amp;$E$20&amp;")="&amp;F127&amp;" AND LocalMinute("&amp;$E$20&amp;")="&amp;G127&amp;"))", "Bar", "", "Close", "5", "0", "", "", "","FALSE","T"))</f>
        <v/>
      </c>
      <c r="AA127" s="115" t="str">
        <f>IF(O127=1,"",RTD("cqg.rtd",,"StudyData", "(Vol("&amp;$E$21&amp;")when  (LocalYear("&amp;$E$21&amp;")="&amp;$D$10&amp;" AND LocalMonth("&amp;$E$21&amp;")="&amp;$C$10&amp;" AND LocalDay("&amp;$E$21&amp;")="&amp;$B$10&amp;" AND LocalHour("&amp;$E$21&amp;")="&amp;F127&amp;" AND LocalMinute("&amp;$E$21&amp;")="&amp;G127&amp;"))", "Bar", "", "Close", "5", "0", "", "", "","FALSE","T"))</f>
        <v/>
      </c>
      <c r="AB127" s="115" t="str">
        <f>IF(O127=1,"",RTD("cqg.rtd",,"StudyData", "(Vol("&amp;$E$21&amp;")when  (LocalYear("&amp;$E$21&amp;")="&amp;$D$11&amp;" AND LocalMonth("&amp;$E$21&amp;")="&amp;$C$11&amp;" AND LocalDay("&amp;$E$21&amp;")="&amp;$B$11&amp;" AND LocalHour("&amp;$E$21&amp;")="&amp;F127&amp;" AND LocalMinute("&amp;$E$21&amp;")="&amp;G127&amp;"))", "Bar", "", "Close", "5", "0", "", "", "","FALSE","T"))</f>
        <v/>
      </c>
      <c r="AC127" s="116" t="str">
        <f t="shared" si="27"/>
        <v/>
      </c>
      <c r="AE127" s="115" t="str">
        <f ca="1">IF($R127=1,SUM($S$1:S127),"")</f>
        <v/>
      </c>
      <c r="AF127" s="115" t="str">
        <f ca="1">IF($R127=1,SUM($T$1:T127),"")</f>
        <v/>
      </c>
      <c r="AG127" s="115" t="str">
        <f ca="1">IF($R127=1,SUM($U$1:U127),"")</f>
        <v/>
      </c>
      <c r="AH127" s="115" t="str">
        <f ca="1">IF($R127=1,SUM($V$1:V127),"")</f>
        <v/>
      </c>
      <c r="AI127" s="115" t="str">
        <f ca="1">IF($R127=1,SUM($W$1:W127),"")</f>
        <v/>
      </c>
      <c r="AJ127" s="115" t="str">
        <f ca="1">IF($R127=1,SUM($X$1:X127),"")</f>
        <v/>
      </c>
      <c r="AK127" s="115" t="str">
        <f ca="1">IF($R127=1,SUM($Y$1:Y127),"")</f>
        <v/>
      </c>
      <c r="AL127" s="115" t="str">
        <f ca="1">IF($R127=1,SUM($Z$1:Z127),"")</f>
        <v/>
      </c>
      <c r="AM127" s="115" t="str">
        <f ca="1">IF($R127=1,SUM($AA$1:AA127),"")</f>
        <v/>
      </c>
      <c r="AN127" s="115" t="str">
        <f ca="1">IF($R127=1,SUM($AB$1:AB127),"")</f>
        <v/>
      </c>
      <c r="AO127" s="115" t="str">
        <f ca="1">IF($R127=1,SUM($AC$1:AC127),"")</f>
        <v/>
      </c>
      <c r="AQ127" s="120" t="str">
        <f t="shared" si="28"/>
        <v>19:00</v>
      </c>
    </row>
    <row r="128" spans="6:43" x14ac:dyDescent="0.3">
      <c r="F128" s="115">
        <f t="shared" si="29"/>
        <v>19</v>
      </c>
      <c r="G128" s="117" t="str">
        <f t="shared" si="30"/>
        <v>05</v>
      </c>
      <c r="H128" s="118">
        <f t="shared" si="31"/>
        <v>0.79513888888888884</v>
      </c>
      <c r="K128" s="116" t="str">
        <f xml:space="preserve"> IF(O128=1,"",RTD("cqg.rtd",,"StudyData",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/>
      </c>
      <c r="L128" s="116" t="e">
        <f>IF(K128="",NA(),RTD("cqg.rtd",,"StudyData",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>#N/A</v>
      </c>
      <c r="O128" s="115">
        <f t="shared" si="23"/>
        <v>1</v>
      </c>
      <c r="R128" s="115">
        <f t="shared" ca="1" si="24"/>
        <v>1.1059999999999883</v>
      </c>
      <c r="S128" s="115" t="str">
        <f>IF(O128=1,"",RTD("cqg.rtd",,"StudyData", "(Vol("&amp;$E$13&amp;")when  (LocalYear("&amp;$E$13&amp;")="&amp;$D$2&amp;" AND LocalMonth("&amp;$E$13&amp;")="&amp;$C$2&amp;" AND LocalDay("&amp;$E$13&amp;")="&amp;$B$2&amp;" AND LocalHour("&amp;$E$13&amp;")="&amp;F128&amp;" AND LocalMinute("&amp;$E$13&amp;")="&amp;G128&amp;"))", "Bar", "", "Close", "5", "0", "", "", "","FALSE","T"))</f>
        <v/>
      </c>
      <c r="T128" s="115" t="str">
        <f>IF(O128=1,"",RTD("cqg.rtd",,"StudyData", "(Vol("&amp;$E$14&amp;")when  (LocalYear("&amp;$E$14&amp;")="&amp;$D$3&amp;" AND LocalMonth("&amp;$E$14&amp;")="&amp;$C$3&amp;" AND LocalDay("&amp;$E$14&amp;")="&amp;$B$3&amp;" AND LocalHour("&amp;$E$14&amp;")="&amp;F128&amp;" AND LocalMinute("&amp;$E$14&amp;")="&amp;G128&amp;"))", "Bar", "", "Close", "5", "0", "", "", "","FALSE","T"))</f>
        <v/>
      </c>
      <c r="U128" s="115" t="str">
        <f>IF(O128=1,"",RTD("cqg.rtd",,"StudyData", "(Vol("&amp;$E$15&amp;")when  (LocalYear("&amp;$E$15&amp;")="&amp;$D$4&amp;" AND LocalMonth("&amp;$E$15&amp;")="&amp;$C$4&amp;" AND LocalDay("&amp;$E$15&amp;")="&amp;$B$4&amp;" AND LocalHour("&amp;$E$15&amp;")="&amp;F128&amp;" AND LocalMinute("&amp;$E$15&amp;")="&amp;G128&amp;"))", "Bar", "", "Close", "5", "0", "", "", "","FALSE","T"))</f>
        <v/>
      </c>
      <c r="V128" s="115" t="str">
        <f>IF(O128=1,"",RTD("cqg.rtd",,"StudyData", "(Vol("&amp;$E$16&amp;")when  (LocalYear("&amp;$E$16&amp;")="&amp;$D$5&amp;" AND LocalMonth("&amp;$E$16&amp;")="&amp;$C$5&amp;" AND LocalDay("&amp;$E$16&amp;")="&amp;$B$5&amp;" AND LocalHour("&amp;$E$16&amp;")="&amp;F128&amp;" AND LocalMinute("&amp;$E$16&amp;")="&amp;G128&amp;"))", "Bar", "", "Close", "5", "0", "", "", "","FALSE","T"))</f>
        <v/>
      </c>
      <c r="W128" s="115" t="str">
        <f>IF(O128=1,"",RTD("cqg.rtd",,"StudyData", "(Vol("&amp;$E$17&amp;")when  (LocalYear("&amp;$E$17&amp;")="&amp;$D$6&amp;" AND LocalMonth("&amp;$E$17&amp;")="&amp;$C$6&amp;" AND LocalDay("&amp;$E$17&amp;")="&amp;$B$6&amp;" AND LocalHour("&amp;$E$17&amp;")="&amp;F128&amp;" AND LocalMinute("&amp;$E$17&amp;")="&amp;G128&amp;"))", "Bar", "", "Close", "5", "0", "", "", "","FALSE","T"))</f>
        <v/>
      </c>
      <c r="X128" s="115" t="str">
        <f>IF(O128=1,"",RTD("cqg.rtd",,"StudyData", "(Vol("&amp;$E$18&amp;")when  (LocalYear("&amp;$E$18&amp;")="&amp;$D$7&amp;" AND LocalMonth("&amp;$E$18&amp;")="&amp;$C$7&amp;" AND LocalDay("&amp;$E$18&amp;")="&amp;$B$7&amp;" AND LocalHour("&amp;$E$18&amp;")="&amp;F128&amp;" AND LocalMinute("&amp;$E$18&amp;")="&amp;G128&amp;"))", "Bar", "", "Close", "5", "0", "", "", "","FALSE","T"))</f>
        <v/>
      </c>
      <c r="Y128" s="115" t="str">
        <f>IF(O128=1,"",RTD("cqg.rtd",,"StudyData", "(Vol("&amp;$E$19&amp;")when  (LocalYear("&amp;$E$19&amp;")="&amp;$D$8&amp;" AND LocalMonth("&amp;$E$19&amp;")="&amp;$C$8&amp;" AND LocalDay("&amp;$E$19&amp;")="&amp;$B$8&amp;" AND LocalHour("&amp;$E$19&amp;")="&amp;F128&amp;" AND LocalMinute("&amp;$E$19&amp;")="&amp;G128&amp;"))", "Bar", "", "Close", "5", "0", "", "", "","FALSE","T"))</f>
        <v/>
      </c>
      <c r="Z128" s="115" t="str">
        <f>IF(O128=1,"",RTD("cqg.rtd",,"StudyData", "(Vol("&amp;$E$20&amp;")when  (LocalYear("&amp;$E$20&amp;")="&amp;$D$9&amp;" AND LocalMonth("&amp;$E$20&amp;")="&amp;$C$9&amp;" AND LocalDay("&amp;$E$20&amp;")="&amp;$B$9&amp;" AND LocalHour("&amp;$E$20&amp;")="&amp;F128&amp;" AND LocalMinute("&amp;$E$20&amp;")="&amp;G128&amp;"))", "Bar", "", "Close", "5", "0", "", "", "","FALSE","T"))</f>
        <v/>
      </c>
      <c r="AA128" s="115" t="str">
        <f>IF(O128=1,"",RTD("cqg.rtd",,"StudyData", "(Vol("&amp;$E$21&amp;")when  (LocalYear("&amp;$E$21&amp;")="&amp;$D$10&amp;" AND LocalMonth("&amp;$E$21&amp;")="&amp;$C$10&amp;" AND LocalDay("&amp;$E$21&amp;")="&amp;$B$10&amp;" AND LocalHour("&amp;$E$21&amp;")="&amp;F128&amp;" AND LocalMinute("&amp;$E$21&amp;")="&amp;G128&amp;"))", "Bar", "", "Close", "5", "0", "", "", "","FALSE","T"))</f>
        <v/>
      </c>
      <c r="AB128" s="115" t="str">
        <f>IF(O128=1,"",RTD("cqg.rtd",,"StudyData", "(Vol("&amp;$E$21&amp;")when  (LocalYear("&amp;$E$21&amp;")="&amp;$D$11&amp;" AND LocalMonth("&amp;$E$21&amp;")="&amp;$C$11&amp;" AND LocalDay("&amp;$E$21&amp;")="&amp;$B$11&amp;" AND LocalHour("&amp;$E$21&amp;")="&amp;F128&amp;" AND LocalMinute("&amp;$E$21&amp;")="&amp;G128&amp;"))", "Bar", "", "Close", "5", "0", "", "", "","FALSE","T"))</f>
        <v/>
      </c>
      <c r="AC128" s="116" t="str">
        <f t="shared" si="27"/>
        <v/>
      </c>
      <c r="AE128" s="115" t="str">
        <f ca="1">IF($R128=1,SUM($S$1:S128),"")</f>
        <v/>
      </c>
      <c r="AF128" s="115" t="str">
        <f ca="1">IF($R128=1,SUM($T$1:T128),"")</f>
        <v/>
      </c>
      <c r="AG128" s="115" t="str">
        <f ca="1">IF($R128=1,SUM($U$1:U128),"")</f>
        <v/>
      </c>
      <c r="AH128" s="115" t="str">
        <f ca="1">IF($R128=1,SUM($V$1:V128),"")</f>
        <v/>
      </c>
      <c r="AI128" s="115" t="str">
        <f ca="1">IF($R128=1,SUM($W$1:W128),"")</f>
        <v/>
      </c>
      <c r="AJ128" s="115" t="str">
        <f ca="1">IF($R128=1,SUM($X$1:X128),"")</f>
        <v/>
      </c>
      <c r="AK128" s="115" t="str">
        <f ca="1">IF($R128=1,SUM($Y$1:Y128),"")</f>
        <v/>
      </c>
      <c r="AL128" s="115" t="str">
        <f ca="1">IF($R128=1,SUM($Z$1:Z128),"")</f>
        <v/>
      </c>
      <c r="AM128" s="115" t="str">
        <f ca="1">IF($R128=1,SUM($AA$1:AA128),"")</f>
        <v/>
      </c>
      <c r="AN128" s="115" t="str">
        <f ca="1">IF($R128=1,SUM($AB$1:AB128),"")</f>
        <v/>
      </c>
      <c r="AO128" s="115" t="str">
        <f ca="1">IF($R128=1,SUM($AC$1:AC128),"")</f>
        <v/>
      </c>
      <c r="AQ128" s="120" t="str">
        <f t="shared" si="28"/>
        <v>19:05</v>
      </c>
    </row>
    <row r="129" spans="6:43" x14ac:dyDescent="0.3">
      <c r="F129" s="115">
        <f t="shared" si="29"/>
        <v>19</v>
      </c>
      <c r="G129" s="117">
        <f t="shared" si="30"/>
        <v>10</v>
      </c>
      <c r="H129" s="118">
        <f t="shared" si="31"/>
        <v>0.79861111111111116</v>
      </c>
      <c r="K129" s="116" t="str">
        <f xml:space="preserve"> IF(O129=1,"",RTD("cqg.rtd",,"StudyData",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/>
      </c>
      <c r="L129" s="116" t="e">
        <f>IF(K129="",NA(),RTD("cqg.rtd",,"StudyData",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>#N/A</v>
      </c>
      <c r="O129" s="115">
        <f t="shared" si="23"/>
        <v>1</v>
      </c>
      <c r="R129" s="115">
        <f t="shared" ca="1" si="24"/>
        <v>1.1069999999999882</v>
      </c>
      <c r="S129" s="115" t="str">
        <f>IF(O129=1,"",RTD("cqg.rtd",,"StudyData", "(Vol("&amp;$E$13&amp;")when  (LocalYear("&amp;$E$13&amp;")="&amp;$D$2&amp;" AND LocalMonth("&amp;$E$13&amp;")="&amp;$C$2&amp;" AND LocalDay("&amp;$E$13&amp;")="&amp;$B$2&amp;" AND LocalHour("&amp;$E$13&amp;")="&amp;F129&amp;" AND LocalMinute("&amp;$E$13&amp;")="&amp;G129&amp;"))", "Bar", "", "Close", "5", "0", "", "", "","FALSE","T"))</f>
        <v/>
      </c>
      <c r="T129" s="115" t="str">
        <f>IF(O129=1,"",RTD("cqg.rtd",,"StudyData", "(Vol("&amp;$E$14&amp;")when  (LocalYear("&amp;$E$14&amp;")="&amp;$D$3&amp;" AND LocalMonth("&amp;$E$14&amp;")="&amp;$C$3&amp;" AND LocalDay("&amp;$E$14&amp;")="&amp;$B$3&amp;" AND LocalHour("&amp;$E$14&amp;")="&amp;F129&amp;" AND LocalMinute("&amp;$E$14&amp;")="&amp;G129&amp;"))", "Bar", "", "Close", "5", "0", "", "", "","FALSE","T"))</f>
        <v/>
      </c>
      <c r="U129" s="115" t="str">
        <f>IF(O129=1,"",RTD("cqg.rtd",,"StudyData", "(Vol("&amp;$E$15&amp;")when  (LocalYear("&amp;$E$15&amp;")="&amp;$D$4&amp;" AND LocalMonth("&amp;$E$15&amp;")="&amp;$C$4&amp;" AND LocalDay("&amp;$E$15&amp;")="&amp;$B$4&amp;" AND LocalHour("&amp;$E$15&amp;")="&amp;F129&amp;" AND LocalMinute("&amp;$E$15&amp;")="&amp;G129&amp;"))", "Bar", "", "Close", "5", "0", "", "", "","FALSE","T"))</f>
        <v/>
      </c>
      <c r="V129" s="115" t="str">
        <f>IF(O129=1,"",RTD("cqg.rtd",,"StudyData", "(Vol("&amp;$E$16&amp;")when  (LocalYear("&amp;$E$16&amp;")="&amp;$D$5&amp;" AND LocalMonth("&amp;$E$16&amp;")="&amp;$C$5&amp;" AND LocalDay("&amp;$E$16&amp;")="&amp;$B$5&amp;" AND LocalHour("&amp;$E$16&amp;")="&amp;F129&amp;" AND LocalMinute("&amp;$E$16&amp;")="&amp;G129&amp;"))", "Bar", "", "Close", "5", "0", "", "", "","FALSE","T"))</f>
        <v/>
      </c>
      <c r="W129" s="115" t="str">
        <f>IF(O129=1,"",RTD("cqg.rtd",,"StudyData", "(Vol("&amp;$E$17&amp;")when  (LocalYear("&amp;$E$17&amp;")="&amp;$D$6&amp;" AND LocalMonth("&amp;$E$17&amp;")="&amp;$C$6&amp;" AND LocalDay("&amp;$E$17&amp;")="&amp;$B$6&amp;" AND LocalHour("&amp;$E$17&amp;")="&amp;F129&amp;" AND LocalMinute("&amp;$E$17&amp;")="&amp;G129&amp;"))", "Bar", "", "Close", "5", "0", "", "", "","FALSE","T"))</f>
        <v/>
      </c>
      <c r="X129" s="115" t="str">
        <f>IF(O129=1,"",RTD("cqg.rtd",,"StudyData", "(Vol("&amp;$E$18&amp;")when  (LocalYear("&amp;$E$18&amp;")="&amp;$D$7&amp;" AND LocalMonth("&amp;$E$18&amp;")="&amp;$C$7&amp;" AND LocalDay("&amp;$E$18&amp;")="&amp;$B$7&amp;" AND LocalHour("&amp;$E$18&amp;")="&amp;F129&amp;" AND LocalMinute("&amp;$E$18&amp;")="&amp;G129&amp;"))", "Bar", "", "Close", "5", "0", "", "", "","FALSE","T"))</f>
        <v/>
      </c>
      <c r="Y129" s="115" t="str">
        <f>IF(O129=1,"",RTD("cqg.rtd",,"StudyData", "(Vol("&amp;$E$19&amp;")when  (LocalYear("&amp;$E$19&amp;")="&amp;$D$8&amp;" AND LocalMonth("&amp;$E$19&amp;")="&amp;$C$8&amp;" AND LocalDay("&amp;$E$19&amp;")="&amp;$B$8&amp;" AND LocalHour("&amp;$E$19&amp;")="&amp;F129&amp;" AND LocalMinute("&amp;$E$19&amp;")="&amp;G129&amp;"))", "Bar", "", "Close", "5", "0", "", "", "","FALSE","T"))</f>
        <v/>
      </c>
      <c r="Z129" s="115" t="str">
        <f>IF(O129=1,"",RTD("cqg.rtd",,"StudyData", "(Vol("&amp;$E$20&amp;")when  (LocalYear("&amp;$E$20&amp;")="&amp;$D$9&amp;" AND LocalMonth("&amp;$E$20&amp;")="&amp;$C$9&amp;" AND LocalDay("&amp;$E$20&amp;")="&amp;$B$9&amp;" AND LocalHour("&amp;$E$20&amp;")="&amp;F129&amp;" AND LocalMinute("&amp;$E$20&amp;")="&amp;G129&amp;"))", "Bar", "", "Close", "5", "0", "", "", "","FALSE","T"))</f>
        <v/>
      </c>
      <c r="AA129" s="115" t="str">
        <f>IF(O129=1,"",RTD("cqg.rtd",,"StudyData", "(Vol("&amp;$E$21&amp;")when  (LocalYear("&amp;$E$21&amp;")="&amp;$D$10&amp;" AND LocalMonth("&amp;$E$21&amp;")="&amp;$C$10&amp;" AND LocalDay("&amp;$E$21&amp;")="&amp;$B$10&amp;" AND LocalHour("&amp;$E$21&amp;")="&amp;F129&amp;" AND LocalMinute("&amp;$E$21&amp;")="&amp;G129&amp;"))", "Bar", "", "Close", "5", "0", "", "", "","FALSE","T"))</f>
        <v/>
      </c>
      <c r="AB129" s="115" t="str">
        <f>IF(O129=1,"",RTD("cqg.rtd",,"StudyData", "(Vol("&amp;$E$21&amp;")when  (LocalYear("&amp;$E$21&amp;")="&amp;$D$11&amp;" AND LocalMonth("&amp;$E$21&amp;")="&amp;$C$11&amp;" AND LocalDay("&amp;$E$21&amp;")="&amp;$B$11&amp;" AND LocalHour("&amp;$E$21&amp;")="&amp;F129&amp;" AND LocalMinute("&amp;$E$21&amp;")="&amp;G129&amp;"))", "Bar", "", "Close", "5", "0", "", "", "","FALSE","T"))</f>
        <v/>
      </c>
      <c r="AC129" s="116" t="str">
        <f t="shared" si="27"/>
        <v/>
      </c>
      <c r="AE129" s="115" t="str">
        <f ca="1">IF($R129=1,SUM($S$1:S129),"")</f>
        <v/>
      </c>
      <c r="AF129" s="115" t="str">
        <f ca="1">IF($R129=1,SUM($T$1:T129),"")</f>
        <v/>
      </c>
      <c r="AG129" s="115" t="str">
        <f ca="1">IF($R129=1,SUM($U$1:U129),"")</f>
        <v/>
      </c>
      <c r="AH129" s="115" t="str">
        <f ca="1">IF($R129=1,SUM($V$1:V129),"")</f>
        <v/>
      </c>
      <c r="AI129" s="115" t="str">
        <f ca="1">IF($R129=1,SUM($W$1:W129),"")</f>
        <v/>
      </c>
      <c r="AJ129" s="115" t="str">
        <f ca="1">IF($R129=1,SUM($X$1:X129),"")</f>
        <v/>
      </c>
      <c r="AK129" s="115" t="str">
        <f ca="1">IF($R129=1,SUM($Y$1:Y129),"")</f>
        <v/>
      </c>
      <c r="AL129" s="115" t="str">
        <f ca="1">IF($R129=1,SUM($Z$1:Z129),"")</f>
        <v/>
      </c>
      <c r="AM129" s="115" t="str">
        <f ca="1">IF($R129=1,SUM($AA$1:AA129),"")</f>
        <v/>
      </c>
      <c r="AN129" s="115" t="str">
        <f ca="1">IF($R129=1,SUM($AB$1:AB129),"")</f>
        <v/>
      </c>
      <c r="AO129" s="115" t="str">
        <f ca="1">IF($R129=1,SUM($AC$1:AC129),"")</f>
        <v/>
      </c>
      <c r="AQ129" s="120" t="str">
        <f t="shared" si="28"/>
        <v>19:10</v>
      </c>
    </row>
    <row r="130" spans="6:43" x14ac:dyDescent="0.3">
      <c r="F130" s="115">
        <f t="shared" si="29"/>
        <v>19</v>
      </c>
      <c r="G130" s="117">
        <f t="shared" si="30"/>
        <v>15</v>
      </c>
      <c r="H130" s="118">
        <f t="shared" si="31"/>
        <v>0.80208333333333337</v>
      </c>
      <c r="K130" s="116" t="str">
        <f xml:space="preserve"> IF(O130=1,"",RTD("cqg.rtd",,"StudyData",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/>
      </c>
      <c r="L130" s="116" t="e">
        <f>IF(K130="",NA(),RTD("cqg.rtd",,"StudyData",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>#N/A</v>
      </c>
      <c r="O130" s="115">
        <f t="shared" ref="O130:O193" si="32">IF(H130&gt;$I$3,1,0)</f>
        <v>1</v>
      </c>
      <c r="R130" s="115">
        <f t="shared" ref="R130:R193" ca="1" si="33">IF(AND(K131="",K130&lt;&gt;""),1,0.001+R129)</f>
        <v>1.1079999999999881</v>
      </c>
      <c r="S130" s="115" t="str">
        <f>IF(O130=1,"",RTD("cqg.rtd",,"StudyData", "(Vol("&amp;$E$13&amp;")when  (LocalYear("&amp;$E$13&amp;")="&amp;$D$2&amp;" AND LocalMonth("&amp;$E$13&amp;")="&amp;$C$2&amp;" AND LocalDay("&amp;$E$13&amp;")="&amp;$B$2&amp;" AND LocalHour("&amp;$E$13&amp;")="&amp;F130&amp;" AND LocalMinute("&amp;$E$13&amp;")="&amp;G130&amp;"))", "Bar", "", "Close", "5", "0", "", "", "","FALSE","T"))</f>
        <v/>
      </c>
      <c r="T130" s="115" t="str">
        <f>IF(O130=1,"",RTD("cqg.rtd",,"StudyData", "(Vol("&amp;$E$14&amp;")when  (LocalYear("&amp;$E$14&amp;")="&amp;$D$3&amp;" AND LocalMonth("&amp;$E$14&amp;")="&amp;$C$3&amp;" AND LocalDay("&amp;$E$14&amp;")="&amp;$B$3&amp;" AND LocalHour("&amp;$E$14&amp;")="&amp;F130&amp;" AND LocalMinute("&amp;$E$14&amp;")="&amp;G130&amp;"))", "Bar", "", "Close", "5", "0", "", "", "","FALSE","T"))</f>
        <v/>
      </c>
      <c r="U130" s="115" t="str">
        <f>IF(O130=1,"",RTD("cqg.rtd",,"StudyData", "(Vol("&amp;$E$15&amp;")when  (LocalYear("&amp;$E$15&amp;")="&amp;$D$4&amp;" AND LocalMonth("&amp;$E$15&amp;")="&amp;$C$4&amp;" AND LocalDay("&amp;$E$15&amp;")="&amp;$B$4&amp;" AND LocalHour("&amp;$E$15&amp;")="&amp;F130&amp;" AND LocalMinute("&amp;$E$15&amp;")="&amp;G130&amp;"))", "Bar", "", "Close", "5", "0", "", "", "","FALSE","T"))</f>
        <v/>
      </c>
      <c r="V130" s="115" t="str">
        <f>IF(O130=1,"",RTD("cqg.rtd",,"StudyData", "(Vol("&amp;$E$16&amp;")when  (LocalYear("&amp;$E$16&amp;")="&amp;$D$5&amp;" AND LocalMonth("&amp;$E$16&amp;")="&amp;$C$5&amp;" AND LocalDay("&amp;$E$16&amp;")="&amp;$B$5&amp;" AND LocalHour("&amp;$E$16&amp;")="&amp;F130&amp;" AND LocalMinute("&amp;$E$16&amp;")="&amp;G130&amp;"))", "Bar", "", "Close", "5", "0", "", "", "","FALSE","T"))</f>
        <v/>
      </c>
      <c r="W130" s="115" t="str">
        <f>IF(O130=1,"",RTD("cqg.rtd",,"StudyData", "(Vol("&amp;$E$17&amp;")when  (LocalYear("&amp;$E$17&amp;")="&amp;$D$6&amp;" AND LocalMonth("&amp;$E$17&amp;")="&amp;$C$6&amp;" AND LocalDay("&amp;$E$17&amp;")="&amp;$B$6&amp;" AND LocalHour("&amp;$E$17&amp;")="&amp;F130&amp;" AND LocalMinute("&amp;$E$17&amp;")="&amp;G130&amp;"))", "Bar", "", "Close", "5", "0", "", "", "","FALSE","T"))</f>
        <v/>
      </c>
      <c r="X130" s="115" t="str">
        <f>IF(O130=1,"",RTD("cqg.rtd",,"StudyData", "(Vol("&amp;$E$18&amp;")when  (LocalYear("&amp;$E$18&amp;")="&amp;$D$7&amp;" AND LocalMonth("&amp;$E$18&amp;")="&amp;$C$7&amp;" AND LocalDay("&amp;$E$18&amp;")="&amp;$B$7&amp;" AND LocalHour("&amp;$E$18&amp;")="&amp;F130&amp;" AND LocalMinute("&amp;$E$18&amp;")="&amp;G130&amp;"))", "Bar", "", "Close", "5", "0", "", "", "","FALSE","T"))</f>
        <v/>
      </c>
      <c r="Y130" s="115" t="str">
        <f>IF(O130=1,"",RTD("cqg.rtd",,"StudyData", "(Vol("&amp;$E$19&amp;")when  (LocalYear("&amp;$E$19&amp;")="&amp;$D$8&amp;" AND LocalMonth("&amp;$E$19&amp;")="&amp;$C$8&amp;" AND LocalDay("&amp;$E$19&amp;")="&amp;$B$8&amp;" AND LocalHour("&amp;$E$19&amp;")="&amp;F130&amp;" AND LocalMinute("&amp;$E$19&amp;")="&amp;G130&amp;"))", "Bar", "", "Close", "5", "0", "", "", "","FALSE","T"))</f>
        <v/>
      </c>
      <c r="Z130" s="115" t="str">
        <f>IF(O130=1,"",RTD("cqg.rtd",,"StudyData", "(Vol("&amp;$E$20&amp;")when  (LocalYear("&amp;$E$20&amp;")="&amp;$D$9&amp;" AND LocalMonth("&amp;$E$20&amp;")="&amp;$C$9&amp;" AND LocalDay("&amp;$E$20&amp;")="&amp;$B$9&amp;" AND LocalHour("&amp;$E$20&amp;")="&amp;F130&amp;" AND LocalMinute("&amp;$E$20&amp;")="&amp;G130&amp;"))", "Bar", "", "Close", "5", "0", "", "", "","FALSE","T"))</f>
        <v/>
      </c>
      <c r="AA130" s="115" t="str">
        <f>IF(O130=1,"",RTD("cqg.rtd",,"StudyData", "(Vol("&amp;$E$21&amp;")when  (LocalYear("&amp;$E$21&amp;")="&amp;$D$10&amp;" AND LocalMonth("&amp;$E$21&amp;")="&amp;$C$10&amp;" AND LocalDay("&amp;$E$21&amp;")="&amp;$B$10&amp;" AND LocalHour("&amp;$E$21&amp;")="&amp;F130&amp;" AND LocalMinute("&amp;$E$21&amp;")="&amp;G130&amp;"))", "Bar", "", "Close", "5", "0", "", "", "","FALSE","T"))</f>
        <v/>
      </c>
      <c r="AB130" s="115" t="str">
        <f>IF(O130=1,"",RTD("cqg.rtd",,"StudyData", "(Vol("&amp;$E$21&amp;")when  (LocalYear("&amp;$E$21&amp;")="&amp;$D$11&amp;" AND LocalMonth("&amp;$E$21&amp;")="&amp;$C$11&amp;" AND LocalDay("&amp;$E$21&amp;")="&amp;$B$11&amp;" AND LocalHour("&amp;$E$21&amp;")="&amp;F130&amp;" AND LocalMinute("&amp;$E$21&amp;")="&amp;G130&amp;"))", "Bar", "", "Close", "5", "0", "", "", "","FALSE","T"))</f>
        <v/>
      </c>
      <c r="AC130" s="116" t="str">
        <f t="shared" si="27"/>
        <v/>
      </c>
      <c r="AE130" s="115" t="str">
        <f ca="1">IF($R130=1,SUM($S$1:S130),"")</f>
        <v/>
      </c>
      <c r="AF130" s="115" t="str">
        <f ca="1">IF($R130=1,SUM($T$1:T130),"")</f>
        <v/>
      </c>
      <c r="AG130" s="115" t="str">
        <f ca="1">IF($R130=1,SUM($U$1:U130),"")</f>
        <v/>
      </c>
      <c r="AH130" s="115" t="str">
        <f ca="1">IF($R130=1,SUM($V$1:V130),"")</f>
        <v/>
      </c>
      <c r="AI130" s="115" t="str">
        <f ca="1">IF($R130=1,SUM($W$1:W130),"")</f>
        <v/>
      </c>
      <c r="AJ130" s="115" t="str">
        <f ca="1">IF($R130=1,SUM($X$1:X130),"")</f>
        <v/>
      </c>
      <c r="AK130" s="115" t="str">
        <f ca="1">IF($R130=1,SUM($Y$1:Y130),"")</f>
        <v/>
      </c>
      <c r="AL130" s="115" t="str">
        <f ca="1">IF($R130=1,SUM($Z$1:Z130),"")</f>
        <v/>
      </c>
      <c r="AM130" s="115" t="str">
        <f ca="1">IF($R130=1,SUM($AA$1:AA130),"")</f>
        <v/>
      </c>
      <c r="AN130" s="115" t="str">
        <f ca="1">IF($R130=1,SUM($AB$1:AB130),"")</f>
        <v/>
      </c>
      <c r="AO130" s="115" t="str">
        <f ca="1">IF($R130=1,SUM($AC$1:AC130),"")</f>
        <v/>
      </c>
      <c r="AQ130" s="120" t="str">
        <f t="shared" si="28"/>
        <v>19:15</v>
      </c>
    </row>
    <row r="131" spans="6:43" x14ac:dyDescent="0.3">
      <c r="F131" s="115">
        <f t="shared" si="29"/>
        <v>19</v>
      </c>
      <c r="G131" s="117">
        <f t="shared" si="30"/>
        <v>20</v>
      </c>
      <c r="H131" s="118">
        <f t="shared" si="31"/>
        <v>0.80555555555555547</v>
      </c>
      <c r="K131" s="116" t="str">
        <f xml:space="preserve"> IF(O131=1,"",RTD("cqg.rtd",,"StudyData",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/>
      </c>
      <c r="L131" s="116" t="e">
        <f>IF(K131="",NA(),RTD("cqg.rtd",,"StudyData",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>#N/A</v>
      </c>
      <c r="O131" s="115">
        <f t="shared" si="32"/>
        <v>1</v>
      </c>
      <c r="R131" s="115">
        <f t="shared" ca="1" si="33"/>
        <v>1.108999999999988</v>
      </c>
      <c r="S131" s="115" t="str">
        <f>IF(O131=1,"",RTD("cqg.rtd",,"StudyData", "(Vol("&amp;$E$13&amp;")when  (LocalYear("&amp;$E$13&amp;")="&amp;$D$2&amp;" AND LocalMonth("&amp;$E$13&amp;")="&amp;$C$2&amp;" AND LocalDay("&amp;$E$13&amp;")="&amp;$B$2&amp;" AND LocalHour("&amp;$E$13&amp;")="&amp;F131&amp;" AND LocalMinute("&amp;$E$13&amp;")="&amp;G131&amp;"))", "Bar", "", "Close", "5", "0", "", "", "","FALSE","T"))</f>
        <v/>
      </c>
      <c r="T131" s="115" t="str">
        <f>IF(O131=1,"",RTD("cqg.rtd",,"StudyData", "(Vol("&amp;$E$14&amp;")when  (LocalYear("&amp;$E$14&amp;")="&amp;$D$3&amp;" AND LocalMonth("&amp;$E$14&amp;")="&amp;$C$3&amp;" AND LocalDay("&amp;$E$14&amp;")="&amp;$B$3&amp;" AND LocalHour("&amp;$E$14&amp;")="&amp;F131&amp;" AND LocalMinute("&amp;$E$14&amp;")="&amp;G131&amp;"))", "Bar", "", "Close", "5", "0", "", "", "","FALSE","T"))</f>
        <v/>
      </c>
      <c r="U131" s="115" t="str">
        <f>IF(O131=1,"",RTD("cqg.rtd",,"StudyData", "(Vol("&amp;$E$15&amp;")when  (LocalYear("&amp;$E$15&amp;")="&amp;$D$4&amp;" AND LocalMonth("&amp;$E$15&amp;")="&amp;$C$4&amp;" AND LocalDay("&amp;$E$15&amp;")="&amp;$B$4&amp;" AND LocalHour("&amp;$E$15&amp;")="&amp;F131&amp;" AND LocalMinute("&amp;$E$15&amp;")="&amp;G131&amp;"))", "Bar", "", "Close", "5", "0", "", "", "","FALSE","T"))</f>
        <v/>
      </c>
      <c r="V131" s="115" t="str">
        <f>IF(O131=1,"",RTD("cqg.rtd",,"StudyData", "(Vol("&amp;$E$16&amp;")when  (LocalYear("&amp;$E$16&amp;")="&amp;$D$5&amp;" AND LocalMonth("&amp;$E$16&amp;")="&amp;$C$5&amp;" AND LocalDay("&amp;$E$16&amp;")="&amp;$B$5&amp;" AND LocalHour("&amp;$E$16&amp;")="&amp;F131&amp;" AND LocalMinute("&amp;$E$16&amp;")="&amp;G131&amp;"))", "Bar", "", "Close", "5", "0", "", "", "","FALSE","T"))</f>
        <v/>
      </c>
      <c r="W131" s="115" t="str">
        <f>IF(O131=1,"",RTD("cqg.rtd",,"StudyData", "(Vol("&amp;$E$17&amp;")when  (LocalYear("&amp;$E$17&amp;")="&amp;$D$6&amp;" AND LocalMonth("&amp;$E$17&amp;")="&amp;$C$6&amp;" AND LocalDay("&amp;$E$17&amp;")="&amp;$B$6&amp;" AND LocalHour("&amp;$E$17&amp;")="&amp;F131&amp;" AND LocalMinute("&amp;$E$17&amp;")="&amp;G131&amp;"))", "Bar", "", "Close", "5", "0", "", "", "","FALSE","T"))</f>
        <v/>
      </c>
      <c r="X131" s="115" t="str">
        <f>IF(O131=1,"",RTD("cqg.rtd",,"StudyData", "(Vol("&amp;$E$18&amp;")when  (LocalYear("&amp;$E$18&amp;")="&amp;$D$7&amp;" AND LocalMonth("&amp;$E$18&amp;")="&amp;$C$7&amp;" AND LocalDay("&amp;$E$18&amp;")="&amp;$B$7&amp;" AND LocalHour("&amp;$E$18&amp;")="&amp;F131&amp;" AND LocalMinute("&amp;$E$18&amp;")="&amp;G131&amp;"))", "Bar", "", "Close", "5", "0", "", "", "","FALSE","T"))</f>
        <v/>
      </c>
      <c r="Y131" s="115" t="str">
        <f>IF(O131=1,"",RTD("cqg.rtd",,"StudyData", "(Vol("&amp;$E$19&amp;")when  (LocalYear("&amp;$E$19&amp;")="&amp;$D$8&amp;" AND LocalMonth("&amp;$E$19&amp;")="&amp;$C$8&amp;" AND LocalDay("&amp;$E$19&amp;")="&amp;$B$8&amp;" AND LocalHour("&amp;$E$19&amp;")="&amp;F131&amp;" AND LocalMinute("&amp;$E$19&amp;")="&amp;G131&amp;"))", "Bar", "", "Close", "5", "0", "", "", "","FALSE","T"))</f>
        <v/>
      </c>
      <c r="Z131" s="115" t="str">
        <f>IF(O131=1,"",RTD("cqg.rtd",,"StudyData", "(Vol("&amp;$E$20&amp;")when  (LocalYear("&amp;$E$20&amp;")="&amp;$D$9&amp;" AND LocalMonth("&amp;$E$20&amp;")="&amp;$C$9&amp;" AND LocalDay("&amp;$E$20&amp;")="&amp;$B$9&amp;" AND LocalHour("&amp;$E$20&amp;")="&amp;F131&amp;" AND LocalMinute("&amp;$E$20&amp;")="&amp;G131&amp;"))", "Bar", "", "Close", "5", "0", "", "", "","FALSE","T"))</f>
        <v/>
      </c>
      <c r="AA131" s="115" t="str">
        <f>IF(O131=1,"",RTD("cqg.rtd",,"StudyData", "(Vol("&amp;$E$21&amp;")when  (LocalYear("&amp;$E$21&amp;")="&amp;$D$10&amp;" AND LocalMonth("&amp;$E$21&amp;")="&amp;$C$10&amp;" AND LocalDay("&amp;$E$21&amp;")="&amp;$B$10&amp;" AND LocalHour("&amp;$E$21&amp;")="&amp;F131&amp;" AND LocalMinute("&amp;$E$21&amp;")="&amp;G131&amp;"))", "Bar", "", "Close", "5", "0", "", "", "","FALSE","T"))</f>
        <v/>
      </c>
      <c r="AB131" s="115" t="str">
        <f>IF(O131=1,"",RTD("cqg.rtd",,"StudyData", "(Vol("&amp;$E$21&amp;")when  (LocalYear("&amp;$E$21&amp;")="&amp;$D$11&amp;" AND LocalMonth("&amp;$E$21&amp;")="&amp;$C$11&amp;" AND LocalDay("&amp;$E$21&amp;")="&amp;$B$11&amp;" AND LocalHour("&amp;$E$21&amp;")="&amp;F131&amp;" AND LocalMinute("&amp;$E$21&amp;")="&amp;G131&amp;"))", "Bar", "", "Close", "5", "0", "", "", "","FALSE","T"))</f>
        <v/>
      </c>
      <c r="AC131" s="116" t="str">
        <f t="shared" si="27"/>
        <v/>
      </c>
      <c r="AE131" s="115" t="str">
        <f ca="1">IF($R131=1,SUM($S$1:S131),"")</f>
        <v/>
      </c>
      <c r="AF131" s="115" t="str">
        <f ca="1">IF($R131=1,SUM($T$1:T131),"")</f>
        <v/>
      </c>
      <c r="AG131" s="115" t="str">
        <f ca="1">IF($R131=1,SUM($U$1:U131),"")</f>
        <v/>
      </c>
      <c r="AH131" s="115" t="str">
        <f ca="1">IF($R131=1,SUM($V$1:V131),"")</f>
        <v/>
      </c>
      <c r="AI131" s="115" t="str">
        <f ca="1">IF($R131=1,SUM($W$1:W131),"")</f>
        <v/>
      </c>
      <c r="AJ131" s="115" t="str">
        <f ca="1">IF($R131=1,SUM($X$1:X131),"")</f>
        <v/>
      </c>
      <c r="AK131" s="115" t="str">
        <f ca="1">IF($R131=1,SUM($Y$1:Y131),"")</f>
        <v/>
      </c>
      <c r="AL131" s="115" t="str">
        <f ca="1">IF($R131=1,SUM($Z$1:Z131),"")</f>
        <v/>
      </c>
      <c r="AM131" s="115" t="str">
        <f ca="1">IF($R131=1,SUM($AA$1:AA131),"")</f>
        <v/>
      </c>
      <c r="AN131" s="115" t="str">
        <f ca="1">IF($R131=1,SUM($AB$1:AB131),"")</f>
        <v/>
      </c>
      <c r="AO131" s="115" t="str">
        <f ca="1">IF($R131=1,SUM($AC$1:AC131),"")</f>
        <v/>
      </c>
      <c r="AQ131" s="120" t="str">
        <f t="shared" si="28"/>
        <v>19:20</v>
      </c>
    </row>
    <row r="132" spans="6:43" x14ac:dyDescent="0.3">
      <c r="F132" s="115">
        <f t="shared" si="29"/>
        <v>19</v>
      </c>
      <c r="G132" s="117">
        <f t="shared" si="30"/>
        <v>25</v>
      </c>
      <c r="H132" s="118">
        <f t="shared" si="31"/>
        <v>0.80902777777777779</v>
      </c>
      <c r="K132" s="116" t="str">
        <f xml:space="preserve"> IF(O132=1,"",RTD("cqg.rtd",,"StudyData",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/>
      </c>
      <c r="L132" s="116" t="e">
        <f>IF(K132="",NA(),RTD("cqg.rtd",,"StudyData",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>#N/A</v>
      </c>
      <c r="O132" s="115">
        <f t="shared" si="32"/>
        <v>1</v>
      </c>
      <c r="R132" s="115">
        <f t="shared" ca="1" si="33"/>
        <v>1.1099999999999879</v>
      </c>
      <c r="S132" s="115" t="str">
        <f>IF(O132=1,"",RTD("cqg.rtd",,"StudyData", "(Vol("&amp;$E$13&amp;")when  (LocalYear("&amp;$E$13&amp;")="&amp;$D$2&amp;" AND LocalMonth("&amp;$E$13&amp;")="&amp;$C$2&amp;" AND LocalDay("&amp;$E$13&amp;")="&amp;$B$2&amp;" AND LocalHour("&amp;$E$13&amp;")="&amp;F132&amp;" AND LocalMinute("&amp;$E$13&amp;")="&amp;G132&amp;"))", "Bar", "", "Close", "5", "0", "", "", "","FALSE","T"))</f>
        <v/>
      </c>
      <c r="T132" s="115" t="str">
        <f>IF(O132=1,"",RTD("cqg.rtd",,"StudyData", "(Vol("&amp;$E$14&amp;")when  (LocalYear("&amp;$E$14&amp;")="&amp;$D$3&amp;" AND LocalMonth("&amp;$E$14&amp;")="&amp;$C$3&amp;" AND LocalDay("&amp;$E$14&amp;")="&amp;$B$3&amp;" AND LocalHour("&amp;$E$14&amp;")="&amp;F132&amp;" AND LocalMinute("&amp;$E$14&amp;")="&amp;G132&amp;"))", "Bar", "", "Close", "5", "0", "", "", "","FALSE","T"))</f>
        <v/>
      </c>
      <c r="U132" s="115" t="str">
        <f>IF(O132=1,"",RTD("cqg.rtd",,"StudyData", "(Vol("&amp;$E$15&amp;")when  (LocalYear("&amp;$E$15&amp;")="&amp;$D$4&amp;" AND LocalMonth("&amp;$E$15&amp;")="&amp;$C$4&amp;" AND LocalDay("&amp;$E$15&amp;")="&amp;$B$4&amp;" AND LocalHour("&amp;$E$15&amp;")="&amp;F132&amp;" AND LocalMinute("&amp;$E$15&amp;")="&amp;G132&amp;"))", "Bar", "", "Close", "5", "0", "", "", "","FALSE","T"))</f>
        <v/>
      </c>
      <c r="V132" s="115" t="str">
        <f>IF(O132=1,"",RTD("cqg.rtd",,"StudyData", "(Vol("&amp;$E$16&amp;")when  (LocalYear("&amp;$E$16&amp;")="&amp;$D$5&amp;" AND LocalMonth("&amp;$E$16&amp;")="&amp;$C$5&amp;" AND LocalDay("&amp;$E$16&amp;")="&amp;$B$5&amp;" AND LocalHour("&amp;$E$16&amp;")="&amp;F132&amp;" AND LocalMinute("&amp;$E$16&amp;")="&amp;G132&amp;"))", "Bar", "", "Close", "5", "0", "", "", "","FALSE","T"))</f>
        <v/>
      </c>
      <c r="W132" s="115" t="str">
        <f>IF(O132=1,"",RTD("cqg.rtd",,"StudyData", "(Vol("&amp;$E$17&amp;")when  (LocalYear("&amp;$E$17&amp;")="&amp;$D$6&amp;" AND LocalMonth("&amp;$E$17&amp;")="&amp;$C$6&amp;" AND LocalDay("&amp;$E$17&amp;")="&amp;$B$6&amp;" AND LocalHour("&amp;$E$17&amp;")="&amp;F132&amp;" AND LocalMinute("&amp;$E$17&amp;")="&amp;G132&amp;"))", "Bar", "", "Close", "5", "0", "", "", "","FALSE","T"))</f>
        <v/>
      </c>
      <c r="X132" s="115" t="str">
        <f>IF(O132=1,"",RTD("cqg.rtd",,"StudyData", "(Vol("&amp;$E$18&amp;")when  (LocalYear("&amp;$E$18&amp;")="&amp;$D$7&amp;" AND LocalMonth("&amp;$E$18&amp;")="&amp;$C$7&amp;" AND LocalDay("&amp;$E$18&amp;")="&amp;$B$7&amp;" AND LocalHour("&amp;$E$18&amp;")="&amp;F132&amp;" AND LocalMinute("&amp;$E$18&amp;")="&amp;G132&amp;"))", "Bar", "", "Close", "5", "0", "", "", "","FALSE","T"))</f>
        <v/>
      </c>
      <c r="Y132" s="115" t="str">
        <f>IF(O132=1,"",RTD("cqg.rtd",,"StudyData", "(Vol("&amp;$E$19&amp;")when  (LocalYear("&amp;$E$19&amp;")="&amp;$D$8&amp;" AND LocalMonth("&amp;$E$19&amp;")="&amp;$C$8&amp;" AND LocalDay("&amp;$E$19&amp;")="&amp;$B$8&amp;" AND LocalHour("&amp;$E$19&amp;")="&amp;F132&amp;" AND LocalMinute("&amp;$E$19&amp;")="&amp;G132&amp;"))", "Bar", "", "Close", "5", "0", "", "", "","FALSE","T"))</f>
        <v/>
      </c>
      <c r="Z132" s="115" t="str">
        <f>IF(O132=1,"",RTD("cqg.rtd",,"StudyData", "(Vol("&amp;$E$20&amp;")when  (LocalYear("&amp;$E$20&amp;")="&amp;$D$9&amp;" AND LocalMonth("&amp;$E$20&amp;")="&amp;$C$9&amp;" AND LocalDay("&amp;$E$20&amp;")="&amp;$B$9&amp;" AND LocalHour("&amp;$E$20&amp;")="&amp;F132&amp;" AND LocalMinute("&amp;$E$20&amp;")="&amp;G132&amp;"))", "Bar", "", "Close", "5", "0", "", "", "","FALSE","T"))</f>
        <v/>
      </c>
      <c r="AA132" s="115" t="str">
        <f>IF(O132=1,"",RTD("cqg.rtd",,"StudyData", "(Vol("&amp;$E$21&amp;")when  (LocalYear("&amp;$E$21&amp;")="&amp;$D$10&amp;" AND LocalMonth("&amp;$E$21&amp;")="&amp;$C$10&amp;" AND LocalDay("&amp;$E$21&amp;")="&amp;$B$10&amp;" AND LocalHour("&amp;$E$21&amp;")="&amp;F132&amp;" AND LocalMinute("&amp;$E$21&amp;")="&amp;G132&amp;"))", "Bar", "", "Close", "5", "0", "", "", "","FALSE","T"))</f>
        <v/>
      </c>
      <c r="AB132" s="115" t="str">
        <f>IF(O132=1,"",RTD("cqg.rtd",,"StudyData", "(Vol("&amp;$E$21&amp;")when  (LocalYear("&amp;$E$21&amp;")="&amp;$D$11&amp;" AND LocalMonth("&amp;$E$21&amp;")="&amp;$C$11&amp;" AND LocalDay("&amp;$E$21&amp;")="&amp;$B$11&amp;" AND LocalHour("&amp;$E$21&amp;")="&amp;F132&amp;" AND LocalMinute("&amp;$E$21&amp;")="&amp;G132&amp;"))", "Bar", "", "Close", "5", "0", "", "", "","FALSE","T"))</f>
        <v/>
      </c>
      <c r="AC132" s="116" t="str">
        <f t="shared" si="27"/>
        <v/>
      </c>
      <c r="AE132" s="115" t="str">
        <f ca="1">IF($R132=1,SUM($S$1:S132),"")</f>
        <v/>
      </c>
      <c r="AF132" s="115" t="str">
        <f ca="1">IF($R132=1,SUM($T$1:T132),"")</f>
        <v/>
      </c>
      <c r="AG132" s="115" t="str">
        <f ca="1">IF($R132=1,SUM($U$1:U132),"")</f>
        <v/>
      </c>
      <c r="AH132" s="115" t="str">
        <f ca="1">IF($R132=1,SUM($V$1:V132),"")</f>
        <v/>
      </c>
      <c r="AI132" s="115" t="str">
        <f ca="1">IF($R132=1,SUM($W$1:W132),"")</f>
        <v/>
      </c>
      <c r="AJ132" s="115" t="str">
        <f ca="1">IF($R132=1,SUM($X$1:X132),"")</f>
        <v/>
      </c>
      <c r="AK132" s="115" t="str">
        <f ca="1">IF($R132=1,SUM($Y$1:Y132),"")</f>
        <v/>
      </c>
      <c r="AL132" s="115" t="str">
        <f ca="1">IF($R132=1,SUM($Z$1:Z132),"")</f>
        <v/>
      </c>
      <c r="AM132" s="115" t="str">
        <f ca="1">IF($R132=1,SUM($AA$1:AA132),"")</f>
        <v/>
      </c>
      <c r="AN132" s="115" t="str">
        <f ca="1">IF($R132=1,SUM($AB$1:AB132),"")</f>
        <v/>
      </c>
      <c r="AO132" s="115" t="str">
        <f ca="1">IF($R132=1,SUM($AC$1:AC132),"")</f>
        <v/>
      </c>
      <c r="AQ132" s="120" t="str">
        <f t="shared" si="28"/>
        <v>19:25</v>
      </c>
    </row>
    <row r="133" spans="6:43" x14ac:dyDescent="0.3">
      <c r="F133" s="115">
        <f t="shared" si="29"/>
        <v>19</v>
      </c>
      <c r="G133" s="117">
        <f t="shared" si="30"/>
        <v>30</v>
      </c>
      <c r="H133" s="118">
        <f t="shared" si="31"/>
        <v>0.8125</v>
      </c>
      <c r="K133" s="116" t="str">
        <f xml:space="preserve"> IF(O133=1,"",RTD("cqg.rtd",,"StudyData",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/>
      </c>
      <c r="L133" s="116" t="e">
        <f>IF(K133="",NA(),RTD("cqg.rtd",,"StudyData",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>#N/A</v>
      </c>
      <c r="O133" s="115">
        <f t="shared" si="32"/>
        <v>1</v>
      </c>
      <c r="R133" s="115">
        <f t="shared" ca="1" si="33"/>
        <v>1.1109999999999878</v>
      </c>
      <c r="S133" s="115" t="str">
        <f>IF(O133=1,"",RTD("cqg.rtd",,"StudyData", "(Vol("&amp;$E$13&amp;")when  (LocalYear("&amp;$E$13&amp;")="&amp;$D$2&amp;" AND LocalMonth("&amp;$E$13&amp;")="&amp;$C$2&amp;" AND LocalDay("&amp;$E$13&amp;")="&amp;$B$2&amp;" AND LocalHour("&amp;$E$13&amp;")="&amp;F133&amp;" AND LocalMinute("&amp;$E$13&amp;")="&amp;G133&amp;"))", "Bar", "", "Close", "5", "0", "", "", "","FALSE","T"))</f>
        <v/>
      </c>
      <c r="T133" s="115" t="str">
        <f>IF(O133=1,"",RTD("cqg.rtd",,"StudyData", "(Vol("&amp;$E$14&amp;")when  (LocalYear("&amp;$E$14&amp;")="&amp;$D$3&amp;" AND LocalMonth("&amp;$E$14&amp;")="&amp;$C$3&amp;" AND LocalDay("&amp;$E$14&amp;")="&amp;$B$3&amp;" AND LocalHour("&amp;$E$14&amp;")="&amp;F133&amp;" AND LocalMinute("&amp;$E$14&amp;")="&amp;G133&amp;"))", "Bar", "", "Close", "5", "0", "", "", "","FALSE","T"))</f>
        <v/>
      </c>
      <c r="U133" s="115" t="str">
        <f>IF(O133=1,"",RTD("cqg.rtd",,"StudyData", "(Vol("&amp;$E$15&amp;")when  (LocalYear("&amp;$E$15&amp;")="&amp;$D$4&amp;" AND LocalMonth("&amp;$E$15&amp;")="&amp;$C$4&amp;" AND LocalDay("&amp;$E$15&amp;")="&amp;$B$4&amp;" AND LocalHour("&amp;$E$15&amp;")="&amp;F133&amp;" AND LocalMinute("&amp;$E$15&amp;")="&amp;G133&amp;"))", "Bar", "", "Close", "5", "0", "", "", "","FALSE","T"))</f>
        <v/>
      </c>
      <c r="V133" s="115" t="str">
        <f>IF(O133=1,"",RTD("cqg.rtd",,"StudyData", "(Vol("&amp;$E$16&amp;")when  (LocalYear("&amp;$E$16&amp;")="&amp;$D$5&amp;" AND LocalMonth("&amp;$E$16&amp;")="&amp;$C$5&amp;" AND LocalDay("&amp;$E$16&amp;")="&amp;$B$5&amp;" AND LocalHour("&amp;$E$16&amp;")="&amp;F133&amp;" AND LocalMinute("&amp;$E$16&amp;")="&amp;G133&amp;"))", "Bar", "", "Close", "5", "0", "", "", "","FALSE","T"))</f>
        <v/>
      </c>
      <c r="W133" s="115" t="str">
        <f>IF(O133=1,"",RTD("cqg.rtd",,"StudyData", "(Vol("&amp;$E$17&amp;")when  (LocalYear("&amp;$E$17&amp;")="&amp;$D$6&amp;" AND LocalMonth("&amp;$E$17&amp;")="&amp;$C$6&amp;" AND LocalDay("&amp;$E$17&amp;")="&amp;$B$6&amp;" AND LocalHour("&amp;$E$17&amp;")="&amp;F133&amp;" AND LocalMinute("&amp;$E$17&amp;")="&amp;G133&amp;"))", "Bar", "", "Close", "5", "0", "", "", "","FALSE","T"))</f>
        <v/>
      </c>
      <c r="X133" s="115" t="str">
        <f>IF(O133=1,"",RTD("cqg.rtd",,"StudyData", "(Vol("&amp;$E$18&amp;")when  (LocalYear("&amp;$E$18&amp;")="&amp;$D$7&amp;" AND LocalMonth("&amp;$E$18&amp;")="&amp;$C$7&amp;" AND LocalDay("&amp;$E$18&amp;")="&amp;$B$7&amp;" AND LocalHour("&amp;$E$18&amp;")="&amp;F133&amp;" AND LocalMinute("&amp;$E$18&amp;")="&amp;G133&amp;"))", "Bar", "", "Close", "5", "0", "", "", "","FALSE","T"))</f>
        <v/>
      </c>
      <c r="Y133" s="115" t="str">
        <f>IF(O133=1,"",RTD("cqg.rtd",,"StudyData", "(Vol("&amp;$E$19&amp;")when  (LocalYear("&amp;$E$19&amp;")="&amp;$D$8&amp;" AND LocalMonth("&amp;$E$19&amp;")="&amp;$C$8&amp;" AND LocalDay("&amp;$E$19&amp;")="&amp;$B$8&amp;" AND LocalHour("&amp;$E$19&amp;")="&amp;F133&amp;" AND LocalMinute("&amp;$E$19&amp;")="&amp;G133&amp;"))", "Bar", "", "Close", "5", "0", "", "", "","FALSE","T"))</f>
        <v/>
      </c>
      <c r="Z133" s="115" t="str">
        <f>IF(O133=1,"",RTD("cqg.rtd",,"StudyData", "(Vol("&amp;$E$20&amp;")when  (LocalYear("&amp;$E$20&amp;")="&amp;$D$9&amp;" AND LocalMonth("&amp;$E$20&amp;")="&amp;$C$9&amp;" AND LocalDay("&amp;$E$20&amp;")="&amp;$B$9&amp;" AND LocalHour("&amp;$E$20&amp;")="&amp;F133&amp;" AND LocalMinute("&amp;$E$20&amp;")="&amp;G133&amp;"))", "Bar", "", "Close", "5", "0", "", "", "","FALSE","T"))</f>
        <v/>
      </c>
      <c r="AA133" s="115" t="str">
        <f>IF(O133=1,"",RTD("cqg.rtd",,"StudyData", "(Vol("&amp;$E$21&amp;")when  (LocalYear("&amp;$E$21&amp;")="&amp;$D$10&amp;" AND LocalMonth("&amp;$E$21&amp;")="&amp;$C$10&amp;" AND LocalDay("&amp;$E$21&amp;")="&amp;$B$10&amp;" AND LocalHour("&amp;$E$21&amp;")="&amp;F133&amp;" AND LocalMinute("&amp;$E$21&amp;")="&amp;G133&amp;"))", "Bar", "", "Close", "5", "0", "", "", "","FALSE","T"))</f>
        <v/>
      </c>
      <c r="AB133" s="115" t="str">
        <f>IF(O133=1,"",RTD("cqg.rtd",,"StudyData", "(Vol("&amp;$E$21&amp;")when  (LocalYear("&amp;$E$21&amp;")="&amp;$D$11&amp;" AND LocalMonth("&amp;$E$21&amp;")="&amp;$C$11&amp;" AND LocalDay("&amp;$E$21&amp;")="&amp;$B$11&amp;" AND LocalHour("&amp;$E$21&amp;")="&amp;F133&amp;" AND LocalMinute("&amp;$E$21&amp;")="&amp;G133&amp;"))", "Bar", "", "Close", "5", "0", "", "", "","FALSE","T"))</f>
        <v/>
      </c>
      <c r="AC133" s="116" t="str">
        <f t="shared" si="27"/>
        <v/>
      </c>
      <c r="AE133" s="115" t="str">
        <f ca="1">IF($R133=1,SUM($S$1:S133),"")</f>
        <v/>
      </c>
      <c r="AF133" s="115" t="str">
        <f ca="1">IF($R133=1,SUM($T$1:T133),"")</f>
        <v/>
      </c>
      <c r="AG133" s="115" t="str">
        <f ca="1">IF($R133=1,SUM($U$1:U133),"")</f>
        <v/>
      </c>
      <c r="AH133" s="115" t="str">
        <f ca="1">IF($R133=1,SUM($V$1:V133),"")</f>
        <v/>
      </c>
      <c r="AI133" s="115" t="str">
        <f ca="1">IF($R133=1,SUM($W$1:W133),"")</f>
        <v/>
      </c>
      <c r="AJ133" s="115" t="str">
        <f ca="1">IF($R133=1,SUM($X$1:X133),"")</f>
        <v/>
      </c>
      <c r="AK133" s="115" t="str">
        <f ca="1">IF($R133=1,SUM($Y$1:Y133),"")</f>
        <v/>
      </c>
      <c r="AL133" s="115" t="str">
        <f ca="1">IF($R133=1,SUM($Z$1:Z133),"")</f>
        <v/>
      </c>
      <c r="AM133" s="115" t="str">
        <f ca="1">IF($R133=1,SUM($AA$1:AA133),"")</f>
        <v/>
      </c>
      <c r="AN133" s="115" t="str">
        <f ca="1">IF($R133=1,SUM($AB$1:AB133),"")</f>
        <v/>
      </c>
      <c r="AO133" s="115" t="str">
        <f ca="1">IF($R133=1,SUM($AC$1:AC133),"")</f>
        <v/>
      </c>
      <c r="AQ133" s="120" t="str">
        <f t="shared" si="28"/>
        <v>19:30</v>
      </c>
    </row>
    <row r="134" spans="6:43" x14ac:dyDescent="0.3">
      <c r="F134" s="115">
        <f t="shared" si="29"/>
        <v>19</v>
      </c>
      <c r="G134" s="117">
        <f t="shared" si="30"/>
        <v>35</v>
      </c>
      <c r="H134" s="118">
        <f t="shared" si="31"/>
        <v>0.81597222222222221</v>
      </c>
      <c r="K134" s="116" t="str">
        <f xml:space="preserve"> IF(O134=1,"",RTD("cqg.rtd",,"StudyData",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/>
      </c>
      <c r="L134" s="116" t="e">
        <f>IF(K134="",NA(),RTD("cqg.rtd",,"StudyData",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>#N/A</v>
      </c>
      <c r="O134" s="115">
        <f t="shared" si="32"/>
        <v>1</v>
      </c>
      <c r="R134" s="115">
        <f t="shared" ca="1" si="33"/>
        <v>1.1119999999999877</v>
      </c>
      <c r="S134" s="115" t="str">
        <f>IF(O134=1,"",RTD("cqg.rtd",,"StudyData", "(Vol("&amp;$E$13&amp;")when  (LocalYear("&amp;$E$13&amp;")="&amp;$D$2&amp;" AND LocalMonth("&amp;$E$13&amp;")="&amp;$C$2&amp;" AND LocalDay("&amp;$E$13&amp;")="&amp;$B$2&amp;" AND LocalHour("&amp;$E$13&amp;")="&amp;F134&amp;" AND LocalMinute("&amp;$E$13&amp;")="&amp;G134&amp;"))", "Bar", "", "Close", "5", "0", "", "", "","FALSE","T"))</f>
        <v/>
      </c>
      <c r="T134" s="115" t="str">
        <f>IF(O134=1,"",RTD("cqg.rtd",,"StudyData", "(Vol("&amp;$E$14&amp;")when  (LocalYear("&amp;$E$14&amp;")="&amp;$D$3&amp;" AND LocalMonth("&amp;$E$14&amp;")="&amp;$C$3&amp;" AND LocalDay("&amp;$E$14&amp;")="&amp;$B$3&amp;" AND LocalHour("&amp;$E$14&amp;")="&amp;F134&amp;" AND LocalMinute("&amp;$E$14&amp;")="&amp;G134&amp;"))", "Bar", "", "Close", "5", "0", "", "", "","FALSE","T"))</f>
        <v/>
      </c>
      <c r="U134" s="115" t="str">
        <f>IF(O134=1,"",RTD("cqg.rtd",,"StudyData", "(Vol("&amp;$E$15&amp;")when  (LocalYear("&amp;$E$15&amp;")="&amp;$D$4&amp;" AND LocalMonth("&amp;$E$15&amp;")="&amp;$C$4&amp;" AND LocalDay("&amp;$E$15&amp;")="&amp;$B$4&amp;" AND LocalHour("&amp;$E$15&amp;")="&amp;F134&amp;" AND LocalMinute("&amp;$E$15&amp;")="&amp;G134&amp;"))", "Bar", "", "Close", "5", "0", "", "", "","FALSE","T"))</f>
        <v/>
      </c>
      <c r="V134" s="115" t="str">
        <f>IF(O134=1,"",RTD("cqg.rtd",,"StudyData", "(Vol("&amp;$E$16&amp;")when  (LocalYear("&amp;$E$16&amp;")="&amp;$D$5&amp;" AND LocalMonth("&amp;$E$16&amp;")="&amp;$C$5&amp;" AND LocalDay("&amp;$E$16&amp;")="&amp;$B$5&amp;" AND LocalHour("&amp;$E$16&amp;")="&amp;F134&amp;" AND LocalMinute("&amp;$E$16&amp;")="&amp;G134&amp;"))", "Bar", "", "Close", "5", "0", "", "", "","FALSE","T"))</f>
        <v/>
      </c>
      <c r="W134" s="115" t="str">
        <f>IF(O134=1,"",RTD("cqg.rtd",,"StudyData", "(Vol("&amp;$E$17&amp;")when  (LocalYear("&amp;$E$17&amp;")="&amp;$D$6&amp;" AND LocalMonth("&amp;$E$17&amp;")="&amp;$C$6&amp;" AND LocalDay("&amp;$E$17&amp;")="&amp;$B$6&amp;" AND LocalHour("&amp;$E$17&amp;")="&amp;F134&amp;" AND LocalMinute("&amp;$E$17&amp;")="&amp;G134&amp;"))", "Bar", "", "Close", "5", "0", "", "", "","FALSE","T"))</f>
        <v/>
      </c>
      <c r="X134" s="115" t="str">
        <f>IF(O134=1,"",RTD("cqg.rtd",,"StudyData", "(Vol("&amp;$E$18&amp;")when  (LocalYear("&amp;$E$18&amp;")="&amp;$D$7&amp;" AND LocalMonth("&amp;$E$18&amp;")="&amp;$C$7&amp;" AND LocalDay("&amp;$E$18&amp;")="&amp;$B$7&amp;" AND LocalHour("&amp;$E$18&amp;")="&amp;F134&amp;" AND LocalMinute("&amp;$E$18&amp;")="&amp;G134&amp;"))", "Bar", "", "Close", "5", "0", "", "", "","FALSE","T"))</f>
        <v/>
      </c>
      <c r="Y134" s="115" t="str">
        <f>IF(O134=1,"",RTD("cqg.rtd",,"StudyData", "(Vol("&amp;$E$19&amp;")when  (LocalYear("&amp;$E$19&amp;")="&amp;$D$8&amp;" AND LocalMonth("&amp;$E$19&amp;")="&amp;$C$8&amp;" AND LocalDay("&amp;$E$19&amp;")="&amp;$B$8&amp;" AND LocalHour("&amp;$E$19&amp;")="&amp;F134&amp;" AND LocalMinute("&amp;$E$19&amp;")="&amp;G134&amp;"))", "Bar", "", "Close", "5", "0", "", "", "","FALSE","T"))</f>
        <v/>
      </c>
      <c r="Z134" s="115" t="str">
        <f>IF(O134=1,"",RTD("cqg.rtd",,"StudyData", "(Vol("&amp;$E$20&amp;")when  (LocalYear("&amp;$E$20&amp;")="&amp;$D$9&amp;" AND LocalMonth("&amp;$E$20&amp;")="&amp;$C$9&amp;" AND LocalDay("&amp;$E$20&amp;")="&amp;$B$9&amp;" AND LocalHour("&amp;$E$20&amp;")="&amp;F134&amp;" AND LocalMinute("&amp;$E$20&amp;")="&amp;G134&amp;"))", "Bar", "", "Close", "5", "0", "", "", "","FALSE","T"))</f>
        <v/>
      </c>
      <c r="AA134" s="115" t="str">
        <f>IF(O134=1,"",RTD("cqg.rtd",,"StudyData", "(Vol("&amp;$E$21&amp;")when  (LocalYear("&amp;$E$21&amp;")="&amp;$D$10&amp;" AND LocalMonth("&amp;$E$21&amp;")="&amp;$C$10&amp;" AND LocalDay("&amp;$E$21&amp;")="&amp;$B$10&amp;" AND LocalHour("&amp;$E$21&amp;")="&amp;F134&amp;" AND LocalMinute("&amp;$E$21&amp;")="&amp;G134&amp;"))", "Bar", "", "Close", "5", "0", "", "", "","FALSE","T"))</f>
        <v/>
      </c>
      <c r="AB134" s="115" t="str">
        <f>IF(O134=1,"",RTD("cqg.rtd",,"StudyData", "(Vol("&amp;$E$21&amp;")when  (LocalYear("&amp;$E$21&amp;")="&amp;$D$11&amp;" AND LocalMonth("&amp;$E$21&amp;")="&amp;$C$11&amp;" AND LocalDay("&amp;$E$21&amp;")="&amp;$B$11&amp;" AND LocalHour("&amp;$E$21&amp;")="&amp;F134&amp;" AND LocalMinute("&amp;$E$21&amp;")="&amp;G134&amp;"))", "Bar", "", "Close", "5", "0", "", "", "","FALSE","T"))</f>
        <v/>
      </c>
      <c r="AC134" s="116" t="str">
        <f t="shared" si="27"/>
        <v/>
      </c>
      <c r="AE134" s="115" t="str">
        <f ca="1">IF($R134=1,SUM($S$1:S134),"")</f>
        <v/>
      </c>
      <c r="AF134" s="115" t="str">
        <f ca="1">IF($R134=1,SUM($T$1:T134),"")</f>
        <v/>
      </c>
      <c r="AG134" s="115" t="str">
        <f ca="1">IF($R134=1,SUM($U$1:U134),"")</f>
        <v/>
      </c>
      <c r="AH134" s="115" t="str">
        <f ca="1">IF($R134=1,SUM($V$1:V134),"")</f>
        <v/>
      </c>
      <c r="AI134" s="115" t="str">
        <f ca="1">IF($R134=1,SUM($W$1:W134),"")</f>
        <v/>
      </c>
      <c r="AJ134" s="115" t="str">
        <f ca="1">IF($R134=1,SUM($X$1:X134),"")</f>
        <v/>
      </c>
      <c r="AK134" s="115" t="str">
        <f ca="1">IF($R134=1,SUM($Y$1:Y134),"")</f>
        <v/>
      </c>
      <c r="AL134" s="115" t="str">
        <f ca="1">IF($R134=1,SUM($Z$1:Z134),"")</f>
        <v/>
      </c>
      <c r="AM134" s="115" t="str">
        <f ca="1">IF($R134=1,SUM($AA$1:AA134),"")</f>
        <v/>
      </c>
      <c r="AN134" s="115" t="str">
        <f ca="1">IF($R134=1,SUM($AB$1:AB134),"")</f>
        <v/>
      </c>
      <c r="AO134" s="115" t="str">
        <f ca="1">IF($R134=1,SUM($AC$1:AC134),"")</f>
        <v/>
      </c>
      <c r="AQ134" s="120" t="str">
        <f t="shared" si="28"/>
        <v>19:35</v>
      </c>
    </row>
    <row r="135" spans="6:43" x14ac:dyDescent="0.3">
      <c r="F135" s="115">
        <f t="shared" si="29"/>
        <v>19</v>
      </c>
      <c r="G135" s="117">
        <f t="shared" si="30"/>
        <v>40</v>
      </c>
      <c r="H135" s="118">
        <f t="shared" si="31"/>
        <v>0.81944444444444453</v>
      </c>
      <c r="K135" s="116" t="str">
        <f xml:space="preserve"> IF(O135=1,"",RTD("cqg.rtd",,"StudyData",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/>
      </c>
      <c r="L135" s="116" t="e">
        <f>IF(K135="",NA(),RTD("cqg.rtd",,"StudyData",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>#N/A</v>
      </c>
      <c r="O135" s="115">
        <f t="shared" si="32"/>
        <v>1</v>
      </c>
      <c r="R135" s="115">
        <f t="shared" ca="1" si="33"/>
        <v>1.1129999999999876</v>
      </c>
      <c r="S135" s="115" t="str">
        <f>IF(O135=1,"",RTD("cqg.rtd",,"StudyData", "(Vol("&amp;$E$13&amp;")when  (LocalYear("&amp;$E$13&amp;")="&amp;$D$2&amp;" AND LocalMonth("&amp;$E$13&amp;")="&amp;$C$2&amp;" AND LocalDay("&amp;$E$13&amp;")="&amp;$B$2&amp;" AND LocalHour("&amp;$E$13&amp;")="&amp;F135&amp;" AND LocalMinute("&amp;$E$13&amp;")="&amp;G135&amp;"))", "Bar", "", "Close", "5", "0", "", "", "","FALSE","T"))</f>
        <v/>
      </c>
      <c r="T135" s="115" t="str">
        <f>IF(O135=1,"",RTD("cqg.rtd",,"StudyData", "(Vol("&amp;$E$14&amp;")when  (LocalYear("&amp;$E$14&amp;")="&amp;$D$3&amp;" AND LocalMonth("&amp;$E$14&amp;")="&amp;$C$3&amp;" AND LocalDay("&amp;$E$14&amp;")="&amp;$B$3&amp;" AND LocalHour("&amp;$E$14&amp;")="&amp;F135&amp;" AND LocalMinute("&amp;$E$14&amp;")="&amp;G135&amp;"))", "Bar", "", "Close", "5", "0", "", "", "","FALSE","T"))</f>
        <v/>
      </c>
      <c r="U135" s="115" t="str">
        <f>IF(O135=1,"",RTD("cqg.rtd",,"StudyData", "(Vol("&amp;$E$15&amp;")when  (LocalYear("&amp;$E$15&amp;")="&amp;$D$4&amp;" AND LocalMonth("&amp;$E$15&amp;")="&amp;$C$4&amp;" AND LocalDay("&amp;$E$15&amp;")="&amp;$B$4&amp;" AND LocalHour("&amp;$E$15&amp;")="&amp;F135&amp;" AND LocalMinute("&amp;$E$15&amp;")="&amp;G135&amp;"))", "Bar", "", "Close", "5", "0", "", "", "","FALSE","T"))</f>
        <v/>
      </c>
      <c r="V135" s="115" t="str">
        <f>IF(O135=1,"",RTD("cqg.rtd",,"StudyData", "(Vol("&amp;$E$16&amp;")when  (LocalYear("&amp;$E$16&amp;")="&amp;$D$5&amp;" AND LocalMonth("&amp;$E$16&amp;")="&amp;$C$5&amp;" AND LocalDay("&amp;$E$16&amp;")="&amp;$B$5&amp;" AND LocalHour("&amp;$E$16&amp;")="&amp;F135&amp;" AND LocalMinute("&amp;$E$16&amp;")="&amp;G135&amp;"))", "Bar", "", "Close", "5", "0", "", "", "","FALSE","T"))</f>
        <v/>
      </c>
      <c r="W135" s="115" t="str">
        <f>IF(O135=1,"",RTD("cqg.rtd",,"StudyData", "(Vol("&amp;$E$17&amp;")when  (LocalYear("&amp;$E$17&amp;")="&amp;$D$6&amp;" AND LocalMonth("&amp;$E$17&amp;")="&amp;$C$6&amp;" AND LocalDay("&amp;$E$17&amp;")="&amp;$B$6&amp;" AND LocalHour("&amp;$E$17&amp;")="&amp;F135&amp;" AND LocalMinute("&amp;$E$17&amp;")="&amp;G135&amp;"))", "Bar", "", "Close", "5", "0", "", "", "","FALSE","T"))</f>
        <v/>
      </c>
      <c r="X135" s="115" t="str">
        <f>IF(O135=1,"",RTD("cqg.rtd",,"StudyData", "(Vol("&amp;$E$18&amp;")when  (LocalYear("&amp;$E$18&amp;")="&amp;$D$7&amp;" AND LocalMonth("&amp;$E$18&amp;")="&amp;$C$7&amp;" AND LocalDay("&amp;$E$18&amp;")="&amp;$B$7&amp;" AND LocalHour("&amp;$E$18&amp;")="&amp;F135&amp;" AND LocalMinute("&amp;$E$18&amp;")="&amp;G135&amp;"))", "Bar", "", "Close", "5", "0", "", "", "","FALSE","T"))</f>
        <v/>
      </c>
      <c r="Y135" s="115" t="str">
        <f>IF(O135=1,"",RTD("cqg.rtd",,"StudyData", "(Vol("&amp;$E$19&amp;")when  (LocalYear("&amp;$E$19&amp;")="&amp;$D$8&amp;" AND LocalMonth("&amp;$E$19&amp;")="&amp;$C$8&amp;" AND LocalDay("&amp;$E$19&amp;")="&amp;$B$8&amp;" AND LocalHour("&amp;$E$19&amp;")="&amp;F135&amp;" AND LocalMinute("&amp;$E$19&amp;")="&amp;G135&amp;"))", "Bar", "", "Close", "5", "0", "", "", "","FALSE","T"))</f>
        <v/>
      </c>
      <c r="Z135" s="115" t="str">
        <f>IF(O135=1,"",RTD("cqg.rtd",,"StudyData", "(Vol("&amp;$E$20&amp;")when  (LocalYear("&amp;$E$20&amp;")="&amp;$D$9&amp;" AND LocalMonth("&amp;$E$20&amp;")="&amp;$C$9&amp;" AND LocalDay("&amp;$E$20&amp;")="&amp;$B$9&amp;" AND LocalHour("&amp;$E$20&amp;")="&amp;F135&amp;" AND LocalMinute("&amp;$E$20&amp;")="&amp;G135&amp;"))", "Bar", "", "Close", "5", "0", "", "", "","FALSE","T"))</f>
        <v/>
      </c>
      <c r="AA135" s="115" t="str">
        <f>IF(O135=1,"",RTD("cqg.rtd",,"StudyData", "(Vol("&amp;$E$21&amp;")when  (LocalYear("&amp;$E$21&amp;")="&amp;$D$10&amp;" AND LocalMonth("&amp;$E$21&amp;")="&amp;$C$10&amp;" AND LocalDay("&amp;$E$21&amp;")="&amp;$B$10&amp;" AND LocalHour("&amp;$E$21&amp;")="&amp;F135&amp;" AND LocalMinute("&amp;$E$21&amp;")="&amp;G135&amp;"))", "Bar", "", "Close", "5", "0", "", "", "","FALSE","T"))</f>
        <v/>
      </c>
      <c r="AB135" s="115" t="str">
        <f>IF(O135=1,"",RTD("cqg.rtd",,"StudyData", "(Vol("&amp;$E$21&amp;")when  (LocalYear("&amp;$E$21&amp;")="&amp;$D$11&amp;" AND LocalMonth("&amp;$E$21&amp;")="&amp;$C$11&amp;" AND LocalDay("&amp;$E$21&amp;")="&amp;$B$11&amp;" AND LocalHour("&amp;$E$21&amp;")="&amp;F135&amp;" AND LocalMinute("&amp;$E$21&amp;")="&amp;G135&amp;"))", "Bar", "", "Close", "5", "0", "", "", "","FALSE","T"))</f>
        <v/>
      </c>
      <c r="AC135" s="116" t="str">
        <f t="shared" si="27"/>
        <v/>
      </c>
      <c r="AE135" s="115" t="str">
        <f ca="1">IF($R135=1,SUM($S$1:S135),"")</f>
        <v/>
      </c>
      <c r="AF135" s="115" t="str">
        <f ca="1">IF($R135=1,SUM($T$1:T135),"")</f>
        <v/>
      </c>
      <c r="AG135" s="115" t="str">
        <f ca="1">IF($R135=1,SUM($U$1:U135),"")</f>
        <v/>
      </c>
      <c r="AH135" s="115" t="str">
        <f ca="1">IF($R135=1,SUM($V$1:V135),"")</f>
        <v/>
      </c>
      <c r="AI135" s="115" t="str">
        <f ca="1">IF($R135=1,SUM($W$1:W135),"")</f>
        <v/>
      </c>
      <c r="AJ135" s="115" t="str">
        <f ca="1">IF($R135=1,SUM($X$1:X135),"")</f>
        <v/>
      </c>
      <c r="AK135" s="115" t="str">
        <f ca="1">IF($R135=1,SUM($Y$1:Y135),"")</f>
        <v/>
      </c>
      <c r="AL135" s="115" t="str">
        <f ca="1">IF($R135=1,SUM($Z$1:Z135),"")</f>
        <v/>
      </c>
      <c r="AM135" s="115" t="str">
        <f ca="1">IF($R135=1,SUM($AA$1:AA135),"")</f>
        <v/>
      </c>
      <c r="AN135" s="115" t="str">
        <f ca="1">IF($R135=1,SUM($AB$1:AB135),"")</f>
        <v/>
      </c>
      <c r="AO135" s="115" t="str">
        <f ca="1">IF($R135=1,SUM($AC$1:AC135),"")</f>
        <v/>
      </c>
      <c r="AQ135" s="120" t="str">
        <f t="shared" si="28"/>
        <v>19:40</v>
      </c>
    </row>
    <row r="136" spans="6:43" x14ac:dyDescent="0.3">
      <c r="F136" s="115">
        <f t="shared" si="29"/>
        <v>19</v>
      </c>
      <c r="G136" s="117">
        <f t="shared" si="30"/>
        <v>45</v>
      </c>
      <c r="H136" s="118">
        <f t="shared" si="31"/>
        <v>0.82291666666666663</v>
      </c>
      <c r="K136" s="116" t="str">
        <f xml:space="preserve"> IF(O136=1,"",RTD("cqg.rtd",,"StudyData",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/>
      </c>
      <c r="L136" s="116" t="e">
        <f>IF(K136="",NA(),RTD("cqg.rtd",,"StudyData",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>#N/A</v>
      </c>
      <c r="O136" s="115">
        <f t="shared" si="32"/>
        <v>1</v>
      </c>
      <c r="R136" s="115">
        <f t="shared" ca="1" si="33"/>
        <v>1.1139999999999874</v>
      </c>
      <c r="S136" s="115" t="str">
        <f>IF(O136=1,"",RTD("cqg.rtd",,"StudyData", "(Vol("&amp;$E$13&amp;")when  (LocalYear("&amp;$E$13&amp;")="&amp;$D$2&amp;" AND LocalMonth("&amp;$E$13&amp;")="&amp;$C$2&amp;" AND LocalDay("&amp;$E$13&amp;")="&amp;$B$2&amp;" AND LocalHour("&amp;$E$13&amp;")="&amp;F136&amp;" AND LocalMinute("&amp;$E$13&amp;")="&amp;G136&amp;"))", "Bar", "", "Close", "5", "0", "", "", "","FALSE","T"))</f>
        <v/>
      </c>
      <c r="T136" s="115" t="str">
        <f>IF(O136=1,"",RTD("cqg.rtd",,"StudyData", "(Vol("&amp;$E$14&amp;")when  (LocalYear("&amp;$E$14&amp;")="&amp;$D$3&amp;" AND LocalMonth("&amp;$E$14&amp;")="&amp;$C$3&amp;" AND LocalDay("&amp;$E$14&amp;")="&amp;$B$3&amp;" AND LocalHour("&amp;$E$14&amp;")="&amp;F136&amp;" AND LocalMinute("&amp;$E$14&amp;")="&amp;G136&amp;"))", "Bar", "", "Close", "5", "0", "", "", "","FALSE","T"))</f>
        <v/>
      </c>
      <c r="U136" s="115" t="str">
        <f>IF(O136=1,"",RTD("cqg.rtd",,"StudyData", "(Vol("&amp;$E$15&amp;")when  (LocalYear("&amp;$E$15&amp;")="&amp;$D$4&amp;" AND LocalMonth("&amp;$E$15&amp;")="&amp;$C$4&amp;" AND LocalDay("&amp;$E$15&amp;")="&amp;$B$4&amp;" AND LocalHour("&amp;$E$15&amp;")="&amp;F136&amp;" AND LocalMinute("&amp;$E$15&amp;")="&amp;G136&amp;"))", "Bar", "", "Close", "5", "0", "", "", "","FALSE","T"))</f>
        <v/>
      </c>
      <c r="V136" s="115" t="str">
        <f>IF(O136=1,"",RTD("cqg.rtd",,"StudyData", "(Vol("&amp;$E$16&amp;")when  (LocalYear("&amp;$E$16&amp;")="&amp;$D$5&amp;" AND LocalMonth("&amp;$E$16&amp;")="&amp;$C$5&amp;" AND LocalDay("&amp;$E$16&amp;")="&amp;$B$5&amp;" AND LocalHour("&amp;$E$16&amp;")="&amp;F136&amp;" AND LocalMinute("&amp;$E$16&amp;")="&amp;G136&amp;"))", "Bar", "", "Close", "5", "0", "", "", "","FALSE","T"))</f>
        <v/>
      </c>
      <c r="W136" s="115" t="str">
        <f>IF(O136=1,"",RTD("cqg.rtd",,"StudyData", "(Vol("&amp;$E$17&amp;")when  (LocalYear("&amp;$E$17&amp;")="&amp;$D$6&amp;" AND LocalMonth("&amp;$E$17&amp;")="&amp;$C$6&amp;" AND LocalDay("&amp;$E$17&amp;")="&amp;$B$6&amp;" AND LocalHour("&amp;$E$17&amp;")="&amp;F136&amp;" AND LocalMinute("&amp;$E$17&amp;")="&amp;G136&amp;"))", "Bar", "", "Close", "5", "0", "", "", "","FALSE","T"))</f>
        <v/>
      </c>
      <c r="X136" s="115" t="str">
        <f>IF(O136=1,"",RTD("cqg.rtd",,"StudyData", "(Vol("&amp;$E$18&amp;")when  (LocalYear("&amp;$E$18&amp;")="&amp;$D$7&amp;" AND LocalMonth("&amp;$E$18&amp;")="&amp;$C$7&amp;" AND LocalDay("&amp;$E$18&amp;")="&amp;$B$7&amp;" AND LocalHour("&amp;$E$18&amp;")="&amp;F136&amp;" AND LocalMinute("&amp;$E$18&amp;")="&amp;G136&amp;"))", "Bar", "", "Close", "5", "0", "", "", "","FALSE","T"))</f>
        <v/>
      </c>
      <c r="Y136" s="115" t="str">
        <f>IF(O136=1,"",RTD("cqg.rtd",,"StudyData", "(Vol("&amp;$E$19&amp;")when  (LocalYear("&amp;$E$19&amp;")="&amp;$D$8&amp;" AND LocalMonth("&amp;$E$19&amp;")="&amp;$C$8&amp;" AND LocalDay("&amp;$E$19&amp;")="&amp;$B$8&amp;" AND LocalHour("&amp;$E$19&amp;")="&amp;F136&amp;" AND LocalMinute("&amp;$E$19&amp;")="&amp;G136&amp;"))", "Bar", "", "Close", "5", "0", "", "", "","FALSE","T"))</f>
        <v/>
      </c>
      <c r="Z136" s="115" t="str">
        <f>IF(O136=1,"",RTD("cqg.rtd",,"StudyData", "(Vol("&amp;$E$20&amp;")when  (LocalYear("&amp;$E$20&amp;")="&amp;$D$9&amp;" AND LocalMonth("&amp;$E$20&amp;")="&amp;$C$9&amp;" AND LocalDay("&amp;$E$20&amp;")="&amp;$B$9&amp;" AND LocalHour("&amp;$E$20&amp;")="&amp;F136&amp;" AND LocalMinute("&amp;$E$20&amp;")="&amp;G136&amp;"))", "Bar", "", "Close", "5", "0", "", "", "","FALSE","T"))</f>
        <v/>
      </c>
      <c r="AA136" s="115" t="str">
        <f>IF(O136=1,"",RTD("cqg.rtd",,"StudyData", "(Vol("&amp;$E$21&amp;")when  (LocalYear("&amp;$E$21&amp;")="&amp;$D$10&amp;" AND LocalMonth("&amp;$E$21&amp;")="&amp;$C$10&amp;" AND LocalDay("&amp;$E$21&amp;")="&amp;$B$10&amp;" AND LocalHour("&amp;$E$21&amp;")="&amp;F136&amp;" AND LocalMinute("&amp;$E$21&amp;")="&amp;G136&amp;"))", "Bar", "", "Close", "5", "0", "", "", "","FALSE","T"))</f>
        <v/>
      </c>
      <c r="AB136" s="115" t="str">
        <f>IF(O136=1,"",RTD("cqg.rtd",,"StudyData", "(Vol("&amp;$E$21&amp;")when  (LocalYear("&amp;$E$21&amp;")="&amp;$D$11&amp;" AND LocalMonth("&amp;$E$21&amp;")="&amp;$C$11&amp;" AND LocalDay("&amp;$E$21&amp;")="&amp;$B$11&amp;" AND LocalHour("&amp;$E$21&amp;")="&amp;F136&amp;" AND LocalMinute("&amp;$E$21&amp;")="&amp;G136&amp;"))", "Bar", "", "Close", "5", "0", "", "", "","FALSE","T"))</f>
        <v/>
      </c>
      <c r="AC136" s="116" t="str">
        <f t="shared" si="27"/>
        <v/>
      </c>
      <c r="AE136" s="115" t="str">
        <f ca="1">IF($R136=1,SUM($S$1:S136),"")</f>
        <v/>
      </c>
      <c r="AF136" s="115" t="str">
        <f ca="1">IF($R136=1,SUM($T$1:T136),"")</f>
        <v/>
      </c>
      <c r="AG136" s="115" t="str">
        <f ca="1">IF($R136=1,SUM($U$1:U136),"")</f>
        <v/>
      </c>
      <c r="AH136" s="115" t="str">
        <f ca="1">IF($R136=1,SUM($V$1:V136),"")</f>
        <v/>
      </c>
      <c r="AI136" s="115" t="str">
        <f ca="1">IF($R136=1,SUM($W$1:W136),"")</f>
        <v/>
      </c>
      <c r="AJ136" s="115" t="str">
        <f ca="1">IF($R136=1,SUM($X$1:X136),"")</f>
        <v/>
      </c>
      <c r="AK136" s="115" t="str">
        <f ca="1">IF($R136=1,SUM($Y$1:Y136),"")</f>
        <v/>
      </c>
      <c r="AL136" s="115" t="str">
        <f ca="1">IF($R136=1,SUM($Z$1:Z136),"")</f>
        <v/>
      </c>
      <c r="AM136" s="115" t="str">
        <f ca="1">IF($R136=1,SUM($AA$1:AA136),"")</f>
        <v/>
      </c>
      <c r="AN136" s="115" t="str">
        <f ca="1">IF($R136=1,SUM($AB$1:AB136),"")</f>
        <v/>
      </c>
      <c r="AO136" s="115" t="str">
        <f ca="1">IF($R136=1,SUM($AC$1:AC136),"")</f>
        <v/>
      </c>
      <c r="AQ136" s="120" t="str">
        <f t="shared" si="28"/>
        <v>19:45</v>
      </c>
    </row>
    <row r="137" spans="6:43" x14ac:dyDescent="0.3">
      <c r="F137" s="115">
        <f t="shared" si="29"/>
        <v>19</v>
      </c>
      <c r="G137" s="117">
        <f t="shared" si="30"/>
        <v>50</v>
      </c>
      <c r="H137" s="118">
        <f t="shared" si="31"/>
        <v>0.82638888888888884</v>
      </c>
      <c r="K137" s="116" t="str">
        <f xml:space="preserve"> IF(O137=1,"",RTD("cqg.rtd",,"StudyData",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/>
      </c>
      <c r="L137" s="116" t="e">
        <f>IF(K137="",NA(),RTD("cqg.rtd",,"StudyData",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>#N/A</v>
      </c>
      <c r="O137" s="115">
        <f t="shared" si="32"/>
        <v>1</v>
      </c>
      <c r="R137" s="115">
        <f t="shared" ca="1" si="33"/>
        <v>1.1149999999999873</v>
      </c>
      <c r="S137" s="115" t="str">
        <f>IF(O137=1,"",RTD("cqg.rtd",,"StudyData", "(Vol("&amp;$E$13&amp;")when  (LocalYear("&amp;$E$13&amp;")="&amp;$D$2&amp;" AND LocalMonth("&amp;$E$13&amp;")="&amp;$C$2&amp;" AND LocalDay("&amp;$E$13&amp;")="&amp;$B$2&amp;" AND LocalHour("&amp;$E$13&amp;")="&amp;F137&amp;" AND LocalMinute("&amp;$E$13&amp;")="&amp;G137&amp;"))", "Bar", "", "Close", "5", "0", "", "", "","FALSE","T"))</f>
        <v/>
      </c>
      <c r="T137" s="115" t="str">
        <f>IF(O137=1,"",RTD("cqg.rtd",,"StudyData", "(Vol("&amp;$E$14&amp;")when  (LocalYear("&amp;$E$14&amp;")="&amp;$D$3&amp;" AND LocalMonth("&amp;$E$14&amp;")="&amp;$C$3&amp;" AND LocalDay("&amp;$E$14&amp;")="&amp;$B$3&amp;" AND LocalHour("&amp;$E$14&amp;")="&amp;F137&amp;" AND LocalMinute("&amp;$E$14&amp;")="&amp;G137&amp;"))", "Bar", "", "Close", "5", "0", "", "", "","FALSE","T"))</f>
        <v/>
      </c>
      <c r="U137" s="115" t="str">
        <f>IF(O137=1,"",RTD("cqg.rtd",,"StudyData", "(Vol("&amp;$E$15&amp;")when  (LocalYear("&amp;$E$15&amp;")="&amp;$D$4&amp;" AND LocalMonth("&amp;$E$15&amp;")="&amp;$C$4&amp;" AND LocalDay("&amp;$E$15&amp;")="&amp;$B$4&amp;" AND LocalHour("&amp;$E$15&amp;")="&amp;F137&amp;" AND LocalMinute("&amp;$E$15&amp;")="&amp;G137&amp;"))", "Bar", "", "Close", "5", "0", "", "", "","FALSE","T"))</f>
        <v/>
      </c>
      <c r="V137" s="115" t="str">
        <f>IF(O137=1,"",RTD("cqg.rtd",,"StudyData", "(Vol("&amp;$E$16&amp;")when  (LocalYear("&amp;$E$16&amp;")="&amp;$D$5&amp;" AND LocalMonth("&amp;$E$16&amp;")="&amp;$C$5&amp;" AND LocalDay("&amp;$E$16&amp;")="&amp;$B$5&amp;" AND LocalHour("&amp;$E$16&amp;")="&amp;F137&amp;" AND LocalMinute("&amp;$E$16&amp;")="&amp;G137&amp;"))", "Bar", "", "Close", "5", "0", "", "", "","FALSE","T"))</f>
        <v/>
      </c>
      <c r="W137" s="115" t="str">
        <f>IF(O137=1,"",RTD("cqg.rtd",,"StudyData", "(Vol("&amp;$E$17&amp;")when  (LocalYear("&amp;$E$17&amp;")="&amp;$D$6&amp;" AND LocalMonth("&amp;$E$17&amp;")="&amp;$C$6&amp;" AND LocalDay("&amp;$E$17&amp;")="&amp;$B$6&amp;" AND LocalHour("&amp;$E$17&amp;")="&amp;F137&amp;" AND LocalMinute("&amp;$E$17&amp;")="&amp;G137&amp;"))", "Bar", "", "Close", "5", "0", "", "", "","FALSE","T"))</f>
        <v/>
      </c>
      <c r="X137" s="115" t="str">
        <f>IF(O137=1,"",RTD("cqg.rtd",,"StudyData", "(Vol("&amp;$E$18&amp;")when  (LocalYear("&amp;$E$18&amp;")="&amp;$D$7&amp;" AND LocalMonth("&amp;$E$18&amp;")="&amp;$C$7&amp;" AND LocalDay("&amp;$E$18&amp;")="&amp;$B$7&amp;" AND LocalHour("&amp;$E$18&amp;")="&amp;F137&amp;" AND LocalMinute("&amp;$E$18&amp;")="&amp;G137&amp;"))", "Bar", "", "Close", "5", "0", "", "", "","FALSE","T"))</f>
        <v/>
      </c>
      <c r="Y137" s="115" t="str">
        <f>IF(O137=1,"",RTD("cqg.rtd",,"StudyData", "(Vol("&amp;$E$19&amp;")when  (LocalYear("&amp;$E$19&amp;")="&amp;$D$8&amp;" AND LocalMonth("&amp;$E$19&amp;")="&amp;$C$8&amp;" AND LocalDay("&amp;$E$19&amp;")="&amp;$B$8&amp;" AND LocalHour("&amp;$E$19&amp;")="&amp;F137&amp;" AND LocalMinute("&amp;$E$19&amp;")="&amp;G137&amp;"))", "Bar", "", "Close", "5", "0", "", "", "","FALSE","T"))</f>
        <v/>
      </c>
      <c r="Z137" s="115" t="str">
        <f>IF(O137=1,"",RTD("cqg.rtd",,"StudyData", "(Vol("&amp;$E$20&amp;")when  (LocalYear("&amp;$E$20&amp;")="&amp;$D$9&amp;" AND LocalMonth("&amp;$E$20&amp;")="&amp;$C$9&amp;" AND LocalDay("&amp;$E$20&amp;")="&amp;$B$9&amp;" AND LocalHour("&amp;$E$20&amp;")="&amp;F137&amp;" AND LocalMinute("&amp;$E$20&amp;")="&amp;G137&amp;"))", "Bar", "", "Close", "5", "0", "", "", "","FALSE","T"))</f>
        <v/>
      </c>
      <c r="AA137" s="115" t="str">
        <f>IF(O137=1,"",RTD("cqg.rtd",,"StudyData", "(Vol("&amp;$E$21&amp;")when  (LocalYear("&amp;$E$21&amp;")="&amp;$D$10&amp;" AND LocalMonth("&amp;$E$21&amp;")="&amp;$C$10&amp;" AND LocalDay("&amp;$E$21&amp;")="&amp;$B$10&amp;" AND LocalHour("&amp;$E$21&amp;")="&amp;F137&amp;" AND LocalMinute("&amp;$E$21&amp;")="&amp;G137&amp;"))", "Bar", "", "Close", "5", "0", "", "", "","FALSE","T"))</f>
        <v/>
      </c>
      <c r="AB137" s="115" t="str">
        <f>IF(O137=1,"",RTD("cqg.rtd",,"StudyData", "(Vol("&amp;$E$21&amp;")when  (LocalYear("&amp;$E$21&amp;")="&amp;$D$11&amp;" AND LocalMonth("&amp;$E$21&amp;")="&amp;$C$11&amp;" AND LocalDay("&amp;$E$21&amp;")="&amp;$B$11&amp;" AND LocalHour("&amp;$E$21&amp;")="&amp;F137&amp;" AND LocalMinute("&amp;$E$21&amp;")="&amp;G137&amp;"))", "Bar", "", "Close", "5", "0", "", "", "","FALSE","T"))</f>
        <v/>
      </c>
      <c r="AC137" s="116" t="str">
        <f t="shared" si="27"/>
        <v/>
      </c>
      <c r="AE137" s="115" t="str">
        <f ca="1">IF($R137=1,SUM($S$1:S137),"")</f>
        <v/>
      </c>
      <c r="AF137" s="115" t="str">
        <f ca="1">IF($R137=1,SUM($T$1:T137),"")</f>
        <v/>
      </c>
      <c r="AG137" s="115" t="str">
        <f ca="1">IF($R137=1,SUM($U$1:U137),"")</f>
        <v/>
      </c>
      <c r="AH137" s="115" t="str">
        <f ca="1">IF($R137=1,SUM($V$1:V137),"")</f>
        <v/>
      </c>
      <c r="AI137" s="115" t="str">
        <f ca="1">IF($R137=1,SUM($W$1:W137),"")</f>
        <v/>
      </c>
      <c r="AJ137" s="115" t="str">
        <f ca="1">IF($R137=1,SUM($X$1:X137),"")</f>
        <v/>
      </c>
      <c r="AK137" s="115" t="str">
        <f ca="1">IF($R137=1,SUM($Y$1:Y137),"")</f>
        <v/>
      </c>
      <c r="AL137" s="115" t="str">
        <f ca="1">IF($R137=1,SUM($Z$1:Z137),"")</f>
        <v/>
      </c>
      <c r="AM137" s="115" t="str">
        <f ca="1">IF($R137=1,SUM($AA$1:AA137),"")</f>
        <v/>
      </c>
      <c r="AN137" s="115" t="str">
        <f ca="1">IF($R137=1,SUM($AB$1:AB137),"")</f>
        <v/>
      </c>
      <c r="AO137" s="115" t="str">
        <f ca="1">IF($R137=1,SUM($AC$1:AC137),"")</f>
        <v/>
      </c>
      <c r="AQ137" s="120" t="str">
        <f t="shared" si="28"/>
        <v>19:50</v>
      </c>
    </row>
    <row r="138" spans="6:43" x14ac:dyDescent="0.3">
      <c r="F138" s="115">
        <f t="shared" si="29"/>
        <v>19</v>
      </c>
      <c r="G138" s="117">
        <f t="shared" si="30"/>
        <v>55</v>
      </c>
      <c r="H138" s="118">
        <f t="shared" si="31"/>
        <v>0.82986111111111116</v>
      </c>
      <c r="K138" s="116" t="str">
        <f xml:space="preserve"> IF(O138=1,"",RTD("cqg.rtd",,"StudyData",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/>
      </c>
      <c r="L138" s="116" t="e">
        <f>IF(K138="",NA(),RTD("cqg.rtd",,"StudyData",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>#N/A</v>
      </c>
      <c r="O138" s="115">
        <f t="shared" si="32"/>
        <v>1</v>
      </c>
      <c r="R138" s="115">
        <f t="shared" ca="1" si="33"/>
        <v>1.1159999999999872</v>
      </c>
      <c r="S138" s="115" t="str">
        <f>IF(O138=1,"",RTD("cqg.rtd",,"StudyData", "(Vol("&amp;$E$13&amp;")when  (LocalYear("&amp;$E$13&amp;")="&amp;$D$2&amp;" AND LocalMonth("&amp;$E$13&amp;")="&amp;$C$2&amp;" AND LocalDay("&amp;$E$13&amp;")="&amp;$B$2&amp;" AND LocalHour("&amp;$E$13&amp;")="&amp;F138&amp;" AND LocalMinute("&amp;$E$13&amp;")="&amp;G138&amp;"))", "Bar", "", "Close", "5", "0", "", "", "","FALSE","T"))</f>
        <v/>
      </c>
      <c r="T138" s="115" t="str">
        <f>IF(O138=1,"",RTD("cqg.rtd",,"StudyData", "(Vol("&amp;$E$14&amp;")when  (LocalYear("&amp;$E$14&amp;")="&amp;$D$3&amp;" AND LocalMonth("&amp;$E$14&amp;")="&amp;$C$3&amp;" AND LocalDay("&amp;$E$14&amp;")="&amp;$B$3&amp;" AND LocalHour("&amp;$E$14&amp;")="&amp;F138&amp;" AND LocalMinute("&amp;$E$14&amp;")="&amp;G138&amp;"))", "Bar", "", "Close", "5", "0", "", "", "","FALSE","T"))</f>
        <v/>
      </c>
      <c r="U138" s="115" t="str">
        <f>IF(O138=1,"",RTD("cqg.rtd",,"StudyData", "(Vol("&amp;$E$15&amp;")when  (LocalYear("&amp;$E$15&amp;")="&amp;$D$4&amp;" AND LocalMonth("&amp;$E$15&amp;")="&amp;$C$4&amp;" AND LocalDay("&amp;$E$15&amp;")="&amp;$B$4&amp;" AND LocalHour("&amp;$E$15&amp;")="&amp;F138&amp;" AND LocalMinute("&amp;$E$15&amp;")="&amp;G138&amp;"))", "Bar", "", "Close", "5", "0", "", "", "","FALSE","T"))</f>
        <v/>
      </c>
      <c r="V138" s="115" t="str">
        <f>IF(O138=1,"",RTD("cqg.rtd",,"StudyData", "(Vol("&amp;$E$16&amp;")when  (LocalYear("&amp;$E$16&amp;")="&amp;$D$5&amp;" AND LocalMonth("&amp;$E$16&amp;")="&amp;$C$5&amp;" AND LocalDay("&amp;$E$16&amp;")="&amp;$B$5&amp;" AND LocalHour("&amp;$E$16&amp;")="&amp;F138&amp;" AND LocalMinute("&amp;$E$16&amp;")="&amp;G138&amp;"))", "Bar", "", "Close", "5", "0", "", "", "","FALSE","T"))</f>
        <v/>
      </c>
      <c r="W138" s="115" t="str">
        <f>IF(O138=1,"",RTD("cqg.rtd",,"StudyData", "(Vol("&amp;$E$17&amp;")when  (LocalYear("&amp;$E$17&amp;")="&amp;$D$6&amp;" AND LocalMonth("&amp;$E$17&amp;")="&amp;$C$6&amp;" AND LocalDay("&amp;$E$17&amp;")="&amp;$B$6&amp;" AND LocalHour("&amp;$E$17&amp;")="&amp;F138&amp;" AND LocalMinute("&amp;$E$17&amp;")="&amp;G138&amp;"))", "Bar", "", "Close", "5", "0", "", "", "","FALSE","T"))</f>
        <v/>
      </c>
      <c r="X138" s="115" t="str">
        <f>IF(O138=1,"",RTD("cqg.rtd",,"StudyData", "(Vol("&amp;$E$18&amp;")when  (LocalYear("&amp;$E$18&amp;")="&amp;$D$7&amp;" AND LocalMonth("&amp;$E$18&amp;")="&amp;$C$7&amp;" AND LocalDay("&amp;$E$18&amp;")="&amp;$B$7&amp;" AND LocalHour("&amp;$E$18&amp;")="&amp;F138&amp;" AND LocalMinute("&amp;$E$18&amp;")="&amp;G138&amp;"))", "Bar", "", "Close", "5", "0", "", "", "","FALSE","T"))</f>
        <v/>
      </c>
      <c r="Y138" s="115" t="str">
        <f>IF(O138=1,"",RTD("cqg.rtd",,"StudyData", "(Vol("&amp;$E$19&amp;")when  (LocalYear("&amp;$E$19&amp;")="&amp;$D$8&amp;" AND LocalMonth("&amp;$E$19&amp;")="&amp;$C$8&amp;" AND LocalDay("&amp;$E$19&amp;")="&amp;$B$8&amp;" AND LocalHour("&amp;$E$19&amp;")="&amp;F138&amp;" AND LocalMinute("&amp;$E$19&amp;")="&amp;G138&amp;"))", "Bar", "", "Close", "5", "0", "", "", "","FALSE","T"))</f>
        <v/>
      </c>
      <c r="Z138" s="115" t="str">
        <f>IF(O138=1,"",RTD("cqg.rtd",,"StudyData", "(Vol("&amp;$E$20&amp;")when  (LocalYear("&amp;$E$20&amp;")="&amp;$D$9&amp;" AND LocalMonth("&amp;$E$20&amp;")="&amp;$C$9&amp;" AND LocalDay("&amp;$E$20&amp;")="&amp;$B$9&amp;" AND LocalHour("&amp;$E$20&amp;")="&amp;F138&amp;" AND LocalMinute("&amp;$E$20&amp;")="&amp;G138&amp;"))", "Bar", "", "Close", "5", "0", "", "", "","FALSE","T"))</f>
        <v/>
      </c>
      <c r="AA138" s="115" t="str">
        <f>IF(O138=1,"",RTD("cqg.rtd",,"StudyData", "(Vol("&amp;$E$21&amp;")when  (LocalYear("&amp;$E$21&amp;")="&amp;$D$10&amp;" AND LocalMonth("&amp;$E$21&amp;")="&amp;$C$10&amp;" AND LocalDay("&amp;$E$21&amp;")="&amp;$B$10&amp;" AND LocalHour("&amp;$E$21&amp;")="&amp;F138&amp;" AND LocalMinute("&amp;$E$21&amp;")="&amp;G138&amp;"))", "Bar", "", "Close", "5", "0", "", "", "","FALSE","T"))</f>
        <v/>
      </c>
      <c r="AB138" s="115" t="str">
        <f>IF(O138=1,"",RTD("cqg.rtd",,"StudyData", "(Vol("&amp;$E$21&amp;")when  (LocalYear("&amp;$E$21&amp;")="&amp;$D$11&amp;" AND LocalMonth("&amp;$E$21&amp;")="&amp;$C$11&amp;" AND LocalDay("&amp;$E$21&amp;")="&amp;$B$11&amp;" AND LocalHour("&amp;$E$21&amp;")="&amp;F138&amp;" AND LocalMinute("&amp;$E$21&amp;")="&amp;G138&amp;"))", "Bar", "", "Close", "5", "0", "", "", "","FALSE","T"))</f>
        <v/>
      </c>
      <c r="AC138" s="116" t="str">
        <f t="shared" si="27"/>
        <v/>
      </c>
      <c r="AE138" s="115" t="str">
        <f ca="1">IF($R138=1,SUM($S$1:S138),"")</f>
        <v/>
      </c>
      <c r="AF138" s="115" t="str">
        <f ca="1">IF($R138=1,SUM($T$1:T138),"")</f>
        <v/>
      </c>
      <c r="AG138" s="115" t="str">
        <f ca="1">IF($R138=1,SUM($U$1:U138),"")</f>
        <v/>
      </c>
      <c r="AH138" s="115" t="str">
        <f ca="1">IF($R138=1,SUM($V$1:V138),"")</f>
        <v/>
      </c>
      <c r="AI138" s="115" t="str">
        <f ca="1">IF($R138=1,SUM($W$1:W138),"")</f>
        <v/>
      </c>
      <c r="AJ138" s="115" t="str">
        <f ca="1">IF($R138=1,SUM($X$1:X138),"")</f>
        <v/>
      </c>
      <c r="AK138" s="115" t="str">
        <f ca="1">IF($R138=1,SUM($Y$1:Y138),"")</f>
        <v/>
      </c>
      <c r="AL138" s="115" t="str">
        <f ca="1">IF($R138=1,SUM($Z$1:Z138),"")</f>
        <v/>
      </c>
      <c r="AM138" s="115" t="str">
        <f ca="1">IF($R138=1,SUM($AA$1:AA138),"")</f>
        <v/>
      </c>
      <c r="AN138" s="115" t="str">
        <f ca="1">IF($R138=1,SUM($AB$1:AB138),"")</f>
        <v/>
      </c>
      <c r="AO138" s="115" t="str">
        <f ca="1">IF($R138=1,SUM($AC$1:AC138),"")</f>
        <v/>
      </c>
      <c r="AQ138" s="120" t="str">
        <f t="shared" si="28"/>
        <v>19:55</v>
      </c>
    </row>
    <row r="139" spans="6:43" x14ac:dyDescent="0.3">
      <c r="F139" s="115">
        <f t="shared" si="29"/>
        <v>20</v>
      </c>
      <c r="G139" s="117" t="str">
        <f t="shared" si="30"/>
        <v>00</v>
      </c>
      <c r="H139" s="118">
        <f t="shared" si="31"/>
        <v>0.83333333333333337</v>
      </c>
      <c r="K139" s="116" t="str">
        <f xml:space="preserve"> IF(O139=1,"",RTD("cqg.rtd",,"StudyData",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/>
      </c>
      <c r="L139" s="116" t="e">
        <f>IF(K139="",NA(),RTD("cqg.rtd",,"StudyData",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>#N/A</v>
      </c>
      <c r="O139" s="115">
        <f t="shared" si="32"/>
        <v>1</v>
      </c>
      <c r="R139" s="115">
        <f t="shared" ca="1" si="33"/>
        <v>1.1169999999999871</v>
      </c>
      <c r="S139" s="115" t="str">
        <f>IF(O139=1,"",RTD("cqg.rtd",,"StudyData", "(Vol("&amp;$E$13&amp;")when  (LocalYear("&amp;$E$13&amp;")="&amp;$D$2&amp;" AND LocalMonth("&amp;$E$13&amp;")="&amp;$C$2&amp;" AND LocalDay("&amp;$E$13&amp;")="&amp;$B$2&amp;" AND LocalHour("&amp;$E$13&amp;")="&amp;F139&amp;" AND LocalMinute("&amp;$E$13&amp;")="&amp;G139&amp;"))", "Bar", "", "Close", "5", "0", "", "", "","FALSE","T"))</f>
        <v/>
      </c>
      <c r="T139" s="115" t="str">
        <f>IF(O139=1,"",RTD("cqg.rtd",,"StudyData", "(Vol("&amp;$E$14&amp;")when  (LocalYear("&amp;$E$14&amp;")="&amp;$D$3&amp;" AND LocalMonth("&amp;$E$14&amp;")="&amp;$C$3&amp;" AND LocalDay("&amp;$E$14&amp;")="&amp;$B$3&amp;" AND LocalHour("&amp;$E$14&amp;")="&amp;F139&amp;" AND LocalMinute("&amp;$E$14&amp;")="&amp;G139&amp;"))", "Bar", "", "Close", "5", "0", "", "", "","FALSE","T"))</f>
        <v/>
      </c>
      <c r="U139" s="115" t="str">
        <f>IF(O139=1,"",RTD("cqg.rtd",,"StudyData", "(Vol("&amp;$E$15&amp;")when  (LocalYear("&amp;$E$15&amp;")="&amp;$D$4&amp;" AND LocalMonth("&amp;$E$15&amp;")="&amp;$C$4&amp;" AND LocalDay("&amp;$E$15&amp;")="&amp;$B$4&amp;" AND LocalHour("&amp;$E$15&amp;")="&amp;F139&amp;" AND LocalMinute("&amp;$E$15&amp;")="&amp;G139&amp;"))", "Bar", "", "Close", "5", "0", "", "", "","FALSE","T"))</f>
        <v/>
      </c>
      <c r="V139" s="115" t="str">
        <f>IF(O139=1,"",RTD("cqg.rtd",,"StudyData", "(Vol("&amp;$E$16&amp;")when  (LocalYear("&amp;$E$16&amp;")="&amp;$D$5&amp;" AND LocalMonth("&amp;$E$16&amp;")="&amp;$C$5&amp;" AND LocalDay("&amp;$E$16&amp;")="&amp;$B$5&amp;" AND LocalHour("&amp;$E$16&amp;")="&amp;F139&amp;" AND LocalMinute("&amp;$E$16&amp;")="&amp;G139&amp;"))", "Bar", "", "Close", "5", "0", "", "", "","FALSE","T"))</f>
        <v/>
      </c>
      <c r="W139" s="115" t="str">
        <f>IF(O139=1,"",RTD("cqg.rtd",,"StudyData", "(Vol("&amp;$E$17&amp;")when  (LocalYear("&amp;$E$17&amp;")="&amp;$D$6&amp;" AND LocalMonth("&amp;$E$17&amp;")="&amp;$C$6&amp;" AND LocalDay("&amp;$E$17&amp;")="&amp;$B$6&amp;" AND LocalHour("&amp;$E$17&amp;")="&amp;F139&amp;" AND LocalMinute("&amp;$E$17&amp;")="&amp;G139&amp;"))", "Bar", "", "Close", "5", "0", "", "", "","FALSE","T"))</f>
        <v/>
      </c>
      <c r="X139" s="115" t="str">
        <f>IF(O139=1,"",RTD("cqg.rtd",,"StudyData", "(Vol("&amp;$E$18&amp;")when  (LocalYear("&amp;$E$18&amp;")="&amp;$D$7&amp;" AND LocalMonth("&amp;$E$18&amp;")="&amp;$C$7&amp;" AND LocalDay("&amp;$E$18&amp;")="&amp;$B$7&amp;" AND LocalHour("&amp;$E$18&amp;")="&amp;F139&amp;" AND LocalMinute("&amp;$E$18&amp;")="&amp;G139&amp;"))", "Bar", "", "Close", "5", "0", "", "", "","FALSE","T"))</f>
        <v/>
      </c>
      <c r="Y139" s="115" t="str">
        <f>IF(O139=1,"",RTD("cqg.rtd",,"StudyData", "(Vol("&amp;$E$19&amp;")when  (LocalYear("&amp;$E$19&amp;")="&amp;$D$8&amp;" AND LocalMonth("&amp;$E$19&amp;")="&amp;$C$8&amp;" AND LocalDay("&amp;$E$19&amp;")="&amp;$B$8&amp;" AND LocalHour("&amp;$E$19&amp;")="&amp;F139&amp;" AND LocalMinute("&amp;$E$19&amp;")="&amp;G139&amp;"))", "Bar", "", "Close", "5", "0", "", "", "","FALSE","T"))</f>
        <v/>
      </c>
      <c r="Z139" s="115" t="str">
        <f>IF(O139=1,"",RTD("cqg.rtd",,"StudyData", "(Vol("&amp;$E$20&amp;")when  (LocalYear("&amp;$E$20&amp;")="&amp;$D$9&amp;" AND LocalMonth("&amp;$E$20&amp;")="&amp;$C$9&amp;" AND LocalDay("&amp;$E$20&amp;")="&amp;$B$9&amp;" AND LocalHour("&amp;$E$20&amp;")="&amp;F139&amp;" AND LocalMinute("&amp;$E$20&amp;")="&amp;G139&amp;"))", "Bar", "", "Close", "5", "0", "", "", "","FALSE","T"))</f>
        <v/>
      </c>
      <c r="AA139" s="115" t="str">
        <f>IF(O139=1,"",RTD("cqg.rtd",,"StudyData", "(Vol("&amp;$E$21&amp;")when  (LocalYear("&amp;$E$21&amp;")="&amp;$D$10&amp;" AND LocalMonth("&amp;$E$21&amp;")="&amp;$C$10&amp;" AND LocalDay("&amp;$E$21&amp;")="&amp;$B$10&amp;" AND LocalHour("&amp;$E$21&amp;")="&amp;F139&amp;" AND LocalMinute("&amp;$E$21&amp;")="&amp;G139&amp;"))", "Bar", "", "Close", "5", "0", "", "", "","FALSE","T"))</f>
        <v/>
      </c>
      <c r="AB139" s="115" t="str">
        <f>IF(O139=1,"",RTD("cqg.rtd",,"StudyData", "(Vol("&amp;$E$21&amp;")when  (LocalYear("&amp;$E$21&amp;")="&amp;$D$11&amp;" AND LocalMonth("&amp;$E$21&amp;")="&amp;$C$11&amp;" AND LocalDay("&amp;$E$21&amp;")="&amp;$B$11&amp;" AND LocalHour("&amp;$E$21&amp;")="&amp;F139&amp;" AND LocalMinute("&amp;$E$21&amp;")="&amp;G139&amp;"))", "Bar", "", "Close", "5", "0", "", "", "","FALSE","T"))</f>
        <v/>
      </c>
      <c r="AC139" s="116" t="str">
        <f t="shared" si="27"/>
        <v/>
      </c>
      <c r="AE139" s="115" t="str">
        <f ca="1">IF($R139=1,SUM($S$1:S139),"")</f>
        <v/>
      </c>
      <c r="AF139" s="115" t="str">
        <f ca="1">IF($R139=1,SUM($T$1:T139),"")</f>
        <v/>
      </c>
      <c r="AG139" s="115" t="str">
        <f ca="1">IF($R139=1,SUM($U$1:U139),"")</f>
        <v/>
      </c>
      <c r="AH139" s="115" t="str">
        <f ca="1">IF($R139=1,SUM($V$1:V139),"")</f>
        <v/>
      </c>
      <c r="AI139" s="115" t="str">
        <f ca="1">IF($R139=1,SUM($W$1:W139),"")</f>
        <v/>
      </c>
      <c r="AJ139" s="115" t="str">
        <f ca="1">IF($R139=1,SUM($X$1:X139),"")</f>
        <v/>
      </c>
      <c r="AK139" s="115" t="str">
        <f ca="1">IF($R139=1,SUM($Y$1:Y139),"")</f>
        <v/>
      </c>
      <c r="AL139" s="115" t="str">
        <f ca="1">IF($R139=1,SUM($Z$1:Z139),"")</f>
        <v/>
      </c>
      <c r="AM139" s="115" t="str">
        <f ca="1">IF($R139=1,SUM($AA$1:AA139),"")</f>
        <v/>
      </c>
      <c r="AN139" s="115" t="str">
        <f ca="1">IF($R139=1,SUM($AB$1:AB139),"")</f>
        <v/>
      </c>
      <c r="AO139" s="115" t="str">
        <f ca="1">IF($R139=1,SUM($AC$1:AC139),"")</f>
        <v/>
      </c>
      <c r="AQ139" s="120" t="str">
        <f t="shared" si="28"/>
        <v>20:00</v>
      </c>
    </row>
    <row r="140" spans="6:43" x14ac:dyDescent="0.3">
      <c r="F140" s="115">
        <f t="shared" si="29"/>
        <v>20</v>
      </c>
      <c r="G140" s="117" t="str">
        <f t="shared" si="30"/>
        <v>05</v>
      </c>
      <c r="H140" s="118">
        <f t="shared" si="31"/>
        <v>0.83680555555555547</v>
      </c>
      <c r="K140" s="116" t="str">
        <f xml:space="preserve"> IF(O140=1,"",RTD("cqg.rtd",,"StudyData",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/>
      </c>
      <c r="L140" s="116" t="e">
        <f>IF(K140="",NA(),RTD("cqg.rtd",,"StudyData",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>#N/A</v>
      </c>
      <c r="O140" s="115">
        <f t="shared" si="32"/>
        <v>1</v>
      </c>
      <c r="R140" s="115">
        <f t="shared" ca="1" si="33"/>
        <v>1.117999999999987</v>
      </c>
      <c r="S140" s="115" t="str">
        <f>IF(O140=1,"",RTD("cqg.rtd",,"StudyData", "(Vol("&amp;$E$13&amp;")when  (LocalYear("&amp;$E$13&amp;")="&amp;$D$2&amp;" AND LocalMonth("&amp;$E$13&amp;")="&amp;$C$2&amp;" AND LocalDay("&amp;$E$13&amp;")="&amp;$B$2&amp;" AND LocalHour("&amp;$E$13&amp;")="&amp;F140&amp;" AND LocalMinute("&amp;$E$13&amp;")="&amp;G140&amp;"))", "Bar", "", "Close", "5", "0", "", "", "","FALSE","T"))</f>
        <v/>
      </c>
      <c r="T140" s="115" t="str">
        <f>IF(O140=1,"",RTD("cqg.rtd",,"StudyData", "(Vol("&amp;$E$14&amp;")when  (LocalYear("&amp;$E$14&amp;")="&amp;$D$3&amp;" AND LocalMonth("&amp;$E$14&amp;")="&amp;$C$3&amp;" AND LocalDay("&amp;$E$14&amp;")="&amp;$B$3&amp;" AND LocalHour("&amp;$E$14&amp;")="&amp;F140&amp;" AND LocalMinute("&amp;$E$14&amp;")="&amp;G140&amp;"))", "Bar", "", "Close", "5", "0", "", "", "","FALSE","T"))</f>
        <v/>
      </c>
      <c r="U140" s="115" t="str">
        <f>IF(O140=1,"",RTD("cqg.rtd",,"StudyData", "(Vol("&amp;$E$15&amp;")when  (LocalYear("&amp;$E$15&amp;")="&amp;$D$4&amp;" AND LocalMonth("&amp;$E$15&amp;")="&amp;$C$4&amp;" AND LocalDay("&amp;$E$15&amp;")="&amp;$B$4&amp;" AND LocalHour("&amp;$E$15&amp;")="&amp;F140&amp;" AND LocalMinute("&amp;$E$15&amp;")="&amp;G140&amp;"))", "Bar", "", "Close", "5", "0", "", "", "","FALSE","T"))</f>
        <v/>
      </c>
      <c r="V140" s="115" t="str">
        <f>IF(O140=1,"",RTD("cqg.rtd",,"StudyData", "(Vol("&amp;$E$16&amp;")when  (LocalYear("&amp;$E$16&amp;")="&amp;$D$5&amp;" AND LocalMonth("&amp;$E$16&amp;")="&amp;$C$5&amp;" AND LocalDay("&amp;$E$16&amp;")="&amp;$B$5&amp;" AND LocalHour("&amp;$E$16&amp;")="&amp;F140&amp;" AND LocalMinute("&amp;$E$16&amp;")="&amp;G140&amp;"))", "Bar", "", "Close", "5", "0", "", "", "","FALSE","T"))</f>
        <v/>
      </c>
      <c r="W140" s="115" t="str">
        <f>IF(O140=1,"",RTD("cqg.rtd",,"StudyData", "(Vol("&amp;$E$17&amp;")when  (LocalYear("&amp;$E$17&amp;")="&amp;$D$6&amp;" AND LocalMonth("&amp;$E$17&amp;")="&amp;$C$6&amp;" AND LocalDay("&amp;$E$17&amp;")="&amp;$B$6&amp;" AND LocalHour("&amp;$E$17&amp;")="&amp;F140&amp;" AND LocalMinute("&amp;$E$17&amp;")="&amp;G140&amp;"))", "Bar", "", "Close", "5", "0", "", "", "","FALSE","T"))</f>
        <v/>
      </c>
      <c r="X140" s="115" t="str">
        <f>IF(O140=1,"",RTD("cqg.rtd",,"StudyData", "(Vol("&amp;$E$18&amp;")when  (LocalYear("&amp;$E$18&amp;")="&amp;$D$7&amp;" AND LocalMonth("&amp;$E$18&amp;")="&amp;$C$7&amp;" AND LocalDay("&amp;$E$18&amp;")="&amp;$B$7&amp;" AND LocalHour("&amp;$E$18&amp;")="&amp;F140&amp;" AND LocalMinute("&amp;$E$18&amp;")="&amp;G140&amp;"))", "Bar", "", "Close", "5", "0", "", "", "","FALSE","T"))</f>
        <v/>
      </c>
      <c r="Y140" s="115" t="str">
        <f>IF(O140=1,"",RTD("cqg.rtd",,"StudyData", "(Vol("&amp;$E$19&amp;")when  (LocalYear("&amp;$E$19&amp;")="&amp;$D$8&amp;" AND LocalMonth("&amp;$E$19&amp;")="&amp;$C$8&amp;" AND LocalDay("&amp;$E$19&amp;")="&amp;$B$8&amp;" AND LocalHour("&amp;$E$19&amp;")="&amp;F140&amp;" AND LocalMinute("&amp;$E$19&amp;")="&amp;G140&amp;"))", "Bar", "", "Close", "5", "0", "", "", "","FALSE","T"))</f>
        <v/>
      </c>
      <c r="Z140" s="115" t="str">
        <f>IF(O140=1,"",RTD("cqg.rtd",,"StudyData", "(Vol("&amp;$E$20&amp;")when  (LocalYear("&amp;$E$20&amp;")="&amp;$D$9&amp;" AND LocalMonth("&amp;$E$20&amp;")="&amp;$C$9&amp;" AND LocalDay("&amp;$E$20&amp;")="&amp;$B$9&amp;" AND LocalHour("&amp;$E$20&amp;")="&amp;F140&amp;" AND LocalMinute("&amp;$E$20&amp;")="&amp;G140&amp;"))", "Bar", "", "Close", "5", "0", "", "", "","FALSE","T"))</f>
        <v/>
      </c>
      <c r="AA140" s="115" t="str">
        <f>IF(O140=1,"",RTD("cqg.rtd",,"StudyData", "(Vol("&amp;$E$21&amp;")when  (LocalYear("&amp;$E$21&amp;")="&amp;$D$10&amp;" AND LocalMonth("&amp;$E$21&amp;")="&amp;$C$10&amp;" AND LocalDay("&amp;$E$21&amp;")="&amp;$B$10&amp;" AND LocalHour("&amp;$E$21&amp;")="&amp;F140&amp;" AND LocalMinute("&amp;$E$21&amp;")="&amp;G140&amp;"))", "Bar", "", "Close", "5", "0", "", "", "","FALSE","T"))</f>
        <v/>
      </c>
      <c r="AB140" s="115" t="str">
        <f>IF(O140=1,"",RTD("cqg.rtd",,"StudyData", "(Vol("&amp;$E$21&amp;")when  (LocalYear("&amp;$E$21&amp;")="&amp;$D$11&amp;" AND LocalMonth("&amp;$E$21&amp;")="&amp;$C$11&amp;" AND LocalDay("&amp;$E$21&amp;")="&amp;$B$11&amp;" AND LocalHour("&amp;$E$21&amp;")="&amp;F140&amp;" AND LocalMinute("&amp;$E$21&amp;")="&amp;G140&amp;"))", "Bar", "", "Close", "5", "0", "", "", "","FALSE","T"))</f>
        <v/>
      </c>
      <c r="AC140" s="116" t="str">
        <f t="shared" si="27"/>
        <v/>
      </c>
      <c r="AE140" s="115" t="str">
        <f ca="1">IF($R140=1,SUM($S$1:S140),"")</f>
        <v/>
      </c>
      <c r="AF140" s="115" t="str">
        <f ca="1">IF($R140=1,SUM($T$1:T140),"")</f>
        <v/>
      </c>
      <c r="AG140" s="115" t="str">
        <f ca="1">IF($R140=1,SUM($U$1:U140),"")</f>
        <v/>
      </c>
      <c r="AH140" s="115" t="str">
        <f ca="1">IF($R140=1,SUM($V$1:V140),"")</f>
        <v/>
      </c>
      <c r="AI140" s="115" t="str">
        <f ca="1">IF($R140=1,SUM($W$1:W140),"")</f>
        <v/>
      </c>
      <c r="AJ140" s="115" t="str">
        <f ca="1">IF($R140=1,SUM($X$1:X140),"")</f>
        <v/>
      </c>
      <c r="AK140" s="115" t="str">
        <f ca="1">IF($R140=1,SUM($Y$1:Y140),"")</f>
        <v/>
      </c>
      <c r="AL140" s="115" t="str">
        <f ca="1">IF($R140=1,SUM($Z$1:Z140),"")</f>
        <v/>
      </c>
      <c r="AM140" s="115" t="str">
        <f ca="1">IF($R140=1,SUM($AA$1:AA140),"")</f>
        <v/>
      </c>
      <c r="AN140" s="115" t="str">
        <f ca="1">IF($R140=1,SUM($AB$1:AB140),"")</f>
        <v/>
      </c>
      <c r="AO140" s="115" t="str">
        <f ca="1">IF($R140=1,SUM($AC$1:AC140),"")</f>
        <v/>
      </c>
      <c r="AQ140" s="120" t="str">
        <f t="shared" si="28"/>
        <v>20:05</v>
      </c>
    </row>
    <row r="141" spans="6:43" x14ac:dyDescent="0.3">
      <c r="F141" s="115">
        <f t="shared" si="29"/>
        <v>20</v>
      </c>
      <c r="G141" s="117">
        <f t="shared" si="30"/>
        <v>10</v>
      </c>
      <c r="H141" s="118">
        <f t="shared" si="31"/>
        <v>0.84027777777777779</v>
      </c>
      <c r="K141" s="116" t="str">
        <f xml:space="preserve"> IF(O141=1,"",RTD("cqg.rtd",,"StudyData",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/>
      </c>
      <c r="L141" s="116" t="e">
        <f>IF(K141="",NA(),RTD("cqg.rtd",,"StudyData",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>#N/A</v>
      </c>
      <c r="O141" s="115">
        <f t="shared" si="32"/>
        <v>1</v>
      </c>
      <c r="R141" s="115">
        <f t="shared" ca="1" si="33"/>
        <v>1.1189999999999869</v>
      </c>
      <c r="S141" s="115" t="str">
        <f>IF(O141=1,"",RTD("cqg.rtd",,"StudyData", "(Vol("&amp;$E$13&amp;")when  (LocalYear("&amp;$E$13&amp;")="&amp;$D$2&amp;" AND LocalMonth("&amp;$E$13&amp;")="&amp;$C$2&amp;" AND LocalDay("&amp;$E$13&amp;")="&amp;$B$2&amp;" AND LocalHour("&amp;$E$13&amp;")="&amp;F141&amp;" AND LocalMinute("&amp;$E$13&amp;")="&amp;G141&amp;"))", "Bar", "", "Close", "5", "0", "", "", "","FALSE","T"))</f>
        <v/>
      </c>
      <c r="T141" s="115" t="str">
        <f>IF(O141=1,"",RTD("cqg.rtd",,"StudyData", "(Vol("&amp;$E$14&amp;")when  (LocalYear("&amp;$E$14&amp;")="&amp;$D$3&amp;" AND LocalMonth("&amp;$E$14&amp;")="&amp;$C$3&amp;" AND LocalDay("&amp;$E$14&amp;")="&amp;$B$3&amp;" AND LocalHour("&amp;$E$14&amp;")="&amp;F141&amp;" AND LocalMinute("&amp;$E$14&amp;")="&amp;G141&amp;"))", "Bar", "", "Close", "5", "0", "", "", "","FALSE","T"))</f>
        <v/>
      </c>
      <c r="U141" s="115" t="str">
        <f>IF(O141=1,"",RTD("cqg.rtd",,"StudyData", "(Vol("&amp;$E$15&amp;")when  (LocalYear("&amp;$E$15&amp;")="&amp;$D$4&amp;" AND LocalMonth("&amp;$E$15&amp;")="&amp;$C$4&amp;" AND LocalDay("&amp;$E$15&amp;")="&amp;$B$4&amp;" AND LocalHour("&amp;$E$15&amp;")="&amp;F141&amp;" AND LocalMinute("&amp;$E$15&amp;")="&amp;G141&amp;"))", "Bar", "", "Close", "5", "0", "", "", "","FALSE","T"))</f>
        <v/>
      </c>
      <c r="V141" s="115" t="str">
        <f>IF(O141=1,"",RTD("cqg.rtd",,"StudyData", "(Vol("&amp;$E$16&amp;")when  (LocalYear("&amp;$E$16&amp;")="&amp;$D$5&amp;" AND LocalMonth("&amp;$E$16&amp;")="&amp;$C$5&amp;" AND LocalDay("&amp;$E$16&amp;")="&amp;$B$5&amp;" AND LocalHour("&amp;$E$16&amp;")="&amp;F141&amp;" AND LocalMinute("&amp;$E$16&amp;")="&amp;G141&amp;"))", "Bar", "", "Close", "5", "0", "", "", "","FALSE","T"))</f>
        <v/>
      </c>
      <c r="W141" s="115" t="str">
        <f>IF(O141=1,"",RTD("cqg.rtd",,"StudyData", "(Vol("&amp;$E$17&amp;")when  (LocalYear("&amp;$E$17&amp;")="&amp;$D$6&amp;" AND LocalMonth("&amp;$E$17&amp;")="&amp;$C$6&amp;" AND LocalDay("&amp;$E$17&amp;")="&amp;$B$6&amp;" AND LocalHour("&amp;$E$17&amp;")="&amp;F141&amp;" AND LocalMinute("&amp;$E$17&amp;")="&amp;G141&amp;"))", "Bar", "", "Close", "5", "0", "", "", "","FALSE","T"))</f>
        <v/>
      </c>
      <c r="X141" s="115" t="str">
        <f>IF(O141=1,"",RTD("cqg.rtd",,"StudyData", "(Vol("&amp;$E$18&amp;")when  (LocalYear("&amp;$E$18&amp;")="&amp;$D$7&amp;" AND LocalMonth("&amp;$E$18&amp;")="&amp;$C$7&amp;" AND LocalDay("&amp;$E$18&amp;")="&amp;$B$7&amp;" AND LocalHour("&amp;$E$18&amp;")="&amp;F141&amp;" AND LocalMinute("&amp;$E$18&amp;")="&amp;G141&amp;"))", "Bar", "", "Close", "5", "0", "", "", "","FALSE","T"))</f>
        <v/>
      </c>
      <c r="Y141" s="115" t="str">
        <f>IF(O141=1,"",RTD("cqg.rtd",,"StudyData", "(Vol("&amp;$E$19&amp;")when  (LocalYear("&amp;$E$19&amp;")="&amp;$D$8&amp;" AND LocalMonth("&amp;$E$19&amp;")="&amp;$C$8&amp;" AND LocalDay("&amp;$E$19&amp;")="&amp;$B$8&amp;" AND LocalHour("&amp;$E$19&amp;")="&amp;F141&amp;" AND LocalMinute("&amp;$E$19&amp;")="&amp;G141&amp;"))", "Bar", "", "Close", "5", "0", "", "", "","FALSE","T"))</f>
        <v/>
      </c>
      <c r="Z141" s="115" t="str">
        <f>IF(O141=1,"",RTD("cqg.rtd",,"StudyData", "(Vol("&amp;$E$20&amp;")when  (LocalYear("&amp;$E$20&amp;")="&amp;$D$9&amp;" AND LocalMonth("&amp;$E$20&amp;")="&amp;$C$9&amp;" AND LocalDay("&amp;$E$20&amp;")="&amp;$B$9&amp;" AND LocalHour("&amp;$E$20&amp;")="&amp;F141&amp;" AND LocalMinute("&amp;$E$20&amp;")="&amp;G141&amp;"))", "Bar", "", "Close", "5", "0", "", "", "","FALSE","T"))</f>
        <v/>
      </c>
      <c r="AA141" s="115" t="str">
        <f>IF(O141=1,"",RTD("cqg.rtd",,"StudyData", "(Vol("&amp;$E$21&amp;")when  (LocalYear("&amp;$E$21&amp;")="&amp;$D$10&amp;" AND LocalMonth("&amp;$E$21&amp;")="&amp;$C$10&amp;" AND LocalDay("&amp;$E$21&amp;")="&amp;$B$10&amp;" AND LocalHour("&amp;$E$21&amp;")="&amp;F141&amp;" AND LocalMinute("&amp;$E$21&amp;")="&amp;G141&amp;"))", "Bar", "", "Close", "5", "0", "", "", "","FALSE","T"))</f>
        <v/>
      </c>
      <c r="AB141" s="115" t="str">
        <f>IF(O141=1,"",RTD("cqg.rtd",,"StudyData", "(Vol("&amp;$E$21&amp;")when  (LocalYear("&amp;$E$21&amp;")="&amp;$D$11&amp;" AND LocalMonth("&amp;$E$21&amp;")="&amp;$C$11&amp;" AND LocalDay("&amp;$E$21&amp;")="&amp;$B$11&amp;" AND LocalHour("&amp;$E$21&amp;")="&amp;F141&amp;" AND LocalMinute("&amp;$E$21&amp;")="&amp;G141&amp;"))", "Bar", "", "Close", "5", "0", "", "", "","FALSE","T"))</f>
        <v/>
      </c>
      <c r="AC141" s="116" t="str">
        <f t="shared" si="27"/>
        <v/>
      </c>
      <c r="AE141" s="115" t="str">
        <f ca="1">IF($R141=1,SUM($S$1:S141),"")</f>
        <v/>
      </c>
      <c r="AF141" s="115" t="str">
        <f ca="1">IF($R141=1,SUM($T$1:T141),"")</f>
        <v/>
      </c>
      <c r="AG141" s="115" t="str">
        <f ca="1">IF($R141=1,SUM($U$1:U141),"")</f>
        <v/>
      </c>
      <c r="AH141" s="115" t="str">
        <f ca="1">IF($R141=1,SUM($V$1:V141),"")</f>
        <v/>
      </c>
      <c r="AI141" s="115" t="str">
        <f ca="1">IF($R141=1,SUM($W$1:W141),"")</f>
        <v/>
      </c>
      <c r="AJ141" s="115" t="str">
        <f ca="1">IF($R141=1,SUM($X$1:X141),"")</f>
        <v/>
      </c>
      <c r="AK141" s="115" t="str">
        <f ca="1">IF($R141=1,SUM($Y$1:Y141),"")</f>
        <v/>
      </c>
      <c r="AL141" s="115" t="str">
        <f ca="1">IF($R141=1,SUM($Z$1:Z141),"")</f>
        <v/>
      </c>
      <c r="AM141" s="115" t="str">
        <f ca="1">IF($R141=1,SUM($AA$1:AA141),"")</f>
        <v/>
      </c>
      <c r="AN141" s="115" t="str">
        <f ca="1">IF($R141=1,SUM($AB$1:AB141),"")</f>
        <v/>
      </c>
      <c r="AO141" s="115" t="str">
        <f ca="1">IF($R141=1,SUM($AC$1:AC141),"")</f>
        <v/>
      </c>
      <c r="AQ141" s="120" t="str">
        <f t="shared" si="28"/>
        <v>20:10</v>
      </c>
    </row>
    <row r="142" spans="6:43" x14ac:dyDescent="0.3">
      <c r="F142" s="115">
        <f t="shared" si="29"/>
        <v>20</v>
      </c>
      <c r="G142" s="117">
        <f t="shared" si="30"/>
        <v>15</v>
      </c>
      <c r="H142" s="118">
        <f t="shared" si="31"/>
        <v>0.84375</v>
      </c>
      <c r="K142" s="116" t="str">
        <f xml:space="preserve"> IF(O142=1,"",RTD("cqg.rtd",,"StudyData",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/>
      </c>
      <c r="L142" s="116" t="e">
        <f>IF(K142="",NA(),RTD("cqg.rtd",,"StudyData",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>#N/A</v>
      </c>
      <c r="O142" s="115">
        <f t="shared" si="32"/>
        <v>1</v>
      </c>
      <c r="R142" s="115">
        <f t="shared" ca="1" si="33"/>
        <v>1.1199999999999868</v>
      </c>
      <c r="S142" s="115" t="str">
        <f>IF(O142=1,"",RTD("cqg.rtd",,"StudyData", "(Vol("&amp;$E$13&amp;")when  (LocalYear("&amp;$E$13&amp;")="&amp;$D$2&amp;" AND LocalMonth("&amp;$E$13&amp;")="&amp;$C$2&amp;" AND LocalDay("&amp;$E$13&amp;")="&amp;$B$2&amp;" AND LocalHour("&amp;$E$13&amp;")="&amp;F142&amp;" AND LocalMinute("&amp;$E$13&amp;")="&amp;G142&amp;"))", "Bar", "", "Close", "5", "0", "", "", "","FALSE","T"))</f>
        <v/>
      </c>
      <c r="T142" s="115" t="str">
        <f>IF(O142=1,"",RTD("cqg.rtd",,"StudyData", "(Vol("&amp;$E$14&amp;")when  (LocalYear("&amp;$E$14&amp;")="&amp;$D$3&amp;" AND LocalMonth("&amp;$E$14&amp;")="&amp;$C$3&amp;" AND LocalDay("&amp;$E$14&amp;")="&amp;$B$3&amp;" AND LocalHour("&amp;$E$14&amp;")="&amp;F142&amp;" AND LocalMinute("&amp;$E$14&amp;")="&amp;G142&amp;"))", "Bar", "", "Close", "5", "0", "", "", "","FALSE","T"))</f>
        <v/>
      </c>
      <c r="U142" s="115" t="str">
        <f>IF(O142=1,"",RTD("cqg.rtd",,"StudyData", "(Vol("&amp;$E$15&amp;")when  (LocalYear("&amp;$E$15&amp;")="&amp;$D$4&amp;" AND LocalMonth("&amp;$E$15&amp;")="&amp;$C$4&amp;" AND LocalDay("&amp;$E$15&amp;")="&amp;$B$4&amp;" AND LocalHour("&amp;$E$15&amp;")="&amp;F142&amp;" AND LocalMinute("&amp;$E$15&amp;")="&amp;G142&amp;"))", "Bar", "", "Close", "5", "0", "", "", "","FALSE","T"))</f>
        <v/>
      </c>
      <c r="V142" s="115" t="str">
        <f>IF(O142=1,"",RTD("cqg.rtd",,"StudyData", "(Vol("&amp;$E$16&amp;")when  (LocalYear("&amp;$E$16&amp;")="&amp;$D$5&amp;" AND LocalMonth("&amp;$E$16&amp;")="&amp;$C$5&amp;" AND LocalDay("&amp;$E$16&amp;")="&amp;$B$5&amp;" AND LocalHour("&amp;$E$16&amp;")="&amp;F142&amp;" AND LocalMinute("&amp;$E$16&amp;")="&amp;G142&amp;"))", "Bar", "", "Close", "5", "0", "", "", "","FALSE","T"))</f>
        <v/>
      </c>
      <c r="W142" s="115" t="str">
        <f>IF(O142=1,"",RTD("cqg.rtd",,"StudyData", "(Vol("&amp;$E$17&amp;")when  (LocalYear("&amp;$E$17&amp;")="&amp;$D$6&amp;" AND LocalMonth("&amp;$E$17&amp;")="&amp;$C$6&amp;" AND LocalDay("&amp;$E$17&amp;")="&amp;$B$6&amp;" AND LocalHour("&amp;$E$17&amp;")="&amp;F142&amp;" AND LocalMinute("&amp;$E$17&amp;")="&amp;G142&amp;"))", "Bar", "", "Close", "5", "0", "", "", "","FALSE","T"))</f>
        <v/>
      </c>
      <c r="X142" s="115" t="str">
        <f>IF(O142=1,"",RTD("cqg.rtd",,"StudyData", "(Vol("&amp;$E$18&amp;")when  (LocalYear("&amp;$E$18&amp;")="&amp;$D$7&amp;" AND LocalMonth("&amp;$E$18&amp;")="&amp;$C$7&amp;" AND LocalDay("&amp;$E$18&amp;")="&amp;$B$7&amp;" AND LocalHour("&amp;$E$18&amp;")="&amp;F142&amp;" AND LocalMinute("&amp;$E$18&amp;")="&amp;G142&amp;"))", "Bar", "", "Close", "5", "0", "", "", "","FALSE","T"))</f>
        <v/>
      </c>
      <c r="Y142" s="115" t="str">
        <f>IF(O142=1,"",RTD("cqg.rtd",,"StudyData", "(Vol("&amp;$E$19&amp;")when  (LocalYear("&amp;$E$19&amp;")="&amp;$D$8&amp;" AND LocalMonth("&amp;$E$19&amp;")="&amp;$C$8&amp;" AND LocalDay("&amp;$E$19&amp;")="&amp;$B$8&amp;" AND LocalHour("&amp;$E$19&amp;")="&amp;F142&amp;" AND LocalMinute("&amp;$E$19&amp;")="&amp;G142&amp;"))", "Bar", "", "Close", "5", "0", "", "", "","FALSE","T"))</f>
        <v/>
      </c>
      <c r="Z142" s="115" t="str">
        <f>IF(O142=1,"",RTD("cqg.rtd",,"StudyData", "(Vol("&amp;$E$20&amp;")when  (LocalYear("&amp;$E$20&amp;")="&amp;$D$9&amp;" AND LocalMonth("&amp;$E$20&amp;")="&amp;$C$9&amp;" AND LocalDay("&amp;$E$20&amp;")="&amp;$B$9&amp;" AND LocalHour("&amp;$E$20&amp;")="&amp;F142&amp;" AND LocalMinute("&amp;$E$20&amp;")="&amp;G142&amp;"))", "Bar", "", "Close", "5", "0", "", "", "","FALSE","T"))</f>
        <v/>
      </c>
      <c r="AA142" s="115" t="str">
        <f>IF(O142=1,"",RTD("cqg.rtd",,"StudyData", "(Vol("&amp;$E$21&amp;")when  (LocalYear("&amp;$E$21&amp;")="&amp;$D$10&amp;" AND LocalMonth("&amp;$E$21&amp;")="&amp;$C$10&amp;" AND LocalDay("&amp;$E$21&amp;")="&amp;$B$10&amp;" AND LocalHour("&amp;$E$21&amp;")="&amp;F142&amp;" AND LocalMinute("&amp;$E$21&amp;")="&amp;G142&amp;"))", "Bar", "", "Close", "5", "0", "", "", "","FALSE","T"))</f>
        <v/>
      </c>
      <c r="AB142" s="115" t="str">
        <f>IF(O142=1,"",RTD("cqg.rtd",,"StudyData", "(Vol("&amp;$E$21&amp;")when  (LocalYear("&amp;$E$21&amp;")="&amp;$D$11&amp;" AND LocalMonth("&amp;$E$21&amp;")="&amp;$C$11&amp;" AND LocalDay("&amp;$E$21&amp;")="&amp;$B$11&amp;" AND LocalHour("&amp;$E$21&amp;")="&amp;F142&amp;" AND LocalMinute("&amp;$E$21&amp;")="&amp;G142&amp;"))", "Bar", "", "Close", "5", "0", "", "", "","FALSE","T"))</f>
        <v/>
      </c>
      <c r="AC142" s="116" t="str">
        <f t="shared" si="27"/>
        <v/>
      </c>
      <c r="AE142" s="115" t="str">
        <f ca="1">IF($R142=1,SUM($S$1:S142),"")</f>
        <v/>
      </c>
      <c r="AF142" s="115" t="str">
        <f ca="1">IF($R142=1,SUM($T$1:T142),"")</f>
        <v/>
      </c>
      <c r="AG142" s="115" t="str">
        <f ca="1">IF($R142=1,SUM($U$1:U142),"")</f>
        <v/>
      </c>
      <c r="AH142" s="115" t="str">
        <f ca="1">IF($R142=1,SUM($V$1:V142),"")</f>
        <v/>
      </c>
      <c r="AI142" s="115" t="str">
        <f ca="1">IF($R142=1,SUM($W$1:W142),"")</f>
        <v/>
      </c>
      <c r="AJ142" s="115" t="str">
        <f ca="1">IF($R142=1,SUM($X$1:X142),"")</f>
        <v/>
      </c>
      <c r="AK142" s="115" t="str">
        <f ca="1">IF($R142=1,SUM($Y$1:Y142),"")</f>
        <v/>
      </c>
      <c r="AL142" s="115" t="str">
        <f ca="1">IF($R142=1,SUM($Z$1:Z142),"")</f>
        <v/>
      </c>
      <c r="AM142" s="115" t="str">
        <f ca="1">IF($R142=1,SUM($AA$1:AA142),"")</f>
        <v/>
      </c>
      <c r="AN142" s="115" t="str">
        <f ca="1">IF($R142=1,SUM($AB$1:AB142),"")</f>
        <v/>
      </c>
      <c r="AO142" s="115" t="str">
        <f ca="1">IF($R142=1,SUM($AC$1:AC142),"")</f>
        <v/>
      </c>
      <c r="AQ142" s="120" t="str">
        <f t="shared" si="28"/>
        <v>20:15</v>
      </c>
    </row>
    <row r="143" spans="6:43" x14ac:dyDescent="0.3">
      <c r="F143" s="115">
        <f t="shared" si="29"/>
        <v>20</v>
      </c>
      <c r="G143" s="117">
        <f t="shared" si="30"/>
        <v>20</v>
      </c>
      <c r="H143" s="118">
        <f t="shared" si="31"/>
        <v>0.84722222222222221</v>
      </c>
      <c r="K143" s="116" t="str">
        <f xml:space="preserve"> IF(O143=1,"",RTD("cqg.rtd",,"StudyData",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/>
      </c>
      <c r="L143" s="116" t="e">
        <f>IF(K143="",NA(),RTD("cqg.rtd",,"StudyData",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>#N/A</v>
      </c>
      <c r="O143" s="115">
        <f t="shared" si="32"/>
        <v>1</v>
      </c>
      <c r="R143" s="115">
        <f t="shared" ca="1" si="33"/>
        <v>1.1209999999999867</v>
      </c>
      <c r="S143" s="115" t="str">
        <f>IF(O143=1,"",RTD("cqg.rtd",,"StudyData", "(Vol("&amp;$E$13&amp;")when  (LocalYear("&amp;$E$13&amp;")="&amp;$D$2&amp;" AND LocalMonth("&amp;$E$13&amp;")="&amp;$C$2&amp;" AND LocalDay("&amp;$E$13&amp;")="&amp;$B$2&amp;" AND LocalHour("&amp;$E$13&amp;")="&amp;F143&amp;" AND LocalMinute("&amp;$E$13&amp;")="&amp;G143&amp;"))", "Bar", "", "Close", "5", "0", "", "", "","FALSE","T"))</f>
        <v/>
      </c>
      <c r="T143" s="115" t="str">
        <f>IF(O143=1,"",RTD("cqg.rtd",,"StudyData", "(Vol("&amp;$E$14&amp;")when  (LocalYear("&amp;$E$14&amp;")="&amp;$D$3&amp;" AND LocalMonth("&amp;$E$14&amp;")="&amp;$C$3&amp;" AND LocalDay("&amp;$E$14&amp;")="&amp;$B$3&amp;" AND LocalHour("&amp;$E$14&amp;")="&amp;F143&amp;" AND LocalMinute("&amp;$E$14&amp;")="&amp;G143&amp;"))", "Bar", "", "Close", "5", "0", "", "", "","FALSE","T"))</f>
        <v/>
      </c>
      <c r="U143" s="115" t="str">
        <f>IF(O143=1,"",RTD("cqg.rtd",,"StudyData", "(Vol("&amp;$E$15&amp;")when  (LocalYear("&amp;$E$15&amp;")="&amp;$D$4&amp;" AND LocalMonth("&amp;$E$15&amp;")="&amp;$C$4&amp;" AND LocalDay("&amp;$E$15&amp;")="&amp;$B$4&amp;" AND LocalHour("&amp;$E$15&amp;")="&amp;F143&amp;" AND LocalMinute("&amp;$E$15&amp;")="&amp;G143&amp;"))", "Bar", "", "Close", "5", "0", "", "", "","FALSE","T"))</f>
        <v/>
      </c>
      <c r="V143" s="115" t="str">
        <f>IF(O143=1,"",RTD("cqg.rtd",,"StudyData", "(Vol("&amp;$E$16&amp;")when  (LocalYear("&amp;$E$16&amp;")="&amp;$D$5&amp;" AND LocalMonth("&amp;$E$16&amp;")="&amp;$C$5&amp;" AND LocalDay("&amp;$E$16&amp;")="&amp;$B$5&amp;" AND LocalHour("&amp;$E$16&amp;")="&amp;F143&amp;" AND LocalMinute("&amp;$E$16&amp;")="&amp;G143&amp;"))", "Bar", "", "Close", "5", "0", "", "", "","FALSE","T"))</f>
        <v/>
      </c>
      <c r="W143" s="115" t="str">
        <f>IF(O143=1,"",RTD("cqg.rtd",,"StudyData", "(Vol("&amp;$E$17&amp;")when  (LocalYear("&amp;$E$17&amp;")="&amp;$D$6&amp;" AND LocalMonth("&amp;$E$17&amp;")="&amp;$C$6&amp;" AND LocalDay("&amp;$E$17&amp;")="&amp;$B$6&amp;" AND LocalHour("&amp;$E$17&amp;")="&amp;F143&amp;" AND LocalMinute("&amp;$E$17&amp;")="&amp;G143&amp;"))", "Bar", "", "Close", "5", "0", "", "", "","FALSE","T"))</f>
        <v/>
      </c>
      <c r="X143" s="115" t="str">
        <f>IF(O143=1,"",RTD("cqg.rtd",,"StudyData", "(Vol("&amp;$E$18&amp;")when  (LocalYear("&amp;$E$18&amp;")="&amp;$D$7&amp;" AND LocalMonth("&amp;$E$18&amp;")="&amp;$C$7&amp;" AND LocalDay("&amp;$E$18&amp;")="&amp;$B$7&amp;" AND LocalHour("&amp;$E$18&amp;")="&amp;F143&amp;" AND LocalMinute("&amp;$E$18&amp;")="&amp;G143&amp;"))", "Bar", "", "Close", "5", "0", "", "", "","FALSE","T"))</f>
        <v/>
      </c>
      <c r="Y143" s="115" t="str">
        <f>IF(O143=1,"",RTD("cqg.rtd",,"StudyData", "(Vol("&amp;$E$19&amp;")when  (LocalYear("&amp;$E$19&amp;")="&amp;$D$8&amp;" AND LocalMonth("&amp;$E$19&amp;")="&amp;$C$8&amp;" AND LocalDay("&amp;$E$19&amp;")="&amp;$B$8&amp;" AND LocalHour("&amp;$E$19&amp;")="&amp;F143&amp;" AND LocalMinute("&amp;$E$19&amp;")="&amp;G143&amp;"))", "Bar", "", "Close", "5", "0", "", "", "","FALSE","T"))</f>
        <v/>
      </c>
      <c r="Z143" s="115" t="str">
        <f>IF(O143=1,"",RTD("cqg.rtd",,"StudyData", "(Vol("&amp;$E$20&amp;")when  (LocalYear("&amp;$E$20&amp;")="&amp;$D$9&amp;" AND LocalMonth("&amp;$E$20&amp;")="&amp;$C$9&amp;" AND LocalDay("&amp;$E$20&amp;")="&amp;$B$9&amp;" AND LocalHour("&amp;$E$20&amp;")="&amp;F143&amp;" AND LocalMinute("&amp;$E$20&amp;")="&amp;G143&amp;"))", "Bar", "", "Close", "5", "0", "", "", "","FALSE","T"))</f>
        <v/>
      </c>
      <c r="AA143" s="115" t="str">
        <f>IF(O143=1,"",RTD("cqg.rtd",,"StudyData", "(Vol("&amp;$E$21&amp;")when  (LocalYear("&amp;$E$21&amp;")="&amp;$D$10&amp;" AND LocalMonth("&amp;$E$21&amp;")="&amp;$C$10&amp;" AND LocalDay("&amp;$E$21&amp;")="&amp;$B$10&amp;" AND LocalHour("&amp;$E$21&amp;")="&amp;F143&amp;" AND LocalMinute("&amp;$E$21&amp;")="&amp;G143&amp;"))", "Bar", "", "Close", "5", "0", "", "", "","FALSE","T"))</f>
        <v/>
      </c>
      <c r="AB143" s="115" t="str">
        <f>IF(O143=1,"",RTD("cqg.rtd",,"StudyData", "(Vol("&amp;$E$21&amp;")when  (LocalYear("&amp;$E$21&amp;")="&amp;$D$11&amp;" AND LocalMonth("&amp;$E$21&amp;")="&amp;$C$11&amp;" AND LocalDay("&amp;$E$21&amp;")="&amp;$B$11&amp;" AND LocalHour("&amp;$E$21&amp;")="&amp;F143&amp;" AND LocalMinute("&amp;$E$21&amp;")="&amp;G143&amp;"))", "Bar", "", "Close", "5", "0", "", "", "","FALSE","T"))</f>
        <v/>
      </c>
      <c r="AC143" s="116" t="str">
        <f t="shared" si="27"/>
        <v/>
      </c>
      <c r="AE143" s="115" t="str">
        <f ca="1">IF($R143=1,SUM($S$1:S143),"")</f>
        <v/>
      </c>
      <c r="AF143" s="115" t="str">
        <f ca="1">IF($R143=1,SUM($T$1:T143),"")</f>
        <v/>
      </c>
      <c r="AG143" s="115" t="str">
        <f ca="1">IF($R143=1,SUM($U$1:U143),"")</f>
        <v/>
      </c>
      <c r="AH143" s="115" t="str">
        <f ca="1">IF($R143=1,SUM($V$1:V143),"")</f>
        <v/>
      </c>
      <c r="AI143" s="115" t="str">
        <f ca="1">IF($R143=1,SUM($W$1:W143),"")</f>
        <v/>
      </c>
      <c r="AJ143" s="115" t="str">
        <f ca="1">IF($R143=1,SUM($X$1:X143),"")</f>
        <v/>
      </c>
      <c r="AK143" s="115" t="str">
        <f ca="1">IF($R143=1,SUM($Y$1:Y143),"")</f>
        <v/>
      </c>
      <c r="AL143" s="115" t="str">
        <f ca="1">IF($R143=1,SUM($Z$1:Z143),"")</f>
        <v/>
      </c>
      <c r="AM143" s="115" t="str">
        <f ca="1">IF($R143=1,SUM($AA$1:AA143),"")</f>
        <v/>
      </c>
      <c r="AN143" s="115" t="str">
        <f ca="1">IF($R143=1,SUM($AB$1:AB143),"")</f>
        <v/>
      </c>
      <c r="AO143" s="115" t="str">
        <f ca="1">IF($R143=1,SUM($AC$1:AC143),"")</f>
        <v/>
      </c>
      <c r="AQ143" s="120" t="str">
        <f t="shared" si="28"/>
        <v>20:20</v>
      </c>
    </row>
    <row r="144" spans="6:43" x14ac:dyDescent="0.3">
      <c r="F144" s="115">
        <f t="shared" si="29"/>
        <v>20</v>
      </c>
      <c r="G144" s="117">
        <f t="shared" si="30"/>
        <v>25</v>
      </c>
      <c r="H144" s="118">
        <f t="shared" si="31"/>
        <v>0.85069444444444453</v>
      </c>
      <c r="K144" s="116" t="str">
        <f xml:space="preserve"> IF(O144=1,"",RTD("cqg.rtd",,"StudyData",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/>
      </c>
      <c r="L144" s="116" t="e">
        <f>IF(K144="",NA(),RTD("cqg.rtd",,"StudyData",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>#N/A</v>
      </c>
      <c r="O144" s="115">
        <f t="shared" si="32"/>
        <v>1</v>
      </c>
      <c r="R144" s="115">
        <f t="shared" ca="1" si="33"/>
        <v>1.1219999999999866</v>
      </c>
      <c r="S144" s="115" t="str">
        <f>IF(O144=1,"",RTD("cqg.rtd",,"StudyData", "(Vol("&amp;$E$13&amp;")when  (LocalYear("&amp;$E$13&amp;")="&amp;$D$2&amp;" AND LocalMonth("&amp;$E$13&amp;")="&amp;$C$2&amp;" AND LocalDay("&amp;$E$13&amp;")="&amp;$B$2&amp;" AND LocalHour("&amp;$E$13&amp;")="&amp;F144&amp;" AND LocalMinute("&amp;$E$13&amp;")="&amp;G144&amp;"))", "Bar", "", "Close", "5", "0", "", "", "","FALSE","T"))</f>
        <v/>
      </c>
      <c r="T144" s="115" t="str">
        <f>IF(O144=1,"",RTD("cqg.rtd",,"StudyData", "(Vol("&amp;$E$14&amp;")when  (LocalYear("&amp;$E$14&amp;")="&amp;$D$3&amp;" AND LocalMonth("&amp;$E$14&amp;")="&amp;$C$3&amp;" AND LocalDay("&amp;$E$14&amp;")="&amp;$B$3&amp;" AND LocalHour("&amp;$E$14&amp;")="&amp;F144&amp;" AND LocalMinute("&amp;$E$14&amp;")="&amp;G144&amp;"))", "Bar", "", "Close", "5", "0", "", "", "","FALSE","T"))</f>
        <v/>
      </c>
      <c r="U144" s="115" t="str">
        <f>IF(O144=1,"",RTD("cqg.rtd",,"StudyData", "(Vol("&amp;$E$15&amp;")when  (LocalYear("&amp;$E$15&amp;")="&amp;$D$4&amp;" AND LocalMonth("&amp;$E$15&amp;")="&amp;$C$4&amp;" AND LocalDay("&amp;$E$15&amp;")="&amp;$B$4&amp;" AND LocalHour("&amp;$E$15&amp;")="&amp;F144&amp;" AND LocalMinute("&amp;$E$15&amp;")="&amp;G144&amp;"))", "Bar", "", "Close", "5", "0", "", "", "","FALSE","T"))</f>
        <v/>
      </c>
      <c r="V144" s="115" t="str">
        <f>IF(O144=1,"",RTD("cqg.rtd",,"StudyData", "(Vol("&amp;$E$16&amp;")when  (LocalYear("&amp;$E$16&amp;")="&amp;$D$5&amp;" AND LocalMonth("&amp;$E$16&amp;")="&amp;$C$5&amp;" AND LocalDay("&amp;$E$16&amp;")="&amp;$B$5&amp;" AND LocalHour("&amp;$E$16&amp;")="&amp;F144&amp;" AND LocalMinute("&amp;$E$16&amp;")="&amp;G144&amp;"))", "Bar", "", "Close", "5", "0", "", "", "","FALSE","T"))</f>
        <v/>
      </c>
      <c r="W144" s="115" t="str">
        <f>IF(O144=1,"",RTD("cqg.rtd",,"StudyData", "(Vol("&amp;$E$17&amp;")when  (LocalYear("&amp;$E$17&amp;")="&amp;$D$6&amp;" AND LocalMonth("&amp;$E$17&amp;")="&amp;$C$6&amp;" AND LocalDay("&amp;$E$17&amp;")="&amp;$B$6&amp;" AND LocalHour("&amp;$E$17&amp;")="&amp;F144&amp;" AND LocalMinute("&amp;$E$17&amp;")="&amp;G144&amp;"))", "Bar", "", "Close", "5", "0", "", "", "","FALSE","T"))</f>
        <v/>
      </c>
      <c r="X144" s="115" t="str">
        <f>IF(O144=1,"",RTD("cqg.rtd",,"StudyData", "(Vol("&amp;$E$18&amp;")when  (LocalYear("&amp;$E$18&amp;")="&amp;$D$7&amp;" AND LocalMonth("&amp;$E$18&amp;")="&amp;$C$7&amp;" AND LocalDay("&amp;$E$18&amp;")="&amp;$B$7&amp;" AND LocalHour("&amp;$E$18&amp;")="&amp;F144&amp;" AND LocalMinute("&amp;$E$18&amp;")="&amp;G144&amp;"))", "Bar", "", "Close", "5", "0", "", "", "","FALSE","T"))</f>
        <v/>
      </c>
      <c r="Y144" s="115" t="str">
        <f>IF(O144=1,"",RTD("cqg.rtd",,"StudyData", "(Vol("&amp;$E$19&amp;")when  (LocalYear("&amp;$E$19&amp;")="&amp;$D$8&amp;" AND LocalMonth("&amp;$E$19&amp;")="&amp;$C$8&amp;" AND LocalDay("&amp;$E$19&amp;")="&amp;$B$8&amp;" AND LocalHour("&amp;$E$19&amp;")="&amp;F144&amp;" AND LocalMinute("&amp;$E$19&amp;")="&amp;G144&amp;"))", "Bar", "", "Close", "5", "0", "", "", "","FALSE","T"))</f>
        <v/>
      </c>
      <c r="Z144" s="115" t="str">
        <f>IF(O144=1,"",RTD("cqg.rtd",,"StudyData", "(Vol("&amp;$E$20&amp;")when  (LocalYear("&amp;$E$20&amp;")="&amp;$D$9&amp;" AND LocalMonth("&amp;$E$20&amp;")="&amp;$C$9&amp;" AND LocalDay("&amp;$E$20&amp;")="&amp;$B$9&amp;" AND LocalHour("&amp;$E$20&amp;")="&amp;F144&amp;" AND LocalMinute("&amp;$E$20&amp;")="&amp;G144&amp;"))", "Bar", "", "Close", "5", "0", "", "", "","FALSE","T"))</f>
        <v/>
      </c>
      <c r="AA144" s="115" t="str">
        <f>IF(O144=1,"",RTD("cqg.rtd",,"StudyData", "(Vol("&amp;$E$21&amp;")when  (LocalYear("&amp;$E$21&amp;")="&amp;$D$10&amp;" AND LocalMonth("&amp;$E$21&amp;")="&amp;$C$10&amp;" AND LocalDay("&amp;$E$21&amp;")="&amp;$B$10&amp;" AND LocalHour("&amp;$E$21&amp;")="&amp;F144&amp;" AND LocalMinute("&amp;$E$21&amp;")="&amp;G144&amp;"))", "Bar", "", "Close", "5", "0", "", "", "","FALSE","T"))</f>
        <v/>
      </c>
      <c r="AB144" s="115" t="str">
        <f>IF(O144=1,"",RTD("cqg.rtd",,"StudyData", "(Vol("&amp;$E$21&amp;")when  (LocalYear("&amp;$E$21&amp;")="&amp;$D$11&amp;" AND LocalMonth("&amp;$E$21&amp;")="&amp;$C$11&amp;" AND LocalDay("&amp;$E$21&amp;")="&amp;$B$11&amp;" AND LocalHour("&amp;$E$21&amp;")="&amp;F144&amp;" AND LocalMinute("&amp;$E$21&amp;")="&amp;G144&amp;"))", "Bar", "", "Close", "5", "0", "", "", "","FALSE","T"))</f>
        <v/>
      </c>
      <c r="AC144" s="116" t="str">
        <f t="shared" si="27"/>
        <v/>
      </c>
      <c r="AE144" s="115" t="str">
        <f ca="1">IF($R144=1,SUM($S$1:S144),"")</f>
        <v/>
      </c>
      <c r="AF144" s="115" t="str">
        <f ca="1">IF($R144=1,SUM($T$1:T144),"")</f>
        <v/>
      </c>
      <c r="AG144" s="115" t="str">
        <f ca="1">IF($R144=1,SUM($U$1:U144),"")</f>
        <v/>
      </c>
      <c r="AH144" s="115" t="str">
        <f ca="1">IF($R144=1,SUM($V$1:V144),"")</f>
        <v/>
      </c>
      <c r="AI144" s="115" t="str">
        <f ca="1">IF($R144=1,SUM($W$1:W144),"")</f>
        <v/>
      </c>
      <c r="AJ144" s="115" t="str">
        <f ca="1">IF($R144=1,SUM($X$1:X144),"")</f>
        <v/>
      </c>
      <c r="AK144" s="115" t="str">
        <f ca="1">IF($R144=1,SUM($Y$1:Y144),"")</f>
        <v/>
      </c>
      <c r="AL144" s="115" t="str">
        <f ca="1">IF($R144=1,SUM($Z$1:Z144),"")</f>
        <v/>
      </c>
      <c r="AM144" s="115" t="str">
        <f ca="1">IF($R144=1,SUM($AA$1:AA144),"")</f>
        <v/>
      </c>
      <c r="AN144" s="115" t="str">
        <f ca="1">IF($R144=1,SUM($AB$1:AB144),"")</f>
        <v/>
      </c>
      <c r="AO144" s="115" t="str">
        <f ca="1">IF($R144=1,SUM($AC$1:AC144),"")</f>
        <v/>
      </c>
      <c r="AQ144" s="120" t="str">
        <f t="shared" si="28"/>
        <v>20:25</v>
      </c>
    </row>
    <row r="145" spans="6:43" x14ac:dyDescent="0.3">
      <c r="F145" s="115">
        <f t="shared" si="29"/>
        <v>20</v>
      </c>
      <c r="G145" s="117">
        <f t="shared" si="30"/>
        <v>30</v>
      </c>
      <c r="H145" s="118">
        <f t="shared" si="31"/>
        <v>0.85416666666666663</v>
      </c>
      <c r="K145" s="116" t="str">
        <f xml:space="preserve"> IF(O145=1,"",RTD("cqg.rtd",,"StudyData",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/>
      </c>
      <c r="L145" s="116" t="e">
        <f>IF(K145="",NA(),RTD("cqg.rtd",,"StudyData",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>#N/A</v>
      </c>
      <c r="O145" s="115">
        <f t="shared" si="32"/>
        <v>1</v>
      </c>
      <c r="R145" s="115">
        <f t="shared" ca="1" si="33"/>
        <v>1.1229999999999865</v>
      </c>
      <c r="S145" s="115" t="str">
        <f>IF(O145=1,"",RTD("cqg.rtd",,"StudyData", "(Vol("&amp;$E$13&amp;")when  (LocalYear("&amp;$E$13&amp;")="&amp;$D$2&amp;" AND LocalMonth("&amp;$E$13&amp;")="&amp;$C$2&amp;" AND LocalDay("&amp;$E$13&amp;")="&amp;$B$2&amp;" AND LocalHour("&amp;$E$13&amp;")="&amp;F145&amp;" AND LocalMinute("&amp;$E$13&amp;")="&amp;G145&amp;"))", "Bar", "", "Close", "5", "0", "", "", "","FALSE","T"))</f>
        <v/>
      </c>
      <c r="T145" s="115" t="str">
        <f>IF(O145=1,"",RTD("cqg.rtd",,"StudyData", "(Vol("&amp;$E$14&amp;")when  (LocalYear("&amp;$E$14&amp;")="&amp;$D$3&amp;" AND LocalMonth("&amp;$E$14&amp;")="&amp;$C$3&amp;" AND LocalDay("&amp;$E$14&amp;")="&amp;$B$3&amp;" AND LocalHour("&amp;$E$14&amp;")="&amp;F145&amp;" AND LocalMinute("&amp;$E$14&amp;")="&amp;G145&amp;"))", "Bar", "", "Close", "5", "0", "", "", "","FALSE","T"))</f>
        <v/>
      </c>
      <c r="U145" s="115" t="str">
        <f>IF(O145=1,"",RTD("cqg.rtd",,"StudyData", "(Vol("&amp;$E$15&amp;")when  (LocalYear("&amp;$E$15&amp;")="&amp;$D$4&amp;" AND LocalMonth("&amp;$E$15&amp;")="&amp;$C$4&amp;" AND LocalDay("&amp;$E$15&amp;")="&amp;$B$4&amp;" AND LocalHour("&amp;$E$15&amp;")="&amp;F145&amp;" AND LocalMinute("&amp;$E$15&amp;")="&amp;G145&amp;"))", "Bar", "", "Close", "5", "0", "", "", "","FALSE","T"))</f>
        <v/>
      </c>
      <c r="V145" s="115" t="str">
        <f>IF(O145=1,"",RTD("cqg.rtd",,"StudyData", "(Vol("&amp;$E$16&amp;")when  (LocalYear("&amp;$E$16&amp;")="&amp;$D$5&amp;" AND LocalMonth("&amp;$E$16&amp;")="&amp;$C$5&amp;" AND LocalDay("&amp;$E$16&amp;")="&amp;$B$5&amp;" AND LocalHour("&amp;$E$16&amp;")="&amp;F145&amp;" AND LocalMinute("&amp;$E$16&amp;")="&amp;G145&amp;"))", "Bar", "", "Close", "5", "0", "", "", "","FALSE","T"))</f>
        <v/>
      </c>
      <c r="W145" s="115" t="str">
        <f>IF(O145=1,"",RTD("cqg.rtd",,"StudyData", "(Vol("&amp;$E$17&amp;")when  (LocalYear("&amp;$E$17&amp;")="&amp;$D$6&amp;" AND LocalMonth("&amp;$E$17&amp;")="&amp;$C$6&amp;" AND LocalDay("&amp;$E$17&amp;")="&amp;$B$6&amp;" AND LocalHour("&amp;$E$17&amp;")="&amp;F145&amp;" AND LocalMinute("&amp;$E$17&amp;")="&amp;G145&amp;"))", "Bar", "", "Close", "5", "0", "", "", "","FALSE","T"))</f>
        <v/>
      </c>
      <c r="X145" s="115" t="str">
        <f>IF(O145=1,"",RTD("cqg.rtd",,"StudyData", "(Vol("&amp;$E$18&amp;")when  (LocalYear("&amp;$E$18&amp;")="&amp;$D$7&amp;" AND LocalMonth("&amp;$E$18&amp;")="&amp;$C$7&amp;" AND LocalDay("&amp;$E$18&amp;")="&amp;$B$7&amp;" AND LocalHour("&amp;$E$18&amp;")="&amp;F145&amp;" AND LocalMinute("&amp;$E$18&amp;")="&amp;G145&amp;"))", "Bar", "", "Close", "5", "0", "", "", "","FALSE","T"))</f>
        <v/>
      </c>
      <c r="Y145" s="115" t="str">
        <f>IF(O145=1,"",RTD("cqg.rtd",,"StudyData", "(Vol("&amp;$E$19&amp;")when  (LocalYear("&amp;$E$19&amp;")="&amp;$D$8&amp;" AND LocalMonth("&amp;$E$19&amp;")="&amp;$C$8&amp;" AND LocalDay("&amp;$E$19&amp;")="&amp;$B$8&amp;" AND LocalHour("&amp;$E$19&amp;")="&amp;F145&amp;" AND LocalMinute("&amp;$E$19&amp;")="&amp;G145&amp;"))", "Bar", "", "Close", "5", "0", "", "", "","FALSE","T"))</f>
        <v/>
      </c>
      <c r="Z145" s="115" t="str">
        <f>IF(O145=1,"",RTD("cqg.rtd",,"StudyData", "(Vol("&amp;$E$20&amp;")when  (LocalYear("&amp;$E$20&amp;")="&amp;$D$9&amp;" AND LocalMonth("&amp;$E$20&amp;")="&amp;$C$9&amp;" AND LocalDay("&amp;$E$20&amp;")="&amp;$B$9&amp;" AND LocalHour("&amp;$E$20&amp;")="&amp;F145&amp;" AND LocalMinute("&amp;$E$20&amp;")="&amp;G145&amp;"))", "Bar", "", "Close", "5", "0", "", "", "","FALSE","T"))</f>
        <v/>
      </c>
      <c r="AA145" s="115" t="str">
        <f>IF(O145=1,"",RTD("cqg.rtd",,"StudyData", "(Vol("&amp;$E$21&amp;")when  (LocalYear("&amp;$E$21&amp;")="&amp;$D$10&amp;" AND LocalMonth("&amp;$E$21&amp;")="&amp;$C$10&amp;" AND LocalDay("&amp;$E$21&amp;")="&amp;$B$10&amp;" AND LocalHour("&amp;$E$21&amp;")="&amp;F145&amp;" AND LocalMinute("&amp;$E$21&amp;")="&amp;G145&amp;"))", "Bar", "", "Close", "5", "0", "", "", "","FALSE","T"))</f>
        <v/>
      </c>
      <c r="AB145" s="115" t="str">
        <f>IF(O145=1,"",RTD("cqg.rtd",,"StudyData", "(Vol("&amp;$E$21&amp;")when  (LocalYear("&amp;$E$21&amp;")="&amp;$D$11&amp;" AND LocalMonth("&amp;$E$21&amp;")="&amp;$C$11&amp;" AND LocalDay("&amp;$E$21&amp;")="&amp;$B$11&amp;" AND LocalHour("&amp;$E$21&amp;")="&amp;F145&amp;" AND LocalMinute("&amp;$E$21&amp;")="&amp;G145&amp;"))", "Bar", "", "Close", "5", "0", "", "", "","FALSE","T"))</f>
        <v/>
      </c>
      <c r="AC145" s="116" t="str">
        <f t="shared" si="27"/>
        <v/>
      </c>
      <c r="AE145" s="115" t="str">
        <f ca="1">IF($R145=1,SUM($S$1:S145),"")</f>
        <v/>
      </c>
      <c r="AF145" s="115" t="str">
        <f ca="1">IF($R145=1,SUM($T$1:T145),"")</f>
        <v/>
      </c>
      <c r="AG145" s="115" t="str">
        <f ca="1">IF($R145=1,SUM($U$1:U145),"")</f>
        <v/>
      </c>
      <c r="AH145" s="115" t="str">
        <f ca="1">IF($R145=1,SUM($V$1:V145),"")</f>
        <v/>
      </c>
      <c r="AI145" s="115" t="str">
        <f ca="1">IF($R145=1,SUM($W$1:W145),"")</f>
        <v/>
      </c>
      <c r="AJ145" s="115" t="str">
        <f ca="1">IF($R145=1,SUM($X$1:X145),"")</f>
        <v/>
      </c>
      <c r="AK145" s="115" t="str">
        <f ca="1">IF($R145=1,SUM($Y$1:Y145),"")</f>
        <v/>
      </c>
      <c r="AL145" s="115" t="str">
        <f ca="1">IF($R145=1,SUM($Z$1:Z145),"")</f>
        <v/>
      </c>
      <c r="AM145" s="115" t="str">
        <f ca="1">IF($R145=1,SUM($AA$1:AA145),"")</f>
        <v/>
      </c>
      <c r="AN145" s="115" t="str">
        <f ca="1">IF($R145=1,SUM($AB$1:AB145),"")</f>
        <v/>
      </c>
      <c r="AO145" s="115" t="str">
        <f ca="1">IF($R145=1,SUM($AC$1:AC145),"")</f>
        <v/>
      </c>
      <c r="AQ145" s="120" t="str">
        <f t="shared" si="28"/>
        <v>20:30</v>
      </c>
    </row>
    <row r="146" spans="6:43" x14ac:dyDescent="0.3">
      <c r="F146" s="115">
        <f t="shared" si="29"/>
        <v>20</v>
      </c>
      <c r="G146" s="117">
        <f t="shared" si="30"/>
        <v>35</v>
      </c>
      <c r="H146" s="118">
        <f t="shared" si="31"/>
        <v>0.85763888888888884</v>
      </c>
      <c r="K146" s="116" t="str">
        <f xml:space="preserve"> IF(O146=1,"",RTD("cqg.rtd",,"StudyData",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/>
      </c>
      <c r="L146" s="116" t="e">
        <f>IF(K146="",NA(),RTD("cqg.rtd",,"StudyData",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>#N/A</v>
      </c>
      <c r="O146" s="115">
        <f t="shared" si="32"/>
        <v>1</v>
      </c>
      <c r="R146" s="115">
        <f t="shared" ca="1" si="33"/>
        <v>1.1239999999999863</v>
      </c>
      <c r="S146" s="115" t="str">
        <f>IF(O146=1,"",RTD("cqg.rtd",,"StudyData", "(Vol("&amp;$E$13&amp;")when  (LocalYear("&amp;$E$13&amp;")="&amp;$D$2&amp;" AND LocalMonth("&amp;$E$13&amp;")="&amp;$C$2&amp;" AND LocalDay("&amp;$E$13&amp;")="&amp;$B$2&amp;" AND LocalHour("&amp;$E$13&amp;")="&amp;F146&amp;" AND LocalMinute("&amp;$E$13&amp;")="&amp;G146&amp;"))", "Bar", "", "Close", "5", "0", "", "", "","FALSE","T"))</f>
        <v/>
      </c>
      <c r="T146" s="115" t="str">
        <f>IF(O146=1,"",RTD("cqg.rtd",,"StudyData", "(Vol("&amp;$E$14&amp;")when  (LocalYear("&amp;$E$14&amp;")="&amp;$D$3&amp;" AND LocalMonth("&amp;$E$14&amp;")="&amp;$C$3&amp;" AND LocalDay("&amp;$E$14&amp;")="&amp;$B$3&amp;" AND LocalHour("&amp;$E$14&amp;")="&amp;F146&amp;" AND LocalMinute("&amp;$E$14&amp;")="&amp;G146&amp;"))", "Bar", "", "Close", "5", "0", "", "", "","FALSE","T"))</f>
        <v/>
      </c>
      <c r="U146" s="115" t="str">
        <f>IF(O146=1,"",RTD("cqg.rtd",,"StudyData", "(Vol("&amp;$E$15&amp;")when  (LocalYear("&amp;$E$15&amp;")="&amp;$D$4&amp;" AND LocalMonth("&amp;$E$15&amp;")="&amp;$C$4&amp;" AND LocalDay("&amp;$E$15&amp;")="&amp;$B$4&amp;" AND LocalHour("&amp;$E$15&amp;")="&amp;F146&amp;" AND LocalMinute("&amp;$E$15&amp;")="&amp;G146&amp;"))", "Bar", "", "Close", "5", "0", "", "", "","FALSE","T"))</f>
        <v/>
      </c>
      <c r="V146" s="115" t="str">
        <f>IF(O146=1,"",RTD("cqg.rtd",,"StudyData", "(Vol("&amp;$E$16&amp;")when  (LocalYear("&amp;$E$16&amp;")="&amp;$D$5&amp;" AND LocalMonth("&amp;$E$16&amp;")="&amp;$C$5&amp;" AND LocalDay("&amp;$E$16&amp;")="&amp;$B$5&amp;" AND LocalHour("&amp;$E$16&amp;")="&amp;F146&amp;" AND LocalMinute("&amp;$E$16&amp;")="&amp;G146&amp;"))", "Bar", "", "Close", "5", "0", "", "", "","FALSE","T"))</f>
        <v/>
      </c>
      <c r="W146" s="115" t="str">
        <f>IF(O146=1,"",RTD("cqg.rtd",,"StudyData", "(Vol("&amp;$E$17&amp;")when  (LocalYear("&amp;$E$17&amp;")="&amp;$D$6&amp;" AND LocalMonth("&amp;$E$17&amp;")="&amp;$C$6&amp;" AND LocalDay("&amp;$E$17&amp;")="&amp;$B$6&amp;" AND LocalHour("&amp;$E$17&amp;")="&amp;F146&amp;" AND LocalMinute("&amp;$E$17&amp;")="&amp;G146&amp;"))", "Bar", "", "Close", "5", "0", "", "", "","FALSE","T"))</f>
        <v/>
      </c>
      <c r="X146" s="115" t="str">
        <f>IF(O146=1,"",RTD("cqg.rtd",,"StudyData", "(Vol("&amp;$E$18&amp;")when  (LocalYear("&amp;$E$18&amp;")="&amp;$D$7&amp;" AND LocalMonth("&amp;$E$18&amp;")="&amp;$C$7&amp;" AND LocalDay("&amp;$E$18&amp;")="&amp;$B$7&amp;" AND LocalHour("&amp;$E$18&amp;")="&amp;F146&amp;" AND LocalMinute("&amp;$E$18&amp;")="&amp;G146&amp;"))", "Bar", "", "Close", "5", "0", "", "", "","FALSE","T"))</f>
        <v/>
      </c>
      <c r="Y146" s="115" t="str">
        <f>IF(O146=1,"",RTD("cqg.rtd",,"StudyData", "(Vol("&amp;$E$19&amp;")when  (LocalYear("&amp;$E$19&amp;")="&amp;$D$8&amp;" AND LocalMonth("&amp;$E$19&amp;")="&amp;$C$8&amp;" AND LocalDay("&amp;$E$19&amp;")="&amp;$B$8&amp;" AND LocalHour("&amp;$E$19&amp;")="&amp;F146&amp;" AND LocalMinute("&amp;$E$19&amp;")="&amp;G146&amp;"))", "Bar", "", "Close", "5", "0", "", "", "","FALSE","T"))</f>
        <v/>
      </c>
      <c r="Z146" s="115" t="str">
        <f>IF(O146=1,"",RTD("cqg.rtd",,"StudyData", "(Vol("&amp;$E$20&amp;")when  (LocalYear("&amp;$E$20&amp;")="&amp;$D$9&amp;" AND LocalMonth("&amp;$E$20&amp;")="&amp;$C$9&amp;" AND LocalDay("&amp;$E$20&amp;")="&amp;$B$9&amp;" AND LocalHour("&amp;$E$20&amp;")="&amp;F146&amp;" AND LocalMinute("&amp;$E$20&amp;")="&amp;G146&amp;"))", "Bar", "", "Close", "5", "0", "", "", "","FALSE","T"))</f>
        <v/>
      </c>
      <c r="AA146" s="115" t="str">
        <f>IF(O146=1,"",RTD("cqg.rtd",,"StudyData", "(Vol("&amp;$E$21&amp;")when  (LocalYear("&amp;$E$21&amp;")="&amp;$D$10&amp;" AND LocalMonth("&amp;$E$21&amp;")="&amp;$C$10&amp;" AND LocalDay("&amp;$E$21&amp;")="&amp;$B$10&amp;" AND LocalHour("&amp;$E$21&amp;")="&amp;F146&amp;" AND LocalMinute("&amp;$E$21&amp;")="&amp;G146&amp;"))", "Bar", "", "Close", "5", "0", "", "", "","FALSE","T"))</f>
        <v/>
      </c>
      <c r="AB146" s="115" t="str">
        <f>IF(O146=1,"",RTD("cqg.rtd",,"StudyData", "(Vol("&amp;$E$21&amp;")when  (LocalYear("&amp;$E$21&amp;")="&amp;$D$11&amp;" AND LocalMonth("&amp;$E$21&amp;")="&amp;$C$11&amp;" AND LocalDay("&amp;$E$21&amp;")="&amp;$B$11&amp;" AND LocalHour("&amp;$E$21&amp;")="&amp;F146&amp;" AND LocalMinute("&amp;$E$21&amp;")="&amp;G146&amp;"))", "Bar", "", "Close", "5", "0", "", "", "","FALSE","T"))</f>
        <v/>
      </c>
      <c r="AC146" s="116" t="str">
        <f t="shared" ref="AC146:AC209" si="34">K146</f>
        <v/>
      </c>
      <c r="AE146" s="115" t="str">
        <f ca="1">IF($R146=1,SUM($S$1:S146),"")</f>
        <v/>
      </c>
      <c r="AF146" s="115" t="str">
        <f ca="1">IF($R146=1,SUM($T$1:T146),"")</f>
        <v/>
      </c>
      <c r="AG146" s="115" t="str">
        <f ca="1">IF($R146=1,SUM($U$1:U146),"")</f>
        <v/>
      </c>
      <c r="AH146" s="115" t="str">
        <f ca="1">IF($R146=1,SUM($V$1:V146),"")</f>
        <v/>
      </c>
      <c r="AI146" s="115" t="str">
        <f ca="1">IF($R146=1,SUM($W$1:W146),"")</f>
        <v/>
      </c>
      <c r="AJ146" s="115" t="str">
        <f ca="1">IF($R146=1,SUM($X$1:X146),"")</f>
        <v/>
      </c>
      <c r="AK146" s="115" t="str">
        <f ca="1">IF($R146=1,SUM($Y$1:Y146),"")</f>
        <v/>
      </c>
      <c r="AL146" s="115" t="str">
        <f ca="1">IF($R146=1,SUM($Z$1:Z146),"")</f>
        <v/>
      </c>
      <c r="AM146" s="115" t="str">
        <f ca="1">IF($R146=1,SUM($AA$1:AA146),"")</f>
        <v/>
      </c>
      <c r="AN146" s="115" t="str">
        <f ca="1">IF($R146=1,SUM($AB$1:AB146),"")</f>
        <v/>
      </c>
      <c r="AO146" s="115" t="str">
        <f ca="1">IF($R146=1,SUM($AC$1:AC146),"")</f>
        <v/>
      </c>
      <c r="AQ146" s="120" t="str">
        <f t="shared" ref="AQ146:AQ209" si="35">F146&amp;":"&amp;G146</f>
        <v>20:35</v>
      </c>
    </row>
    <row r="147" spans="6:43" x14ac:dyDescent="0.3">
      <c r="F147" s="115">
        <f t="shared" si="29"/>
        <v>20</v>
      </c>
      <c r="G147" s="117">
        <f t="shared" si="30"/>
        <v>40</v>
      </c>
      <c r="H147" s="118">
        <f t="shared" si="31"/>
        <v>0.86111111111111116</v>
      </c>
      <c r="K147" s="116" t="str">
        <f xml:space="preserve"> IF(O147=1,"",RTD("cqg.rtd",,"StudyData",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/>
      </c>
      <c r="L147" s="116" t="e">
        <f>IF(K147="",NA(),RTD("cqg.rtd",,"StudyData",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>#N/A</v>
      </c>
      <c r="O147" s="115">
        <f t="shared" si="32"/>
        <v>1</v>
      </c>
      <c r="R147" s="115">
        <f t="shared" ca="1" si="33"/>
        <v>1.1249999999999862</v>
      </c>
      <c r="S147" s="115" t="str">
        <f>IF(O147=1,"",RTD("cqg.rtd",,"StudyData", "(Vol("&amp;$E$13&amp;")when  (LocalYear("&amp;$E$13&amp;")="&amp;$D$2&amp;" AND LocalMonth("&amp;$E$13&amp;")="&amp;$C$2&amp;" AND LocalDay("&amp;$E$13&amp;")="&amp;$B$2&amp;" AND LocalHour("&amp;$E$13&amp;")="&amp;F147&amp;" AND LocalMinute("&amp;$E$13&amp;")="&amp;G147&amp;"))", "Bar", "", "Close", "5", "0", "", "", "","FALSE","T"))</f>
        <v/>
      </c>
      <c r="T147" s="115" t="str">
        <f>IF(O147=1,"",RTD("cqg.rtd",,"StudyData", "(Vol("&amp;$E$14&amp;")when  (LocalYear("&amp;$E$14&amp;")="&amp;$D$3&amp;" AND LocalMonth("&amp;$E$14&amp;")="&amp;$C$3&amp;" AND LocalDay("&amp;$E$14&amp;")="&amp;$B$3&amp;" AND LocalHour("&amp;$E$14&amp;")="&amp;F147&amp;" AND LocalMinute("&amp;$E$14&amp;")="&amp;G147&amp;"))", "Bar", "", "Close", "5", "0", "", "", "","FALSE","T"))</f>
        <v/>
      </c>
      <c r="U147" s="115" t="str">
        <f>IF(O147=1,"",RTD("cqg.rtd",,"StudyData", "(Vol("&amp;$E$15&amp;")when  (LocalYear("&amp;$E$15&amp;")="&amp;$D$4&amp;" AND LocalMonth("&amp;$E$15&amp;")="&amp;$C$4&amp;" AND LocalDay("&amp;$E$15&amp;")="&amp;$B$4&amp;" AND LocalHour("&amp;$E$15&amp;")="&amp;F147&amp;" AND LocalMinute("&amp;$E$15&amp;")="&amp;G147&amp;"))", "Bar", "", "Close", "5", "0", "", "", "","FALSE","T"))</f>
        <v/>
      </c>
      <c r="V147" s="115" t="str">
        <f>IF(O147=1,"",RTD("cqg.rtd",,"StudyData", "(Vol("&amp;$E$16&amp;")when  (LocalYear("&amp;$E$16&amp;")="&amp;$D$5&amp;" AND LocalMonth("&amp;$E$16&amp;")="&amp;$C$5&amp;" AND LocalDay("&amp;$E$16&amp;")="&amp;$B$5&amp;" AND LocalHour("&amp;$E$16&amp;")="&amp;F147&amp;" AND LocalMinute("&amp;$E$16&amp;")="&amp;G147&amp;"))", "Bar", "", "Close", "5", "0", "", "", "","FALSE","T"))</f>
        <v/>
      </c>
      <c r="W147" s="115" t="str">
        <f>IF(O147=1,"",RTD("cqg.rtd",,"StudyData", "(Vol("&amp;$E$17&amp;")when  (LocalYear("&amp;$E$17&amp;")="&amp;$D$6&amp;" AND LocalMonth("&amp;$E$17&amp;")="&amp;$C$6&amp;" AND LocalDay("&amp;$E$17&amp;")="&amp;$B$6&amp;" AND LocalHour("&amp;$E$17&amp;")="&amp;F147&amp;" AND LocalMinute("&amp;$E$17&amp;")="&amp;G147&amp;"))", "Bar", "", "Close", "5", "0", "", "", "","FALSE","T"))</f>
        <v/>
      </c>
      <c r="X147" s="115" t="str">
        <f>IF(O147=1,"",RTD("cqg.rtd",,"StudyData", "(Vol("&amp;$E$18&amp;")when  (LocalYear("&amp;$E$18&amp;")="&amp;$D$7&amp;" AND LocalMonth("&amp;$E$18&amp;")="&amp;$C$7&amp;" AND LocalDay("&amp;$E$18&amp;")="&amp;$B$7&amp;" AND LocalHour("&amp;$E$18&amp;")="&amp;F147&amp;" AND LocalMinute("&amp;$E$18&amp;")="&amp;G147&amp;"))", "Bar", "", "Close", "5", "0", "", "", "","FALSE","T"))</f>
        <v/>
      </c>
      <c r="Y147" s="115" t="str">
        <f>IF(O147=1,"",RTD("cqg.rtd",,"StudyData", "(Vol("&amp;$E$19&amp;")when  (LocalYear("&amp;$E$19&amp;")="&amp;$D$8&amp;" AND LocalMonth("&amp;$E$19&amp;")="&amp;$C$8&amp;" AND LocalDay("&amp;$E$19&amp;")="&amp;$B$8&amp;" AND LocalHour("&amp;$E$19&amp;")="&amp;F147&amp;" AND LocalMinute("&amp;$E$19&amp;")="&amp;G147&amp;"))", "Bar", "", "Close", "5", "0", "", "", "","FALSE","T"))</f>
        <v/>
      </c>
      <c r="Z147" s="115" t="str">
        <f>IF(O147=1,"",RTD("cqg.rtd",,"StudyData", "(Vol("&amp;$E$20&amp;")when  (LocalYear("&amp;$E$20&amp;")="&amp;$D$9&amp;" AND LocalMonth("&amp;$E$20&amp;")="&amp;$C$9&amp;" AND LocalDay("&amp;$E$20&amp;")="&amp;$B$9&amp;" AND LocalHour("&amp;$E$20&amp;")="&amp;F147&amp;" AND LocalMinute("&amp;$E$20&amp;")="&amp;G147&amp;"))", "Bar", "", "Close", "5", "0", "", "", "","FALSE","T"))</f>
        <v/>
      </c>
      <c r="AA147" s="115" t="str">
        <f>IF(O147=1,"",RTD("cqg.rtd",,"StudyData", "(Vol("&amp;$E$21&amp;")when  (LocalYear("&amp;$E$21&amp;")="&amp;$D$10&amp;" AND LocalMonth("&amp;$E$21&amp;")="&amp;$C$10&amp;" AND LocalDay("&amp;$E$21&amp;")="&amp;$B$10&amp;" AND LocalHour("&amp;$E$21&amp;")="&amp;F147&amp;" AND LocalMinute("&amp;$E$21&amp;")="&amp;G147&amp;"))", "Bar", "", "Close", "5", "0", "", "", "","FALSE","T"))</f>
        <v/>
      </c>
      <c r="AB147" s="115" t="str">
        <f>IF(O147=1,"",RTD("cqg.rtd",,"StudyData", "(Vol("&amp;$E$21&amp;")when  (LocalYear("&amp;$E$21&amp;")="&amp;$D$11&amp;" AND LocalMonth("&amp;$E$21&amp;")="&amp;$C$11&amp;" AND LocalDay("&amp;$E$21&amp;")="&amp;$B$11&amp;" AND LocalHour("&amp;$E$21&amp;")="&amp;F147&amp;" AND LocalMinute("&amp;$E$21&amp;")="&amp;G147&amp;"))", "Bar", "", "Close", "5", "0", "", "", "","FALSE","T"))</f>
        <v/>
      </c>
      <c r="AC147" s="116" t="str">
        <f t="shared" si="34"/>
        <v/>
      </c>
      <c r="AE147" s="115" t="str">
        <f ca="1">IF($R147=1,SUM($S$1:S147),"")</f>
        <v/>
      </c>
      <c r="AF147" s="115" t="str">
        <f ca="1">IF($R147=1,SUM($T$1:T147),"")</f>
        <v/>
      </c>
      <c r="AG147" s="115" t="str">
        <f ca="1">IF($R147=1,SUM($U$1:U147),"")</f>
        <v/>
      </c>
      <c r="AH147" s="115" t="str">
        <f ca="1">IF($R147=1,SUM($V$1:V147),"")</f>
        <v/>
      </c>
      <c r="AI147" s="115" t="str">
        <f ca="1">IF($R147=1,SUM($W$1:W147),"")</f>
        <v/>
      </c>
      <c r="AJ147" s="115" t="str">
        <f ca="1">IF($R147=1,SUM($X$1:X147),"")</f>
        <v/>
      </c>
      <c r="AK147" s="115" t="str">
        <f ca="1">IF($R147=1,SUM($Y$1:Y147),"")</f>
        <v/>
      </c>
      <c r="AL147" s="115" t="str">
        <f ca="1">IF($R147=1,SUM($Z$1:Z147),"")</f>
        <v/>
      </c>
      <c r="AM147" s="115" t="str">
        <f ca="1">IF($R147=1,SUM($AA$1:AA147),"")</f>
        <v/>
      </c>
      <c r="AN147" s="115" t="str">
        <f ca="1">IF($R147=1,SUM($AB$1:AB147),"")</f>
        <v/>
      </c>
      <c r="AO147" s="115" t="str">
        <f ca="1">IF($R147=1,SUM($AC$1:AC147),"")</f>
        <v/>
      </c>
      <c r="AQ147" s="120" t="str">
        <f t="shared" si="35"/>
        <v>20:40</v>
      </c>
    </row>
    <row r="148" spans="6:43" x14ac:dyDescent="0.3">
      <c r="F148" s="115">
        <f t="shared" ref="F148:F211" si="36">IF(G147=55,F147+1,F147)</f>
        <v>20</v>
      </c>
      <c r="G148" s="117">
        <f t="shared" ref="G148:G211" si="37">IF(G147=55,0&amp;0,IF(G147=0&amp;0,G147+0&amp;5,G147+5))</f>
        <v>45</v>
      </c>
      <c r="H148" s="118">
        <f t="shared" ref="H148:H211" si="38">_xlfn.NUMBERVALUE(F148&amp;":"&amp;G148)</f>
        <v>0.86458333333333337</v>
      </c>
      <c r="K148" s="116" t="str">
        <f xml:space="preserve"> IF(O148=1,"",RTD("cqg.rtd",,"StudyData",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/>
      </c>
      <c r="L148" s="116" t="e">
        <f>IF(K148="",NA(),RTD("cqg.rtd",,"StudyData",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>#N/A</v>
      </c>
      <c r="O148" s="115">
        <f t="shared" si="32"/>
        <v>1</v>
      </c>
      <c r="R148" s="115">
        <f t="shared" ca="1" si="33"/>
        <v>1.1259999999999861</v>
      </c>
      <c r="S148" s="115" t="str">
        <f>IF(O148=1,"",RTD("cqg.rtd",,"StudyData", "(Vol("&amp;$E$13&amp;")when  (LocalYear("&amp;$E$13&amp;")="&amp;$D$2&amp;" AND LocalMonth("&amp;$E$13&amp;")="&amp;$C$2&amp;" AND LocalDay("&amp;$E$13&amp;")="&amp;$B$2&amp;" AND LocalHour("&amp;$E$13&amp;")="&amp;F148&amp;" AND LocalMinute("&amp;$E$13&amp;")="&amp;G148&amp;"))", "Bar", "", "Close", "5", "0", "", "", "","FALSE","T"))</f>
        <v/>
      </c>
      <c r="T148" s="115" t="str">
        <f>IF(O148=1,"",RTD("cqg.rtd",,"StudyData", "(Vol("&amp;$E$14&amp;")when  (LocalYear("&amp;$E$14&amp;")="&amp;$D$3&amp;" AND LocalMonth("&amp;$E$14&amp;")="&amp;$C$3&amp;" AND LocalDay("&amp;$E$14&amp;")="&amp;$B$3&amp;" AND LocalHour("&amp;$E$14&amp;")="&amp;F148&amp;" AND LocalMinute("&amp;$E$14&amp;")="&amp;G148&amp;"))", "Bar", "", "Close", "5", "0", "", "", "","FALSE","T"))</f>
        <v/>
      </c>
      <c r="U148" s="115" t="str">
        <f>IF(O148=1,"",RTD("cqg.rtd",,"StudyData", "(Vol("&amp;$E$15&amp;")when  (LocalYear("&amp;$E$15&amp;")="&amp;$D$4&amp;" AND LocalMonth("&amp;$E$15&amp;")="&amp;$C$4&amp;" AND LocalDay("&amp;$E$15&amp;")="&amp;$B$4&amp;" AND LocalHour("&amp;$E$15&amp;")="&amp;F148&amp;" AND LocalMinute("&amp;$E$15&amp;")="&amp;G148&amp;"))", "Bar", "", "Close", "5", "0", "", "", "","FALSE","T"))</f>
        <v/>
      </c>
      <c r="V148" s="115" t="str">
        <f>IF(O148=1,"",RTD("cqg.rtd",,"StudyData", "(Vol("&amp;$E$16&amp;")when  (LocalYear("&amp;$E$16&amp;")="&amp;$D$5&amp;" AND LocalMonth("&amp;$E$16&amp;")="&amp;$C$5&amp;" AND LocalDay("&amp;$E$16&amp;")="&amp;$B$5&amp;" AND LocalHour("&amp;$E$16&amp;")="&amp;F148&amp;" AND LocalMinute("&amp;$E$16&amp;")="&amp;G148&amp;"))", "Bar", "", "Close", "5", "0", "", "", "","FALSE","T"))</f>
        <v/>
      </c>
      <c r="W148" s="115" t="str">
        <f>IF(O148=1,"",RTD("cqg.rtd",,"StudyData", "(Vol("&amp;$E$17&amp;")when  (LocalYear("&amp;$E$17&amp;")="&amp;$D$6&amp;" AND LocalMonth("&amp;$E$17&amp;")="&amp;$C$6&amp;" AND LocalDay("&amp;$E$17&amp;")="&amp;$B$6&amp;" AND LocalHour("&amp;$E$17&amp;")="&amp;F148&amp;" AND LocalMinute("&amp;$E$17&amp;")="&amp;G148&amp;"))", "Bar", "", "Close", "5", "0", "", "", "","FALSE","T"))</f>
        <v/>
      </c>
      <c r="X148" s="115" t="str">
        <f>IF(O148=1,"",RTD("cqg.rtd",,"StudyData", "(Vol("&amp;$E$18&amp;")when  (LocalYear("&amp;$E$18&amp;")="&amp;$D$7&amp;" AND LocalMonth("&amp;$E$18&amp;")="&amp;$C$7&amp;" AND LocalDay("&amp;$E$18&amp;")="&amp;$B$7&amp;" AND LocalHour("&amp;$E$18&amp;")="&amp;F148&amp;" AND LocalMinute("&amp;$E$18&amp;")="&amp;G148&amp;"))", "Bar", "", "Close", "5", "0", "", "", "","FALSE","T"))</f>
        <v/>
      </c>
      <c r="Y148" s="115" t="str">
        <f>IF(O148=1,"",RTD("cqg.rtd",,"StudyData", "(Vol("&amp;$E$19&amp;")when  (LocalYear("&amp;$E$19&amp;")="&amp;$D$8&amp;" AND LocalMonth("&amp;$E$19&amp;")="&amp;$C$8&amp;" AND LocalDay("&amp;$E$19&amp;")="&amp;$B$8&amp;" AND LocalHour("&amp;$E$19&amp;")="&amp;F148&amp;" AND LocalMinute("&amp;$E$19&amp;")="&amp;G148&amp;"))", "Bar", "", "Close", "5", "0", "", "", "","FALSE","T"))</f>
        <v/>
      </c>
      <c r="Z148" s="115" t="str">
        <f>IF(O148=1,"",RTD("cqg.rtd",,"StudyData", "(Vol("&amp;$E$20&amp;")when  (LocalYear("&amp;$E$20&amp;")="&amp;$D$9&amp;" AND LocalMonth("&amp;$E$20&amp;")="&amp;$C$9&amp;" AND LocalDay("&amp;$E$20&amp;")="&amp;$B$9&amp;" AND LocalHour("&amp;$E$20&amp;")="&amp;F148&amp;" AND LocalMinute("&amp;$E$20&amp;")="&amp;G148&amp;"))", "Bar", "", "Close", "5", "0", "", "", "","FALSE","T"))</f>
        <v/>
      </c>
      <c r="AA148" s="115" t="str">
        <f>IF(O148=1,"",RTD("cqg.rtd",,"StudyData", "(Vol("&amp;$E$21&amp;")when  (LocalYear("&amp;$E$21&amp;")="&amp;$D$10&amp;" AND LocalMonth("&amp;$E$21&amp;")="&amp;$C$10&amp;" AND LocalDay("&amp;$E$21&amp;")="&amp;$B$10&amp;" AND LocalHour("&amp;$E$21&amp;")="&amp;F148&amp;" AND LocalMinute("&amp;$E$21&amp;")="&amp;G148&amp;"))", "Bar", "", "Close", "5", "0", "", "", "","FALSE","T"))</f>
        <v/>
      </c>
      <c r="AB148" s="115" t="str">
        <f>IF(O148=1,"",RTD("cqg.rtd",,"StudyData", "(Vol("&amp;$E$21&amp;")when  (LocalYear("&amp;$E$21&amp;")="&amp;$D$11&amp;" AND LocalMonth("&amp;$E$21&amp;")="&amp;$C$11&amp;" AND LocalDay("&amp;$E$21&amp;")="&amp;$B$11&amp;" AND LocalHour("&amp;$E$21&amp;")="&amp;F148&amp;" AND LocalMinute("&amp;$E$21&amp;")="&amp;G148&amp;"))", "Bar", "", "Close", "5", "0", "", "", "","FALSE","T"))</f>
        <v/>
      </c>
      <c r="AC148" s="116" t="str">
        <f t="shared" si="34"/>
        <v/>
      </c>
      <c r="AE148" s="115" t="str">
        <f ca="1">IF($R148=1,SUM($S$1:S148),"")</f>
        <v/>
      </c>
      <c r="AF148" s="115" t="str">
        <f ca="1">IF($R148=1,SUM($T$1:T148),"")</f>
        <v/>
      </c>
      <c r="AG148" s="115" t="str">
        <f ca="1">IF($R148=1,SUM($U$1:U148),"")</f>
        <v/>
      </c>
      <c r="AH148" s="115" t="str">
        <f ca="1">IF($R148=1,SUM($V$1:V148),"")</f>
        <v/>
      </c>
      <c r="AI148" s="115" t="str">
        <f ca="1">IF($R148=1,SUM($W$1:W148),"")</f>
        <v/>
      </c>
      <c r="AJ148" s="115" t="str">
        <f ca="1">IF($R148=1,SUM($X$1:X148),"")</f>
        <v/>
      </c>
      <c r="AK148" s="115" t="str">
        <f ca="1">IF($R148=1,SUM($Y$1:Y148),"")</f>
        <v/>
      </c>
      <c r="AL148" s="115" t="str">
        <f ca="1">IF($R148=1,SUM($Z$1:Z148),"")</f>
        <v/>
      </c>
      <c r="AM148" s="115" t="str">
        <f ca="1">IF($R148=1,SUM($AA$1:AA148),"")</f>
        <v/>
      </c>
      <c r="AN148" s="115" t="str">
        <f ca="1">IF($R148=1,SUM($AB$1:AB148),"")</f>
        <v/>
      </c>
      <c r="AO148" s="115" t="str">
        <f ca="1">IF($R148=1,SUM($AC$1:AC148),"")</f>
        <v/>
      </c>
      <c r="AQ148" s="120" t="str">
        <f t="shared" si="35"/>
        <v>20:45</v>
      </c>
    </row>
    <row r="149" spans="6:43" x14ac:dyDescent="0.3">
      <c r="F149" s="115">
        <f t="shared" si="36"/>
        <v>20</v>
      </c>
      <c r="G149" s="117">
        <f t="shared" si="37"/>
        <v>50</v>
      </c>
      <c r="H149" s="118">
        <f t="shared" si="38"/>
        <v>0.86805555555555547</v>
      </c>
      <c r="K149" s="116" t="str">
        <f xml:space="preserve"> IF(O149=1,"",RTD("cqg.rtd",,"StudyData",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/>
      </c>
      <c r="L149" s="116" t="e">
        <f>IF(K149="",NA(),RTD("cqg.rtd",,"StudyData",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>#N/A</v>
      </c>
      <c r="O149" s="115">
        <f t="shared" si="32"/>
        <v>1</v>
      </c>
      <c r="R149" s="115">
        <f t="shared" ca="1" si="33"/>
        <v>1.126999999999986</v>
      </c>
      <c r="S149" s="115" t="str">
        <f>IF(O149=1,"",RTD("cqg.rtd",,"StudyData", "(Vol("&amp;$E$13&amp;")when  (LocalYear("&amp;$E$13&amp;")="&amp;$D$2&amp;" AND LocalMonth("&amp;$E$13&amp;")="&amp;$C$2&amp;" AND LocalDay("&amp;$E$13&amp;")="&amp;$B$2&amp;" AND LocalHour("&amp;$E$13&amp;")="&amp;F149&amp;" AND LocalMinute("&amp;$E$13&amp;")="&amp;G149&amp;"))", "Bar", "", "Close", "5", "0", "", "", "","FALSE","T"))</f>
        <v/>
      </c>
      <c r="T149" s="115" t="str">
        <f>IF(O149=1,"",RTD("cqg.rtd",,"StudyData", "(Vol("&amp;$E$14&amp;")when  (LocalYear("&amp;$E$14&amp;")="&amp;$D$3&amp;" AND LocalMonth("&amp;$E$14&amp;")="&amp;$C$3&amp;" AND LocalDay("&amp;$E$14&amp;")="&amp;$B$3&amp;" AND LocalHour("&amp;$E$14&amp;")="&amp;F149&amp;" AND LocalMinute("&amp;$E$14&amp;")="&amp;G149&amp;"))", "Bar", "", "Close", "5", "0", "", "", "","FALSE","T"))</f>
        <v/>
      </c>
      <c r="U149" s="115" t="str">
        <f>IF(O149=1,"",RTD("cqg.rtd",,"StudyData", "(Vol("&amp;$E$15&amp;")when  (LocalYear("&amp;$E$15&amp;")="&amp;$D$4&amp;" AND LocalMonth("&amp;$E$15&amp;")="&amp;$C$4&amp;" AND LocalDay("&amp;$E$15&amp;")="&amp;$B$4&amp;" AND LocalHour("&amp;$E$15&amp;")="&amp;F149&amp;" AND LocalMinute("&amp;$E$15&amp;")="&amp;G149&amp;"))", "Bar", "", "Close", "5", "0", "", "", "","FALSE","T"))</f>
        <v/>
      </c>
      <c r="V149" s="115" t="str">
        <f>IF(O149=1,"",RTD("cqg.rtd",,"StudyData", "(Vol("&amp;$E$16&amp;")when  (LocalYear("&amp;$E$16&amp;")="&amp;$D$5&amp;" AND LocalMonth("&amp;$E$16&amp;")="&amp;$C$5&amp;" AND LocalDay("&amp;$E$16&amp;")="&amp;$B$5&amp;" AND LocalHour("&amp;$E$16&amp;")="&amp;F149&amp;" AND LocalMinute("&amp;$E$16&amp;")="&amp;G149&amp;"))", "Bar", "", "Close", "5", "0", "", "", "","FALSE","T"))</f>
        <v/>
      </c>
      <c r="W149" s="115" t="str">
        <f>IF(O149=1,"",RTD("cqg.rtd",,"StudyData", "(Vol("&amp;$E$17&amp;")when  (LocalYear("&amp;$E$17&amp;")="&amp;$D$6&amp;" AND LocalMonth("&amp;$E$17&amp;")="&amp;$C$6&amp;" AND LocalDay("&amp;$E$17&amp;")="&amp;$B$6&amp;" AND LocalHour("&amp;$E$17&amp;")="&amp;F149&amp;" AND LocalMinute("&amp;$E$17&amp;")="&amp;G149&amp;"))", "Bar", "", "Close", "5", "0", "", "", "","FALSE","T"))</f>
        <v/>
      </c>
      <c r="X149" s="115" t="str">
        <f>IF(O149=1,"",RTD("cqg.rtd",,"StudyData", "(Vol("&amp;$E$18&amp;")when  (LocalYear("&amp;$E$18&amp;")="&amp;$D$7&amp;" AND LocalMonth("&amp;$E$18&amp;")="&amp;$C$7&amp;" AND LocalDay("&amp;$E$18&amp;")="&amp;$B$7&amp;" AND LocalHour("&amp;$E$18&amp;")="&amp;F149&amp;" AND LocalMinute("&amp;$E$18&amp;")="&amp;G149&amp;"))", "Bar", "", "Close", "5", "0", "", "", "","FALSE","T"))</f>
        <v/>
      </c>
      <c r="Y149" s="115" t="str">
        <f>IF(O149=1,"",RTD("cqg.rtd",,"StudyData", "(Vol("&amp;$E$19&amp;")when  (LocalYear("&amp;$E$19&amp;")="&amp;$D$8&amp;" AND LocalMonth("&amp;$E$19&amp;")="&amp;$C$8&amp;" AND LocalDay("&amp;$E$19&amp;")="&amp;$B$8&amp;" AND LocalHour("&amp;$E$19&amp;")="&amp;F149&amp;" AND LocalMinute("&amp;$E$19&amp;")="&amp;G149&amp;"))", "Bar", "", "Close", "5", "0", "", "", "","FALSE","T"))</f>
        <v/>
      </c>
      <c r="Z149" s="115" t="str">
        <f>IF(O149=1,"",RTD("cqg.rtd",,"StudyData", "(Vol("&amp;$E$20&amp;")when  (LocalYear("&amp;$E$20&amp;")="&amp;$D$9&amp;" AND LocalMonth("&amp;$E$20&amp;")="&amp;$C$9&amp;" AND LocalDay("&amp;$E$20&amp;")="&amp;$B$9&amp;" AND LocalHour("&amp;$E$20&amp;")="&amp;F149&amp;" AND LocalMinute("&amp;$E$20&amp;")="&amp;G149&amp;"))", "Bar", "", "Close", "5", "0", "", "", "","FALSE","T"))</f>
        <v/>
      </c>
      <c r="AA149" s="115" t="str">
        <f>IF(O149=1,"",RTD("cqg.rtd",,"StudyData", "(Vol("&amp;$E$21&amp;")when  (LocalYear("&amp;$E$21&amp;")="&amp;$D$10&amp;" AND LocalMonth("&amp;$E$21&amp;")="&amp;$C$10&amp;" AND LocalDay("&amp;$E$21&amp;")="&amp;$B$10&amp;" AND LocalHour("&amp;$E$21&amp;")="&amp;F149&amp;" AND LocalMinute("&amp;$E$21&amp;")="&amp;G149&amp;"))", "Bar", "", "Close", "5", "0", "", "", "","FALSE","T"))</f>
        <v/>
      </c>
      <c r="AB149" s="115" t="str">
        <f>IF(O149=1,"",RTD("cqg.rtd",,"StudyData", "(Vol("&amp;$E$21&amp;")when  (LocalYear("&amp;$E$21&amp;")="&amp;$D$11&amp;" AND LocalMonth("&amp;$E$21&amp;")="&amp;$C$11&amp;" AND LocalDay("&amp;$E$21&amp;")="&amp;$B$11&amp;" AND LocalHour("&amp;$E$21&amp;")="&amp;F149&amp;" AND LocalMinute("&amp;$E$21&amp;")="&amp;G149&amp;"))", "Bar", "", "Close", "5", "0", "", "", "","FALSE","T"))</f>
        <v/>
      </c>
      <c r="AC149" s="116" t="str">
        <f t="shared" si="34"/>
        <v/>
      </c>
      <c r="AE149" s="115" t="str">
        <f ca="1">IF($R149=1,SUM($S$1:S149),"")</f>
        <v/>
      </c>
      <c r="AF149" s="115" t="str">
        <f ca="1">IF($R149=1,SUM($T$1:T149),"")</f>
        <v/>
      </c>
      <c r="AG149" s="115" t="str">
        <f ca="1">IF($R149=1,SUM($U$1:U149),"")</f>
        <v/>
      </c>
      <c r="AH149" s="115" t="str">
        <f ca="1">IF($R149=1,SUM($V$1:V149),"")</f>
        <v/>
      </c>
      <c r="AI149" s="115" t="str">
        <f ca="1">IF($R149=1,SUM($W$1:W149),"")</f>
        <v/>
      </c>
      <c r="AJ149" s="115" t="str">
        <f ca="1">IF($R149=1,SUM($X$1:X149),"")</f>
        <v/>
      </c>
      <c r="AK149" s="115" t="str">
        <f ca="1">IF($R149=1,SUM($Y$1:Y149),"")</f>
        <v/>
      </c>
      <c r="AL149" s="115" t="str">
        <f ca="1">IF($R149=1,SUM($Z$1:Z149),"")</f>
        <v/>
      </c>
      <c r="AM149" s="115" t="str">
        <f ca="1">IF($R149=1,SUM($AA$1:AA149),"")</f>
        <v/>
      </c>
      <c r="AN149" s="115" t="str">
        <f ca="1">IF($R149=1,SUM($AB$1:AB149),"")</f>
        <v/>
      </c>
      <c r="AO149" s="115" t="str">
        <f ca="1">IF($R149=1,SUM($AC$1:AC149),"")</f>
        <v/>
      </c>
      <c r="AQ149" s="120" t="str">
        <f t="shared" si="35"/>
        <v>20:50</v>
      </c>
    </row>
    <row r="150" spans="6:43" x14ac:dyDescent="0.3">
      <c r="F150" s="115">
        <f t="shared" si="36"/>
        <v>20</v>
      </c>
      <c r="G150" s="117">
        <f t="shared" si="37"/>
        <v>55</v>
      </c>
      <c r="H150" s="118">
        <f t="shared" si="38"/>
        <v>0.87152777777777779</v>
      </c>
      <c r="K150" s="116" t="str">
        <f xml:space="preserve"> IF(O150=1,"",RTD("cqg.rtd",,"StudyData",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/>
      </c>
      <c r="L150" s="116" t="e">
        <f>IF(K150="",NA(),RTD("cqg.rtd",,"StudyData",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>#N/A</v>
      </c>
      <c r="O150" s="115">
        <f t="shared" si="32"/>
        <v>1</v>
      </c>
      <c r="R150" s="115">
        <f t="shared" ca="1" si="33"/>
        <v>1.1279999999999859</v>
      </c>
      <c r="S150" s="115" t="str">
        <f>IF(O150=1,"",RTD("cqg.rtd",,"StudyData", "(Vol("&amp;$E$13&amp;")when  (LocalYear("&amp;$E$13&amp;")="&amp;$D$2&amp;" AND LocalMonth("&amp;$E$13&amp;")="&amp;$C$2&amp;" AND LocalDay("&amp;$E$13&amp;")="&amp;$B$2&amp;" AND LocalHour("&amp;$E$13&amp;")="&amp;F150&amp;" AND LocalMinute("&amp;$E$13&amp;")="&amp;G150&amp;"))", "Bar", "", "Close", "5", "0", "", "", "","FALSE","T"))</f>
        <v/>
      </c>
      <c r="T150" s="115" t="str">
        <f>IF(O150=1,"",RTD("cqg.rtd",,"StudyData", "(Vol("&amp;$E$14&amp;")when  (LocalYear("&amp;$E$14&amp;")="&amp;$D$3&amp;" AND LocalMonth("&amp;$E$14&amp;")="&amp;$C$3&amp;" AND LocalDay("&amp;$E$14&amp;")="&amp;$B$3&amp;" AND LocalHour("&amp;$E$14&amp;")="&amp;F150&amp;" AND LocalMinute("&amp;$E$14&amp;")="&amp;G150&amp;"))", "Bar", "", "Close", "5", "0", "", "", "","FALSE","T"))</f>
        <v/>
      </c>
      <c r="U150" s="115" t="str">
        <f>IF(O150=1,"",RTD("cqg.rtd",,"StudyData", "(Vol("&amp;$E$15&amp;")when  (LocalYear("&amp;$E$15&amp;")="&amp;$D$4&amp;" AND LocalMonth("&amp;$E$15&amp;")="&amp;$C$4&amp;" AND LocalDay("&amp;$E$15&amp;")="&amp;$B$4&amp;" AND LocalHour("&amp;$E$15&amp;")="&amp;F150&amp;" AND LocalMinute("&amp;$E$15&amp;")="&amp;G150&amp;"))", "Bar", "", "Close", "5", "0", "", "", "","FALSE","T"))</f>
        <v/>
      </c>
      <c r="V150" s="115" t="str">
        <f>IF(O150=1,"",RTD("cqg.rtd",,"StudyData", "(Vol("&amp;$E$16&amp;")when  (LocalYear("&amp;$E$16&amp;")="&amp;$D$5&amp;" AND LocalMonth("&amp;$E$16&amp;")="&amp;$C$5&amp;" AND LocalDay("&amp;$E$16&amp;")="&amp;$B$5&amp;" AND LocalHour("&amp;$E$16&amp;")="&amp;F150&amp;" AND LocalMinute("&amp;$E$16&amp;")="&amp;G150&amp;"))", "Bar", "", "Close", "5", "0", "", "", "","FALSE","T"))</f>
        <v/>
      </c>
      <c r="W150" s="115" t="str">
        <f>IF(O150=1,"",RTD("cqg.rtd",,"StudyData", "(Vol("&amp;$E$17&amp;")when  (LocalYear("&amp;$E$17&amp;")="&amp;$D$6&amp;" AND LocalMonth("&amp;$E$17&amp;")="&amp;$C$6&amp;" AND LocalDay("&amp;$E$17&amp;")="&amp;$B$6&amp;" AND LocalHour("&amp;$E$17&amp;")="&amp;F150&amp;" AND LocalMinute("&amp;$E$17&amp;")="&amp;G150&amp;"))", "Bar", "", "Close", "5", "0", "", "", "","FALSE","T"))</f>
        <v/>
      </c>
      <c r="X150" s="115" t="str">
        <f>IF(O150=1,"",RTD("cqg.rtd",,"StudyData", "(Vol("&amp;$E$18&amp;")when  (LocalYear("&amp;$E$18&amp;")="&amp;$D$7&amp;" AND LocalMonth("&amp;$E$18&amp;")="&amp;$C$7&amp;" AND LocalDay("&amp;$E$18&amp;")="&amp;$B$7&amp;" AND LocalHour("&amp;$E$18&amp;")="&amp;F150&amp;" AND LocalMinute("&amp;$E$18&amp;")="&amp;G150&amp;"))", "Bar", "", "Close", "5", "0", "", "", "","FALSE","T"))</f>
        <v/>
      </c>
      <c r="Y150" s="115" t="str">
        <f>IF(O150=1,"",RTD("cqg.rtd",,"StudyData", "(Vol("&amp;$E$19&amp;")when  (LocalYear("&amp;$E$19&amp;")="&amp;$D$8&amp;" AND LocalMonth("&amp;$E$19&amp;")="&amp;$C$8&amp;" AND LocalDay("&amp;$E$19&amp;")="&amp;$B$8&amp;" AND LocalHour("&amp;$E$19&amp;")="&amp;F150&amp;" AND LocalMinute("&amp;$E$19&amp;")="&amp;G150&amp;"))", "Bar", "", "Close", "5", "0", "", "", "","FALSE","T"))</f>
        <v/>
      </c>
      <c r="Z150" s="115" t="str">
        <f>IF(O150=1,"",RTD("cqg.rtd",,"StudyData", "(Vol("&amp;$E$20&amp;")when  (LocalYear("&amp;$E$20&amp;")="&amp;$D$9&amp;" AND LocalMonth("&amp;$E$20&amp;")="&amp;$C$9&amp;" AND LocalDay("&amp;$E$20&amp;")="&amp;$B$9&amp;" AND LocalHour("&amp;$E$20&amp;")="&amp;F150&amp;" AND LocalMinute("&amp;$E$20&amp;")="&amp;G150&amp;"))", "Bar", "", "Close", "5", "0", "", "", "","FALSE","T"))</f>
        <v/>
      </c>
      <c r="AA150" s="115" t="str">
        <f>IF(O150=1,"",RTD("cqg.rtd",,"StudyData", "(Vol("&amp;$E$21&amp;")when  (LocalYear("&amp;$E$21&amp;")="&amp;$D$10&amp;" AND LocalMonth("&amp;$E$21&amp;")="&amp;$C$10&amp;" AND LocalDay("&amp;$E$21&amp;")="&amp;$B$10&amp;" AND LocalHour("&amp;$E$21&amp;")="&amp;F150&amp;" AND LocalMinute("&amp;$E$21&amp;")="&amp;G150&amp;"))", "Bar", "", "Close", "5", "0", "", "", "","FALSE","T"))</f>
        <v/>
      </c>
      <c r="AB150" s="115" t="str">
        <f>IF(O150=1,"",RTD("cqg.rtd",,"StudyData", "(Vol("&amp;$E$21&amp;")when  (LocalYear("&amp;$E$21&amp;")="&amp;$D$11&amp;" AND LocalMonth("&amp;$E$21&amp;")="&amp;$C$11&amp;" AND LocalDay("&amp;$E$21&amp;")="&amp;$B$11&amp;" AND LocalHour("&amp;$E$21&amp;")="&amp;F150&amp;" AND LocalMinute("&amp;$E$21&amp;")="&amp;G150&amp;"))", "Bar", "", "Close", "5", "0", "", "", "","FALSE","T"))</f>
        <v/>
      </c>
      <c r="AC150" s="116" t="str">
        <f t="shared" si="34"/>
        <v/>
      </c>
      <c r="AE150" s="115" t="str">
        <f ca="1">IF($R150=1,SUM($S$1:S150),"")</f>
        <v/>
      </c>
      <c r="AF150" s="115" t="str">
        <f ca="1">IF($R150=1,SUM($T$1:T150),"")</f>
        <v/>
      </c>
      <c r="AG150" s="115" t="str">
        <f ca="1">IF($R150=1,SUM($U$1:U150),"")</f>
        <v/>
      </c>
      <c r="AH150" s="115" t="str">
        <f ca="1">IF($R150=1,SUM($V$1:V150),"")</f>
        <v/>
      </c>
      <c r="AI150" s="115" t="str">
        <f ca="1">IF($R150=1,SUM($W$1:W150),"")</f>
        <v/>
      </c>
      <c r="AJ150" s="115" t="str">
        <f ca="1">IF($R150=1,SUM($X$1:X150),"")</f>
        <v/>
      </c>
      <c r="AK150" s="115" t="str">
        <f ca="1">IF($R150=1,SUM($Y$1:Y150),"")</f>
        <v/>
      </c>
      <c r="AL150" s="115" t="str">
        <f ca="1">IF($R150=1,SUM($Z$1:Z150),"")</f>
        <v/>
      </c>
      <c r="AM150" s="115" t="str">
        <f ca="1">IF($R150=1,SUM($AA$1:AA150),"")</f>
        <v/>
      </c>
      <c r="AN150" s="115" t="str">
        <f ca="1">IF($R150=1,SUM($AB$1:AB150),"")</f>
        <v/>
      </c>
      <c r="AO150" s="115" t="str">
        <f ca="1">IF($R150=1,SUM($AC$1:AC150),"")</f>
        <v/>
      </c>
      <c r="AQ150" s="120" t="str">
        <f t="shared" si="35"/>
        <v>20:55</v>
      </c>
    </row>
    <row r="151" spans="6:43" x14ac:dyDescent="0.3">
      <c r="F151" s="115">
        <f t="shared" si="36"/>
        <v>21</v>
      </c>
      <c r="G151" s="117" t="str">
        <f t="shared" si="37"/>
        <v>00</v>
      </c>
      <c r="H151" s="118">
        <f t="shared" si="38"/>
        <v>0.875</v>
      </c>
      <c r="K151" s="116" t="str">
        <f xml:space="preserve"> IF(O151=1,"",RTD("cqg.rtd",,"StudyData",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/>
      </c>
      <c r="L151" s="116" t="e">
        <f>IF(K151="",NA(),RTD("cqg.rtd",,"StudyData",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>#N/A</v>
      </c>
      <c r="O151" s="115">
        <f t="shared" si="32"/>
        <v>1</v>
      </c>
      <c r="R151" s="115">
        <f t="shared" ca="1" si="33"/>
        <v>1.1289999999999858</v>
      </c>
      <c r="S151" s="115" t="str">
        <f>IF(O151=1,"",RTD("cqg.rtd",,"StudyData", "(Vol("&amp;$E$13&amp;")when  (LocalYear("&amp;$E$13&amp;")="&amp;$D$2&amp;" AND LocalMonth("&amp;$E$13&amp;")="&amp;$C$2&amp;" AND LocalDay("&amp;$E$13&amp;")="&amp;$B$2&amp;" AND LocalHour("&amp;$E$13&amp;")="&amp;F151&amp;" AND LocalMinute("&amp;$E$13&amp;")="&amp;G151&amp;"))", "Bar", "", "Close", "5", "0", "", "", "","FALSE","T"))</f>
        <v/>
      </c>
      <c r="T151" s="115" t="str">
        <f>IF(O151=1,"",RTD("cqg.rtd",,"StudyData", "(Vol("&amp;$E$14&amp;")when  (LocalYear("&amp;$E$14&amp;")="&amp;$D$3&amp;" AND LocalMonth("&amp;$E$14&amp;")="&amp;$C$3&amp;" AND LocalDay("&amp;$E$14&amp;")="&amp;$B$3&amp;" AND LocalHour("&amp;$E$14&amp;")="&amp;F151&amp;" AND LocalMinute("&amp;$E$14&amp;")="&amp;G151&amp;"))", "Bar", "", "Close", "5", "0", "", "", "","FALSE","T"))</f>
        <v/>
      </c>
      <c r="U151" s="115" t="str">
        <f>IF(O151=1,"",RTD("cqg.rtd",,"StudyData", "(Vol("&amp;$E$15&amp;")when  (LocalYear("&amp;$E$15&amp;")="&amp;$D$4&amp;" AND LocalMonth("&amp;$E$15&amp;")="&amp;$C$4&amp;" AND LocalDay("&amp;$E$15&amp;")="&amp;$B$4&amp;" AND LocalHour("&amp;$E$15&amp;")="&amp;F151&amp;" AND LocalMinute("&amp;$E$15&amp;")="&amp;G151&amp;"))", "Bar", "", "Close", "5", "0", "", "", "","FALSE","T"))</f>
        <v/>
      </c>
      <c r="V151" s="115" t="str">
        <f>IF(O151=1,"",RTD("cqg.rtd",,"StudyData", "(Vol("&amp;$E$16&amp;")when  (LocalYear("&amp;$E$16&amp;")="&amp;$D$5&amp;" AND LocalMonth("&amp;$E$16&amp;")="&amp;$C$5&amp;" AND LocalDay("&amp;$E$16&amp;")="&amp;$B$5&amp;" AND LocalHour("&amp;$E$16&amp;")="&amp;F151&amp;" AND LocalMinute("&amp;$E$16&amp;")="&amp;G151&amp;"))", "Bar", "", "Close", "5", "0", "", "", "","FALSE","T"))</f>
        <v/>
      </c>
      <c r="W151" s="115" t="str">
        <f>IF(O151=1,"",RTD("cqg.rtd",,"StudyData", "(Vol("&amp;$E$17&amp;")when  (LocalYear("&amp;$E$17&amp;")="&amp;$D$6&amp;" AND LocalMonth("&amp;$E$17&amp;")="&amp;$C$6&amp;" AND LocalDay("&amp;$E$17&amp;")="&amp;$B$6&amp;" AND LocalHour("&amp;$E$17&amp;")="&amp;F151&amp;" AND LocalMinute("&amp;$E$17&amp;")="&amp;G151&amp;"))", "Bar", "", "Close", "5", "0", "", "", "","FALSE","T"))</f>
        <v/>
      </c>
      <c r="X151" s="115" t="str">
        <f>IF(O151=1,"",RTD("cqg.rtd",,"StudyData", "(Vol("&amp;$E$18&amp;")when  (LocalYear("&amp;$E$18&amp;")="&amp;$D$7&amp;" AND LocalMonth("&amp;$E$18&amp;")="&amp;$C$7&amp;" AND LocalDay("&amp;$E$18&amp;")="&amp;$B$7&amp;" AND LocalHour("&amp;$E$18&amp;")="&amp;F151&amp;" AND LocalMinute("&amp;$E$18&amp;")="&amp;G151&amp;"))", "Bar", "", "Close", "5", "0", "", "", "","FALSE","T"))</f>
        <v/>
      </c>
      <c r="Y151" s="115" t="str">
        <f>IF(O151=1,"",RTD("cqg.rtd",,"StudyData", "(Vol("&amp;$E$19&amp;")when  (LocalYear("&amp;$E$19&amp;")="&amp;$D$8&amp;" AND LocalMonth("&amp;$E$19&amp;")="&amp;$C$8&amp;" AND LocalDay("&amp;$E$19&amp;")="&amp;$B$8&amp;" AND LocalHour("&amp;$E$19&amp;")="&amp;F151&amp;" AND LocalMinute("&amp;$E$19&amp;")="&amp;G151&amp;"))", "Bar", "", "Close", "5", "0", "", "", "","FALSE","T"))</f>
        <v/>
      </c>
      <c r="Z151" s="115" t="str">
        <f>IF(O151=1,"",RTD("cqg.rtd",,"StudyData", "(Vol("&amp;$E$20&amp;")when  (LocalYear("&amp;$E$20&amp;")="&amp;$D$9&amp;" AND LocalMonth("&amp;$E$20&amp;")="&amp;$C$9&amp;" AND LocalDay("&amp;$E$20&amp;")="&amp;$B$9&amp;" AND LocalHour("&amp;$E$20&amp;")="&amp;F151&amp;" AND LocalMinute("&amp;$E$20&amp;")="&amp;G151&amp;"))", "Bar", "", "Close", "5", "0", "", "", "","FALSE","T"))</f>
        <v/>
      </c>
      <c r="AA151" s="115" t="str">
        <f>IF(O151=1,"",RTD("cqg.rtd",,"StudyData", "(Vol("&amp;$E$21&amp;")when  (LocalYear("&amp;$E$21&amp;")="&amp;$D$10&amp;" AND LocalMonth("&amp;$E$21&amp;")="&amp;$C$10&amp;" AND LocalDay("&amp;$E$21&amp;")="&amp;$B$10&amp;" AND LocalHour("&amp;$E$21&amp;")="&amp;F151&amp;" AND LocalMinute("&amp;$E$21&amp;")="&amp;G151&amp;"))", "Bar", "", "Close", "5", "0", "", "", "","FALSE","T"))</f>
        <v/>
      </c>
      <c r="AB151" s="115" t="str">
        <f>IF(O151=1,"",RTD("cqg.rtd",,"StudyData", "(Vol("&amp;$E$21&amp;")when  (LocalYear("&amp;$E$21&amp;")="&amp;$D$11&amp;" AND LocalMonth("&amp;$E$21&amp;")="&amp;$C$11&amp;" AND LocalDay("&amp;$E$21&amp;")="&amp;$B$11&amp;" AND LocalHour("&amp;$E$21&amp;")="&amp;F151&amp;" AND LocalMinute("&amp;$E$21&amp;")="&amp;G151&amp;"))", "Bar", "", "Close", "5", "0", "", "", "","FALSE","T"))</f>
        <v/>
      </c>
      <c r="AC151" s="116" t="str">
        <f t="shared" si="34"/>
        <v/>
      </c>
      <c r="AE151" s="115" t="str">
        <f ca="1">IF($R151=1,SUM($S$1:S151),"")</f>
        <v/>
      </c>
      <c r="AF151" s="115" t="str">
        <f ca="1">IF($R151=1,SUM($T$1:T151),"")</f>
        <v/>
      </c>
      <c r="AG151" s="115" t="str">
        <f ca="1">IF($R151=1,SUM($U$1:U151),"")</f>
        <v/>
      </c>
      <c r="AH151" s="115" t="str">
        <f ca="1">IF($R151=1,SUM($V$1:V151),"")</f>
        <v/>
      </c>
      <c r="AI151" s="115" t="str">
        <f ca="1">IF($R151=1,SUM($W$1:W151),"")</f>
        <v/>
      </c>
      <c r="AJ151" s="115" t="str">
        <f ca="1">IF($R151=1,SUM($X$1:X151),"")</f>
        <v/>
      </c>
      <c r="AK151" s="115" t="str">
        <f ca="1">IF($R151=1,SUM($Y$1:Y151),"")</f>
        <v/>
      </c>
      <c r="AL151" s="115" t="str">
        <f ca="1">IF($R151=1,SUM($Z$1:Z151),"")</f>
        <v/>
      </c>
      <c r="AM151" s="115" t="str">
        <f ca="1">IF($R151=1,SUM($AA$1:AA151),"")</f>
        <v/>
      </c>
      <c r="AN151" s="115" t="str">
        <f ca="1">IF($R151=1,SUM($AB$1:AB151),"")</f>
        <v/>
      </c>
      <c r="AO151" s="115" t="str">
        <f ca="1">IF($R151=1,SUM($AC$1:AC151),"")</f>
        <v/>
      </c>
      <c r="AQ151" s="120" t="str">
        <f t="shared" si="35"/>
        <v>21:00</v>
      </c>
    </row>
    <row r="152" spans="6:43" x14ac:dyDescent="0.3">
      <c r="F152" s="115">
        <f t="shared" si="36"/>
        <v>21</v>
      </c>
      <c r="G152" s="117" t="str">
        <f t="shared" si="37"/>
        <v>05</v>
      </c>
      <c r="H152" s="118">
        <f t="shared" si="38"/>
        <v>0.87847222222222221</v>
      </c>
      <c r="K152" s="116" t="str">
        <f xml:space="preserve"> IF(O152=1,"",RTD("cqg.rtd",,"StudyData",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/>
      </c>
      <c r="L152" s="116" t="e">
        <f>IF(K152="",NA(),RTD("cqg.rtd",,"StudyData",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>#N/A</v>
      </c>
      <c r="O152" s="115">
        <f t="shared" si="32"/>
        <v>1</v>
      </c>
      <c r="R152" s="115">
        <f t="shared" ca="1" si="33"/>
        <v>1.1299999999999857</v>
      </c>
      <c r="S152" s="115" t="str">
        <f>IF(O152=1,"",RTD("cqg.rtd",,"StudyData", "(Vol("&amp;$E$13&amp;")when  (LocalYear("&amp;$E$13&amp;")="&amp;$D$2&amp;" AND LocalMonth("&amp;$E$13&amp;")="&amp;$C$2&amp;" AND LocalDay("&amp;$E$13&amp;")="&amp;$B$2&amp;" AND LocalHour("&amp;$E$13&amp;")="&amp;F152&amp;" AND LocalMinute("&amp;$E$13&amp;")="&amp;G152&amp;"))", "Bar", "", "Close", "5", "0", "", "", "","FALSE","T"))</f>
        <v/>
      </c>
      <c r="T152" s="115" t="str">
        <f>IF(O152=1,"",RTD("cqg.rtd",,"StudyData", "(Vol("&amp;$E$14&amp;")when  (LocalYear("&amp;$E$14&amp;")="&amp;$D$3&amp;" AND LocalMonth("&amp;$E$14&amp;")="&amp;$C$3&amp;" AND LocalDay("&amp;$E$14&amp;")="&amp;$B$3&amp;" AND LocalHour("&amp;$E$14&amp;")="&amp;F152&amp;" AND LocalMinute("&amp;$E$14&amp;")="&amp;G152&amp;"))", "Bar", "", "Close", "5", "0", "", "", "","FALSE","T"))</f>
        <v/>
      </c>
      <c r="U152" s="115" t="str">
        <f>IF(O152=1,"",RTD("cqg.rtd",,"StudyData", "(Vol("&amp;$E$15&amp;")when  (LocalYear("&amp;$E$15&amp;")="&amp;$D$4&amp;" AND LocalMonth("&amp;$E$15&amp;")="&amp;$C$4&amp;" AND LocalDay("&amp;$E$15&amp;")="&amp;$B$4&amp;" AND LocalHour("&amp;$E$15&amp;")="&amp;F152&amp;" AND LocalMinute("&amp;$E$15&amp;")="&amp;G152&amp;"))", "Bar", "", "Close", "5", "0", "", "", "","FALSE","T"))</f>
        <v/>
      </c>
      <c r="V152" s="115" t="str">
        <f>IF(O152=1,"",RTD("cqg.rtd",,"StudyData", "(Vol("&amp;$E$16&amp;")when  (LocalYear("&amp;$E$16&amp;")="&amp;$D$5&amp;" AND LocalMonth("&amp;$E$16&amp;")="&amp;$C$5&amp;" AND LocalDay("&amp;$E$16&amp;")="&amp;$B$5&amp;" AND LocalHour("&amp;$E$16&amp;")="&amp;F152&amp;" AND LocalMinute("&amp;$E$16&amp;")="&amp;G152&amp;"))", "Bar", "", "Close", "5", "0", "", "", "","FALSE","T"))</f>
        <v/>
      </c>
      <c r="W152" s="115" t="str">
        <f>IF(O152=1,"",RTD("cqg.rtd",,"StudyData", "(Vol("&amp;$E$17&amp;")when  (LocalYear("&amp;$E$17&amp;")="&amp;$D$6&amp;" AND LocalMonth("&amp;$E$17&amp;")="&amp;$C$6&amp;" AND LocalDay("&amp;$E$17&amp;")="&amp;$B$6&amp;" AND LocalHour("&amp;$E$17&amp;")="&amp;F152&amp;" AND LocalMinute("&amp;$E$17&amp;")="&amp;G152&amp;"))", "Bar", "", "Close", "5", "0", "", "", "","FALSE","T"))</f>
        <v/>
      </c>
      <c r="X152" s="115" t="str">
        <f>IF(O152=1,"",RTD("cqg.rtd",,"StudyData", "(Vol("&amp;$E$18&amp;")when  (LocalYear("&amp;$E$18&amp;")="&amp;$D$7&amp;" AND LocalMonth("&amp;$E$18&amp;")="&amp;$C$7&amp;" AND LocalDay("&amp;$E$18&amp;")="&amp;$B$7&amp;" AND LocalHour("&amp;$E$18&amp;")="&amp;F152&amp;" AND LocalMinute("&amp;$E$18&amp;")="&amp;G152&amp;"))", "Bar", "", "Close", "5", "0", "", "", "","FALSE","T"))</f>
        <v/>
      </c>
      <c r="Y152" s="115" t="str">
        <f>IF(O152=1,"",RTD("cqg.rtd",,"StudyData", "(Vol("&amp;$E$19&amp;")when  (LocalYear("&amp;$E$19&amp;")="&amp;$D$8&amp;" AND LocalMonth("&amp;$E$19&amp;")="&amp;$C$8&amp;" AND LocalDay("&amp;$E$19&amp;")="&amp;$B$8&amp;" AND LocalHour("&amp;$E$19&amp;")="&amp;F152&amp;" AND LocalMinute("&amp;$E$19&amp;")="&amp;G152&amp;"))", "Bar", "", "Close", "5", "0", "", "", "","FALSE","T"))</f>
        <v/>
      </c>
      <c r="Z152" s="115" t="str">
        <f>IF(O152=1,"",RTD("cqg.rtd",,"StudyData", "(Vol("&amp;$E$20&amp;")when  (LocalYear("&amp;$E$20&amp;")="&amp;$D$9&amp;" AND LocalMonth("&amp;$E$20&amp;")="&amp;$C$9&amp;" AND LocalDay("&amp;$E$20&amp;")="&amp;$B$9&amp;" AND LocalHour("&amp;$E$20&amp;")="&amp;F152&amp;" AND LocalMinute("&amp;$E$20&amp;")="&amp;G152&amp;"))", "Bar", "", "Close", "5", "0", "", "", "","FALSE","T"))</f>
        <v/>
      </c>
      <c r="AA152" s="115" t="str">
        <f>IF(O152=1,"",RTD("cqg.rtd",,"StudyData", "(Vol("&amp;$E$21&amp;")when  (LocalYear("&amp;$E$21&amp;")="&amp;$D$10&amp;" AND LocalMonth("&amp;$E$21&amp;")="&amp;$C$10&amp;" AND LocalDay("&amp;$E$21&amp;")="&amp;$B$10&amp;" AND LocalHour("&amp;$E$21&amp;")="&amp;F152&amp;" AND LocalMinute("&amp;$E$21&amp;")="&amp;G152&amp;"))", "Bar", "", "Close", "5", "0", "", "", "","FALSE","T"))</f>
        <v/>
      </c>
      <c r="AB152" s="115" t="str">
        <f>IF(O152=1,"",RTD("cqg.rtd",,"StudyData", "(Vol("&amp;$E$21&amp;")when  (LocalYear("&amp;$E$21&amp;")="&amp;$D$11&amp;" AND LocalMonth("&amp;$E$21&amp;")="&amp;$C$11&amp;" AND LocalDay("&amp;$E$21&amp;")="&amp;$B$11&amp;" AND LocalHour("&amp;$E$21&amp;")="&amp;F152&amp;" AND LocalMinute("&amp;$E$21&amp;")="&amp;G152&amp;"))", "Bar", "", "Close", "5", "0", "", "", "","FALSE","T"))</f>
        <v/>
      </c>
      <c r="AC152" s="116" t="str">
        <f t="shared" si="34"/>
        <v/>
      </c>
      <c r="AE152" s="115" t="str">
        <f ca="1">IF($R152=1,SUM($S$1:S152),"")</f>
        <v/>
      </c>
      <c r="AF152" s="115" t="str">
        <f ca="1">IF($R152=1,SUM($T$1:T152),"")</f>
        <v/>
      </c>
      <c r="AG152" s="115" t="str">
        <f ca="1">IF($R152=1,SUM($U$1:U152),"")</f>
        <v/>
      </c>
      <c r="AH152" s="115" t="str">
        <f ca="1">IF($R152=1,SUM($V$1:V152),"")</f>
        <v/>
      </c>
      <c r="AI152" s="115" t="str">
        <f ca="1">IF($R152=1,SUM($W$1:W152),"")</f>
        <v/>
      </c>
      <c r="AJ152" s="115" t="str">
        <f ca="1">IF($R152=1,SUM($X$1:X152),"")</f>
        <v/>
      </c>
      <c r="AK152" s="115" t="str">
        <f ca="1">IF($R152=1,SUM($Y$1:Y152),"")</f>
        <v/>
      </c>
      <c r="AL152" s="115" t="str">
        <f ca="1">IF($R152=1,SUM($Z$1:Z152),"")</f>
        <v/>
      </c>
      <c r="AM152" s="115" t="str">
        <f ca="1">IF($R152=1,SUM($AA$1:AA152),"")</f>
        <v/>
      </c>
      <c r="AN152" s="115" t="str">
        <f ca="1">IF($R152=1,SUM($AB$1:AB152),"")</f>
        <v/>
      </c>
      <c r="AO152" s="115" t="str">
        <f ca="1">IF($R152=1,SUM($AC$1:AC152),"")</f>
        <v/>
      </c>
      <c r="AQ152" s="120" t="str">
        <f t="shared" si="35"/>
        <v>21:05</v>
      </c>
    </row>
    <row r="153" spans="6:43" x14ac:dyDescent="0.3">
      <c r="F153" s="115">
        <f t="shared" si="36"/>
        <v>21</v>
      </c>
      <c r="G153" s="117">
        <f t="shared" si="37"/>
        <v>10</v>
      </c>
      <c r="H153" s="118">
        <f t="shared" si="38"/>
        <v>0.88194444444444453</v>
      </c>
      <c r="K153" s="116" t="str">
        <f xml:space="preserve"> IF(O153=1,"",RTD("cqg.rtd",,"StudyData",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/>
      </c>
      <c r="L153" s="116" t="e">
        <f>IF(K153="",NA(),RTD("cqg.rtd",,"StudyData",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>#N/A</v>
      </c>
      <c r="O153" s="115">
        <f t="shared" si="32"/>
        <v>1</v>
      </c>
      <c r="R153" s="115">
        <f t="shared" ca="1" si="33"/>
        <v>1.1309999999999856</v>
      </c>
      <c r="S153" s="115" t="str">
        <f>IF(O153=1,"",RTD("cqg.rtd",,"StudyData", "(Vol("&amp;$E$13&amp;")when  (LocalYear("&amp;$E$13&amp;")="&amp;$D$2&amp;" AND LocalMonth("&amp;$E$13&amp;")="&amp;$C$2&amp;" AND LocalDay("&amp;$E$13&amp;")="&amp;$B$2&amp;" AND LocalHour("&amp;$E$13&amp;")="&amp;F153&amp;" AND LocalMinute("&amp;$E$13&amp;")="&amp;G153&amp;"))", "Bar", "", "Close", "5", "0", "", "", "","FALSE","T"))</f>
        <v/>
      </c>
      <c r="T153" s="115" t="str">
        <f>IF(O153=1,"",RTD("cqg.rtd",,"StudyData", "(Vol("&amp;$E$14&amp;")when  (LocalYear("&amp;$E$14&amp;")="&amp;$D$3&amp;" AND LocalMonth("&amp;$E$14&amp;")="&amp;$C$3&amp;" AND LocalDay("&amp;$E$14&amp;")="&amp;$B$3&amp;" AND LocalHour("&amp;$E$14&amp;")="&amp;F153&amp;" AND LocalMinute("&amp;$E$14&amp;")="&amp;G153&amp;"))", "Bar", "", "Close", "5", "0", "", "", "","FALSE","T"))</f>
        <v/>
      </c>
      <c r="U153" s="115" t="str">
        <f>IF(O153=1,"",RTD("cqg.rtd",,"StudyData", "(Vol("&amp;$E$15&amp;")when  (LocalYear("&amp;$E$15&amp;")="&amp;$D$4&amp;" AND LocalMonth("&amp;$E$15&amp;")="&amp;$C$4&amp;" AND LocalDay("&amp;$E$15&amp;")="&amp;$B$4&amp;" AND LocalHour("&amp;$E$15&amp;")="&amp;F153&amp;" AND LocalMinute("&amp;$E$15&amp;")="&amp;G153&amp;"))", "Bar", "", "Close", "5", "0", "", "", "","FALSE","T"))</f>
        <v/>
      </c>
      <c r="V153" s="115" t="str">
        <f>IF(O153=1,"",RTD("cqg.rtd",,"StudyData", "(Vol("&amp;$E$16&amp;")when  (LocalYear("&amp;$E$16&amp;")="&amp;$D$5&amp;" AND LocalMonth("&amp;$E$16&amp;")="&amp;$C$5&amp;" AND LocalDay("&amp;$E$16&amp;")="&amp;$B$5&amp;" AND LocalHour("&amp;$E$16&amp;")="&amp;F153&amp;" AND LocalMinute("&amp;$E$16&amp;")="&amp;G153&amp;"))", "Bar", "", "Close", "5", "0", "", "", "","FALSE","T"))</f>
        <v/>
      </c>
      <c r="W153" s="115" t="str">
        <f>IF(O153=1,"",RTD("cqg.rtd",,"StudyData", "(Vol("&amp;$E$17&amp;")when  (LocalYear("&amp;$E$17&amp;")="&amp;$D$6&amp;" AND LocalMonth("&amp;$E$17&amp;")="&amp;$C$6&amp;" AND LocalDay("&amp;$E$17&amp;")="&amp;$B$6&amp;" AND LocalHour("&amp;$E$17&amp;")="&amp;F153&amp;" AND LocalMinute("&amp;$E$17&amp;")="&amp;G153&amp;"))", "Bar", "", "Close", "5", "0", "", "", "","FALSE","T"))</f>
        <v/>
      </c>
      <c r="X153" s="115" t="str">
        <f>IF(O153=1,"",RTD("cqg.rtd",,"StudyData", "(Vol("&amp;$E$18&amp;")when  (LocalYear("&amp;$E$18&amp;")="&amp;$D$7&amp;" AND LocalMonth("&amp;$E$18&amp;")="&amp;$C$7&amp;" AND LocalDay("&amp;$E$18&amp;")="&amp;$B$7&amp;" AND LocalHour("&amp;$E$18&amp;")="&amp;F153&amp;" AND LocalMinute("&amp;$E$18&amp;")="&amp;G153&amp;"))", "Bar", "", "Close", "5", "0", "", "", "","FALSE","T"))</f>
        <v/>
      </c>
      <c r="Y153" s="115" t="str">
        <f>IF(O153=1,"",RTD("cqg.rtd",,"StudyData", "(Vol("&amp;$E$19&amp;")when  (LocalYear("&amp;$E$19&amp;")="&amp;$D$8&amp;" AND LocalMonth("&amp;$E$19&amp;")="&amp;$C$8&amp;" AND LocalDay("&amp;$E$19&amp;")="&amp;$B$8&amp;" AND LocalHour("&amp;$E$19&amp;")="&amp;F153&amp;" AND LocalMinute("&amp;$E$19&amp;")="&amp;G153&amp;"))", "Bar", "", "Close", "5", "0", "", "", "","FALSE","T"))</f>
        <v/>
      </c>
      <c r="Z153" s="115" t="str">
        <f>IF(O153=1,"",RTD("cqg.rtd",,"StudyData", "(Vol("&amp;$E$20&amp;")when  (LocalYear("&amp;$E$20&amp;")="&amp;$D$9&amp;" AND LocalMonth("&amp;$E$20&amp;")="&amp;$C$9&amp;" AND LocalDay("&amp;$E$20&amp;")="&amp;$B$9&amp;" AND LocalHour("&amp;$E$20&amp;")="&amp;F153&amp;" AND LocalMinute("&amp;$E$20&amp;")="&amp;G153&amp;"))", "Bar", "", "Close", "5", "0", "", "", "","FALSE","T"))</f>
        <v/>
      </c>
      <c r="AA153" s="115" t="str">
        <f>IF(O153=1,"",RTD("cqg.rtd",,"StudyData", "(Vol("&amp;$E$21&amp;")when  (LocalYear("&amp;$E$21&amp;")="&amp;$D$10&amp;" AND LocalMonth("&amp;$E$21&amp;")="&amp;$C$10&amp;" AND LocalDay("&amp;$E$21&amp;")="&amp;$B$10&amp;" AND LocalHour("&amp;$E$21&amp;")="&amp;F153&amp;" AND LocalMinute("&amp;$E$21&amp;")="&amp;G153&amp;"))", "Bar", "", "Close", "5", "0", "", "", "","FALSE","T"))</f>
        <v/>
      </c>
      <c r="AB153" s="115" t="str">
        <f>IF(O153=1,"",RTD("cqg.rtd",,"StudyData", "(Vol("&amp;$E$21&amp;")when  (LocalYear("&amp;$E$21&amp;")="&amp;$D$11&amp;" AND LocalMonth("&amp;$E$21&amp;")="&amp;$C$11&amp;" AND LocalDay("&amp;$E$21&amp;")="&amp;$B$11&amp;" AND LocalHour("&amp;$E$21&amp;")="&amp;F153&amp;" AND LocalMinute("&amp;$E$21&amp;")="&amp;G153&amp;"))", "Bar", "", "Close", "5", "0", "", "", "","FALSE","T"))</f>
        <v/>
      </c>
      <c r="AC153" s="116" t="str">
        <f t="shared" si="34"/>
        <v/>
      </c>
      <c r="AE153" s="115" t="str">
        <f ca="1">IF($R153=1,SUM($S$1:S153),"")</f>
        <v/>
      </c>
      <c r="AF153" s="115" t="str">
        <f ca="1">IF($R153=1,SUM($T$1:T153),"")</f>
        <v/>
      </c>
      <c r="AG153" s="115" t="str">
        <f ca="1">IF($R153=1,SUM($U$1:U153),"")</f>
        <v/>
      </c>
      <c r="AH153" s="115" t="str">
        <f ca="1">IF($R153=1,SUM($V$1:V153),"")</f>
        <v/>
      </c>
      <c r="AI153" s="115" t="str">
        <f ca="1">IF($R153=1,SUM($W$1:W153),"")</f>
        <v/>
      </c>
      <c r="AJ153" s="115" t="str">
        <f ca="1">IF($R153=1,SUM($X$1:X153),"")</f>
        <v/>
      </c>
      <c r="AK153" s="115" t="str">
        <f ca="1">IF($R153=1,SUM($Y$1:Y153),"")</f>
        <v/>
      </c>
      <c r="AL153" s="115" t="str">
        <f ca="1">IF($R153=1,SUM($Z$1:Z153),"")</f>
        <v/>
      </c>
      <c r="AM153" s="115" t="str">
        <f ca="1">IF($R153=1,SUM($AA$1:AA153),"")</f>
        <v/>
      </c>
      <c r="AN153" s="115" t="str">
        <f ca="1">IF($R153=1,SUM($AB$1:AB153),"")</f>
        <v/>
      </c>
      <c r="AO153" s="115" t="str">
        <f ca="1">IF($R153=1,SUM($AC$1:AC153),"")</f>
        <v/>
      </c>
      <c r="AQ153" s="120" t="str">
        <f t="shared" si="35"/>
        <v>21:10</v>
      </c>
    </row>
    <row r="154" spans="6:43" x14ac:dyDescent="0.3">
      <c r="F154" s="115">
        <f t="shared" si="36"/>
        <v>21</v>
      </c>
      <c r="G154" s="117">
        <f t="shared" si="37"/>
        <v>15</v>
      </c>
      <c r="H154" s="118">
        <f t="shared" si="38"/>
        <v>0.88541666666666663</v>
      </c>
      <c r="K154" s="116" t="str">
        <f xml:space="preserve"> IF(O154=1,"",RTD("cqg.rtd",,"StudyData",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/>
      </c>
      <c r="L154" s="116" t="e">
        <f>IF(K154="",NA(),RTD("cqg.rtd",,"StudyData",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>#N/A</v>
      </c>
      <c r="O154" s="115">
        <f t="shared" si="32"/>
        <v>1</v>
      </c>
      <c r="R154" s="115">
        <f t="shared" ca="1" si="33"/>
        <v>1.1319999999999855</v>
      </c>
      <c r="S154" s="115" t="str">
        <f>IF(O154=1,"",RTD("cqg.rtd",,"StudyData", "(Vol("&amp;$E$13&amp;")when  (LocalYear("&amp;$E$13&amp;")="&amp;$D$2&amp;" AND LocalMonth("&amp;$E$13&amp;")="&amp;$C$2&amp;" AND LocalDay("&amp;$E$13&amp;")="&amp;$B$2&amp;" AND LocalHour("&amp;$E$13&amp;")="&amp;F154&amp;" AND LocalMinute("&amp;$E$13&amp;")="&amp;G154&amp;"))", "Bar", "", "Close", "5", "0", "", "", "","FALSE","T"))</f>
        <v/>
      </c>
      <c r="T154" s="115" t="str">
        <f>IF(O154=1,"",RTD("cqg.rtd",,"StudyData", "(Vol("&amp;$E$14&amp;")when  (LocalYear("&amp;$E$14&amp;")="&amp;$D$3&amp;" AND LocalMonth("&amp;$E$14&amp;")="&amp;$C$3&amp;" AND LocalDay("&amp;$E$14&amp;")="&amp;$B$3&amp;" AND LocalHour("&amp;$E$14&amp;")="&amp;F154&amp;" AND LocalMinute("&amp;$E$14&amp;")="&amp;G154&amp;"))", "Bar", "", "Close", "5", "0", "", "", "","FALSE","T"))</f>
        <v/>
      </c>
      <c r="U154" s="115" t="str">
        <f>IF(O154=1,"",RTD("cqg.rtd",,"StudyData", "(Vol("&amp;$E$15&amp;")when  (LocalYear("&amp;$E$15&amp;")="&amp;$D$4&amp;" AND LocalMonth("&amp;$E$15&amp;")="&amp;$C$4&amp;" AND LocalDay("&amp;$E$15&amp;")="&amp;$B$4&amp;" AND LocalHour("&amp;$E$15&amp;")="&amp;F154&amp;" AND LocalMinute("&amp;$E$15&amp;")="&amp;G154&amp;"))", "Bar", "", "Close", "5", "0", "", "", "","FALSE","T"))</f>
        <v/>
      </c>
      <c r="V154" s="115" t="str">
        <f>IF(O154=1,"",RTD("cqg.rtd",,"StudyData", "(Vol("&amp;$E$16&amp;")when  (LocalYear("&amp;$E$16&amp;")="&amp;$D$5&amp;" AND LocalMonth("&amp;$E$16&amp;")="&amp;$C$5&amp;" AND LocalDay("&amp;$E$16&amp;")="&amp;$B$5&amp;" AND LocalHour("&amp;$E$16&amp;")="&amp;F154&amp;" AND LocalMinute("&amp;$E$16&amp;")="&amp;G154&amp;"))", "Bar", "", "Close", "5", "0", "", "", "","FALSE","T"))</f>
        <v/>
      </c>
      <c r="W154" s="115" t="str">
        <f>IF(O154=1,"",RTD("cqg.rtd",,"StudyData", "(Vol("&amp;$E$17&amp;")when  (LocalYear("&amp;$E$17&amp;")="&amp;$D$6&amp;" AND LocalMonth("&amp;$E$17&amp;")="&amp;$C$6&amp;" AND LocalDay("&amp;$E$17&amp;")="&amp;$B$6&amp;" AND LocalHour("&amp;$E$17&amp;")="&amp;F154&amp;" AND LocalMinute("&amp;$E$17&amp;")="&amp;G154&amp;"))", "Bar", "", "Close", "5", "0", "", "", "","FALSE","T"))</f>
        <v/>
      </c>
      <c r="X154" s="115" t="str">
        <f>IF(O154=1,"",RTD("cqg.rtd",,"StudyData", "(Vol("&amp;$E$18&amp;")when  (LocalYear("&amp;$E$18&amp;")="&amp;$D$7&amp;" AND LocalMonth("&amp;$E$18&amp;")="&amp;$C$7&amp;" AND LocalDay("&amp;$E$18&amp;")="&amp;$B$7&amp;" AND LocalHour("&amp;$E$18&amp;")="&amp;F154&amp;" AND LocalMinute("&amp;$E$18&amp;")="&amp;G154&amp;"))", "Bar", "", "Close", "5", "0", "", "", "","FALSE","T"))</f>
        <v/>
      </c>
      <c r="Y154" s="115" t="str">
        <f>IF(O154=1,"",RTD("cqg.rtd",,"StudyData", "(Vol("&amp;$E$19&amp;")when  (LocalYear("&amp;$E$19&amp;")="&amp;$D$8&amp;" AND LocalMonth("&amp;$E$19&amp;")="&amp;$C$8&amp;" AND LocalDay("&amp;$E$19&amp;")="&amp;$B$8&amp;" AND LocalHour("&amp;$E$19&amp;")="&amp;F154&amp;" AND LocalMinute("&amp;$E$19&amp;")="&amp;G154&amp;"))", "Bar", "", "Close", "5", "0", "", "", "","FALSE","T"))</f>
        <v/>
      </c>
      <c r="Z154" s="115" t="str">
        <f>IF(O154=1,"",RTD("cqg.rtd",,"StudyData", "(Vol("&amp;$E$20&amp;")when  (LocalYear("&amp;$E$20&amp;")="&amp;$D$9&amp;" AND LocalMonth("&amp;$E$20&amp;")="&amp;$C$9&amp;" AND LocalDay("&amp;$E$20&amp;")="&amp;$B$9&amp;" AND LocalHour("&amp;$E$20&amp;")="&amp;F154&amp;" AND LocalMinute("&amp;$E$20&amp;")="&amp;G154&amp;"))", "Bar", "", "Close", "5", "0", "", "", "","FALSE","T"))</f>
        <v/>
      </c>
      <c r="AA154" s="115" t="str">
        <f>IF(O154=1,"",RTD("cqg.rtd",,"StudyData", "(Vol("&amp;$E$21&amp;")when  (LocalYear("&amp;$E$21&amp;")="&amp;$D$10&amp;" AND LocalMonth("&amp;$E$21&amp;")="&amp;$C$10&amp;" AND LocalDay("&amp;$E$21&amp;")="&amp;$B$10&amp;" AND LocalHour("&amp;$E$21&amp;")="&amp;F154&amp;" AND LocalMinute("&amp;$E$21&amp;")="&amp;G154&amp;"))", "Bar", "", "Close", "5", "0", "", "", "","FALSE","T"))</f>
        <v/>
      </c>
      <c r="AB154" s="115" t="str">
        <f>IF(O154=1,"",RTD("cqg.rtd",,"StudyData", "(Vol("&amp;$E$21&amp;")when  (LocalYear("&amp;$E$21&amp;")="&amp;$D$11&amp;" AND LocalMonth("&amp;$E$21&amp;")="&amp;$C$11&amp;" AND LocalDay("&amp;$E$21&amp;")="&amp;$B$11&amp;" AND LocalHour("&amp;$E$21&amp;")="&amp;F154&amp;" AND LocalMinute("&amp;$E$21&amp;")="&amp;G154&amp;"))", "Bar", "", "Close", "5", "0", "", "", "","FALSE","T"))</f>
        <v/>
      </c>
      <c r="AC154" s="116" t="str">
        <f t="shared" si="34"/>
        <v/>
      </c>
      <c r="AE154" s="115" t="str">
        <f ca="1">IF($R154=1,SUM($S$1:S154),"")</f>
        <v/>
      </c>
      <c r="AF154" s="115" t="str">
        <f ca="1">IF($R154=1,SUM($T$1:T154),"")</f>
        <v/>
      </c>
      <c r="AG154" s="115" t="str">
        <f ca="1">IF($R154=1,SUM($U$1:U154),"")</f>
        <v/>
      </c>
      <c r="AH154" s="115" t="str">
        <f ca="1">IF($R154=1,SUM($V$1:V154),"")</f>
        <v/>
      </c>
      <c r="AI154" s="115" t="str">
        <f ca="1">IF($R154=1,SUM($W$1:W154),"")</f>
        <v/>
      </c>
      <c r="AJ154" s="115" t="str">
        <f ca="1">IF($R154=1,SUM($X$1:X154),"")</f>
        <v/>
      </c>
      <c r="AK154" s="115" t="str">
        <f ca="1">IF($R154=1,SUM($Y$1:Y154),"")</f>
        <v/>
      </c>
      <c r="AL154" s="115" t="str">
        <f ca="1">IF($R154=1,SUM($Z$1:Z154),"")</f>
        <v/>
      </c>
      <c r="AM154" s="115" t="str">
        <f ca="1">IF($R154=1,SUM($AA$1:AA154),"")</f>
        <v/>
      </c>
      <c r="AN154" s="115" t="str">
        <f ca="1">IF($R154=1,SUM($AB$1:AB154),"")</f>
        <v/>
      </c>
      <c r="AO154" s="115" t="str">
        <f ca="1">IF($R154=1,SUM($AC$1:AC154),"")</f>
        <v/>
      </c>
      <c r="AQ154" s="120" t="str">
        <f t="shared" si="35"/>
        <v>21:15</v>
      </c>
    </row>
    <row r="155" spans="6:43" x14ac:dyDescent="0.3">
      <c r="F155" s="115">
        <f t="shared" si="36"/>
        <v>21</v>
      </c>
      <c r="G155" s="117">
        <f t="shared" si="37"/>
        <v>20</v>
      </c>
      <c r="H155" s="118">
        <f t="shared" si="38"/>
        <v>0.88888888888888884</v>
      </c>
      <c r="K155" s="116" t="str">
        <f xml:space="preserve"> IF(O155=1,"",RTD("cqg.rtd",,"StudyData",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/>
      </c>
      <c r="L155" s="116" t="e">
        <f>IF(K155="",NA(),RTD("cqg.rtd",,"StudyData",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>#N/A</v>
      </c>
      <c r="O155" s="115">
        <f t="shared" si="32"/>
        <v>1</v>
      </c>
      <c r="R155" s="115">
        <f t="shared" ca="1" si="33"/>
        <v>1.1329999999999854</v>
      </c>
      <c r="S155" s="115" t="str">
        <f>IF(O155=1,"",RTD("cqg.rtd",,"StudyData", "(Vol("&amp;$E$13&amp;")when  (LocalYear("&amp;$E$13&amp;")="&amp;$D$2&amp;" AND LocalMonth("&amp;$E$13&amp;")="&amp;$C$2&amp;" AND LocalDay("&amp;$E$13&amp;")="&amp;$B$2&amp;" AND LocalHour("&amp;$E$13&amp;")="&amp;F155&amp;" AND LocalMinute("&amp;$E$13&amp;")="&amp;G155&amp;"))", "Bar", "", "Close", "5", "0", "", "", "","FALSE","T"))</f>
        <v/>
      </c>
      <c r="T155" s="115" t="str">
        <f>IF(O155=1,"",RTD("cqg.rtd",,"StudyData", "(Vol("&amp;$E$14&amp;")when  (LocalYear("&amp;$E$14&amp;")="&amp;$D$3&amp;" AND LocalMonth("&amp;$E$14&amp;")="&amp;$C$3&amp;" AND LocalDay("&amp;$E$14&amp;")="&amp;$B$3&amp;" AND LocalHour("&amp;$E$14&amp;")="&amp;F155&amp;" AND LocalMinute("&amp;$E$14&amp;")="&amp;G155&amp;"))", "Bar", "", "Close", "5", "0", "", "", "","FALSE","T"))</f>
        <v/>
      </c>
      <c r="U155" s="115" t="str">
        <f>IF(O155=1,"",RTD("cqg.rtd",,"StudyData", "(Vol("&amp;$E$15&amp;")when  (LocalYear("&amp;$E$15&amp;")="&amp;$D$4&amp;" AND LocalMonth("&amp;$E$15&amp;")="&amp;$C$4&amp;" AND LocalDay("&amp;$E$15&amp;")="&amp;$B$4&amp;" AND LocalHour("&amp;$E$15&amp;")="&amp;F155&amp;" AND LocalMinute("&amp;$E$15&amp;")="&amp;G155&amp;"))", "Bar", "", "Close", "5", "0", "", "", "","FALSE","T"))</f>
        <v/>
      </c>
      <c r="V155" s="115" t="str">
        <f>IF(O155=1,"",RTD("cqg.rtd",,"StudyData", "(Vol("&amp;$E$16&amp;")when  (LocalYear("&amp;$E$16&amp;")="&amp;$D$5&amp;" AND LocalMonth("&amp;$E$16&amp;")="&amp;$C$5&amp;" AND LocalDay("&amp;$E$16&amp;")="&amp;$B$5&amp;" AND LocalHour("&amp;$E$16&amp;")="&amp;F155&amp;" AND LocalMinute("&amp;$E$16&amp;")="&amp;G155&amp;"))", "Bar", "", "Close", "5", "0", "", "", "","FALSE","T"))</f>
        <v/>
      </c>
      <c r="W155" s="115" t="str">
        <f>IF(O155=1,"",RTD("cqg.rtd",,"StudyData", "(Vol("&amp;$E$17&amp;")when  (LocalYear("&amp;$E$17&amp;")="&amp;$D$6&amp;" AND LocalMonth("&amp;$E$17&amp;")="&amp;$C$6&amp;" AND LocalDay("&amp;$E$17&amp;")="&amp;$B$6&amp;" AND LocalHour("&amp;$E$17&amp;")="&amp;F155&amp;" AND LocalMinute("&amp;$E$17&amp;")="&amp;G155&amp;"))", "Bar", "", "Close", "5", "0", "", "", "","FALSE","T"))</f>
        <v/>
      </c>
      <c r="X155" s="115" t="str">
        <f>IF(O155=1,"",RTD("cqg.rtd",,"StudyData", "(Vol("&amp;$E$18&amp;")when  (LocalYear("&amp;$E$18&amp;")="&amp;$D$7&amp;" AND LocalMonth("&amp;$E$18&amp;")="&amp;$C$7&amp;" AND LocalDay("&amp;$E$18&amp;")="&amp;$B$7&amp;" AND LocalHour("&amp;$E$18&amp;")="&amp;F155&amp;" AND LocalMinute("&amp;$E$18&amp;")="&amp;G155&amp;"))", "Bar", "", "Close", "5", "0", "", "", "","FALSE","T"))</f>
        <v/>
      </c>
      <c r="Y155" s="115" t="str">
        <f>IF(O155=1,"",RTD("cqg.rtd",,"StudyData", "(Vol("&amp;$E$19&amp;")when  (LocalYear("&amp;$E$19&amp;")="&amp;$D$8&amp;" AND LocalMonth("&amp;$E$19&amp;")="&amp;$C$8&amp;" AND LocalDay("&amp;$E$19&amp;")="&amp;$B$8&amp;" AND LocalHour("&amp;$E$19&amp;")="&amp;F155&amp;" AND LocalMinute("&amp;$E$19&amp;")="&amp;G155&amp;"))", "Bar", "", "Close", "5", "0", "", "", "","FALSE","T"))</f>
        <v/>
      </c>
      <c r="Z155" s="115" t="str">
        <f>IF(O155=1,"",RTD("cqg.rtd",,"StudyData", "(Vol("&amp;$E$20&amp;")when  (LocalYear("&amp;$E$20&amp;")="&amp;$D$9&amp;" AND LocalMonth("&amp;$E$20&amp;")="&amp;$C$9&amp;" AND LocalDay("&amp;$E$20&amp;")="&amp;$B$9&amp;" AND LocalHour("&amp;$E$20&amp;")="&amp;F155&amp;" AND LocalMinute("&amp;$E$20&amp;")="&amp;G155&amp;"))", "Bar", "", "Close", "5", "0", "", "", "","FALSE","T"))</f>
        <v/>
      </c>
      <c r="AA155" s="115" t="str">
        <f>IF(O155=1,"",RTD("cqg.rtd",,"StudyData", "(Vol("&amp;$E$21&amp;")when  (LocalYear("&amp;$E$21&amp;")="&amp;$D$10&amp;" AND LocalMonth("&amp;$E$21&amp;")="&amp;$C$10&amp;" AND LocalDay("&amp;$E$21&amp;")="&amp;$B$10&amp;" AND LocalHour("&amp;$E$21&amp;")="&amp;F155&amp;" AND LocalMinute("&amp;$E$21&amp;")="&amp;G155&amp;"))", "Bar", "", "Close", "5", "0", "", "", "","FALSE","T"))</f>
        <v/>
      </c>
      <c r="AB155" s="115" t="str">
        <f>IF(O155=1,"",RTD("cqg.rtd",,"StudyData", "(Vol("&amp;$E$21&amp;")when  (LocalYear("&amp;$E$21&amp;")="&amp;$D$11&amp;" AND LocalMonth("&amp;$E$21&amp;")="&amp;$C$11&amp;" AND LocalDay("&amp;$E$21&amp;")="&amp;$B$11&amp;" AND LocalHour("&amp;$E$21&amp;")="&amp;F155&amp;" AND LocalMinute("&amp;$E$21&amp;")="&amp;G155&amp;"))", "Bar", "", "Close", "5", "0", "", "", "","FALSE","T"))</f>
        <v/>
      </c>
      <c r="AC155" s="116" t="str">
        <f t="shared" si="34"/>
        <v/>
      </c>
      <c r="AE155" s="115" t="str">
        <f ca="1">IF($R155=1,SUM($S$1:S155),"")</f>
        <v/>
      </c>
      <c r="AF155" s="115" t="str">
        <f ca="1">IF($R155=1,SUM($T$1:T155),"")</f>
        <v/>
      </c>
      <c r="AG155" s="115" t="str">
        <f ca="1">IF($R155=1,SUM($U$1:U155),"")</f>
        <v/>
      </c>
      <c r="AH155" s="115" t="str">
        <f ca="1">IF($R155=1,SUM($V$1:V155),"")</f>
        <v/>
      </c>
      <c r="AI155" s="115" t="str">
        <f ca="1">IF($R155=1,SUM($W$1:W155),"")</f>
        <v/>
      </c>
      <c r="AJ155" s="115" t="str">
        <f ca="1">IF($R155=1,SUM($X$1:X155),"")</f>
        <v/>
      </c>
      <c r="AK155" s="115" t="str">
        <f ca="1">IF($R155=1,SUM($Y$1:Y155),"")</f>
        <v/>
      </c>
      <c r="AL155" s="115" t="str">
        <f ca="1">IF($R155=1,SUM($Z$1:Z155),"")</f>
        <v/>
      </c>
      <c r="AM155" s="115" t="str">
        <f ca="1">IF($R155=1,SUM($AA$1:AA155),"")</f>
        <v/>
      </c>
      <c r="AN155" s="115" t="str">
        <f ca="1">IF($R155=1,SUM($AB$1:AB155),"")</f>
        <v/>
      </c>
      <c r="AO155" s="115" t="str">
        <f ca="1">IF($R155=1,SUM($AC$1:AC155),"")</f>
        <v/>
      </c>
      <c r="AQ155" s="120" t="str">
        <f t="shared" si="35"/>
        <v>21:20</v>
      </c>
    </row>
    <row r="156" spans="6:43" x14ac:dyDescent="0.3">
      <c r="F156" s="115">
        <f t="shared" si="36"/>
        <v>21</v>
      </c>
      <c r="G156" s="117">
        <f t="shared" si="37"/>
        <v>25</v>
      </c>
      <c r="H156" s="118">
        <f t="shared" si="38"/>
        <v>0.89236111111111116</v>
      </c>
      <c r="K156" s="116" t="str">
        <f xml:space="preserve"> IF(O156=1,"",RTD("cqg.rtd",,"StudyData",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/>
      </c>
      <c r="L156" s="116" t="e">
        <f>IF(K156="",NA(),RTD("cqg.rtd",,"StudyData",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>#N/A</v>
      </c>
      <c r="O156" s="115">
        <f t="shared" si="32"/>
        <v>1</v>
      </c>
      <c r="R156" s="115">
        <f t="shared" ca="1" si="33"/>
        <v>1.1339999999999852</v>
      </c>
      <c r="S156" s="115" t="str">
        <f>IF(O156=1,"",RTD("cqg.rtd",,"StudyData", "(Vol("&amp;$E$13&amp;")when  (LocalYear("&amp;$E$13&amp;")="&amp;$D$2&amp;" AND LocalMonth("&amp;$E$13&amp;")="&amp;$C$2&amp;" AND LocalDay("&amp;$E$13&amp;")="&amp;$B$2&amp;" AND LocalHour("&amp;$E$13&amp;")="&amp;F156&amp;" AND LocalMinute("&amp;$E$13&amp;")="&amp;G156&amp;"))", "Bar", "", "Close", "5", "0", "", "", "","FALSE","T"))</f>
        <v/>
      </c>
      <c r="T156" s="115" t="str">
        <f>IF(O156=1,"",RTD("cqg.rtd",,"StudyData", "(Vol("&amp;$E$14&amp;")when  (LocalYear("&amp;$E$14&amp;")="&amp;$D$3&amp;" AND LocalMonth("&amp;$E$14&amp;")="&amp;$C$3&amp;" AND LocalDay("&amp;$E$14&amp;")="&amp;$B$3&amp;" AND LocalHour("&amp;$E$14&amp;")="&amp;F156&amp;" AND LocalMinute("&amp;$E$14&amp;")="&amp;G156&amp;"))", "Bar", "", "Close", "5", "0", "", "", "","FALSE","T"))</f>
        <v/>
      </c>
      <c r="U156" s="115" t="str">
        <f>IF(O156=1,"",RTD("cqg.rtd",,"StudyData", "(Vol("&amp;$E$15&amp;")when  (LocalYear("&amp;$E$15&amp;")="&amp;$D$4&amp;" AND LocalMonth("&amp;$E$15&amp;")="&amp;$C$4&amp;" AND LocalDay("&amp;$E$15&amp;")="&amp;$B$4&amp;" AND LocalHour("&amp;$E$15&amp;")="&amp;F156&amp;" AND LocalMinute("&amp;$E$15&amp;")="&amp;G156&amp;"))", "Bar", "", "Close", "5", "0", "", "", "","FALSE","T"))</f>
        <v/>
      </c>
      <c r="V156" s="115" t="str">
        <f>IF(O156=1,"",RTD("cqg.rtd",,"StudyData", "(Vol("&amp;$E$16&amp;")when  (LocalYear("&amp;$E$16&amp;")="&amp;$D$5&amp;" AND LocalMonth("&amp;$E$16&amp;")="&amp;$C$5&amp;" AND LocalDay("&amp;$E$16&amp;")="&amp;$B$5&amp;" AND LocalHour("&amp;$E$16&amp;")="&amp;F156&amp;" AND LocalMinute("&amp;$E$16&amp;")="&amp;G156&amp;"))", "Bar", "", "Close", "5", "0", "", "", "","FALSE","T"))</f>
        <v/>
      </c>
      <c r="W156" s="115" t="str">
        <f>IF(O156=1,"",RTD("cqg.rtd",,"StudyData", "(Vol("&amp;$E$17&amp;")when  (LocalYear("&amp;$E$17&amp;")="&amp;$D$6&amp;" AND LocalMonth("&amp;$E$17&amp;")="&amp;$C$6&amp;" AND LocalDay("&amp;$E$17&amp;")="&amp;$B$6&amp;" AND LocalHour("&amp;$E$17&amp;")="&amp;F156&amp;" AND LocalMinute("&amp;$E$17&amp;")="&amp;G156&amp;"))", "Bar", "", "Close", "5", "0", "", "", "","FALSE","T"))</f>
        <v/>
      </c>
      <c r="X156" s="115" t="str">
        <f>IF(O156=1,"",RTD("cqg.rtd",,"StudyData", "(Vol("&amp;$E$18&amp;")when  (LocalYear("&amp;$E$18&amp;")="&amp;$D$7&amp;" AND LocalMonth("&amp;$E$18&amp;")="&amp;$C$7&amp;" AND LocalDay("&amp;$E$18&amp;")="&amp;$B$7&amp;" AND LocalHour("&amp;$E$18&amp;")="&amp;F156&amp;" AND LocalMinute("&amp;$E$18&amp;")="&amp;G156&amp;"))", "Bar", "", "Close", "5", "0", "", "", "","FALSE","T"))</f>
        <v/>
      </c>
      <c r="Y156" s="115" t="str">
        <f>IF(O156=1,"",RTD("cqg.rtd",,"StudyData", "(Vol("&amp;$E$19&amp;")when  (LocalYear("&amp;$E$19&amp;")="&amp;$D$8&amp;" AND LocalMonth("&amp;$E$19&amp;")="&amp;$C$8&amp;" AND LocalDay("&amp;$E$19&amp;")="&amp;$B$8&amp;" AND LocalHour("&amp;$E$19&amp;")="&amp;F156&amp;" AND LocalMinute("&amp;$E$19&amp;")="&amp;G156&amp;"))", "Bar", "", "Close", "5", "0", "", "", "","FALSE","T"))</f>
        <v/>
      </c>
      <c r="Z156" s="115" t="str">
        <f>IF(O156=1,"",RTD("cqg.rtd",,"StudyData", "(Vol("&amp;$E$20&amp;")when  (LocalYear("&amp;$E$20&amp;")="&amp;$D$9&amp;" AND LocalMonth("&amp;$E$20&amp;")="&amp;$C$9&amp;" AND LocalDay("&amp;$E$20&amp;")="&amp;$B$9&amp;" AND LocalHour("&amp;$E$20&amp;")="&amp;F156&amp;" AND LocalMinute("&amp;$E$20&amp;")="&amp;G156&amp;"))", "Bar", "", "Close", "5", "0", "", "", "","FALSE","T"))</f>
        <v/>
      </c>
      <c r="AA156" s="115" t="str">
        <f>IF(O156=1,"",RTD("cqg.rtd",,"StudyData", "(Vol("&amp;$E$21&amp;")when  (LocalYear("&amp;$E$21&amp;")="&amp;$D$10&amp;" AND LocalMonth("&amp;$E$21&amp;")="&amp;$C$10&amp;" AND LocalDay("&amp;$E$21&amp;")="&amp;$B$10&amp;" AND LocalHour("&amp;$E$21&amp;")="&amp;F156&amp;" AND LocalMinute("&amp;$E$21&amp;")="&amp;G156&amp;"))", "Bar", "", "Close", "5", "0", "", "", "","FALSE","T"))</f>
        <v/>
      </c>
      <c r="AB156" s="115" t="str">
        <f>IF(O156=1,"",RTD("cqg.rtd",,"StudyData", "(Vol("&amp;$E$21&amp;")when  (LocalYear("&amp;$E$21&amp;")="&amp;$D$11&amp;" AND LocalMonth("&amp;$E$21&amp;")="&amp;$C$11&amp;" AND LocalDay("&amp;$E$21&amp;")="&amp;$B$11&amp;" AND LocalHour("&amp;$E$21&amp;")="&amp;F156&amp;" AND LocalMinute("&amp;$E$21&amp;")="&amp;G156&amp;"))", "Bar", "", "Close", "5", "0", "", "", "","FALSE","T"))</f>
        <v/>
      </c>
      <c r="AC156" s="116" t="str">
        <f t="shared" si="34"/>
        <v/>
      </c>
      <c r="AE156" s="115" t="str">
        <f ca="1">IF($R156=1,SUM($S$1:S156),"")</f>
        <v/>
      </c>
      <c r="AF156" s="115" t="str">
        <f ca="1">IF($R156=1,SUM($T$1:T156),"")</f>
        <v/>
      </c>
      <c r="AG156" s="115" t="str">
        <f ca="1">IF($R156=1,SUM($U$1:U156),"")</f>
        <v/>
      </c>
      <c r="AH156" s="115" t="str">
        <f ca="1">IF($R156=1,SUM($V$1:V156),"")</f>
        <v/>
      </c>
      <c r="AI156" s="115" t="str">
        <f ca="1">IF($R156=1,SUM($W$1:W156),"")</f>
        <v/>
      </c>
      <c r="AJ156" s="115" t="str">
        <f ca="1">IF($R156=1,SUM($X$1:X156),"")</f>
        <v/>
      </c>
      <c r="AK156" s="115" t="str">
        <f ca="1">IF($R156=1,SUM($Y$1:Y156),"")</f>
        <v/>
      </c>
      <c r="AL156" s="115" t="str">
        <f ca="1">IF($R156=1,SUM($Z$1:Z156),"")</f>
        <v/>
      </c>
      <c r="AM156" s="115" t="str">
        <f ca="1">IF($R156=1,SUM($AA$1:AA156),"")</f>
        <v/>
      </c>
      <c r="AN156" s="115" t="str">
        <f ca="1">IF($R156=1,SUM($AB$1:AB156),"")</f>
        <v/>
      </c>
      <c r="AO156" s="115" t="str">
        <f ca="1">IF($R156=1,SUM($AC$1:AC156),"")</f>
        <v/>
      </c>
      <c r="AQ156" s="120" t="str">
        <f t="shared" si="35"/>
        <v>21:25</v>
      </c>
    </row>
    <row r="157" spans="6:43" x14ac:dyDescent="0.3">
      <c r="F157" s="115">
        <f t="shared" si="36"/>
        <v>21</v>
      </c>
      <c r="G157" s="117">
        <f t="shared" si="37"/>
        <v>30</v>
      </c>
      <c r="H157" s="118">
        <f t="shared" si="38"/>
        <v>0.89583333333333337</v>
      </c>
      <c r="K157" s="116" t="str">
        <f xml:space="preserve"> IF(O157=1,"",RTD("cqg.rtd",,"StudyData",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/>
      </c>
      <c r="L157" s="116" t="e">
        <f>IF(K157="",NA(),RTD("cqg.rtd",,"StudyData",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>#N/A</v>
      </c>
      <c r="O157" s="115">
        <f t="shared" si="32"/>
        <v>1</v>
      </c>
      <c r="R157" s="115">
        <f t="shared" ca="1" si="33"/>
        <v>1.1349999999999851</v>
      </c>
      <c r="S157" s="115" t="str">
        <f>IF(O157=1,"",RTD("cqg.rtd",,"StudyData", "(Vol("&amp;$E$13&amp;")when  (LocalYear("&amp;$E$13&amp;")="&amp;$D$2&amp;" AND LocalMonth("&amp;$E$13&amp;")="&amp;$C$2&amp;" AND LocalDay("&amp;$E$13&amp;")="&amp;$B$2&amp;" AND LocalHour("&amp;$E$13&amp;")="&amp;F157&amp;" AND LocalMinute("&amp;$E$13&amp;")="&amp;G157&amp;"))", "Bar", "", "Close", "5", "0", "", "", "","FALSE","T"))</f>
        <v/>
      </c>
      <c r="T157" s="115" t="str">
        <f>IF(O157=1,"",RTD("cqg.rtd",,"StudyData", "(Vol("&amp;$E$14&amp;")when  (LocalYear("&amp;$E$14&amp;")="&amp;$D$3&amp;" AND LocalMonth("&amp;$E$14&amp;")="&amp;$C$3&amp;" AND LocalDay("&amp;$E$14&amp;")="&amp;$B$3&amp;" AND LocalHour("&amp;$E$14&amp;")="&amp;F157&amp;" AND LocalMinute("&amp;$E$14&amp;")="&amp;G157&amp;"))", "Bar", "", "Close", "5", "0", "", "", "","FALSE","T"))</f>
        <v/>
      </c>
      <c r="U157" s="115" t="str">
        <f>IF(O157=1,"",RTD("cqg.rtd",,"StudyData", "(Vol("&amp;$E$15&amp;")when  (LocalYear("&amp;$E$15&amp;")="&amp;$D$4&amp;" AND LocalMonth("&amp;$E$15&amp;")="&amp;$C$4&amp;" AND LocalDay("&amp;$E$15&amp;")="&amp;$B$4&amp;" AND LocalHour("&amp;$E$15&amp;")="&amp;F157&amp;" AND LocalMinute("&amp;$E$15&amp;")="&amp;G157&amp;"))", "Bar", "", "Close", "5", "0", "", "", "","FALSE","T"))</f>
        <v/>
      </c>
      <c r="V157" s="115" t="str">
        <f>IF(O157=1,"",RTD("cqg.rtd",,"StudyData", "(Vol("&amp;$E$16&amp;")when  (LocalYear("&amp;$E$16&amp;")="&amp;$D$5&amp;" AND LocalMonth("&amp;$E$16&amp;")="&amp;$C$5&amp;" AND LocalDay("&amp;$E$16&amp;")="&amp;$B$5&amp;" AND LocalHour("&amp;$E$16&amp;")="&amp;F157&amp;" AND LocalMinute("&amp;$E$16&amp;")="&amp;G157&amp;"))", "Bar", "", "Close", "5", "0", "", "", "","FALSE","T"))</f>
        <v/>
      </c>
      <c r="W157" s="115" t="str">
        <f>IF(O157=1,"",RTD("cqg.rtd",,"StudyData", "(Vol("&amp;$E$17&amp;")when  (LocalYear("&amp;$E$17&amp;")="&amp;$D$6&amp;" AND LocalMonth("&amp;$E$17&amp;")="&amp;$C$6&amp;" AND LocalDay("&amp;$E$17&amp;")="&amp;$B$6&amp;" AND LocalHour("&amp;$E$17&amp;")="&amp;F157&amp;" AND LocalMinute("&amp;$E$17&amp;")="&amp;G157&amp;"))", "Bar", "", "Close", "5", "0", "", "", "","FALSE","T"))</f>
        <v/>
      </c>
      <c r="X157" s="115" t="str">
        <f>IF(O157=1,"",RTD("cqg.rtd",,"StudyData", "(Vol("&amp;$E$18&amp;")when  (LocalYear("&amp;$E$18&amp;")="&amp;$D$7&amp;" AND LocalMonth("&amp;$E$18&amp;")="&amp;$C$7&amp;" AND LocalDay("&amp;$E$18&amp;")="&amp;$B$7&amp;" AND LocalHour("&amp;$E$18&amp;")="&amp;F157&amp;" AND LocalMinute("&amp;$E$18&amp;")="&amp;G157&amp;"))", "Bar", "", "Close", "5", "0", "", "", "","FALSE","T"))</f>
        <v/>
      </c>
      <c r="Y157" s="115" t="str">
        <f>IF(O157=1,"",RTD("cqg.rtd",,"StudyData", "(Vol("&amp;$E$19&amp;")when  (LocalYear("&amp;$E$19&amp;")="&amp;$D$8&amp;" AND LocalMonth("&amp;$E$19&amp;")="&amp;$C$8&amp;" AND LocalDay("&amp;$E$19&amp;")="&amp;$B$8&amp;" AND LocalHour("&amp;$E$19&amp;")="&amp;F157&amp;" AND LocalMinute("&amp;$E$19&amp;")="&amp;G157&amp;"))", "Bar", "", "Close", "5", "0", "", "", "","FALSE","T"))</f>
        <v/>
      </c>
      <c r="Z157" s="115" t="str">
        <f>IF(O157=1,"",RTD("cqg.rtd",,"StudyData", "(Vol("&amp;$E$20&amp;")when  (LocalYear("&amp;$E$20&amp;")="&amp;$D$9&amp;" AND LocalMonth("&amp;$E$20&amp;")="&amp;$C$9&amp;" AND LocalDay("&amp;$E$20&amp;")="&amp;$B$9&amp;" AND LocalHour("&amp;$E$20&amp;")="&amp;F157&amp;" AND LocalMinute("&amp;$E$20&amp;")="&amp;G157&amp;"))", "Bar", "", "Close", "5", "0", "", "", "","FALSE","T"))</f>
        <v/>
      </c>
      <c r="AA157" s="115" t="str">
        <f>IF(O157=1,"",RTD("cqg.rtd",,"StudyData", "(Vol("&amp;$E$21&amp;")when  (LocalYear("&amp;$E$21&amp;")="&amp;$D$10&amp;" AND LocalMonth("&amp;$E$21&amp;")="&amp;$C$10&amp;" AND LocalDay("&amp;$E$21&amp;")="&amp;$B$10&amp;" AND LocalHour("&amp;$E$21&amp;")="&amp;F157&amp;" AND LocalMinute("&amp;$E$21&amp;")="&amp;G157&amp;"))", "Bar", "", "Close", "5", "0", "", "", "","FALSE","T"))</f>
        <v/>
      </c>
      <c r="AB157" s="115" t="str">
        <f>IF(O157=1,"",RTD("cqg.rtd",,"StudyData", "(Vol("&amp;$E$21&amp;")when  (LocalYear("&amp;$E$21&amp;")="&amp;$D$11&amp;" AND LocalMonth("&amp;$E$21&amp;")="&amp;$C$11&amp;" AND LocalDay("&amp;$E$21&amp;")="&amp;$B$11&amp;" AND LocalHour("&amp;$E$21&amp;")="&amp;F157&amp;" AND LocalMinute("&amp;$E$21&amp;")="&amp;G157&amp;"))", "Bar", "", "Close", "5", "0", "", "", "","FALSE","T"))</f>
        <v/>
      </c>
      <c r="AC157" s="116" t="str">
        <f t="shared" si="34"/>
        <v/>
      </c>
      <c r="AE157" s="115" t="str">
        <f ca="1">IF($R157=1,SUM($S$1:S157),"")</f>
        <v/>
      </c>
      <c r="AF157" s="115" t="str">
        <f ca="1">IF($R157=1,SUM($T$1:T157),"")</f>
        <v/>
      </c>
      <c r="AG157" s="115" t="str">
        <f ca="1">IF($R157=1,SUM($U$1:U157),"")</f>
        <v/>
      </c>
      <c r="AH157" s="115" t="str">
        <f ca="1">IF($R157=1,SUM($V$1:V157),"")</f>
        <v/>
      </c>
      <c r="AI157" s="115" t="str">
        <f ca="1">IF($R157=1,SUM($W$1:W157),"")</f>
        <v/>
      </c>
      <c r="AJ157" s="115" t="str">
        <f ca="1">IF($R157=1,SUM($X$1:X157),"")</f>
        <v/>
      </c>
      <c r="AK157" s="115" t="str">
        <f ca="1">IF($R157=1,SUM($Y$1:Y157),"")</f>
        <v/>
      </c>
      <c r="AL157" s="115" t="str">
        <f ca="1">IF($R157=1,SUM($Z$1:Z157),"")</f>
        <v/>
      </c>
      <c r="AM157" s="115" t="str">
        <f ca="1">IF($R157=1,SUM($AA$1:AA157),"")</f>
        <v/>
      </c>
      <c r="AN157" s="115" t="str">
        <f ca="1">IF($R157=1,SUM($AB$1:AB157),"")</f>
        <v/>
      </c>
      <c r="AO157" s="115" t="str">
        <f ca="1">IF($R157=1,SUM($AC$1:AC157),"")</f>
        <v/>
      </c>
      <c r="AQ157" s="120" t="str">
        <f t="shared" si="35"/>
        <v>21:30</v>
      </c>
    </row>
    <row r="158" spans="6:43" x14ac:dyDescent="0.3">
      <c r="F158" s="115">
        <f t="shared" si="36"/>
        <v>21</v>
      </c>
      <c r="G158" s="117">
        <f t="shared" si="37"/>
        <v>35</v>
      </c>
      <c r="H158" s="118">
        <f t="shared" si="38"/>
        <v>0.89930555555555547</v>
      </c>
      <c r="K158" s="116" t="str">
        <f xml:space="preserve"> IF(O158=1,"",RTD("cqg.rtd",,"StudyData",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/>
      </c>
      <c r="L158" s="116" t="e">
        <f>IF(K158="",NA(),RTD("cqg.rtd",,"StudyData",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>#N/A</v>
      </c>
      <c r="O158" s="115">
        <f t="shared" si="32"/>
        <v>1</v>
      </c>
      <c r="R158" s="115">
        <f t="shared" ca="1" si="33"/>
        <v>1.135999999999985</v>
      </c>
      <c r="S158" s="115" t="str">
        <f>IF(O158=1,"",RTD("cqg.rtd",,"StudyData", "(Vol("&amp;$E$13&amp;")when  (LocalYear("&amp;$E$13&amp;")="&amp;$D$2&amp;" AND LocalMonth("&amp;$E$13&amp;")="&amp;$C$2&amp;" AND LocalDay("&amp;$E$13&amp;")="&amp;$B$2&amp;" AND LocalHour("&amp;$E$13&amp;")="&amp;F158&amp;" AND LocalMinute("&amp;$E$13&amp;")="&amp;G158&amp;"))", "Bar", "", "Close", "5", "0", "", "", "","FALSE","T"))</f>
        <v/>
      </c>
      <c r="T158" s="115" t="str">
        <f>IF(O158=1,"",RTD("cqg.rtd",,"StudyData", "(Vol("&amp;$E$14&amp;")when  (LocalYear("&amp;$E$14&amp;")="&amp;$D$3&amp;" AND LocalMonth("&amp;$E$14&amp;")="&amp;$C$3&amp;" AND LocalDay("&amp;$E$14&amp;")="&amp;$B$3&amp;" AND LocalHour("&amp;$E$14&amp;")="&amp;F158&amp;" AND LocalMinute("&amp;$E$14&amp;")="&amp;G158&amp;"))", "Bar", "", "Close", "5", "0", "", "", "","FALSE","T"))</f>
        <v/>
      </c>
      <c r="U158" s="115" t="str">
        <f>IF(O158=1,"",RTD("cqg.rtd",,"StudyData", "(Vol("&amp;$E$15&amp;")when  (LocalYear("&amp;$E$15&amp;")="&amp;$D$4&amp;" AND LocalMonth("&amp;$E$15&amp;")="&amp;$C$4&amp;" AND LocalDay("&amp;$E$15&amp;")="&amp;$B$4&amp;" AND LocalHour("&amp;$E$15&amp;")="&amp;F158&amp;" AND LocalMinute("&amp;$E$15&amp;")="&amp;G158&amp;"))", "Bar", "", "Close", "5", "0", "", "", "","FALSE","T"))</f>
        <v/>
      </c>
      <c r="V158" s="115" t="str">
        <f>IF(O158=1,"",RTD("cqg.rtd",,"StudyData", "(Vol("&amp;$E$16&amp;")when  (LocalYear("&amp;$E$16&amp;")="&amp;$D$5&amp;" AND LocalMonth("&amp;$E$16&amp;")="&amp;$C$5&amp;" AND LocalDay("&amp;$E$16&amp;")="&amp;$B$5&amp;" AND LocalHour("&amp;$E$16&amp;")="&amp;F158&amp;" AND LocalMinute("&amp;$E$16&amp;")="&amp;G158&amp;"))", "Bar", "", "Close", "5", "0", "", "", "","FALSE","T"))</f>
        <v/>
      </c>
      <c r="W158" s="115" t="str">
        <f>IF(O158=1,"",RTD("cqg.rtd",,"StudyData", "(Vol("&amp;$E$17&amp;")when  (LocalYear("&amp;$E$17&amp;")="&amp;$D$6&amp;" AND LocalMonth("&amp;$E$17&amp;")="&amp;$C$6&amp;" AND LocalDay("&amp;$E$17&amp;")="&amp;$B$6&amp;" AND LocalHour("&amp;$E$17&amp;")="&amp;F158&amp;" AND LocalMinute("&amp;$E$17&amp;")="&amp;G158&amp;"))", "Bar", "", "Close", "5", "0", "", "", "","FALSE","T"))</f>
        <v/>
      </c>
      <c r="X158" s="115" t="str">
        <f>IF(O158=1,"",RTD("cqg.rtd",,"StudyData", "(Vol("&amp;$E$18&amp;")when  (LocalYear("&amp;$E$18&amp;")="&amp;$D$7&amp;" AND LocalMonth("&amp;$E$18&amp;")="&amp;$C$7&amp;" AND LocalDay("&amp;$E$18&amp;")="&amp;$B$7&amp;" AND LocalHour("&amp;$E$18&amp;")="&amp;F158&amp;" AND LocalMinute("&amp;$E$18&amp;")="&amp;G158&amp;"))", "Bar", "", "Close", "5", "0", "", "", "","FALSE","T"))</f>
        <v/>
      </c>
      <c r="Y158" s="115" t="str">
        <f>IF(O158=1,"",RTD("cqg.rtd",,"StudyData", "(Vol("&amp;$E$19&amp;")when  (LocalYear("&amp;$E$19&amp;")="&amp;$D$8&amp;" AND LocalMonth("&amp;$E$19&amp;")="&amp;$C$8&amp;" AND LocalDay("&amp;$E$19&amp;")="&amp;$B$8&amp;" AND LocalHour("&amp;$E$19&amp;")="&amp;F158&amp;" AND LocalMinute("&amp;$E$19&amp;")="&amp;G158&amp;"))", "Bar", "", "Close", "5", "0", "", "", "","FALSE","T"))</f>
        <v/>
      </c>
      <c r="Z158" s="115" t="str">
        <f>IF(O158=1,"",RTD("cqg.rtd",,"StudyData", "(Vol("&amp;$E$20&amp;")when  (LocalYear("&amp;$E$20&amp;")="&amp;$D$9&amp;" AND LocalMonth("&amp;$E$20&amp;")="&amp;$C$9&amp;" AND LocalDay("&amp;$E$20&amp;")="&amp;$B$9&amp;" AND LocalHour("&amp;$E$20&amp;")="&amp;F158&amp;" AND LocalMinute("&amp;$E$20&amp;")="&amp;G158&amp;"))", "Bar", "", "Close", "5", "0", "", "", "","FALSE","T"))</f>
        <v/>
      </c>
      <c r="AA158" s="115" t="str">
        <f>IF(O158=1,"",RTD("cqg.rtd",,"StudyData", "(Vol("&amp;$E$21&amp;")when  (LocalYear("&amp;$E$21&amp;")="&amp;$D$10&amp;" AND LocalMonth("&amp;$E$21&amp;")="&amp;$C$10&amp;" AND LocalDay("&amp;$E$21&amp;")="&amp;$B$10&amp;" AND LocalHour("&amp;$E$21&amp;")="&amp;F158&amp;" AND LocalMinute("&amp;$E$21&amp;")="&amp;G158&amp;"))", "Bar", "", "Close", "5", "0", "", "", "","FALSE","T"))</f>
        <v/>
      </c>
      <c r="AB158" s="115" t="str">
        <f>IF(O158=1,"",RTD("cqg.rtd",,"StudyData", "(Vol("&amp;$E$21&amp;")when  (LocalYear("&amp;$E$21&amp;")="&amp;$D$11&amp;" AND LocalMonth("&amp;$E$21&amp;")="&amp;$C$11&amp;" AND LocalDay("&amp;$E$21&amp;")="&amp;$B$11&amp;" AND LocalHour("&amp;$E$21&amp;")="&amp;F158&amp;" AND LocalMinute("&amp;$E$21&amp;")="&amp;G158&amp;"))", "Bar", "", "Close", "5", "0", "", "", "","FALSE","T"))</f>
        <v/>
      </c>
      <c r="AC158" s="116" t="str">
        <f t="shared" si="34"/>
        <v/>
      </c>
      <c r="AE158" s="115" t="str">
        <f ca="1">IF($R158=1,SUM($S$1:S158),"")</f>
        <v/>
      </c>
      <c r="AF158" s="115" t="str">
        <f ca="1">IF($R158=1,SUM($T$1:T158),"")</f>
        <v/>
      </c>
      <c r="AG158" s="115" t="str">
        <f ca="1">IF($R158=1,SUM($U$1:U158),"")</f>
        <v/>
      </c>
      <c r="AH158" s="115" t="str">
        <f ca="1">IF($R158=1,SUM($V$1:V158),"")</f>
        <v/>
      </c>
      <c r="AI158" s="115" t="str">
        <f ca="1">IF($R158=1,SUM($W$1:W158),"")</f>
        <v/>
      </c>
      <c r="AJ158" s="115" t="str">
        <f ca="1">IF($R158=1,SUM($X$1:X158),"")</f>
        <v/>
      </c>
      <c r="AK158" s="115" t="str">
        <f ca="1">IF($R158=1,SUM($Y$1:Y158),"")</f>
        <v/>
      </c>
      <c r="AL158" s="115" t="str">
        <f ca="1">IF($R158=1,SUM($Z$1:Z158),"")</f>
        <v/>
      </c>
      <c r="AM158" s="115" t="str">
        <f ca="1">IF($R158=1,SUM($AA$1:AA158),"")</f>
        <v/>
      </c>
      <c r="AN158" s="115" t="str">
        <f ca="1">IF($R158=1,SUM($AB$1:AB158),"")</f>
        <v/>
      </c>
      <c r="AO158" s="115" t="str">
        <f ca="1">IF($R158=1,SUM($AC$1:AC158),"")</f>
        <v/>
      </c>
      <c r="AQ158" s="120" t="str">
        <f t="shared" si="35"/>
        <v>21:35</v>
      </c>
    </row>
    <row r="159" spans="6:43" x14ac:dyDescent="0.3">
      <c r="F159" s="115">
        <f t="shared" si="36"/>
        <v>21</v>
      </c>
      <c r="G159" s="117">
        <f t="shared" si="37"/>
        <v>40</v>
      </c>
      <c r="H159" s="118">
        <f t="shared" si="38"/>
        <v>0.90277777777777779</v>
      </c>
      <c r="K159" s="116" t="str">
        <f xml:space="preserve"> IF(O159=1,"",RTD("cqg.rtd",,"StudyData",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/>
      </c>
      <c r="L159" s="116" t="e">
        <f>IF(K159="",NA(),RTD("cqg.rtd",,"StudyData",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>#N/A</v>
      </c>
      <c r="O159" s="115">
        <f t="shared" si="32"/>
        <v>1</v>
      </c>
      <c r="R159" s="115">
        <f t="shared" ca="1" si="33"/>
        <v>1.1369999999999849</v>
      </c>
      <c r="S159" s="115" t="str">
        <f>IF(O159=1,"",RTD("cqg.rtd",,"StudyData", "(Vol("&amp;$E$13&amp;")when  (LocalYear("&amp;$E$13&amp;")="&amp;$D$2&amp;" AND LocalMonth("&amp;$E$13&amp;")="&amp;$C$2&amp;" AND LocalDay("&amp;$E$13&amp;")="&amp;$B$2&amp;" AND LocalHour("&amp;$E$13&amp;")="&amp;F159&amp;" AND LocalMinute("&amp;$E$13&amp;")="&amp;G159&amp;"))", "Bar", "", "Close", "5", "0", "", "", "","FALSE","T"))</f>
        <v/>
      </c>
      <c r="T159" s="115" t="str">
        <f>IF(O159=1,"",RTD("cqg.rtd",,"StudyData", "(Vol("&amp;$E$14&amp;")when  (LocalYear("&amp;$E$14&amp;")="&amp;$D$3&amp;" AND LocalMonth("&amp;$E$14&amp;")="&amp;$C$3&amp;" AND LocalDay("&amp;$E$14&amp;")="&amp;$B$3&amp;" AND LocalHour("&amp;$E$14&amp;")="&amp;F159&amp;" AND LocalMinute("&amp;$E$14&amp;")="&amp;G159&amp;"))", "Bar", "", "Close", "5", "0", "", "", "","FALSE","T"))</f>
        <v/>
      </c>
      <c r="U159" s="115" t="str">
        <f>IF(O159=1,"",RTD("cqg.rtd",,"StudyData", "(Vol("&amp;$E$15&amp;")when  (LocalYear("&amp;$E$15&amp;")="&amp;$D$4&amp;" AND LocalMonth("&amp;$E$15&amp;")="&amp;$C$4&amp;" AND LocalDay("&amp;$E$15&amp;")="&amp;$B$4&amp;" AND LocalHour("&amp;$E$15&amp;")="&amp;F159&amp;" AND LocalMinute("&amp;$E$15&amp;")="&amp;G159&amp;"))", "Bar", "", "Close", "5", "0", "", "", "","FALSE","T"))</f>
        <v/>
      </c>
      <c r="V159" s="115" t="str">
        <f>IF(O159=1,"",RTD("cqg.rtd",,"StudyData", "(Vol("&amp;$E$16&amp;")when  (LocalYear("&amp;$E$16&amp;")="&amp;$D$5&amp;" AND LocalMonth("&amp;$E$16&amp;")="&amp;$C$5&amp;" AND LocalDay("&amp;$E$16&amp;")="&amp;$B$5&amp;" AND LocalHour("&amp;$E$16&amp;")="&amp;F159&amp;" AND LocalMinute("&amp;$E$16&amp;")="&amp;G159&amp;"))", "Bar", "", "Close", "5", "0", "", "", "","FALSE","T"))</f>
        <v/>
      </c>
      <c r="W159" s="115" t="str">
        <f>IF(O159=1,"",RTD("cqg.rtd",,"StudyData", "(Vol("&amp;$E$17&amp;")when  (LocalYear("&amp;$E$17&amp;")="&amp;$D$6&amp;" AND LocalMonth("&amp;$E$17&amp;")="&amp;$C$6&amp;" AND LocalDay("&amp;$E$17&amp;")="&amp;$B$6&amp;" AND LocalHour("&amp;$E$17&amp;")="&amp;F159&amp;" AND LocalMinute("&amp;$E$17&amp;")="&amp;G159&amp;"))", "Bar", "", "Close", "5", "0", "", "", "","FALSE","T"))</f>
        <v/>
      </c>
      <c r="X159" s="115" t="str">
        <f>IF(O159=1,"",RTD("cqg.rtd",,"StudyData", "(Vol("&amp;$E$18&amp;")when  (LocalYear("&amp;$E$18&amp;")="&amp;$D$7&amp;" AND LocalMonth("&amp;$E$18&amp;")="&amp;$C$7&amp;" AND LocalDay("&amp;$E$18&amp;")="&amp;$B$7&amp;" AND LocalHour("&amp;$E$18&amp;")="&amp;F159&amp;" AND LocalMinute("&amp;$E$18&amp;")="&amp;G159&amp;"))", "Bar", "", "Close", "5", "0", "", "", "","FALSE","T"))</f>
        <v/>
      </c>
      <c r="Y159" s="115" t="str">
        <f>IF(O159=1,"",RTD("cqg.rtd",,"StudyData", "(Vol("&amp;$E$19&amp;")when  (LocalYear("&amp;$E$19&amp;")="&amp;$D$8&amp;" AND LocalMonth("&amp;$E$19&amp;")="&amp;$C$8&amp;" AND LocalDay("&amp;$E$19&amp;")="&amp;$B$8&amp;" AND LocalHour("&amp;$E$19&amp;")="&amp;F159&amp;" AND LocalMinute("&amp;$E$19&amp;")="&amp;G159&amp;"))", "Bar", "", "Close", "5", "0", "", "", "","FALSE","T"))</f>
        <v/>
      </c>
      <c r="Z159" s="115" t="str">
        <f>IF(O159=1,"",RTD("cqg.rtd",,"StudyData", "(Vol("&amp;$E$20&amp;")when  (LocalYear("&amp;$E$20&amp;")="&amp;$D$9&amp;" AND LocalMonth("&amp;$E$20&amp;")="&amp;$C$9&amp;" AND LocalDay("&amp;$E$20&amp;")="&amp;$B$9&amp;" AND LocalHour("&amp;$E$20&amp;")="&amp;F159&amp;" AND LocalMinute("&amp;$E$20&amp;")="&amp;G159&amp;"))", "Bar", "", "Close", "5", "0", "", "", "","FALSE","T"))</f>
        <v/>
      </c>
      <c r="AA159" s="115" t="str">
        <f>IF(O159=1,"",RTD("cqg.rtd",,"StudyData", "(Vol("&amp;$E$21&amp;")when  (LocalYear("&amp;$E$21&amp;")="&amp;$D$10&amp;" AND LocalMonth("&amp;$E$21&amp;")="&amp;$C$10&amp;" AND LocalDay("&amp;$E$21&amp;")="&amp;$B$10&amp;" AND LocalHour("&amp;$E$21&amp;")="&amp;F159&amp;" AND LocalMinute("&amp;$E$21&amp;")="&amp;G159&amp;"))", "Bar", "", "Close", "5", "0", "", "", "","FALSE","T"))</f>
        <v/>
      </c>
      <c r="AB159" s="115" t="str">
        <f>IF(O159=1,"",RTD("cqg.rtd",,"StudyData", "(Vol("&amp;$E$21&amp;")when  (LocalYear("&amp;$E$21&amp;")="&amp;$D$11&amp;" AND LocalMonth("&amp;$E$21&amp;")="&amp;$C$11&amp;" AND LocalDay("&amp;$E$21&amp;")="&amp;$B$11&amp;" AND LocalHour("&amp;$E$21&amp;")="&amp;F159&amp;" AND LocalMinute("&amp;$E$21&amp;")="&amp;G159&amp;"))", "Bar", "", "Close", "5", "0", "", "", "","FALSE","T"))</f>
        <v/>
      </c>
      <c r="AC159" s="116" t="str">
        <f t="shared" si="34"/>
        <v/>
      </c>
      <c r="AE159" s="115" t="str">
        <f ca="1">IF($R159=1,SUM($S$1:S159),"")</f>
        <v/>
      </c>
      <c r="AF159" s="115" t="str">
        <f ca="1">IF($R159=1,SUM($T$1:T159),"")</f>
        <v/>
      </c>
      <c r="AG159" s="115" t="str">
        <f ca="1">IF($R159=1,SUM($U$1:U159),"")</f>
        <v/>
      </c>
      <c r="AH159" s="115" t="str">
        <f ca="1">IF($R159=1,SUM($V$1:V159),"")</f>
        <v/>
      </c>
      <c r="AI159" s="115" t="str">
        <f ca="1">IF($R159=1,SUM($W$1:W159),"")</f>
        <v/>
      </c>
      <c r="AJ159" s="115" t="str">
        <f ca="1">IF($R159=1,SUM($X$1:X159),"")</f>
        <v/>
      </c>
      <c r="AK159" s="115" t="str">
        <f ca="1">IF($R159=1,SUM($Y$1:Y159),"")</f>
        <v/>
      </c>
      <c r="AL159" s="115" t="str">
        <f ca="1">IF($R159=1,SUM($Z$1:Z159),"")</f>
        <v/>
      </c>
      <c r="AM159" s="115" t="str">
        <f ca="1">IF($R159=1,SUM($AA$1:AA159),"")</f>
        <v/>
      </c>
      <c r="AN159" s="115" t="str">
        <f ca="1">IF($R159=1,SUM($AB$1:AB159),"")</f>
        <v/>
      </c>
      <c r="AO159" s="115" t="str">
        <f ca="1">IF($R159=1,SUM($AC$1:AC159),"")</f>
        <v/>
      </c>
      <c r="AQ159" s="120" t="str">
        <f t="shared" si="35"/>
        <v>21:40</v>
      </c>
    </row>
    <row r="160" spans="6:43" x14ac:dyDescent="0.3">
      <c r="F160" s="115">
        <f t="shared" si="36"/>
        <v>21</v>
      </c>
      <c r="G160" s="117">
        <f t="shared" si="37"/>
        <v>45</v>
      </c>
      <c r="H160" s="118">
        <f t="shared" si="38"/>
        <v>0.90625</v>
      </c>
      <c r="K160" s="116" t="str">
        <f xml:space="preserve"> IF(O160=1,"",RTD("cqg.rtd",,"StudyData",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/>
      </c>
      <c r="L160" s="116" t="e">
        <f>IF(K160="",NA(),RTD("cqg.rtd",,"StudyData",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>#N/A</v>
      </c>
      <c r="O160" s="115">
        <f t="shared" si="32"/>
        <v>1</v>
      </c>
      <c r="R160" s="115">
        <f t="shared" ca="1" si="33"/>
        <v>1.1379999999999848</v>
      </c>
      <c r="S160" s="115" t="str">
        <f>IF(O160=1,"",RTD("cqg.rtd",,"StudyData", "(Vol("&amp;$E$13&amp;")when  (LocalYear("&amp;$E$13&amp;")="&amp;$D$2&amp;" AND LocalMonth("&amp;$E$13&amp;")="&amp;$C$2&amp;" AND LocalDay("&amp;$E$13&amp;")="&amp;$B$2&amp;" AND LocalHour("&amp;$E$13&amp;")="&amp;F160&amp;" AND LocalMinute("&amp;$E$13&amp;")="&amp;G160&amp;"))", "Bar", "", "Close", "5", "0", "", "", "","FALSE","T"))</f>
        <v/>
      </c>
      <c r="T160" s="115" t="str">
        <f>IF(O160=1,"",RTD("cqg.rtd",,"StudyData", "(Vol("&amp;$E$14&amp;")when  (LocalYear("&amp;$E$14&amp;")="&amp;$D$3&amp;" AND LocalMonth("&amp;$E$14&amp;")="&amp;$C$3&amp;" AND LocalDay("&amp;$E$14&amp;")="&amp;$B$3&amp;" AND LocalHour("&amp;$E$14&amp;")="&amp;F160&amp;" AND LocalMinute("&amp;$E$14&amp;")="&amp;G160&amp;"))", "Bar", "", "Close", "5", "0", "", "", "","FALSE","T"))</f>
        <v/>
      </c>
      <c r="U160" s="115" t="str">
        <f>IF(O160=1,"",RTD("cqg.rtd",,"StudyData", "(Vol("&amp;$E$15&amp;")when  (LocalYear("&amp;$E$15&amp;")="&amp;$D$4&amp;" AND LocalMonth("&amp;$E$15&amp;")="&amp;$C$4&amp;" AND LocalDay("&amp;$E$15&amp;")="&amp;$B$4&amp;" AND LocalHour("&amp;$E$15&amp;")="&amp;F160&amp;" AND LocalMinute("&amp;$E$15&amp;")="&amp;G160&amp;"))", "Bar", "", "Close", "5", "0", "", "", "","FALSE","T"))</f>
        <v/>
      </c>
      <c r="V160" s="115" t="str">
        <f>IF(O160=1,"",RTD("cqg.rtd",,"StudyData", "(Vol("&amp;$E$16&amp;")when  (LocalYear("&amp;$E$16&amp;")="&amp;$D$5&amp;" AND LocalMonth("&amp;$E$16&amp;")="&amp;$C$5&amp;" AND LocalDay("&amp;$E$16&amp;")="&amp;$B$5&amp;" AND LocalHour("&amp;$E$16&amp;")="&amp;F160&amp;" AND LocalMinute("&amp;$E$16&amp;")="&amp;G160&amp;"))", "Bar", "", "Close", "5", "0", "", "", "","FALSE","T"))</f>
        <v/>
      </c>
      <c r="W160" s="115" t="str">
        <f>IF(O160=1,"",RTD("cqg.rtd",,"StudyData", "(Vol("&amp;$E$17&amp;")when  (LocalYear("&amp;$E$17&amp;")="&amp;$D$6&amp;" AND LocalMonth("&amp;$E$17&amp;")="&amp;$C$6&amp;" AND LocalDay("&amp;$E$17&amp;")="&amp;$B$6&amp;" AND LocalHour("&amp;$E$17&amp;")="&amp;F160&amp;" AND LocalMinute("&amp;$E$17&amp;")="&amp;G160&amp;"))", "Bar", "", "Close", "5", "0", "", "", "","FALSE","T"))</f>
        <v/>
      </c>
      <c r="X160" s="115" t="str">
        <f>IF(O160=1,"",RTD("cqg.rtd",,"StudyData", "(Vol("&amp;$E$18&amp;")when  (LocalYear("&amp;$E$18&amp;")="&amp;$D$7&amp;" AND LocalMonth("&amp;$E$18&amp;")="&amp;$C$7&amp;" AND LocalDay("&amp;$E$18&amp;")="&amp;$B$7&amp;" AND LocalHour("&amp;$E$18&amp;")="&amp;F160&amp;" AND LocalMinute("&amp;$E$18&amp;")="&amp;G160&amp;"))", "Bar", "", "Close", "5", "0", "", "", "","FALSE","T"))</f>
        <v/>
      </c>
      <c r="Y160" s="115" t="str">
        <f>IF(O160=1,"",RTD("cqg.rtd",,"StudyData", "(Vol("&amp;$E$19&amp;")when  (LocalYear("&amp;$E$19&amp;")="&amp;$D$8&amp;" AND LocalMonth("&amp;$E$19&amp;")="&amp;$C$8&amp;" AND LocalDay("&amp;$E$19&amp;")="&amp;$B$8&amp;" AND LocalHour("&amp;$E$19&amp;")="&amp;F160&amp;" AND LocalMinute("&amp;$E$19&amp;")="&amp;G160&amp;"))", "Bar", "", "Close", "5", "0", "", "", "","FALSE","T"))</f>
        <v/>
      </c>
      <c r="Z160" s="115" t="str">
        <f>IF(O160=1,"",RTD("cqg.rtd",,"StudyData", "(Vol("&amp;$E$20&amp;")when  (LocalYear("&amp;$E$20&amp;")="&amp;$D$9&amp;" AND LocalMonth("&amp;$E$20&amp;")="&amp;$C$9&amp;" AND LocalDay("&amp;$E$20&amp;")="&amp;$B$9&amp;" AND LocalHour("&amp;$E$20&amp;")="&amp;F160&amp;" AND LocalMinute("&amp;$E$20&amp;")="&amp;G160&amp;"))", "Bar", "", "Close", "5", "0", "", "", "","FALSE","T"))</f>
        <v/>
      </c>
      <c r="AA160" s="115" t="str">
        <f>IF(O160=1,"",RTD("cqg.rtd",,"StudyData", "(Vol("&amp;$E$21&amp;")when  (LocalYear("&amp;$E$21&amp;")="&amp;$D$10&amp;" AND LocalMonth("&amp;$E$21&amp;")="&amp;$C$10&amp;" AND LocalDay("&amp;$E$21&amp;")="&amp;$B$10&amp;" AND LocalHour("&amp;$E$21&amp;")="&amp;F160&amp;" AND LocalMinute("&amp;$E$21&amp;")="&amp;G160&amp;"))", "Bar", "", "Close", "5", "0", "", "", "","FALSE","T"))</f>
        <v/>
      </c>
      <c r="AB160" s="115" t="str">
        <f>IF(O160=1,"",RTD("cqg.rtd",,"StudyData", "(Vol("&amp;$E$21&amp;")when  (LocalYear("&amp;$E$21&amp;")="&amp;$D$11&amp;" AND LocalMonth("&amp;$E$21&amp;")="&amp;$C$11&amp;" AND LocalDay("&amp;$E$21&amp;")="&amp;$B$11&amp;" AND LocalHour("&amp;$E$21&amp;")="&amp;F160&amp;" AND LocalMinute("&amp;$E$21&amp;")="&amp;G160&amp;"))", "Bar", "", "Close", "5", "0", "", "", "","FALSE","T"))</f>
        <v/>
      </c>
      <c r="AC160" s="116" t="str">
        <f t="shared" si="34"/>
        <v/>
      </c>
      <c r="AE160" s="115" t="str">
        <f ca="1">IF($R160=1,SUM($S$1:S160),"")</f>
        <v/>
      </c>
      <c r="AF160" s="115" t="str">
        <f ca="1">IF($R160=1,SUM($T$1:T160),"")</f>
        <v/>
      </c>
      <c r="AG160" s="115" t="str">
        <f ca="1">IF($R160=1,SUM($U$1:U160),"")</f>
        <v/>
      </c>
      <c r="AH160" s="115" t="str">
        <f ca="1">IF($R160=1,SUM($V$1:V160),"")</f>
        <v/>
      </c>
      <c r="AI160" s="115" t="str">
        <f ca="1">IF($R160=1,SUM($W$1:W160),"")</f>
        <v/>
      </c>
      <c r="AJ160" s="115" t="str">
        <f ca="1">IF($R160=1,SUM($X$1:X160),"")</f>
        <v/>
      </c>
      <c r="AK160" s="115" t="str">
        <f ca="1">IF($R160=1,SUM($Y$1:Y160),"")</f>
        <v/>
      </c>
      <c r="AL160" s="115" t="str">
        <f ca="1">IF($R160=1,SUM($Z$1:Z160),"")</f>
        <v/>
      </c>
      <c r="AM160" s="115" t="str">
        <f ca="1">IF($R160=1,SUM($AA$1:AA160),"")</f>
        <v/>
      </c>
      <c r="AN160" s="115" t="str">
        <f ca="1">IF($R160=1,SUM($AB$1:AB160),"")</f>
        <v/>
      </c>
      <c r="AO160" s="115" t="str">
        <f ca="1">IF($R160=1,SUM($AC$1:AC160),"")</f>
        <v/>
      </c>
      <c r="AQ160" s="120" t="str">
        <f t="shared" si="35"/>
        <v>21:45</v>
      </c>
    </row>
    <row r="161" spans="6:43" x14ac:dyDescent="0.3">
      <c r="F161" s="115">
        <f t="shared" si="36"/>
        <v>21</v>
      </c>
      <c r="G161" s="117">
        <f t="shared" si="37"/>
        <v>50</v>
      </c>
      <c r="H161" s="118">
        <f t="shared" si="38"/>
        <v>0.90972222222222221</v>
      </c>
      <c r="K161" s="116" t="str">
        <f xml:space="preserve"> IF(O161=1,"",RTD("cqg.rtd",,"StudyData",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/>
      </c>
      <c r="L161" s="116" t="e">
        <f>IF(K161="",NA(),RTD("cqg.rtd",,"StudyData",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>#N/A</v>
      </c>
      <c r="O161" s="115">
        <f t="shared" si="32"/>
        <v>1</v>
      </c>
      <c r="R161" s="115">
        <f t="shared" ca="1" si="33"/>
        <v>1.1389999999999847</v>
      </c>
      <c r="S161" s="115" t="str">
        <f>IF(O161=1,"",RTD("cqg.rtd",,"StudyData", "(Vol("&amp;$E$13&amp;")when  (LocalYear("&amp;$E$13&amp;")="&amp;$D$2&amp;" AND LocalMonth("&amp;$E$13&amp;")="&amp;$C$2&amp;" AND LocalDay("&amp;$E$13&amp;")="&amp;$B$2&amp;" AND LocalHour("&amp;$E$13&amp;")="&amp;F161&amp;" AND LocalMinute("&amp;$E$13&amp;")="&amp;G161&amp;"))", "Bar", "", "Close", "5", "0", "", "", "","FALSE","T"))</f>
        <v/>
      </c>
      <c r="T161" s="115" t="str">
        <f>IF(O161=1,"",RTD("cqg.rtd",,"StudyData", "(Vol("&amp;$E$14&amp;")when  (LocalYear("&amp;$E$14&amp;")="&amp;$D$3&amp;" AND LocalMonth("&amp;$E$14&amp;")="&amp;$C$3&amp;" AND LocalDay("&amp;$E$14&amp;")="&amp;$B$3&amp;" AND LocalHour("&amp;$E$14&amp;")="&amp;F161&amp;" AND LocalMinute("&amp;$E$14&amp;")="&amp;G161&amp;"))", "Bar", "", "Close", "5", "0", "", "", "","FALSE","T"))</f>
        <v/>
      </c>
      <c r="U161" s="115" t="str">
        <f>IF(O161=1,"",RTD("cqg.rtd",,"StudyData", "(Vol("&amp;$E$15&amp;")when  (LocalYear("&amp;$E$15&amp;")="&amp;$D$4&amp;" AND LocalMonth("&amp;$E$15&amp;")="&amp;$C$4&amp;" AND LocalDay("&amp;$E$15&amp;")="&amp;$B$4&amp;" AND LocalHour("&amp;$E$15&amp;")="&amp;F161&amp;" AND LocalMinute("&amp;$E$15&amp;")="&amp;G161&amp;"))", "Bar", "", "Close", "5", "0", "", "", "","FALSE","T"))</f>
        <v/>
      </c>
      <c r="V161" s="115" t="str">
        <f>IF(O161=1,"",RTD("cqg.rtd",,"StudyData", "(Vol("&amp;$E$16&amp;")when  (LocalYear("&amp;$E$16&amp;")="&amp;$D$5&amp;" AND LocalMonth("&amp;$E$16&amp;")="&amp;$C$5&amp;" AND LocalDay("&amp;$E$16&amp;")="&amp;$B$5&amp;" AND LocalHour("&amp;$E$16&amp;")="&amp;F161&amp;" AND LocalMinute("&amp;$E$16&amp;")="&amp;G161&amp;"))", "Bar", "", "Close", "5", "0", "", "", "","FALSE","T"))</f>
        <v/>
      </c>
      <c r="W161" s="115" t="str">
        <f>IF(O161=1,"",RTD("cqg.rtd",,"StudyData", "(Vol("&amp;$E$17&amp;")when  (LocalYear("&amp;$E$17&amp;")="&amp;$D$6&amp;" AND LocalMonth("&amp;$E$17&amp;")="&amp;$C$6&amp;" AND LocalDay("&amp;$E$17&amp;")="&amp;$B$6&amp;" AND LocalHour("&amp;$E$17&amp;")="&amp;F161&amp;" AND LocalMinute("&amp;$E$17&amp;")="&amp;G161&amp;"))", "Bar", "", "Close", "5", "0", "", "", "","FALSE","T"))</f>
        <v/>
      </c>
      <c r="X161" s="115" t="str">
        <f>IF(O161=1,"",RTD("cqg.rtd",,"StudyData", "(Vol("&amp;$E$18&amp;")when  (LocalYear("&amp;$E$18&amp;")="&amp;$D$7&amp;" AND LocalMonth("&amp;$E$18&amp;")="&amp;$C$7&amp;" AND LocalDay("&amp;$E$18&amp;")="&amp;$B$7&amp;" AND LocalHour("&amp;$E$18&amp;")="&amp;F161&amp;" AND LocalMinute("&amp;$E$18&amp;")="&amp;G161&amp;"))", "Bar", "", "Close", "5", "0", "", "", "","FALSE","T"))</f>
        <v/>
      </c>
      <c r="Y161" s="115" t="str">
        <f>IF(O161=1,"",RTD("cqg.rtd",,"StudyData", "(Vol("&amp;$E$19&amp;")when  (LocalYear("&amp;$E$19&amp;")="&amp;$D$8&amp;" AND LocalMonth("&amp;$E$19&amp;")="&amp;$C$8&amp;" AND LocalDay("&amp;$E$19&amp;")="&amp;$B$8&amp;" AND LocalHour("&amp;$E$19&amp;")="&amp;F161&amp;" AND LocalMinute("&amp;$E$19&amp;")="&amp;G161&amp;"))", "Bar", "", "Close", "5", "0", "", "", "","FALSE","T"))</f>
        <v/>
      </c>
      <c r="Z161" s="115" t="str">
        <f>IF(O161=1,"",RTD("cqg.rtd",,"StudyData", "(Vol("&amp;$E$20&amp;")when  (LocalYear("&amp;$E$20&amp;")="&amp;$D$9&amp;" AND LocalMonth("&amp;$E$20&amp;")="&amp;$C$9&amp;" AND LocalDay("&amp;$E$20&amp;")="&amp;$B$9&amp;" AND LocalHour("&amp;$E$20&amp;")="&amp;F161&amp;" AND LocalMinute("&amp;$E$20&amp;")="&amp;G161&amp;"))", "Bar", "", "Close", "5", "0", "", "", "","FALSE","T"))</f>
        <v/>
      </c>
      <c r="AA161" s="115" t="str">
        <f>IF(O161=1,"",RTD("cqg.rtd",,"StudyData", "(Vol("&amp;$E$21&amp;")when  (LocalYear("&amp;$E$21&amp;")="&amp;$D$10&amp;" AND LocalMonth("&amp;$E$21&amp;")="&amp;$C$10&amp;" AND LocalDay("&amp;$E$21&amp;")="&amp;$B$10&amp;" AND LocalHour("&amp;$E$21&amp;")="&amp;F161&amp;" AND LocalMinute("&amp;$E$21&amp;")="&amp;G161&amp;"))", "Bar", "", "Close", "5", "0", "", "", "","FALSE","T"))</f>
        <v/>
      </c>
      <c r="AB161" s="115" t="str">
        <f>IF(O161=1,"",RTD("cqg.rtd",,"StudyData", "(Vol("&amp;$E$21&amp;")when  (LocalYear("&amp;$E$21&amp;")="&amp;$D$11&amp;" AND LocalMonth("&amp;$E$21&amp;")="&amp;$C$11&amp;" AND LocalDay("&amp;$E$21&amp;")="&amp;$B$11&amp;" AND LocalHour("&amp;$E$21&amp;")="&amp;F161&amp;" AND LocalMinute("&amp;$E$21&amp;")="&amp;G161&amp;"))", "Bar", "", "Close", "5", "0", "", "", "","FALSE","T"))</f>
        <v/>
      </c>
      <c r="AC161" s="116" t="str">
        <f t="shared" si="34"/>
        <v/>
      </c>
      <c r="AE161" s="115" t="str">
        <f ca="1">IF($R161=1,SUM($S$1:S161),"")</f>
        <v/>
      </c>
      <c r="AF161" s="115" t="str">
        <f ca="1">IF($R161=1,SUM($T$1:T161),"")</f>
        <v/>
      </c>
      <c r="AG161" s="115" t="str">
        <f ca="1">IF($R161=1,SUM($U$1:U161),"")</f>
        <v/>
      </c>
      <c r="AH161" s="115" t="str">
        <f ca="1">IF($R161=1,SUM($V$1:V161),"")</f>
        <v/>
      </c>
      <c r="AI161" s="115" t="str">
        <f ca="1">IF($R161=1,SUM($W$1:W161),"")</f>
        <v/>
      </c>
      <c r="AJ161" s="115" t="str">
        <f ca="1">IF($R161=1,SUM($X$1:X161),"")</f>
        <v/>
      </c>
      <c r="AK161" s="115" t="str">
        <f ca="1">IF($R161=1,SUM($Y$1:Y161),"")</f>
        <v/>
      </c>
      <c r="AL161" s="115" t="str">
        <f ca="1">IF($R161=1,SUM($Z$1:Z161),"")</f>
        <v/>
      </c>
      <c r="AM161" s="115" t="str">
        <f ca="1">IF($R161=1,SUM($AA$1:AA161),"")</f>
        <v/>
      </c>
      <c r="AN161" s="115" t="str">
        <f ca="1">IF($R161=1,SUM($AB$1:AB161),"")</f>
        <v/>
      </c>
      <c r="AO161" s="115" t="str">
        <f ca="1">IF($R161=1,SUM($AC$1:AC161),"")</f>
        <v/>
      </c>
      <c r="AQ161" s="120" t="str">
        <f t="shared" si="35"/>
        <v>21:50</v>
      </c>
    </row>
    <row r="162" spans="6:43" x14ac:dyDescent="0.3">
      <c r="F162" s="115">
        <f t="shared" si="36"/>
        <v>21</v>
      </c>
      <c r="G162" s="117">
        <f t="shared" si="37"/>
        <v>55</v>
      </c>
      <c r="H162" s="118">
        <f t="shared" si="38"/>
        <v>0.91319444444444453</v>
      </c>
      <c r="K162" s="116" t="str">
        <f xml:space="preserve"> IF(O162=1,"",RTD("cqg.rtd",,"StudyData",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/>
      </c>
      <c r="L162" s="116" t="e">
        <f>IF(K162="",NA(),RTD("cqg.rtd",,"StudyData",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>#N/A</v>
      </c>
      <c r="O162" s="115">
        <f t="shared" si="32"/>
        <v>1</v>
      </c>
      <c r="R162" s="115">
        <f t="shared" ca="1" si="33"/>
        <v>1.1399999999999846</v>
      </c>
      <c r="S162" s="115" t="str">
        <f>IF(O162=1,"",RTD("cqg.rtd",,"StudyData", "(Vol("&amp;$E$13&amp;")when  (LocalYear("&amp;$E$13&amp;")="&amp;$D$2&amp;" AND LocalMonth("&amp;$E$13&amp;")="&amp;$C$2&amp;" AND LocalDay("&amp;$E$13&amp;")="&amp;$B$2&amp;" AND LocalHour("&amp;$E$13&amp;")="&amp;F162&amp;" AND LocalMinute("&amp;$E$13&amp;")="&amp;G162&amp;"))", "Bar", "", "Close", "5", "0", "", "", "","FALSE","T"))</f>
        <v/>
      </c>
      <c r="T162" s="115" t="str">
        <f>IF(O162=1,"",RTD("cqg.rtd",,"StudyData", "(Vol("&amp;$E$14&amp;")when  (LocalYear("&amp;$E$14&amp;")="&amp;$D$3&amp;" AND LocalMonth("&amp;$E$14&amp;")="&amp;$C$3&amp;" AND LocalDay("&amp;$E$14&amp;")="&amp;$B$3&amp;" AND LocalHour("&amp;$E$14&amp;")="&amp;F162&amp;" AND LocalMinute("&amp;$E$14&amp;")="&amp;G162&amp;"))", "Bar", "", "Close", "5", "0", "", "", "","FALSE","T"))</f>
        <v/>
      </c>
      <c r="U162" s="115" t="str">
        <f>IF(O162=1,"",RTD("cqg.rtd",,"StudyData", "(Vol("&amp;$E$15&amp;")when  (LocalYear("&amp;$E$15&amp;")="&amp;$D$4&amp;" AND LocalMonth("&amp;$E$15&amp;")="&amp;$C$4&amp;" AND LocalDay("&amp;$E$15&amp;")="&amp;$B$4&amp;" AND LocalHour("&amp;$E$15&amp;")="&amp;F162&amp;" AND LocalMinute("&amp;$E$15&amp;")="&amp;G162&amp;"))", "Bar", "", "Close", "5", "0", "", "", "","FALSE","T"))</f>
        <v/>
      </c>
      <c r="V162" s="115" t="str">
        <f>IF(O162=1,"",RTD("cqg.rtd",,"StudyData", "(Vol("&amp;$E$16&amp;")when  (LocalYear("&amp;$E$16&amp;")="&amp;$D$5&amp;" AND LocalMonth("&amp;$E$16&amp;")="&amp;$C$5&amp;" AND LocalDay("&amp;$E$16&amp;")="&amp;$B$5&amp;" AND LocalHour("&amp;$E$16&amp;")="&amp;F162&amp;" AND LocalMinute("&amp;$E$16&amp;")="&amp;G162&amp;"))", "Bar", "", "Close", "5", "0", "", "", "","FALSE","T"))</f>
        <v/>
      </c>
      <c r="W162" s="115" t="str">
        <f>IF(O162=1,"",RTD("cqg.rtd",,"StudyData", "(Vol("&amp;$E$17&amp;")when  (LocalYear("&amp;$E$17&amp;")="&amp;$D$6&amp;" AND LocalMonth("&amp;$E$17&amp;")="&amp;$C$6&amp;" AND LocalDay("&amp;$E$17&amp;")="&amp;$B$6&amp;" AND LocalHour("&amp;$E$17&amp;")="&amp;F162&amp;" AND LocalMinute("&amp;$E$17&amp;")="&amp;G162&amp;"))", "Bar", "", "Close", "5", "0", "", "", "","FALSE","T"))</f>
        <v/>
      </c>
      <c r="X162" s="115" t="str">
        <f>IF(O162=1,"",RTD("cqg.rtd",,"StudyData", "(Vol("&amp;$E$18&amp;")when  (LocalYear("&amp;$E$18&amp;")="&amp;$D$7&amp;" AND LocalMonth("&amp;$E$18&amp;")="&amp;$C$7&amp;" AND LocalDay("&amp;$E$18&amp;")="&amp;$B$7&amp;" AND LocalHour("&amp;$E$18&amp;")="&amp;F162&amp;" AND LocalMinute("&amp;$E$18&amp;")="&amp;G162&amp;"))", "Bar", "", "Close", "5", "0", "", "", "","FALSE","T"))</f>
        <v/>
      </c>
      <c r="Y162" s="115" t="str">
        <f>IF(O162=1,"",RTD("cqg.rtd",,"StudyData", "(Vol("&amp;$E$19&amp;")when  (LocalYear("&amp;$E$19&amp;")="&amp;$D$8&amp;" AND LocalMonth("&amp;$E$19&amp;")="&amp;$C$8&amp;" AND LocalDay("&amp;$E$19&amp;")="&amp;$B$8&amp;" AND LocalHour("&amp;$E$19&amp;")="&amp;F162&amp;" AND LocalMinute("&amp;$E$19&amp;")="&amp;G162&amp;"))", "Bar", "", "Close", "5", "0", "", "", "","FALSE","T"))</f>
        <v/>
      </c>
      <c r="Z162" s="115" t="str">
        <f>IF(O162=1,"",RTD("cqg.rtd",,"StudyData", "(Vol("&amp;$E$20&amp;")when  (LocalYear("&amp;$E$20&amp;")="&amp;$D$9&amp;" AND LocalMonth("&amp;$E$20&amp;")="&amp;$C$9&amp;" AND LocalDay("&amp;$E$20&amp;")="&amp;$B$9&amp;" AND LocalHour("&amp;$E$20&amp;")="&amp;F162&amp;" AND LocalMinute("&amp;$E$20&amp;")="&amp;G162&amp;"))", "Bar", "", "Close", "5", "0", "", "", "","FALSE","T"))</f>
        <v/>
      </c>
      <c r="AA162" s="115" t="str">
        <f>IF(O162=1,"",RTD("cqg.rtd",,"StudyData", "(Vol("&amp;$E$21&amp;")when  (LocalYear("&amp;$E$21&amp;")="&amp;$D$10&amp;" AND LocalMonth("&amp;$E$21&amp;")="&amp;$C$10&amp;" AND LocalDay("&amp;$E$21&amp;")="&amp;$B$10&amp;" AND LocalHour("&amp;$E$21&amp;")="&amp;F162&amp;" AND LocalMinute("&amp;$E$21&amp;")="&amp;G162&amp;"))", "Bar", "", "Close", "5", "0", "", "", "","FALSE","T"))</f>
        <v/>
      </c>
      <c r="AB162" s="115" t="str">
        <f>IF(O162=1,"",RTD("cqg.rtd",,"StudyData", "(Vol("&amp;$E$21&amp;")when  (LocalYear("&amp;$E$21&amp;")="&amp;$D$11&amp;" AND LocalMonth("&amp;$E$21&amp;")="&amp;$C$11&amp;" AND LocalDay("&amp;$E$21&amp;")="&amp;$B$11&amp;" AND LocalHour("&amp;$E$21&amp;")="&amp;F162&amp;" AND LocalMinute("&amp;$E$21&amp;")="&amp;G162&amp;"))", "Bar", "", "Close", "5", "0", "", "", "","FALSE","T"))</f>
        <v/>
      </c>
      <c r="AC162" s="116" t="str">
        <f t="shared" si="34"/>
        <v/>
      </c>
      <c r="AE162" s="115" t="str">
        <f ca="1">IF($R162=1,SUM($S$1:S162),"")</f>
        <v/>
      </c>
      <c r="AF162" s="115" t="str">
        <f ca="1">IF($R162=1,SUM($T$1:T162),"")</f>
        <v/>
      </c>
      <c r="AG162" s="115" t="str">
        <f ca="1">IF($R162=1,SUM($U$1:U162),"")</f>
        <v/>
      </c>
      <c r="AH162" s="115" t="str">
        <f ca="1">IF($R162=1,SUM($V$1:V162),"")</f>
        <v/>
      </c>
      <c r="AI162" s="115" t="str">
        <f ca="1">IF($R162=1,SUM($W$1:W162),"")</f>
        <v/>
      </c>
      <c r="AJ162" s="115" t="str">
        <f ca="1">IF($R162=1,SUM($X$1:X162),"")</f>
        <v/>
      </c>
      <c r="AK162" s="115" t="str">
        <f ca="1">IF($R162=1,SUM($Y$1:Y162),"")</f>
        <v/>
      </c>
      <c r="AL162" s="115" t="str">
        <f ca="1">IF($R162=1,SUM($Z$1:Z162),"")</f>
        <v/>
      </c>
      <c r="AM162" s="115" t="str">
        <f ca="1">IF($R162=1,SUM($AA$1:AA162),"")</f>
        <v/>
      </c>
      <c r="AN162" s="115" t="str">
        <f ca="1">IF($R162=1,SUM($AB$1:AB162),"")</f>
        <v/>
      </c>
      <c r="AO162" s="115" t="str">
        <f ca="1">IF($R162=1,SUM($AC$1:AC162),"")</f>
        <v/>
      </c>
      <c r="AQ162" s="120" t="str">
        <f t="shared" si="35"/>
        <v>21:55</v>
      </c>
    </row>
    <row r="163" spans="6:43" x14ac:dyDescent="0.3">
      <c r="F163" s="115">
        <f t="shared" si="36"/>
        <v>22</v>
      </c>
      <c r="G163" s="117" t="str">
        <f t="shared" si="37"/>
        <v>00</v>
      </c>
      <c r="H163" s="118">
        <f t="shared" si="38"/>
        <v>0.91666666666666663</v>
      </c>
      <c r="K163" s="116" t="str">
        <f xml:space="preserve"> IF(O163=1,"",RTD("cqg.rtd",,"StudyData",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/>
      </c>
      <c r="L163" s="116" t="e">
        <f>IF(K163="",NA(),RTD("cqg.rtd",,"StudyData",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>#N/A</v>
      </c>
      <c r="O163" s="115">
        <f t="shared" si="32"/>
        <v>1</v>
      </c>
      <c r="R163" s="115">
        <f t="shared" ca="1" si="33"/>
        <v>1.1409999999999845</v>
      </c>
      <c r="S163" s="115" t="str">
        <f>IF(O163=1,"",RTD("cqg.rtd",,"StudyData", "(Vol("&amp;$E$13&amp;")when  (LocalYear("&amp;$E$13&amp;")="&amp;$D$2&amp;" AND LocalMonth("&amp;$E$13&amp;")="&amp;$C$2&amp;" AND LocalDay("&amp;$E$13&amp;")="&amp;$B$2&amp;" AND LocalHour("&amp;$E$13&amp;")="&amp;F163&amp;" AND LocalMinute("&amp;$E$13&amp;")="&amp;G163&amp;"))", "Bar", "", "Close", "5", "0", "", "", "","FALSE","T"))</f>
        <v/>
      </c>
      <c r="T163" s="115" t="str">
        <f>IF(O163=1,"",RTD("cqg.rtd",,"StudyData", "(Vol("&amp;$E$14&amp;")when  (LocalYear("&amp;$E$14&amp;")="&amp;$D$3&amp;" AND LocalMonth("&amp;$E$14&amp;")="&amp;$C$3&amp;" AND LocalDay("&amp;$E$14&amp;")="&amp;$B$3&amp;" AND LocalHour("&amp;$E$14&amp;")="&amp;F163&amp;" AND LocalMinute("&amp;$E$14&amp;")="&amp;G163&amp;"))", "Bar", "", "Close", "5", "0", "", "", "","FALSE","T"))</f>
        <v/>
      </c>
      <c r="U163" s="115" t="str">
        <f>IF(O163=1,"",RTD("cqg.rtd",,"StudyData", "(Vol("&amp;$E$15&amp;")when  (LocalYear("&amp;$E$15&amp;")="&amp;$D$4&amp;" AND LocalMonth("&amp;$E$15&amp;")="&amp;$C$4&amp;" AND LocalDay("&amp;$E$15&amp;")="&amp;$B$4&amp;" AND LocalHour("&amp;$E$15&amp;")="&amp;F163&amp;" AND LocalMinute("&amp;$E$15&amp;")="&amp;G163&amp;"))", "Bar", "", "Close", "5", "0", "", "", "","FALSE","T"))</f>
        <v/>
      </c>
      <c r="V163" s="115" t="str">
        <f>IF(O163=1,"",RTD("cqg.rtd",,"StudyData", "(Vol("&amp;$E$16&amp;")when  (LocalYear("&amp;$E$16&amp;")="&amp;$D$5&amp;" AND LocalMonth("&amp;$E$16&amp;")="&amp;$C$5&amp;" AND LocalDay("&amp;$E$16&amp;")="&amp;$B$5&amp;" AND LocalHour("&amp;$E$16&amp;")="&amp;F163&amp;" AND LocalMinute("&amp;$E$16&amp;")="&amp;G163&amp;"))", "Bar", "", "Close", "5", "0", "", "", "","FALSE","T"))</f>
        <v/>
      </c>
      <c r="W163" s="115" t="str">
        <f>IF(O163=1,"",RTD("cqg.rtd",,"StudyData", "(Vol("&amp;$E$17&amp;")when  (LocalYear("&amp;$E$17&amp;")="&amp;$D$6&amp;" AND LocalMonth("&amp;$E$17&amp;")="&amp;$C$6&amp;" AND LocalDay("&amp;$E$17&amp;")="&amp;$B$6&amp;" AND LocalHour("&amp;$E$17&amp;")="&amp;F163&amp;" AND LocalMinute("&amp;$E$17&amp;")="&amp;G163&amp;"))", "Bar", "", "Close", "5", "0", "", "", "","FALSE","T"))</f>
        <v/>
      </c>
      <c r="X163" s="115" t="str">
        <f>IF(O163=1,"",RTD("cqg.rtd",,"StudyData", "(Vol("&amp;$E$18&amp;")when  (LocalYear("&amp;$E$18&amp;")="&amp;$D$7&amp;" AND LocalMonth("&amp;$E$18&amp;")="&amp;$C$7&amp;" AND LocalDay("&amp;$E$18&amp;")="&amp;$B$7&amp;" AND LocalHour("&amp;$E$18&amp;")="&amp;F163&amp;" AND LocalMinute("&amp;$E$18&amp;")="&amp;G163&amp;"))", "Bar", "", "Close", "5", "0", "", "", "","FALSE","T"))</f>
        <v/>
      </c>
      <c r="Y163" s="115" t="str">
        <f>IF(O163=1,"",RTD("cqg.rtd",,"StudyData", "(Vol("&amp;$E$19&amp;")when  (LocalYear("&amp;$E$19&amp;")="&amp;$D$8&amp;" AND LocalMonth("&amp;$E$19&amp;")="&amp;$C$8&amp;" AND LocalDay("&amp;$E$19&amp;")="&amp;$B$8&amp;" AND LocalHour("&amp;$E$19&amp;")="&amp;F163&amp;" AND LocalMinute("&amp;$E$19&amp;")="&amp;G163&amp;"))", "Bar", "", "Close", "5", "0", "", "", "","FALSE","T"))</f>
        <v/>
      </c>
      <c r="Z163" s="115" t="str">
        <f>IF(O163=1,"",RTD("cqg.rtd",,"StudyData", "(Vol("&amp;$E$20&amp;")when  (LocalYear("&amp;$E$20&amp;")="&amp;$D$9&amp;" AND LocalMonth("&amp;$E$20&amp;")="&amp;$C$9&amp;" AND LocalDay("&amp;$E$20&amp;")="&amp;$B$9&amp;" AND LocalHour("&amp;$E$20&amp;")="&amp;F163&amp;" AND LocalMinute("&amp;$E$20&amp;")="&amp;G163&amp;"))", "Bar", "", "Close", "5", "0", "", "", "","FALSE","T"))</f>
        <v/>
      </c>
      <c r="AA163" s="115" t="str">
        <f>IF(O163=1,"",RTD("cqg.rtd",,"StudyData", "(Vol("&amp;$E$21&amp;")when  (LocalYear("&amp;$E$21&amp;")="&amp;$D$10&amp;" AND LocalMonth("&amp;$E$21&amp;")="&amp;$C$10&amp;" AND LocalDay("&amp;$E$21&amp;")="&amp;$B$10&amp;" AND LocalHour("&amp;$E$21&amp;")="&amp;F163&amp;" AND LocalMinute("&amp;$E$21&amp;")="&amp;G163&amp;"))", "Bar", "", "Close", "5", "0", "", "", "","FALSE","T"))</f>
        <v/>
      </c>
      <c r="AB163" s="115" t="str">
        <f>IF(O163=1,"",RTD("cqg.rtd",,"StudyData", "(Vol("&amp;$E$21&amp;")when  (LocalYear("&amp;$E$21&amp;")="&amp;$D$11&amp;" AND LocalMonth("&amp;$E$21&amp;")="&amp;$C$11&amp;" AND LocalDay("&amp;$E$21&amp;")="&amp;$B$11&amp;" AND LocalHour("&amp;$E$21&amp;")="&amp;F163&amp;" AND LocalMinute("&amp;$E$21&amp;")="&amp;G163&amp;"))", "Bar", "", "Close", "5", "0", "", "", "","FALSE","T"))</f>
        <v/>
      </c>
      <c r="AC163" s="116" t="str">
        <f t="shared" si="34"/>
        <v/>
      </c>
      <c r="AE163" s="115" t="str">
        <f ca="1">IF($R163=1,SUM($S$1:S163),"")</f>
        <v/>
      </c>
      <c r="AF163" s="115" t="str">
        <f ca="1">IF($R163=1,SUM($T$1:T163),"")</f>
        <v/>
      </c>
      <c r="AG163" s="115" t="str">
        <f ca="1">IF($R163=1,SUM($U$1:U163),"")</f>
        <v/>
      </c>
      <c r="AH163" s="115" t="str">
        <f ca="1">IF($R163=1,SUM($V$1:V163),"")</f>
        <v/>
      </c>
      <c r="AI163" s="115" t="str">
        <f ca="1">IF($R163=1,SUM($W$1:W163),"")</f>
        <v/>
      </c>
      <c r="AJ163" s="115" t="str">
        <f ca="1">IF($R163=1,SUM($X$1:X163),"")</f>
        <v/>
      </c>
      <c r="AK163" s="115" t="str">
        <f ca="1">IF($R163=1,SUM($Y$1:Y163),"")</f>
        <v/>
      </c>
      <c r="AL163" s="115" t="str">
        <f ca="1">IF($R163=1,SUM($Z$1:Z163),"")</f>
        <v/>
      </c>
      <c r="AM163" s="115" t="str">
        <f ca="1">IF($R163=1,SUM($AA$1:AA163),"")</f>
        <v/>
      </c>
      <c r="AN163" s="115" t="str">
        <f ca="1">IF($R163=1,SUM($AB$1:AB163),"")</f>
        <v/>
      </c>
      <c r="AO163" s="115" t="str">
        <f ca="1">IF($R163=1,SUM($AC$1:AC163),"")</f>
        <v/>
      </c>
      <c r="AQ163" s="120" t="str">
        <f t="shared" si="35"/>
        <v>22:00</v>
      </c>
    </row>
    <row r="164" spans="6:43" x14ac:dyDescent="0.3">
      <c r="F164" s="115">
        <f t="shared" si="36"/>
        <v>22</v>
      </c>
      <c r="G164" s="117" t="str">
        <f t="shared" si="37"/>
        <v>05</v>
      </c>
      <c r="H164" s="118">
        <f t="shared" si="38"/>
        <v>0.92013888888888884</v>
      </c>
      <c r="K164" s="116" t="str">
        <f xml:space="preserve"> IF(O164=1,"",RTD("cqg.rtd",,"StudyData",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/>
      </c>
      <c r="L164" s="116" t="e">
        <f>IF(K164="",NA(),RTD("cqg.rtd",,"StudyData",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>#N/A</v>
      </c>
      <c r="O164" s="115">
        <f t="shared" si="32"/>
        <v>1</v>
      </c>
      <c r="R164" s="115">
        <f t="shared" ca="1" si="33"/>
        <v>1.1419999999999844</v>
      </c>
      <c r="S164" s="115" t="str">
        <f>IF(O164=1,"",RTD("cqg.rtd",,"StudyData", "(Vol("&amp;$E$13&amp;")when  (LocalYear("&amp;$E$13&amp;")="&amp;$D$2&amp;" AND LocalMonth("&amp;$E$13&amp;")="&amp;$C$2&amp;" AND LocalDay("&amp;$E$13&amp;")="&amp;$B$2&amp;" AND LocalHour("&amp;$E$13&amp;")="&amp;F164&amp;" AND LocalMinute("&amp;$E$13&amp;")="&amp;G164&amp;"))", "Bar", "", "Close", "5", "0", "", "", "","FALSE","T"))</f>
        <v/>
      </c>
      <c r="T164" s="115" t="str">
        <f>IF(O164=1,"",RTD("cqg.rtd",,"StudyData", "(Vol("&amp;$E$14&amp;")when  (LocalYear("&amp;$E$14&amp;")="&amp;$D$3&amp;" AND LocalMonth("&amp;$E$14&amp;")="&amp;$C$3&amp;" AND LocalDay("&amp;$E$14&amp;")="&amp;$B$3&amp;" AND LocalHour("&amp;$E$14&amp;")="&amp;F164&amp;" AND LocalMinute("&amp;$E$14&amp;")="&amp;G164&amp;"))", "Bar", "", "Close", "5", "0", "", "", "","FALSE","T"))</f>
        <v/>
      </c>
      <c r="U164" s="115" t="str">
        <f>IF(O164=1,"",RTD("cqg.rtd",,"StudyData", "(Vol("&amp;$E$15&amp;")when  (LocalYear("&amp;$E$15&amp;")="&amp;$D$4&amp;" AND LocalMonth("&amp;$E$15&amp;")="&amp;$C$4&amp;" AND LocalDay("&amp;$E$15&amp;")="&amp;$B$4&amp;" AND LocalHour("&amp;$E$15&amp;")="&amp;F164&amp;" AND LocalMinute("&amp;$E$15&amp;")="&amp;G164&amp;"))", "Bar", "", "Close", "5", "0", "", "", "","FALSE","T"))</f>
        <v/>
      </c>
      <c r="V164" s="115" t="str">
        <f>IF(O164=1,"",RTD("cqg.rtd",,"StudyData", "(Vol("&amp;$E$16&amp;")when  (LocalYear("&amp;$E$16&amp;")="&amp;$D$5&amp;" AND LocalMonth("&amp;$E$16&amp;")="&amp;$C$5&amp;" AND LocalDay("&amp;$E$16&amp;")="&amp;$B$5&amp;" AND LocalHour("&amp;$E$16&amp;")="&amp;F164&amp;" AND LocalMinute("&amp;$E$16&amp;")="&amp;G164&amp;"))", "Bar", "", "Close", "5", "0", "", "", "","FALSE","T"))</f>
        <v/>
      </c>
      <c r="W164" s="115" t="str">
        <f>IF(O164=1,"",RTD("cqg.rtd",,"StudyData", "(Vol("&amp;$E$17&amp;")when  (LocalYear("&amp;$E$17&amp;")="&amp;$D$6&amp;" AND LocalMonth("&amp;$E$17&amp;")="&amp;$C$6&amp;" AND LocalDay("&amp;$E$17&amp;")="&amp;$B$6&amp;" AND LocalHour("&amp;$E$17&amp;")="&amp;F164&amp;" AND LocalMinute("&amp;$E$17&amp;")="&amp;G164&amp;"))", "Bar", "", "Close", "5", "0", "", "", "","FALSE","T"))</f>
        <v/>
      </c>
      <c r="X164" s="115" t="str">
        <f>IF(O164=1,"",RTD("cqg.rtd",,"StudyData", "(Vol("&amp;$E$18&amp;")when  (LocalYear("&amp;$E$18&amp;")="&amp;$D$7&amp;" AND LocalMonth("&amp;$E$18&amp;")="&amp;$C$7&amp;" AND LocalDay("&amp;$E$18&amp;")="&amp;$B$7&amp;" AND LocalHour("&amp;$E$18&amp;")="&amp;F164&amp;" AND LocalMinute("&amp;$E$18&amp;")="&amp;G164&amp;"))", "Bar", "", "Close", "5", "0", "", "", "","FALSE","T"))</f>
        <v/>
      </c>
      <c r="Y164" s="115" t="str">
        <f>IF(O164=1,"",RTD("cqg.rtd",,"StudyData", "(Vol("&amp;$E$19&amp;")when  (LocalYear("&amp;$E$19&amp;")="&amp;$D$8&amp;" AND LocalMonth("&amp;$E$19&amp;")="&amp;$C$8&amp;" AND LocalDay("&amp;$E$19&amp;")="&amp;$B$8&amp;" AND LocalHour("&amp;$E$19&amp;")="&amp;F164&amp;" AND LocalMinute("&amp;$E$19&amp;")="&amp;G164&amp;"))", "Bar", "", "Close", "5", "0", "", "", "","FALSE","T"))</f>
        <v/>
      </c>
      <c r="Z164" s="115" t="str">
        <f>IF(O164=1,"",RTD("cqg.rtd",,"StudyData", "(Vol("&amp;$E$20&amp;")when  (LocalYear("&amp;$E$20&amp;")="&amp;$D$9&amp;" AND LocalMonth("&amp;$E$20&amp;")="&amp;$C$9&amp;" AND LocalDay("&amp;$E$20&amp;")="&amp;$B$9&amp;" AND LocalHour("&amp;$E$20&amp;")="&amp;F164&amp;" AND LocalMinute("&amp;$E$20&amp;")="&amp;G164&amp;"))", "Bar", "", "Close", "5", "0", "", "", "","FALSE","T"))</f>
        <v/>
      </c>
      <c r="AA164" s="115" t="str">
        <f>IF(O164=1,"",RTD("cqg.rtd",,"StudyData", "(Vol("&amp;$E$21&amp;")when  (LocalYear("&amp;$E$21&amp;")="&amp;$D$10&amp;" AND LocalMonth("&amp;$E$21&amp;")="&amp;$C$10&amp;" AND LocalDay("&amp;$E$21&amp;")="&amp;$B$10&amp;" AND LocalHour("&amp;$E$21&amp;")="&amp;F164&amp;" AND LocalMinute("&amp;$E$21&amp;")="&amp;G164&amp;"))", "Bar", "", "Close", "5", "0", "", "", "","FALSE","T"))</f>
        <v/>
      </c>
      <c r="AB164" s="115" t="str">
        <f>IF(O164=1,"",RTD("cqg.rtd",,"StudyData", "(Vol("&amp;$E$21&amp;")when  (LocalYear("&amp;$E$21&amp;")="&amp;$D$11&amp;" AND LocalMonth("&amp;$E$21&amp;")="&amp;$C$11&amp;" AND LocalDay("&amp;$E$21&amp;")="&amp;$B$11&amp;" AND LocalHour("&amp;$E$21&amp;")="&amp;F164&amp;" AND LocalMinute("&amp;$E$21&amp;")="&amp;G164&amp;"))", "Bar", "", "Close", "5", "0", "", "", "","FALSE","T"))</f>
        <v/>
      </c>
      <c r="AC164" s="116" t="str">
        <f t="shared" si="34"/>
        <v/>
      </c>
      <c r="AE164" s="115" t="str">
        <f ca="1">IF($R164=1,SUM($S$1:S164),"")</f>
        <v/>
      </c>
      <c r="AF164" s="115" t="str">
        <f ca="1">IF($R164=1,SUM($T$1:T164),"")</f>
        <v/>
      </c>
      <c r="AG164" s="115" t="str">
        <f ca="1">IF($R164=1,SUM($U$1:U164),"")</f>
        <v/>
      </c>
      <c r="AH164" s="115" t="str">
        <f ca="1">IF($R164=1,SUM($V$1:V164),"")</f>
        <v/>
      </c>
      <c r="AI164" s="115" t="str">
        <f ca="1">IF($R164=1,SUM($W$1:W164),"")</f>
        <v/>
      </c>
      <c r="AJ164" s="115" t="str">
        <f ca="1">IF($R164=1,SUM($X$1:X164),"")</f>
        <v/>
      </c>
      <c r="AK164" s="115" t="str">
        <f ca="1">IF($R164=1,SUM($Y$1:Y164),"")</f>
        <v/>
      </c>
      <c r="AL164" s="115" t="str">
        <f ca="1">IF($R164=1,SUM($Z$1:Z164),"")</f>
        <v/>
      </c>
      <c r="AM164" s="115" t="str">
        <f ca="1">IF($R164=1,SUM($AA$1:AA164),"")</f>
        <v/>
      </c>
      <c r="AN164" s="115" t="str">
        <f ca="1">IF($R164=1,SUM($AB$1:AB164),"")</f>
        <v/>
      </c>
      <c r="AO164" s="115" t="str">
        <f ca="1">IF($R164=1,SUM($AC$1:AC164),"")</f>
        <v/>
      </c>
      <c r="AQ164" s="120" t="str">
        <f t="shared" si="35"/>
        <v>22:05</v>
      </c>
    </row>
    <row r="165" spans="6:43" x14ac:dyDescent="0.3">
      <c r="F165" s="115">
        <f t="shared" si="36"/>
        <v>22</v>
      </c>
      <c r="G165" s="117">
        <f t="shared" si="37"/>
        <v>10</v>
      </c>
      <c r="H165" s="118">
        <f t="shared" si="38"/>
        <v>0.92361111111111116</v>
      </c>
      <c r="K165" s="116" t="str">
        <f xml:space="preserve"> IF(O165=1,"",RTD("cqg.rtd",,"StudyData",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/>
      </c>
      <c r="L165" s="116" t="e">
        <f>IF(K165="",NA(),RTD("cqg.rtd",,"StudyData",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>#N/A</v>
      </c>
      <c r="O165" s="115">
        <f t="shared" si="32"/>
        <v>1</v>
      </c>
      <c r="R165" s="115">
        <f t="shared" ca="1" si="33"/>
        <v>1.1429999999999843</v>
      </c>
      <c r="S165" s="115" t="str">
        <f>IF(O165=1,"",RTD("cqg.rtd",,"StudyData", "(Vol("&amp;$E$13&amp;")when  (LocalYear("&amp;$E$13&amp;")="&amp;$D$2&amp;" AND LocalMonth("&amp;$E$13&amp;")="&amp;$C$2&amp;" AND LocalDay("&amp;$E$13&amp;")="&amp;$B$2&amp;" AND LocalHour("&amp;$E$13&amp;")="&amp;F165&amp;" AND LocalMinute("&amp;$E$13&amp;")="&amp;G165&amp;"))", "Bar", "", "Close", "5", "0", "", "", "","FALSE","T"))</f>
        <v/>
      </c>
      <c r="T165" s="115" t="str">
        <f>IF(O165=1,"",RTD("cqg.rtd",,"StudyData", "(Vol("&amp;$E$14&amp;")when  (LocalYear("&amp;$E$14&amp;")="&amp;$D$3&amp;" AND LocalMonth("&amp;$E$14&amp;")="&amp;$C$3&amp;" AND LocalDay("&amp;$E$14&amp;")="&amp;$B$3&amp;" AND LocalHour("&amp;$E$14&amp;")="&amp;F165&amp;" AND LocalMinute("&amp;$E$14&amp;")="&amp;G165&amp;"))", "Bar", "", "Close", "5", "0", "", "", "","FALSE","T"))</f>
        <v/>
      </c>
      <c r="U165" s="115" t="str">
        <f>IF(O165=1,"",RTD("cqg.rtd",,"StudyData", "(Vol("&amp;$E$15&amp;")when  (LocalYear("&amp;$E$15&amp;")="&amp;$D$4&amp;" AND LocalMonth("&amp;$E$15&amp;")="&amp;$C$4&amp;" AND LocalDay("&amp;$E$15&amp;")="&amp;$B$4&amp;" AND LocalHour("&amp;$E$15&amp;")="&amp;F165&amp;" AND LocalMinute("&amp;$E$15&amp;")="&amp;G165&amp;"))", "Bar", "", "Close", "5", "0", "", "", "","FALSE","T"))</f>
        <v/>
      </c>
      <c r="V165" s="115" t="str">
        <f>IF(O165=1,"",RTD("cqg.rtd",,"StudyData", "(Vol("&amp;$E$16&amp;")when  (LocalYear("&amp;$E$16&amp;")="&amp;$D$5&amp;" AND LocalMonth("&amp;$E$16&amp;")="&amp;$C$5&amp;" AND LocalDay("&amp;$E$16&amp;")="&amp;$B$5&amp;" AND LocalHour("&amp;$E$16&amp;")="&amp;F165&amp;" AND LocalMinute("&amp;$E$16&amp;")="&amp;G165&amp;"))", "Bar", "", "Close", "5", "0", "", "", "","FALSE","T"))</f>
        <v/>
      </c>
      <c r="W165" s="115" t="str">
        <f>IF(O165=1,"",RTD("cqg.rtd",,"StudyData", "(Vol("&amp;$E$17&amp;")when  (LocalYear("&amp;$E$17&amp;")="&amp;$D$6&amp;" AND LocalMonth("&amp;$E$17&amp;")="&amp;$C$6&amp;" AND LocalDay("&amp;$E$17&amp;")="&amp;$B$6&amp;" AND LocalHour("&amp;$E$17&amp;")="&amp;F165&amp;" AND LocalMinute("&amp;$E$17&amp;")="&amp;G165&amp;"))", "Bar", "", "Close", "5", "0", "", "", "","FALSE","T"))</f>
        <v/>
      </c>
      <c r="X165" s="115" t="str">
        <f>IF(O165=1,"",RTD("cqg.rtd",,"StudyData", "(Vol("&amp;$E$18&amp;")when  (LocalYear("&amp;$E$18&amp;")="&amp;$D$7&amp;" AND LocalMonth("&amp;$E$18&amp;")="&amp;$C$7&amp;" AND LocalDay("&amp;$E$18&amp;")="&amp;$B$7&amp;" AND LocalHour("&amp;$E$18&amp;")="&amp;F165&amp;" AND LocalMinute("&amp;$E$18&amp;")="&amp;G165&amp;"))", "Bar", "", "Close", "5", "0", "", "", "","FALSE","T"))</f>
        <v/>
      </c>
      <c r="Y165" s="115" t="str">
        <f>IF(O165=1,"",RTD("cqg.rtd",,"StudyData", "(Vol("&amp;$E$19&amp;")when  (LocalYear("&amp;$E$19&amp;")="&amp;$D$8&amp;" AND LocalMonth("&amp;$E$19&amp;")="&amp;$C$8&amp;" AND LocalDay("&amp;$E$19&amp;")="&amp;$B$8&amp;" AND LocalHour("&amp;$E$19&amp;")="&amp;F165&amp;" AND LocalMinute("&amp;$E$19&amp;")="&amp;G165&amp;"))", "Bar", "", "Close", "5", "0", "", "", "","FALSE","T"))</f>
        <v/>
      </c>
      <c r="Z165" s="115" t="str">
        <f>IF(O165=1,"",RTD("cqg.rtd",,"StudyData", "(Vol("&amp;$E$20&amp;")when  (LocalYear("&amp;$E$20&amp;")="&amp;$D$9&amp;" AND LocalMonth("&amp;$E$20&amp;")="&amp;$C$9&amp;" AND LocalDay("&amp;$E$20&amp;")="&amp;$B$9&amp;" AND LocalHour("&amp;$E$20&amp;")="&amp;F165&amp;" AND LocalMinute("&amp;$E$20&amp;")="&amp;G165&amp;"))", "Bar", "", "Close", "5", "0", "", "", "","FALSE","T"))</f>
        <v/>
      </c>
      <c r="AA165" s="115" t="str">
        <f>IF(O165=1,"",RTD("cqg.rtd",,"StudyData", "(Vol("&amp;$E$21&amp;")when  (LocalYear("&amp;$E$21&amp;")="&amp;$D$10&amp;" AND LocalMonth("&amp;$E$21&amp;")="&amp;$C$10&amp;" AND LocalDay("&amp;$E$21&amp;")="&amp;$B$10&amp;" AND LocalHour("&amp;$E$21&amp;")="&amp;F165&amp;" AND LocalMinute("&amp;$E$21&amp;")="&amp;G165&amp;"))", "Bar", "", "Close", "5", "0", "", "", "","FALSE","T"))</f>
        <v/>
      </c>
      <c r="AB165" s="115" t="str">
        <f>IF(O165=1,"",RTD("cqg.rtd",,"StudyData", "(Vol("&amp;$E$21&amp;")when  (LocalYear("&amp;$E$21&amp;")="&amp;$D$11&amp;" AND LocalMonth("&amp;$E$21&amp;")="&amp;$C$11&amp;" AND LocalDay("&amp;$E$21&amp;")="&amp;$B$11&amp;" AND LocalHour("&amp;$E$21&amp;")="&amp;F165&amp;" AND LocalMinute("&amp;$E$21&amp;")="&amp;G165&amp;"))", "Bar", "", "Close", "5", "0", "", "", "","FALSE","T"))</f>
        <v/>
      </c>
      <c r="AC165" s="116" t="str">
        <f t="shared" si="34"/>
        <v/>
      </c>
      <c r="AE165" s="115" t="str">
        <f ca="1">IF($R165=1,SUM($S$1:S165),"")</f>
        <v/>
      </c>
      <c r="AF165" s="115" t="str">
        <f ca="1">IF($R165=1,SUM($T$1:T165),"")</f>
        <v/>
      </c>
      <c r="AG165" s="115" t="str">
        <f ca="1">IF($R165=1,SUM($U$1:U165),"")</f>
        <v/>
      </c>
      <c r="AH165" s="115" t="str">
        <f ca="1">IF($R165=1,SUM($V$1:V165),"")</f>
        <v/>
      </c>
      <c r="AI165" s="115" t="str">
        <f ca="1">IF($R165=1,SUM($W$1:W165),"")</f>
        <v/>
      </c>
      <c r="AJ165" s="115" t="str">
        <f ca="1">IF($R165=1,SUM($X$1:X165),"")</f>
        <v/>
      </c>
      <c r="AK165" s="115" t="str">
        <f ca="1">IF($R165=1,SUM($Y$1:Y165),"")</f>
        <v/>
      </c>
      <c r="AL165" s="115" t="str">
        <f ca="1">IF($R165=1,SUM($Z$1:Z165),"")</f>
        <v/>
      </c>
      <c r="AM165" s="115" t="str">
        <f ca="1">IF($R165=1,SUM($AA$1:AA165),"")</f>
        <v/>
      </c>
      <c r="AN165" s="115" t="str">
        <f ca="1">IF($R165=1,SUM($AB$1:AB165),"")</f>
        <v/>
      </c>
      <c r="AO165" s="115" t="str">
        <f ca="1">IF($R165=1,SUM($AC$1:AC165),"")</f>
        <v/>
      </c>
      <c r="AQ165" s="120" t="str">
        <f t="shared" si="35"/>
        <v>22:10</v>
      </c>
    </row>
    <row r="166" spans="6:43" x14ac:dyDescent="0.3">
      <c r="F166" s="115">
        <f t="shared" si="36"/>
        <v>22</v>
      </c>
      <c r="G166" s="117">
        <f t="shared" si="37"/>
        <v>15</v>
      </c>
      <c r="H166" s="118">
        <f t="shared" si="38"/>
        <v>0.92708333333333337</v>
      </c>
      <c r="K166" s="116" t="str">
        <f xml:space="preserve"> IF(O166=1,"",RTD("cqg.rtd",,"StudyData",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/>
      </c>
      <c r="L166" s="116" t="e">
        <f>IF(K166="",NA(),RTD("cqg.rtd",,"StudyData",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>#N/A</v>
      </c>
      <c r="O166" s="115">
        <f t="shared" si="32"/>
        <v>1</v>
      </c>
      <c r="R166" s="115">
        <f t="shared" ca="1" si="33"/>
        <v>1.1439999999999841</v>
      </c>
      <c r="S166" s="115" t="str">
        <f>IF(O166=1,"",RTD("cqg.rtd",,"StudyData", "(Vol("&amp;$E$13&amp;")when  (LocalYear("&amp;$E$13&amp;")="&amp;$D$2&amp;" AND LocalMonth("&amp;$E$13&amp;")="&amp;$C$2&amp;" AND LocalDay("&amp;$E$13&amp;")="&amp;$B$2&amp;" AND LocalHour("&amp;$E$13&amp;")="&amp;F166&amp;" AND LocalMinute("&amp;$E$13&amp;")="&amp;G166&amp;"))", "Bar", "", "Close", "5", "0", "", "", "","FALSE","T"))</f>
        <v/>
      </c>
      <c r="T166" s="115" t="str">
        <f>IF(O166=1,"",RTD("cqg.rtd",,"StudyData", "(Vol("&amp;$E$14&amp;")when  (LocalYear("&amp;$E$14&amp;")="&amp;$D$3&amp;" AND LocalMonth("&amp;$E$14&amp;")="&amp;$C$3&amp;" AND LocalDay("&amp;$E$14&amp;")="&amp;$B$3&amp;" AND LocalHour("&amp;$E$14&amp;")="&amp;F166&amp;" AND LocalMinute("&amp;$E$14&amp;")="&amp;G166&amp;"))", "Bar", "", "Close", "5", "0", "", "", "","FALSE","T"))</f>
        <v/>
      </c>
      <c r="U166" s="115" t="str">
        <f>IF(O166=1,"",RTD("cqg.rtd",,"StudyData", "(Vol("&amp;$E$15&amp;")when  (LocalYear("&amp;$E$15&amp;")="&amp;$D$4&amp;" AND LocalMonth("&amp;$E$15&amp;")="&amp;$C$4&amp;" AND LocalDay("&amp;$E$15&amp;")="&amp;$B$4&amp;" AND LocalHour("&amp;$E$15&amp;")="&amp;F166&amp;" AND LocalMinute("&amp;$E$15&amp;")="&amp;G166&amp;"))", "Bar", "", "Close", "5", "0", "", "", "","FALSE","T"))</f>
        <v/>
      </c>
      <c r="V166" s="115" t="str">
        <f>IF(O166=1,"",RTD("cqg.rtd",,"StudyData", "(Vol("&amp;$E$16&amp;")when  (LocalYear("&amp;$E$16&amp;")="&amp;$D$5&amp;" AND LocalMonth("&amp;$E$16&amp;")="&amp;$C$5&amp;" AND LocalDay("&amp;$E$16&amp;")="&amp;$B$5&amp;" AND LocalHour("&amp;$E$16&amp;")="&amp;F166&amp;" AND LocalMinute("&amp;$E$16&amp;")="&amp;G166&amp;"))", "Bar", "", "Close", "5", "0", "", "", "","FALSE","T"))</f>
        <v/>
      </c>
      <c r="W166" s="115" t="str">
        <f>IF(O166=1,"",RTD("cqg.rtd",,"StudyData", "(Vol("&amp;$E$17&amp;")when  (LocalYear("&amp;$E$17&amp;")="&amp;$D$6&amp;" AND LocalMonth("&amp;$E$17&amp;")="&amp;$C$6&amp;" AND LocalDay("&amp;$E$17&amp;")="&amp;$B$6&amp;" AND LocalHour("&amp;$E$17&amp;")="&amp;F166&amp;" AND LocalMinute("&amp;$E$17&amp;")="&amp;G166&amp;"))", "Bar", "", "Close", "5", "0", "", "", "","FALSE","T"))</f>
        <v/>
      </c>
      <c r="X166" s="115" t="str">
        <f>IF(O166=1,"",RTD("cqg.rtd",,"StudyData", "(Vol("&amp;$E$18&amp;")when  (LocalYear("&amp;$E$18&amp;")="&amp;$D$7&amp;" AND LocalMonth("&amp;$E$18&amp;")="&amp;$C$7&amp;" AND LocalDay("&amp;$E$18&amp;")="&amp;$B$7&amp;" AND LocalHour("&amp;$E$18&amp;")="&amp;F166&amp;" AND LocalMinute("&amp;$E$18&amp;")="&amp;G166&amp;"))", "Bar", "", "Close", "5", "0", "", "", "","FALSE","T"))</f>
        <v/>
      </c>
      <c r="Y166" s="115" t="str">
        <f>IF(O166=1,"",RTD("cqg.rtd",,"StudyData", "(Vol("&amp;$E$19&amp;")when  (LocalYear("&amp;$E$19&amp;")="&amp;$D$8&amp;" AND LocalMonth("&amp;$E$19&amp;")="&amp;$C$8&amp;" AND LocalDay("&amp;$E$19&amp;")="&amp;$B$8&amp;" AND LocalHour("&amp;$E$19&amp;")="&amp;F166&amp;" AND LocalMinute("&amp;$E$19&amp;")="&amp;G166&amp;"))", "Bar", "", "Close", "5", "0", "", "", "","FALSE","T"))</f>
        <v/>
      </c>
      <c r="Z166" s="115" t="str">
        <f>IF(O166=1,"",RTD("cqg.rtd",,"StudyData", "(Vol("&amp;$E$20&amp;")when  (LocalYear("&amp;$E$20&amp;")="&amp;$D$9&amp;" AND LocalMonth("&amp;$E$20&amp;")="&amp;$C$9&amp;" AND LocalDay("&amp;$E$20&amp;")="&amp;$B$9&amp;" AND LocalHour("&amp;$E$20&amp;")="&amp;F166&amp;" AND LocalMinute("&amp;$E$20&amp;")="&amp;G166&amp;"))", "Bar", "", "Close", "5", "0", "", "", "","FALSE","T"))</f>
        <v/>
      </c>
      <c r="AA166" s="115" t="str">
        <f>IF(O166=1,"",RTD("cqg.rtd",,"StudyData", "(Vol("&amp;$E$21&amp;")when  (LocalYear("&amp;$E$21&amp;")="&amp;$D$10&amp;" AND LocalMonth("&amp;$E$21&amp;")="&amp;$C$10&amp;" AND LocalDay("&amp;$E$21&amp;")="&amp;$B$10&amp;" AND LocalHour("&amp;$E$21&amp;")="&amp;F166&amp;" AND LocalMinute("&amp;$E$21&amp;")="&amp;G166&amp;"))", "Bar", "", "Close", "5", "0", "", "", "","FALSE","T"))</f>
        <v/>
      </c>
      <c r="AB166" s="115" t="str">
        <f>IF(O166=1,"",RTD("cqg.rtd",,"StudyData", "(Vol("&amp;$E$21&amp;")when  (LocalYear("&amp;$E$21&amp;")="&amp;$D$11&amp;" AND LocalMonth("&amp;$E$21&amp;")="&amp;$C$11&amp;" AND LocalDay("&amp;$E$21&amp;")="&amp;$B$11&amp;" AND LocalHour("&amp;$E$21&amp;")="&amp;F166&amp;" AND LocalMinute("&amp;$E$21&amp;")="&amp;G166&amp;"))", "Bar", "", "Close", "5", "0", "", "", "","FALSE","T"))</f>
        <v/>
      </c>
      <c r="AC166" s="116" t="str">
        <f t="shared" si="34"/>
        <v/>
      </c>
      <c r="AE166" s="115" t="str">
        <f ca="1">IF($R166=1,SUM($S$1:S166),"")</f>
        <v/>
      </c>
      <c r="AF166" s="115" t="str">
        <f ca="1">IF($R166=1,SUM($T$1:T166),"")</f>
        <v/>
      </c>
      <c r="AG166" s="115" t="str">
        <f ca="1">IF($R166=1,SUM($U$1:U166),"")</f>
        <v/>
      </c>
      <c r="AH166" s="115" t="str">
        <f ca="1">IF($R166=1,SUM($V$1:V166),"")</f>
        <v/>
      </c>
      <c r="AI166" s="115" t="str">
        <f ca="1">IF($R166=1,SUM($W$1:W166),"")</f>
        <v/>
      </c>
      <c r="AJ166" s="115" t="str">
        <f ca="1">IF($R166=1,SUM($X$1:X166),"")</f>
        <v/>
      </c>
      <c r="AK166" s="115" t="str">
        <f ca="1">IF($R166=1,SUM($Y$1:Y166),"")</f>
        <v/>
      </c>
      <c r="AL166" s="115" t="str">
        <f ca="1">IF($R166=1,SUM($Z$1:Z166),"")</f>
        <v/>
      </c>
      <c r="AM166" s="115" t="str">
        <f ca="1">IF($R166=1,SUM($AA$1:AA166),"")</f>
        <v/>
      </c>
      <c r="AN166" s="115" t="str">
        <f ca="1">IF($R166=1,SUM($AB$1:AB166),"")</f>
        <v/>
      </c>
      <c r="AO166" s="115" t="str">
        <f ca="1">IF($R166=1,SUM($AC$1:AC166),"")</f>
        <v/>
      </c>
      <c r="AQ166" s="120" t="str">
        <f t="shared" si="35"/>
        <v>22:15</v>
      </c>
    </row>
    <row r="167" spans="6:43" x14ac:dyDescent="0.3">
      <c r="F167" s="115">
        <f t="shared" si="36"/>
        <v>22</v>
      </c>
      <c r="G167" s="117">
        <f t="shared" si="37"/>
        <v>20</v>
      </c>
      <c r="H167" s="118">
        <f t="shared" si="38"/>
        <v>0.93055555555555547</v>
      </c>
      <c r="K167" s="116" t="str">
        <f xml:space="preserve"> IF(O167=1,"",RTD("cqg.rtd",,"StudyData",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/>
      </c>
      <c r="L167" s="116" t="e">
        <f>IF(K167="",NA(),RTD("cqg.rtd",,"StudyData",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>#N/A</v>
      </c>
      <c r="O167" s="115">
        <f t="shared" si="32"/>
        <v>1</v>
      </c>
      <c r="R167" s="115">
        <f t="shared" ca="1" si="33"/>
        <v>1.144999999999984</v>
      </c>
      <c r="S167" s="115" t="str">
        <f>IF(O167=1,"",RTD("cqg.rtd",,"StudyData", "(Vol("&amp;$E$13&amp;")when  (LocalYear("&amp;$E$13&amp;")="&amp;$D$2&amp;" AND LocalMonth("&amp;$E$13&amp;")="&amp;$C$2&amp;" AND LocalDay("&amp;$E$13&amp;")="&amp;$B$2&amp;" AND LocalHour("&amp;$E$13&amp;")="&amp;F167&amp;" AND LocalMinute("&amp;$E$13&amp;")="&amp;G167&amp;"))", "Bar", "", "Close", "5", "0", "", "", "","FALSE","T"))</f>
        <v/>
      </c>
      <c r="T167" s="115" t="str">
        <f>IF(O167=1,"",RTD("cqg.rtd",,"StudyData", "(Vol("&amp;$E$14&amp;")when  (LocalYear("&amp;$E$14&amp;")="&amp;$D$3&amp;" AND LocalMonth("&amp;$E$14&amp;")="&amp;$C$3&amp;" AND LocalDay("&amp;$E$14&amp;")="&amp;$B$3&amp;" AND LocalHour("&amp;$E$14&amp;")="&amp;F167&amp;" AND LocalMinute("&amp;$E$14&amp;")="&amp;G167&amp;"))", "Bar", "", "Close", "5", "0", "", "", "","FALSE","T"))</f>
        <v/>
      </c>
      <c r="U167" s="115" t="str">
        <f>IF(O167=1,"",RTD("cqg.rtd",,"StudyData", "(Vol("&amp;$E$15&amp;")when  (LocalYear("&amp;$E$15&amp;")="&amp;$D$4&amp;" AND LocalMonth("&amp;$E$15&amp;")="&amp;$C$4&amp;" AND LocalDay("&amp;$E$15&amp;")="&amp;$B$4&amp;" AND LocalHour("&amp;$E$15&amp;")="&amp;F167&amp;" AND LocalMinute("&amp;$E$15&amp;")="&amp;G167&amp;"))", "Bar", "", "Close", "5", "0", "", "", "","FALSE","T"))</f>
        <v/>
      </c>
      <c r="V167" s="115" t="str">
        <f>IF(O167=1,"",RTD("cqg.rtd",,"StudyData", "(Vol("&amp;$E$16&amp;")when  (LocalYear("&amp;$E$16&amp;")="&amp;$D$5&amp;" AND LocalMonth("&amp;$E$16&amp;")="&amp;$C$5&amp;" AND LocalDay("&amp;$E$16&amp;")="&amp;$B$5&amp;" AND LocalHour("&amp;$E$16&amp;")="&amp;F167&amp;" AND LocalMinute("&amp;$E$16&amp;")="&amp;G167&amp;"))", "Bar", "", "Close", "5", "0", "", "", "","FALSE","T"))</f>
        <v/>
      </c>
      <c r="W167" s="115" t="str">
        <f>IF(O167=1,"",RTD("cqg.rtd",,"StudyData", "(Vol("&amp;$E$17&amp;")when  (LocalYear("&amp;$E$17&amp;")="&amp;$D$6&amp;" AND LocalMonth("&amp;$E$17&amp;")="&amp;$C$6&amp;" AND LocalDay("&amp;$E$17&amp;")="&amp;$B$6&amp;" AND LocalHour("&amp;$E$17&amp;")="&amp;F167&amp;" AND LocalMinute("&amp;$E$17&amp;")="&amp;G167&amp;"))", "Bar", "", "Close", "5", "0", "", "", "","FALSE","T"))</f>
        <v/>
      </c>
      <c r="X167" s="115" t="str">
        <f>IF(O167=1,"",RTD("cqg.rtd",,"StudyData", "(Vol("&amp;$E$18&amp;")when  (LocalYear("&amp;$E$18&amp;")="&amp;$D$7&amp;" AND LocalMonth("&amp;$E$18&amp;")="&amp;$C$7&amp;" AND LocalDay("&amp;$E$18&amp;")="&amp;$B$7&amp;" AND LocalHour("&amp;$E$18&amp;")="&amp;F167&amp;" AND LocalMinute("&amp;$E$18&amp;")="&amp;G167&amp;"))", "Bar", "", "Close", "5", "0", "", "", "","FALSE","T"))</f>
        <v/>
      </c>
      <c r="Y167" s="115" t="str">
        <f>IF(O167=1,"",RTD("cqg.rtd",,"StudyData", "(Vol("&amp;$E$19&amp;")when  (LocalYear("&amp;$E$19&amp;")="&amp;$D$8&amp;" AND LocalMonth("&amp;$E$19&amp;")="&amp;$C$8&amp;" AND LocalDay("&amp;$E$19&amp;")="&amp;$B$8&amp;" AND LocalHour("&amp;$E$19&amp;")="&amp;F167&amp;" AND LocalMinute("&amp;$E$19&amp;")="&amp;G167&amp;"))", "Bar", "", "Close", "5", "0", "", "", "","FALSE","T"))</f>
        <v/>
      </c>
      <c r="Z167" s="115" t="str">
        <f>IF(O167=1,"",RTD("cqg.rtd",,"StudyData", "(Vol("&amp;$E$20&amp;")when  (LocalYear("&amp;$E$20&amp;")="&amp;$D$9&amp;" AND LocalMonth("&amp;$E$20&amp;")="&amp;$C$9&amp;" AND LocalDay("&amp;$E$20&amp;")="&amp;$B$9&amp;" AND LocalHour("&amp;$E$20&amp;")="&amp;F167&amp;" AND LocalMinute("&amp;$E$20&amp;")="&amp;G167&amp;"))", "Bar", "", "Close", "5", "0", "", "", "","FALSE","T"))</f>
        <v/>
      </c>
      <c r="AA167" s="115" t="str">
        <f>IF(O167=1,"",RTD("cqg.rtd",,"StudyData", "(Vol("&amp;$E$21&amp;")when  (LocalYear("&amp;$E$21&amp;")="&amp;$D$10&amp;" AND LocalMonth("&amp;$E$21&amp;")="&amp;$C$10&amp;" AND LocalDay("&amp;$E$21&amp;")="&amp;$B$10&amp;" AND LocalHour("&amp;$E$21&amp;")="&amp;F167&amp;" AND LocalMinute("&amp;$E$21&amp;")="&amp;G167&amp;"))", "Bar", "", "Close", "5", "0", "", "", "","FALSE","T"))</f>
        <v/>
      </c>
      <c r="AB167" s="115" t="str">
        <f>IF(O167=1,"",RTD("cqg.rtd",,"StudyData", "(Vol("&amp;$E$21&amp;")when  (LocalYear("&amp;$E$21&amp;")="&amp;$D$11&amp;" AND LocalMonth("&amp;$E$21&amp;")="&amp;$C$11&amp;" AND LocalDay("&amp;$E$21&amp;")="&amp;$B$11&amp;" AND LocalHour("&amp;$E$21&amp;")="&amp;F167&amp;" AND LocalMinute("&amp;$E$21&amp;")="&amp;G167&amp;"))", "Bar", "", "Close", "5", "0", "", "", "","FALSE","T"))</f>
        <v/>
      </c>
      <c r="AC167" s="116" t="str">
        <f t="shared" si="34"/>
        <v/>
      </c>
      <c r="AE167" s="115" t="str">
        <f ca="1">IF($R167=1,SUM($S$1:S167),"")</f>
        <v/>
      </c>
      <c r="AF167" s="115" t="str">
        <f ca="1">IF($R167=1,SUM($T$1:T167),"")</f>
        <v/>
      </c>
      <c r="AG167" s="115" t="str">
        <f ca="1">IF($R167=1,SUM($U$1:U167),"")</f>
        <v/>
      </c>
      <c r="AH167" s="115" t="str">
        <f ca="1">IF($R167=1,SUM($V$1:V167),"")</f>
        <v/>
      </c>
      <c r="AI167" s="115" t="str">
        <f ca="1">IF($R167=1,SUM($W$1:W167),"")</f>
        <v/>
      </c>
      <c r="AJ167" s="115" t="str">
        <f ca="1">IF($R167=1,SUM($X$1:X167),"")</f>
        <v/>
      </c>
      <c r="AK167" s="115" t="str">
        <f ca="1">IF($R167=1,SUM($Y$1:Y167),"")</f>
        <v/>
      </c>
      <c r="AL167" s="115" t="str">
        <f ca="1">IF($R167=1,SUM($Z$1:Z167),"")</f>
        <v/>
      </c>
      <c r="AM167" s="115" t="str">
        <f ca="1">IF($R167=1,SUM($AA$1:AA167),"")</f>
        <v/>
      </c>
      <c r="AN167" s="115" t="str">
        <f ca="1">IF($R167=1,SUM($AB$1:AB167),"")</f>
        <v/>
      </c>
      <c r="AO167" s="115" t="str">
        <f ca="1">IF($R167=1,SUM($AC$1:AC167),"")</f>
        <v/>
      </c>
      <c r="AQ167" s="120" t="str">
        <f t="shared" si="35"/>
        <v>22:20</v>
      </c>
    </row>
    <row r="168" spans="6:43" x14ac:dyDescent="0.3">
      <c r="F168" s="115">
        <f t="shared" si="36"/>
        <v>22</v>
      </c>
      <c r="G168" s="117">
        <f t="shared" si="37"/>
        <v>25</v>
      </c>
      <c r="H168" s="118">
        <f t="shared" si="38"/>
        <v>0.93402777777777779</v>
      </c>
      <c r="K168" s="116" t="str">
        <f xml:space="preserve"> IF(O168=1,"",RTD("cqg.rtd",,"StudyData",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/>
      </c>
      <c r="L168" s="116" t="e">
        <f>IF(K168="",NA(),RTD("cqg.rtd",,"StudyData",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>#N/A</v>
      </c>
      <c r="O168" s="115">
        <f t="shared" si="32"/>
        <v>1</v>
      </c>
      <c r="R168" s="115">
        <f t="shared" ca="1" si="33"/>
        <v>1.1459999999999839</v>
      </c>
      <c r="S168" s="115" t="str">
        <f>IF(O168=1,"",RTD("cqg.rtd",,"StudyData", "(Vol("&amp;$E$13&amp;")when  (LocalYear("&amp;$E$13&amp;")="&amp;$D$2&amp;" AND LocalMonth("&amp;$E$13&amp;")="&amp;$C$2&amp;" AND LocalDay("&amp;$E$13&amp;")="&amp;$B$2&amp;" AND LocalHour("&amp;$E$13&amp;")="&amp;F168&amp;" AND LocalMinute("&amp;$E$13&amp;")="&amp;G168&amp;"))", "Bar", "", "Close", "5", "0", "", "", "","FALSE","T"))</f>
        <v/>
      </c>
      <c r="T168" s="115" t="str">
        <f>IF(O168=1,"",RTD("cqg.rtd",,"StudyData", "(Vol("&amp;$E$14&amp;")when  (LocalYear("&amp;$E$14&amp;")="&amp;$D$3&amp;" AND LocalMonth("&amp;$E$14&amp;")="&amp;$C$3&amp;" AND LocalDay("&amp;$E$14&amp;")="&amp;$B$3&amp;" AND LocalHour("&amp;$E$14&amp;")="&amp;F168&amp;" AND LocalMinute("&amp;$E$14&amp;")="&amp;G168&amp;"))", "Bar", "", "Close", "5", "0", "", "", "","FALSE","T"))</f>
        <v/>
      </c>
      <c r="U168" s="115" t="str">
        <f>IF(O168=1,"",RTD("cqg.rtd",,"StudyData", "(Vol("&amp;$E$15&amp;")when  (LocalYear("&amp;$E$15&amp;")="&amp;$D$4&amp;" AND LocalMonth("&amp;$E$15&amp;")="&amp;$C$4&amp;" AND LocalDay("&amp;$E$15&amp;")="&amp;$B$4&amp;" AND LocalHour("&amp;$E$15&amp;")="&amp;F168&amp;" AND LocalMinute("&amp;$E$15&amp;")="&amp;G168&amp;"))", "Bar", "", "Close", "5", "0", "", "", "","FALSE","T"))</f>
        <v/>
      </c>
      <c r="V168" s="115" t="str">
        <f>IF(O168=1,"",RTD("cqg.rtd",,"StudyData", "(Vol("&amp;$E$16&amp;")when  (LocalYear("&amp;$E$16&amp;")="&amp;$D$5&amp;" AND LocalMonth("&amp;$E$16&amp;")="&amp;$C$5&amp;" AND LocalDay("&amp;$E$16&amp;")="&amp;$B$5&amp;" AND LocalHour("&amp;$E$16&amp;")="&amp;F168&amp;" AND LocalMinute("&amp;$E$16&amp;")="&amp;G168&amp;"))", "Bar", "", "Close", "5", "0", "", "", "","FALSE","T"))</f>
        <v/>
      </c>
      <c r="W168" s="115" t="str">
        <f>IF(O168=1,"",RTD("cqg.rtd",,"StudyData", "(Vol("&amp;$E$17&amp;")when  (LocalYear("&amp;$E$17&amp;")="&amp;$D$6&amp;" AND LocalMonth("&amp;$E$17&amp;")="&amp;$C$6&amp;" AND LocalDay("&amp;$E$17&amp;")="&amp;$B$6&amp;" AND LocalHour("&amp;$E$17&amp;")="&amp;F168&amp;" AND LocalMinute("&amp;$E$17&amp;")="&amp;G168&amp;"))", "Bar", "", "Close", "5", "0", "", "", "","FALSE","T"))</f>
        <v/>
      </c>
      <c r="X168" s="115" t="str">
        <f>IF(O168=1,"",RTD("cqg.rtd",,"StudyData", "(Vol("&amp;$E$18&amp;")when  (LocalYear("&amp;$E$18&amp;")="&amp;$D$7&amp;" AND LocalMonth("&amp;$E$18&amp;")="&amp;$C$7&amp;" AND LocalDay("&amp;$E$18&amp;")="&amp;$B$7&amp;" AND LocalHour("&amp;$E$18&amp;")="&amp;F168&amp;" AND LocalMinute("&amp;$E$18&amp;")="&amp;G168&amp;"))", "Bar", "", "Close", "5", "0", "", "", "","FALSE","T"))</f>
        <v/>
      </c>
      <c r="Y168" s="115" t="str">
        <f>IF(O168=1,"",RTD("cqg.rtd",,"StudyData", "(Vol("&amp;$E$19&amp;")when  (LocalYear("&amp;$E$19&amp;")="&amp;$D$8&amp;" AND LocalMonth("&amp;$E$19&amp;")="&amp;$C$8&amp;" AND LocalDay("&amp;$E$19&amp;")="&amp;$B$8&amp;" AND LocalHour("&amp;$E$19&amp;")="&amp;F168&amp;" AND LocalMinute("&amp;$E$19&amp;")="&amp;G168&amp;"))", "Bar", "", "Close", "5", "0", "", "", "","FALSE","T"))</f>
        <v/>
      </c>
      <c r="Z168" s="115" t="str">
        <f>IF(O168=1,"",RTD("cqg.rtd",,"StudyData", "(Vol("&amp;$E$20&amp;")when  (LocalYear("&amp;$E$20&amp;")="&amp;$D$9&amp;" AND LocalMonth("&amp;$E$20&amp;")="&amp;$C$9&amp;" AND LocalDay("&amp;$E$20&amp;")="&amp;$B$9&amp;" AND LocalHour("&amp;$E$20&amp;")="&amp;F168&amp;" AND LocalMinute("&amp;$E$20&amp;")="&amp;G168&amp;"))", "Bar", "", "Close", "5", "0", "", "", "","FALSE","T"))</f>
        <v/>
      </c>
      <c r="AA168" s="115" t="str">
        <f>IF(O168=1,"",RTD("cqg.rtd",,"StudyData", "(Vol("&amp;$E$21&amp;")when  (LocalYear("&amp;$E$21&amp;")="&amp;$D$10&amp;" AND LocalMonth("&amp;$E$21&amp;")="&amp;$C$10&amp;" AND LocalDay("&amp;$E$21&amp;")="&amp;$B$10&amp;" AND LocalHour("&amp;$E$21&amp;")="&amp;F168&amp;" AND LocalMinute("&amp;$E$21&amp;")="&amp;G168&amp;"))", "Bar", "", "Close", "5", "0", "", "", "","FALSE","T"))</f>
        <v/>
      </c>
      <c r="AB168" s="115" t="str">
        <f>IF(O168=1,"",RTD("cqg.rtd",,"StudyData", "(Vol("&amp;$E$21&amp;")when  (LocalYear("&amp;$E$21&amp;")="&amp;$D$11&amp;" AND LocalMonth("&amp;$E$21&amp;")="&amp;$C$11&amp;" AND LocalDay("&amp;$E$21&amp;")="&amp;$B$11&amp;" AND LocalHour("&amp;$E$21&amp;")="&amp;F168&amp;" AND LocalMinute("&amp;$E$21&amp;")="&amp;G168&amp;"))", "Bar", "", "Close", "5", "0", "", "", "","FALSE","T"))</f>
        <v/>
      </c>
      <c r="AC168" s="116" t="str">
        <f t="shared" si="34"/>
        <v/>
      </c>
      <c r="AE168" s="115" t="str">
        <f ca="1">IF($R168=1,SUM($S$1:S168),"")</f>
        <v/>
      </c>
      <c r="AF168" s="115" t="str">
        <f ca="1">IF($R168=1,SUM($T$1:T168),"")</f>
        <v/>
      </c>
      <c r="AG168" s="115" t="str">
        <f ca="1">IF($R168=1,SUM($U$1:U168),"")</f>
        <v/>
      </c>
      <c r="AH168" s="115" t="str">
        <f ca="1">IF($R168=1,SUM($V$1:V168),"")</f>
        <v/>
      </c>
      <c r="AI168" s="115" t="str">
        <f ca="1">IF($R168=1,SUM($W$1:W168),"")</f>
        <v/>
      </c>
      <c r="AJ168" s="115" t="str">
        <f ca="1">IF($R168=1,SUM($X$1:X168),"")</f>
        <v/>
      </c>
      <c r="AK168" s="115" t="str">
        <f ca="1">IF($R168=1,SUM($Y$1:Y168),"")</f>
        <v/>
      </c>
      <c r="AL168" s="115" t="str">
        <f ca="1">IF($R168=1,SUM($Z$1:Z168),"")</f>
        <v/>
      </c>
      <c r="AM168" s="115" t="str">
        <f ca="1">IF($R168=1,SUM($AA$1:AA168),"")</f>
        <v/>
      </c>
      <c r="AN168" s="115" t="str">
        <f ca="1">IF($R168=1,SUM($AB$1:AB168),"")</f>
        <v/>
      </c>
      <c r="AO168" s="115" t="str">
        <f ca="1">IF($R168=1,SUM($AC$1:AC168),"")</f>
        <v/>
      </c>
      <c r="AQ168" s="120" t="str">
        <f t="shared" si="35"/>
        <v>22:25</v>
      </c>
    </row>
    <row r="169" spans="6:43" x14ac:dyDescent="0.3">
      <c r="F169" s="115">
        <f t="shared" si="36"/>
        <v>22</v>
      </c>
      <c r="G169" s="117">
        <f t="shared" si="37"/>
        <v>30</v>
      </c>
      <c r="H169" s="118">
        <f t="shared" si="38"/>
        <v>0.9375</v>
      </c>
      <c r="K169" s="116" t="str">
        <f xml:space="preserve"> IF(O169=1,"",RTD("cqg.rtd",,"StudyData",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/>
      </c>
      <c r="L169" s="116" t="e">
        <f>IF(K169="",NA(),RTD("cqg.rtd",,"StudyData",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>#N/A</v>
      </c>
      <c r="O169" s="115">
        <f t="shared" si="32"/>
        <v>1</v>
      </c>
      <c r="R169" s="115">
        <f t="shared" ca="1" si="33"/>
        <v>1.1469999999999838</v>
      </c>
      <c r="S169" s="115" t="str">
        <f>IF(O169=1,"",RTD("cqg.rtd",,"StudyData", "(Vol("&amp;$E$13&amp;")when  (LocalYear("&amp;$E$13&amp;")="&amp;$D$2&amp;" AND LocalMonth("&amp;$E$13&amp;")="&amp;$C$2&amp;" AND LocalDay("&amp;$E$13&amp;")="&amp;$B$2&amp;" AND LocalHour("&amp;$E$13&amp;")="&amp;F169&amp;" AND LocalMinute("&amp;$E$13&amp;")="&amp;G169&amp;"))", "Bar", "", "Close", "5", "0", "", "", "","FALSE","T"))</f>
        <v/>
      </c>
      <c r="T169" s="115" t="str">
        <f>IF(O169=1,"",RTD("cqg.rtd",,"StudyData", "(Vol("&amp;$E$14&amp;")when  (LocalYear("&amp;$E$14&amp;")="&amp;$D$3&amp;" AND LocalMonth("&amp;$E$14&amp;")="&amp;$C$3&amp;" AND LocalDay("&amp;$E$14&amp;")="&amp;$B$3&amp;" AND LocalHour("&amp;$E$14&amp;")="&amp;F169&amp;" AND LocalMinute("&amp;$E$14&amp;")="&amp;G169&amp;"))", "Bar", "", "Close", "5", "0", "", "", "","FALSE","T"))</f>
        <v/>
      </c>
      <c r="U169" s="115" t="str">
        <f>IF(O169=1,"",RTD("cqg.rtd",,"StudyData", "(Vol("&amp;$E$15&amp;")when  (LocalYear("&amp;$E$15&amp;")="&amp;$D$4&amp;" AND LocalMonth("&amp;$E$15&amp;")="&amp;$C$4&amp;" AND LocalDay("&amp;$E$15&amp;")="&amp;$B$4&amp;" AND LocalHour("&amp;$E$15&amp;")="&amp;F169&amp;" AND LocalMinute("&amp;$E$15&amp;")="&amp;G169&amp;"))", "Bar", "", "Close", "5", "0", "", "", "","FALSE","T"))</f>
        <v/>
      </c>
      <c r="V169" s="115" t="str">
        <f>IF(O169=1,"",RTD("cqg.rtd",,"StudyData", "(Vol("&amp;$E$16&amp;")when  (LocalYear("&amp;$E$16&amp;")="&amp;$D$5&amp;" AND LocalMonth("&amp;$E$16&amp;")="&amp;$C$5&amp;" AND LocalDay("&amp;$E$16&amp;")="&amp;$B$5&amp;" AND LocalHour("&amp;$E$16&amp;")="&amp;F169&amp;" AND LocalMinute("&amp;$E$16&amp;")="&amp;G169&amp;"))", "Bar", "", "Close", "5", "0", "", "", "","FALSE","T"))</f>
        <v/>
      </c>
      <c r="W169" s="115" t="str">
        <f>IF(O169=1,"",RTD("cqg.rtd",,"StudyData", "(Vol("&amp;$E$17&amp;")when  (LocalYear("&amp;$E$17&amp;")="&amp;$D$6&amp;" AND LocalMonth("&amp;$E$17&amp;")="&amp;$C$6&amp;" AND LocalDay("&amp;$E$17&amp;")="&amp;$B$6&amp;" AND LocalHour("&amp;$E$17&amp;")="&amp;F169&amp;" AND LocalMinute("&amp;$E$17&amp;")="&amp;G169&amp;"))", "Bar", "", "Close", "5", "0", "", "", "","FALSE","T"))</f>
        <v/>
      </c>
      <c r="X169" s="115" t="str">
        <f>IF(O169=1,"",RTD("cqg.rtd",,"StudyData", "(Vol("&amp;$E$18&amp;")when  (LocalYear("&amp;$E$18&amp;")="&amp;$D$7&amp;" AND LocalMonth("&amp;$E$18&amp;")="&amp;$C$7&amp;" AND LocalDay("&amp;$E$18&amp;")="&amp;$B$7&amp;" AND LocalHour("&amp;$E$18&amp;")="&amp;F169&amp;" AND LocalMinute("&amp;$E$18&amp;")="&amp;G169&amp;"))", "Bar", "", "Close", "5", "0", "", "", "","FALSE","T"))</f>
        <v/>
      </c>
      <c r="Y169" s="115" t="str">
        <f>IF(O169=1,"",RTD("cqg.rtd",,"StudyData", "(Vol("&amp;$E$19&amp;")when  (LocalYear("&amp;$E$19&amp;")="&amp;$D$8&amp;" AND LocalMonth("&amp;$E$19&amp;")="&amp;$C$8&amp;" AND LocalDay("&amp;$E$19&amp;")="&amp;$B$8&amp;" AND LocalHour("&amp;$E$19&amp;")="&amp;F169&amp;" AND LocalMinute("&amp;$E$19&amp;")="&amp;G169&amp;"))", "Bar", "", "Close", "5", "0", "", "", "","FALSE","T"))</f>
        <v/>
      </c>
      <c r="Z169" s="115" t="str">
        <f>IF(O169=1,"",RTD("cqg.rtd",,"StudyData", "(Vol("&amp;$E$20&amp;")when  (LocalYear("&amp;$E$20&amp;")="&amp;$D$9&amp;" AND LocalMonth("&amp;$E$20&amp;")="&amp;$C$9&amp;" AND LocalDay("&amp;$E$20&amp;")="&amp;$B$9&amp;" AND LocalHour("&amp;$E$20&amp;")="&amp;F169&amp;" AND LocalMinute("&amp;$E$20&amp;")="&amp;G169&amp;"))", "Bar", "", "Close", "5", "0", "", "", "","FALSE","T"))</f>
        <v/>
      </c>
      <c r="AA169" s="115" t="str">
        <f>IF(O169=1,"",RTD("cqg.rtd",,"StudyData", "(Vol("&amp;$E$21&amp;")when  (LocalYear("&amp;$E$21&amp;")="&amp;$D$10&amp;" AND LocalMonth("&amp;$E$21&amp;")="&amp;$C$10&amp;" AND LocalDay("&amp;$E$21&amp;")="&amp;$B$10&amp;" AND LocalHour("&amp;$E$21&amp;")="&amp;F169&amp;" AND LocalMinute("&amp;$E$21&amp;")="&amp;G169&amp;"))", "Bar", "", "Close", "5", "0", "", "", "","FALSE","T"))</f>
        <v/>
      </c>
      <c r="AB169" s="115" t="str">
        <f>IF(O169=1,"",RTD("cqg.rtd",,"StudyData", "(Vol("&amp;$E$21&amp;")when  (LocalYear("&amp;$E$21&amp;")="&amp;$D$11&amp;" AND LocalMonth("&amp;$E$21&amp;")="&amp;$C$11&amp;" AND LocalDay("&amp;$E$21&amp;")="&amp;$B$11&amp;" AND LocalHour("&amp;$E$21&amp;")="&amp;F169&amp;" AND LocalMinute("&amp;$E$21&amp;")="&amp;G169&amp;"))", "Bar", "", "Close", "5", "0", "", "", "","FALSE","T"))</f>
        <v/>
      </c>
      <c r="AC169" s="116" t="str">
        <f t="shared" si="34"/>
        <v/>
      </c>
      <c r="AE169" s="115" t="str">
        <f ca="1">IF($R169=1,SUM($S$1:S169),"")</f>
        <v/>
      </c>
      <c r="AF169" s="115" t="str">
        <f ca="1">IF($R169=1,SUM($T$1:T169),"")</f>
        <v/>
      </c>
      <c r="AG169" s="115" t="str">
        <f ca="1">IF($R169=1,SUM($U$1:U169),"")</f>
        <v/>
      </c>
      <c r="AH169" s="115" t="str">
        <f ca="1">IF($R169=1,SUM($V$1:V169),"")</f>
        <v/>
      </c>
      <c r="AI169" s="115" t="str">
        <f ca="1">IF($R169=1,SUM($W$1:W169),"")</f>
        <v/>
      </c>
      <c r="AJ169" s="115" t="str">
        <f ca="1">IF($R169=1,SUM($X$1:X169),"")</f>
        <v/>
      </c>
      <c r="AK169" s="115" t="str">
        <f ca="1">IF($R169=1,SUM($Y$1:Y169),"")</f>
        <v/>
      </c>
      <c r="AL169" s="115" t="str">
        <f ca="1">IF($R169=1,SUM($Z$1:Z169),"")</f>
        <v/>
      </c>
      <c r="AM169" s="115" t="str">
        <f ca="1">IF($R169=1,SUM($AA$1:AA169),"")</f>
        <v/>
      </c>
      <c r="AN169" s="115" t="str">
        <f ca="1">IF($R169=1,SUM($AB$1:AB169),"")</f>
        <v/>
      </c>
      <c r="AO169" s="115" t="str">
        <f ca="1">IF($R169=1,SUM($AC$1:AC169),"")</f>
        <v/>
      </c>
      <c r="AQ169" s="120" t="str">
        <f t="shared" si="35"/>
        <v>22:30</v>
      </c>
    </row>
    <row r="170" spans="6:43" x14ac:dyDescent="0.3">
      <c r="F170" s="115">
        <f t="shared" si="36"/>
        <v>22</v>
      </c>
      <c r="G170" s="117">
        <f t="shared" si="37"/>
        <v>35</v>
      </c>
      <c r="H170" s="118">
        <f t="shared" si="38"/>
        <v>0.94097222222222221</v>
      </c>
      <c r="K170" s="116" t="str">
        <f xml:space="preserve"> IF(O170=1,"",RTD("cqg.rtd",,"StudyData",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/>
      </c>
      <c r="L170" s="116" t="e">
        <f>IF(K170="",NA(),RTD("cqg.rtd",,"StudyData",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>#N/A</v>
      </c>
      <c r="O170" s="115">
        <f t="shared" si="32"/>
        <v>1</v>
      </c>
      <c r="R170" s="115">
        <f t="shared" ca="1" si="33"/>
        <v>1.1479999999999837</v>
      </c>
      <c r="S170" s="115" t="str">
        <f>IF(O170=1,"",RTD("cqg.rtd",,"StudyData", "(Vol("&amp;$E$13&amp;")when  (LocalYear("&amp;$E$13&amp;")="&amp;$D$2&amp;" AND LocalMonth("&amp;$E$13&amp;")="&amp;$C$2&amp;" AND LocalDay("&amp;$E$13&amp;")="&amp;$B$2&amp;" AND LocalHour("&amp;$E$13&amp;")="&amp;F170&amp;" AND LocalMinute("&amp;$E$13&amp;")="&amp;G170&amp;"))", "Bar", "", "Close", "5", "0", "", "", "","FALSE","T"))</f>
        <v/>
      </c>
      <c r="T170" s="115" t="str">
        <f>IF(O170=1,"",RTD("cqg.rtd",,"StudyData", "(Vol("&amp;$E$14&amp;")when  (LocalYear("&amp;$E$14&amp;")="&amp;$D$3&amp;" AND LocalMonth("&amp;$E$14&amp;")="&amp;$C$3&amp;" AND LocalDay("&amp;$E$14&amp;")="&amp;$B$3&amp;" AND LocalHour("&amp;$E$14&amp;")="&amp;F170&amp;" AND LocalMinute("&amp;$E$14&amp;")="&amp;G170&amp;"))", "Bar", "", "Close", "5", "0", "", "", "","FALSE","T"))</f>
        <v/>
      </c>
      <c r="U170" s="115" t="str">
        <f>IF(O170=1,"",RTD("cqg.rtd",,"StudyData", "(Vol("&amp;$E$15&amp;")when  (LocalYear("&amp;$E$15&amp;")="&amp;$D$4&amp;" AND LocalMonth("&amp;$E$15&amp;")="&amp;$C$4&amp;" AND LocalDay("&amp;$E$15&amp;")="&amp;$B$4&amp;" AND LocalHour("&amp;$E$15&amp;")="&amp;F170&amp;" AND LocalMinute("&amp;$E$15&amp;")="&amp;G170&amp;"))", "Bar", "", "Close", "5", "0", "", "", "","FALSE","T"))</f>
        <v/>
      </c>
      <c r="V170" s="115" t="str">
        <f>IF(O170=1,"",RTD("cqg.rtd",,"StudyData", "(Vol("&amp;$E$16&amp;")when  (LocalYear("&amp;$E$16&amp;")="&amp;$D$5&amp;" AND LocalMonth("&amp;$E$16&amp;")="&amp;$C$5&amp;" AND LocalDay("&amp;$E$16&amp;")="&amp;$B$5&amp;" AND LocalHour("&amp;$E$16&amp;")="&amp;F170&amp;" AND LocalMinute("&amp;$E$16&amp;")="&amp;G170&amp;"))", "Bar", "", "Close", "5", "0", "", "", "","FALSE","T"))</f>
        <v/>
      </c>
      <c r="W170" s="115" t="str">
        <f>IF(O170=1,"",RTD("cqg.rtd",,"StudyData", "(Vol("&amp;$E$17&amp;")when  (LocalYear("&amp;$E$17&amp;")="&amp;$D$6&amp;" AND LocalMonth("&amp;$E$17&amp;")="&amp;$C$6&amp;" AND LocalDay("&amp;$E$17&amp;")="&amp;$B$6&amp;" AND LocalHour("&amp;$E$17&amp;")="&amp;F170&amp;" AND LocalMinute("&amp;$E$17&amp;")="&amp;G170&amp;"))", "Bar", "", "Close", "5", "0", "", "", "","FALSE","T"))</f>
        <v/>
      </c>
      <c r="X170" s="115" t="str">
        <f>IF(O170=1,"",RTD("cqg.rtd",,"StudyData", "(Vol("&amp;$E$18&amp;")when  (LocalYear("&amp;$E$18&amp;")="&amp;$D$7&amp;" AND LocalMonth("&amp;$E$18&amp;")="&amp;$C$7&amp;" AND LocalDay("&amp;$E$18&amp;")="&amp;$B$7&amp;" AND LocalHour("&amp;$E$18&amp;")="&amp;F170&amp;" AND LocalMinute("&amp;$E$18&amp;")="&amp;G170&amp;"))", "Bar", "", "Close", "5", "0", "", "", "","FALSE","T"))</f>
        <v/>
      </c>
      <c r="Y170" s="115" t="str">
        <f>IF(O170=1,"",RTD("cqg.rtd",,"StudyData", "(Vol("&amp;$E$19&amp;")when  (LocalYear("&amp;$E$19&amp;")="&amp;$D$8&amp;" AND LocalMonth("&amp;$E$19&amp;")="&amp;$C$8&amp;" AND LocalDay("&amp;$E$19&amp;")="&amp;$B$8&amp;" AND LocalHour("&amp;$E$19&amp;")="&amp;F170&amp;" AND LocalMinute("&amp;$E$19&amp;")="&amp;G170&amp;"))", "Bar", "", "Close", "5", "0", "", "", "","FALSE","T"))</f>
        <v/>
      </c>
      <c r="Z170" s="115" t="str">
        <f>IF(O170=1,"",RTD("cqg.rtd",,"StudyData", "(Vol("&amp;$E$20&amp;")when  (LocalYear("&amp;$E$20&amp;")="&amp;$D$9&amp;" AND LocalMonth("&amp;$E$20&amp;")="&amp;$C$9&amp;" AND LocalDay("&amp;$E$20&amp;")="&amp;$B$9&amp;" AND LocalHour("&amp;$E$20&amp;")="&amp;F170&amp;" AND LocalMinute("&amp;$E$20&amp;")="&amp;G170&amp;"))", "Bar", "", "Close", "5", "0", "", "", "","FALSE","T"))</f>
        <v/>
      </c>
      <c r="AA170" s="115" t="str">
        <f>IF(O170=1,"",RTD("cqg.rtd",,"StudyData", "(Vol("&amp;$E$21&amp;")when  (LocalYear("&amp;$E$21&amp;")="&amp;$D$10&amp;" AND LocalMonth("&amp;$E$21&amp;")="&amp;$C$10&amp;" AND LocalDay("&amp;$E$21&amp;")="&amp;$B$10&amp;" AND LocalHour("&amp;$E$21&amp;")="&amp;F170&amp;" AND LocalMinute("&amp;$E$21&amp;")="&amp;G170&amp;"))", "Bar", "", "Close", "5", "0", "", "", "","FALSE","T"))</f>
        <v/>
      </c>
      <c r="AB170" s="115" t="str">
        <f>IF(O170=1,"",RTD("cqg.rtd",,"StudyData", "(Vol("&amp;$E$21&amp;")when  (LocalYear("&amp;$E$21&amp;")="&amp;$D$11&amp;" AND LocalMonth("&amp;$E$21&amp;")="&amp;$C$11&amp;" AND LocalDay("&amp;$E$21&amp;")="&amp;$B$11&amp;" AND LocalHour("&amp;$E$21&amp;")="&amp;F170&amp;" AND LocalMinute("&amp;$E$21&amp;")="&amp;G170&amp;"))", "Bar", "", "Close", "5", "0", "", "", "","FALSE","T"))</f>
        <v/>
      </c>
      <c r="AC170" s="116" t="str">
        <f t="shared" si="34"/>
        <v/>
      </c>
      <c r="AE170" s="115" t="str">
        <f ca="1">IF($R170=1,SUM($S$1:S170),"")</f>
        <v/>
      </c>
      <c r="AF170" s="115" t="str">
        <f ca="1">IF($R170=1,SUM($T$1:T170),"")</f>
        <v/>
      </c>
      <c r="AG170" s="115" t="str">
        <f ca="1">IF($R170=1,SUM($U$1:U170),"")</f>
        <v/>
      </c>
      <c r="AH170" s="115" t="str">
        <f ca="1">IF($R170=1,SUM($V$1:V170),"")</f>
        <v/>
      </c>
      <c r="AI170" s="115" t="str">
        <f ca="1">IF($R170=1,SUM($W$1:W170),"")</f>
        <v/>
      </c>
      <c r="AJ170" s="115" t="str">
        <f ca="1">IF($R170=1,SUM($X$1:X170),"")</f>
        <v/>
      </c>
      <c r="AK170" s="115" t="str">
        <f ca="1">IF($R170=1,SUM($Y$1:Y170),"")</f>
        <v/>
      </c>
      <c r="AL170" s="115" t="str">
        <f ca="1">IF($R170=1,SUM($Z$1:Z170),"")</f>
        <v/>
      </c>
      <c r="AM170" s="115" t="str">
        <f ca="1">IF($R170=1,SUM($AA$1:AA170),"")</f>
        <v/>
      </c>
      <c r="AN170" s="115" t="str">
        <f ca="1">IF($R170=1,SUM($AB$1:AB170),"")</f>
        <v/>
      </c>
      <c r="AO170" s="115" t="str">
        <f ca="1">IF($R170=1,SUM($AC$1:AC170),"")</f>
        <v/>
      </c>
      <c r="AQ170" s="120" t="str">
        <f t="shared" si="35"/>
        <v>22:35</v>
      </c>
    </row>
    <row r="171" spans="6:43" x14ac:dyDescent="0.3">
      <c r="F171" s="115">
        <f t="shared" si="36"/>
        <v>22</v>
      </c>
      <c r="G171" s="117">
        <f t="shared" si="37"/>
        <v>40</v>
      </c>
      <c r="H171" s="118">
        <f t="shared" si="38"/>
        <v>0.94444444444444453</v>
      </c>
      <c r="K171" s="116" t="str">
        <f xml:space="preserve"> IF(O171=1,"",RTD("cqg.rtd",,"StudyData",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/>
      </c>
      <c r="L171" s="116" t="e">
        <f>IF(K171="",NA(),RTD("cqg.rtd",,"StudyData",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>#N/A</v>
      </c>
      <c r="O171" s="115">
        <f t="shared" si="32"/>
        <v>1</v>
      </c>
      <c r="R171" s="115">
        <f t="shared" ca="1" si="33"/>
        <v>1.1489999999999836</v>
      </c>
      <c r="S171" s="115" t="str">
        <f>IF(O171=1,"",RTD("cqg.rtd",,"StudyData", "(Vol("&amp;$E$13&amp;")when  (LocalYear("&amp;$E$13&amp;")="&amp;$D$2&amp;" AND LocalMonth("&amp;$E$13&amp;")="&amp;$C$2&amp;" AND LocalDay("&amp;$E$13&amp;")="&amp;$B$2&amp;" AND LocalHour("&amp;$E$13&amp;")="&amp;F171&amp;" AND LocalMinute("&amp;$E$13&amp;")="&amp;G171&amp;"))", "Bar", "", "Close", "5", "0", "", "", "","FALSE","T"))</f>
        <v/>
      </c>
      <c r="T171" s="115" t="str">
        <f>IF(O171=1,"",RTD("cqg.rtd",,"StudyData", "(Vol("&amp;$E$14&amp;")when  (LocalYear("&amp;$E$14&amp;")="&amp;$D$3&amp;" AND LocalMonth("&amp;$E$14&amp;")="&amp;$C$3&amp;" AND LocalDay("&amp;$E$14&amp;")="&amp;$B$3&amp;" AND LocalHour("&amp;$E$14&amp;")="&amp;F171&amp;" AND LocalMinute("&amp;$E$14&amp;")="&amp;G171&amp;"))", "Bar", "", "Close", "5", "0", "", "", "","FALSE","T"))</f>
        <v/>
      </c>
      <c r="U171" s="115" t="str">
        <f>IF(O171=1,"",RTD("cqg.rtd",,"StudyData", "(Vol("&amp;$E$15&amp;")when  (LocalYear("&amp;$E$15&amp;")="&amp;$D$4&amp;" AND LocalMonth("&amp;$E$15&amp;")="&amp;$C$4&amp;" AND LocalDay("&amp;$E$15&amp;")="&amp;$B$4&amp;" AND LocalHour("&amp;$E$15&amp;")="&amp;F171&amp;" AND LocalMinute("&amp;$E$15&amp;")="&amp;G171&amp;"))", "Bar", "", "Close", "5", "0", "", "", "","FALSE","T"))</f>
        <v/>
      </c>
      <c r="V171" s="115" t="str">
        <f>IF(O171=1,"",RTD("cqg.rtd",,"StudyData", "(Vol("&amp;$E$16&amp;")when  (LocalYear("&amp;$E$16&amp;")="&amp;$D$5&amp;" AND LocalMonth("&amp;$E$16&amp;")="&amp;$C$5&amp;" AND LocalDay("&amp;$E$16&amp;")="&amp;$B$5&amp;" AND LocalHour("&amp;$E$16&amp;")="&amp;F171&amp;" AND LocalMinute("&amp;$E$16&amp;")="&amp;G171&amp;"))", "Bar", "", "Close", "5", "0", "", "", "","FALSE","T"))</f>
        <v/>
      </c>
      <c r="W171" s="115" t="str">
        <f>IF(O171=1,"",RTD("cqg.rtd",,"StudyData", "(Vol("&amp;$E$17&amp;")when  (LocalYear("&amp;$E$17&amp;")="&amp;$D$6&amp;" AND LocalMonth("&amp;$E$17&amp;")="&amp;$C$6&amp;" AND LocalDay("&amp;$E$17&amp;")="&amp;$B$6&amp;" AND LocalHour("&amp;$E$17&amp;")="&amp;F171&amp;" AND LocalMinute("&amp;$E$17&amp;")="&amp;G171&amp;"))", "Bar", "", "Close", "5", "0", "", "", "","FALSE","T"))</f>
        <v/>
      </c>
      <c r="X171" s="115" t="str">
        <f>IF(O171=1,"",RTD("cqg.rtd",,"StudyData", "(Vol("&amp;$E$18&amp;")when  (LocalYear("&amp;$E$18&amp;")="&amp;$D$7&amp;" AND LocalMonth("&amp;$E$18&amp;")="&amp;$C$7&amp;" AND LocalDay("&amp;$E$18&amp;")="&amp;$B$7&amp;" AND LocalHour("&amp;$E$18&amp;")="&amp;F171&amp;" AND LocalMinute("&amp;$E$18&amp;")="&amp;G171&amp;"))", "Bar", "", "Close", "5", "0", "", "", "","FALSE","T"))</f>
        <v/>
      </c>
      <c r="Y171" s="115" t="str">
        <f>IF(O171=1,"",RTD("cqg.rtd",,"StudyData", "(Vol("&amp;$E$19&amp;")when  (LocalYear("&amp;$E$19&amp;")="&amp;$D$8&amp;" AND LocalMonth("&amp;$E$19&amp;")="&amp;$C$8&amp;" AND LocalDay("&amp;$E$19&amp;")="&amp;$B$8&amp;" AND LocalHour("&amp;$E$19&amp;")="&amp;F171&amp;" AND LocalMinute("&amp;$E$19&amp;")="&amp;G171&amp;"))", "Bar", "", "Close", "5", "0", "", "", "","FALSE","T"))</f>
        <v/>
      </c>
      <c r="Z171" s="115" t="str">
        <f>IF(O171=1,"",RTD("cqg.rtd",,"StudyData", "(Vol("&amp;$E$20&amp;")when  (LocalYear("&amp;$E$20&amp;")="&amp;$D$9&amp;" AND LocalMonth("&amp;$E$20&amp;")="&amp;$C$9&amp;" AND LocalDay("&amp;$E$20&amp;")="&amp;$B$9&amp;" AND LocalHour("&amp;$E$20&amp;")="&amp;F171&amp;" AND LocalMinute("&amp;$E$20&amp;")="&amp;G171&amp;"))", "Bar", "", "Close", "5", "0", "", "", "","FALSE","T"))</f>
        <v/>
      </c>
      <c r="AA171" s="115" t="str">
        <f>IF(O171=1,"",RTD("cqg.rtd",,"StudyData", "(Vol("&amp;$E$21&amp;")when  (LocalYear("&amp;$E$21&amp;")="&amp;$D$10&amp;" AND LocalMonth("&amp;$E$21&amp;")="&amp;$C$10&amp;" AND LocalDay("&amp;$E$21&amp;")="&amp;$B$10&amp;" AND LocalHour("&amp;$E$21&amp;")="&amp;F171&amp;" AND LocalMinute("&amp;$E$21&amp;")="&amp;G171&amp;"))", "Bar", "", "Close", "5", "0", "", "", "","FALSE","T"))</f>
        <v/>
      </c>
      <c r="AB171" s="115" t="str">
        <f>IF(O171=1,"",RTD("cqg.rtd",,"StudyData", "(Vol("&amp;$E$21&amp;")when  (LocalYear("&amp;$E$21&amp;")="&amp;$D$11&amp;" AND LocalMonth("&amp;$E$21&amp;")="&amp;$C$11&amp;" AND LocalDay("&amp;$E$21&amp;")="&amp;$B$11&amp;" AND LocalHour("&amp;$E$21&amp;")="&amp;F171&amp;" AND LocalMinute("&amp;$E$21&amp;")="&amp;G171&amp;"))", "Bar", "", "Close", "5", "0", "", "", "","FALSE","T"))</f>
        <v/>
      </c>
      <c r="AC171" s="116" t="str">
        <f t="shared" si="34"/>
        <v/>
      </c>
      <c r="AE171" s="115" t="str">
        <f ca="1">IF($R171=1,SUM($S$1:S171),"")</f>
        <v/>
      </c>
      <c r="AF171" s="115" t="str">
        <f ca="1">IF($R171=1,SUM($T$1:T171),"")</f>
        <v/>
      </c>
      <c r="AG171" s="115" t="str">
        <f ca="1">IF($R171=1,SUM($U$1:U171),"")</f>
        <v/>
      </c>
      <c r="AH171" s="115" t="str">
        <f ca="1">IF($R171=1,SUM($V$1:V171),"")</f>
        <v/>
      </c>
      <c r="AI171" s="115" t="str">
        <f ca="1">IF($R171=1,SUM($W$1:W171),"")</f>
        <v/>
      </c>
      <c r="AJ171" s="115" t="str">
        <f ca="1">IF($R171=1,SUM($X$1:X171),"")</f>
        <v/>
      </c>
      <c r="AK171" s="115" t="str">
        <f ca="1">IF($R171=1,SUM($Y$1:Y171),"")</f>
        <v/>
      </c>
      <c r="AL171" s="115" t="str">
        <f ca="1">IF($R171=1,SUM($Z$1:Z171),"")</f>
        <v/>
      </c>
      <c r="AM171" s="115" t="str">
        <f ca="1">IF($R171=1,SUM($AA$1:AA171),"")</f>
        <v/>
      </c>
      <c r="AN171" s="115" t="str">
        <f ca="1">IF($R171=1,SUM($AB$1:AB171),"")</f>
        <v/>
      </c>
      <c r="AO171" s="115" t="str">
        <f ca="1">IF($R171=1,SUM($AC$1:AC171),"")</f>
        <v/>
      </c>
      <c r="AQ171" s="120" t="str">
        <f t="shared" si="35"/>
        <v>22:40</v>
      </c>
    </row>
    <row r="172" spans="6:43" x14ac:dyDescent="0.3">
      <c r="F172" s="115">
        <f t="shared" si="36"/>
        <v>22</v>
      </c>
      <c r="G172" s="117">
        <f t="shared" si="37"/>
        <v>45</v>
      </c>
      <c r="H172" s="118">
        <f t="shared" si="38"/>
        <v>0.94791666666666663</v>
      </c>
      <c r="K172" s="116" t="str">
        <f xml:space="preserve"> IF(O172=1,"",RTD("cqg.rtd",,"StudyData",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/>
      </c>
      <c r="L172" s="116" t="e">
        <f>IF(K172="",NA(),RTD("cqg.rtd",,"StudyData",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>#N/A</v>
      </c>
      <c r="O172" s="115">
        <f t="shared" si="32"/>
        <v>1</v>
      </c>
      <c r="R172" s="115">
        <f t="shared" ca="1" si="33"/>
        <v>1.1499999999999835</v>
      </c>
      <c r="S172" s="115" t="str">
        <f>IF(O172=1,"",RTD("cqg.rtd",,"StudyData", "(Vol("&amp;$E$13&amp;")when  (LocalYear("&amp;$E$13&amp;")="&amp;$D$2&amp;" AND LocalMonth("&amp;$E$13&amp;")="&amp;$C$2&amp;" AND LocalDay("&amp;$E$13&amp;")="&amp;$B$2&amp;" AND LocalHour("&amp;$E$13&amp;")="&amp;F172&amp;" AND LocalMinute("&amp;$E$13&amp;")="&amp;G172&amp;"))", "Bar", "", "Close", "5", "0", "", "", "","FALSE","T"))</f>
        <v/>
      </c>
      <c r="T172" s="115" t="str">
        <f>IF(O172=1,"",RTD("cqg.rtd",,"StudyData", "(Vol("&amp;$E$14&amp;")when  (LocalYear("&amp;$E$14&amp;")="&amp;$D$3&amp;" AND LocalMonth("&amp;$E$14&amp;")="&amp;$C$3&amp;" AND LocalDay("&amp;$E$14&amp;")="&amp;$B$3&amp;" AND LocalHour("&amp;$E$14&amp;")="&amp;F172&amp;" AND LocalMinute("&amp;$E$14&amp;")="&amp;G172&amp;"))", "Bar", "", "Close", "5", "0", "", "", "","FALSE","T"))</f>
        <v/>
      </c>
      <c r="U172" s="115" t="str">
        <f>IF(O172=1,"",RTD("cqg.rtd",,"StudyData", "(Vol("&amp;$E$15&amp;")when  (LocalYear("&amp;$E$15&amp;")="&amp;$D$4&amp;" AND LocalMonth("&amp;$E$15&amp;")="&amp;$C$4&amp;" AND LocalDay("&amp;$E$15&amp;")="&amp;$B$4&amp;" AND LocalHour("&amp;$E$15&amp;")="&amp;F172&amp;" AND LocalMinute("&amp;$E$15&amp;")="&amp;G172&amp;"))", "Bar", "", "Close", "5", "0", "", "", "","FALSE","T"))</f>
        <v/>
      </c>
      <c r="V172" s="115" t="str">
        <f>IF(O172=1,"",RTD("cqg.rtd",,"StudyData", "(Vol("&amp;$E$16&amp;")when  (LocalYear("&amp;$E$16&amp;")="&amp;$D$5&amp;" AND LocalMonth("&amp;$E$16&amp;")="&amp;$C$5&amp;" AND LocalDay("&amp;$E$16&amp;")="&amp;$B$5&amp;" AND LocalHour("&amp;$E$16&amp;")="&amp;F172&amp;" AND LocalMinute("&amp;$E$16&amp;")="&amp;G172&amp;"))", "Bar", "", "Close", "5", "0", "", "", "","FALSE","T"))</f>
        <v/>
      </c>
      <c r="W172" s="115" t="str">
        <f>IF(O172=1,"",RTD("cqg.rtd",,"StudyData", "(Vol("&amp;$E$17&amp;")when  (LocalYear("&amp;$E$17&amp;")="&amp;$D$6&amp;" AND LocalMonth("&amp;$E$17&amp;")="&amp;$C$6&amp;" AND LocalDay("&amp;$E$17&amp;")="&amp;$B$6&amp;" AND LocalHour("&amp;$E$17&amp;")="&amp;F172&amp;" AND LocalMinute("&amp;$E$17&amp;")="&amp;G172&amp;"))", "Bar", "", "Close", "5", "0", "", "", "","FALSE","T"))</f>
        <v/>
      </c>
      <c r="X172" s="115" t="str">
        <f>IF(O172=1,"",RTD("cqg.rtd",,"StudyData", "(Vol("&amp;$E$18&amp;")when  (LocalYear("&amp;$E$18&amp;")="&amp;$D$7&amp;" AND LocalMonth("&amp;$E$18&amp;")="&amp;$C$7&amp;" AND LocalDay("&amp;$E$18&amp;")="&amp;$B$7&amp;" AND LocalHour("&amp;$E$18&amp;")="&amp;F172&amp;" AND LocalMinute("&amp;$E$18&amp;")="&amp;G172&amp;"))", "Bar", "", "Close", "5", "0", "", "", "","FALSE","T"))</f>
        <v/>
      </c>
      <c r="Y172" s="115" t="str">
        <f>IF(O172=1,"",RTD("cqg.rtd",,"StudyData", "(Vol("&amp;$E$19&amp;")when  (LocalYear("&amp;$E$19&amp;")="&amp;$D$8&amp;" AND LocalMonth("&amp;$E$19&amp;")="&amp;$C$8&amp;" AND LocalDay("&amp;$E$19&amp;")="&amp;$B$8&amp;" AND LocalHour("&amp;$E$19&amp;")="&amp;F172&amp;" AND LocalMinute("&amp;$E$19&amp;")="&amp;G172&amp;"))", "Bar", "", "Close", "5", "0", "", "", "","FALSE","T"))</f>
        <v/>
      </c>
      <c r="Z172" s="115" t="str">
        <f>IF(O172=1,"",RTD("cqg.rtd",,"StudyData", "(Vol("&amp;$E$20&amp;")when  (LocalYear("&amp;$E$20&amp;")="&amp;$D$9&amp;" AND LocalMonth("&amp;$E$20&amp;")="&amp;$C$9&amp;" AND LocalDay("&amp;$E$20&amp;")="&amp;$B$9&amp;" AND LocalHour("&amp;$E$20&amp;")="&amp;F172&amp;" AND LocalMinute("&amp;$E$20&amp;")="&amp;G172&amp;"))", "Bar", "", "Close", "5", "0", "", "", "","FALSE","T"))</f>
        <v/>
      </c>
      <c r="AA172" s="115" t="str">
        <f>IF(O172=1,"",RTD("cqg.rtd",,"StudyData", "(Vol("&amp;$E$21&amp;")when  (LocalYear("&amp;$E$21&amp;")="&amp;$D$10&amp;" AND LocalMonth("&amp;$E$21&amp;")="&amp;$C$10&amp;" AND LocalDay("&amp;$E$21&amp;")="&amp;$B$10&amp;" AND LocalHour("&amp;$E$21&amp;")="&amp;F172&amp;" AND LocalMinute("&amp;$E$21&amp;")="&amp;G172&amp;"))", "Bar", "", "Close", "5", "0", "", "", "","FALSE","T"))</f>
        <v/>
      </c>
      <c r="AB172" s="115" t="str">
        <f>IF(O172=1,"",RTD("cqg.rtd",,"StudyData", "(Vol("&amp;$E$21&amp;")when  (LocalYear("&amp;$E$21&amp;")="&amp;$D$11&amp;" AND LocalMonth("&amp;$E$21&amp;")="&amp;$C$11&amp;" AND LocalDay("&amp;$E$21&amp;")="&amp;$B$11&amp;" AND LocalHour("&amp;$E$21&amp;")="&amp;F172&amp;" AND LocalMinute("&amp;$E$21&amp;")="&amp;G172&amp;"))", "Bar", "", "Close", "5", "0", "", "", "","FALSE","T"))</f>
        <v/>
      </c>
      <c r="AC172" s="116" t="str">
        <f t="shared" si="34"/>
        <v/>
      </c>
      <c r="AE172" s="115" t="str">
        <f ca="1">IF($R172=1,SUM($S$1:S172),"")</f>
        <v/>
      </c>
      <c r="AF172" s="115" t="str">
        <f ca="1">IF($R172=1,SUM($T$1:T172),"")</f>
        <v/>
      </c>
      <c r="AG172" s="115" t="str">
        <f ca="1">IF($R172=1,SUM($U$1:U172),"")</f>
        <v/>
      </c>
      <c r="AH172" s="115" t="str">
        <f ca="1">IF($R172=1,SUM($V$1:V172),"")</f>
        <v/>
      </c>
      <c r="AI172" s="115" t="str">
        <f ca="1">IF($R172=1,SUM($W$1:W172),"")</f>
        <v/>
      </c>
      <c r="AJ172" s="115" t="str">
        <f ca="1">IF($R172=1,SUM($X$1:X172),"")</f>
        <v/>
      </c>
      <c r="AK172" s="115" t="str">
        <f ca="1">IF($R172=1,SUM($Y$1:Y172),"")</f>
        <v/>
      </c>
      <c r="AL172" s="115" t="str">
        <f ca="1">IF($R172=1,SUM($Z$1:Z172),"")</f>
        <v/>
      </c>
      <c r="AM172" s="115" t="str">
        <f ca="1">IF($R172=1,SUM($AA$1:AA172),"")</f>
        <v/>
      </c>
      <c r="AN172" s="115" t="str">
        <f ca="1">IF($R172=1,SUM($AB$1:AB172),"")</f>
        <v/>
      </c>
      <c r="AO172" s="115" t="str">
        <f ca="1">IF($R172=1,SUM($AC$1:AC172),"")</f>
        <v/>
      </c>
      <c r="AQ172" s="120" t="str">
        <f t="shared" si="35"/>
        <v>22:45</v>
      </c>
    </row>
    <row r="173" spans="6:43" x14ac:dyDescent="0.3">
      <c r="F173" s="115">
        <f t="shared" si="36"/>
        <v>22</v>
      </c>
      <c r="G173" s="117">
        <f t="shared" si="37"/>
        <v>50</v>
      </c>
      <c r="H173" s="118">
        <f t="shared" si="38"/>
        <v>0.95138888888888884</v>
      </c>
      <c r="K173" s="116" t="str">
        <f xml:space="preserve"> IF(O173=1,"",RTD("cqg.rtd",,"StudyData",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/>
      </c>
      <c r="L173" s="116" t="e">
        <f>IF(K173="",NA(),RTD("cqg.rtd",,"StudyData",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>#N/A</v>
      </c>
      <c r="O173" s="115">
        <f t="shared" si="32"/>
        <v>1</v>
      </c>
      <c r="R173" s="115">
        <f t="shared" ca="1" si="33"/>
        <v>1.1509999999999834</v>
      </c>
      <c r="S173" s="115" t="str">
        <f>IF(O173=1,"",RTD("cqg.rtd",,"StudyData", "(Vol("&amp;$E$13&amp;")when  (LocalYear("&amp;$E$13&amp;")="&amp;$D$2&amp;" AND LocalMonth("&amp;$E$13&amp;")="&amp;$C$2&amp;" AND LocalDay("&amp;$E$13&amp;")="&amp;$B$2&amp;" AND LocalHour("&amp;$E$13&amp;")="&amp;F173&amp;" AND LocalMinute("&amp;$E$13&amp;")="&amp;G173&amp;"))", "Bar", "", "Close", "5", "0", "", "", "","FALSE","T"))</f>
        <v/>
      </c>
      <c r="T173" s="115" t="str">
        <f>IF(O173=1,"",RTD("cqg.rtd",,"StudyData", "(Vol("&amp;$E$14&amp;")when  (LocalYear("&amp;$E$14&amp;")="&amp;$D$3&amp;" AND LocalMonth("&amp;$E$14&amp;")="&amp;$C$3&amp;" AND LocalDay("&amp;$E$14&amp;")="&amp;$B$3&amp;" AND LocalHour("&amp;$E$14&amp;")="&amp;F173&amp;" AND LocalMinute("&amp;$E$14&amp;")="&amp;G173&amp;"))", "Bar", "", "Close", "5", "0", "", "", "","FALSE","T"))</f>
        <v/>
      </c>
      <c r="U173" s="115" t="str">
        <f>IF(O173=1,"",RTD("cqg.rtd",,"StudyData", "(Vol("&amp;$E$15&amp;")when  (LocalYear("&amp;$E$15&amp;")="&amp;$D$4&amp;" AND LocalMonth("&amp;$E$15&amp;")="&amp;$C$4&amp;" AND LocalDay("&amp;$E$15&amp;")="&amp;$B$4&amp;" AND LocalHour("&amp;$E$15&amp;")="&amp;F173&amp;" AND LocalMinute("&amp;$E$15&amp;")="&amp;G173&amp;"))", "Bar", "", "Close", "5", "0", "", "", "","FALSE","T"))</f>
        <v/>
      </c>
      <c r="V173" s="115" t="str">
        <f>IF(O173=1,"",RTD("cqg.rtd",,"StudyData", "(Vol("&amp;$E$16&amp;")when  (LocalYear("&amp;$E$16&amp;")="&amp;$D$5&amp;" AND LocalMonth("&amp;$E$16&amp;")="&amp;$C$5&amp;" AND LocalDay("&amp;$E$16&amp;")="&amp;$B$5&amp;" AND LocalHour("&amp;$E$16&amp;")="&amp;F173&amp;" AND LocalMinute("&amp;$E$16&amp;")="&amp;G173&amp;"))", "Bar", "", "Close", "5", "0", "", "", "","FALSE","T"))</f>
        <v/>
      </c>
      <c r="W173" s="115" t="str">
        <f>IF(O173=1,"",RTD("cqg.rtd",,"StudyData", "(Vol("&amp;$E$17&amp;")when  (LocalYear("&amp;$E$17&amp;")="&amp;$D$6&amp;" AND LocalMonth("&amp;$E$17&amp;")="&amp;$C$6&amp;" AND LocalDay("&amp;$E$17&amp;")="&amp;$B$6&amp;" AND LocalHour("&amp;$E$17&amp;")="&amp;F173&amp;" AND LocalMinute("&amp;$E$17&amp;")="&amp;G173&amp;"))", "Bar", "", "Close", "5", "0", "", "", "","FALSE","T"))</f>
        <v/>
      </c>
      <c r="X173" s="115" t="str">
        <f>IF(O173=1,"",RTD("cqg.rtd",,"StudyData", "(Vol("&amp;$E$18&amp;")when  (LocalYear("&amp;$E$18&amp;")="&amp;$D$7&amp;" AND LocalMonth("&amp;$E$18&amp;")="&amp;$C$7&amp;" AND LocalDay("&amp;$E$18&amp;")="&amp;$B$7&amp;" AND LocalHour("&amp;$E$18&amp;")="&amp;F173&amp;" AND LocalMinute("&amp;$E$18&amp;")="&amp;G173&amp;"))", "Bar", "", "Close", "5", "0", "", "", "","FALSE","T"))</f>
        <v/>
      </c>
      <c r="Y173" s="115" t="str">
        <f>IF(O173=1,"",RTD("cqg.rtd",,"StudyData", "(Vol("&amp;$E$19&amp;")when  (LocalYear("&amp;$E$19&amp;")="&amp;$D$8&amp;" AND LocalMonth("&amp;$E$19&amp;")="&amp;$C$8&amp;" AND LocalDay("&amp;$E$19&amp;")="&amp;$B$8&amp;" AND LocalHour("&amp;$E$19&amp;")="&amp;F173&amp;" AND LocalMinute("&amp;$E$19&amp;")="&amp;G173&amp;"))", "Bar", "", "Close", "5", "0", "", "", "","FALSE","T"))</f>
        <v/>
      </c>
      <c r="Z173" s="115" t="str">
        <f>IF(O173=1,"",RTD("cqg.rtd",,"StudyData", "(Vol("&amp;$E$20&amp;")when  (LocalYear("&amp;$E$20&amp;")="&amp;$D$9&amp;" AND LocalMonth("&amp;$E$20&amp;")="&amp;$C$9&amp;" AND LocalDay("&amp;$E$20&amp;")="&amp;$B$9&amp;" AND LocalHour("&amp;$E$20&amp;")="&amp;F173&amp;" AND LocalMinute("&amp;$E$20&amp;")="&amp;G173&amp;"))", "Bar", "", "Close", "5", "0", "", "", "","FALSE","T"))</f>
        <v/>
      </c>
      <c r="AA173" s="115" t="str">
        <f>IF(O173=1,"",RTD("cqg.rtd",,"StudyData", "(Vol("&amp;$E$21&amp;")when  (LocalYear("&amp;$E$21&amp;")="&amp;$D$10&amp;" AND LocalMonth("&amp;$E$21&amp;")="&amp;$C$10&amp;" AND LocalDay("&amp;$E$21&amp;")="&amp;$B$10&amp;" AND LocalHour("&amp;$E$21&amp;")="&amp;F173&amp;" AND LocalMinute("&amp;$E$21&amp;")="&amp;G173&amp;"))", "Bar", "", "Close", "5", "0", "", "", "","FALSE","T"))</f>
        <v/>
      </c>
      <c r="AB173" s="115" t="str">
        <f>IF(O173=1,"",RTD("cqg.rtd",,"StudyData", "(Vol("&amp;$E$21&amp;")when  (LocalYear("&amp;$E$21&amp;")="&amp;$D$11&amp;" AND LocalMonth("&amp;$E$21&amp;")="&amp;$C$11&amp;" AND LocalDay("&amp;$E$21&amp;")="&amp;$B$11&amp;" AND LocalHour("&amp;$E$21&amp;")="&amp;F173&amp;" AND LocalMinute("&amp;$E$21&amp;")="&amp;G173&amp;"))", "Bar", "", "Close", "5", "0", "", "", "","FALSE","T"))</f>
        <v/>
      </c>
      <c r="AC173" s="116" t="str">
        <f t="shared" si="34"/>
        <v/>
      </c>
      <c r="AE173" s="115" t="str">
        <f ca="1">IF($R173=1,SUM($S$1:S173),"")</f>
        <v/>
      </c>
      <c r="AF173" s="115" t="str">
        <f ca="1">IF($R173=1,SUM($T$1:T173),"")</f>
        <v/>
      </c>
      <c r="AG173" s="115" t="str">
        <f ca="1">IF($R173=1,SUM($U$1:U173),"")</f>
        <v/>
      </c>
      <c r="AH173" s="115" t="str">
        <f ca="1">IF($R173=1,SUM($V$1:V173),"")</f>
        <v/>
      </c>
      <c r="AI173" s="115" t="str">
        <f ca="1">IF($R173=1,SUM($W$1:W173),"")</f>
        <v/>
      </c>
      <c r="AJ173" s="115" t="str">
        <f ca="1">IF($R173=1,SUM($X$1:X173),"")</f>
        <v/>
      </c>
      <c r="AK173" s="115" t="str">
        <f ca="1">IF($R173=1,SUM($Y$1:Y173),"")</f>
        <v/>
      </c>
      <c r="AL173" s="115" t="str">
        <f ca="1">IF($R173=1,SUM($Z$1:Z173),"")</f>
        <v/>
      </c>
      <c r="AM173" s="115" t="str">
        <f ca="1">IF($R173=1,SUM($AA$1:AA173),"")</f>
        <v/>
      </c>
      <c r="AN173" s="115" t="str">
        <f ca="1">IF($R173=1,SUM($AB$1:AB173),"")</f>
        <v/>
      </c>
      <c r="AO173" s="115" t="str">
        <f ca="1">IF($R173=1,SUM($AC$1:AC173),"")</f>
        <v/>
      </c>
      <c r="AQ173" s="120" t="str">
        <f t="shared" si="35"/>
        <v>22:50</v>
      </c>
    </row>
    <row r="174" spans="6:43" x14ac:dyDescent="0.3">
      <c r="F174" s="115">
        <f t="shared" si="36"/>
        <v>22</v>
      </c>
      <c r="G174" s="117">
        <f t="shared" si="37"/>
        <v>55</v>
      </c>
      <c r="H174" s="118">
        <f t="shared" si="38"/>
        <v>0.95486111111111116</v>
      </c>
      <c r="K174" s="116" t="str">
        <f xml:space="preserve"> IF(O174=1,"",RTD("cqg.rtd",,"StudyData",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/>
      </c>
      <c r="L174" s="116" t="e">
        <f>IF(K174="",NA(),RTD("cqg.rtd",,"StudyData",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>#N/A</v>
      </c>
      <c r="O174" s="115">
        <f t="shared" si="32"/>
        <v>1</v>
      </c>
      <c r="R174" s="115">
        <f t="shared" ca="1" si="33"/>
        <v>1.1519999999999833</v>
      </c>
      <c r="S174" s="115" t="str">
        <f>IF(O174=1,"",RTD("cqg.rtd",,"StudyData", "(Vol("&amp;$E$13&amp;")when  (LocalYear("&amp;$E$13&amp;")="&amp;$D$2&amp;" AND LocalMonth("&amp;$E$13&amp;")="&amp;$C$2&amp;" AND LocalDay("&amp;$E$13&amp;")="&amp;$B$2&amp;" AND LocalHour("&amp;$E$13&amp;")="&amp;F174&amp;" AND LocalMinute("&amp;$E$13&amp;")="&amp;G174&amp;"))", "Bar", "", "Close", "5", "0", "", "", "","FALSE","T"))</f>
        <v/>
      </c>
      <c r="T174" s="115" t="str">
        <f>IF(O174=1,"",RTD("cqg.rtd",,"StudyData", "(Vol("&amp;$E$14&amp;")when  (LocalYear("&amp;$E$14&amp;")="&amp;$D$3&amp;" AND LocalMonth("&amp;$E$14&amp;")="&amp;$C$3&amp;" AND LocalDay("&amp;$E$14&amp;")="&amp;$B$3&amp;" AND LocalHour("&amp;$E$14&amp;")="&amp;F174&amp;" AND LocalMinute("&amp;$E$14&amp;")="&amp;G174&amp;"))", "Bar", "", "Close", "5", "0", "", "", "","FALSE","T"))</f>
        <v/>
      </c>
      <c r="U174" s="115" t="str">
        <f>IF(O174=1,"",RTD("cqg.rtd",,"StudyData", "(Vol("&amp;$E$15&amp;")when  (LocalYear("&amp;$E$15&amp;")="&amp;$D$4&amp;" AND LocalMonth("&amp;$E$15&amp;")="&amp;$C$4&amp;" AND LocalDay("&amp;$E$15&amp;")="&amp;$B$4&amp;" AND LocalHour("&amp;$E$15&amp;")="&amp;F174&amp;" AND LocalMinute("&amp;$E$15&amp;")="&amp;G174&amp;"))", "Bar", "", "Close", "5", "0", "", "", "","FALSE","T"))</f>
        <v/>
      </c>
      <c r="V174" s="115" t="str">
        <f>IF(O174=1,"",RTD("cqg.rtd",,"StudyData", "(Vol("&amp;$E$16&amp;")when  (LocalYear("&amp;$E$16&amp;")="&amp;$D$5&amp;" AND LocalMonth("&amp;$E$16&amp;")="&amp;$C$5&amp;" AND LocalDay("&amp;$E$16&amp;")="&amp;$B$5&amp;" AND LocalHour("&amp;$E$16&amp;")="&amp;F174&amp;" AND LocalMinute("&amp;$E$16&amp;")="&amp;G174&amp;"))", "Bar", "", "Close", "5", "0", "", "", "","FALSE","T"))</f>
        <v/>
      </c>
      <c r="W174" s="115" t="str">
        <f>IF(O174=1,"",RTD("cqg.rtd",,"StudyData", "(Vol("&amp;$E$17&amp;")when  (LocalYear("&amp;$E$17&amp;")="&amp;$D$6&amp;" AND LocalMonth("&amp;$E$17&amp;")="&amp;$C$6&amp;" AND LocalDay("&amp;$E$17&amp;")="&amp;$B$6&amp;" AND LocalHour("&amp;$E$17&amp;")="&amp;F174&amp;" AND LocalMinute("&amp;$E$17&amp;")="&amp;G174&amp;"))", "Bar", "", "Close", "5", "0", "", "", "","FALSE","T"))</f>
        <v/>
      </c>
      <c r="X174" s="115" t="str">
        <f>IF(O174=1,"",RTD("cqg.rtd",,"StudyData", "(Vol("&amp;$E$18&amp;")when  (LocalYear("&amp;$E$18&amp;")="&amp;$D$7&amp;" AND LocalMonth("&amp;$E$18&amp;")="&amp;$C$7&amp;" AND LocalDay("&amp;$E$18&amp;")="&amp;$B$7&amp;" AND LocalHour("&amp;$E$18&amp;")="&amp;F174&amp;" AND LocalMinute("&amp;$E$18&amp;")="&amp;G174&amp;"))", "Bar", "", "Close", "5", "0", "", "", "","FALSE","T"))</f>
        <v/>
      </c>
      <c r="Y174" s="115" t="str">
        <f>IF(O174=1,"",RTD("cqg.rtd",,"StudyData", "(Vol("&amp;$E$19&amp;")when  (LocalYear("&amp;$E$19&amp;")="&amp;$D$8&amp;" AND LocalMonth("&amp;$E$19&amp;")="&amp;$C$8&amp;" AND LocalDay("&amp;$E$19&amp;")="&amp;$B$8&amp;" AND LocalHour("&amp;$E$19&amp;")="&amp;F174&amp;" AND LocalMinute("&amp;$E$19&amp;")="&amp;G174&amp;"))", "Bar", "", "Close", "5", "0", "", "", "","FALSE","T"))</f>
        <v/>
      </c>
      <c r="Z174" s="115" t="str">
        <f>IF(O174=1,"",RTD("cqg.rtd",,"StudyData", "(Vol("&amp;$E$20&amp;")when  (LocalYear("&amp;$E$20&amp;")="&amp;$D$9&amp;" AND LocalMonth("&amp;$E$20&amp;")="&amp;$C$9&amp;" AND LocalDay("&amp;$E$20&amp;")="&amp;$B$9&amp;" AND LocalHour("&amp;$E$20&amp;")="&amp;F174&amp;" AND LocalMinute("&amp;$E$20&amp;")="&amp;G174&amp;"))", "Bar", "", "Close", "5", "0", "", "", "","FALSE","T"))</f>
        <v/>
      </c>
      <c r="AA174" s="115" t="str">
        <f>IF(O174=1,"",RTD("cqg.rtd",,"StudyData", "(Vol("&amp;$E$21&amp;")when  (LocalYear("&amp;$E$21&amp;")="&amp;$D$10&amp;" AND LocalMonth("&amp;$E$21&amp;")="&amp;$C$10&amp;" AND LocalDay("&amp;$E$21&amp;")="&amp;$B$10&amp;" AND LocalHour("&amp;$E$21&amp;")="&amp;F174&amp;" AND LocalMinute("&amp;$E$21&amp;")="&amp;G174&amp;"))", "Bar", "", "Close", "5", "0", "", "", "","FALSE","T"))</f>
        <v/>
      </c>
      <c r="AB174" s="115" t="str">
        <f>IF(O174=1,"",RTD("cqg.rtd",,"StudyData", "(Vol("&amp;$E$21&amp;")when  (LocalYear("&amp;$E$21&amp;")="&amp;$D$11&amp;" AND LocalMonth("&amp;$E$21&amp;")="&amp;$C$11&amp;" AND LocalDay("&amp;$E$21&amp;")="&amp;$B$11&amp;" AND LocalHour("&amp;$E$21&amp;")="&amp;F174&amp;" AND LocalMinute("&amp;$E$21&amp;")="&amp;G174&amp;"))", "Bar", "", "Close", "5", "0", "", "", "","FALSE","T"))</f>
        <v/>
      </c>
      <c r="AC174" s="116" t="str">
        <f t="shared" si="34"/>
        <v/>
      </c>
      <c r="AE174" s="115" t="str">
        <f ca="1">IF($R174=1,SUM($S$1:S174),"")</f>
        <v/>
      </c>
      <c r="AF174" s="115" t="str">
        <f ca="1">IF($R174=1,SUM($T$1:T174),"")</f>
        <v/>
      </c>
      <c r="AG174" s="115" t="str">
        <f ca="1">IF($R174=1,SUM($U$1:U174),"")</f>
        <v/>
      </c>
      <c r="AH174" s="115" t="str">
        <f ca="1">IF($R174=1,SUM($V$1:V174),"")</f>
        <v/>
      </c>
      <c r="AI174" s="115" t="str">
        <f ca="1">IF($R174=1,SUM($W$1:W174),"")</f>
        <v/>
      </c>
      <c r="AJ174" s="115" t="str">
        <f ca="1">IF($R174=1,SUM($X$1:X174),"")</f>
        <v/>
      </c>
      <c r="AK174" s="115" t="str">
        <f ca="1">IF($R174=1,SUM($Y$1:Y174),"")</f>
        <v/>
      </c>
      <c r="AL174" s="115" t="str">
        <f ca="1">IF($R174=1,SUM($Z$1:Z174),"")</f>
        <v/>
      </c>
      <c r="AM174" s="115" t="str">
        <f ca="1">IF($R174=1,SUM($AA$1:AA174),"")</f>
        <v/>
      </c>
      <c r="AN174" s="115" t="str">
        <f ca="1">IF($R174=1,SUM($AB$1:AB174),"")</f>
        <v/>
      </c>
      <c r="AO174" s="115" t="str">
        <f ca="1">IF($R174=1,SUM($AC$1:AC174),"")</f>
        <v/>
      </c>
      <c r="AQ174" s="120" t="str">
        <f t="shared" si="35"/>
        <v>22:55</v>
      </c>
    </row>
    <row r="175" spans="6:43" x14ac:dyDescent="0.3">
      <c r="F175" s="115">
        <f t="shared" si="36"/>
        <v>23</v>
      </c>
      <c r="G175" s="117" t="str">
        <f t="shared" si="37"/>
        <v>00</v>
      </c>
      <c r="H175" s="118">
        <f t="shared" si="38"/>
        <v>0.95833333333333337</v>
      </c>
      <c r="K175" s="116" t="str">
        <f xml:space="preserve"> IF(O175=1,"",RTD("cqg.rtd",,"StudyData",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/>
      </c>
      <c r="L175" s="116" t="e">
        <f>IF(K175="",NA(),RTD("cqg.rtd",,"StudyData",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>#N/A</v>
      </c>
      <c r="O175" s="115">
        <f t="shared" si="32"/>
        <v>1</v>
      </c>
      <c r="R175" s="115">
        <f t="shared" ca="1" si="33"/>
        <v>1.1529999999999831</v>
      </c>
      <c r="S175" s="115" t="str">
        <f>IF(O175=1,"",RTD("cqg.rtd",,"StudyData", "(Vol("&amp;$E$13&amp;")when  (LocalYear("&amp;$E$13&amp;")="&amp;$D$2&amp;" AND LocalMonth("&amp;$E$13&amp;")="&amp;$C$2&amp;" AND LocalDay("&amp;$E$13&amp;")="&amp;$B$2&amp;" AND LocalHour("&amp;$E$13&amp;")="&amp;F175&amp;" AND LocalMinute("&amp;$E$13&amp;")="&amp;G175&amp;"))", "Bar", "", "Close", "5", "0", "", "", "","FALSE","T"))</f>
        <v/>
      </c>
      <c r="T175" s="115" t="str">
        <f>IF(O175=1,"",RTD("cqg.rtd",,"StudyData", "(Vol("&amp;$E$14&amp;")when  (LocalYear("&amp;$E$14&amp;")="&amp;$D$3&amp;" AND LocalMonth("&amp;$E$14&amp;")="&amp;$C$3&amp;" AND LocalDay("&amp;$E$14&amp;")="&amp;$B$3&amp;" AND LocalHour("&amp;$E$14&amp;")="&amp;F175&amp;" AND LocalMinute("&amp;$E$14&amp;")="&amp;G175&amp;"))", "Bar", "", "Close", "5", "0", "", "", "","FALSE","T"))</f>
        <v/>
      </c>
      <c r="U175" s="115" t="str">
        <f>IF(O175=1,"",RTD("cqg.rtd",,"StudyData", "(Vol("&amp;$E$15&amp;")when  (LocalYear("&amp;$E$15&amp;")="&amp;$D$4&amp;" AND LocalMonth("&amp;$E$15&amp;")="&amp;$C$4&amp;" AND LocalDay("&amp;$E$15&amp;")="&amp;$B$4&amp;" AND LocalHour("&amp;$E$15&amp;")="&amp;F175&amp;" AND LocalMinute("&amp;$E$15&amp;")="&amp;G175&amp;"))", "Bar", "", "Close", "5", "0", "", "", "","FALSE","T"))</f>
        <v/>
      </c>
      <c r="V175" s="115" t="str">
        <f>IF(O175=1,"",RTD("cqg.rtd",,"StudyData", "(Vol("&amp;$E$16&amp;")when  (LocalYear("&amp;$E$16&amp;")="&amp;$D$5&amp;" AND LocalMonth("&amp;$E$16&amp;")="&amp;$C$5&amp;" AND LocalDay("&amp;$E$16&amp;")="&amp;$B$5&amp;" AND LocalHour("&amp;$E$16&amp;")="&amp;F175&amp;" AND LocalMinute("&amp;$E$16&amp;")="&amp;G175&amp;"))", "Bar", "", "Close", "5", "0", "", "", "","FALSE","T"))</f>
        <v/>
      </c>
      <c r="W175" s="115" t="str">
        <f>IF(O175=1,"",RTD("cqg.rtd",,"StudyData", "(Vol("&amp;$E$17&amp;")when  (LocalYear("&amp;$E$17&amp;")="&amp;$D$6&amp;" AND LocalMonth("&amp;$E$17&amp;")="&amp;$C$6&amp;" AND LocalDay("&amp;$E$17&amp;")="&amp;$B$6&amp;" AND LocalHour("&amp;$E$17&amp;")="&amp;F175&amp;" AND LocalMinute("&amp;$E$17&amp;")="&amp;G175&amp;"))", "Bar", "", "Close", "5", "0", "", "", "","FALSE","T"))</f>
        <v/>
      </c>
      <c r="X175" s="115" t="str">
        <f>IF(O175=1,"",RTD("cqg.rtd",,"StudyData", "(Vol("&amp;$E$18&amp;")when  (LocalYear("&amp;$E$18&amp;")="&amp;$D$7&amp;" AND LocalMonth("&amp;$E$18&amp;")="&amp;$C$7&amp;" AND LocalDay("&amp;$E$18&amp;")="&amp;$B$7&amp;" AND LocalHour("&amp;$E$18&amp;")="&amp;F175&amp;" AND LocalMinute("&amp;$E$18&amp;")="&amp;G175&amp;"))", "Bar", "", "Close", "5", "0", "", "", "","FALSE","T"))</f>
        <v/>
      </c>
      <c r="Y175" s="115" t="str">
        <f>IF(O175=1,"",RTD("cqg.rtd",,"StudyData", "(Vol("&amp;$E$19&amp;")when  (LocalYear("&amp;$E$19&amp;")="&amp;$D$8&amp;" AND LocalMonth("&amp;$E$19&amp;")="&amp;$C$8&amp;" AND LocalDay("&amp;$E$19&amp;")="&amp;$B$8&amp;" AND LocalHour("&amp;$E$19&amp;")="&amp;F175&amp;" AND LocalMinute("&amp;$E$19&amp;")="&amp;G175&amp;"))", "Bar", "", "Close", "5", "0", "", "", "","FALSE","T"))</f>
        <v/>
      </c>
      <c r="Z175" s="115" t="str">
        <f>IF(O175=1,"",RTD("cqg.rtd",,"StudyData", "(Vol("&amp;$E$20&amp;")when  (LocalYear("&amp;$E$20&amp;")="&amp;$D$9&amp;" AND LocalMonth("&amp;$E$20&amp;")="&amp;$C$9&amp;" AND LocalDay("&amp;$E$20&amp;")="&amp;$B$9&amp;" AND LocalHour("&amp;$E$20&amp;")="&amp;F175&amp;" AND LocalMinute("&amp;$E$20&amp;")="&amp;G175&amp;"))", "Bar", "", "Close", "5", "0", "", "", "","FALSE","T"))</f>
        <v/>
      </c>
      <c r="AA175" s="115" t="str">
        <f>IF(O175=1,"",RTD("cqg.rtd",,"StudyData", "(Vol("&amp;$E$21&amp;")when  (LocalYear("&amp;$E$21&amp;")="&amp;$D$10&amp;" AND LocalMonth("&amp;$E$21&amp;")="&amp;$C$10&amp;" AND LocalDay("&amp;$E$21&amp;")="&amp;$B$10&amp;" AND LocalHour("&amp;$E$21&amp;")="&amp;F175&amp;" AND LocalMinute("&amp;$E$21&amp;")="&amp;G175&amp;"))", "Bar", "", "Close", "5", "0", "", "", "","FALSE","T"))</f>
        <v/>
      </c>
      <c r="AB175" s="115" t="str">
        <f>IF(O175=1,"",RTD("cqg.rtd",,"StudyData", "(Vol("&amp;$E$21&amp;")when  (LocalYear("&amp;$E$21&amp;")="&amp;$D$11&amp;" AND LocalMonth("&amp;$E$21&amp;")="&amp;$C$11&amp;" AND LocalDay("&amp;$E$21&amp;")="&amp;$B$11&amp;" AND LocalHour("&amp;$E$21&amp;")="&amp;F175&amp;" AND LocalMinute("&amp;$E$21&amp;")="&amp;G175&amp;"))", "Bar", "", "Close", "5", "0", "", "", "","FALSE","T"))</f>
        <v/>
      </c>
      <c r="AC175" s="116" t="str">
        <f t="shared" si="34"/>
        <v/>
      </c>
      <c r="AE175" s="115" t="str">
        <f ca="1">IF($R175=1,SUM($S$1:S175),"")</f>
        <v/>
      </c>
      <c r="AF175" s="115" t="str">
        <f ca="1">IF($R175=1,SUM($T$1:T175),"")</f>
        <v/>
      </c>
      <c r="AG175" s="115" t="str">
        <f ca="1">IF($R175=1,SUM($U$1:U175),"")</f>
        <v/>
      </c>
      <c r="AH175" s="115" t="str">
        <f ca="1">IF($R175=1,SUM($V$1:V175),"")</f>
        <v/>
      </c>
      <c r="AI175" s="115" t="str">
        <f ca="1">IF($R175=1,SUM($W$1:W175),"")</f>
        <v/>
      </c>
      <c r="AJ175" s="115" t="str">
        <f ca="1">IF($R175=1,SUM($X$1:X175),"")</f>
        <v/>
      </c>
      <c r="AK175" s="115" t="str">
        <f ca="1">IF($R175=1,SUM($Y$1:Y175),"")</f>
        <v/>
      </c>
      <c r="AL175" s="115" t="str">
        <f ca="1">IF($R175=1,SUM($Z$1:Z175),"")</f>
        <v/>
      </c>
      <c r="AM175" s="115" t="str">
        <f ca="1">IF($R175=1,SUM($AA$1:AA175),"")</f>
        <v/>
      </c>
      <c r="AN175" s="115" t="str">
        <f ca="1">IF($R175=1,SUM($AB$1:AB175),"")</f>
        <v/>
      </c>
      <c r="AO175" s="115" t="str">
        <f ca="1">IF($R175=1,SUM($AC$1:AC175),"")</f>
        <v/>
      </c>
      <c r="AQ175" s="120" t="str">
        <f t="shared" si="35"/>
        <v>23:00</v>
      </c>
    </row>
    <row r="176" spans="6:43" x14ac:dyDescent="0.3">
      <c r="F176" s="115">
        <f t="shared" si="36"/>
        <v>23</v>
      </c>
      <c r="G176" s="117" t="str">
        <f t="shared" si="37"/>
        <v>05</v>
      </c>
      <c r="H176" s="118">
        <f t="shared" si="38"/>
        <v>0.96180555555555547</v>
      </c>
      <c r="K176" s="116" t="str">
        <f xml:space="preserve"> IF(O176=1,"",RTD("cqg.rtd",,"StudyData",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/>
      </c>
      <c r="L176" s="116" t="e">
        <f>IF(K176="",NA(),RTD("cqg.rtd",,"StudyData",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>#N/A</v>
      </c>
      <c r="O176" s="115">
        <f t="shared" si="32"/>
        <v>1</v>
      </c>
      <c r="R176" s="115">
        <f t="shared" ca="1" si="33"/>
        <v>1.153999999999983</v>
      </c>
      <c r="S176" s="115" t="str">
        <f>IF(O176=1,"",RTD("cqg.rtd",,"StudyData", "(Vol("&amp;$E$13&amp;")when  (LocalYear("&amp;$E$13&amp;")="&amp;$D$2&amp;" AND LocalMonth("&amp;$E$13&amp;")="&amp;$C$2&amp;" AND LocalDay("&amp;$E$13&amp;")="&amp;$B$2&amp;" AND LocalHour("&amp;$E$13&amp;")="&amp;F176&amp;" AND LocalMinute("&amp;$E$13&amp;")="&amp;G176&amp;"))", "Bar", "", "Close", "5", "0", "", "", "","FALSE","T"))</f>
        <v/>
      </c>
      <c r="T176" s="115" t="str">
        <f>IF(O176=1,"",RTD("cqg.rtd",,"StudyData", "(Vol("&amp;$E$14&amp;")when  (LocalYear("&amp;$E$14&amp;")="&amp;$D$3&amp;" AND LocalMonth("&amp;$E$14&amp;")="&amp;$C$3&amp;" AND LocalDay("&amp;$E$14&amp;")="&amp;$B$3&amp;" AND LocalHour("&amp;$E$14&amp;")="&amp;F176&amp;" AND LocalMinute("&amp;$E$14&amp;")="&amp;G176&amp;"))", "Bar", "", "Close", "5", "0", "", "", "","FALSE","T"))</f>
        <v/>
      </c>
      <c r="U176" s="115" t="str">
        <f>IF(O176=1,"",RTD("cqg.rtd",,"StudyData", "(Vol("&amp;$E$15&amp;")when  (LocalYear("&amp;$E$15&amp;")="&amp;$D$4&amp;" AND LocalMonth("&amp;$E$15&amp;")="&amp;$C$4&amp;" AND LocalDay("&amp;$E$15&amp;")="&amp;$B$4&amp;" AND LocalHour("&amp;$E$15&amp;")="&amp;F176&amp;" AND LocalMinute("&amp;$E$15&amp;")="&amp;G176&amp;"))", "Bar", "", "Close", "5", "0", "", "", "","FALSE","T"))</f>
        <v/>
      </c>
      <c r="V176" s="115" t="str">
        <f>IF(O176=1,"",RTD("cqg.rtd",,"StudyData", "(Vol("&amp;$E$16&amp;")when  (LocalYear("&amp;$E$16&amp;")="&amp;$D$5&amp;" AND LocalMonth("&amp;$E$16&amp;")="&amp;$C$5&amp;" AND LocalDay("&amp;$E$16&amp;")="&amp;$B$5&amp;" AND LocalHour("&amp;$E$16&amp;")="&amp;F176&amp;" AND LocalMinute("&amp;$E$16&amp;")="&amp;G176&amp;"))", "Bar", "", "Close", "5", "0", "", "", "","FALSE","T"))</f>
        <v/>
      </c>
      <c r="W176" s="115" t="str">
        <f>IF(O176=1,"",RTD("cqg.rtd",,"StudyData", "(Vol("&amp;$E$17&amp;")when  (LocalYear("&amp;$E$17&amp;")="&amp;$D$6&amp;" AND LocalMonth("&amp;$E$17&amp;")="&amp;$C$6&amp;" AND LocalDay("&amp;$E$17&amp;")="&amp;$B$6&amp;" AND LocalHour("&amp;$E$17&amp;")="&amp;F176&amp;" AND LocalMinute("&amp;$E$17&amp;")="&amp;G176&amp;"))", "Bar", "", "Close", "5", "0", "", "", "","FALSE","T"))</f>
        <v/>
      </c>
      <c r="X176" s="115" t="str">
        <f>IF(O176=1,"",RTD("cqg.rtd",,"StudyData", "(Vol("&amp;$E$18&amp;")when  (LocalYear("&amp;$E$18&amp;")="&amp;$D$7&amp;" AND LocalMonth("&amp;$E$18&amp;")="&amp;$C$7&amp;" AND LocalDay("&amp;$E$18&amp;")="&amp;$B$7&amp;" AND LocalHour("&amp;$E$18&amp;")="&amp;F176&amp;" AND LocalMinute("&amp;$E$18&amp;")="&amp;G176&amp;"))", "Bar", "", "Close", "5", "0", "", "", "","FALSE","T"))</f>
        <v/>
      </c>
      <c r="Y176" s="115" t="str">
        <f>IF(O176=1,"",RTD("cqg.rtd",,"StudyData", "(Vol("&amp;$E$19&amp;")when  (LocalYear("&amp;$E$19&amp;")="&amp;$D$8&amp;" AND LocalMonth("&amp;$E$19&amp;")="&amp;$C$8&amp;" AND LocalDay("&amp;$E$19&amp;")="&amp;$B$8&amp;" AND LocalHour("&amp;$E$19&amp;")="&amp;F176&amp;" AND LocalMinute("&amp;$E$19&amp;")="&amp;G176&amp;"))", "Bar", "", "Close", "5", "0", "", "", "","FALSE","T"))</f>
        <v/>
      </c>
      <c r="Z176" s="115" t="str">
        <f>IF(O176=1,"",RTD("cqg.rtd",,"StudyData", "(Vol("&amp;$E$20&amp;")when  (LocalYear("&amp;$E$20&amp;")="&amp;$D$9&amp;" AND LocalMonth("&amp;$E$20&amp;")="&amp;$C$9&amp;" AND LocalDay("&amp;$E$20&amp;")="&amp;$B$9&amp;" AND LocalHour("&amp;$E$20&amp;")="&amp;F176&amp;" AND LocalMinute("&amp;$E$20&amp;")="&amp;G176&amp;"))", "Bar", "", "Close", "5", "0", "", "", "","FALSE","T"))</f>
        <v/>
      </c>
      <c r="AA176" s="115" t="str">
        <f>IF(O176=1,"",RTD("cqg.rtd",,"StudyData", "(Vol("&amp;$E$21&amp;")when  (LocalYear("&amp;$E$21&amp;")="&amp;$D$10&amp;" AND LocalMonth("&amp;$E$21&amp;")="&amp;$C$10&amp;" AND LocalDay("&amp;$E$21&amp;")="&amp;$B$10&amp;" AND LocalHour("&amp;$E$21&amp;")="&amp;F176&amp;" AND LocalMinute("&amp;$E$21&amp;")="&amp;G176&amp;"))", "Bar", "", "Close", "5", "0", "", "", "","FALSE","T"))</f>
        <v/>
      </c>
      <c r="AB176" s="115" t="str">
        <f>IF(O176=1,"",RTD("cqg.rtd",,"StudyData", "(Vol("&amp;$E$21&amp;")when  (LocalYear("&amp;$E$21&amp;")="&amp;$D$11&amp;" AND LocalMonth("&amp;$E$21&amp;")="&amp;$C$11&amp;" AND LocalDay("&amp;$E$21&amp;")="&amp;$B$11&amp;" AND LocalHour("&amp;$E$21&amp;")="&amp;F176&amp;" AND LocalMinute("&amp;$E$21&amp;")="&amp;G176&amp;"))", "Bar", "", "Close", "5", "0", "", "", "","FALSE","T"))</f>
        <v/>
      </c>
      <c r="AC176" s="116" t="str">
        <f t="shared" si="34"/>
        <v/>
      </c>
      <c r="AE176" s="115" t="str">
        <f ca="1">IF($R176=1,SUM($S$1:S176),"")</f>
        <v/>
      </c>
      <c r="AF176" s="115" t="str">
        <f ca="1">IF($R176=1,SUM($T$1:T176),"")</f>
        <v/>
      </c>
      <c r="AG176" s="115" t="str">
        <f ca="1">IF($R176=1,SUM($U$1:U176),"")</f>
        <v/>
      </c>
      <c r="AH176" s="115" t="str">
        <f ca="1">IF($R176=1,SUM($V$1:V176),"")</f>
        <v/>
      </c>
      <c r="AI176" s="115" t="str">
        <f ca="1">IF($R176=1,SUM($W$1:W176),"")</f>
        <v/>
      </c>
      <c r="AJ176" s="115" t="str">
        <f ca="1">IF($R176=1,SUM($X$1:X176),"")</f>
        <v/>
      </c>
      <c r="AK176" s="115" t="str">
        <f ca="1">IF($R176=1,SUM($Y$1:Y176),"")</f>
        <v/>
      </c>
      <c r="AL176" s="115" t="str">
        <f ca="1">IF($R176=1,SUM($Z$1:Z176),"")</f>
        <v/>
      </c>
      <c r="AM176" s="115" t="str">
        <f ca="1">IF($R176=1,SUM($AA$1:AA176),"")</f>
        <v/>
      </c>
      <c r="AN176" s="115" t="str">
        <f ca="1">IF($R176=1,SUM($AB$1:AB176),"")</f>
        <v/>
      </c>
      <c r="AO176" s="115" t="str">
        <f ca="1">IF($R176=1,SUM($AC$1:AC176),"")</f>
        <v/>
      </c>
      <c r="AQ176" s="120" t="str">
        <f t="shared" si="35"/>
        <v>23:05</v>
      </c>
    </row>
    <row r="177" spans="6:43" x14ac:dyDescent="0.3">
      <c r="F177" s="115">
        <f t="shared" si="36"/>
        <v>23</v>
      </c>
      <c r="G177" s="117">
        <f t="shared" si="37"/>
        <v>10</v>
      </c>
      <c r="H177" s="118">
        <f t="shared" si="38"/>
        <v>0.96527777777777779</v>
      </c>
      <c r="K177" s="116" t="str">
        <f xml:space="preserve"> IF(O177=1,"",RTD("cqg.rtd",,"StudyData",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/>
      </c>
      <c r="L177" s="116" t="e">
        <f>IF(K177="",NA(),RTD("cqg.rtd",,"StudyData",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>#N/A</v>
      </c>
      <c r="O177" s="115">
        <f t="shared" si="32"/>
        <v>1</v>
      </c>
      <c r="R177" s="115">
        <f t="shared" ca="1" si="33"/>
        <v>1.1549999999999829</v>
      </c>
      <c r="S177" s="115" t="str">
        <f>IF(O177=1,"",RTD("cqg.rtd",,"StudyData", "(Vol("&amp;$E$13&amp;")when  (LocalYear("&amp;$E$13&amp;")="&amp;$D$2&amp;" AND LocalMonth("&amp;$E$13&amp;")="&amp;$C$2&amp;" AND LocalDay("&amp;$E$13&amp;")="&amp;$B$2&amp;" AND LocalHour("&amp;$E$13&amp;")="&amp;F177&amp;" AND LocalMinute("&amp;$E$13&amp;")="&amp;G177&amp;"))", "Bar", "", "Close", "5", "0", "", "", "","FALSE","T"))</f>
        <v/>
      </c>
      <c r="T177" s="115" t="str">
        <f>IF(O177=1,"",RTD("cqg.rtd",,"StudyData", "(Vol("&amp;$E$14&amp;")when  (LocalYear("&amp;$E$14&amp;")="&amp;$D$3&amp;" AND LocalMonth("&amp;$E$14&amp;")="&amp;$C$3&amp;" AND LocalDay("&amp;$E$14&amp;")="&amp;$B$3&amp;" AND LocalHour("&amp;$E$14&amp;")="&amp;F177&amp;" AND LocalMinute("&amp;$E$14&amp;")="&amp;G177&amp;"))", "Bar", "", "Close", "5", "0", "", "", "","FALSE","T"))</f>
        <v/>
      </c>
      <c r="U177" s="115" t="str">
        <f>IF(O177=1,"",RTD("cqg.rtd",,"StudyData", "(Vol("&amp;$E$15&amp;")when  (LocalYear("&amp;$E$15&amp;")="&amp;$D$4&amp;" AND LocalMonth("&amp;$E$15&amp;")="&amp;$C$4&amp;" AND LocalDay("&amp;$E$15&amp;")="&amp;$B$4&amp;" AND LocalHour("&amp;$E$15&amp;")="&amp;F177&amp;" AND LocalMinute("&amp;$E$15&amp;")="&amp;G177&amp;"))", "Bar", "", "Close", "5", "0", "", "", "","FALSE","T"))</f>
        <v/>
      </c>
      <c r="V177" s="115" t="str">
        <f>IF(O177=1,"",RTD("cqg.rtd",,"StudyData", "(Vol("&amp;$E$16&amp;")when  (LocalYear("&amp;$E$16&amp;")="&amp;$D$5&amp;" AND LocalMonth("&amp;$E$16&amp;")="&amp;$C$5&amp;" AND LocalDay("&amp;$E$16&amp;")="&amp;$B$5&amp;" AND LocalHour("&amp;$E$16&amp;")="&amp;F177&amp;" AND LocalMinute("&amp;$E$16&amp;")="&amp;G177&amp;"))", "Bar", "", "Close", "5", "0", "", "", "","FALSE","T"))</f>
        <v/>
      </c>
      <c r="W177" s="115" t="str">
        <f>IF(O177=1,"",RTD("cqg.rtd",,"StudyData", "(Vol("&amp;$E$17&amp;")when  (LocalYear("&amp;$E$17&amp;")="&amp;$D$6&amp;" AND LocalMonth("&amp;$E$17&amp;")="&amp;$C$6&amp;" AND LocalDay("&amp;$E$17&amp;")="&amp;$B$6&amp;" AND LocalHour("&amp;$E$17&amp;")="&amp;F177&amp;" AND LocalMinute("&amp;$E$17&amp;")="&amp;G177&amp;"))", "Bar", "", "Close", "5", "0", "", "", "","FALSE","T"))</f>
        <v/>
      </c>
      <c r="X177" s="115" t="str">
        <f>IF(O177=1,"",RTD("cqg.rtd",,"StudyData", "(Vol("&amp;$E$18&amp;")when  (LocalYear("&amp;$E$18&amp;")="&amp;$D$7&amp;" AND LocalMonth("&amp;$E$18&amp;")="&amp;$C$7&amp;" AND LocalDay("&amp;$E$18&amp;")="&amp;$B$7&amp;" AND LocalHour("&amp;$E$18&amp;")="&amp;F177&amp;" AND LocalMinute("&amp;$E$18&amp;")="&amp;G177&amp;"))", "Bar", "", "Close", "5", "0", "", "", "","FALSE","T"))</f>
        <v/>
      </c>
      <c r="Y177" s="115" t="str">
        <f>IF(O177=1,"",RTD("cqg.rtd",,"StudyData", "(Vol("&amp;$E$19&amp;")when  (LocalYear("&amp;$E$19&amp;")="&amp;$D$8&amp;" AND LocalMonth("&amp;$E$19&amp;")="&amp;$C$8&amp;" AND LocalDay("&amp;$E$19&amp;")="&amp;$B$8&amp;" AND LocalHour("&amp;$E$19&amp;")="&amp;F177&amp;" AND LocalMinute("&amp;$E$19&amp;")="&amp;G177&amp;"))", "Bar", "", "Close", "5", "0", "", "", "","FALSE","T"))</f>
        <v/>
      </c>
      <c r="Z177" s="115" t="str">
        <f>IF(O177=1,"",RTD("cqg.rtd",,"StudyData", "(Vol("&amp;$E$20&amp;")when  (LocalYear("&amp;$E$20&amp;")="&amp;$D$9&amp;" AND LocalMonth("&amp;$E$20&amp;")="&amp;$C$9&amp;" AND LocalDay("&amp;$E$20&amp;")="&amp;$B$9&amp;" AND LocalHour("&amp;$E$20&amp;")="&amp;F177&amp;" AND LocalMinute("&amp;$E$20&amp;")="&amp;G177&amp;"))", "Bar", "", "Close", "5", "0", "", "", "","FALSE","T"))</f>
        <v/>
      </c>
      <c r="AA177" s="115" t="str">
        <f>IF(O177=1,"",RTD("cqg.rtd",,"StudyData", "(Vol("&amp;$E$21&amp;")when  (LocalYear("&amp;$E$21&amp;")="&amp;$D$10&amp;" AND LocalMonth("&amp;$E$21&amp;")="&amp;$C$10&amp;" AND LocalDay("&amp;$E$21&amp;")="&amp;$B$10&amp;" AND LocalHour("&amp;$E$21&amp;")="&amp;F177&amp;" AND LocalMinute("&amp;$E$21&amp;")="&amp;G177&amp;"))", "Bar", "", "Close", "5", "0", "", "", "","FALSE","T"))</f>
        <v/>
      </c>
      <c r="AB177" s="115" t="str">
        <f>IF(O177=1,"",RTD("cqg.rtd",,"StudyData", "(Vol("&amp;$E$21&amp;")when  (LocalYear("&amp;$E$21&amp;")="&amp;$D$11&amp;" AND LocalMonth("&amp;$E$21&amp;")="&amp;$C$11&amp;" AND LocalDay("&amp;$E$21&amp;")="&amp;$B$11&amp;" AND LocalHour("&amp;$E$21&amp;")="&amp;F177&amp;" AND LocalMinute("&amp;$E$21&amp;")="&amp;G177&amp;"))", "Bar", "", "Close", "5", "0", "", "", "","FALSE","T"))</f>
        <v/>
      </c>
      <c r="AC177" s="116" t="str">
        <f t="shared" si="34"/>
        <v/>
      </c>
      <c r="AE177" s="115" t="str">
        <f ca="1">IF($R177=1,SUM($S$1:S177),"")</f>
        <v/>
      </c>
      <c r="AF177" s="115" t="str">
        <f ca="1">IF($R177=1,SUM($T$1:T177),"")</f>
        <v/>
      </c>
      <c r="AG177" s="115" t="str">
        <f ca="1">IF($R177=1,SUM($U$1:U177),"")</f>
        <v/>
      </c>
      <c r="AH177" s="115" t="str">
        <f ca="1">IF($R177=1,SUM($V$1:V177),"")</f>
        <v/>
      </c>
      <c r="AI177" s="115" t="str">
        <f ca="1">IF($R177=1,SUM($W$1:W177),"")</f>
        <v/>
      </c>
      <c r="AJ177" s="115" t="str">
        <f ca="1">IF($R177=1,SUM($X$1:X177),"")</f>
        <v/>
      </c>
      <c r="AK177" s="115" t="str">
        <f ca="1">IF($R177=1,SUM($Y$1:Y177),"")</f>
        <v/>
      </c>
      <c r="AL177" s="115" t="str">
        <f ca="1">IF($R177=1,SUM($Z$1:Z177),"")</f>
        <v/>
      </c>
      <c r="AM177" s="115" t="str">
        <f ca="1">IF($R177=1,SUM($AA$1:AA177),"")</f>
        <v/>
      </c>
      <c r="AN177" s="115" t="str">
        <f ca="1">IF($R177=1,SUM($AB$1:AB177),"")</f>
        <v/>
      </c>
      <c r="AO177" s="115" t="str">
        <f ca="1">IF($R177=1,SUM($AC$1:AC177),"")</f>
        <v/>
      </c>
      <c r="AQ177" s="120" t="str">
        <f t="shared" si="35"/>
        <v>23:10</v>
      </c>
    </row>
    <row r="178" spans="6:43" x14ac:dyDescent="0.3">
      <c r="F178" s="115">
        <f t="shared" si="36"/>
        <v>23</v>
      </c>
      <c r="G178" s="117">
        <f t="shared" si="37"/>
        <v>15</v>
      </c>
      <c r="H178" s="118">
        <f t="shared" si="38"/>
        <v>0.96875</v>
      </c>
      <c r="K178" s="116" t="str">
        <f xml:space="preserve"> IF(O178=1,"",RTD("cqg.rtd",,"StudyData",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/>
      </c>
      <c r="L178" s="116" t="e">
        <f>IF(K178="",NA(),RTD("cqg.rtd",,"StudyData",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>#N/A</v>
      </c>
      <c r="O178" s="115">
        <f t="shared" si="32"/>
        <v>1</v>
      </c>
      <c r="R178" s="115">
        <f t="shared" ca="1" si="33"/>
        <v>1.1559999999999828</v>
      </c>
      <c r="S178" s="115" t="str">
        <f>IF(O178=1,"",RTD("cqg.rtd",,"StudyData", "(Vol("&amp;$E$13&amp;")when  (LocalYear("&amp;$E$13&amp;")="&amp;$D$2&amp;" AND LocalMonth("&amp;$E$13&amp;")="&amp;$C$2&amp;" AND LocalDay("&amp;$E$13&amp;")="&amp;$B$2&amp;" AND LocalHour("&amp;$E$13&amp;")="&amp;F178&amp;" AND LocalMinute("&amp;$E$13&amp;")="&amp;G178&amp;"))", "Bar", "", "Close", "5", "0", "", "", "","FALSE","T"))</f>
        <v/>
      </c>
      <c r="T178" s="115" t="str">
        <f>IF(O178=1,"",RTD("cqg.rtd",,"StudyData", "(Vol("&amp;$E$14&amp;")when  (LocalYear("&amp;$E$14&amp;")="&amp;$D$3&amp;" AND LocalMonth("&amp;$E$14&amp;")="&amp;$C$3&amp;" AND LocalDay("&amp;$E$14&amp;")="&amp;$B$3&amp;" AND LocalHour("&amp;$E$14&amp;")="&amp;F178&amp;" AND LocalMinute("&amp;$E$14&amp;")="&amp;G178&amp;"))", "Bar", "", "Close", "5", "0", "", "", "","FALSE","T"))</f>
        <v/>
      </c>
      <c r="U178" s="115" t="str">
        <f>IF(O178=1,"",RTD("cqg.rtd",,"StudyData", "(Vol("&amp;$E$15&amp;")when  (LocalYear("&amp;$E$15&amp;")="&amp;$D$4&amp;" AND LocalMonth("&amp;$E$15&amp;")="&amp;$C$4&amp;" AND LocalDay("&amp;$E$15&amp;")="&amp;$B$4&amp;" AND LocalHour("&amp;$E$15&amp;")="&amp;F178&amp;" AND LocalMinute("&amp;$E$15&amp;")="&amp;G178&amp;"))", "Bar", "", "Close", "5", "0", "", "", "","FALSE","T"))</f>
        <v/>
      </c>
      <c r="V178" s="115" t="str">
        <f>IF(O178=1,"",RTD("cqg.rtd",,"StudyData", "(Vol("&amp;$E$16&amp;")when  (LocalYear("&amp;$E$16&amp;")="&amp;$D$5&amp;" AND LocalMonth("&amp;$E$16&amp;")="&amp;$C$5&amp;" AND LocalDay("&amp;$E$16&amp;")="&amp;$B$5&amp;" AND LocalHour("&amp;$E$16&amp;")="&amp;F178&amp;" AND LocalMinute("&amp;$E$16&amp;")="&amp;G178&amp;"))", "Bar", "", "Close", "5", "0", "", "", "","FALSE","T"))</f>
        <v/>
      </c>
      <c r="W178" s="115" t="str">
        <f>IF(O178=1,"",RTD("cqg.rtd",,"StudyData", "(Vol("&amp;$E$17&amp;")when  (LocalYear("&amp;$E$17&amp;")="&amp;$D$6&amp;" AND LocalMonth("&amp;$E$17&amp;")="&amp;$C$6&amp;" AND LocalDay("&amp;$E$17&amp;")="&amp;$B$6&amp;" AND LocalHour("&amp;$E$17&amp;")="&amp;F178&amp;" AND LocalMinute("&amp;$E$17&amp;")="&amp;G178&amp;"))", "Bar", "", "Close", "5", "0", "", "", "","FALSE","T"))</f>
        <v/>
      </c>
      <c r="X178" s="115" t="str">
        <f>IF(O178=1,"",RTD("cqg.rtd",,"StudyData", "(Vol("&amp;$E$18&amp;")when  (LocalYear("&amp;$E$18&amp;")="&amp;$D$7&amp;" AND LocalMonth("&amp;$E$18&amp;")="&amp;$C$7&amp;" AND LocalDay("&amp;$E$18&amp;")="&amp;$B$7&amp;" AND LocalHour("&amp;$E$18&amp;")="&amp;F178&amp;" AND LocalMinute("&amp;$E$18&amp;")="&amp;G178&amp;"))", "Bar", "", "Close", "5", "0", "", "", "","FALSE","T"))</f>
        <v/>
      </c>
      <c r="Y178" s="115" t="str">
        <f>IF(O178=1,"",RTD("cqg.rtd",,"StudyData", "(Vol("&amp;$E$19&amp;")when  (LocalYear("&amp;$E$19&amp;")="&amp;$D$8&amp;" AND LocalMonth("&amp;$E$19&amp;")="&amp;$C$8&amp;" AND LocalDay("&amp;$E$19&amp;")="&amp;$B$8&amp;" AND LocalHour("&amp;$E$19&amp;")="&amp;F178&amp;" AND LocalMinute("&amp;$E$19&amp;")="&amp;G178&amp;"))", "Bar", "", "Close", "5", "0", "", "", "","FALSE","T"))</f>
        <v/>
      </c>
      <c r="Z178" s="115" t="str">
        <f>IF(O178=1,"",RTD("cqg.rtd",,"StudyData", "(Vol("&amp;$E$20&amp;")when  (LocalYear("&amp;$E$20&amp;")="&amp;$D$9&amp;" AND LocalMonth("&amp;$E$20&amp;")="&amp;$C$9&amp;" AND LocalDay("&amp;$E$20&amp;")="&amp;$B$9&amp;" AND LocalHour("&amp;$E$20&amp;")="&amp;F178&amp;" AND LocalMinute("&amp;$E$20&amp;")="&amp;G178&amp;"))", "Bar", "", "Close", "5", "0", "", "", "","FALSE","T"))</f>
        <v/>
      </c>
      <c r="AA178" s="115" t="str">
        <f>IF(O178=1,"",RTD("cqg.rtd",,"StudyData", "(Vol("&amp;$E$21&amp;")when  (LocalYear("&amp;$E$21&amp;")="&amp;$D$10&amp;" AND LocalMonth("&amp;$E$21&amp;")="&amp;$C$10&amp;" AND LocalDay("&amp;$E$21&amp;")="&amp;$B$10&amp;" AND LocalHour("&amp;$E$21&amp;")="&amp;F178&amp;" AND LocalMinute("&amp;$E$21&amp;")="&amp;G178&amp;"))", "Bar", "", "Close", "5", "0", "", "", "","FALSE","T"))</f>
        <v/>
      </c>
      <c r="AB178" s="115" t="str">
        <f>IF(O178=1,"",RTD("cqg.rtd",,"StudyData", "(Vol("&amp;$E$21&amp;")when  (LocalYear("&amp;$E$21&amp;")="&amp;$D$11&amp;" AND LocalMonth("&amp;$E$21&amp;")="&amp;$C$11&amp;" AND LocalDay("&amp;$E$21&amp;")="&amp;$B$11&amp;" AND LocalHour("&amp;$E$21&amp;")="&amp;F178&amp;" AND LocalMinute("&amp;$E$21&amp;")="&amp;G178&amp;"))", "Bar", "", "Close", "5", "0", "", "", "","FALSE","T"))</f>
        <v/>
      </c>
      <c r="AC178" s="116" t="str">
        <f t="shared" si="34"/>
        <v/>
      </c>
      <c r="AE178" s="115" t="str">
        <f ca="1">IF($R178=1,SUM($S$1:S178),"")</f>
        <v/>
      </c>
      <c r="AF178" s="115" t="str">
        <f ca="1">IF($R178=1,SUM($T$1:T178),"")</f>
        <v/>
      </c>
      <c r="AG178" s="115" t="str">
        <f ca="1">IF($R178=1,SUM($U$1:U178),"")</f>
        <v/>
      </c>
      <c r="AH178" s="115" t="str">
        <f ca="1">IF($R178=1,SUM($V$1:V178),"")</f>
        <v/>
      </c>
      <c r="AI178" s="115" t="str">
        <f ca="1">IF($R178=1,SUM($W$1:W178),"")</f>
        <v/>
      </c>
      <c r="AJ178" s="115" t="str">
        <f ca="1">IF($R178=1,SUM($X$1:X178),"")</f>
        <v/>
      </c>
      <c r="AK178" s="115" t="str">
        <f ca="1">IF($R178=1,SUM($Y$1:Y178),"")</f>
        <v/>
      </c>
      <c r="AL178" s="115" t="str">
        <f ca="1">IF($R178=1,SUM($Z$1:Z178),"")</f>
        <v/>
      </c>
      <c r="AM178" s="115" t="str">
        <f ca="1">IF($R178=1,SUM($AA$1:AA178),"")</f>
        <v/>
      </c>
      <c r="AN178" s="115" t="str">
        <f ca="1">IF($R178=1,SUM($AB$1:AB178),"")</f>
        <v/>
      </c>
      <c r="AO178" s="115" t="str">
        <f ca="1">IF($R178=1,SUM($AC$1:AC178),"")</f>
        <v/>
      </c>
      <c r="AQ178" s="120" t="str">
        <f t="shared" si="35"/>
        <v>23:15</v>
      </c>
    </row>
    <row r="179" spans="6:43" x14ac:dyDescent="0.3">
      <c r="F179" s="115">
        <f t="shared" si="36"/>
        <v>23</v>
      </c>
      <c r="G179" s="117">
        <f t="shared" si="37"/>
        <v>20</v>
      </c>
      <c r="H179" s="118">
        <f t="shared" si="38"/>
        <v>0.97222222222222221</v>
      </c>
      <c r="K179" s="116" t="str">
        <f xml:space="preserve"> IF(O179=1,"",RTD("cqg.rtd",,"StudyData",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/>
      </c>
      <c r="L179" s="116" t="e">
        <f>IF(K179="",NA(),RTD("cqg.rtd",,"StudyData",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>#N/A</v>
      </c>
      <c r="O179" s="115">
        <f t="shared" si="32"/>
        <v>1</v>
      </c>
      <c r="R179" s="115">
        <f t="shared" ca="1" si="33"/>
        <v>1.1569999999999827</v>
      </c>
      <c r="S179" s="115" t="str">
        <f>IF(O179=1,"",RTD("cqg.rtd",,"StudyData", "(Vol("&amp;$E$13&amp;")when  (LocalYear("&amp;$E$13&amp;")="&amp;$D$2&amp;" AND LocalMonth("&amp;$E$13&amp;")="&amp;$C$2&amp;" AND LocalDay("&amp;$E$13&amp;")="&amp;$B$2&amp;" AND LocalHour("&amp;$E$13&amp;")="&amp;F179&amp;" AND LocalMinute("&amp;$E$13&amp;")="&amp;G179&amp;"))", "Bar", "", "Close", "5", "0", "", "", "","FALSE","T"))</f>
        <v/>
      </c>
      <c r="T179" s="115" t="str">
        <f>IF(O179=1,"",RTD("cqg.rtd",,"StudyData", "(Vol("&amp;$E$14&amp;")when  (LocalYear("&amp;$E$14&amp;")="&amp;$D$3&amp;" AND LocalMonth("&amp;$E$14&amp;")="&amp;$C$3&amp;" AND LocalDay("&amp;$E$14&amp;")="&amp;$B$3&amp;" AND LocalHour("&amp;$E$14&amp;")="&amp;F179&amp;" AND LocalMinute("&amp;$E$14&amp;")="&amp;G179&amp;"))", "Bar", "", "Close", "5", "0", "", "", "","FALSE","T"))</f>
        <v/>
      </c>
      <c r="U179" s="115" t="str">
        <f>IF(O179=1,"",RTD("cqg.rtd",,"StudyData", "(Vol("&amp;$E$15&amp;")when  (LocalYear("&amp;$E$15&amp;")="&amp;$D$4&amp;" AND LocalMonth("&amp;$E$15&amp;")="&amp;$C$4&amp;" AND LocalDay("&amp;$E$15&amp;")="&amp;$B$4&amp;" AND LocalHour("&amp;$E$15&amp;")="&amp;F179&amp;" AND LocalMinute("&amp;$E$15&amp;")="&amp;G179&amp;"))", "Bar", "", "Close", "5", "0", "", "", "","FALSE","T"))</f>
        <v/>
      </c>
      <c r="V179" s="115" t="str">
        <f>IF(O179=1,"",RTD("cqg.rtd",,"StudyData", "(Vol("&amp;$E$16&amp;")when  (LocalYear("&amp;$E$16&amp;")="&amp;$D$5&amp;" AND LocalMonth("&amp;$E$16&amp;")="&amp;$C$5&amp;" AND LocalDay("&amp;$E$16&amp;")="&amp;$B$5&amp;" AND LocalHour("&amp;$E$16&amp;")="&amp;F179&amp;" AND LocalMinute("&amp;$E$16&amp;")="&amp;G179&amp;"))", "Bar", "", "Close", "5", "0", "", "", "","FALSE","T"))</f>
        <v/>
      </c>
      <c r="W179" s="115" t="str">
        <f>IF(O179=1,"",RTD("cqg.rtd",,"StudyData", "(Vol("&amp;$E$17&amp;")when  (LocalYear("&amp;$E$17&amp;")="&amp;$D$6&amp;" AND LocalMonth("&amp;$E$17&amp;")="&amp;$C$6&amp;" AND LocalDay("&amp;$E$17&amp;")="&amp;$B$6&amp;" AND LocalHour("&amp;$E$17&amp;")="&amp;F179&amp;" AND LocalMinute("&amp;$E$17&amp;")="&amp;G179&amp;"))", "Bar", "", "Close", "5", "0", "", "", "","FALSE","T"))</f>
        <v/>
      </c>
      <c r="X179" s="115" t="str">
        <f>IF(O179=1,"",RTD("cqg.rtd",,"StudyData", "(Vol("&amp;$E$18&amp;")when  (LocalYear("&amp;$E$18&amp;")="&amp;$D$7&amp;" AND LocalMonth("&amp;$E$18&amp;")="&amp;$C$7&amp;" AND LocalDay("&amp;$E$18&amp;")="&amp;$B$7&amp;" AND LocalHour("&amp;$E$18&amp;")="&amp;F179&amp;" AND LocalMinute("&amp;$E$18&amp;")="&amp;G179&amp;"))", "Bar", "", "Close", "5", "0", "", "", "","FALSE","T"))</f>
        <v/>
      </c>
      <c r="Y179" s="115" t="str">
        <f>IF(O179=1,"",RTD("cqg.rtd",,"StudyData", "(Vol("&amp;$E$19&amp;")when  (LocalYear("&amp;$E$19&amp;")="&amp;$D$8&amp;" AND LocalMonth("&amp;$E$19&amp;")="&amp;$C$8&amp;" AND LocalDay("&amp;$E$19&amp;")="&amp;$B$8&amp;" AND LocalHour("&amp;$E$19&amp;")="&amp;F179&amp;" AND LocalMinute("&amp;$E$19&amp;")="&amp;G179&amp;"))", "Bar", "", "Close", "5", "0", "", "", "","FALSE","T"))</f>
        <v/>
      </c>
      <c r="Z179" s="115" t="str">
        <f>IF(O179=1,"",RTD("cqg.rtd",,"StudyData", "(Vol("&amp;$E$20&amp;")when  (LocalYear("&amp;$E$20&amp;")="&amp;$D$9&amp;" AND LocalMonth("&amp;$E$20&amp;")="&amp;$C$9&amp;" AND LocalDay("&amp;$E$20&amp;")="&amp;$B$9&amp;" AND LocalHour("&amp;$E$20&amp;")="&amp;F179&amp;" AND LocalMinute("&amp;$E$20&amp;")="&amp;G179&amp;"))", "Bar", "", "Close", "5", "0", "", "", "","FALSE","T"))</f>
        <v/>
      </c>
      <c r="AA179" s="115" t="str">
        <f>IF(O179=1,"",RTD("cqg.rtd",,"StudyData", "(Vol("&amp;$E$21&amp;")when  (LocalYear("&amp;$E$21&amp;")="&amp;$D$10&amp;" AND LocalMonth("&amp;$E$21&amp;")="&amp;$C$10&amp;" AND LocalDay("&amp;$E$21&amp;")="&amp;$B$10&amp;" AND LocalHour("&amp;$E$21&amp;")="&amp;F179&amp;" AND LocalMinute("&amp;$E$21&amp;")="&amp;G179&amp;"))", "Bar", "", "Close", "5", "0", "", "", "","FALSE","T"))</f>
        <v/>
      </c>
      <c r="AB179" s="115" t="str">
        <f>IF(O179=1,"",RTD("cqg.rtd",,"StudyData", "(Vol("&amp;$E$21&amp;")when  (LocalYear("&amp;$E$21&amp;")="&amp;$D$11&amp;" AND LocalMonth("&amp;$E$21&amp;")="&amp;$C$11&amp;" AND LocalDay("&amp;$E$21&amp;")="&amp;$B$11&amp;" AND LocalHour("&amp;$E$21&amp;")="&amp;F179&amp;" AND LocalMinute("&amp;$E$21&amp;")="&amp;G179&amp;"))", "Bar", "", "Close", "5", "0", "", "", "","FALSE","T"))</f>
        <v/>
      </c>
      <c r="AC179" s="116" t="str">
        <f t="shared" si="34"/>
        <v/>
      </c>
      <c r="AE179" s="115" t="str">
        <f ca="1">IF($R179=1,SUM($S$1:S179),"")</f>
        <v/>
      </c>
      <c r="AF179" s="115" t="str">
        <f ca="1">IF($R179=1,SUM($T$1:T179),"")</f>
        <v/>
      </c>
      <c r="AG179" s="115" t="str">
        <f ca="1">IF($R179=1,SUM($U$1:U179),"")</f>
        <v/>
      </c>
      <c r="AH179" s="115" t="str">
        <f ca="1">IF($R179=1,SUM($V$1:V179),"")</f>
        <v/>
      </c>
      <c r="AI179" s="115" t="str">
        <f ca="1">IF($R179=1,SUM($W$1:W179),"")</f>
        <v/>
      </c>
      <c r="AJ179" s="115" t="str">
        <f ca="1">IF($R179=1,SUM($X$1:X179),"")</f>
        <v/>
      </c>
      <c r="AK179" s="115" t="str">
        <f ca="1">IF($R179=1,SUM($Y$1:Y179),"")</f>
        <v/>
      </c>
      <c r="AL179" s="115" t="str">
        <f ca="1">IF($R179=1,SUM($Z$1:Z179),"")</f>
        <v/>
      </c>
      <c r="AM179" s="115" t="str">
        <f ca="1">IF($R179=1,SUM($AA$1:AA179),"")</f>
        <v/>
      </c>
      <c r="AN179" s="115" t="str">
        <f ca="1">IF($R179=1,SUM($AB$1:AB179),"")</f>
        <v/>
      </c>
      <c r="AO179" s="115" t="str">
        <f ca="1">IF($R179=1,SUM($AC$1:AC179),"")</f>
        <v/>
      </c>
      <c r="AQ179" s="120" t="str">
        <f t="shared" si="35"/>
        <v>23:20</v>
      </c>
    </row>
    <row r="180" spans="6:43" x14ac:dyDescent="0.3">
      <c r="F180" s="115">
        <f t="shared" si="36"/>
        <v>23</v>
      </c>
      <c r="G180" s="117">
        <f t="shared" si="37"/>
        <v>25</v>
      </c>
      <c r="H180" s="118">
        <f t="shared" si="38"/>
        <v>0.97569444444444453</v>
      </c>
      <c r="K180" s="116" t="str">
        <f xml:space="preserve"> IF(O180=1,"",RTD("cqg.rtd",,"StudyData",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/>
      </c>
      <c r="L180" s="116" t="e">
        <f>IF(K180="",NA(),RTD("cqg.rtd",,"StudyData",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>#N/A</v>
      </c>
      <c r="O180" s="115">
        <f t="shared" si="32"/>
        <v>1</v>
      </c>
      <c r="R180" s="115">
        <f t="shared" ca="1" si="33"/>
        <v>1.1579999999999826</v>
      </c>
      <c r="S180" s="115" t="str">
        <f>IF(O180=1,"",RTD("cqg.rtd",,"StudyData", "(Vol("&amp;$E$13&amp;")when  (LocalYear("&amp;$E$13&amp;")="&amp;$D$2&amp;" AND LocalMonth("&amp;$E$13&amp;")="&amp;$C$2&amp;" AND LocalDay("&amp;$E$13&amp;")="&amp;$B$2&amp;" AND LocalHour("&amp;$E$13&amp;")="&amp;F180&amp;" AND LocalMinute("&amp;$E$13&amp;")="&amp;G180&amp;"))", "Bar", "", "Close", "5", "0", "", "", "","FALSE","T"))</f>
        <v/>
      </c>
      <c r="T180" s="115" t="str">
        <f>IF(O180=1,"",RTD("cqg.rtd",,"StudyData", "(Vol("&amp;$E$14&amp;")when  (LocalYear("&amp;$E$14&amp;")="&amp;$D$3&amp;" AND LocalMonth("&amp;$E$14&amp;")="&amp;$C$3&amp;" AND LocalDay("&amp;$E$14&amp;")="&amp;$B$3&amp;" AND LocalHour("&amp;$E$14&amp;")="&amp;F180&amp;" AND LocalMinute("&amp;$E$14&amp;")="&amp;G180&amp;"))", "Bar", "", "Close", "5", "0", "", "", "","FALSE","T"))</f>
        <v/>
      </c>
      <c r="U180" s="115" t="str">
        <f>IF(O180=1,"",RTD("cqg.rtd",,"StudyData", "(Vol("&amp;$E$15&amp;")when  (LocalYear("&amp;$E$15&amp;")="&amp;$D$4&amp;" AND LocalMonth("&amp;$E$15&amp;")="&amp;$C$4&amp;" AND LocalDay("&amp;$E$15&amp;")="&amp;$B$4&amp;" AND LocalHour("&amp;$E$15&amp;")="&amp;F180&amp;" AND LocalMinute("&amp;$E$15&amp;")="&amp;G180&amp;"))", "Bar", "", "Close", "5", "0", "", "", "","FALSE","T"))</f>
        <v/>
      </c>
      <c r="V180" s="115" t="str">
        <f>IF(O180=1,"",RTD("cqg.rtd",,"StudyData", "(Vol("&amp;$E$16&amp;")when  (LocalYear("&amp;$E$16&amp;")="&amp;$D$5&amp;" AND LocalMonth("&amp;$E$16&amp;")="&amp;$C$5&amp;" AND LocalDay("&amp;$E$16&amp;")="&amp;$B$5&amp;" AND LocalHour("&amp;$E$16&amp;")="&amp;F180&amp;" AND LocalMinute("&amp;$E$16&amp;")="&amp;G180&amp;"))", "Bar", "", "Close", "5", "0", "", "", "","FALSE","T"))</f>
        <v/>
      </c>
      <c r="W180" s="115" t="str">
        <f>IF(O180=1,"",RTD("cqg.rtd",,"StudyData", "(Vol("&amp;$E$17&amp;")when  (LocalYear("&amp;$E$17&amp;")="&amp;$D$6&amp;" AND LocalMonth("&amp;$E$17&amp;")="&amp;$C$6&amp;" AND LocalDay("&amp;$E$17&amp;")="&amp;$B$6&amp;" AND LocalHour("&amp;$E$17&amp;")="&amp;F180&amp;" AND LocalMinute("&amp;$E$17&amp;")="&amp;G180&amp;"))", "Bar", "", "Close", "5", "0", "", "", "","FALSE","T"))</f>
        <v/>
      </c>
      <c r="X180" s="115" t="str">
        <f>IF(O180=1,"",RTD("cqg.rtd",,"StudyData", "(Vol("&amp;$E$18&amp;")when  (LocalYear("&amp;$E$18&amp;")="&amp;$D$7&amp;" AND LocalMonth("&amp;$E$18&amp;")="&amp;$C$7&amp;" AND LocalDay("&amp;$E$18&amp;")="&amp;$B$7&amp;" AND LocalHour("&amp;$E$18&amp;")="&amp;F180&amp;" AND LocalMinute("&amp;$E$18&amp;")="&amp;G180&amp;"))", "Bar", "", "Close", "5", "0", "", "", "","FALSE","T"))</f>
        <v/>
      </c>
      <c r="Y180" s="115" t="str">
        <f>IF(O180=1,"",RTD("cqg.rtd",,"StudyData", "(Vol("&amp;$E$19&amp;")when  (LocalYear("&amp;$E$19&amp;")="&amp;$D$8&amp;" AND LocalMonth("&amp;$E$19&amp;")="&amp;$C$8&amp;" AND LocalDay("&amp;$E$19&amp;")="&amp;$B$8&amp;" AND LocalHour("&amp;$E$19&amp;")="&amp;F180&amp;" AND LocalMinute("&amp;$E$19&amp;")="&amp;G180&amp;"))", "Bar", "", "Close", "5", "0", "", "", "","FALSE","T"))</f>
        <v/>
      </c>
      <c r="Z180" s="115" t="str">
        <f>IF(O180=1,"",RTD("cqg.rtd",,"StudyData", "(Vol("&amp;$E$20&amp;")when  (LocalYear("&amp;$E$20&amp;")="&amp;$D$9&amp;" AND LocalMonth("&amp;$E$20&amp;")="&amp;$C$9&amp;" AND LocalDay("&amp;$E$20&amp;")="&amp;$B$9&amp;" AND LocalHour("&amp;$E$20&amp;")="&amp;F180&amp;" AND LocalMinute("&amp;$E$20&amp;")="&amp;G180&amp;"))", "Bar", "", "Close", "5", "0", "", "", "","FALSE","T"))</f>
        <v/>
      </c>
      <c r="AA180" s="115" t="str">
        <f>IF(O180=1,"",RTD("cqg.rtd",,"StudyData", "(Vol("&amp;$E$21&amp;")when  (LocalYear("&amp;$E$21&amp;")="&amp;$D$10&amp;" AND LocalMonth("&amp;$E$21&amp;")="&amp;$C$10&amp;" AND LocalDay("&amp;$E$21&amp;")="&amp;$B$10&amp;" AND LocalHour("&amp;$E$21&amp;")="&amp;F180&amp;" AND LocalMinute("&amp;$E$21&amp;")="&amp;G180&amp;"))", "Bar", "", "Close", "5", "0", "", "", "","FALSE","T"))</f>
        <v/>
      </c>
      <c r="AB180" s="115" t="str">
        <f>IF(O180=1,"",RTD("cqg.rtd",,"StudyData", "(Vol("&amp;$E$21&amp;")when  (LocalYear("&amp;$E$21&amp;")="&amp;$D$11&amp;" AND LocalMonth("&amp;$E$21&amp;")="&amp;$C$11&amp;" AND LocalDay("&amp;$E$21&amp;")="&amp;$B$11&amp;" AND LocalHour("&amp;$E$21&amp;")="&amp;F180&amp;" AND LocalMinute("&amp;$E$21&amp;")="&amp;G180&amp;"))", "Bar", "", "Close", "5", "0", "", "", "","FALSE","T"))</f>
        <v/>
      </c>
      <c r="AC180" s="116" t="str">
        <f t="shared" si="34"/>
        <v/>
      </c>
      <c r="AE180" s="115" t="str">
        <f ca="1">IF($R180=1,SUM($S$1:S180),"")</f>
        <v/>
      </c>
      <c r="AF180" s="115" t="str">
        <f ca="1">IF($R180=1,SUM($T$1:T180),"")</f>
        <v/>
      </c>
      <c r="AG180" s="115" t="str">
        <f ca="1">IF($R180=1,SUM($U$1:U180),"")</f>
        <v/>
      </c>
      <c r="AH180" s="115" t="str">
        <f ca="1">IF($R180=1,SUM($V$1:V180),"")</f>
        <v/>
      </c>
      <c r="AI180" s="115" t="str">
        <f ca="1">IF($R180=1,SUM($W$1:W180),"")</f>
        <v/>
      </c>
      <c r="AJ180" s="115" t="str">
        <f ca="1">IF($R180=1,SUM($X$1:X180),"")</f>
        <v/>
      </c>
      <c r="AK180" s="115" t="str">
        <f ca="1">IF($R180=1,SUM($Y$1:Y180),"")</f>
        <v/>
      </c>
      <c r="AL180" s="115" t="str">
        <f ca="1">IF($R180=1,SUM($Z$1:Z180),"")</f>
        <v/>
      </c>
      <c r="AM180" s="115" t="str">
        <f ca="1">IF($R180=1,SUM($AA$1:AA180),"")</f>
        <v/>
      </c>
      <c r="AN180" s="115" t="str">
        <f ca="1">IF($R180=1,SUM($AB$1:AB180),"")</f>
        <v/>
      </c>
      <c r="AO180" s="115" t="str">
        <f ca="1">IF($R180=1,SUM($AC$1:AC180),"")</f>
        <v/>
      </c>
      <c r="AQ180" s="120" t="str">
        <f t="shared" si="35"/>
        <v>23:25</v>
      </c>
    </row>
    <row r="181" spans="6:43" x14ac:dyDescent="0.3">
      <c r="F181" s="115">
        <f t="shared" si="36"/>
        <v>23</v>
      </c>
      <c r="G181" s="117">
        <f t="shared" si="37"/>
        <v>30</v>
      </c>
      <c r="H181" s="118">
        <f t="shared" si="38"/>
        <v>0.97916666666666663</v>
      </c>
      <c r="K181" s="116" t="str">
        <f xml:space="preserve"> IF(O181=1,"",RTD("cqg.rtd",,"StudyData",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/>
      </c>
      <c r="L181" s="116" t="e">
        <f>IF(K181="",NA(),RTD("cqg.rtd",,"StudyData",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>#N/A</v>
      </c>
      <c r="O181" s="115">
        <f t="shared" si="32"/>
        <v>1</v>
      </c>
      <c r="R181" s="115">
        <f t="shared" ca="1" si="33"/>
        <v>1.1589999999999825</v>
      </c>
      <c r="S181" s="115" t="str">
        <f>IF(O181=1,"",RTD("cqg.rtd",,"StudyData", "(Vol("&amp;$E$13&amp;")when  (LocalYear("&amp;$E$13&amp;")="&amp;$D$2&amp;" AND LocalMonth("&amp;$E$13&amp;")="&amp;$C$2&amp;" AND LocalDay("&amp;$E$13&amp;")="&amp;$B$2&amp;" AND LocalHour("&amp;$E$13&amp;")="&amp;F181&amp;" AND LocalMinute("&amp;$E$13&amp;")="&amp;G181&amp;"))", "Bar", "", "Close", "5", "0", "", "", "","FALSE","T"))</f>
        <v/>
      </c>
      <c r="T181" s="115" t="str">
        <f>IF(O181=1,"",RTD("cqg.rtd",,"StudyData", "(Vol("&amp;$E$14&amp;")when  (LocalYear("&amp;$E$14&amp;")="&amp;$D$3&amp;" AND LocalMonth("&amp;$E$14&amp;")="&amp;$C$3&amp;" AND LocalDay("&amp;$E$14&amp;")="&amp;$B$3&amp;" AND LocalHour("&amp;$E$14&amp;")="&amp;F181&amp;" AND LocalMinute("&amp;$E$14&amp;")="&amp;G181&amp;"))", "Bar", "", "Close", "5", "0", "", "", "","FALSE","T"))</f>
        <v/>
      </c>
      <c r="U181" s="115" t="str">
        <f>IF(O181=1,"",RTD("cqg.rtd",,"StudyData", "(Vol("&amp;$E$15&amp;")when  (LocalYear("&amp;$E$15&amp;")="&amp;$D$4&amp;" AND LocalMonth("&amp;$E$15&amp;")="&amp;$C$4&amp;" AND LocalDay("&amp;$E$15&amp;")="&amp;$B$4&amp;" AND LocalHour("&amp;$E$15&amp;")="&amp;F181&amp;" AND LocalMinute("&amp;$E$15&amp;")="&amp;G181&amp;"))", "Bar", "", "Close", "5", "0", "", "", "","FALSE","T"))</f>
        <v/>
      </c>
      <c r="V181" s="115" t="str">
        <f>IF(O181=1,"",RTD("cqg.rtd",,"StudyData", "(Vol("&amp;$E$16&amp;")when  (LocalYear("&amp;$E$16&amp;")="&amp;$D$5&amp;" AND LocalMonth("&amp;$E$16&amp;")="&amp;$C$5&amp;" AND LocalDay("&amp;$E$16&amp;")="&amp;$B$5&amp;" AND LocalHour("&amp;$E$16&amp;")="&amp;F181&amp;" AND LocalMinute("&amp;$E$16&amp;")="&amp;G181&amp;"))", "Bar", "", "Close", "5", "0", "", "", "","FALSE","T"))</f>
        <v/>
      </c>
      <c r="W181" s="115" t="str">
        <f>IF(O181=1,"",RTD("cqg.rtd",,"StudyData", "(Vol("&amp;$E$17&amp;")when  (LocalYear("&amp;$E$17&amp;")="&amp;$D$6&amp;" AND LocalMonth("&amp;$E$17&amp;")="&amp;$C$6&amp;" AND LocalDay("&amp;$E$17&amp;")="&amp;$B$6&amp;" AND LocalHour("&amp;$E$17&amp;")="&amp;F181&amp;" AND LocalMinute("&amp;$E$17&amp;")="&amp;G181&amp;"))", "Bar", "", "Close", "5", "0", "", "", "","FALSE","T"))</f>
        <v/>
      </c>
      <c r="X181" s="115" t="str">
        <f>IF(O181=1,"",RTD("cqg.rtd",,"StudyData", "(Vol("&amp;$E$18&amp;")when  (LocalYear("&amp;$E$18&amp;")="&amp;$D$7&amp;" AND LocalMonth("&amp;$E$18&amp;")="&amp;$C$7&amp;" AND LocalDay("&amp;$E$18&amp;")="&amp;$B$7&amp;" AND LocalHour("&amp;$E$18&amp;")="&amp;F181&amp;" AND LocalMinute("&amp;$E$18&amp;")="&amp;G181&amp;"))", "Bar", "", "Close", "5", "0", "", "", "","FALSE","T"))</f>
        <v/>
      </c>
      <c r="Y181" s="115" t="str">
        <f>IF(O181=1,"",RTD("cqg.rtd",,"StudyData", "(Vol("&amp;$E$19&amp;")when  (LocalYear("&amp;$E$19&amp;")="&amp;$D$8&amp;" AND LocalMonth("&amp;$E$19&amp;")="&amp;$C$8&amp;" AND LocalDay("&amp;$E$19&amp;")="&amp;$B$8&amp;" AND LocalHour("&amp;$E$19&amp;")="&amp;F181&amp;" AND LocalMinute("&amp;$E$19&amp;")="&amp;G181&amp;"))", "Bar", "", "Close", "5", "0", "", "", "","FALSE","T"))</f>
        <v/>
      </c>
      <c r="Z181" s="115" t="str">
        <f>IF(O181=1,"",RTD("cqg.rtd",,"StudyData", "(Vol("&amp;$E$20&amp;")when  (LocalYear("&amp;$E$20&amp;")="&amp;$D$9&amp;" AND LocalMonth("&amp;$E$20&amp;")="&amp;$C$9&amp;" AND LocalDay("&amp;$E$20&amp;")="&amp;$B$9&amp;" AND LocalHour("&amp;$E$20&amp;")="&amp;F181&amp;" AND LocalMinute("&amp;$E$20&amp;")="&amp;G181&amp;"))", "Bar", "", "Close", "5", "0", "", "", "","FALSE","T"))</f>
        <v/>
      </c>
      <c r="AA181" s="115" t="str">
        <f>IF(O181=1,"",RTD("cqg.rtd",,"StudyData", "(Vol("&amp;$E$21&amp;")when  (LocalYear("&amp;$E$21&amp;")="&amp;$D$10&amp;" AND LocalMonth("&amp;$E$21&amp;")="&amp;$C$10&amp;" AND LocalDay("&amp;$E$21&amp;")="&amp;$B$10&amp;" AND LocalHour("&amp;$E$21&amp;")="&amp;F181&amp;" AND LocalMinute("&amp;$E$21&amp;")="&amp;G181&amp;"))", "Bar", "", "Close", "5", "0", "", "", "","FALSE","T"))</f>
        <v/>
      </c>
      <c r="AB181" s="115" t="str">
        <f>IF(O181=1,"",RTD("cqg.rtd",,"StudyData", "(Vol("&amp;$E$21&amp;")when  (LocalYear("&amp;$E$21&amp;")="&amp;$D$11&amp;" AND LocalMonth("&amp;$E$21&amp;")="&amp;$C$11&amp;" AND LocalDay("&amp;$E$21&amp;")="&amp;$B$11&amp;" AND LocalHour("&amp;$E$21&amp;")="&amp;F181&amp;" AND LocalMinute("&amp;$E$21&amp;")="&amp;G181&amp;"))", "Bar", "", "Close", "5", "0", "", "", "","FALSE","T"))</f>
        <v/>
      </c>
      <c r="AC181" s="116" t="str">
        <f t="shared" si="34"/>
        <v/>
      </c>
      <c r="AE181" s="115" t="str">
        <f ca="1">IF($R181=1,SUM($S$1:S181),"")</f>
        <v/>
      </c>
      <c r="AF181" s="115" t="str">
        <f ca="1">IF($R181=1,SUM($T$1:T181),"")</f>
        <v/>
      </c>
      <c r="AG181" s="115" t="str">
        <f ca="1">IF($R181=1,SUM($U$1:U181),"")</f>
        <v/>
      </c>
      <c r="AH181" s="115" t="str">
        <f ca="1">IF($R181=1,SUM($V$1:V181),"")</f>
        <v/>
      </c>
      <c r="AI181" s="115" t="str">
        <f ca="1">IF($R181=1,SUM($W$1:W181),"")</f>
        <v/>
      </c>
      <c r="AJ181" s="115" t="str">
        <f ca="1">IF($R181=1,SUM($X$1:X181),"")</f>
        <v/>
      </c>
      <c r="AK181" s="115" t="str">
        <f ca="1">IF($R181=1,SUM($Y$1:Y181),"")</f>
        <v/>
      </c>
      <c r="AL181" s="115" t="str">
        <f ca="1">IF($R181=1,SUM($Z$1:Z181),"")</f>
        <v/>
      </c>
      <c r="AM181" s="115" t="str">
        <f ca="1">IF($R181=1,SUM($AA$1:AA181),"")</f>
        <v/>
      </c>
      <c r="AN181" s="115" t="str">
        <f ca="1">IF($R181=1,SUM($AB$1:AB181),"")</f>
        <v/>
      </c>
      <c r="AO181" s="115" t="str">
        <f ca="1">IF($R181=1,SUM($AC$1:AC181),"")</f>
        <v/>
      </c>
      <c r="AQ181" s="120" t="str">
        <f t="shared" si="35"/>
        <v>23:30</v>
      </c>
    </row>
    <row r="182" spans="6:43" x14ac:dyDescent="0.3">
      <c r="F182" s="115">
        <f t="shared" si="36"/>
        <v>23</v>
      </c>
      <c r="G182" s="117">
        <f t="shared" si="37"/>
        <v>35</v>
      </c>
      <c r="H182" s="118">
        <f t="shared" si="38"/>
        <v>0.98263888888888884</v>
      </c>
      <c r="K182" s="116" t="str">
        <f xml:space="preserve"> IF(O182=1,"",RTD("cqg.rtd",,"StudyData",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/>
      </c>
      <c r="L182" s="116" t="e">
        <f>IF(K182="",NA(),RTD("cqg.rtd",,"StudyData",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>#N/A</v>
      </c>
      <c r="O182" s="115">
        <f t="shared" si="32"/>
        <v>1</v>
      </c>
      <c r="R182" s="115">
        <f t="shared" ca="1" si="33"/>
        <v>1.1599999999999824</v>
      </c>
      <c r="S182" s="115" t="str">
        <f>IF(O182=1,"",RTD("cqg.rtd",,"StudyData", "(Vol("&amp;$E$13&amp;")when  (LocalYear("&amp;$E$13&amp;")="&amp;$D$2&amp;" AND LocalMonth("&amp;$E$13&amp;")="&amp;$C$2&amp;" AND LocalDay("&amp;$E$13&amp;")="&amp;$B$2&amp;" AND LocalHour("&amp;$E$13&amp;")="&amp;F182&amp;" AND LocalMinute("&amp;$E$13&amp;")="&amp;G182&amp;"))", "Bar", "", "Close", "5", "0", "", "", "","FALSE","T"))</f>
        <v/>
      </c>
      <c r="T182" s="115" t="str">
        <f>IF(O182=1,"",RTD("cqg.rtd",,"StudyData", "(Vol("&amp;$E$14&amp;")when  (LocalYear("&amp;$E$14&amp;")="&amp;$D$3&amp;" AND LocalMonth("&amp;$E$14&amp;")="&amp;$C$3&amp;" AND LocalDay("&amp;$E$14&amp;")="&amp;$B$3&amp;" AND LocalHour("&amp;$E$14&amp;")="&amp;F182&amp;" AND LocalMinute("&amp;$E$14&amp;")="&amp;G182&amp;"))", "Bar", "", "Close", "5", "0", "", "", "","FALSE","T"))</f>
        <v/>
      </c>
      <c r="U182" s="115" t="str">
        <f>IF(O182=1,"",RTD("cqg.rtd",,"StudyData", "(Vol("&amp;$E$15&amp;")when  (LocalYear("&amp;$E$15&amp;")="&amp;$D$4&amp;" AND LocalMonth("&amp;$E$15&amp;")="&amp;$C$4&amp;" AND LocalDay("&amp;$E$15&amp;")="&amp;$B$4&amp;" AND LocalHour("&amp;$E$15&amp;")="&amp;F182&amp;" AND LocalMinute("&amp;$E$15&amp;")="&amp;G182&amp;"))", "Bar", "", "Close", "5", "0", "", "", "","FALSE","T"))</f>
        <v/>
      </c>
      <c r="V182" s="115" t="str">
        <f>IF(O182=1,"",RTD("cqg.rtd",,"StudyData", "(Vol("&amp;$E$16&amp;")when  (LocalYear("&amp;$E$16&amp;")="&amp;$D$5&amp;" AND LocalMonth("&amp;$E$16&amp;")="&amp;$C$5&amp;" AND LocalDay("&amp;$E$16&amp;")="&amp;$B$5&amp;" AND LocalHour("&amp;$E$16&amp;")="&amp;F182&amp;" AND LocalMinute("&amp;$E$16&amp;")="&amp;G182&amp;"))", "Bar", "", "Close", "5", "0", "", "", "","FALSE","T"))</f>
        <v/>
      </c>
      <c r="W182" s="115" t="str">
        <f>IF(O182=1,"",RTD("cqg.rtd",,"StudyData", "(Vol("&amp;$E$17&amp;")when  (LocalYear("&amp;$E$17&amp;")="&amp;$D$6&amp;" AND LocalMonth("&amp;$E$17&amp;")="&amp;$C$6&amp;" AND LocalDay("&amp;$E$17&amp;")="&amp;$B$6&amp;" AND LocalHour("&amp;$E$17&amp;")="&amp;F182&amp;" AND LocalMinute("&amp;$E$17&amp;")="&amp;G182&amp;"))", "Bar", "", "Close", "5", "0", "", "", "","FALSE","T"))</f>
        <v/>
      </c>
      <c r="X182" s="115" t="str">
        <f>IF(O182=1,"",RTD("cqg.rtd",,"StudyData", "(Vol("&amp;$E$18&amp;")when  (LocalYear("&amp;$E$18&amp;")="&amp;$D$7&amp;" AND LocalMonth("&amp;$E$18&amp;")="&amp;$C$7&amp;" AND LocalDay("&amp;$E$18&amp;")="&amp;$B$7&amp;" AND LocalHour("&amp;$E$18&amp;")="&amp;F182&amp;" AND LocalMinute("&amp;$E$18&amp;")="&amp;G182&amp;"))", "Bar", "", "Close", "5", "0", "", "", "","FALSE","T"))</f>
        <v/>
      </c>
      <c r="Y182" s="115" t="str">
        <f>IF(O182=1,"",RTD("cqg.rtd",,"StudyData", "(Vol("&amp;$E$19&amp;")when  (LocalYear("&amp;$E$19&amp;")="&amp;$D$8&amp;" AND LocalMonth("&amp;$E$19&amp;")="&amp;$C$8&amp;" AND LocalDay("&amp;$E$19&amp;")="&amp;$B$8&amp;" AND LocalHour("&amp;$E$19&amp;")="&amp;F182&amp;" AND LocalMinute("&amp;$E$19&amp;")="&amp;G182&amp;"))", "Bar", "", "Close", "5", "0", "", "", "","FALSE","T"))</f>
        <v/>
      </c>
      <c r="Z182" s="115" t="str">
        <f>IF(O182=1,"",RTD("cqg.rtd",,"StudyData", "(Vol("&amp;$E$20&amp;")when  (LocalYear("&amp;$E$20&amp;")="&amp;$D$9&amp;" AND LocalMonth("&amp;$E$20&amp;")="&amp;$C$9&amp;" AND LocalDay("&amp;$E$20&amp;")="&amp;$B$9&amp;" AND LocalHour("&amp;$E$20&amp;")="&amp;F182&amp;" AND LocalMinute("&amp;$E$20&amp;")="&amp;G182&amp;"))", "Bar", "", "Close", "5", "0", "", "", "","FALSE","T"))</f>
        <v/>
      </c>
      <c r="AA182" s="115" t="str">
        <f>IF(O182=1,"",RTD("cqg.rtd",,"StudyData", "(Vol("&amp;$E$21&amp;")when  (LocalYear("&amp;$E$21&amp;")="&amp;$D$10&amp;" AND LocalMonth("&amp;$E$21&amp;")="&amp;$C$10&amp;" AND LocalDay("&amp;$E$21&amp;")="&amp;$B$10&amp;" AND LocalHour("&amp;$E$21&amp;")="&amp;F182&amp;" AND LocalMinute("&amp;$E$21&amp;")="&amp;G182&amp;"))", "Bar", "", "Close", "5", "0", "", "", "","FALSE","T"))</f>
        <v/>
      </c>
      <c r="AB182" s="115" t="str">
        <f>IF(O182=1,"",RTD("cqg.rtd",,"StudyData", "(Vol("&amp;$E$21&amp;")when  (LocalYear("&amp;$E$21&amp;")="&amp;$D$11&amp;" AND LocalMonth("&amp;$E$21&amp;")="&amp;$C$11&amp;" AND LocalDay("&amp;$E$21&amp;")="&amp;$B$11&amp;" AND LocalHour("&amp;$E$21&amp;")="&amp;F182&amp;" AND LocalMinute("&amp;$E$21&amp;")="&amp;G182&amp;"))", "Bar", "", "Close", "5", "0", "", "", "","FALSE","T"))</f>
        <v/>
      </c>
      <c r="AC182" s="116" t="str">
        <f t="shared" si="34"/>
        <v/>
      </c>
      <c r="AE182" s="115" t="str">
        <f ca="1">IF($R182=1,SUM($S$1:S182),"")</f>
        <v/>
      </c>
      <c r="AF182" s="115" t="str">
        <f ca="1">IF($R182=1,SUM($T$1:T182),"")</f>
        <v/>
      </c>
      <c r="AG182" s="115" t="str">
        <f ca="1">IF($R182=1,SUM($U$1:U182),"")</f>
        <v/>
      </c>
      <c r="AH182" s="115" t="str">
        <f ca="1">IF($R182=1,SUM($V$1:V182),"")</f>
        <v/>
      </c>
      <c r="AI182" s="115" t="str">
        <f ca="1">IF($R182=1,SUM($W$1:W182),"")</f>
        <v/>
      </c>
      <c r="AJ182" s="115" t="str">
        <f ca="1">IF($R182=1,SUM($X$1:X182),"")</f>
        <v/>
      </c>
      <c r="AK182" s="115" t="str">
        <f ca="1">IF($R182=1,SUM($Y$1:Y182),"")</f>
        <v/>
      </c>
      <c r="AL182" s="115" t="str">
        <f ca="1">IF($R182=1,SUM($Z$1:Z182),"")</f>
        <v/>
      </c>
      <c r="AM182" s="115" t="str">
        <f ca="1">IF($R182=1,SUM($AA$1:AA182),"")</f>
        <v/>
      </c>
      <c r="AN182" s="115" t="str">
        <f ca="1">IF($R182=1,SUM($AB$1:AB182),"")</f>
        <v/>
      </c>
      <c r="AO182" s="115" t="str">
        <f ca="1">IF($R182=1,SUM($AC$1:AC182),"")</f>
        <v/>
      </c>
      <c r="AQ182" s="120" t="str">
        <f t="shared" si="35"/>
        <v>23:35</v>
      </c>
    </row>
    <row r="183" spans="6:43" x14ac:dyDescent="0.3">
      <c r="F183" s="115">
        <f t="shared" si="36"/>
        <v>23</v>
      </c>
      <c r="G183" s="117">
        <f t="shared" si="37"/>
        <v>40</v>
      </c>
      <c r="H183" s="118">
        <f t="shared" si="38"/>
        <v>0.98611111111111116</v>
      </c>
      <c r="K183" s="116" t="str">
        <f xml:space="preserve"> IF(O183=1,"",RTD("cqg.rtd",,"StudyData",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/>
      </c>
      <c r="L183" s="116" t="e">
        <f>IF(K183="",NA(),RTD("cqg.rtd",,"StudyData",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>#N/A</v>
      </c>
      <c r="O183" s="115">
        <f t="shared" si="32"/>
        <v>1</v>
      </c>
      <c r="R183" s="115">
        <f t="shared" ca="1" si="33"/>
        <v>1.1609999999999823</v>
      </c>
      <c r="S183" s="115" t="str">
        <f>IF(O183=1,"",RTD("cqg.rtd",,"StudyData", "(Vol("&amp;$E$13&amp;")when  (LocalYear("&amp;$E$13&amp;")="&amp;$D$2&amp;" AND LocalMonth("&amp;$E$13&amp;")="&amp;$C$2&amp;" AND LocalDay("&amp;$E$13&amp;")="&amp;$B$2&amp;" AND LocalHour("&amp;$E$13&amp;")="&amp;F183&amp;" AND LocalMinute("&amp;$E$13&amp;")="&amp;G183&amp;"))", "Bar", "", "Close", "5", "0", "", "", "","FALSE","T"))</f>
        <v/>
      </c>
      <c r="T183" s="115" t="str">
        <f>IF(O183=1,"",RTD("cqg.rtd",,"StudyData", "(Vol("&amp;$E$14&amp;")when  (LocalYear("&amp;$E$14&amp;")="&amp;$D$3&amp;" AND LocalMonth("&amp;$E$14&amp;")="&amp;$C$3&amp;" AND LocalDay("&amp;$E$14&amp;")="&amp;$B$3&amp;" AND LocalHour("&amp;$E$14&amp;")="&amp;F183&amp;" AND LocalMinute("&amp;$E$14&amp;")="&amp;G183&amp;"))", "Bar", "", "Close", "5", "0", "", "", "","FALSE","T"))</f>
        <v/>
      </c>
      <c r="U183" s="115" t="str">
        <f>IF(O183=1,"",RTD("cqg.rtd",,"StudyData", "(Vol("&amp;$E$15&amp;")when  (LocalYear("&amp;$E$15&amp;")="&amp;$D$4&amp;" AND LocalMonth("&amp;$E$15&amp;")="&amp;$C$4&amp;" AND LocalDay("&amp;$E$15&amp;")="&amp;$B$4&amp;" AND LocalHour("&amp;$E$15&amp;")="&amp;F183&amp;" AND LocalMinute("&amp;$E$15&amp;")="&amp;G183&amp;"))", "Bar", "", "Close", "5", "0", "", "", "","FALSE","T"))</f>
        <v/>
      </c>
      <c r="V183" s="115" t="str">
        <f>IF(O183=1,"",RTD("cqg.rtd",,"StudyData", "(Vol("&amp;$E$16&amp;")when  (LocalYear("&amp;$E$16&amp;")="&amp;$D$5&amp;" AND LocalMonth("&amp;$E$16&amp;")="&amp;$C$5&amp;" AND LocalDay("&amp;$E$16&amp;")="&amp;$B$5&amp;" AND LocalHour("&amp;$E$16&amp;")="&amp;F183&amp;" AND LocalMinute("&amp;$E$16&amp;")="&amp;G183&amp;"))", "Bar", "", "Close", "5", "0", "", "", "","FALSE","T"))</f>
        <v/>
      </c>
      <c r="W183" s="115" t="str">
        <f>IF(O183=1,"",RTD("cqg.rtd",,"StudyData", "(Vol("&amp;$E$17&amp;")when  (LocalYear("&amp;$E$17&amp;")="&amp;$D$6&amp;" AND LocalMonth("&amp;$E$17&amp;")="&amp;$C$6&amp;" AND LocalDay("&amp;$E$17&amp;")="&amp;$B$6&amp;" AND LocalHour("&amp;$E$17&amp;")="&amp;F183&amp;" AND LocalMinute("&amp;$E$17&amp;")="&amp;G183&amp;"))", "Bar", "", "Close", "5", "0", "", "", "","FALSE","T"))</f>
        <v/>
      </c>
      <c r="X183" s="115" t="str">
        <f>IF(O183=1,"",RTD("cqg.rtd",,"StudyData", "(Vol("&amp;$E$18&amp;")when  (LocalYear("&amp;$E$18&amp;")="&amp;$D$7&amp;" AND LocalMonth("&amp;$E$18&amp;")="&amp;$C$7&amp;" AND LocalDay("&amp;$E$18&amp;")="&amp;$B$7&amp;" AND LocalHour("&amp;$E$18&amp;")="&amp;F183&amp;" AND LocalMinute("&amp;$E$18&amp;")="&amp;G183&amp;"))", "Bar", "", "Close", "5", "0", "", "", "","FALSE","T"))</f>
        <v/>
      </c>
      <c r="Y183" s="115" t="str">
        <f>IF(O183=1,"",RTD("cqg.rtd",,"StudyData", "(Vol("&amp;$E$19&amp;")when  (LocalYear("&amp;$E$19&amp;")="&amp;$D$8&amp;" AND LocalMonth("&amp;$E$19&amp;")="&amp;$C$8&amp;" AND LocalDay("&amp;$E$19&amp;")="&amp;$B$8&amp;" AND LocalHour("&amp;$E$19&amp;")="&amp;F183&amp;" AND LocalMinute("&amp;$E$19&amp;")="&amp;G183&amp;"))", "Bar", "", "Close", "5", "0", "", "", "","FALSE","T"))</f>
        <v/>
      </c>
      <c r="Z183" s="115" t="str">
        <f>IF(O183=1,"",RTD("cqg.rtd",,"StudyData", "(Vol("&amp;$E$20&amp;")when  (LocalYear("&amp;$E$20&amp;")="&amp;$D$9&amp;" AND LocalMonth("&amp;$E$20&amp;")="&amp;$C$9&amp;" AND LocalDay("&amp;$E$20&amp;")="&amp;$B$9&amp;" AND LocalHour("&amp;$E$20&amp;")="&amp;F183&amp;" AND LocalMinute("&amp;$E$20&amp;")="&amp;G183&amp;"))", "Bar", "", "Close", "5", "0", "", "", "","FALSE","T"))</f>
        <v/>
      </c>
      <c r="AA183" s="115" t="str">
        <f>IF(O183=1,"",RTD("cqg.rtd",,"StudyData", "(Vol("&amp;$E$21&amp;")when  (LocalYear("&amp;$E$21&amp;")="&amp;$D$10&amp;" AND LocalMonth("&amp;$E$21&amp;")="&amp;$C$10&amp;" AND LocalDay("&amp;$E$21&amp;")="&amp;$B$10&amp;" AND LocalHour("&amp;$E$21&amp;")="&amp;F183&amp;" AND LocalMinute("&amp;$E$21&amp;")="&amp;G183&amp;"))", "Bar", "", "Close", "5", "0", "", "", "","FALSE","T"))</f>
        <v/>
      </c>
      <c r="AB183" s="115" t="str">
        <f>IF(O183=1,"",RTD("cqg.rtd",,"StudyData", "(Vol("&amp;$E$21&amp;")when  (LocalYear("&amp;$E$21&amp;")="&amp;$D$11&amp;" AND LocalMonth("&amp;$E$21&amp;")="&amp;$C$11&amp;" AND LocalDay("&amp;$E$21&amp;")="&amp;$B$11&amp;" AND LocalHour("&amp;$E$21&amp;")="&amp;F183&amp;" AND LocalMinute("&amp;$E$21&amp;")="&amp;G183&amp;"))", "Bar", "", "Close", "5", "0", "", "", "","FALSE","T"))</f>
        <v/>
      </c>
      <c r="AC183" s="116" t="str">
        <f t="shared" si="34"/>
        <v/>
      </c>
      <c r="AE183" s="115" t="str">
        <f ca="1">IF($R183=1,SUM($S$1:S183),"")</f>
        <v/>
      </c>
      <c r="AF183" s="115" t="str">
        <f ca="1">IF($R183=1,SUM($T$1:T183),"")</f>
        <v/>
      </c>
      <c r="AG183" s="115" t="str">
        <f ca="1">IF($R183=1,SUM($U$1:U183),"")</f>
        <v/>
      </c>
      <c r="AH183" s="115" t="str">
        <f ca="1">IF($R183=1,SUM($V$1:V183),"")</f>
        <v/>
      </c>
      <c r="AI183" s="115" t="str">
        <f ca="1">IF($R183=1,SUM($W$1:W183),"")</f>
        <v/>
      </c>
      <c r="AJ183" s="115" t="str">
        <f ca="1">IF($R183=1,SUM($X$1:X183),"")</f>
        <v/>
      </c>
      <c r="AK183" s="115" t="str">
        <f ca="1">IF($R183=1,SUM($Y$1:Y183),"")</f>
        <v/>
      </c>
      <c r="AL183" s="115" t="str">
        <f ca="1">IF($R183=1,SUM($Z$1:Z183),"")</f>
        <v/>
      </c>
      <c r="AM183" s="115" t="str">
        <f ca="1">IF($R183=1,SUM($AA$1:AA183),"")</f>
        <v/>
      </c>
      <c r="AN183" s="115" t="str">
        <f ca="1">IF($R183=1,SUM($AB$1:AB183),"")</f>
        <v/>
      </c>
      <c r="AO183" s="115" t="str">
        <f ca="1">IF($R183=1,SUM($AC$1:AC183),"")</f>
        <v/>
      </c>
      <c r="AQ183" s="120" t="str">
        <f t="shared" si="35"/>
        <v>23:40</v>
      </c>
    </row>
    <row r="184" spans="6:43" x14ac:dyDescent="0.3">
      <c r="F184" s="115">
        <f t="shared" si="36"/>
        <v>23</v>
      </c>
      <c r="G184" s="117">
        <f t="shared" si="37"/>
        <v>45</v>
      </c>
      <c r="H184" s="118">
        <f t="shared" si="38"/>
        <v>0.98958333333333337</v>
      </c>
      <c r="K184" s="116" t="str">
        <f xml:space="preserve"> IF(O184=1,"",RTD("cqg.rtd",,"StudyData",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/>
      </c>
      <c r="L184" s="116" t="e">
        <f>IF(K184="",NA(),RTD("cqg.rtd",,"StudyData",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>#N/A</v>
      </c>
      <c r="O184" s="115">
        <f t="shared" si="32"/>
        <v>1</v>
      </c>
      <c r="R184" s="115">
        <f t="shared" ca="1" si="33"/>
        <v>1.1619999999999822</v>
      </c>
      <c r="S184" s="115" t="str">
        <f>IF(O184=1,"",RTD("cqg.rtd",,"StudyData", "(Vol("&amp;$E$13&amp;")when  (LocalYear("&amp;$E$13&amp;")="&amp;$D$2&amp;" AND LocalMonth("&amp;$E$13&amp;")="&amp;$C$2&amp;" AND LocalDay("&amp;$E$13&amp;")="&amp;$B$2&amp;" AND LocalHour("&amp;$E$13&amp;")="&amp;F184&amp;" AND LocalMinute("&amp;$E$13&amp;")="&amp;G184&amp;"))", "Bar", "", "Close", "5", "0", "", "", "","FALSE","T"))</f>
        <v/>
      </c>
      <c r="T184" s="115" t="str">
        <f>IF(O184=1,"",RTD("cqg.rtd",,"StudyData", "(Vol("&amp;$E$14&amp;")when  (LocalYear("&amp;$E$14&amp;")="&amp;$D$3&amp;" AND LocalMonth("&amp;$E$14&amp;")="&amp;$C$3&amp;" AND LocalDay("&amp;$E$14&amp;")="&amp;$B$3&amp;" AND LocalHour("&amp;$E$14&amp;")="&amp;F184&amp;" AND LocalMinute("&amp;$E$14&amp;")="&amp;G184&amp;"))", "Bar", "", "Close", "5", "0", "", "", "","FALSE","T"))</f>
        <v/>
      </c>
      <c r="U184" s="115" t="str">
        <f>IF(O184=1,"",RTD("cqg.rtd",,"StudyData", "(Vol("&amp;$E$15&amp;")when  (LocalYear("&amp;$E$15&amp;")="&amp;$D$4&amp;" AND LocalMonth("&amp;$E$15&amp;")="&amp;$C$4&amp;" AND LocalDay("&amp;$E$15&amp;")="&amp;$B$4&amp;" AND LocalHour("&amp;$E$15&amp;")="&amp;F184&amp;" AND LocalMinute("&amp;$E$15&amp;")="&amp;G184&amp;"))", "Bar", "", "Close", "5", "0", "", "", "","FALSE","T"))</f>
        <v/>
      </c>
      <c r="V184" s="115" t="str">
        <f>IF(O184=1,"",RTD("cqg.rtd",,"StudyData", "(Vol("&amp;$E$16&amp;")when  (LocalYear("&amp;$E$16&amp;")="&amp;$D$5&amp;" AND LocalMonth("&amp;$E$16&amp;")="&amp;$C$5&amp;" AND LocalDay("&amp;$E$16&amp;")="&amp;$B$5&amp;" AND LocalHour("&amp;$E$16&amp;")="&amp;F184&amp;" AND LocalMinute("&amp;$E$16&amp;")="&amp;G184&amp;"))", "Bar", "", "Close", "5", "0", "", "", "","FALSE","T"))</f>
        <v/>
      </c>
      <c r="W184" s="115" t="str">
        <f>IF(O184=1,"",RTD("cqg.rtd",,"StudyData", "(Vol("&amp;$E$17&amp;")when  (LocalYear("&amp;$E$17&amp;")="&amp;$D$6&amp;" AND LocalMonth("&amp;$E$17&amp;")="&amp;$C$6&amp;" AND LocalDay("&amp;$E$17&amp;")="&amp;$B$6&amp;" AND LocalHour("&amp;$E$17&amp;")="&amp;F184&amp;" AND LocalMinute("&amp;$E$17&amp;")="&amp;G184&amp;"))", "Bar", "", "Close", "5", "0", "", "", "","FALSE","T"))</f>
        <v/>
      </c>
      <c r="X184" s="115" t="str">
        <f>IF(O184=1,"",RTD("cqg.rtd",,"StudyData", "(Vol("&amp;$E$18&amp;")when  (LocalYear("&amp;$E$18&amp;")="&amp;$D$7&amp;" AND LocalMonth("&amp;$E$18&amp;")="&amp;$C$7&amp;" AND LocalDay("&amp;$E$18&amp;")="&amp;$B$7&amp;" AND LocalHour("&amp;$E$18&amp;")="&amp;F184&amp;" AND LocalMinute("&amp;$E$18&amp;")="&amp;G184&amp;"))", "Bar", "", "Close", "5", "0", "", "", "","FALSE","T"))</f>
        <v/>
      </c>
      <c r="Y184" s="115" t="str">
        <f>IF(O184=1,"",RTD("cqg.rtd",,"StudyData", "(Vol("&amp;$E$19&amp;")when  (LocalYear("&amp;$E$19&amp;")="&amp;$D$8&amp;" AND LocalMonth("&amp;$E$19&amp;")="&amp;$C$8&amp;" AND LocalDay("&amp;$E$19&amp;")="&amp;$B$8&amp;" AND LocalHour("&amp;$E$19&amp;")="&amp;F184&amp;" AND LocalMinute("&amp;$E$19&amp;")="&amp;G184&amp;"))", "Bar", "", "Close", "5", "0", "", "", "","FALSE","T"))</f>
        <v/>
      </c>
      <c r="Z184" s="115" t="str">
        <f>IF(O184=1,"",RTD("cqg.rtd",,"StudyData", "(Vol("&amp;$E$20&amp;")when  (LocalYear("&amp;$E$20&amp;")="&amp;$D$9&amp;" AND LocalMonth("&amp;$E$20&amp;")="&amp;$C$9&amp;" AND LocalDay("&amp;$E$20&amp;")="&amp;$B$9&amp;" AND LocalHour("&amp;$E$20&amp;")="&amp;F184&amp;" AND LocalMinute("&amp;$E$20&amp;")="&amp;G184&amp;"))", "Bar", "", "Close", "5", "0", "", "", "","FALSE","T"))</f>
        <v/>
      </c>
      <c r="AA184" s="115" t="str">
        <f>IF(O184=1,"",RTD("cqg.rtd",,"StudyData", "(Vol("&amp;$E$21&amp;")when  (LocalYear("&amp;$E$21&amp;")="&amp;$D$10&amp;" AND LocalMonth("&amp;$E$21&amp;")="&amp;$C$10&amp;" AND LocalDay("&amp;$E$21&amp;")="&amp;$B$10&amp;" AND LocalHour("&amp;$E$21&amp;")="&amp;F184&amp;" AND LocalMinute("&amp;$E$21&amp;")="&amp;G184&amp;"))", "Bar", "", "Close", "5", "0", "", "", "","FALSE","T"))</f>
        <v/>
      </c>
      <c r="AB184" s="115" t="str">
        <f>IF(O184=1,"",RTD("cqg.rtd",,"StudyData", "(Vol("&amp;$E$21&amp;")when  (LocalYear("&amp;$E$21&amp;")="&amp;$D$11&amp;" AND LocalMonth("&amp;$E$21&amp;")="&amp;$C$11&amp;" AND LocalDay("&amp;$E$21&amp;")="&amp;$B$11&amp;" AND LocalHour("&amp;$E$21&amp;")="&amp;F184&amp;" AND LocalMinute("&amp;$E$21&amp;")="&amp;G184&amp;"))", "Bar", "", "Close", "5", "0", "", "", "","FALSE","T"))</f>
        <v/>
      </c>
      <c r="AC184" s="116" t="str">
        <f t="shared" si="34"/>
        <v/>
      </c>
      <c r="AE184" s="115" t="str">
        <f ca="1">IF($R184=1,SUM($S$1:S184),"")</f>
        <v/>
      </c>
      <c r="AF184" s="115" t="str">
        <f ca="1">IF($R184=1,SUM($T$1:T184),"")</f>
        <v/>
      </c>
      <c r="AG184" s="115" t="str">
        <f ca="1">IF($R184=1,SUM($U$1:U184),"")</f>
        <v/>
      </c>
      <c r="AH184" s="115" t="str">
        <f ca="1">IF($R184=1,SUM($V$1:V184),"")</f>
        <v/>
      </c>
      <c r="AI184" s="115" t="str">
        <f ca="1">IF($R184=1,SUM($W$1:W184),"")</f>
        <v/>
      </c>
      <c r="AJ184" s="115" t="str">
        <f ca="1">IF($R184=1,SUM($X$1:X184),"")</f>
        <v/>
      </c>
      <c r="AK184" s="115" t="str">
        <f ca="1">IF($R184=1,SUM($Y$1:Y184),"")</f>
        <v/>
      </c>
      <c r="AL184" s="115" t="str">
        <f ca="1">IF($R184=1,SUM($Z$1:Z184),"")</f>
        <v/>
      </c>
      <c r="AM184" s="115" t="str">
        <f ca="1">IF($R184=1,SUM($AA$1:AA184),"")</f>
        <v/>
      </c>
      <c r="AN184" s="115" t="str">
        <f ca="1">IF($R184=1,SUM($AB$1:AB184),"")</f>
        <v/>
      </c>
      <c r="AO184" s="115" t="str">
        <f ca="1">IF($R184=1,SUM($AC$1:AC184),"")</f>
        <v/>
      </c>
      <c r="AQ184" s="120" t="str">
        <f t="shared" si="35"/>
        <v>23:45</v>
      </c>
    </row>
    <row r="185" spans="6:43" x14ac:dyDescent="0.3">
      <c r="F185" s="115">
        <f t="shared" si="36"/>
        <v>23</v>
      </c>
      <c r="G185" s="117">
        <f t="shared" si="37"/>
        <v>50</v>
      </c>
      <c r="H185" s="118">
        <f t="shared" si="38"/>
        <v>0.99305555555555547</v>
      </c>
      <c r="K185" s="116" t="str">
        <f xml:space="preserve"> IF(O185=1,"",RTD("cqg.rtd",,"StudyData",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/>
      </c>
      <c r="L185" s="116" t="e">
        <f>IF(K185="",NA(),RTD("cqg.rtd",,"StudyData",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>#N/A</v>
      </c>
      <c r="O185" s="115">
        <f t="shared" si="32"/>
        <v>1</v>
      </c>
      <c r="R185" s="115">
        <f t="shared" ca="1" si="33"/>
        <v>1.162999999999982</v>
      </c>
      <c r="S185" s="115" t="str">
        <f>IF(O185=1,"",RTD("cqg.rtd",,"StudyData", "(Vol("&amp;$E$13&amp;")when  (LocalYear("&amp;$E$13&amp;")="&amp;$D$2&amp;" AND LocalMonth("&amp;$E$13&amp;")="&amp;$C$2&amp;" AND LocalDay("&amp;$E$13&amp;")="&amp;$B$2&amp;" AND LocalHour("&amp;$E$13&amp;")="&amp;F185&amp;" AND LocalMinute("&amp;$E$13&amp;")="&amp;G185&amp;"))", "Bar", "", "Close", "5", "0", "", "", "","FALSE","T"))</f>
        <v/>
      </c>
      <c r="T185" s="115" t="str">
        <f>IF(O185=1,"",RTD("cqg.rtd",,"StudyData", "(Vol("&amp;$E$14&amp;")when  (LocalYear("&amp;$E$14&amp;")="&amp;$D$3&amp;" AND LocalMonth("&amp;$E$14&amp;")="&amp;$C$3&amp;" AND LocalDay("&amp;$E$14&amp;")="&amp;$B$3&amp;" AND LocalHour("&amp;$E$14&amp;")="&amp;F185&amp;" AND LocalMinute("&amp;$E$14&amp;")="&amp;G185&amp;"))", "Bar", "", "Close", "5", "0", "", "", "","FALSE","T"))</f>
        <v/>
      </c>
      <c r="U185" s="115" t="str">
        <f>IF(O185=1,"",RTD("cqg.rtd",,"StudyData", "(Vol("&amp;$E$15&amp;")when  (LocalYear("&amp;$E$15&amp;")="&amp;$D$4&amp;" AND LocalMonth("&amp;$E$15&amp;")="&amp;$C$4&amp;" AND LocalDay("&amp;$E$15&amp;")="&amp;$B$4&amp;" AND LocalHour("&amp;$E$15&amp;")="&amp;F185&amp;" AND LocalMinute("&amp;$E$15&amp;")="&amp;G185&amp;"))", "Bar", "", "Close", "5", "0", "", "", "","FALSE","T"))</f>
        <v/>
      </c>
      <c r="V185" s="115" t="str">
        <f>IF(O185=1,"",RTD("cqg.rtd",,"StudyData", "(Vol("&amp;$E$16&amp;")when  (LocalYear("&amp;$E$16&amp;")="&amp;$D$5&amp;" AND LocalMonth("&amp;$E$16&amp;")="&amp;$C$5&amp;" AND LocalDay("&amp;$E$16&amp;")="&amp;$B$5&amp;" AND LocalHour("&amp;$E$16&amp;")="&amp;F185&amp;" AND LocalMinute("&amp;$E$16&amp;")="&amp;G185&amp;"))", "Bar", "", "Close", "5", "0", "", "", "","FALSE","T"))</f>
        <v/>
      </c>
      <c r="W185" s="115" t="str">
        <f>IF(O185=1,"",RTD("cqg.rtd",,"StudyData", "(Vol("&amp;$E$17&amp;")when  (LocalYear("&amp;$E$17&amp;")="&amp;$D$6&amp;" AND LocalMonth("&amp;$E$17&amp;")="&amp;$C$6&amp;" AND LocalDay("&amp;$E$17&amp;")="&amp;$B$6&amp;" AND LocalHour("&amp;$E$17&amp;")="&amp;F185&amp;" AND LocalMinute("&amp;$E$17&amp;")="&amp;G185&amp;"))", "Bar", "", "Close", "5", "0", "", "", "","FALSE","T"))</f>
        <v/>
      </c>
      <c r="X185" s="115" t="str">
        <f>IF(O185=1,"",RTD("cqg.rtd",,"StudyData", "(Vol("&amp;$E$18&amp;")when  (LocalYear("&amp;$E$18&amp;")="&amp;$D$7&amp;" AND LocalMonth("&amp;$E$18&amp;")="&amp;$C$7&amp;" AND LocalDay("&amp;$E$18&amp;")="&amp;$B$7&amp;" AND LocalHour("&amp;$E$18&amp;")="&amp;F185&amp;" AND LocalMinute("&amp;$E$18&amp;")="&amp;G185&amp;"))", "Bar", "", "Close", "5", "0", "", "", "","FALSE","T"))</f>
        <v/>
      </c>
      <c r="Y185" s="115" t="str">
        <f>IF(O185=1,"",RTD("cqg.rtd",,"StudyData", "(Vol("&amp;$E$19&amp;")when  (LocalYear("&amp;$E$19&amp;")="&amp;$D$8&amp;" AND LocalMonth("&amp;$E$19&amp;")="&amp;$C$8&amp;" AND LocalDay("&amp;$E$19&amp;")="&amp;$B$8&amp;" AND LocalHour("&amp;$E$19&amp;")="&amp;F185&amp;" AND LocalMinute("&amp;$E$19&amp;")="&amp;G185&amp;"))", "Bar", "", "Close", "5", "0", "", "", "","FALSE","T"))</f>
        <v/>
      </c>
      <c r="Z185" s="115" t="str">
        <f>IF(O185=1,"",RTD("cqg.rtd",,"StudyData", "(Vol("&amp;$E$20&amp;")when  (LocalYear("&amp;$E$20&amp;")="&amp;$D$9&amp;" AND LocalMonth("&amp;$E$20&amp;")="&amp;$C$9&amp;" AND LocalDay("&amp;$E$20&amp;")="&amp;$B$9&amp;" AND LocalHour("&amp;$E$20&amp;")="&amp;F185&amp;" AND LocalMinute("&amp;$E$20&amp;")="&amp;G185&amp;"))", "Bar", "", "Close", "5", "0", "", "", "","FALSE","T"))</f>
        <v/>
      </c>
      <c r="AA185" s="115" t="str">
        <f>IF(O185=1,"",RTD("cqg.rtd",,"StudyData", "(Vol("&amp;$E$21&amp;")when  (LocalYear("&amp;$E$21&amp;")="&amp;$D$10&amp;" AND LocalMonth("&amp;$E$21&amp;")="&amp;$C$10&amp;" AND LocalDay("&amp;$E$21&amp;")="&amp;$B$10&amp;" AND LocalHour("&amp;$E$21&amp;")="&amp;F185&amp;" AND LocalMinute("&amp;$E$21&amp;")="&amp;G185&amp;"))", "Bar", "", "Close", "5", "0", "", "", "","FALSE","T"))</f>
        <v/>
      </c>
      <c r="AB185" s="115" t="str">
        <f>IF(O185=1,"",RTD("cqg.rtd",,"StudyData", "(Vol("&amp;$E$21&amp;")when  (LocalYear("&amp;$E$21&amp;")="&amp;$D$11&amp;" AND LocalMonth("&amp;$E$21&amp;")="&amp;$C$11&amp;" AND LocalDay("&amp;$E$21&amp;")="&amp;$B$11&amp;" AND LocalHour("&amp;$E$21&amp;")="&amp;F185&amp;" AND LocalMinute("&amp;$E$21&amp;")="&amp;G185&amp;"))", "Bar", "", "Close", "5", "0", "", "", "","FALSE","T"))</f>
        <v/>
      </c>
      <c r="AC185" s="116" t="str">
        <f t="shared" si="34"/>
        <v/>
      </c>
      <c r="AE185" s="115" t="str">
        <f ca="1">IF($R185=1,SUM($S$1:S185),"")</f>
        <v/>
      </c>
      <c r="AF185" s="115" t="str">
        <f ca="1">IF($R185=1,SUM($T$1:T185),"")</f>
        <v/>
      </c>
      <c r="AG185" s="115" t="str">
        <f ca="1">IF($R185=1,SUM($U$1:U185),"")</f>
        <v/>
      </c>
      <c r="AH185" s="115" t="str">
        <f ca="1">IF($R185=1,SUM($V$1:V185),"")</f>
        <v/>
      </c>
      <c r="AI185" s="115" t="str">
        <f ca="1">IF($R185=1,SUM($W$1:W185),"")</f>
        <v/>
      </c>
      <c r="AJ185" s="115" t="str">
        <f ca="1">IF($R185=1,SUM($X$1:X185),"")</f>
        <v/>
      </c>
      <c r="AK185" s="115" t="str">
        <f ca="1">IF($R185=1,SUM($Y$1:Y185),"")</f>
        <v/>
      </c>
      <c r="AL185" s="115" t="str">
        <f ca="1">IF($R185=1,SUM($Z$1:Z185),"")</f>
        <v/>
      </c>
      <c r="AM185" s="115" t="str">
        <f ca="1">IF($R185=1,SUM($AA$1:AA185),"")</f>
        <v/>
      </c>
      <c r="AN185" s="115" t="str">
        <f ca="1">IF($R185=1,SUM($AB$1:AB185),"")</f>
        <v/>
      </c>
      <c r="AO185" s="115" t="str">
        <f ca="1">IF($R185=1,SUM($AC$1:AC185),"")</f>
        <v/>
      </c>
      <c r="AQ185" s="120" t="str">
        <f t="shared" si="35"/>
        <v>23:50</v>
      </c>
    </row>
    <row r="186" spans="6:43" x14ac:dyDescent="0.3">
      <c r="F186" s="115">
        <f t="shared" si="36"/>
        <v>23</v>
      </c>
      <c r="G186" s="117">
        <f t="shared" si="37"/>
        <v>55</v>
      </c>
      <c r="H186" s="118">
        <f t="shared" si="38"/>
        <v>0.99652777777777779</v>
      </c>
      <c r="K186" s="116" t="str">
        <f xml:space="preserve"> IF(O186=1,"",RTD("cqg.rtd",,"StudyData",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/>
      </c>
      <c r="L186" s="116" t="e">
        <f>IF(K186="",NA(),RTD("cqg.rtd",,"StudyData",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>#N/A</v>
      </c>
      <c r="O186" s="115">
        <f t="shared" si="32"/>
        <v>1</v>
      </c>
      <c r="R186" s="115">
        <f t="shared" ca="1" si="33"/>
        <v>1.1639999999999819</v>
      </c>
      <c r="S186" s="115" t="str">
        <f>IF(O186=1,"",RTD("cqg.rtd",,"StudyData", "(Vol("&amp;$E$13&amp;")when  (LocalYear("&amp;$E$13&amp;")="&amp;$D$2&amp;" AND LocalMonth("&amp;$E$13&amp;")="&amp;$C$2&amp;" AND LocalDay("&amp;$E$13&amp;")="&amp;$B$2&amp;" AND LocalHour("&amp;$E$13&amp;")="&amp;F186&amp;" AND LocalMinute("&amp;$E$13&amp;")="&amp;G186&amp;"))", "Bar", "", "Close", "5", "0", "", "", "","FALSE","T"))</f>
        <v/>
      </c>
      <c r="T186" s="115" t="str">
        <f>IF(O186=1,"",RTD("cqg.rtd",,"StudyData", "(Vol("&amp;$E$14&amp;")when  (LocalYear("&amp;$E$14&amp;")="&amp;$D$3&amp;" AND LocalMonth("&amp;$E$14&amp;")="&amp;$C$3&amp;" AND LocalDay("&amp;$E$14&amp;")="&amp;$B$3&amp;" AND LocalHour("&amp;$E$14&amp;")="&amp;F186&amp;" AND LocalMinute("&amp;$E$14&amp;")="&amp;G186&amp;"))", "Bar", "", "Close", "5", "0", "", "", "","FALSE","T"))</f>
        <v/>
      </c>
      <c r="U186" s="115" t="str">
        <f>IF(O186=1,"",RTD("cqg.rtd",,"StudyData", "(Vol("&amp;$E$15&amp;")when  (LocalYear("&amp;$E$15&amp;")="&amp;$D$4&amp;" AND LocalMonth("&amp;$E$15&amp;")="&amp;$C$4&amp;" AND LocalDay("&amp;$E$15&amp;")="&amp;$B$4&amp;" AND LocalHour("&amp;$E$15&amp;")="&amp;F186&amp;" AND LocalMinute("&amp;$E$15&amp;")="&amp;G186&amp;"))", "Bar", "", "Close", "5", "0", "", "", "","FALSE","T"))</f>
        <v/>
      </c>
      <c r="V186" s="115" t="str">
        <f>IF(O186=1,"",RTD("cqg.rtd",,"StudyData", "(Vol("&amp;$E$16&amp;")when  (LocalYear("&amp;$E$16&amp;")="&amp;$D$5&amp;" AND LocalMonth("&amp;$E$16&amp;")="&amp;$C$5&amp;" AND LocalDay("&amp;$E$16&amp;")="&amp;$B$5&amp;" AND LocalHour("&amp;$E$16&amp;")="&amp;F186&amp;" AND LocalMinute("&amp;$E$16&amp;")="&amp;G186&amp;"))", "Bar", "", "Close", "5", "0", "", "", "","FALSE","T"))</f>
        <v/>
      </c>
      <c r="W186" s="115" t="str">
        <f>IF(O186=1,"",RTD("cqg.rtd",,"StudyData", "(Vol("&amp;$E$17&amp;")when  (LocalYear("&amp;$E$17&amp;")="&amp;$D$6&amp;" AND LocalMonth("&amp;$E$17&amp;")="&amp;$C$6&amp;" AND LocalDay("&amp;$E$17&amp;")="&amp;$B$6&amp;" AND LocalHour("&amp;$E$17&amp;")="&amp;F186&amp;" AND LocalMinute("&amp;$E$17&amp;")="&amp;G186&amp;"))", "Bar", "", "Close", "5", "0", "", "", "","FALSE","T"))</f>
        <v/>
      </c>
      <c r="X186" s="115" t="str">
        <f>IF(O186=1,"",RTD("cqg.rtd",,"StudyData", "(Vol("&amp;$E$18&amp;")when  (LocalYear("&amp;$E$18&amp;")="&amp;$D$7&amp;" AND LocalMonth("&amp;$E$18&amp;")="&amp;$C$7&amp;" AND LocalDay("&amp;$E$18&amp;")="&amp;$B$7&amp;" AND LocalHour("&amp;$E$18&amp;")="&amp;F186&amp;" AND LocalMinute("&amp;$E$18&amp;")="&amp;G186&amp;"))", "Bar", "", "Close", "5", "0", "", "", "","FALSE","T"))</f>
        <v/>
      </c>
      <c r="Y186" s="115" t="str">
        <f>IF(O186=1,"",RTD("cqg.rtd",,"StudyData", "(Vol("&amp;$E$19&amp;")when  (LocalYear("&amp;$E$19&amp;")="&amp;$D$8&amp;" AND LocalMonth("&amp;$E$19&amp;")="&amp;$C$8&amp;" AND LocalDay("&amp;$E$19&amp;")="&amp;$B$8&amp;" AND LocalHour("&amp;$E$19&amp;")="&amp;F186&amp;" AND LocalMinute("&amp;$E$19&amp;")="&amp;G186&amp;"))", "Bar", "", "Close", "5", "0", "", "", "","FALSE","T"))</f>
        <v/>
      </c>
      <c r="Z186" s="115" t="str">
        <f>IF(O186=1,"",RTD("cqg.rtd",,"StudyData", "(Vol("&amp;$E$20&amp;")when  (LocalYear("&amp;$E$20&amp;")="&amp;$D$9&amp;" AND LocalMonth("&amp;$E$20&amp;")="&amp;$C$9&amp;" AND LocalDay("&amp;$E$20&amp;")="&amp;$B$9&amp;" AND LocalHour("&amp;$E$20&amp;")="&amp;F186&amp;" AND LocalMinute("&amp;$E$20&amp;")="&amp;G186&amp;"))", "Bar", "", "Close", "5", "0", "", "", "","FALSE","T"))</f>
        <v/>
      </c>
      <c r="AA186" s="115" t="str">
        <f>IF(O186=1,"",RTD("cqg.rtd",,"StudyData", "(Vol("&amp;$E$21&amp;")when  (LocalYear("&amp;$E$21&amp;")="&amp;$D$10&amp;" AND LocalMonth("&amp;$E$21&amp;")="&amp;$C$10&amp;" AND LocalDay("&amp;$E$21&amp;")="&amp;$B$10&amp;" AND LocalHour("&amp;$E$21&amp;")="&amp;F186&amp;" AND LocalMinute("&amp;$E$21&amp;")="&amp;G186&amp;"))", "Bar", "", "Close", "5", "0", "", "", "","FALSE","T"))</f>
        <v/>
      </c>
      <c r="AB186" s="115" t="str">
        <f>IF(O186=1,"",RTD("cqg.rtd",,"StudyData", "(Vol("&amp;$E$21&amp;")when  (LocalYear("&amp;$E$21&amp;")="&amp;$D$11&amp;" AND LocalMonth("&amp;$E$21&amp;")="&amp;$C$11&amp;" AND LocalDay("&amp;$E$21&amp;")="&amp;$B$11&amp;" AND LocalHour("&amp;$E$21&amp;")="&amp;F186&amp;" AND LocalMinute("&amp;$E$21&amp;")="&amp;G186&amp;"))", "Bar", "", "Close", "5", "0", "", "", "","FALSE","T"))</f>
        <v/>
      </c>
      <c r="AC186" s="116" t="str">
        <f t="shared" si="34"/>
        <v/>
      </c>
      <c r="AE186" s="115" t="str">
        <f ca="1">IF($R186=1,SUM($S$1:S186),"")</f>
        <v/>
      </c>
      <c r="AF186" s="115" t="str">
        <f ca="1">IF($R186=1,SUM($T$1:T186),"")</f>
        <v/>
      </c>
      <c r="AG186" s="115" t="str">
        <f ca="1">IF($R186=1,SUM($U$1:U186),"")</f>
        <v/>
      </c>
      <c r="AH186" s="115" t="str">
        <f ca="1">IF($R186=1,SUM($V$1:V186),"")</f>
        <v/>
      </c>
      <c r="AI186" s="115" t="str">
        <f ca="1">IF($R186=1,SUM($W$1:W186),"")</f>
        <v/>
      </c>
      <c r="AJ186" s="115" t="str">
        <f ca="1">IF($R186=1,SUM($X$1:X186),"")</f>
        <v/>
      </c>
      <c r="AK186" s="115" t="str">
        <f ca="1">IF($R186=1,SUM($Y$1:Y186),"")</f>
        <v/>
      </c>
      <c r="AL186" s="115" t="str">
        <f ca="1">IF($R186=1,SUM($Z$1:Z186),"")</f>
        <v/>
      </c>
      <c r="AM186" s="115" t="str">
        <f ca="1">IF($R186=1,SUM($AA$1:AA186),"")</f>
        <v/>
      </c>
      <c r="AN186" s="115" t="str">
        <f ca="1">IF($R186=1,SUM($AB$1:AB186),"")</f>
        <v/>
      </c>
      <c r="AO186" s="115" t="str">
        <f ca="1">IF($R186=1,SUM($AC$1:AC186),"")</f>
        <v/>
      </c>
      <c r="AQ186" s="120" t="str">
        <f t="shared" si="35"/>
        <v>23:55</v>
      </c>
    </row>
    <row r="187" spans="6:43" x14ac:dyDescent="0.3">
      <c r="F187" s="115">
        <f t="shared" si="36"/>
        <v>24</v>
      </c>
      <c r="G187" s="117" t="str">
        <f t="shared" si="37"/>
        <v>00</v>
      </c>
      <c r="H187" s="118">
        <f t="shared" si="38"/>
        <v>1</v>
      </c>
      <c r="K187" s="116" t="str">
        <f xml:space="preserve"> IF(O187=1,"",RTD("cqg.rtd",,"StudyData",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/>
      </c>
      <c r="L187" s="116" t="e">
        <f>IF(K187="",NA(),RTD("cqg.rtd",,"StudyData",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>#N/A</v>
      </c>
      <c r="O187" s="115">
        <f t="shared" si="32"/>
        <v>1</v>
      </c>
      <c r="R187" s="115">
        <f t="shared" ca="1" si="33"/>
        <v>1.1649999999999818</v>
      </c>
      <c r="S187" s="115" t="str">
        <f>IF(O187=1,"",RTD("cqg.rtd",,"StudyData", "(Vol("&amp;$E$13&amp;")when  (LocalYear("&amp;$E$13&amp;")="&amp;$D$2&amp;" AND LocalMonth("&amp;$E$13&amp;")="&amp;$C$2&amp;" AND LocalDay("&amp;$E$13&amp;")="&amp;$B$2&amp;" AND LocalHour("&amp;$E$13&amp;")="&amp;F187&amp;" AND LocalMinute("&amp;$E$13&amp;")="&amp;G187&amp;"))", "Bar", "", "Close", "5", "0", "", "", "","FALSE","T"))</f>
        <v/>
      </c>
      <c r="T187" s="115" t="str">
        <f>IF(O187=1,"",RTD("cqg.rtd",,"StudyData", "(Vol("&amp;$E$14&amp;")when  (LocalYear("&amp;$E$14&amp;")="&amp;$D$3&amp;" AND LocalMonth("&amp;$E$14&amp;")="&amp;$C$3&amp;" AND LocalDay("&amp;$E$14&amp;")="&amp;$B$3&amp;" AND LocalHour("&amp;$E$14&amp;")="&amp;F187&amp;" AND LocalMinute("&amp;$E$14&amp;")="&amp;G187&amp;"))", "Bar", "", "Close", "5", "0", "", "", "","FALSE","T"))</f>
        <v/>
      </c>
      <c r="U187" s="115" t="str">
        <f>IF(O187=1,"",RTD("cqg.rtd",,"StudyData", "(Vol("&amp;$E$15&amp;")when  (LocalYear("&amp;$E$15&amp;")="&amp;$D$4&amp;" AND LocalMonth("&amp;$E$15&amp;")="&amp;$C$4&amp;" AND LocalDay("&amp;$E$15&amp;")="&amp;$B$4&amp;" AND LocalHour("&amp;$E$15&amp;")="&amp;F187&amp;" AND LocalMinute("&amp;$E$15&amp;")="&amp;G187&amp;"))", "Bar", "", "Close", "5", "0", "", "", "","FALSE","T"))</f>
        <v/>
      </c>
      <c r="V187" s="115" t="str">
        <f>IF(O187=1,"",RTD("cqg.rtd",,"StudyData", "(Vol("&amp;$E$16&amp;")when  (LocalYear("&amp;$E$16&amp;")="&amp;$D$5&amp;" AND LocalMonth("&amp;$E$16&amp;")="&amp;$C$5&amp;" AND LocalDay("&amp;$E$16&amp;")="&amp;$B$5&amp;" AND LocalHour("&amp;$E$16&amp;")="&amp;F187&amp;" AND LocalMinute("&amp;$E$16&amp;")="&amp;G187&amp;"))", "Bar", "", "Close", "5", "0", "", "", "","FALSE","T"))</f>
        <v/>
      </c>
      <c r="W187" s="115" t="str">
        <f>IF(O187=1,"",RTD("cqg.rtd",,"StudyData", "(Vol("&amp;$E$17&amp;")when  (LocalYear("&amp;$E$17&amp;")="&amp;$D$6&amp;" AND LocalMonth("&amp;$E$17&amp;")="&amp;$C$6&amp;" AND LocalDay("&amp;$E$17&amp;")="&amp;$B$6&amp;" AND LocalHour("&amp;$E$17&amp;")="&amp;F187&amp;" AND LocalMinute("&amp;$E$17&amp;")="&amp;G187&amp;"))", "Bar", "", "Close", "5", "0", "", "", "","FALSE","T"))</f>
        <v/>
      </c>
      <c r="X187" s="115" t="str">
        <f>IF(O187=1,"",RTD("cqg.rtd",,"StudyData", "(Vol("&amp;$E$18&amp;")when  (LocalYear("&amp;$E$18&amp;")="&amp;$D$7&amp;" AND LocalMonth("&amp;$E$18&amp;")="&amp;$C$7&amp;" AND LocalDay("&amp;$E$18&amp;")="&amp;$B$7&amp;" AND LocalHour("&amp;$E$18&amp;")="&amp;F187&amp;" AND LocalMinute("&amp;$E$18&amp;")="&amp;G187&amp;"))", "Bar", "", "Close", "5", "0", "", "", "","FALSE","T"))</f>
        <v/>
      </c>
      <c r="Y187" s="115" t="str">
        <f>IF(O187=1,"",RTD("cqg.rtd",,"StudyData", "(Vol("&amp;$E$19&amp;")when  (LocalYear("&amp;$E$19&amp;")="&amp;$D$8&amp;" AND LocalMonth("&amp;$E$19&amp;")="&amp;$C$8&amp;" AND LocalDay("&amp;$E$19&amp;")="&amp;$B$8&amp;" AND LocalHour("&amp;$E$19&amp;")="&amp;F187&amp;" AND LocalMinute("&amp;$E$19&amp;")="&amp;G187&amp;"))", "Bar", "", "Close", "5", "0", "", "", "","FALSE","T"))</f>
        <v/>
      </c>
      <c r="Z187" s="115" t="str">
        <f>IF(O187=1,"",RTD("cqg.rtd",,"StudyData", "(Vol("&amp;$E$20&amp;")when  (LocalYear("&amp;$E$20&amp;")="&amp;$D$9&amp;" AND LocalMonth("&amp;$E$20&amp;")="&amp;$C$9&amp;" AND LocalDay("&amp;$E$20&amp;")="&amp;$B$9&amp;" AND LocalHour("&amp;$E$20&amp;")="&amp;F187&amp;" AND LocalMinute("&amp;$E$20&amp;")="&amp;G187&amp;"))", "Bar", "", "Close", "5", "0", "", "", "","FALSE","T"))</f>
        <v/>
      </c>
      <c r="AA187" s="115" t="str">
        <f>IF(O187=1,"",RTD("cqg.rtd",,"StudyData", "(Vol("&amp;$E$21&amp;")when  (LocalYear("&amp;$E$21&amp;")="&amp;$D$10&amp;" AND LocalMonth("&amp;$E$21&amp;")="&amp;$C$10&amp;" AND LocalDay("&amp;$E$21&amp;")="&amp;$B$10&amp;" AND LocalHour("&amp;$E$21&amp;")="&amp;F187&amp;" AND LocalMinute("&amp;$E$21&amp;")="&amp;G187&amp;"))", "Bar", "", "Close", "5", "0", "", "", "","FALSE","T"))</f>
        <v/>
      </c>
      <c r="AB187" s="115" t="str">
        <f>IF(O187=1,"",RTD("cqg.rtd",,"StudyData", "(Vol("&amp;$E$21&amp;")when  (LocalYear("&amp;$E$21&amp;")="&amp;$D$11&amp;" AND LocalMonth("&amp;$E$21&amp;")="&amp;$C$11&amp;" AND LocalDay("&amp;$E$21&amp;")="&amp;$B$11&amp;" AND LocalHour("&amp;$E$21&amp;")="&amp;F187&amp;" AND LocalMinute("&amp;$E$21&amp;")="&amp;G187&amp;"))", "Bar", "", "Close", "5", "0", "", "", "","FALSE","T"))</f>
        <v/>
      </c>
      <c r="AC187" s="116" t="str">
        <f t="shared" si="34"/>
        <v/>
      </c>
      <c r="AE187" s="115" t="str">
        <f ca="1">IF($R187=1,SUM($S$1:S187),"")</f>
        <v/>
      </c>
      <c r="AF187" s="115" t="str">
        <f ca="1">IF($R187=1,SUM($T$1:T187),"")</f>
        <v/>
      </c>
      <c r="AG187" s="115" t="str">
        <f ca="1">IF($R187=1,SUM($U$1:U187),"")</f>
        <v/>
      </c>
      <c r="AH187" s="115" t="str">
        <f ca="1">IF($R187=1,SUM($V$1:V187),"")</f>
        <v/>
      </c>
      <c r="AI187" s="115" t="str">
        <f ca="1">IF($R187=1,SUM($W$1:W187),"")</f>
        <v/>
      </c>
      <c r="AJ187" s="115" t="str">
        <f ca="1">IF($R187=1,SUM($X$1:X187),"")</f>
        <v/>
      </c>
      <c r="AK187" s="115" t="str">
        <f ca="1">IF($R187=1,SUM($Y$1:Y187),"")</f>
        <v/>
      </c>
      <c r="AL187" s="115" t="str">
        <f ca="1">IF($R187=1,SUM($Z$1:Z187),"")</f>
        <v/>
      </c>
      <c r="AM187" s="115" t="str">
        <f ca="1">IF($R187=1,SUM($AA$1:AA187),"")</f>
        <v/>
      </c>
      <c r="AN187" s="115" t="str">
        <f ca="1">IF($R187=1,SUM($AB$1:AB187),"")</f>
        <v/>
      </c>
      <c r="AO187" s="115" t="str">
        <f ca="1">IF($R187=1,SUM($AC$1:AC187),"")</f>
        <v/>
      </c>
      <c r="AQ187" s="120" t="str">
        <f t="shared" si="35"/>
        <v>24:00</v>
      </c>
    </row>
    <row r="188" spans="6:43" x14ac:dyDescent="0.3">
      <c r="F188" s="115">
        <f t="shared" si="36"/>
        <v>24</v>
      </c>
      <c r="G188" s="117" t="str">
        <f t="shared" si="37"/>
        <v>05</v>
      </c>
      <c r="H188" s="118">
        <f t="shared" si="38"/>
        <v>1.0034722222222221</v>
      </c>
      <c r="K188" s="116" t="str">
        <f xml:space="preserve"> IF(O188=1,"",RTD("cqg.rtd",,"StudyData",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/>
      </c>
      <c r="L188" s="116" t="e">
        <f>IF(K188="",NA(),RTD("cqg.rtd",,"StudyData",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>#N/A</v>
      </c>
      <c r="O188" s="115">
        <f t="shared" si="32"/>
        <v>1</v>
      </c>
      <c r="R188" s="115">
        <f t="shared" ca="1" si="33"/>
        <v>1.1659999999999817</v>
      </c>
      <c r="S188" s="115" t="str">
        <f>IF(O188=1,"",RTD("cqg.rtd",,"StudyData", "(Vol("&amp;$E$13&amp;")when  (LocalYear("&amp;$E$13&amp;")="&amp;$D$2&amp;" AND LocalMonth("&amp;$E$13&amp;")="&amp;$C$2&amp;" AND LocalDay("&amp;$E$13&amp;")="&amp;$B$2&amp;" AND LocalHour("&amp;$E$13&amp;")="&amp;F188&amp;" AND LocalMinute("&amp;$E$13&amp;")="&amp;G188&amp;"))", "Bar", "", "Close", "5", "0", "", "", "","FALSE","T"))</f>
        <v/>
      </c>
      <c r="T188" s="115" t="str">
        <f>IF(O188=1,"",RTD("cqg.rtd",,"StudyData", "(Vol("&amp;$E$14&amp;")when  (LocalYear("&amp;$E$14&amp;")="&amp;$D$3&amp;" AND LocalMonth("&amp;$E$14&amp;")="&amp;$C$3&amp;" AND LocalDay("&amp;$E$14&amp;")="&amp;$B$3&amp;" AND LocalHour("&amp;$E$14&amp;")="&amp;F188&amp;" AND LocalMinute("&amp;$E$14&amp;")="&amp;G188&amp;"))", "Bar", "", "Close", "5", "0", "", "", "","FALSE","T"))</f>
        <v/>
      </c>
      <c r="U188" s="115" t="str">
        <f>IF(O188=1,"",RTD("cqg.rtd",,"StudyData", "(Vol("&amp;$E$15&amp;")when  (LocalYear("&amp;$E$15&amp;")="&amp;$D$4&amp;" AND LocalMonth("&amp;$E$15&amp;")="&amp;$C$4&amp;" AND LocalDay("&amp;$E$15&amp;")="&amp;$B$4&amp;" AND LocalHour("&amp;$E$15&amp;")="&amp;F188&amp;" AND LocalMinute("&amp;$E$15&amp;")="&amp;G188&amp;"))", "Bar", "", "Close", "5", "0", "", "", "","FALSE","T"))</f>
        <v/>
      </c>
      <c r="V188" s="115" t="str">
        <f>IF(O188=1,"",RTD("cqg.rtd",,"StudyData", "(Vol("&amp;$E$16&amp;")when  (LocalYear("&amp;$E$16&amp;")="&amp;$D$5&amp;" AND LocalMonth("&amp;$E$16&amp;")="&amp;$C$5&amp;" AND LocalDay("&amp;$E$16&amp;")="&amp;$B$5&amp;" AND LocalHour("&amp;$E$16&amp;")="&amp;F188&amp;" AND LocalMinute("&amp;$E$16&amp;")="&amp;G188&amp;"))", "Bar", "", "Close", "5", "0", "", "", "","FALSE","T"))</f>
        <v/>
      </c>
      <c r="W188" s="115" t="str">
        <f>IF(O188=1,"",RTD("cqg.rtd",,"StudyData", "(Vol("&amp;$E$17&amp;")when  (LocalYear("&amp;$E$17&amp;")="&amp;$D$6&amp;" AND LocalMonth("&amp;$E$17&amp;")="&amp;$C$6&amp;" AND LocalDay("&amp;$E$17&amp;")="&amp;$B$6&amp;" AND LocalHour("&amp;$E$17&amp;")="&amp;F188&amp;" AND LocalMinute("&amp;$E$17&amp;")="&amp;G188&amp;"))", "Bar", "", "Close", "5", "0", "", "", "","FALSE","T"))</f>
        <v/>
      </c>
      <c r="X188" s="115" t="str">
        <f>IF(O188=1,"",RTD("cqg.rtd",,"StudyData", "(Vol("&amp;$E$18&amp;")when  (LocalYear("&amp;$E$18&amp;")="&amp;$D$7&amp;" AND LocalMonth("&amp;$E$18&amp;")="&amp;$C$7&amp;" AND LocalDay("&amp;$E$18&amp;")="&amp;$B$7&amp;" AND LocalHour("&amp;$E$18&amp;")="&amp;F188&amp;" AND LocalMinute("&amp;$E$18&amp;")="&amp;G188&amp;"))", "Bar", "", "Close", "5", "0", "", "", "","FALSE","T"))</f>
        <v/>
      </c>
      <c r="Y188" s="115" t="str">
        <f>IF(O188=1,"",RTD("cqg.rtd",,"StudyData", "(Vol("&amp;$E$19&amp;")when  (LocalYear("&amp;$E$19&amp;")="&amp;$D$8&amp;" AND LocalMonth("&amp;$E$19&amp;")="&amp;$C$8&amp;" AND LocalDay("&amp;$E$19&amp;")="&amp;$B$8&amp;" AND LocalHour("&amp;$E$19&amp;")="&amp;F188&amp;" AND LocalMinute("&amp;$E$19&amp;")="&amp;G188&amp;"))", "Bar", "", "Close", "5", "0", "", "", "","FALSE","T"))</f>
        <v/>
      </c>
      <c r="Z188" s="115" t="str">
        <f>IF(O188=1,"",RTD("cqg.rtd",,"StudyData", "(Vol("&amp;$E$20&amp;")when  (LocalYear("&amp;$E$20&amp;")="&amp;$D$9&amp;" AND LocalMonth("&amp;$E$20&amp;")="&amp;$C$9&amp;" AND LocalDay("&amp;$E$20&amp;")="&amp;$B$9&amp;" AND LocalHour("&amp;$E$20&amp;")="&amp;F188&amp;" AND LocalMinute("&amp;$E$20&amp;")="&amp;G188&amp;"))", "Bar", "", "Close", "5", "0", "", "", "","FALSE","T"))</f>
        <v/>
      </c>
      <c r="AA188" s="115" t="str">
        <f>IF(O188=1,"",RTD("cqg.rtd",,"StudyData", "(Vol("&amp;$E$21&amp;")when  (LocalYear("&amp;$E$21&amp;")="&amp;$D$10&amp;" AND LocalMonth("&amp;$E$21&amp;")="&amp;$C$10&amp;" AND LocalDay("&amp;$E$21&amp;")="&amp;$B$10&amp;" AND LocalHour("&amp;$E$21&amp;")="&amp;F188&amp;" AND LocalMinute("&amp;$E$21&amp;")="&amp;G188&amp;"))", "Bar", "", "Close", "5", "0", "", "", "","FALSE","T"))</f>
        <v/>
      </c>
      <c r="AB188" s="115" t="str">
        <f>IF(O188=1,"",RTD("cqg.rtd",,"StudyData", "(Vol("&amp;$E$21&amp;")when  (LocalYear("&amp;$E$21&amp;")="&amp;$D$11&amp;" AND LocalMonth("&amp;$E$21&amp;")="&amp;$C$11&amp;" AND LocalDay("&amp;$E$21&amp;")="&amp;$B$11&amp;" AND LocalHour("&amp;$E$21&amp;")="&amp;F188&amp;" AND LocalMinute("&amp;$E$21&amp;")="&amp;G188&amp;"))", "Bar", "", "Close", "5", "0", "", "", "","FALSE","T"))</f>
        <v/>
      </c>
      <c r="AC188" s="116" t="str">
        <f t="shared" si="34"/>
        <v/>
      </c>
      <c r="AE188" s="115" t="str">
        <f ca="1">IF($R188=1,SUM($S$1:S188),"")</f>
        <v/>
      </c>
      <c r="AF188" s="115" t="str">
        <f ca="1">IF($R188=1,SUM($T$1:T188),"")</f>
        <v/>
      </c>
      <c r="AG188" s="115" t="str">
        <f ca="1">IF($R188=1,SUM($U$1:U188),"")</f>
        <v/>
      </c>
      <c r="AH188" s="115" t="str">
        <f ca="1">IF($R188=1,SUM($V$1:V188),"")</f>
        <v/>
      </c>
      <c r="AI188" s="115" t="str">
        <f ca="1">IF($R188=1,SUM($W$1:W188),"")</f>
        <v/>
      </c>
      <c r="AJ188" s="115" t="str">
        <f ca="1">IF($R188=1,SUM($X$1:X188),"")</f>
        <v/>
      </c>
      <c r="AK188" s="115" t="str">
        <f ca="1">IF($R188=1,SUM($Y$1:Y188),"")</f>
        <v/>
      </c>
      <c r="AL188" s="115" t="str">
        <f ca="1">IF($R188=1,SUM($Z$1:Z188),"")</f>
        <v/>
      </c>
      <c r="AM188" s="115" t="str">
        <f ca="1">IF($R188=1,SUM($AA$1:AA188),"")</f>
        <v/>
      </c>
      <c r="AN188" s="115" t="str">
        <f ca="1">IF($R188=1,SUM($AB$1:AB188),"")</f>
        <v/>
      </c>
      <c r="AO188" s="115" t="str">
        <f ca="1">IF($R188=1,SUM($AC$1:AC188),"")</f>
        <v/>
      </c>
      <c r="AQ188" s="120" t="str">
        <f t="shared" si="35"/>
        <v>24:05</v>
      </c>
    </row>
    <row r="189" spans="6:43" x14ac:dyDescent="0.3">
      <c r="F189" s="115">
        <f t="shared" si="36"/>
        <v>24</v>
      </c>
      <c r="G189" s="117">
        <f t="shared" si="37"/>
        <v>10</v>
      </c>
      <c r="H189" s="118">
        <f t="shared" si="38"/>
        <v>1.0069444444444444</v>
      </c>
      <c r="K189" s="116" t="str">
        <f xml:space="preserve"> IF(O189=1,"",RTD("cqg.rtd",,"StudyData",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/>
      </c>
      <c r="L189" s="116" t="e">
        <f>IF(K189="",NA(),RTD("cqg.rtd",,"StudyData",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>#N/A</v>
      </c>
      <c r="O189" s="115">
        <f t="shared" si="32"/>
        <v>1</v>
      </c>
      <c r="R189" s="115">
        <f t="shared" ca="1" si="33"/>
        <v>1.1669999999999816</v>
      </c>
      <c r="S189" s="115" t="str">
        <f>IF(O189=1,"",RTD("cqg.rtd",,"StudyData", "(Vol("&amp;$E$13&amp;")when  (LocalYear("&amp;$E$13&amp;")="&amp;$D$2&amp;" AND LocalMonth("&amp;$E$13&amp;")="&amp;$C$2&amp;" AND LocalDay("&amp;$E$13&amp;")="&amp;$B$2&amp;" AND LocalHour("&amp;$E$13&amp;")="&amp;F189&amp;" AND LocalMinute("&amp;$E$13&amp;")="&amp;G189&amp;"))", "Bar", "", "Close", "5", "0", "", "", "","FALSE","T"))</f>
        <v/>
      </c>
      <c r="T189" s="115" t="str">
        <f>IF(O189=1,"",RTD("cqg.rtd",,"StudyData", "(Vol("&amp;$E$14&amp;")when  (LocalYear("&amp;$E$14&amp;")="&amp;$D$3&amp;" AND LocalMonth("&amp;$E$14&amp;")="&amp;$C$3&amp;" AND LocalDay("&amp;$E$14&amp;")="&amp;$B$3&amp;" AND LocalHour("&amp;$E$14&amp;")="&amp;F189&amp;" AND LocalMinute("&amp;$E$14&amp;")="&amp;G189&amp;"))", "Bar", "", "Close", "5", "0", "", "", "","FALSE","T"))</f>
        <v/>
      </c>
      <c r="U189" s="115" t="str">
        <f>IF(O189=1,"",RTD("cqg.rtd",,"StudyData", "(Vol("&amp;$E$15&amp;")when  (LocalYear("&amp;$E$15&amp;")="&amp;$D$4&amp;" AND LocalMonth("&amp;$E$15&amp;")="&amp;$C$4&amp;" AND LocalDay("&amp;$E$15&amp;")="&amp;$B$4&amp;" AND LocalHour("&amp;$E$15&amp;")="&amp;F189&amp;" AND LocalMinute("&amp;$E$15&amp;")="&amp;G189&amp;"))", "Bar", "", "Close", "5", "0", "", "", "","FALSE","T"))</f>
        <v/>
      </c>
      <c r="V189" s="115" t="str">
        <f>IF(O189=1,"",RTD("cqg.rtd",,"StudyData", "(Vol("&amp;$E$16&amp;")when  (LocalYear("&amp;$E$16&amp;")="&amp;$D$5&amp;" AND LocalMonth("&amp;$E$16&amp;")="&amp;$C$5&amp;" AND LocalDay("&amp;$E$16&amp;")="&amp;$B$5&amp;" AND LocalHour("&amp;$E$16&amp;")="&amp;F189&amp;" AND LocalMinute("&amp;$E$16&amp;")="&amp;G189&amp;"))", "Bar", "", "Close", "5", "0", "", "", "","FALSE","T"))</f>
        <v/>
      </c>
      <c r="W189" s="115" t="str">
        <f>IF(O189=1,"",RTD("cqg.rtd",,"StudyData", "(Vol("&amp;$E$17&amp;")when  (LocalYear("&amp;$E$17&amp;")="&amp;$D$6&amp;" AND LocalMonth("&amp;$E$17&amp;")="&amp;$C$6&amp;" AND LocalDay("&amp;$E$17&amp;")="&amp;$B$6&amp;" AND LocalHour("&amp;$E$17&amp;")="&amp;F189&amp;" AND LocalMinute("&amp;$E$17&amp;")="&amp;G189&amp;"))", "Bar", "", "Close", "5", "0", "", "", "","FALSE","T"))</f>
        <v/>
      </c>
      <c r="X189" s="115" t="str">
        <f>IF(O189=1,"",RTD("cqg.rtd",,"StudyData", "(Vol("&amp;$E$18&amp;")when  (LocalYear("&amp;$E$18&amp;")="&amp;$D$7&amp;" AND LocalMonth("&amp;$E$18&amp;")="&amp;$C$7&amp;" AND LocalDay("&amp;$E$18&amp;")="&amp;$B$7&amp;" AND LocalHour("&amp;$E$18&amp;")="&amp;F189&amp;" AND LocalMinute("&amp;$E$18&amp;")="&amp;G189&amp;"))", "Bar", "", "Close", "5", "0", "", "", "","FALSE","T"))</f>
        <v/>
      </c>
      <c r="Y189" s="115" t="str">
        <f>IF(O189=1,"",RTD("cqg.rtd",,"StudyData", "(Vol("&amp;$E$19&amp;")when  (LocalYear("&amp;$E$19&amp;")="&amp;$D$8&amp;" AND LocalMonth("&amp;$E$19&amp;")="&amp;$C$8&amp;" AND LocalDay("&amp;$E$19&amp;")="&amp;$B$8&amp;" AND LocalHour("&amp;$E$19&amp;")="&amp;F189&amp;" AND LocalMinute("&amp;$E$19&amp;")="&amp;G189&amp;"))", "Bar", "", "Close", "5", "0", "", "", "","FALSE","T"))</f>
        <v/>
      </c>
      <c r="Z189" s="115" t="str">
        <f>IF(O189=1,"",RTD("cqg.rtd",,"StudyData", "(Vol("&amp;$E$20&amp;")when  (LocalYear("&amp;$E$20&amp;")="&amp;$D$9&amp;" AND LocalMonth("&amp;$E$20&amp;")="&amp;$C$9&amp;" AND LocalDay("&amp;$E$20&amp;")="&amp;$B$9&amp;" AND LocalHour("&amp;$E$20&amp;")="&amp;F189&amp;" AND LocalMinute("&amp;$E$20&amp;")="&amp;G189&amp;"))", "Bar", "", "Close", "5", "0", "", "", "","FALSE","T"))</f>
        <v/>
      </c>
      <c r="AA189" s="115" t="str">
        <f>IF(O189=1,"",RTD("cqg.rtd",,"StudyData", "(Vol("&amp;$E$21&amp;")when  (LocalYear("&amp;$E$21&amp;")="&amp;$D$10&amp;" AND LocalMonth("&amp;$E$21&amp;")="&amp;$C$10&amp;" AND LocalDay("&amp;$E$21&amp;")="&amp;$B$10&amp;" AND LocalHour("&amp;$E$21&amp;")="&amp;F189&amp;" AND LocalMinute("&amp;$E$21&amp;")="&amp;G189&amp;"))", "Bar", "", "Close", "5", "0", "", "", "","FALSE","T"))</f>
        <v/>
      </c>
      <c r="AB189" s="115" t="str">
        <f>IF(O189=1,"",RTD("cqg.rtd",,"StudyData", "(Vol("&amp;$E$21&amp;")when  (LocalYear("&amp;$E$21&amp;")="&amp;$D$11&amp;" AND LocalMonth("&amp;$E$21&amp;")="&amp;$C$11&amp;" AND LocalDay("&amp;$E$21&amp;")="&amp;$B$11&amp;" AND LocalHour("&amp;$E$21&amp;")="&amp;F189&amp;" AND LocalMinute("&amp;$E$21&amp;")="&amp;G189&amp;"))", "Bar", "", "Close", "5", "0", "", "", "","FALSE","T"))</f>
        <v/>
      </c>
      <c r="AC189" s="116" t="str">
        <f t="shared" si="34"/>
        <v/>
      </c>
      <c r="AE189" s="115" t="str">
        <f ca="1">IF($R189=1,SUM($S$1:S189),"")</f>
        <v/>
      </c>
      <c r="AF189" s="115" t="str">
        <f ca="1">IF($R189=1,SUM($T$1:T189),"")</f>
        <v/>
      </c>
      <c r="AG189" s="115" t="str">
        <f ca="1">IF($R189=1,SUM($U$1:U189),"")</f>
        <v/>
      </c>
      <c r="AH189" s="115" t="str">
        <f ca="1">IF($R189=1,SUM($V$1:V189),"")</f>
        <v/>
      </c>
      <c r="AI189" s="115" t="str">
        <f ca="1">IF($R189=1,SUM($W$1:W189),"")</f>
        <v/>
      </c>
      <c r="AJ189" s="115" t="str">
        <f ca="1">IF($R189=1,SUM($X$1:X189),"")</f>
        <v/>
      </c>
      <c r="AK189" s="115" t="str">
        <f ca="1">IF($R189=1,SUM($Y$1:Y189),"")</f>
        <v/>
      </c>
      <c r="AL189" s="115" t="str">
        <f ca="1">IF($R189=1,SUM($Z$1:Z189),"")</f>
        <v/>
      </c>
      <c r="AM189" s="115" t="str">
        <f ca="1">IF($R189=1,SUM($AA$1:AA189),"")</f>
        <v/>
      </c>
      <c r="AN189" s="115" t="str">
        <f ca="1">IF($R189=1,SUM($AB$1:AB189),"")</f>
        <v/>
      </c>
      <c r="AO189" s="115" t="str">
        <f ca="1">IF($R189=1,SUM($AC$1:AC189),"")</f>
        <v/>
      </c>
      <c r="AQ189" s="120" t="str">
        <f t="shared" si="35"/>
        <v>24:10</v>
      </c>
    </row>
    <row r="190" spans="6:43" x14ac:dyDescent="0.3">
      <c r="F190" s="115">
        <f t="shared" si="36"/>
        <v>24</v>
      </c>
      <c r="G190" s="117">
        <f t="shared" si="37"/>
        <v>15</v>
      </c>
      <c r="H190" s="118">
        <f t="shared" si="38"/>
        <v>1.0104166666666667</v>
      </c>
      <c r="K190" s="116" t="str">
        <f xml:space="preserve"> IF(O190=1,"",RTD("cqg.rtd",,"StudyData",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/>
      </c>
      <c r="L190" s="116" t="e">
        <f>IF(K190="",NA(),RTD("cqg.rtd",,"StudyData",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>#N/A</v>
      </c>
      <c r="O190" s="115">
        <f t="shared" si="32"/>
        <v>1</v>
      </c>
      <c r="R190" s="115">
        <f t="shared" ca="1" si="33"/>
        <v>1.1679999999999815</v>
      </c>
      <c r="S190" s="115" t="str">
        <f>IF(O190=1,"",RTD("cqg.rtd",,"StudyData", "(Vol("&amp;$E$13&amp;")when  (LocalYear("&amp;$E$13&amp;")="&amp;$D$2&amp;" AND LocalMonth("&amp;$E$13&amp;")="&amp;$C$2&amp;" AND LocalDay("&amp;$E$13&amp;")="&amp;$B$2&amp;" AND LocalHour("&amp;$E$13&amp;")="&amp;F190&amp;" AND LocalMinute("&amp;$E$13&amp;")="&amp;G190&amp;"))", "Bar", "", "Close", "5", "0", "", "", "","FALSE","T"))</f>
        <v/>
      </c>
      <c r="T190" s="115" t="str">
        <f>IF(O190=1,"",RTD("cqg.rtd",,"StudyData", "(Vol("&amp;$E$14&amp;")when  (LocalYear("&amp;$E$14&amp;")="&amp;$D$3&amp;" AND LocalMonth("&amp;$E$14&amp;")="&amp;$C$3&amp;" AND LocalDay("&amp;$E$14&amp;")="&amp;$B$3&amp;" AND LocalHour("&amp;$E$14&amp;")="&amp;F190&amp;" AND LocalMinute("&amp;$E$14&amp;")="&amp;G190&amp;"))", "Bar", "", "Close", "5", "0", "", "", "","FALSE","T"))</f>
        <v/>
      </c>
      <c r="U190" s="115" t="str">
        <f>IF(O190=1,"",RTD("cqg.rtd",,"StudyData", "(Vol("&amp;$E$15&amp;")when  (LocalYear("&amp;$E$15&amp;")="&amp;$D$4&amp;" AND LocalMonth("&amp;$E$15&amp;")="&amp;$C$4&amp;" AND LocalDay("&amp;$E$15&amp;")="&amp;$B$4&amp;" AND LocalHour("&amp;$E$15&amp;")="&amp;F190&amp;" AND LocalMinute("&amp;$E$15&amp;")="&amp;G190&amp;"))", "Bar", "", "Close", "5", "0", "", "", "","FALSE","T"))</f>
        <v/>
      </c>
      <c r="V190" s="115" t="str">
        <f>IF(O190=1,"",RTD("cqg.rtd",,"StudyData", "(Vol("&amp;$E$16&amp;")when  (LocalYear("&amp;$E$16&amp;")="&amp;$D$5&amp;" AND LocalMonth("&amp;$E$16&amp;")="&amp;$C$5&amp;" AND LocalDay("&amp;$E$16&amp;")="&amp;$B$5&amp;" AND LocalHour("&amp;$E$16&amp;")="&amp;F190&amp;" AND LocalMinute("&amp;$E$16&amp;")="&amp;G190&amp;"))", "Bar", "", "Close", "5", "0", "", "", "","FALSE","T"))</f>
        <v/>
      </c>
      <c r="W190" s="115" t="str">
        <f>IF(O190=1,"",RTD("cqg.rtd",,"StudyData", "(Vol("&amp;$E$17&amp;")when  (LocalYear("&amp;$E$17&amp;")="&amp;$D$6&amp;" AND LocalMonth("&amp;$E$17&amp;")="&amp;$C$6&amp;" AND LocalDay("&amp;$E$17&amp;")="&amp;$B$6&amp;" AND LocalHour("&amp;$E$17&amp;")="&amp;F190&amp;" AND LocalMinute("&amp;$E$17&amp;")="&amp;G190&amp;"))", "Bar", "", "Close", "5", "0", "", "", "","FALSE","T"))</f>
        <v/>
      </c>
      <c r="X190" s="115" t="str">
        <f>IF(O190=1,"",RTD("cqg.rtd",,"StudyData", "(Vol("&amp;$E$18&amp;")when  (LocalYear("&amp;$E$18&amp;")="&amp;$D$7&amp;" AND LocalMonth("&amp;$E$18&amp;")="&amp;$C$7&amp;" AND LocalDay("&amp;$E$18&amp;")="&amp;$B$7&amp;" AND LocalHour("&amp;$E$18&amp;")="&amp;F190&amp;" AND LocalMinute("&amp;$E$18&amp;")="&amp;G190&amp;"))", "Bar", "", "Close", "5", "0", "", "", "","FALSE","T"))</f>
        <v/>
      </c>
      <c r="Y190" s="115" t="str">
        <f>IF(O190=1,"",RTD("cqg.rtd",,"StudyData", "(Vol("&amp;$E$19&amp;")when  (LocalYear("&amp;$E$19&amp;")="&amp;$D$8&amp;" AND LocalMonth("&amp;$E$19&amp;")="&amp;$C$8&amp;" AND LocalDay("&amp;$E$19&amp;")="&amp;$B$8&amp;" AND LocalHour("&amp;$E$19&amp;")="&amp;F190&amp;" AND LocalMinute("&amp;$E$19&amp;")="&amp;G190&amp;"))", "Bar", "", "Close", "5", "0", "", "", "","FALSE","T"))</f>
        <v/>
      </c>
      <c r="Z190" s="115" t="str">
        <f>IF(O190=1,"",RTD("cqg.rtd",,"StudyData", "(Vol("&amp;$E$20&amp;")when  (LocalYear("&amp;$E$20&amp;")="&amp;$D$9&amp;" AND LocalMonth("&amp;$E$20&amp;")="&amp;$C$9&amp;" AND LocalDay("&amp;$E$20&amp;")="&amp;$B$9&amp;" AND LocalHour("&amp;$E$20&amp;")="&amp;F190&amp;" AND LocalMinute("&amp;$E$20&amp;")="&amp;G190&amp;"))", "Bar", "", "Close", "5", "0", "", "", "","FALSE","T"))</f>
        <v/>
      </c>
      <c r="AA190" s="115" t="str">
        <f>IF(O190=1,"",RTD("cqg.rtd",,"StudyData", "(Vol("&amp;$E$21&amp;")when  (LocalYear("&amp;$E$21&amp;")="&amp;$D$10&amp;" AND LocalMonth("&amp;$E$21&amp;")="&amp;$C$10&amp;" AND LocalDay("&amp;$E$21&amp;")="&amp;$B$10&amp;" AND LocalHour("&amp;$E$21&amp;")="&amp;F190&amp;" AND LocalMinute("&amp;$E$21&amp;")="&amp;G190&amp;"))", "Bar", "", "Close", "5", "0", "", "", "","FALSE","T"))</f>
        <v/>
      </c>
      <c r="AB190" s="115" t="str">
        <f>IF(O190=1,"",RTD("cqg.rtd",,"StudyData", "(Vol("&amp;$E$21&amp;")when  (LocalYear("&amp;$E$21&amp;")="&amp;$D$11&amp;" AND LocalMonth("&amp;$E$21&amp;")="&amp;$C$11&amp;" AND LocalDay("&amp;$E$21&amp;")="&amp;$B$11&amp;" AND LocalHour("&amp;$E$21&amp;")="&amp;F190&amp;" AND LocalMinute("&amp;$E$21&amp;")="&amp;G190&amp;"))", "Bar", "", "Close", "5", "0", "", "", "","FALSE","T"))</f>
        <v/>
      </c>
      <c r="AC190" s="116" t="str">
        <f t="shared" si="34"/>
        <v/>
      </c>
      <c r="AE190" s="115" t="str">
        <f ca="1">IF($R190=1,SUM($S$1:S190),"")</f>
        <v/>
      </c>
      <c r="AF190" s="115" t="str">
        <f ca="1">IF($R190=1,SUM($T$1:T190),"")</f>
        <v/>
      </c>
      <c r="AG190" s="115" t="str">
        <f ca="1">IF($R190=1,SUM($U$1:U190),"")</f>
        <v/>
      </c>
      <c r="AH190" s="115" t="str">
        <f ca="1">IF($R190=1,SUM($V$1:V190),"")</f>
        <v/>
      </c>
      <c r="AI190" s="115" t="str">
        <f ca="1">IF($R190=1,SUM($W$1:W190),"")</f>
        <v/>
      </c>
      <c r="AJ190" s="115" t="str">
        <f ca="1">IF($R190=1,SUM($X$1:X190),"")</f>
        <v/>
      </c>
      <c r="AK190" s="115" t="str">
        <f ca="1">IF($R190=1,SUM($Y$1:Y190),"")</f>
        <v/>
      </c>
      <c r="AL190" s="115" t="str">
        <f ca="1">IF($R190=1,SUM($Z$1:Z190),"")</f>
        <v/>
      </c>
      <c r="AM190" s="115" t="str">
        <f ca="1">IF($R190=1,SUM($AA$1:AA190),"")</f>
        <v/>
      </c>
      <c r="AN190" s="115" t="str">
        <f ca="1">IF($R190=1,SUM($AB$1:AB190),"")</f>
        <v/>
      </c>
      <c r="AO190" s="115" t="str">
        <f ca="1">IF($R190=1,SUM($AC$1:AC190),"")</f>
        <v/>
      </c>
      <c r="AQ190" s="120" t="str">
        <f t="shared" si="35"/>
        <v>24:15</v>
      </c>
    </row>
    <row r="191" spans="6:43" x14ac:dyDescent="0.3">
      <c r="F191" s="115">
        <f t="shared" si="36"/>
        <v>24</v>
      </c>
      <c r="G191" s="117">
        <f t="shared" si="37"/>
        <v>20</v>
      </c>
      <c r="H191" s="118">
        <f t="shared" si="38"/>
        <v>1.0138888888888888</v>
      </c>
      <c r="K191" s="116" t="str">
        <f xml:space="preserve"> IF(O191=1,"",RTD("cqg.rtd",,"StudyData",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/>
      </c>
      <c r="L191" s="116" t="e">
        <f>IF(K191="",NA(),RTD("cqg.rtd",,"StudyData",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>#N/A</v>
      </c>
      <c r="O191" s="115">
        <f t="shared" si="32"/>
        <v>1</v>
      </c>
      <c r="R191" s="115">
        <f t="shared" ca="1" si="33"/>
        <v>1.1689999999999814</v>
      </c>
      <c r="S191" s="115" t="str">
        <f>IF(O191=1,"",RTD("cqg.rtd",,"StudyData", "(Vol("&amp;$E$13&amp;")when  (LocalYear("&amp;$E$13&amp;")="&amp;$D$2&amp;" AND LocalMonth("&amp;$E$13&amp;")="&amp;$C$2&amp;" AND LocalDay("&amp;$E$13&amp;")="&amp;$B$2&amp;" AND LocalHour("&amp;$E$13&amp;")="&amp;F191&amp;" AND LocalMinute("&amp;$E$13&amp;")="&amp;G191&amp;"))", "Bar", "", "Close", "5", "0", "", "", "","FALSE","T"))</f>
        <v/>
      </c>
      <c r="T191" s="115" t="str">
        <f>IF(O191=1,"",RTD("cqg.rtd",,"StudyData", "(Vol("&amp;$E$14&amp;")when  (LocalYear("&amp;$E$14&amp;")="&amp;$D$3&amp;" AND LocalMonth("&amp;$E$14&amp;")="&amp;$C$3&amp;" AND LocalDay("&amp;$E$14&amp;")="&amp;$B$3&amp;" AND LocalHour("&amp;$E$14&amp;")="&amp;F191&amp;" AND LocalMinute("&amp;$E$14&amp;")="&amp;G191&amp;"))", "Bar", "", "Close", "5", "0", "", "", "","FALSE","T"))</f>
        <v/>
      </c>
      <c r="U191" s="115" t="str">
        <f>IF(O191=1,"",RTD("cqg.rtd",,"StudyData", "(Vol("&amp;$E$15&amp;")when  (LocalYear("&amp;$E$15&amp;")="&amp;$D$4&amp;" AND LocalMonth("&amp;$E$15&amp;")="&amp;$C$4&amp;" AND LocalDay("&amp;$E$15&amp;")="&amp;$B$4&amp;" AND LocalHour("&amp;$E$15&amp;")="&amp;F191&amp;" AND LocalMinute("&amp;$E$15&amp;")="&amp;G191&amp;"))", "Bar", "", "Close", "5", "0", "", "", "","FALSE","T"))</f>
        <v/>
      </c>
      <c r="V191" s="115" t="str">
        <f>IF(O191=1,"",RTD("cqg.rtd",,"StudyData", "(Vol("&amp;$E$16&amp;")when  (LocalYear("&amp;$E$16&amp;")="&amp;$D$5&amp;" AND LocalMonth("&amp;$E$16&amp;")="&amp;$C$5&amp;" AND LocalDay("&amp;$E$16&amp;")="&amp;$B$5&amp;" AND LocalHour("&amp;$E$16&amp;")="&amp;F191&amp;" AND LocalMinute("&amp;$E$16&amp;")="&amp;G191&amp;"))", "Bar", "", "Close", "5", "0", "", "", "","FALSE","T"))</f>
        <v/>
      </c>
      <c r="W191" s="115" t="str">
        <f>IF(O191=1,"",RTD("cqg.rtd",,"StudyData", "(Vol("&amp;$E$17&amp;")when  (LocalYear("&amp;$E$17&amp;")="&amp;$D$6&amp;" AND LocalMonth("&amp;$E$17&amp;")="&amp;$C$6&amp;" AND LocalDay("&amp;$E$17&amp;")="&amp;$B$6&amp;" AND LocalHour("&amp;$E$17&amp;")="&amp;F191&amp;" AND LocalMinute("&amp;$E$17&amp;")="&amp;G191&amp;"))", "Bar", "", "Close", "5", "0", "", "", "","FALSE","T"))</f>
        <v/>
      </c>
      <c r="X191" s="115" t="str">
        <f>IF(O191=1,"",RTD("cqg.rtd",,"StudyData", "(Vol("&amp;$E$18&amp;")when  (LocalYear("&amp;$E$18&amp;")="&amp;$D$7&amp;" AND LocalMonth("&amp;$E$18&amp;")="&amp;$C$7&amp;" AND LocalDay("&amp;$E$18&amp;")="&amp;$B$7&amp;" AND LocalHour("&amp;$E$18&amp;")="&amp;F191&amp;" AND LocalMinute("&amp;$E$18&amp;")="&amp;G191&amp;"))", "Bar", "", "Close", "5", "0", "", "", "","FALSE","T"))</f>
        <v/>
      </c>
      <c r="Y191" s="115" t="str">
        <f>IF(O191=1,"",RTD("cqg.rtd",,"StudyData", "(Vol("&amp;$E$19&amp;")when  (LocalYear("&amp;$E$19&amp;")="&amp;$D$8&amp;" AND LocalMonth("&amp;$E$19&amp;")="&amp;$C$8&amp;" AND LocalDay("&amp;$E$19&amp;")="&amp;$B$8&amp;" AND LocalHour("&amp;$E$19&amp;")="&amp;F191&amp;" AND LocalMinute("&amp;$E$19&amp;")="&amp;G191&amp;"))", "Bar", "", "Close", "5", "0", "", "", "","FALSE","T"))</f>
        <v/>
      </c>
      <c r="Z191" s="115" t="str">
        <f>IF(O191=1,"",RTD("cqg.rtd",,"StudyData", "(Vol("&amp;$E$20&amp;")when  (LocalYear("&amp;$E$20&amp;")="&amp;$D$9&amp;" AND LocalMonth("&amp;$E$20&amp;")="&amp;$C$9&amp;" AND LocalDay("&amp;$E$20&amp;")="&amp;$B$9&amp;" AND LocalHour("&amp;$E$20&amp;")="&amp;F191&amp;" AND LocalMinute("&amp;$E$20&amp;")="&amp;G191&amp;"))", "Bar", "", "Close", "5", "0", "", "", "","FALSE","T"))</f>
        <v/>
      </c>
      <c r="AA191" s="115" t="str">
        <f>IF(O191=1,"",RTD("cqg.rtd",,"StudyData", "(Vol("&amp;$E$21&amp;")when  (LocalYear("&amp;$E$21&amp;")="&amp;$D$10&amp;" AND LocalMonth("&amp;$E$21&amp;")="&amp;$C$10&amp;" AND LocalDay("&amp;$E$21&amp;")="&amp;$B$10&amp;" AND LocalHour("&amp;$E$21&amp;")="&amp;F191&amp;" AND LocalMinute("&amp;$E$21&amp;")="&amp;G191&amp;"))", "Bar", "", "Close", "5", "0", "", "", "","FALSE","T"))</f>
        <v/>
      </c>
      <c r="AB191" s="115" t="str">
        <f>IF(O191=1,"",RTD("cqg.rtd",,"StudyData", "(Vol("&amp;$E$21&amp;")when  (LocalYear("&amp;$E$21&amp;")="&amp;$D$11&amp;" AND LocalMonth("&amp;$E$21&amp;")="&amp;$C$11&amp;" AND LocalDay("&amp;$E$21&amp;")="&amp;$B$11&amp;" AND LocalHour("&amp;$E$21&amp;")="&amp;F191&amp;" AND LocalMinute("&amp;$E$21&amp;")="&amp;G191&amp;"))", "Bar", "", "Close", "5", "0", "", "", "","FALSE","T"))</f>
        <v/>
      </c>
      <c r="AC191" s="116" t="str">
        <f t="shared" si="34"/>
        <v/>
      </c>
      <c r="AE191" s="115" t="str">
        <f ca="1">IF($R191=1,SUM($S$1:S191),"")</f>
        <v/>
      </c>
      <c r="AF191" s="115" t="str">
        <f ca="1">IF($R191=1,SUM($T$1:T191),"")</f>
        <v/>
      </c>
      <c r="AG191" s="115" t="str">
        <f ca="1">IF($R191=1,SUM($U$1:U191),"")</f>
        <v/>
      </c>
      <c r="AH191" s="115" t="str">
        <f ca="1">IF($R191=1,SUM($V$1:V191),"")</f>
        <v/>
      </c>
      <c r="AI191" s="115" t="str">
        <f ca="1">IF($R191=1,SUM($W$1:W191),"")</f>
        <v/>
      </c>
      <c r="AJ191" s="115" t="str">
        <f ca="1">IF($R191=1,SUM($X$1:X191),"")</f>
        <v/>
      </c>
      <c r="AK191" s="115" t="str">
        <f ca="1">IF($R191=1,SUM($Y$1:Y191),"")</f>
        <v/>
      </c>
      <c r="AL191" s="115" t="str">
        <f ca="1">IF($R191=1,SUM($Z$1:Z191),"")</f>
        <v/>
      </c>
      <c r="AM191" s="115" t="str">
        <f ca="1">IF($R191=1,SUM($AA$1:AA191),"")</f>
        <v/>
      </c>
      <c r="AN191" s="115" t="str">
        <f ca="1">IF($R191=1,SUM($AB$1:AB191),"")</f>
        <v/>
      </c>
      <c r="AO191" s="115" t="str">
        <f ca="1">IF($R191=1,SUM($AC$1:AC191),"")</f>
        <v/>
      </c>
      <c r="AQ191" s="120" t="str">
        <f t="shared" si="35"/>
        <v>24:20</v>
      </c>
    </row>
    <row r="192" spans="6:43" x14ac:dyDescent="0.3">
      <c r="F192" s="115">
        <f t="shared" si="36"/>
        <v>24</v>
      </c>
      <c r="G192" s="117">
        <f t="shared" si="37"/>
        <v>25</v>
      </c>
      <c r="H192" s="118">
        <f t="shared" si="38"/>
        <v>1.0173611111111112</v>
      </c>
      <c r="K192" s="116" t="str">
        <f xml:space="preserve"> IF(O192=1,"",RTD("cqg.rtd",,"StudyData",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/>
      </c>
      <c r="L192" s="116" t="e">
        <f>IF(K192="",NA(),RTD("cqg.rtd",,"StudyData",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>#N/A</v>
      </c>
      <c r="O192" s="115">
        <f t="shared" si="32"/>
        <v>1</v>
      </c>
      <c r="R192" s="115">
        <f t="shared" ca="1" si="33"/>
        <v>1.1699999999999813</v>
      </c>
      <c r="S192" s="115" t="str">
        <f>IF(O192=1,"",RTD("cqg.rtd",,"StudyData", "(Vol("&amp;$E$13&amp;")when  (LocalYear("&amp;$E$13&amp;")="&amp;$D$2&amp;" AND LocalMonth("&amp;$E$13&amp;")="&amp;$C$2&amp;" AND LocalDay("&amp;$E$13&amp;")="&amp;$B$2&amp;" AND LocalHour("&amp;$E$13&amp;")="&amp;F192&amp;" AND LocalMinute("&amp;$E$13&amp;")="&amp;G192&amp;"))", "Bar", "", "Close", "5", "0", "", "", "","FALSE","T"))</f>
        <v/>
      </c>
      <c r="T192" s="115" t="str">
        <f>IF(O192=1,"",RTD("cqg.rtd",,"StudyData", "(Vol("&amp;$E$14&amp;")when  (LocalYear("&amp;$E$14&amp;")="&amp;$D$3&amp;" AND LocalMonth("&amp;$E$14&amp;")="&amp;$C$3&amp;" AND LocalDay("&amp;$E$14&amp;")="&amp;$B$3&amp;" AND LocalHour("&amp;$E$14&amp;")="&amp;F192&amp;" AND LocalMinute("&amp;$E$14&amp;")="&amp;G192&amp;"))", "Bar", "", "Close", "5", "0", "", "", "","FALSE","T"))</f>
        <v/>
      </c>
      <c r="U192" s="115" t="str">
        <f>IF(O192=1,"",RTD("cqg.rtd",,"StudyData", "(Vol("&amp;$E$15&amp;")when  (LocalYear("&amp;$E$15&amp;")="&amp;$D$4&amp;" AND LocalMonth("&amp;$E$15&amp;")="&amp;$C$4&amp;" AND LocalDay("&amp;$E$15&amp;")="&amp;$B$4&amp;" AND LocalHour("&amp;$E$15&amp;")="&amp;F192&amp;" AND LocalMinute("&amp;$E$15&amp;")="&amp;G192&amp;"))", "Bar", "", "Close", "5", "0", "", "", "","FALSE","T"))</f>
        <v/>
      </c>
      <c r="V192" s="115" t="str">
        <f>IF(O192=1,"",RTD("cqg.rtd",,"StudyData", "(Vol("&amp;$E$16&amp;")when  (LocalYear("&amp;$E$16&amp;")="&amp;$D$5&amp;" AND LocalMonth("&amp;$E$16&amp;")="&amp;$C$5&amp;" AND LocalDay("&amp;$E$16&amp;")="&amp;$B$5&amp;" AND LocalHour("&amp;$E$16&amp;")="&amp;F192&amp;" AND LocalMinute("&amp;$E$16&amp;")="&amp;G192&amp;"))", "Bar", "", "Close", "5", "0", "", "", "","FALSE","T"))</f>
        <v/>
      </c>
      <c r="W192" s="115" t="str">
        <f>IF(O192=1,"",RTD("cqg.rtd",,"StudyData", "(Vol("&amp;$E$17&amp;")when  (LocalYear("&amp;$E$17&amp;")="&amp;$D$6&amp;" AND LocalMonth("&amp;$E$17&amp;")="&amp;$C$6&amp;" AND LocalDay("&amp;$E$17&amp;")="&amp;$B$6&amp;" AND LocalHour("&amp;$E$17&amp;")="&amp;F192&amp;" AND LocalMinute("&amp;$E$17&amp;")="&amp;G192&amp;"))", "Bar", "", "Close", "5", "0", "", "", "","FALSE","T"))</f>
        <v/>
      </c>
      <c r="X192" s="115" t="str">
        <f>IF(O192=1,"",RTD("cqg.rtd",,"StudyData", "(Vol("&amp;$E$18&amp;")when  (LocalYear("&amp;$E$18&amp;")="&amp;$D$7&amp;" AND LocalMonth("&amp;$E$18&amp;")="&amp;$C$7&amp;" AND LocalDay("&amp;$E$18&amp;")="&amp;$B$7&amp;" AND LocalHour("&amp;$E$18&amp;")="&amp;F192&amp;" AND LocalMinute("&amp;$E$18&amp;")="&amp;G192&amp;"))", "Bar", "", "Close", "5", "0", "", "", "","FALSE","T"))</f>
        <v/>
      </c>
      <c r="Y192" s="115" t="str">
        <f>IF(O192=1,"",RTD("cqg.rtd",,"StudyData", "(Vol("&amp;$E$19&amp;")when  (LocalYear("&amp;$E$19&amp;")="&amp;$D$8&amp;" AND LocalMonth("&amp;$E$19&amp;")="&amp;$C$8&amp;" AND LocalDay("&amp;$E$19&amp;")="&amp;$B$8&amp;" AND LocalHour("&amp;$E$19&amp;")="&amp;F192&amp;" AND LocalMinute("&amp;$E$19&amp;")="&amp;G192&amp;"))", "Bar", "", "Close", "5", "0", "", "", "","FALSE","T"))</f>
        <v/>
      </c>
      <c r="Z192" s="115" t="str">
        <f>IF(O192=1,"",RTD("cqg.rtd",,"StudyData", "(Vol("&amp;$E$20&amp;")when  (LocalYear("&amp;$E$20&amp;")="&amp;$D$9&amp;" AND LocalMonth("&amp;$E$20&amp;")="&amp;$C$9&amp;" AND LocalDay("&amp;$E$20&amp;")="&amp;$B$9&amp;" AND LocalHour("&amp;$E$20&amp;")="&amp;F192&amp;" AND LocalMinute("&amp;$E$20&amp;")="&amp;G192&amp;"))", "Bar", "", "Close", "5", "0", "", "", "","FALSE","T"))</f>
        <v/>
      </c>
      <c r="AA192" s="115" t="str">
        <f>IF(O192=1,"",RTD("cqg.rtd",,"StudyData", "(Vol("&amp;$E$21&amp;")when  (LocalYear("&amp;$E$21&amp;")="&amp;$D$10&amp;" AND LocalMonth("&amp;$E$21&amp;")="&amp;$C$10&amp;" AND LocalDay("&amp;$E$21&amp;")="&amp;$B$10&amp;" AND LocalHour("&amp;$E$21&amp;")="&amp;F192&amp;" AND LocalMinute("&amp;$E$21&amp;")="&amp;G192&amp;"))", "Bar", "", "Close", "5", "0", "", "", "","FALSE","T"))</f>
        <v/>
      </c>
      <c r="AB192" s="115" t="str">
        <f>IF(O192=1,"",RTD("cqg.rtd",,"StudyData", "(Vol("&amp;$E$21&amp;")when  (LocalYear("&amp;$E$21&amp;")="&amp;$D$11&amp;" AND LocalMonth("&amp;$E$21&amp;")="&amp;$C$11&amp;" AND LocalDay("&amp;$E$21&amp;")="&amp;$B$11&amp;" AND LocalHour("&amp;$E$21&amp;")="&amp;F192&amp;" AND LocalMinute("&amp;$E$21&amp;")="&amp;G192&amp;"))", "Bar", "", "Close", "5", "0", "", "", "","FALSE","T"))</f>
        <v/>
      </c>
      <c r="AC192" s="116" t="str">
        <f t="shared" si="34"/>
        <v/>
      </c>
      <c r="AE192" s="115" t="str">
        <f ca="1">IF($R192=1,SUM($S$1:S192),"")</f>
        <v/>
      </c>
      <c r="AF192" s="115" t="str">
        <f ca="1">IF($R192=1,SUM($T$1:T192),"")</f>
        <v/>
      </c>
      <c r="AG192" s="115" t="str">
        <f ca="1">IF($R192=1,SUM($U$1:U192),"")</f>
        <v/>
      </c>
      <c r="AH192" s="115" t="str">
        <f ca="1">IF($R192=1,SUM($V$1:V192),"")</f>
        <v/>
      </c>
      <c r="AI192" s="115" t="str">
        <f ca="1">IF($R192=1,SUM($W$1:W192),"")</f>
        <v/>
      </c>
      <c r="AJ192" s="115" t="str">
        <f ca="1">IF($R192=1,SUM($X$1:X192),"")</f>
        <v/>
      </c>
      <c r="AK192" s="115" t="str">
        <f ca="1">IF($R192=1,SUM($Y$1:Y192),"")</f>
        <v/>
      </c>
      <c r="AL192" s="115" t="str">
        <f ca="1">IF($R192=1,SUM($Z$1:Z192),"")</f>
        <v/>
      </c>
      <c r="AM192" s="115" t="str">
        <f ca="1">IF($R192=1,SUM($AA$1:AA192),"")</f>
        <v/>
      </c>
      <c r="AN192" s="115" t="str">
        <f ca="1">IF($R192=1,SUM($AB$1:AB192),"")</f>
        <v/>
      </c>
      <c r="AO192" s="115" t="str">
        <f ca="1">IF($R192=1,SUM($AC$1:AC192),"")</f>
        <v/>
      </c>
      <c r="AQ192" s="120" t="str">
        <f t="shared" si="35"/>
        <v>24:25</v>
      </c>
    </row>
    <row r="193" spans="6:43" x14ac:dyDescent="0.3">
      <c r="F193" s="115">
        <f t="shared" si="36"/>
        <v>24</v>
      </c>
      <c r="G193" s="117">
        <f t="shared" si="37"/>
        <v>30</v>
      </c>
      <c r="H193" s="118">
        <f t="shared" si="38"/>
        <v>1.0208333333333333</v>
      </c>
      <c r="K193" s="116" t="str">
        <f xml:space="preserve"> IF(O193=1,"",RTD("cqg.rtd",,"StudyData",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/>
      </c>
      <c r="L193" s="116" t="e">
        <f>IF(K193="",NA(),RTD("cqg.rtd",,"StudyData",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>#N/A</v>
      </c>
      <c r="O193" s="115">
        <f t="shared" si="32"/>
        <v>1</v>
      </c>
      <c r="R193" s="115">
        <f t="shared" ca="1" si="33"/>
        <v>1.1709999999999812</v>
      </c>
      <c r="S193" s="115" t="str">
        <f>IF(O193=1,"",RTD("cqg.rtd",,"StudyData", "(Vol("&amp;$E$13&amp;")when  (LocalYear("&amp;$E$13&amp;")="&amp;$D$2&amp;" AND LocalMonth("&amp;$E$13&amp;")="&amp;$C$2&amp;" AND LocalDay("&amp;$E$13&amp;")="&amp;$B$2&amp;" AND LocalHour("&amp;$E$13&amp;")="&amp;F193&amp;" AND LocalMinute("&amp;$E$13&amp;")="&amp;G193&amp;"))", "Bar", "", "Close", "5", "0", "", "", "","FALSE","T"))</f>
        <v/>
      </c>
      <c r="T193" s="115" t="str">
        <f>IF(O193=1,"",RTD("cqg.rtd",,"StudyData", "(Vol("&amp;$E$14&amp;")when  (LocalYear("&amp;$E$14&amp;")="&amp;$D$3&amp;" AND LocalMonth("&amp;$E$14&amp;")="&amp;$C$3&amp;" AND LocalDay("&amp;$E$14&amp;")="&amp;$B$3&amp;" AND LocalHour("&amp;$E$14&amp;")="&amp;F193&amp;" AND LocalMinute("&amp;$E$14&amp;")="&amp;G193&amp;"))", "Bar", "", "Close", "5", "0", "", "", "","FALSE","T"))</f>
        <v/>
      </c>
      <c r="U193" s="115" t="str">
        <f>IF(O193=1,"",RTD("cqg.rtd",,"StudyData", "(Vol("&amp;$E$15&amp;")when  (LocalYear("&amp;$E$15&amp;")="&amp;$D$4&amp;" AND LocalMonth("&amp;$E$15&amp;")="&amp;$C$4&amp;" AND LocalDay("&amp;$E$15&amp;")="&amp;$B$4&amp;" AND LocalHour("&amp;$E$15&amp;")="&amp;F193&amp;" AND LocalMinute("&amp;$E$15&amp;")="&amp;G193&amp;"))", "Bar", "", "Close", "5", "0", "", "", "","FALSE","T"))</f>
        <v/>
      </c>
      <c r="V193" s="115" t="str">
        <f>IF(O193=1,"",RTD("cqg.rtd",,"StudyData", "(Vol("&amp;$E$16&amp;")when  (LocalYear("&amp;$E$16&amp;")="&amp;$D$5&amp;" AND LocalMonth("&amp;$E$16&amp;")="&amp;$C$5&amp;" AND LocalDay("&amp;$E$16&amp;")="&amp;$B$5&amp;" AND LocalHour("&amp;$E$16&amp;")="&amp;F193&amp;" AND LocalMinute("&amp;$E$16&amp;")="&amp;G193&amp;"))", "Bar", "", "Close", "5", "0", "", "", "","FALSE","T"))</f>
        <v/>
      </c>
      <c r="W193" s="115" t="str">
        <f>IF(O193=1,"",RTD("cqg.rtd",,"StudyData", "(Vol("&amp;$E$17&amp;")when  (LocalYear("&amp;$E$17&amp;")="&amp;$D$6&amp;" AND LocalMonth("&amp;$E$17&amp;")="&amp;$C$6&amp;" AND LocalDay("&amp;$E$17&amp;")="&amp;$B$6&amp;" AND LocalHour("&amp;$E$17&amp;")="&amp;F193&amp;" AND LocalMinute("&amp;$E$17&amp;")="&amp;G193&amp;"))", "Bar", "", "Close", "5", "0", "", "", "","FALSE","T"))</f>
        <v/>
      </c>
      <c r="X193" s="115" t="str">
        <f>IF(O193=1,"",RTD("cqg.rtd",,"StudyData", "(Vol("&amp;$E$18&amp;")when  (LocalYear("&amp;$E$18&amp;")="&amp;$D$7&amp;" AND LocalMonth("&amp;$E$18&amp;")="&amp;$C$7&amp;" AND LocalDay("&amp;$E$18&amp;")="&amp;$B$7&amp;" AND LocalHour("&amp;$E$18&amp;")="&amp;F193&amp;" AND LocalMinute("&amp;$E$18&amp;")="&amp;G193&amp;"))", "Bar", "", "Close", "5", "0", "", "", "","FALSE","T"))</f>
        <v/>
      </c>
      <c r="Y193" s="115" t="str">
        <f>IF(O193=1,"",RTD("cqg.rtd",,"StudyData", "(Vol("&amp;$E$19&amp;")when  (LocalYear("&amp;$E$19&amp;")="&amp;$D$8&amp;" AND LocalMonth("&amp;$E$19&amp;")="&amp;$C$8&amp;" AND LocalDay("&amp;$E$19&amp;")="&amp;$B$8&amp;" AND LocalHour("&amp;$E$19&amp;")="&amp;F193&amp;" AND LocalMinute("&amp;$E$19&amp;")="&amp;G193&amp;"))", "Bar", "", "Close", "5", "0", "", "", "","FALSE","T"))</f>
        <v/>
      </c>
      <c r="Z193" s="115" t="str">
        <f>IF(O193=1,"",RTD("cqg.rtd",,"StudyData", "(Vol("&amp;$E$20&amp;")when  (LocalYear("&amp;$E$20&amp;")="&amp;$D$9&amp;" AND LocalMonth("&amp;$E$20&amp;")="&amp;$C$9&amp;" AND LocalDay("&amp;$E$20&amp;")="&amp;$B$9&amp;" AND LocalHour("&amp;$E$20&amp;")="&amp;F193&amp;" AND LocalMinute("&amp;$E$20&amp;")="&amp;G193&amp;"))", "Bar", "", "Close", "5", "0", "", "", "","FALSE","T"))</f>
        <v/>
      </c>
      <c r="AA193" s="115" t="str">
        <f>IF(O193=1,"",RTD("cqg.rtd",,"StudyData", "(Vol("&amp;$E$21&amp;")when  (LocalYear("&amp;$E$21&amp;")="&amp;$D$10&amp;" AND LocalMonth("&amp;$E$21&amp;")="&amp;$C$10&amp;" AND LocalDay("&amp;$E$21&amp;")="&amp;$B$10&amp;" AND LocalHour("&amp;$E$21&amp;")="&amp;F193&amp;" AND LocalMinute("&amp;$E$21&amp;")="&amp;G193&amp;"))", "Bar", "", "Close", "5", "0", "", "", "","FALSE","T"))</f>
        <v/>
      </c>
      <c r="AB193" s="115" t="str">
        <f>IF(O193=1,"",RTD("cqg.rtd",,"StudyData", "(Vol("&amp;$E$21&amp;")when  (LocalYear("&amp;$E$21&amp;")="&amp;$D$11&amp;" AND LocalMonth("&amp;$E$21&amp;")="&amp;$C$11&amp;" AND LocalDay("&amp;$E$21&amp;")="&amp;$B$11&amp;" AND LocalHour("&amp;$E$21&amp;")="&amp;F193&amp;" AND LocalMinute("&amp;$E$21&amp;")="&amp;G193&amp;"))", "Bar", "", "Close", "5", "0", "", "", "","FALSE","T"))</f>
        <v/>
      </c>
      <c r="AC193" s="116" t="str">
        <f t="shared" si="34"/>
        <v/>
      </c>
      <c r="AE193" s="115" t="str">
        <f ca="1">IF($R193=1,SUM($S$1:S193),"")</f>
        <v/>
      </c>
      <c r="AF193" s="115" t="str">
        <f ca="1">IF($R193=1,SUM($T$1:T193),"")</f>
        <v/>
      </c>
      <c r="AG193" s="115" t="str">
        <f ca="1">IF($R193=1,SUM($U$1:U193),"")</f>
        <v/>
      </c>
      <c r="AH193" s="115" t="str">
        <f ca="1">IF($R193=1,SUM($V$1:V193),"")</f>
        <v/>
      </c>
      <c r="AI193" s="115" t="str">
        <f ca="1">IF($R193=1,SUM($W$1:W193),"")</f>
        <v/>
      </c>
      <c r="AJ193" s="115" t="str">
        <f ca="1">IF($R193=1,SUM($X$1:X193),"")</f>
        <v/>
      </c>
      <c r="AK193" s="115" t="str">
        <f ca="1">IF($R193=1,SUM($Y$1:Y193),"")</f>
        <v/>
      </c>
      <c r="AL193" s="115" t="str">
        <f ca="1">IF($R193=1,SUM($Z$1:Z193),"")</f>
        <v/>
      </c>
      <c r="AM193" s="115" t="str">
        <f ca="1">IF($R193=1,SUM($AA$1:AA193),"")</f>
        <v/>
      </c>
      <c r="AN193" s="115" t="str">
        <f ca="1">IF($R193=1,SUM($AB$1:AB193),"")</f>
        <v/>
      </c>
      <c r="AO193" s="115" t="str">
        <f ca="1">IF($R193=1,SUM($AC$1:AC193),"")</f>
        <v/>
      </c>
      <c r="AQ193" s="120" t="str">
        <f t="shared" si="35"/>
        <v>24:30</v>
      </c>
    </row>
    <row r="194" spans="6:43" x14ac:dyDescent="0.3">
      <c r="F194" s="115">
        <f t="shared" si="36"/>
        <v>24</v>
      </c>
      <c r="G194" s="117">
        <f t="shared" si="37"/>
        <v>35</v>
      </c>
      <c r="H194" s="118">
        <f t="shared" si="38"/>
        <v>1.0243055555555556</v>
      </c>
      <c r="K194" s="116" t="str">
        <f xml:space="preserve"> IF(O194=1,"",RTD("cqg.rtd",,"StudyData",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/>
      </c>
      <c r="L194" s="116" t="e">
        <f>IF(K194="",NA(),RTD("cqg.rtd",,"StudyData",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>#N/A</v>
      </c>
      <c r="O194" s="115">
        <f t="shared" ref="O194:O257" si="39">IF(H194&gt;$I$3,1,0)</f>
        <v>1</v>
      </c>
      <c r="R194" s="115">
        <f t="shared" ref="R194:R257" ca="1" si="40">IF(AND(K195="",K194&lt;&gt;""),1,0.001+R193)</f>
        <v>1.1719999999999811</v>
      </c>
      <c r="S194" s="115" t="str">
        <f>IF(O194=1,"",RTD("cqg.rtd",,"StudyData", "(Vol("&amp;$E$13&amp;")when  (LocalYear("&amp;$E$13&amp;")="&amp;$D$2&amp;" AND LocalMonth("&amp;$E$13&amp;")="&amp;$C$2&amp;" AND LocalDay("&amp;$E$13&amp;")="&amp;$B$2&amp;" AND LocalHour("&amp;$E$13&amp;")="&amp;F194&amp;" AND LocalMinute("&amp;$E$13&amp;")="&amp;G194&amp;"))", "Bar", "", "Close", "5", "0", "", "", "","FALSE","T"))</f>
        <v/>
      </c>
      <c r="T194" s="115" t="str">
        <f>IF(O194=1,"",RTD("cqg.rtd",,"StudyData", "(Vol("&amp;$E$14&amp;")when  (LocalYear("&amp;$E$14&amp;")="&amp;$D$3&amp;" AND LocalMonth("&amp;$E$14&amp;")="&amp;$C$3&amp;" AND LocalDay("&amp;$E$14&amp;")="&amp;$B$3&amp;" AND LocalHour("&amp;$E$14&amp;")="&amp;F194&amp;" AND LocalMinute("&amp;$E$14&amp;")="&amp;G194&amp;"))", "Bar", "", "Close", "5", "0", "", "", "","FALSE","T"))</f>
        <v/>
      </c>
      <c r="U194" s="115" t="str">
        <f>IF(O194=1,"",RTD("cqg.rtd",,"StudyData", "(Vol("&amp;$E$15&amp;")when  (LocalYear("&amp;$E$15&amp;")="&amp;$D$4&amp;" AND LocalMonth("&amp;$E$15&amp;")="&amp;$C$4&amp;" AND LocalDay("&amp;$E$15&amp;")="&amp;$B$4&amp;" AND LocalHour("&amp;$E$15&amp;")="&amp;F194&amp;" AND LocalMinute("&amp;$E$15&amp;")="&amp;G194&amp;"))", "Bar", "", "Close", "5", "0", "", "", "","FALSE","T"))</f>
        <v/>
      </c>
      <c r="V194" s="115" t="str">
        <f>IF(O194=1,"",RTD("cqg.rtd",,"StudyData", "(Vol("&amp;$E$16&amp;")when  (LocalYear("&amp;$E$16&amp;")="&amp;$D$5&amp;" AND LocalMonth("&amp;$E$16&amp;")="&amp;$C$5&amp;" AND LocalDay("&amp;$E$16&amp;")="&amp;$B$5&amp;" AND LocalHour("&amp;$E$16&amp;")="&amp;F194&amp;" AND LocalMinute("&amp;$E$16&amp;")="&amp;G194&amp;"))", "Bar", "", "Close", "5", "0", "", "", "","FALSE","T"))</f>
        <v/>
      </c>
      <c r="W194" s="115" t="str">
        <f>IF(O194=1,"",RTD("cqg.rtd",,"StudyData", "(Vol("&amp;$E$17&amp;")when  (LocalYear("&amp;$E$17&amp;")="&amp;$D$6&amp;" AND LocalMonth("&amp;$E$17&amp;")="&amp;$C$6&amp;" AND LocalDay("&amp;$E$17&amp;")="&amp;$B$6&amp;" AND LocalHour("&amp;$E$17&amp;")="&amp;F194&amp;" AND LocalMinute("&amp;$E$17&amp;")="&amp;G194&amp;"))", "Bar", "", "Close", "5", "0", "", "", "","FALSE","T"))</f>
        <v/>
      </c>
      <c r="X194" s="115" t="str">
        <f>IF(O194=1,"",RTD("cqg.rtd",,"StudyData", "(Vol("&amp;$E$18&amp;")when  (LocalYear("&amp;$E$18&amp;")="&amp;$D$7&amp;" AND LocalMonth("&amp;$E$18&amp;")="&amp;$C$7&amp;" AND LocalDay("&amp;$E$18&amp;")="&amp;$B$7&amp;" AND LocalHour("&amp;$E$18&amp;")="&amp;F194&amp;" AND LocalMinute("&amp;$E$18&amp;")="&amp;G194&amp;"))", "Bar", "", "Close", "5", "0", "", "", "","FALSE","T"))</f>
        <v/>
      </c>
      <c r="Y194" s="115" t="str">
        <f>IF(O194=1,"",RTD("cqg.rtd",,"StudyData", "(Vol("&amp;$E$19&amp;")when  (LocalYear("&amp;$E$19&amp;")="&amp;$D$8&amp;" AND LocalMonth("&amp;$E$19&amp;")="&amp;$C$8&amp;" AND LocalDay("&amp;$E$19&amp;")="&amp;$B$8&amp;" AND LocalHour("&amp;$E$19&amp;")="&amp;F194&amp;" AND LocalMinute("&amp;$E$19&amp;")="&amp;G194&amp;"))", "Bar", "", "Close", "5", "0", "", "", "","FALSE","T"))</f>
        <v/>
      </c>
      <c r="Z194" s="115" t="str">
        <f>IF(O194=1,"",RTD("cqg.rtd",,"StudyData", "(Vol("&amp;$E$20&amp;")when  (LocalYear("&amp;$E$20&amp;")="&amp;$D$9&amp;" AND LocalMonth("&amp;$E$20&amp;")="&amp;$C$9&amp;" AND LocalDay("&amp;$E$20&amp;")="&amp;$B$9&amp;" AND LocalHour("&amp;$E$20&amp;")="&amp;F194&amp;" AND LocalMinute("&amp;$E$20&amp;")="&amp;G194&amp;"))", "Bar", "", "Close", "5", "0", "", "", "","FALSE","T"))</f>
        <v/>
      </c>
      <c r="AA194" s="115" t="str">
        <f>IF(O194=1,"",RTD("cqg.rtd",,"StudyData", "(Vol("&amp;$E$21&amp;")when  (LocalYear("&amp;$E$21&amp;")="&amp;$D$10&amp;" AND LocalMonth("&amp;$E$21&amp;")="&amp;$C$10&amp;" AND LocalDay("&amp;$E$21&amp;")="&amp;$B$10&amp;" AND LocalHour("&amp;$E$21&amp;")="&amp;F194&amp;" AND LocalMinute("&amp;$E$21&amp;")="&amp;G194&amp;"))", "Bar", "", "Close", "5", "0", "", "", "","FALSE","T"))</f>
        <v/>
      </c>
      <c r="AB194" s="115" t="str">
        <f>IF(O194=1,"",RTD("cqg.rtd",,"StudyData", "(Vol("&amp;$E$21&amp;")when  (LocalYear("&amp;$E$21&amp;")="&amp;$D$11&amp;" AND LocalMonth("&amp;$E$21&amp;")="&amp;$C$11&amp;" AND LocalDay("&amp;$E$21&amp;")="&amp;$B$11&amp;" AND LocalHour("&amp;$E$21&amp;")="&amp;F194&amp;" AND LocalMinute("&amp;$E$21&amp;")="&amp;G194&amp;"))", "Bar", "", "Close", "5", "0", "", "", "","FALSE","T"))</f>
        <v/>
      </c>
      <c r="AC194" s="116" t="str">
        <f t="shared" si="34"/>
        <v/>
      </c>
      <c r="AE194" s="115" t="str">
        <f ca="1">IF($R194=1,SUM($S$1:S194),"")</f>
        <v/>
      </c>
      <c r="AF194" s="115" t="str">
        <f ca="1">IF($R194=1,SUM($T$1:T194),"")</f>
        <v/>
      </c>
      <c r="AG194" s="115" t="str">
        <f ca="1">IF($R194=1,SUM($U$1:U194),"")</f>
        <v/>
      </c>
      <c r="AH194" s="115" t="str">
        <f ca="1">IF($R194=1,SUM($V$1:V194),"")</f>
        <v/>
      </c>
      <c r="AI194" s="115" t="str">
        <f ca="1">IF($R194=1,SUM($W$1:W194),"")</f>
        <v/>
      </c>
      <c r="AJ194" s="115" t="str">
        <f ca="1">IF($R194=1,SUM($X$1:X194),"")</f>
        <v/>
      </c>
      <c r="AK194" s="115" t="str">
        <f ca="1">IF($R194=1,SUM($Y$1:Y194),"")</f>
        <v/>
      </c>
      <c r="AL194" s="115" t="str">
        <f ca="1">IF($R194=1,SUM($Z$1:Z194),"")</f>
        <v/>
      </c>
      <c r="AM194" s="115" t="str">
        <f ca="1">IF($R194=1,SUM($AA$1:AA194),"")</f>
        <v/>
      </c>
      <c r="AN194" s="115" t="str">
        <f ca="1">IF($R194=1,SUM($AB$1:AB194),"")</f>
        <v/>
      </c>
      <c r="AO194" s="115" t="str">
        <f ca="1">IF($R194=1,SUM($AC$1:AC194),"")</f>
        <v/>
      </c>
      <c r="AQ194" s="120" t="str">
        <f t="shared" si="35"/>
        <v>24:35</v>
      </c>
    </row>
    <row r="195" spans="6:43" x14ac:dyDescent="0.3">
      <c r="F195" s="115">
        <f t="shared" si="36"/>
        <v>24</v>
      </c>
      <c r="G195" s="117">
        <f t="shared" si="37"/>
        <v>40</v>
      </c>
      <c r="H195" s="118">
        <f t="shared" si="38"/>
        <v>1.0277777777777779</v>
      </c>
      <c r="K195" s="116" t="str">
        <f xml:space="preserve"> IF(O195=1,"",RTD("cqg.rtd",,"StudyData",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/>
      </c>
      <c r="L195" s="116" t="e">
        <f>IF(K195="",NA(),RTD("cqg.rtd",,"StudyData",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>#N/A</v>
      </c>
      <c r="O195" s="115">
        <f t="shared" si="39"/>
        <v>1</v>
      </c>
      <c r="R195" s="115">
        <f t="shared" ca="1" si="40"/>
        <v>1.1729999999999809</v>
      </c>
      <c r="S195" s="115" t="str">
        <f>IF(O195=1,"",RTD("cqg.rtd",,"StudyData", "(Vol("&amp;$E$13&amp;")when  (LocalYear("&amp;$E$13&amp;")="&amp;$D$2&amp;" AND LocalMonth("&amp;$E$13&amp;")="&amp;$C$2&amp;" AND LocalDay("&amp;$E$13&amp;")="&amp;$B$2&amp;" AND LocalHour("&amp;$E$13&amp;")="&amp;F195&amp;" AND LocalMinute("&amp;$E$13&amp;")="&amp;G195&amp;"))", "Bar", "", "Close", "5", "0", "", "", "","FALSE","T"))</f>
        <v/>
      </c>
      <c r="T195" s="115" t="str">
        <f>IF(O195=1,"",RTD("cqg.rtd",,"StudyData", "(Vol("&amp;$E$14&amp;")when  (LocalYear("&amp;$E$14&amp;")="&amp;$D$3&amp;" AND LocalMonth("&amp;$E$14&amp;")="&amp;$C$3&amp;" AND LocalDay("&amp;$E$14&amp;")="&amp;$B$3&amp;" AND LocalHour("&amp;$E$14&amp;")="&amp;F195&amp;" AND LocalMinute("&amp;$E$14&amp;")="&amp;G195&amp;"))", "Bar", "", "Close", "5", "0", "", "", "","FALSE","T"))</f>
        <v/>
      </c>
      <c r="U195" s="115" t="str">
        <f>IF(O195=1,"",RTD("cqg.rtd",,"StudyData", "(Vol("&amp;$E$15&amp;")when  (LocalYear("&amp;$E$15&amp;")="&amp;$D$4&amp;" AND LocalMonth("&amp;$E$15&amp;")="&amp;$C$4&amp;" AND LocalDay("&amp;$E$15&amp;")="&amp;$B$4&amp;" AND LocalHour("&amp;$E$15&amp;")="&amp;F195&amp;" AND LocalMinute("&amp;$E$15&amp;")="&amp;G195&amp;"))", "Bar", "", "Close", "5", "0", "", "", "","FALSE","T"))</f>
        <v/>
      </c>
      <c r="V195" s="115" t="str">
        <f>IF(O195=1,"",RTD("cqg.rtd",,"StudyData", "(Vol("&amp;$E$16&amp;")when  (LocalYear("&amp;$E$16&amp;")="&amp;$D$5&amp;" AND LocalMonth("&amp;$E$16&amp;")="&amp;$C$5&amp;" AND LocalDay("&amp;$E$16&amp;")="&amp;$B$5&amp;" AND LocalHour("&amp;$E$16&amp;")="&amp;F195&amp;" AND LocalMinute("&amp;$E$16&amp;")="&amp;G195&amp;"))", "Bar", "", "Close", "5", "0", "", "", "","FALSE","T"))</f>
        <v/>
      </c>
      <c r="W195" s="115" t="str">
        <f>IF(O195=1,"",RTD("cqg.rtd",,"StudyData", "(Vol("&amp;$E$17&amp;")when  (LocalYear("&amp;$E$17&amp;")="&amp;$D$6&amp;" AND LocalMonth("&amp;$E$17&amp;")="&amp;$C$6&amp;" AND LocalDay("&amp;$E$17&amp;")="&amp;$B$6&amp;" AND LocalHour("&amp;$E$17&amp;")="&amp;F195&amp;" AND LocalMinute("&amp;$E$17&amp;")="&amp;G195&amp;"))", "Bar", "", "Close", "5", "0", "", "", "","FALSE","T"))</f>
        <v/>
      </c>
      <c r="X195" s="115" t="str">
        <f>IF(O195=1,"",RTD("cqg.rtd",,"StudyData", "(Vol("&amp;$E$18&amp;")when  (LocalYear("&amp;$E$18&amp;")="&amp;$D$7&amp;" AND LocalMonth("&amp;$E$18&amp;")="&amp;$C$7&amp;" AND LocalDay("&amp;$E$18&amp;")="&amp;$B$7&amp;" AND LocalHour("&amp;$E$18&amp;")="&amp;F195&amp;" AND LocalMinute("&amp;$E$18&amp;")="&amp;G195&amp;"))", "Bar", "", "Close", "5", "0", "", "", "","FALSE","T"))</f>
        <v/>
      </c>
      <c r="Y195" s="115" t="str">
        <f>IF(O195=1,"",RTD("cqg.rtd",,"StudyData", "(Vol("&amp;$E$19&amp;")when  (LocalYear("&amp;$E$19&amp;")="&amp;$D$8&amp;" AND LocalMonth("&amp;$E$19&amp;")="&amp;$C$8&amp;" AND LocalDay("&amp;$E$19&amp;")="&amp;$B$8&amp;" AND LocalHour("&amp;$E$19&amp;")="&amp;F195&amp;" AND LocalMinute("&amp;$E$19&amp;")="&amp;G195&amp;"))", "Bar", "", "Close", "5", "0", "", "", "","FALSE","T"))</f>
        <v/>
      </c>
      <c r="Z195" s="115" t="str">
        <f>IF(O195=1,"",RTD("cqg.rtd",,"StudyData", "(Vol("&amp;$E$20&amp;")when  (LocalYear("&amp;$E$20&amp;")="&amp;$D$9&amp;" AND LocalMonth("&amp;$E$20&amp;")="&amp;$C$9&amp;" AND LocalDay("&amp;$E$20&amp;")="&amp;$B$9&amp;" AND LocalHour("&amp;$E$20&amp;")="&amp;F195&amp;" AND LocalMinute("&amp;$E$20&amp;")="&amp;G195&amp;"))", "Bar", "", "Close", "5", "0", "", "", "","FALSE","T"))</f>
        <v/>
      </c>
      <c r="AA195" s="115" t="str">
        <f>IF(O195=1,"",RTD("cqg.rtd",,"StudyData", "(Vol("&amp;$E$21&amp;")when  (LocalYear("&amp;$E$21&amp;")="&amp;$D$10&amp;" AND LocalMonth("&amp;$E$21&amp;")="&amp;$C$10&amp;" AND LocalDay("&amp;$E$21&amp;")="&amp;$B$10&amp;" AND LocalHour("&amp;$E$21&amp;")="&amp;F195&amp;" AND LocalMinute("&amp;$E$21&amp;")="&amp;G195&amp;"))", "Bar", "", "Close", "5", "0", "", "", "","FALSE","T"))</f>
        <v/>
      </c>
      <c r="AB195" s="115" t="str">
        <f>IF(O195=1,"",RTD("cqg.rtd",,"StudyData", "(Vol("&amp;$E$21&amp;")when  (LocalYear("&amp;$E$21&amp;")="&amp;$D$11&amp;" AND LocalMonth("&amp;$E$21&amp;")="&amp;$C$11&amp;" AND LocalDay("&amp;$E$21&amp;")="&amp;$B$11&amp;" AND LocalHour("&amp;$E$21&amp;")="&amp;F195&amp;" AND LocalMinute("&amp;$E$21&amp;")="&amp;G195&amp;"))", "Bar", "", "Close", "5", "0", "", "", "","FALSE","T"))</f>
        <v/>
      </c>
      <c r="AC195" s="116" t="str">
        <f t="shared" si="34"/>
        <v/>
      </c>
      <c r="AE195" s="115" t="str">
        <f ca="1">IF($R195=1,SUM($S$1:S195),"")</f>
        <v/>
      </c>
      <c r="AF195" s="115" t="str">
        <f ca="1">IF($R195=1,SUM($T$1:T195),"")</f>
        <v/>
      </c>
      <c r="AG195" s="115" t="str">
        <f ca="1">IF($R195=1,SUM($U$1:U195),"")</f>
        <v/>
      </c>
      <c r="AH195" s="115" t="str">
        <f ca="1">IF($R195=1,SUM($V$1:V195),"")</f>
        <v/>
      </c>
      <c r="AI195" s="115" t="str">
        <f ca="1">IF($R195=1,SUM($W$1:W195),"")</f>
        <v/>
      </c>
      <c r="AJ195" s="115" t="str">
        <f ca="1">IF($R195=1,SUM($X$1:X195),"")</f>
        <v/>
      </c>
      <c r="AK195" s="115" t="str">
        <f ca="1">IF($R195=1,SUM($Y$1:Y195),"")</f>
        <v/>
      </c>
      <c r="AL195" s="115" t="str">
        <f ca="1">IF($R195=1,SUM($Z$1:Z195),"")</f>
        <v/>
      </c>
      <c r="AM195" s="115" t="str">
        <f ca="1">IF($R195=1,SUM($AA$1:AA195),"")</f>
        <v/>
      </c>
      <c r="AN195" s="115" t="str">
        <f ca="1">IF($R195=1,SUM($AB$1:AB195),"")</f>
        <v/>
      </c>
      <c r="AO195" s="115" t="str">
        <f ca="1">IF($R195=1,SUM($AC$1:AC195),"")</f>
        <v/>
      </c>
      <c r="AQ195" s="120" t="str">
        <f t="shared" si="35"/>
        <v>24:40</v>
      </c>
    </row>
    <row r="196" spans="6:43" x14ac:dyDescent="0.3">
      <c r="F196" s="115">
        <f t="shared" si="36"/>
        <v>24</v>
      </c>
      <c r="G196" s="117">
        <f t="shared" si="37"/>
        <v>45</v>
      </c>
      <c r="H196" s="118">
        <f t="shared" si="38"/>
        <v>1.03125</v>
      </c>
      <c r="K196" s="116" t="str">
        <f xml:space="preserve"> IF(O196=1,"",RTD("cqg.rtd",,"StudyData",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/>
      </c>
      <c r="L196" s="116" t="e">
        <f>IF(K196="",NA(),RTD("cqg.rtd",,"StudyData",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>#N/A</v>
      </c>
      <c r="O196" s="115">
        <f t="shared" si="39"/>
        <v>1</v>
      </c>
      <c r="R196" s="115">
        <f t="shared" ca="1" si="40"/>
        <v>1.1739999999999808</v>
      </c>
      <c r="S196" s="115" t="str">
        <f>IF(O196=1,"",RTD("cqg.rtd",,"StudyData", "(Vol("&amp;$E$13&amp;")when  (LocalYear("&amp;$E$13&amp;")="&amp;$D$2&amp;" AND LocalMonth("&amp;$E$13&amp;")="&amp;$C$2&amp;" AND LocalDay("&amp;$E$13&amp;")="&amp;$B$2&amp;" AND LocalHour("&amp;$E$13&amp;")="&amp;F196&amp;" AND LocalMinute("&amp;$E$13&amp;")="&amp;G196&amp;"))", "Bar", "", "Close", "5", "0", "", "", "","FALSE","T"))</f>
        <v/>
      </c>
      <c r="T196" s="115" t="str">
        <f>IF(O196=1,"",RTD("cqg.rtd",,"StudyData", "(Vol("&amp;$E$14&amp;")when  (LocalYear("&amp;$E$14&amp;")="&amp;$D$3&amp;" AND LocalMonth("&amp;$E$14&amp;")="&amp;$C$3&amp;" AND LocalDay("&amp;$E$14&amp;")="&amp;$B$3&amp;" AND LocalHour("&amp;$E$14&amp;")="&amp;F196&amp;" AND LocalMinute("&amp;$E$14&amp;")="&amp;G196&amp;"))", "Bar", "", "Close", "5", "0", "", "", "","FALSE","T"))</f>
        <v/>
      </c>
      <c r="U196" s="115" t="str">
        <f>IF(O196=1,"",RTD("cqg.rtd",,"StudyData", "(Vol("&amp;$E$15&amp;")when  (LocalYear("&amp;$E$15&amp;")="&amp;$D$4&amp;" AND LocalMonth("&amp;$E$15&amp;")="&amp;$C$4&amp;" AND LocalDay("&amp;$E$15&amp;")="&amp;$B$4&amp;" AND LocalHour("&amp;$E$15&amp;")="&amp;F196&amp;" AND LocalMinute("&amp;$E$15&amp;")="&amp;G196&amp;"))", "Bar", "", "Close", "5", "0", "", "", "","FALSE","T"))</f>
        <v/>
      </c>
      <c r="V196" s="115" t="str">
        <f>IF(O196=1,"",RTD("cqg.rtd",,"StudyData", "(Vol("&amp;$E$16&amp;")when  (LocalYear("&amp;$E$16&amp;")="&amp;$D$5&amp;" AND LocalMonth("&amp;$E$16&amp;")="&amp;$C$5&amp;" AND LocalDay("&amp;$E$16&amp;")="&amp;$B$5&amp;" AND LocalHour("&amp;$E$16&amp;")="&amp;F196&amp;" AND LocalMinute("&amp;$E$16&amp;")="&amp;G196&amp;"))", "Bar", "", "Close", "5", "0", "", "", "","FALSE","T"))</f>
        <v/>
      </c>
      <c r="W196" s="115" t="str">
        <f>IF(O196=1,"",RTD("cqg.rtd",,"StudyData", "(Vol("&amp;$E$17&amp;")when  (LocalYear("&amp;$E$17&amp;")="&amp;$D$6&amp;" AND LocalMonth("&amp;$E$17&amp;")="&amp;$C$6&amp;" AND LocalDay("&amp;$E$17&amp;")="&amp;$B$6&amp;" AND LocalHour("&amp;$E$17&amp;")="&amp;F196&amp;" AND LocalMinute("&amp;$E$17&amp;")="&amp;G196&amp;"))", "Bar", "", "Close", "5", "0", "", "", "","FALSE","T"))</f>
        <v/>
      </c>
      <c r="X196" s="115" t="str">
        <f>IF(O196=1,"",RTD("cqg.rtd",,"StudyData", "(Vol("&amp;$E$18&amp;")when  (LocalYear("&amp;$E$18&amp;")="&amp;$D$7&amp;" AND LocalMonth("&amp;$E$18&amp;")="&amp;$C$7&amp;" AND LocalDay("&amp;$E$18&amp;")="&amp;$B$7&amp;" AND LocalHour("&amp;$E$18&amp;")="&amp;F196&amp;" AND LocalMinute("&amp;$E$18&amp;")="&amp;G196&amp;"))", "Bar", "", "Close", "5", "0", "", "", "","FALSE","T"))</f>
        <v/>
      </c>
      <c r="Y196" s="115" t="str">
        <f>IF(O196=1,"",RTD("cqg.rtd",,"StudyData", "(Vol("&amp;$E$19&amp;")when  (LocalYear("&amp;$E$19&amp;")="&amp;$D$8&amp;" AND LocalMonth("&amp;$E$19&amp;")="&amp;$C$8&amp;" AND LocalDay("&amp;$E$19&amp;")="&amp;$B$8&amp;" AND LocalHour("&amp;$E$19&amp;")="&amp;F196&amp;" AND LocalMinute("&amp;$E$19&amp;")="&amp;G196&amp;"))", "Bar", "", "Close", "5", "0", "", "", "","FALSE","T"))</f>
        <v/>
      </c>
      <c r="Z196" s="115" t="str">
        <f>IF(O196=1,"",RTD("cqg.rtd",,"StudyData", "(Vol("&amp;$E$20&amp;")when  (LocalYear("&amp;$E$20&amp;")="&amp;$D$9&amp;" AND LocalMonth("&amp;$E$20&amp;")="&amp;$C$9&amp;" AND LocalDay("&amp;$E$20&amp;")="&amp;$B$9&amp;" AND LocalHour("&amp;$E$20&amp;")="&amp;F196&amp;" AND LocalMinute("&amp;$E$20&amp;")="&amp;G196&amp;"))", "Bar", "", "Close", "5", "0", "", "", "","FALSE","T"))</f>
        <v/>
      </c>
      <c r="AA196" s="115" t="str">
        <f>IF(O196=1,"",RTD("cqg.rtd",,"StudyData", "(Vol("&amp;$E$21&amp;")when  (LocalYear("&amp;$E$21&amp;")="&amp;$D$10&amp;" AND LocalMonth("&amp;$E$21&amp;")="&amp;$C$10&amp;" AND LocalDay("&amp;$E$21&amp;")="&amp;$B$10&amp;" AND LocalHour("&amp;$E$21&amp;")="&amp;F196&amp;" AND LocalMinute("&amp;$E$21&amp;")="&amp;G196&amp;"))", "Bar", "", "Close", "5", "0", "", "", "","FALSE","T"))</f>
        <v/>
      </c>
      <c r="AB196" s="115" t="str">
        <f>IF(O196=1,"",RTD("cqg.rtd",,"StudyData", "(Vol("&amp;$E$21&amp;")when  (LocalYear("&amp;$E$21&amp;")="&amp;$D$11&amp;" AND LocalMonth("&amp;$E$21&amp;")="&amp;$C$11&amp;" AND LocalDay("&amp;$E$21&amp;")="&amp;$B$11&amp;" AND LocalHour("&amp;$E$21&amp;")="&amp;F196&amp;" AND LocalMinute("&amp;$E$21&amp;")="&amp;G196&amp;"))", "Bar", "", "Close", "5", "0", "", "", "","FALSE","T"))</f>
        <v/>
      </c>
      <c r="AC196" s="116" t="str">
        <f t="shared" si="34"/>
        <v/>
      </c>
      <c r="AE196" s="115" t="str">
        <f ca="1">IF($R196=1,SUM($S$1:S196),"")</f>
        <v/>
      </c>
      <c r="AF196" s="115" t="str">
        <f ca="1">IF($R196=1,SUM($T$1:T196),"")</f>
        <v/>
      </c>
      <c r="AG196" s="115" t="str">
        <f ca="1">IF($R196=1,SUM($U$1:U196),"")</f>
        <v/>
      </c>
      <c r="AH196" s="115" t="str">
        <f ca="1">IF($R196=1,SUM($V$1:V196),"")</f>
        <v/>
      </c>
      <c r="AI196" s="115" t="str">
        <f ca="1">IF($R196=1,SUM($W$1:W196),"")</f>
        <v/>
      </c>
      <c r="AJ196" s="115" t="str">
        <f ca="1">IF($R196=1,SUM($X$1:X196),"")</f>
        <v/>
      </c>
      <c r="AK196" s="115" t="str">
        <f ca="1">IF($R196=1,SUM($Y$1:Y196),"")</f>
        <v/>
      </c>
      <c r="AL196" s="115" t="str">
        <f ca="1">IF($R196=1,SUM($Z$1:Z196),"")</f>
        <v/>
      </c>
      <c r="AM196" s="115" t="str">
        <f ca="1">IF($R196=1,SUM($AA$1:AA196),"")</f>
        <v/>
      </c>
      <c r="AN196" s="115" t="str">
        <f ca="1">IF($R196=1,SUM($AB$1:AB196),"")</f>
        <v/>
      </c>
      <c r="AO196" s="115" t="str">
        <f ca="1">IF($R196=1,SUM($AC$1:AC196),"")</f>
        <v/>
      </c>
      <c r="AQ196" s="120" t="str">
        <f t="shared" si="35"/>
        <v>24:45</v>
      </c>
    </row>
    <row r="197" spans="6:43" x14ac:dyDescent="0.3">
      <c r="F197" s="115">
        <f t="shared" si="36"/>
        <v>24</v>
      </c>
      <c r="G197" s="117">
        <f t="shared" si="37"/>
        <v>50</v>
      </c>
      <c r="H197" s="118">
        <f t="shared" si="38"/>
        <v>1.0347222222222221</v>
      </c>
      <c r="K197" s="116" t="str">
        <f xml:space="preserve"> IF(O197=1,"",RTD("cqg.rtd",,"StudyData",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/>
      </c>
      <c r="L197" s="116" t="e">
        <f>IF(K197="",NA(),RTD("cqg.rtd",,"StudyData",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>#N/A</v>
      </c>
      <c r="O197" s="115">
        <f t="shared" si="39"/>
        <v>1</v>
      </c>
      <c r="R197" s="115">
        <f t="shared" ca="1" si="40"/>
        <v>1.1749999999999807</v>
      </c>
      <c r="S197" s="115" t="str">
        <f>IF(O197=1,"",RTD("cqg.rtd",,"StudyData", "(Vol("&amp;$E$13&amp;")when  (LocalYear("&amp;$E$13&amp;")="&amp;$D$2&amp;" AND LocalMonth("&amp;$E$13&amp;")="&amp;$C$2&amp;" AND LocalDay("&amp;$E$13&amp;")="&amp;$B$2&amp;" AND LocalHour("&amp;$E$13&amp;")="&amp;F197&amp;" AND LocalMinute("&amp;$E$13&amp;")="&amp;G197&amp;"))", "Bar", "", "Close", "5", "0", "", "", "","FALSE","T"))</f>
        <v/>
      </c>
      <c r="T197" s="115" t="str">
        <f>IF(O197=1,"",RTD("cqg.rtd",,"StudyData", "(Vol("&amp;$E$14&amp;")when  (LocalYear("&amp;$E$14&amp;")="&amp;$D$3&amp;" AND LocalMonth("&amp;$E$14&amp;")="&amp;$C$3&amp;" AND LocalDay("&amp;$E$14&amp;")="&amp;$B$3&amp;" AND LocalHour("&amp;$E$14&amp;")="&amp;F197&amp;" AND LocalMinute("&amp;$E$14&amp;")="&amp;G197&amp;"))", "Bar", "", "Close", "5", "0", "", "", "","FALSE","T"))</f>
        <v/>
      </c>
      <c r="U197" s="115" t="str">
        <f>IF(O197=1,"",RTD("cqg.rtd",,"StudyData", "(Vol("&amp;$E$15&amp;")when  (LocalYear("&amp;$E$15&amp;")="&amp;$D$4&amp;" AND LocalMonth("&amp;$E$15&amp;")="&amp;$C$4&amp;" AND LocalDay("&amp;$E$15&amp;")="&amp;$B$4&amp;" AND LocalHour("&amp;$E$15&amp;")="&amp;F197&amp;" AND LocalMinute("&amp;$E$15&amp;")="&amp;G197&amp;"))", "Bar", "", "Close", "5", "0", "", "", "","FALSE","T"))</f>
        <v/>
      </c>
      <c r="V197" s="115" t="str">
        <f>IF(O197=1,"",RTD("cqg.rtd",,"StudyData", "(Vol("&amp;$E$16&amp;")when  (LocalYear("&amp;$E$16&amp;")="&amp;$D$5&amp;" AND LocalMonth("&amp;$E$16&amp;")="&amp;$C$5&amp;" AND LocalDay("&amp;$E$16&amp;")="&amp;$B$5&amp;" AND LocalHour("&amp;$E$16&amp;")="&amp;F197&amp;" AND LocalMinute("&amp;$E$16&amp;")="&amp;G197&amp;"))", "Bar", "", "Close", "5", "0", "", "", "","FALSE","T"))</f>
        <v/>
      </c>
      <c r="W197" s="115" t="str">
        <f>IF(O197=1,"",RTD("cqg.rtd",,"StudyData", "(Vol("&amp;$E$17&amp;")when  (LocalYear("&amp;$E$17&amp;")="&amp;$D$6&amp;" AND LocalMonth("&amp;$E$17&amp;")="&amp;$C$6&amp;" AND LocalDay("&amp;$E$17&amp;")="&amp;$B$6&amp;" AND LocalHour("&amp;$E$17&amp;")="&amp;F197&amp;" AND LocalMinute("&amp;$E$17&amp;")="&amp;G197&amp;"))", "Bar", "", "Close", "5", "0", "", "", "","FALSE","T"))</f>
        <v/>
      </c>
      <c r="X197" s="115" t="str">
        <f>IF(O197=1,"",RTD("cqg.rtd",,"StudyData", "(Vol("&amp;$E$18&amp;")when  (LocalYear("&amp;$E$18&amp;")="&amp;$D$7&amp;" AND LocalMonth("&amp;$E$18&amp;")="&amp;$C$7&amp;" AND LocalDay("&amp;$E$18&amp;")="&amp;$B$7&amp;" AND LocalHour("&amp;$E$18&amp;")="&amp;F197&amp;" AND LocalMinute("&amp;$E$18&amp;")="&amp;G197&amp;"))", "Bar", "", "Close", "5", "0", "", "", "","FALSE","T"))</f>
        <v/>
      </c>
      <c r="Y197" s="115" t="str">
        <f>IF(O197=1,"",RTD("cqg.rtd",,"StudyData", "(Vol("&amp;$E$19&amp;")when  (LocalYear("&amp;$E$19&amp;")="&amp;$D$8&amp;" AND LocalMonth("&amp;$E$19&amp;")="&amp;$C$8&amp;" AND LocalDay("&amp;$E$19&amp;")="&amp;$B$8&amp;" AND LocalHour("&amp;$E$19&amp;")="&amp;F197&amp;" AND LocalMinute("&amp;$E$19&amp;")="&amp;G197&amp;"))", "Bar", "", "Close", "5", "0", "", "", "","FALSE","T"))</f>
        <v/>
      </c>
      <c r="Z197" s="115" t="str">
        <f>IF(O197=1,"",RTD("cqg.rtd",,"StudyData", "(Vol("&amp;$E$20&amp;")when  (LocalYear("&amp;$E$20&amp;")="&amp;$D$9&amp;" AND LocalMonth("&amp;$E$20&amp;")="&amp;$C$9&amp;" AND LocalDay("&amp;$E$20&amp;")="&amp;$B$9&amp;" AND LocalHour("&amp;$E$20&amp;")="&amp;F197&amp;" AND LocalMinute("&amp;$E$20&amp;")="&amp;G197&amp;"))", "Bar", "", "Close", "5", "0", "", "", "","FALSE","T"))</f>
        <v/>
      </c>
      <c r="AA197" s="115" t="str">
        <f>IF(O197=1,"",RTD("cqg.rtd",,"StudyData", "(Vol("&amp;$E$21&amp;")when  (LocalYear("&amp;$E$21&amp;")="&amp;$D$10&amp;" AND LocalMonth("&amp;$E$21&amp;")="&amp;$C$10&amp;" AND LocalDay("&amp;$E$21&amp;")="&amp;$B$10&amp;" AND LocalHour("&amp;$E$21&amp;")="&amp;F197&amp;" AND LocalMinute("&amp;$E$21&amp;")="&amp;G197&amp;"))", "Bar", "", "Close", "5", "0", "", "", "","FALSE","T"))</f>
        <v/>
      </c>
      <c r="AB197" s="115" t="str">
        <f>IF(O197=1,"",RTD("cqg.rtd",,"StudyData", "(Vol("&amp;$E$21&amp;")when  (LocalYear("&amp;$E$21&amp;")="&amp;$D$11&amp;" AND LocalMonth("&amp;$E$21&amp;")="&amp;$C$11&amp;" AND LocalDay("&amp;$E$21&amp;")="&amp;$B$11&amp;" AND LocalHour("&amp;$E$21&amp;")="&amp;F197&amp;" AND LocalMinute("&amp;$E$21&amp;")="&amp;G197&amp;"))", "Bar", "", "Close", "5", "0", "", "", "","FALSE","T"))</f>
        <v/>
      </c>
      <c r="AC197" s="116" t="str">
        <f t="shared" si="34"/>
        <v/>
      </c>
      <c r="AE197" s="115" t="str">
        <f ca="1">IF($R197=1,SUM($S$1:S197),"")</f>
        <v/>
      </c>
      <c r="AF197" s="115" t="str">
        <f ca="1">IF($R197=1,SUM($T$1:T197),"")</f>
        <v/>
      </c>
      <c r="AG197" s="115" t="str">
        <f ca="1">IF($R197=1,SUM($U$1:U197),"")</f>
        <v/>
      </c>
      <c r="AH197" s="115" t="str">
        <f ca="1">IF($R197=1,SUM($V$1:V197),"")</f>
        <v/>
      </c>
      <c r="AI197" s="115" t="str">
        <f ca="1">IF($R197=1,SUM($W$1:W197),"")</f>
        <v/>
      </c>
      <c r="AJ197" s="115" t="str">
        <f ca="1">IF($R197=1,SUM($X$1:X197),"")</f>
        <v/>
      </c>
      <c r="AK197" s="115" t="str">
        <f ca="1">IF($R197=1,SUM($Y$1:Y197),"")</f>
        <v/>
      </c>
      <c r="AL197" s="115" t="str">
        <f ca="1">IF($R197=1,SUM($Z$1:Z197),"")</f>
        <v/>
      </c>
      <c r="AM197" s="115" t="str">
        <f ca="1">IF($R197=1,SUM($AA$1:AA197),"")</f>
        <v/>
      </c>
      <c r="AN197" s="115" t="str">
        <f ca="1">IF($R197=1,SUM($AB$1:AB197),"")</f>
        <v/>
      </c>
      <c r="AO197" s="115" t="str">
        <f ca="1">IF($R197=1,SUM($AC$1:AC197),"")</f>
        <v/>
      </c>
      <c r="AQ197" s="120" t="str">
        <f t="shared" si="35"/>
        <v>24:50</v>
      </c>
    </row>
    <row r="198" spans="6:43" x14ac:dyDescent="0.3">
      <c r="F198" s="115">
        <f t="shared" si="36"/>
        <v>24</v>
      </c>
      <c r="G198" s="117">
        <f t="shared" si="37"/>
        <v>55</v>
      </c>
      <c r="H198" s="118">
        <f t="shared" si="38"/>
        <v>1.0381944444444444</v>
      </c>
      <c r="K198" s="116" t="str">
        <f xml:space="preserve"> IF(O198=1,"",RTD("cqg.rtd",,"StudyData",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/>
      </c>
      <c r="L198" s="116" t="e">
        <f>IF(K198="",NA(),RTD("cqg.rtd",,"StudyData",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>#N/A</v>
      </c>
      <c r="O198" s="115">
        <f t="shared" si="39"/>
        <v>1</v>
      </c>
      <c r="R198" s="115">
        <f t="shared" ca="1" si="40"/>
        <v>1.1759999999999806</v>
      </c>
      <c r="S198" s="115" t="str">
        <f>IF(O198=1,"",RTD("cqg.rtd",,"StudyData", "(Vol("&amp;$E$13&amp;")when  (LocalYear("&amp;$E$13&amp;")="&amp;$D$2&amp;" AND LocalMonth("&amp;$E$13&amp;")="&amp;$C$2&amp;" AND LocalDay("&amp;$E$13&amp;")="&amp;$B$2&amp;" AND LocalHour("&amp;$E$13&amp;")="&amp;F198&amp;" AND LocalMinute("&amp;$E$13&amp;")="&amp;G198&amp;"))", "Bar", "", "Close", "5", "0", "", "", "","FALSE","T"))</f>
        <v/>
      </c>
      <c r="T198" s="115" t="str">
        <f>IF(O198=1,"",RTD("cqg.rtd",,"StudyData", "(Vol("&amp;$E$14&amp;")when  (LocalYear("&amp;$E$14&amp;")="&amp;$D$3&amp;" AND LocalMonth("&amp;$E$14&amp;")="&amp;$C$3&amp;" AND LocalDay("&amp;$E$14&amp;")="&amp;$B$3&amp;" AND LocalHour("&amp;$E$14&amp;")="&amp;F198&amp;" AND LocalMinute("&amp;$E$14&amp;")="&amp;G198&amp;"))", "Bar", "", "Close", "5", "0", "", "", "","FALSE","T"))</f>
        <v/>
      </c>
      <c r="U198" s="115" t="str">
        <f>IF(O198=1,"",RTD("cqg.rtd",,"StudyData", "(Vol("&amp;$E$15&amp;")when  (LocalYear("&amp;$E$15&amp;")="&amp;$D$4&amp;" AND LocalMonth("&amp;$E$15&amp;")="&amp;$C$4&amp;" AND LocalDay("&amp;$E$15&amp;")="&amp;$B$4&amp;" AND LocalHour("&amp;$E$15&amp;")="&amp;F198&amp;" AND LocalMinute("&amp;$E$15&amp;")="&amp;G198&amp;"))", "Bar", "", "Close", "5", "0", "", "", "","FALSE","T"))</f>
        <v/>
      </c>
      <c r="V198" s="115" t="str">
        <f>IF(O198=1,"",RTD("cqg.rtd",,"StudyData", "(Vol("&amp;$E$16&amp;")when  (LocalYear("&amp;$E$16&amp;")="&amp;$D$5&amp;" AND LocalMonth("&amp;$E$16&amp;")="&amp;$C$5&amp;" AND LocalDay("&amp;$E$16&amp;")="&amp;$B$5&amp;" AND LocalHour("&amp;$E$16&amp;")="&amp;F198&amp;" AND LocalMinute("&amp;$E$16&amp;")="&amp;G198&amp;"))", "Bar", "", "Close", "5", "0", "", "", "","FALSE","T"))</f>
        <v/>
      </c>
      <c r="W198" s="115" t="str">
        <f>IF(O198=1,"",RTD("cqg.rtd",,"StudyData", "(Vol("&amp;$E$17&amp;")when  (LocalYear("&amp;$E$17&amp;")="&amp;$D$6&amp;" AND LocalMonth("&amp;$E$17&amp;")="&amp;$C$6&amp;" AND LocalDay("&amp;$E$17&amp;")="&amp;$B$6&amp;" AND LocalHour("&amp;$E$17&amp;")="&amp;F198&amp;" AND LocalMinute("&amp;$E$17&amp;")="&amp;G198&amp;"))", "Bar", "", "Close", "5", "0", "", "", "","FALSE","T"))</f>
        <v/>
      </c>
      <c r="X198" s="115" t="str">
        <f>IF(O198=1,"",RTD("cqg.rtd",,"StudyData", "(Vol("&amp;$E$18&amp;")when  (LocalYear("&amp;$E$18&amp;")="&amp;$D$7&amp;" AND LocalMonth("&amp;$E$18&amp;")="&amp;$C$7&amp;" AND LocalDay("&amp;$E$18&amp;")="&amp;$B$7&amp;" AND LocalHour("&amp;$E$18&amp;")="&amp;F198&amp;" AND LocalMinute("&amp;$E$18&amp;")="&amp;G198&amp;"))", "Bar", "", "Close", "5", "0", "", "", "","FALSE","T"))</f>
        <v/>
      </c>
      <c r="Y198" s="115" t="str">
        <f>IF(O198=1,"",RTD("cqg.rtd",,"StudyData", "(Vol("&amp;$E$19&amp;")when  (LocalYear("&amp;$E$19&amp;")="&amp;$D$8&amp;" AND LocalMonth("&amp;$E$19&amp;")="&amp;$C$8&amp;" AND LocalDay("&amp;$E$19&amp;")="&amp;$B$8&amp;" AND LocalHour("&amp;$E$19&amp;")="&amp;F198&amp;" AND LocalMinute("&amp;$E$19&amp;")="&amp;G198&amp;"))", "Bar", "", "Close", "5", "0", "", "", "","FALSE","T"))</f>
        <v/>
      </c>
      <c r="Z198" s="115" t="str">
        <f>IF(O198=1,"",RTD("cqg.rtd",,"StudyData", "(Vol("&amp;$E$20&amp;")when  (LocalYear("&amp;$E$20&amp;")="&amp;$D$9&amp;" AND LocalMonth("&amp;$E$20&amp;")="&amp;$C$9&amp;" AND LocalDay("&amp;$E$20&amp;")="&amp;$B$9&amp;" AND LocalHour("&amp;$E$20&amp;")="&amp;F198&amp;" AND LocalMinute("&amp;$E$20&amp;")="&amp;G198&amp;"))", "Bar", "", "Close", "5", "0", "", "", "","FALSE","T"))</f>
        <v/>
      </c>
      <c r="AA198" s="115" t="str">
        <f>IF(O198=1,"",RTD("cqg.rtd",,"StudyData", "(Vol("&amp;$E$21&amp;")when  (LocalYear("&amp;$E$21&amp;")="&amp;$D$10&amp;" AND LocalMonth("&amp;$E$21&amp;")="&amp;$C$10&amp;" AND LocalDay("&amp;$E$21&amp;")="&amp;$B$10&amp;" AND LocalHour("&amp;$E$21&amp;")="&amp;F198&amp;" AND LocalMinute("&amp;$E$21&amp;")="&amp;G198&amp;"))", "Bar", "", "Close", "5", "0", "", "", "","FALSE","T"))</f>
        <v/>
      </c>
      <c r="AB198" s="115" t="str">
        <f>IF(O198=1,"",RTD("cqg.rtd",,"StudyData", "(Vol("&amp;$E$21&amp;")when  (LocalYear("&amp;$E$21&amp;")="&amp;$D$11&amp;" AND LocalMonth("&amp;$E$21&amp;")="&amp;$C$11&amp;" AND LocalDay("&amp;$E$21&amp;")="&amp;$B$11&amp;" AND LocalHour("&amp;$E$21&amp;")="&amp;F198&amp;" AND LocalMinute("&amp;$E$21&amp;")="&amp;G198&amp;"))", "Bar", "", "Close", "5", "0", "", "", "","FALSE","T"))</f>
        <v/>
      </c>
      <c r="AC198" s="116" t="str">
        <f t="shared" si="34"/>
        <v/>
      </c>
      <c r="AE198" s="115" t="str">
        <f ca="1">IF($R198=1,SUM($S$1:S198),"")</f>
        <v/>
      </c>
      <c r="AF198" s="115" t="str">
        <f ca="1">IF($R198=1,SUM($T$1:T198),"")</f>
        <v/>
      </c>
      <c r="AG198" s="115" t="str">
        <f ca="1">IF($R198=1,SUM($U$1:U198),"")</f>
        <v/>
      </c>
      <c r="AH198" s="115" t="str">
        <f ca="1">IF($R198=1,SUM($V$1:V198),"")</f>
        <v/>
      </c>
      <c r="AI198" s="115" t="str">
        <f ca="1">IF($R198=1,SUM($W$1:W198),"")</f>
        <v/>
      </c>
      <c r="AJ198" s="115" t="str">
        <f ca="1">IF($R198=1,SUM($X$1:X198),"")</f>
        <v/>
      </c>
      <c r="AK198" s="115" t="str">
        <f ca="1">IF($R198=1,SUM($Y$1:Y198),"")</f>
        <v/>
      </c>
      <c r="AL198" s="115" t="str">
        <f ca="1">IF($R198=1,SUM($Z$1:Z198),"")</f>
        <v/>
      </c>
      <c r="AM198" s="115" t="str">
        <f ca="1">IF($R198=1,SUM($AA$1:AA198),"")</f>
        <v/>
      </c>
      <c r="AN198" s="115" t="str">
        <f ca="1">IF($R198=1,SUM($AB$1:AB198),"")</f>
        <v/>
      </c>
      <c r="AO198" s="115" t="str">
        <f ca="1">IF($R198=1,SUM($AC$1:AC198),"")</f>
        <v/>
      </c>
      <c r="AQ198" s="120" t="str">
        <f t="shared" si="35"/>
        <v>24:55</v>
      </c>
    </row>
    <row r="199" spans="6:43" x14ac:dyDescent="0.3">
      <c r="F199" s="115">
        <f t="shared" si="36"/>
        <v>25</v>
      </c>
      <c r="G199" s="117" t="str">
        <f t="shared" si="37"/>
        <v>00</v>
      </c>
      <c r="H199" s="118">
        <f t="shared" si="38"/>
        <v>1.0416666666666667</v>
      </c>
      <c r="K199" s="116" t="str">
        <f xml:space="preserve"> IF(O199=1,"",RTD("cqg.rtd",,"StudyData",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/>
      </c>
      <c r="L199" s="116" t="e">
        <f>IF(K199="",NA(),RTD("cqg.rtd",,"StudyData",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>#N/A</v>
      </c>
      <c r="O199" s="115">
        <f t="shared" si="39"/>
        <v>1</v>
      </c>
      <c r="R199" s="115">
        <f t="shared" ca="1" si="40"/>
        <v>1.1769999999999805</v>
      </c>
      <c r="S199" s="115" t="str">
        <f>IF(O199=1,"",RTD("cqg.rtd",,"StudyData", "(Vol("&amp;$E$13&amp;")when  (LocalYear("&amp;$E$13&amp;")="&amp;$D$2&amp;" AND LocalMonth("&amp;$E$13&amp;")="&amp;$C$2&amp;" AND LocalDay("&amp;$E$13&amp;")="&amp;$B$2&amp;" AND LocalHour("&amp;$E$13&amp;")="&amp;F199&amp;" AND LocalMinute("&amp;$E$13&amp;")="&amp;G199&amp;"))", "Bar", "", "Close", "5", "0", "", "", "","FALSE","T"))</f>
        <v/>
      </c>
      <c r="T199" s="115" t="str">
        <f>IF(O199=1,"",RTD("cqg.rtd",,"StudyData", "(Vol("&amp;$E$14&amp;")when  (LocalYear("&amp;$E$14&amp;")="&amp;$D$3&amp;" AND LocalMonth("&amp;$E$14&amp;")="&amp;$C$3&amp;" AND LocalDay("&amp;$E$14&amp;")="&amp;$B$3&amp;" AND LocalHour("&amp;$E$14&amp;")="&amp;F199&amp;" AND LocalMinute("&amp;$E$14&amp;")="&amp;G199&amp;"))", "Bar", "", "Close", "5", "0", "", "", "","FALSE","T"))</f>
        <v/>
      </c>
      <c r="U199" s="115" t="str">
        <f>IF(O199=1,"",RTD("cqg.rtd",,"StudyData", "(Vol("&amp;$E$15&amp;")when  (LocalYear("&amp;$E$15&amp;")="&amp;$D$4&amp;" AND LocalMonth("&amp;$E$15&amp;")="&amp;$C$4&amp;" AND LocalDay("&amp;$E$15&amp;")="&amp;$B$4&amp;" AND LocalHour("&amp;$E$15&amp;")="&amp;F199&amp;" AND LocalMinute("&amp;$E$15&amp;")="&amp;G199&amp;"))", "Bar", "", "Close", "5", "0", "", "", "","FALSE","T"))</f>
        <v/>
      </c>
      <c r="V199" s="115" t="str">
        <f>IF(O199=1,"",RTD("cqg.rtd",,"StudyData", "(Vol("&amp;$E$16&amp;")when  (LocalYear("&amp;$E$16&amp;")="&amp;$D$5&amp;" AND LocalMonth("&amp;$E$16&amp;")="&amp;$C$5&amp;" AND LocalDay("&amp;$E$16&amp;")="&amp;$B$5&amp;" AND LocalHour("&amp;$E$16&amp;")="&amp;F199&amp;" AND LocalMinute("&amp;$E$16&amp;")="&amp;G199&amp;"))", "Bar", "", "Close", "5", "0", "", "", "","FALSE","T"))</f>
        <v/>
      </c>
      <c r="W199" s="115" t="str">
        <f>IF(O199=1,"",RTD("cqg.rtd",,"StudyData", "(Vol("&amp;$E$17&amp;")when  (LocalYear("&amp;$E$17&amp;")="&amp;$D$6&amp;" AND LocalMonth("&amp;$E$17&amp;")="&amp;$C$6&amp;" AND LocalDay("&amp;$E$17&amp;")="&amp;$B$6&amp;" AND LocalHour("&amp;$E$17&amp;")="&amp;F199&amp;" AND LocalMinute("&amp;$E$17&amp;")="&amp;G199&amp;"))", "Bar", "", "Close", "5", "0", "", "", "","FALSE","T"))</f>
        <v/>
      </c>
      <c r="X199" s="115" t="str">
        <f>IF(O199=1,"",RTD("cqg.rtd",,"StudyData", "(Vol("&amp;$E$18&amp;")when  (LocalYear("&amp;$E$18&amp;")="&amp;$D$7&amp;" AND LocalMonth("&amp;$E$18&amp;")="&amp;$C$7&amp;" AND LocalDay("&amp;$E$18&amp;")="&amp;$B$7&amp;" AND LocalHour("&amp;$E$18&amp;")="&amp;F199&amp;" AND LocalMinute("&amp;$E$18&amp;")="&amp;G199&amp;"))", "Bar", "", "Close", "5", "0", "", "", "","FALSE","T"))</f>
        <v/>
      </c>
      <c r="Y199" s="115" t="str">
        <f>IF(O199=1,"",RTD("cqg.rtd",,"StudyData", "(Vol("&amp;$E$19&amp;")when  (LocalYear("&amp;$E$19&amp;")="&amp;$D$8&amp;" AND LocalMonth("&amp;$E$19&amp;")="&amp;$C$8&amp;" AND LocalDay("&amp;$E$19&amp;")="&amp;$B$8&amp;" AND LocalHour("&amp;$E$19&amp;")="&amp;F199&amp;" AND LocalMinute("&amp;$E$19&amp;")="&amp;G199&amp;"))", "Bar", "", "Close", "5", "0", "", "", "","FALSE","T"))</f>
        <v/>
      </c>
      <c r="Z199" s="115" t="str">
        <f>IF(O199=1,"",RTD("cqg.rtd",,"StudyData", "(Vol("&amp;$E$20&amp;")when  (LocalYear("&amp;$E$20&amp;")="&amp;$D$9&amp;" AND LocalMonth("&amp;$E$20&amp;")="&amp;$C$9&amp;" AND LocalDay("&amp;$E$20&amp;")="&amp;$B$9&amp;" AND LocalHour("&amp;$E$20&amp;")="&amp;F199&amp;" AND LocalMinute("&amp;$E$20&amp;")="&amp;G199&amp;"))", "Bar", "", "Close", "5", "0", "", "", "","FALSE","T"))</f>
        <v/>
      </c>
      <c r="AA199" s="115" t="str">
        <f>IF(O199=1,"",RTD("cqg.rtd",,"StudyData", "(Vol("&amp;$E$21&amp;")when  (LocalYear("&amp;$E$21&amp;")="&amp;$D$10&amp;" AND LocalMonth("&amp;$E$21&amp;")="&amp;$C$10&amp;" AND LocalDay("&amp;$E$21&amp;")="&amp;$B$10&amp;" AND LocalHour("&amp;$E$21&amp;")="&amp;F199&amp;" AND LocalMinute("&amp;$E$21&amp;")="&amp;G199&amp;"))", "Bar", "", "Close", "5", "0", "", "", "","FALSE","T"))</f>
        <v/>
      </c>
      <c r="AB199" s="115" t="str">
        <f>IF(O199=1,"",RTD("cqg.rtd",,"StudyData", "(Vol("&amp;$E$21&amp;")when  (LocalYear("&amp;$E$21&amp;")="&amp;$D$11&amp;" AND LocalMonth("&amp;$E$21&amp;")="&amp;$C$11&amp;" AND LocalDay("&amp;$E$21&amp;")="&amp;$B$11&amp;" AND LocalHour("&amp;$E$21&amp;")="&amp;F199&amp;" AND LocalMinute("&amp;$E$21&amp;")="&amp;G199&amp;"))", "Bar", "", "Close", "5", "0", "", "", "","FALSE","T"))</f>
        <v/>
      </c>
      <c r="AC199" s="116" t="str">
        <f t="shared" si="34"/>
        <v/>
      </c>
      <c r="AE199" s="115" t="str">
        <f ca="1">IF($R199=1,SUM($S$1:S199),"")</f>
        <v/>
      </c>
      <c r="AF199" s="115" t="str">
        <f ca="1">IF($R199=1,SUM($T$1:T199),"")</f>
        <v/>
      </c>
      <c r="AG199" s="115" t="str">
        <f ca="1">IF($R199=1,SUM($U$1:U199),"")</f>
        <v/>
      </c>
      <c r="AH199" s="115" t="str">
        <f ca="1">IF($R199=1,SUM($V$1:V199),"")</f>
        <v/>
      </c>
      <c r="AI199" s="115" t="str">
        <f ca="1">IF($R199=1,SUM($W$1:W199),"")</f>
        <v/>
      </c>
      <c r="AJ199" s="115" t="str">
        <f ca="1">IF($R199=1,SUM($X$1:X199),"")</f>
        <v/>
      </c>
      <c r="AK199" s="115" t="str">
        <f ca="1">IF($R199=1,SUM($Y$1:Y199),"")</f>
        <v/>
      </c>
      <c r="AL199" s="115" t="str">
        <f ca="1">IF($R199=1,SUM($Z$1:Z199),"")</f>
        <v/>
      </c>
      <c r="AM199" s="115" t="str">
        <f ca="1">IF($R199=1,SUM($AA$1:AA199),"")</f>
        <v/>
      </c>
      <c r="AN199" s="115" t="str">
        <f ca="1">IF($R199=1,SUM($AB$1:AB199),"")</f>
        <v/>
      </c>
      <c r="AO199" s="115" t="str">
        <f ca="1">IF($R199=1,SUM($AC$1:AC199),"")</f>
        <v/>
      </c>
      <c r="AQ199" s="120" t="str">
        <f t="shared" si="35"/>
        <v>25:00</v>
      </c>
    </row>
    <row r="200" spans="6:43" x14ac:dyDescent="0.3">
      <c r="F200" s="115">
        <f t="shared" si="36"/>
        <v>25</v>
      </c>
      <c r="G200" s="117" t="str">
        <f t="shared" si="37"/>
        <v>05</v>
      </c>
      <c r="H200" s="118">
        <f t="shared" si="38"/>
        <v>1.0451388888888888</v>
      </c>
      <c r="K200" s="116" t="str">
        <f xml:space="preserve"> IF(O200=1,"",RTD("cqg.rtd",,"StudyData",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/>
      </c>
      <c r="L200" s="116" t="e">
        <f>IF(K200="",NA(),RTD("cqg.rtd",,"StudyData",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>#N/A</v>
      </c>
      <c r="O200" s="115">
        <f t="shared" si="39"/>
        <v>1</v>
      </c>
      <c r="R200" s="115">
        <f t="shared" ca="1" si="40"/>
        <v>1.1779999999999804</v>
      </c>
      <c r="S200" s="115" t="str">
        <f>IF(O200=1,"",RTD("cqg.rtd",,"StudyData", "(Vol("&amp;$E$13&amp;")when  (LocalYear("&amp;$E$13&amp;")="&amp;$D$2&amp;" AND LocalMonth("&amp;$E$13&amp;")="&amp;$C$2&amp;" AND LocalDay("&amp;$E$13&amp;")="&amp;$B$2&amp;" AND LocalHour("&amp;$E$13&amp;")="&amp;F200&amp;" AND LocalMinute("&amp;$E$13&amp;")="&amp;G200&amp;"))", "Bar", "", "Close", "5", "0", "", "", "","FALSE","T"))</f>
        <v/>
      </c>
      <c r="T200" s="115" t="str">
        <f>IF(O200=1,"",RTD("cqg.rtd",,"StudyData", "(Vol("&amp;$E$14&amp;")when  (LocalYear("&amp;$E$14&amp;")="&amp;$D$3&amp;" AND LocalMonth("&amp;$E$14&amp;")="&amp;$C$3&amp;" AND LocalDay("&amp;$E$14&amp;")="&amp;$B$3&amp;" AND LocalHour("&amp;$E$14&amp;")="&amp;F200&amp;" AND LocalMinute("&amp;$E$14&amp;")="&amp;G200&amp;"))", "Bar", "", "Close", "5", "0", "", "", "","FALSE","T"))</f>
        <v/>
      </c>
      <c r="U200" s="115" t="str">
        <f>IF(O200=1,"",RTD("cqg.rtd",,"StudyData", "(Vol("&amp;$E$15&amp;")when  (LocalYear("&amp;$E$15&amp;")="&amp;$D$4&amp;" AND LocalMonth("&amp;$E$15&amp;")="&amp;$C$4&amp;" AND LocalDay("&amp;$E$15&amp;")="&amp;$B$4&amp;" AND LocalHour("&amp;$E$15&amp;")="&amp;F200&amp;" AND LocalMinute("&amp;$E$15&amp;")="&amp;G200&amp;"))", "Bar", "", "Close", "5", "0", "", "", "","FALSE","T"))</f>
        <v/>
      </c>
      <c r="V200" s="115" t="str">
        <f>IF(O200=1,"",RTD("cqg.rtd",,"StudyData", "(Vol("&amp;$E$16&amp;")when  (LocalYear("&amp;$E$16&amp;")="&amp;$D$5&amp;" AND LocalMonth("&amp;$E$16&amp;")="&amp;$C$5&amp;" AND LocalDay("&amp;$E$16&amp;")="&amp;$B$5&amp;" AND LocalHour("&amp;$E$16&amp;")="&amp;F200&amp;" AND LocalMinute("&amp;$E$16&amp;")="&amp;G200&amp;"))", "Bar", "", "Close", "5", "0", "", "", "","FALSE","T"))</f>
        <v/>
      </c>
      <c r="W200" s="115" t="str">
        <f>IF(O200=1,"",RTD("cqg.rtd",,"StudyData", "(Vol("&amp;$E$17&amp;")when  (LocalYear("&amp;$E$17&amp;")="&amp;$D$6&amp;" AND LocalMonth("&amp;$E$17&amp;")="&amp;$C$6&amp;" AND LocalDay("&amp;$E$17&amp;")="&amp;$B$6&amp;" AND LocalHour("&amp;$E$17&amp;")="&amp;F200&amp;" AND LocalMinute("&amp;$E$17&amp;")="&amp;G200&amp;"))", "Bar", "", "Close", "5", "0", "", "", "","FALSE","T"))</f>
        <v/>
      </c>
      <c r="X200" s="115" t="str">
        <f>IF(O200=1,"",RTD("cqg.rtd",,"StudyData", "(Vol("&amp;$E$18&amp;")when  (LocalYear("&amp;$E$18&amp;")="&amp;$D$7&amp;" AND LocalMonth("&amp;$E$18&amp;")="&amp;$C$7&amp;" AND LocalDay("&amp;$E$18&amp;")="&amp;$B$7&amp;" AND LocalHour("&amp;$E$18&amp;")="&amp;F200&amp;" AND LocalMinute("&amp;$E$18&amp;")="&amp;G200&amp;"))", "Bar", "", "Close", "5", "0", "", "", "","FALSE","T"))</f>
        <v/>
      </c>
      <c r="Y200" s="115" t="str">
        <f>IF(O200=1,"",RTD("cqg.rtd",,"StudyData", "(Vol("&amp;$E$19&amp;")when  (LocalYear("&amp;$E$19&amp;")="&amp;$D$8&amp;" AND LocalMonth("&amp;$E$19&amp;")="&amp;$C$8&amp;" AND LocalDay("&amp;$E$19&amp;")="&amp;$B$8&amp;" AND LocalHour("&amp;$E$19&amp;")="&amp;F200&amp;" AND LocalMinute("&amp;$E$19&amp;")="&amp;G200&amp;"))", "Bar", "", "Close", "5", "0", "", "", "","FALSE","T"))</f>
        <v/>
      </c>
      <c r="Z200" s="115" t="str">
        <f>IF(O200=1,"",RTD("cqg.rtd",,"StudyData", "(Vol("&amp;$E$20&amp;")when  (LocalYear("&amp;$E$20&amp;")="&amp;$D$9&amp;" AND LocalMonth("&amp;$E$20&amp;")="&amp;$C$9&amp;" AND LocalDay("&amp;$E$20&amp;")="&amp;$B$9&amp;" AND LocalHour("&amp;$E$20&amp;")="&amp;F200&amp;" AND LocalMinute("&amp;$E$20&amp;")="&amp;G200&amp;"))", "Bar", "", "Close", "5", "0", "", "", "","FALSE","T"))</f>
        <v/>
      </c>
      <c r="AA200" s="115" t="str">
        <f>IF(O200=1,"",RTD("cqg.rtd",,"StudyData", "(Vol("&amp;$E$21&amp;")when  (LocalYear("&amp;$E$21&amp;")="&amp;$D$10&amp;" AND LocalMonth("&amp;$E$21&amp;")="&amp;$C$10&amp;" AND LocalDay("&amp;$E$21&amp;")="&amp;$B$10&amp;" AND LocalHour("&amp;$E$21&amp;")="&amp;F200&amp;" AND LocalMinute("&amp;$E$21&amp;")="&amp;G200&amp;"))", "Bar", "", "Close", "5", "0", "", "", "","FALSE","T"))</f>
        <v/>
      </c>
      <c r="AB200" s="115" t="str">
        <f>IF(O200=1,"",RTD("cqg.rtd",,"StudyData", "(Vol("&amp;$E$21&amp;")when  (LocalYear("&amp;$E$21&amp;")="&amp;$D$11&amp;" AND LocalMonth("&amp;$E$21&amp;")="&amp;$C$11&amp;" AND LocalDay("&amp;$E$21&amp;")="&amp;$B$11&amp;" AND LocalHour("&amp;$E$21&amp;")="&amp;F200&amp;" AND LocalMinute("&amp;$E$21&amp;")="&amp;G200&amp;"))", "Bar", "", "Close", "5", "0", "", "", "","FALSE","T"))</f>
        <v/>
      </c>
      <c r="AC200" s="116" t="str">
        <f t="shared" si="34"/>
        <v/>
      </c>
      <c r="AE200" s="115" t="str">
        <f ca="1">IF($R200=1,SUM($S$1:S200),"")</f>
        <v/>
      </c>
      <c r="AF200" s="115" t="str">
        <f ca="1">IF($R200=1,SUM($T$1:T200),"")</f>
        <v/>
      </c>
      <c r="AG200" s="115" t="str">
        <f ca="1">IF($R200=1,SUM($U$1:U200),"")</f>
        <v/>
      </c>
      <c r="AH200" s="115" t="str">
        <f ca="1">IF($R200=1,SUM($V$1:V200),"")</f>
        <v/>
      </c>
      <c r="AI200" s="115" t="str">
        <f ca="1">IF($R200=1,SUM($W$1:W200),"")</f>
        <v/>
      </c>
      <c r="AJ200" s="115" t="str">
        <f ca="1">IF($R200=1,SUM($X$1:X200),"")</f>
        <v/>
      </c>
      <c r="AK200" s="115" t="str">
        <f ca="1">IF($R200=1,SUM($Y$1:Y200),"")</f>
        <v/>
      </c>
      <c r="AL200" s="115" t="str">
        <f ca="1">IF($R200=1,SUM($Z$1:Z200),"")</f>
        <v/>
      </c>
      <c r="AM200" s="115" t="str">
        <f ca="1">IF($R200=1,SUM($AA$1:AA200),"")</f>
        <v/>
      </c>
      <c r="AN200" s="115" t="str">
        <f ca="1">IF($R200=1,SUM($AB$1:AB200),"")</f>
        <v/>
      </c>
      <c r="AO200" s="115" t="str">
        <f ca="1">IF($R200=1,SUM($AC$1:AC200),"")</f>
        <v/>
      </c>
      <c r="AQ200" s="120" t="str">
        <f t="shared" si="35"/>
        <v>25:05</v>
      </c>
    </row>
    <row r="201" spans="6:43" x14ac:dyDescent="0.3">
      <c r="F201" s="115">
        <f t="shared" si="36"/>
        <v>25</v>
      </c>
      <c r="G201" s="117">
        <f t="shared" si="37"/>
        <v>10</v>
      </c>
      <c r="H201" s="118">
        <f t="shared" si="38"/>
        <v>1.0486111111111112</v>
      </c>
      <c r="K201" s="116" t="str">
        <f xml:space="preserve"> IF(O201=1,"",RTD("cqg.rtd",,"StudyData",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/>
      </c>
      <c r="L201" s="116" t="e">
        <f>IF(K201="",NA(),RTD("cqg.rtd",,"StudyData",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>#N/A</v>
      </c>
      <c r="O201" s="115">
        <f t="shared" si="39"/>
        <v>1</v>
      </c>
      <c r="R201" s="115">
        <f t="shared" ca="1" si="40"/>
        <v>1.1789999999999803</v>
      </c>
      <c r="S201" s="115" t="str">
        <f>IF(O201=1,"",RTD("cqg.rtd",,"StudyData", "(Vol("&amp;$E$13&amp;")when  (LocalYear("&amp;$E$13&amp;")="&amp;$D$2&amp;" AND LocalMonth("&amp;$E$13&amp;")="&amp;$C$2&amp;" AND LocalDay("&amp;$E$13&amp;")="&amp;$B$2&amp;" AND LocalHour("&amp;$E$13&amp;")="&amp;F201&amp;" AND LocalMinute("&amp;$E$13&amp;")="&amp;G201&amp;"))", "Bar", "", "Close", "5", "0", "", "", "","FALSE","T"))</f>
        <v/>
      </c>
      <c r="T201" s="115" t="str">
        <f>IF(O201=1,"",RTD("cqg.rtd",,"StudyData", "(Vol("&amp;$E$14&amp;")when  (LocalYear("&amp;$E$14&amp;")="&amp;$D$3&amp;" AND LocalMonth("&amp;$E$14&amp;")="&amp;$C$3&amp;" AND LocalDay("&amp;$E$14&amp;")="&amp;$B$3&amp;" AND LocalHour("&amp;$E$14&amp;")="&amp;F201&amp;" AND LocalMinute("&amp;$E$14&amp;")="&amp;G201&amp;"))", "Bar", "", "Close", "5", "0", "", "", "","FALSE","T"))</f>
        <v/>
      </c>
      <c r="U201" s="115" t="str">
        <f>IF(O201=1,"",RTD("cqg.rtd",,"StudyData", "(Vol("&amp;$E$15&amp;")when  (LocalYear("&amp;$E$15&amp;")="&amp;$D$4&amp;" AND LocalMonth("&amp;$E$15&amp;")="&amp;$C$4&amp;" AND LocalDay("&amp;$E$15&amp;")="&amp;$B$4&amp;" AND LocalHour("&amp;$E$15&amp;")="&amp;F201&amp;" AND LocalMinute("&amp;$E$15&amp;")="&amp;G201&amp;"))", "Bar", "", "Close", "5", "0", "", "", "","FALSE","T"))</f>
        <v/>
      </c>
      <c r="V201" s="115" t="str">
        <f>IF(O201=1,"",RTD("cqg.rtd",,"StudyData", "(Vol("&amp;$E$16&amp;")when  (LocalYear("&amp;$E$16&amp;")="&amp;$D$5&amp;" AND LocalMonth("&amp;$E$16&amp;")="&amp;$C$5&amp;" AND LocalDay("&amp;$E$16&amp;")="&amp;$B$5&amp;" AND LocalHour("&amp;$E$16&amp;")="&amp;F201&amp;" AND LocalMinute("&amp;$E$16&amp;")="&amp;G201&amp;"))", "Bar", "", "Close", "5", "0", "", "", "","FALSE","T"))</f>
        <v/>
      </c>
      <c r="W201" s="115" t="str">
        <f>IF(O201=1,"",RTD("cqg.rtd",,"StudyData", "(Vol("&amp;$E$17&amp;")when  (LocalYear("&amp;$E$17&amp;")="&amp;$D$6&amp;" AND LocalMonth("&amp;$E$17&amp;")="&amp;$C$6&amp;" AND LocalDay("&amp;$E$17&amp;")="&amp;$B$6&amp;" AND LocalHour("&amp;$E$17&amp;")="&amp;F201&amp;" AND LocalMinute("&amp;$E$17&amp;")="&amp;G201&amp;"))", "Bar", "", "Close", "5", "0", "", "", "","FALSE","T"))</f>
        <v/>
      </c>
      <c r="X201" s="115" t="str">
        <f>IF(O201=1,"",RTD("cqg.rtd",,"StudyData", "(Vol("&amp;$E$18&amp;")when  (LocalYear("&amp;$E$18&amp;")="&amp;$D$7&amp;" AND LocalMonth("&amp;$E$18&amp;")="&amp;$C$7&amp;" AND LocalDay("&amp;$E$18&amp;")="&amp;$B$7&amp;" AND LocalHour("&amp;$E$18&amp;")="&amp;F201&amp;" AND LocalMinute("&amp;$E$18&amp;")="&amp;G201&amp;"))", "Bar", "", "Close", "5", "0", "", "", "","FALSE","T"))</f>
        <v/>
      </c>
      <c r="Y201" s="115" t="str">
        <f>IF(O201=1,"",RTD("cqg.rtd",,"StudyData", "(Vol("&amp;$E$19&amp;")when  (LocalYear("&amp;$E$19&amp;")="&amp;$D$8&amp;" AND LocalMonth("&amp;$E$19&amp;")="&amp;$C$8&amp;" AND LocalDay("&amp;$E$19&amp;")="&amp;$B$8&amp;" AND LocalHour("&amp;$E$19&amp;")="&amp;F201&amp;" AND LocalMinute("&amp;$E$19&amp;")="&amp;G201&amp;"))", "Bar", "", "Close", "5", "0", "", "", "","FALSE","T"))</f>
        <v/>
      </c>
      <c r="Z201" s="115" t="str">
        <f>IF(O201=1,"",RTD("cqg.rtd",,"StudyData", "(Vol("&amp;$E$20&amp;")when  (LocalYear("&amp;$E$20&amp;")="&amp;$D$9&amp;" AND LocalMonth("&amp;$E$20&amp;")="&amp;$C$9&amp;" AND LocalDay("&amp;$E$20&amp;")="&amp;$B$9&amp;" AND LocalHour("&amp;$E$20&amp;")="&amp;F201&amp;" AND LocalMinute("&amp;$E$20&amp;")="&amp;G201&amp;"))", "Bar", "", "Close", "5", "0", "", "", "","FALSE","T"))</f>
        <v/>
      </c>
      <c r="AA201" s="115" t="str">
        <f>IF(O201=1,"",RTD("cqg.rtd",,"StudyData", "(Vol("&amp;$E$21&amp;")when  (LocalYear("&amp;$E$21&amp;")="&amp;$D$10&amp;" AND LocalMonth("&amp;$E$21&amp;")="&amp;$C$10&amp;" AND LocalDay("&amp;$E$21&amp;")="&amp;$B$10&amp;" AND LocalHour("&amp;$E$21&amp;")="&amp;F201&amp;" AND LocalMinute("&amp;$E$21&amp;")="&amp;G201&amp;"))", "Bar", "", "Close", "5", "0", "", "", "","FALSE","T"))</f>
        <v/>
      </c>
      <c r="AB201" s="115" t="str">
        <f>IF(O201=1,"",RTD("cqg.rtd",,"StudyData", "(Vol("&amp;$E$21&amp;")when  (LocalYear("&amp;$E$21&amp;")="&amp;$D$11&amp;" AND LocalMonth("&amp;$E$21&amp;")="&amp;$C$11&amp;" AND LocalDay("&amp;$E$21&amp;")="&amp;$B$11&amp;" AND LocalHour("&amp;$E$21&amp;")="&amp;F201&amp;" AND LocalMinute("&amp;$E$21&amp;")="&amp;G201&amp;"))", "Bar", "", "Close", "5", "0", "", "", "","FALSE","T"))</f>
        <v/>
      </c>
      <c r="AC201" s="116" t="str">
        <f t="shared" si="34"/>
        <v/>
      </c>
      <c r="AE201" s="115" t="str">
        <f ca="1">IF($R201=1,SUM($S$1:S201),"")</f>
        <v/>
      </c>
      <c r="AF201" s="115" t="str">
        <f ca="1">IF($R201=1,SUM($T$1:T201),"")</f>
        <v/>
      </c>
      <c r="AG201" s="115" t="str">
        <f ca="1">IF($R201=1,SUM($U$1:U201),"")</f>
        <v/>
      </c>
      <c r="AH201" s="115" t="str">
        <f ca="1">IF($R201=1,SUM($V$1:V201),"")</f>
        <v/>
      </c>
      <c r="AI201" s="115" t="str">
        <f ca="1">IF($R201=1,SUM($W$1:W201),"")</f>
        <v/>
      </c>
      <c r="AJ201" s="115" t="str">
        <f ca="1">IF($R201=1,SUM($X$1:X201),"")</f>
        <v/>
      </c>
      <c r="AK201" s="115" t="str">
        <f ca="1">IF($R201=1,SUM($Y$1:Y201),"")</f>
        <v/>
      </c>
      <c r="AL201" s="115" t="str">
        <f ca="1">IF($R201=1,SUM($Z$1:Z201),"")</f>
        <v/>
      </c>
      <c r="AM201" s="115" t="str">
        <f ca="1">IF($R201=1,SUM($AA$1:AA201),"")</f>
        <v/>
      </c>
      <c r="AN201" s="115" t="str">
        <f ca="1">IF($R201=1,SUM($AB$1:AB201),"")</f>
        <v/>
      </c>
      <c r="AO201" s="115" t="str">
        <f ca="1">IF($R201=1,SUM($AC$1:AC201),"")</f>
        <v/>
      </c>
      <c r="AQ201" s="120" t="str">
        <f t="shared" si="35"/>
        <v>25:10</v>
      </c>
    </row>
    <row r="202" spans="6:43" x14ac:dyDescent="0.3">
      <c r="F202" s="115">
        <f t="shared" si="36"/>
        <v>25</v>
      </c>
      <c r="G202" s="117">
        <f t="shared" si="37"/>
        <v>15</v>
      </c>
      <c r="H202" s="118">
        <f t="shared" si="38"/>
        <v>1.0520833333333333</v>
      </c>
      <c r="K202" s="116" t="str">
        <f xml:space="preserve"> IF(O202=1,"",RTD("cqg.rtd",,"StudyData",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/>
      </c>
      <c r="L202" s="116" t="e">
        <f>IF(K202="",NA(),RTD("cqg.rtd",,"StudyData",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>#N/A</v>
      </c>
      <c r="O202" s="115">
        <f t="shared" si="39"/>
        <v>1</v>
      </c>
      <c r="R202" s="115">
        <f t="shared" ca="1" si="40"/>
        <v>1.1799999999999802</v>
      </c>
      <c r="S202" s="115" t="str">
        <f>IF(O202=1,"",RTD("cqg.rtd",,"StudyData", "(Vol("&amp;$E$13&amp;")when  (LocalYear("&amp;$E$13&amp;")="&amp;$D$2&amp;" AND LocalMonth("&amp;$E$13&amp;")="&amp;$C$2&amp;" AND LocalDay("&amp;$E$13&amp;")="&amp;$B$2&amp;" AND LocalHour("&amp;$E$13&amp;")="&amp;F202&amp;" AND LocalMinute("&amp;$E$13&amp;")="&amp;G202&amp;"))", "Bar", "", "Close", "5", "0", "", "", "","FALSE","T"))</f>
        <v/>
      </c>
      <c r="T202" s="115" t="str">
        <f>IF(O202=1,"",RTD("cqg.rtd",,"StudyData", "(Vol("&amp;$E$14&amp;")when  (LocalYear("&amp;$E$14&amp;")="&amp;$D$3&amp;" AND LocalMonth("&amp;$E$14&amp;")="&amp;$C$3&amp;" AND LocalDay("&amp;$E$14&amp;")="&amp;$B$3&amp;" AND LocalHour("&amp;$E$14&amp;")="&amp;F202&amp;" AND LocalMinute("&amp;$E$14&amp;")="&amp;G202&amp;"))", "Bar", "", "Close", "5", "0", "", "", "","FALSE","T"))</f>
        <v/>
      </c>
      <c r="U202" s="115" t="str">
        <f>IF(O202=1,"",RTD("cqg.rtd",,"StudyData", "(Vol("&amp;$E$15&amp;")when  (LocalYear("&amp;$E$15&amp;")="&amp;$D$4&amp;" AND LocalMonth("&amp;$E$15&amp;")="&amp;$C$4&amp;" AND LocalDay("&amp;$E$15&amp;")="&amp;$B$4&amp;" AND LocalHour("&amp;$E$15&amp;")="&amp;F202&amp;" AND LocalMinute("&amp;$E$15&amp;")="&amp;G202&amp;"))", "Bar", "", "Close", "5", "0", "", "", "","FALSE","T"))</f>
        <v/>
      </c>
      <c r="V202" s="115" t="str">
        <f>IF(O202=1,"",RTD("cqg.rtd",,"StudyData", "(Vol("&amp;$E$16&amp;")when  (LocalYear("&amp;$E$16&amp;")="&amp;$D$5&amp;" AND LocalMonth("&amp;$E$16&amp;")="&amp;$C$5&amp;" AND LocalDay("&amp;$E$16&amp;")="&amp;$B$5&amp;" AND LocalHour("&amp;$E$16&amp;")="&amp;F202&amp;" AND LocalMinute("&amp;$E$16&amp;")="&amp;G202&amp;"))", "Bar", "", "Close", "5", "0", "", "", "","FALSE","T"))</f>
        <v/>
      </c>
      <c r="W202" s="115" t="str">
        <f>IF(O202=1,"",RTD("cqg.rtd",,"StudyData", "(Vol("&amp;$E$17&amp;")when  (LocalYear("&amp;$E$17&amp;")="&amp;$D$6&amp;" AND LocalMonth("&amp;$E$17&amp;")="&amp;$C$6&amp;" AND LocalDay("&amp;$E$17&amp;")="&amp;$B$6&amp;" AND LocalHour("&amp;$E$17&amp;")="&amp;F202&amp;" AND LocalMinute("&amp;$E$17&amp;")="&amp;G202&amp;"))", "Bar", "", "Close", "5", "0", "", "", "","FALSE","T"))</f>
        <v/>
      </c>
      <c r="X202" s="115" t="str">
        <f>IF(O202=1,"",RTD("cqg.rtd",,"StudyData", "(Vol("&amp;$E$18&amp;")when  (LocalYear("&amp;$E$18&amp;")="&amp;$D$7&amp;" AND LocalMonth("&amp;$E$18&amp;")="&amp;$C$7&amp;" AND LocalDay("&amp;$E$18&amp;")="&amp;$B$7&amp;" AND LocalHour("&amp;$E$18&amp;")="&amp;F202&amp;" AND LocalMinute("&amp;$E$18&amp;")="&amp;G202&amp;"))", "Bar", "", "Close", "5", "0", "", "", "","FALSE","T"))</f>
        <v/>
      </c>
      <c r="Y202" s="115" t="str">
        <f>IF(O202=1,"",RTD("cqg.rtd",,"StudyData", "(Vol("&amp;$E$19&amp;")when  (LocalYear("&amp;$E$19&amp;")="&amp;$D$8&amp;" AND LocalMonth("&amp;$E$19&amp;")="&amp;$C$8&amp;" AND LocalDay("&amp;$E$19&amp;")="&amp;$B$8&amp;" AND LocalHour("&amp;$E$19&amp;")="&amp;F202&amp;" AND LocalMinute("&amp;$E$19&amp;")="&amp;G202&amp;"))", "Bar", "", "Close", "5", "0", "", "", "","FALSE","T"))</f>
        <v/>
      </c>
      <c r="Z202" s="115" t="str">
        <f>IF(O202=1,"",RTD("cqg.rtd",,"StudyData", "(Vol("&amp;$E$20&amp;")when  (LocalYear("&amp;$E$20&amp;")="&amp;$D$9&amp;" AND LocalMonth("&amp;$E$20&amp;")="&amp;$C$9&amp;" AND LocalDay("&amp;$E$20&amp;")="&amp;$B$9&amp;" AND LocalHour("&amp;$E$20&amp;")="&amp;F202&amp;" AND LocalMinute("&amp;$E$20&amp;")="&amp;G202&amp;"))", "Bar", "", "Close", "5", "0", "", "", "","FALSE","T"))</f>
        <v/>
      </c>
      <c r="AA202" s="115" t="str">
        <f>IF(O202=1,"",RTD("cqg.rtd",,"StudyData", "(Vol("&amp;$E$21&amp;")when  (LocalYear("&amp;$E$21&amp;")="&amp;$D$10&amp;" AND LocalMonth("&amp;$E$21&amp;")="&amp;$C$10&amp;" AND LocalDay("&amp;$E$21&amp;")="&amp;$B$10&amp;" AND LocalHour("&amp;$E$21&amp;")="&amp;F202&amp;" AND LocalMinute("&amp;$E$21&amp;")="&amp;G202&amp;"))", "Bar", "", "Close", "5", "0", "", "", "","FALSE","T"))</f>
        <v/>
      </c>
      <c r="AB202" s="115" t="str">
        <f>IF(O202=1,"",RTD("cqg.rtd",,"StudyData", "(Vol("&amp;$E$21&amp;")when  (LocalYear("&amp;$E$21&amp;")="&amp;$D$11&amp;" AND LocalMonth("&amp;$E$21&amp;")="&amp;$C$11&amp;" AND LocalDay("&amp;$E$21&amp;")="&amp;$B$11&amp;" AND LocalHour("&amp;$E$21&amp;")="&amp;F202&amp;" AND LocalMinute("&amp;$E$21&amp;")="&amp;G202&amp;"))", "Bar", "", "Close", "5", "0", "", "", "","FALSE","T"))</f>
        <v/>
      </c>
      <c r="AC202" s="116" t="str">
        <f t="shared" si="34"/>
        <v/>
      </c>
      <c r="AE202" s="115" t="str">
        <f ca="1">IF($R202=1,SUM($S$1:S202),"")</f>
        <v/>
      </c>
      <c r="AF202" s="115" t="str">
        <f ca="1">IF($R202=1,SUM($T$1:T202),"")</f>
        <v/>
      </c>
      <c r="AG202" s="115" t="str">
        <f ca="1">IF($R202=1,SUM($U$1:U202),"")</f>
        <v/>
      </c>
      <c r="AH202" s="115" t="str">
        <f ca="1">IF($R202=1,SUM($V$1:V202),"")</f>
        <v/>
      </c>
      <c r="AI202" s="115" t="str">
        <f ca="1">IF($R202=1,SUM($W$1:W202),"")</f>
        <v/>
      </c>
      <c r="AJ202" s="115" t="str">
        <f ca="1">IF($R202=1,SUM($X$1:X202),"")</f>
        <v/>
      </c>
      <c r="AK202" s="115" t="str">
        <f ca="1">IF($R202=1,SUM($Y$1:Y202),"")</f>
        <v/>
      </c>
      <c r="AL202" s="115" t="str">
        <f ca="1">IF($R202=1,SUM($Z$1:Z202),"")</f>
        <v/>
      </c>
      <c r="AM202" s="115" t="str">
        <f ca="1">IF($R202=1,SUM($AA$1:AA202),"")</f>
        <v/>
      </c>
      <c r="AN202" s="115" t="str">
        <f ca="1">IF($R202=1,SUM($AB$1:AB202),"")</f>
        <v/>
      </c>
      <c r="AO202" s="115" t="str">
        <f ca="1">IF($R202=1,SUM($AC$1:AC202),"")</f>
        <v/>
      </c>
      <c r="AQ202" s="120" t="str">
        <f t="shared" si="35"/>
        <v>25:15</v>
      </c>
    </row>
    <row r="203" spans="6:43" x14ac:dyDescent="0.3">
      <c r="F203" s="115">
        <f t="shared" si="36"/>
        <v>25</v>
      </c>
      <c r="G203" s="117">
        <f t="shared" si="37"/>
        <v>20</v>
      </c>
      <c r="H203" s="118">
        <f t="shared" si="38"/>
        <v>1.0555555555555556</v>
      </c>
      <c r="K203" s="116" t="str">
        <f xml:space="preserve"> IF(O203=1,"",RTD("cqg.rtd",,"StudyData",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/>
      </c>
      <c r="L203" s="116" t="e">
        <f>IF(K203="",NA(),RTD("cqg.rtd",,"StudyData",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>#N/A</v>
      </c>
      <c r="O203" s="115">
        <f t="shared" si="39"/>
        <v>1</v>
      </c>
      <c r="R203" s="115">
        <f t="shared" ca="1" si="40"/>
        <v>1.1809999999999801</v>
      </c>
      <c r="S203" s="115" t="str">
        <f>IF(O203=1,"",RTD("cqg.rtd",,"StudyData", "(Vol("&amp;$E$13&amp;")when  (LocalYear("&amp;$E$13&amp;")="&amp;$D$2&amp;" AND LocalMonth("&amp;$E$13&amp;")="&amp;$C$2&amp;" AND LocalDay("&amp;$E$13&amp;")="&amp;$B$2&amp;" AND LocalHour("&amp;$E$13&amp;")="&amp;F203&amp;" AND LocalMinute("&amp;$E$13&amp;")="&amp;G203&amp;"))", "Bar", "", "Close", "5", "0", "", "", "","FALSE","T"))</f>
        <v/>
      </c>
      <c r="T203" s="115" t="str">
        <f>IF(O203=1,"",RTD("cqg.rtd",,"StudyData", "(Vol("&amp;$E$14&amp;")when  (LocalYear("&amp;$E$14&amp;")="&amp;$D$3&amp;" AND LocalMonth("&amp;$E$14&amp;")="&amp;$C$3&amp;" AND LocalDay("&amp;$E$14&amp;")="&amp;$B$3&amp;" AND LocalHour("&amp;$E$14&amp;")="&amp;F203&amp;" AND LocalMinute("&amp;$E$14&amp;")="&amp;G203&amp;"))", "Bar", "", "Close", "5", "0", "", "", "","FALSE","T"))</f>
        <v/>
      </c>
      <c r="U203" s="115" t="str">
        <f>IF(O203=1,"",RTD("cqg.rtd",,"StudyData", "(Vol("&amp;$E$15&amp;")when  (LocalYear("&amp;$E$15&amp;")="&amp;$D$4&amp;" AND LocalMonth("&amp;$E$15&amp;")="&amp;$C$4&amp;" AND LocalDay("&amp;$E$15&amp;")="&amp;$B$4&amp;" AND LocalHour("&amp;$E$15&amp;")="&amp;F203&amp;" AND LocalMinute("&amp;$E$15&amp;")="&amp;G203&amp;"))", "Bar", "", "Close", "5", "0", "", "", "","FALSE","T"))</f>
        <v/>
      </c>
      <c r="V203" s="115" t="str">
        <f>IF(O203=1,"",RTD("cqg.rtd",,"StudyData", "(Vol("&amp;$E$16&amp;")when  (LocalYear("&amp;$E$16&amp;")="&amp;$D$5&amp;" AND LocalMonth("&amp;$E$16&amp;")="&amp;$C$5&amp;" AND LocalDay("&amp;$E$16&amp;")="&amp;$B$5&amp;" AND LocalHour("&amp;$E$16&amp;")="&amp;F203&amp;" AND LocalMinute("&amp;$E$16&amp;")="&amp;G203&amp;"))", "Bar", "", "Close", "5", "0", "", "", "","FALSE","T"))</f>
        <v/>
      </c>
      <c r="W203" s="115" t="str">
        <f>IF(O203=1,"",RTD("cqg.rtd",,"StudyData", "(Vol("&amp;$E$17&amp;")when  (LocalYear("&amp;$E$17&amp;")="&amp;$D$6&amp;" AND LocalMonth("&amp;$E$17&amp;")="&amp;$C$6&amp;" AND LocalDay("&amp;$E$17&amp;")="&amp;$B$6&amp;" AND LocalHour("&amp;$E$17&amp;")="&amp;F203&amp;" AND LocalMinute("&amp;$E$17&amp;")="&amp;G203&amp;"))", "Bar", "", "Close", "5", "0", "", "", "","FALSE","T"))</f>
        <v/>
      </c>
      <c r="X203" s="115" t="str">
        <f>IF(O203=1,"",RTD("cqg.rtd",,"StudyData", "(Vol("&amp;$E$18&amp;")when  (LocalYear("&amp;$E$18&amp;")="&amp;$D$7&amp;" AND LocalMonth("&amp;$E$18&amp;")="&amp;$C$7&amp;" AND LocalDay("&amp;$E$18&amp;")="&amp;$B$7&amp;" AND LocalHour("&amp;$E$18&amp;")="&amp;F203&amp;" AND LocalMinute("&amp;$E$18&amp;")="&amp;G203&amp;"))", "Bar", "", "Close", "5", "0", "", "", "","FALSE","T"))</f>
        <v/>
      </c>
      <c r="Y203" s="115" t="str">
        <f>IF(O203=1,"",RTD("cqg.rtd",,"StudyData", "(Vol("&amp;$E$19&amp;")when  (LocalYear("&amp;$E$19&amp;")="&amp;$D$8&amp;" AND LocalMonth("&amp;$E$19&amp;")="&amp;$C$8&amp;" AND LocalDay("&amp;$E$19&amp;")="&amp;$B$8&amp;" AND LocalHour("&amp;$E$19&amp;")="&amp;F203&amp;" AND LocalMinute("&amp;$E$19&amp;")="&amp;G203&amp;"))", "Bar", "", "Close", "5", "0", "", "", "","FALSE","T"))</f>
        <v/>
      </c>
      <c r="Z203" s="115" t="str">
        <f>IF(O203=1,"",RTD("cqg.rtd",,"StudyData", "(Vol("&amp;$E$20&amp;")when  (LocalYear("&amp;$E$20&amp;")="&amp;$D$9&amp;" AND LocalMonth("&amp;$E$20&amp;")="&amp;$C$9&amp;" AND LocalDay("&amp;$E$20&amp;")="&amp;$B$9&amp;" AND LocalHour("&amp;$E$20&amp;")="&amp;F203&amp;" AND LocalMinute("&amp;$E$20&amp;")="&amp;G203&amp;"))", "Bar", "", "Close", "5", "0", "", "", "","FALSE","T"))</f>
        <v/>
      </c>
      <c r="AA203" s="115" t="str">
        <f>IF(O203=1,"",RTD("cqg.rtd",,"StudyData", "(Vol("&amp;$E$21&amp;")when  (LocalYear("&amp;$E$21&amp;")="&amp;$D$10&amp;" AND LocalMonth("&amp;$E$21&amp;")="&amp;$C$10&amp;" AND LocalDay("&amp;$E$21&amp;")="&amp;$B$10&amp;" AND LocalHour("&amp;$E$21&amp;")="&amp;F203&amp;" AND LocalMinute("&amp;$E$21&amp;")="&amp;G203&amp;"))", "Bar", "", "Close", "5", "0", "", "", "","FALSE","T"))</f>
        <v/>
      </c>
      <c r="AB203" s="115" t="str">
        <f>IF(O203=1,"",RTD("cqg.rtd",,"StudyData", "(Vol("&amp;$E$21&amp;")when  (LocalYear("&amp;$E$21&amp;")="&amp;$D$11&amp;" AND LocalMonth("&amp;$E$21&amp;")="&amp;$C$11&amp;" AND LocalDay("&amp;$E$21&amp;")="&amp;$B$11&amp;" AND LocalHour("&amp;$E$21&amp;")="&amp;F203&amp;" AND LocalMinute("&amp;$E$21&amp;")="&amp;G203&amp;"))", "Bar", "", "Close", "5", "0", "", "", "","FALSE","T"))</f>
        <v/>
      </c>
      <c r="AC203" s="116" t="str">
        <f t="shared" si="34"/>
        <v/>
      </c>
      <c r="AE203" s="115" t="str">
        <f ca="1">IF($R203=1,SUM($S$1:S203),"")</f>
        <v/>
      </c>
      <c r="AF203" s="115" t="str">
        <f ca="1">IF($R203=1,SUM($T$1:T203),"")</f>
        <v/>
      </c>
      <c r="AG203" s="115" t="str">
        <f ca="1">IF($R203=1,SUM($U$1:U203),"")</f>
        <v/>
      </c>
      <c r="AH203" s="115" t="str">
        <f ca="1">IF($R203=1,SUM($V$1:V203),"")</f>
        <v/>
      </c>
      <c r="AI203" s="115" t="str">
        <f ca="1">IF($R203=1,SUM($W$1:W203),"")</f>
        <v/>
      </c>
      <c r="AJ203" s="115" t="str">
        <f ca="1">IF($R203=1,SUM($X$1:X203),"")</f>
        <v/>
      </c>
      <c r="AK203" s="115" t="str">
        <f ca="1">IF($R203=1,SUM($Y$1:Y203),"")</f>
        <v/>
      </c>
      <c r="AL203" s="115" t="str">
        <f ca="1">IF($R203=1,SUM($Z$1:Z203),"")</f>
        <v/>
      </c>
      <c r="AM203" s="115" t="str">
        <f ca="1">IF($R203=1,SUM($AA$1:AA203),"")</f>
        <v/>
      </c>
      <c r="AN203" s="115" t="str">
        <f ca="1">IF($R203=1,SUM($AB$1:AB203),"")</f>
        <v/>
      </c>
      <c r="AO203" s="115" t="str">
        <f ca="1">IF($R203=1,SUM($AC$1:AC203),"")</f>
        <v/>
      </c>
      <c r="AQ203" s="120" t="str">
        <f t="shared" si="35"/>
        <v>25:20</v>
      </c>
    </row>
    <row r="204" spans="6:43" x14ac:dyDescent="0.3">
      <c r="F204" s="115">
        <f t="shared" si="36"/>
        <v>25</v>
      </c>
      <c r="G204" s="117">
        <f t="shared" si="37"/>
        <v>25</v>
      </c>
      <c r="H204" s="118">
        <f t="shared" si="38"/>
        <v>1.0590277777777779</v>
      </c>
      <c r="K204" s="116" t="str">
        <f xml:space="preserve"> IF(O204=1,"",RTD("cqg.rtd",,"StudyData",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/>
      </c>
      <c r="L204" s="116" t="e">
        <f>IF(K204="",NA(),RTD("cqg.rtd",,"StudyData",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>#N/A</v>
      </c>
      <c r="O204" s="115">
        <f t="shared" si="39"/>
        <v>1</v>
      </c>
      <c r="R204" s="115">
        <f t="shared" ca="1" si="40"/>
        <v>1.18199999999998</v>
      </c>
      <c r="S204" s="115" t="str">
        <f>IF(O204=1,"",RTD("cqg.rtd",,"StudyData", "(Vol("&amp;$E$13&amp;")when  (LocalYear("&amp;$E$13&amp;")="&amp;$D$2&amp;" AND LocalMonth("&amp;$E$13&amp;")="&amp;$C$2&amp;" AND LocalDay("&amp;$E$13&amp;")="&amp;$B$2&amp;" AND LocalHour("&amp;$E$13&amp;")="&amp;F204&amp;" AND LocalMinute("&amp;$E$13&amp;")="&amp;G204&amp;"))", "Bar", "", "Close", "5", "0", "", "", "","FALSE","T"))</f>
        <v/>
      </c>
      <c r="T204" s="115" t="str">
        <f>IF(O204=1,"",RTD("cqg.rtd",,"StudyData", "(Vol("&amp;$E$14&amp;")when  (LocalYear("&amp;$E$14&amp;")="&amp;$D$3&amp;" AND LocalMonth("&amp;$E$14&amp;")="&amp;$C$3&amp;" AND LocalDay("&amp;$E$14&amp;")="&amp;$B$3&amp;" AND LocalHour("&amp;$E$14&amp;")="&amp;F204&amp;" AND LocalMinute("&amp;$E$14&amp;")="&amp;G204&amp;"))", "Bar", "", "Close", "5", "0", "", "", "","FALSE","T"))</f>
        <v/>
      </c>
      <c r="U204" s="115" t="str">
        <f>IF(O204=1,"",RTD("cqg.rtd",,"StudyData", "(Vol("&amp;$E$15&amp;")when  (LocalYear("&amp;$E$15&amp;")="&amp;$D$4&amp;" AND LocalMonth("&amp;$E$15&amp;")="&amp;$C$4&amp;" AND LocalDay("&amp;$E$15&amp;")="&amp;$B$4&amp;" AND LocalHour("&amp;$E$15&amp;")="&amp;F204&amp;" AND LocalMinute("&amp;$E$15&amp;")="&amp;G204&amp;"))", "Bar", "", "Close", "5", "0", "", "", "","FALSE","T"))</f>
        <v/>
      </c>
      <c r="V204" s="115" t="str">
        <f>IF(O204=1,"",RTD("cqg.rtd",,"StudyData", "(Vol("&amp;$E$16&amp;")when  (LocalYear("&amp;$E$16&amp;")="&amp;$D$5&amp;" AND LocalMonth("&amp;$E$16&amp;")="&amp;$C$5&amp;" AND LocalDay("&amp;$E$16&amp;")="&amp;$B$5&amp;" AND LocalHour("&amp;$E$16&amp;")="&amp;F204&amp;" AND LocalMinute("&amp;$E$16&amp;")="&amp;G204&amp;"))", "Bar", "", "Close", "5", "0", "", "", "","FALSE","T"))</f>
        <v/>
      </c>
      <c r="W204" s="115" t="str">
        <f>IF(O204=1,"",RTD("cqg.rtd",,"StudyData", "(Vol("&amp;$E$17&amp;")when  (LocalYear("&amp;$E$17&amp;")="&amp;$D$6&amp;" AND LocalMonth("&amp;$E$17&amp;")="&amp;$C$6&amp;" AND LocalDay("&amp;$E$17&amp;")="&amp;$B$6&amp;" AND LocalHour("&amp;$E$17&amp;")="&amp;F204&amp;" AND LocalMinute("&amp;$E$17&amp;")="&amp;G204&amp;"))", "Bar", "", "Close", "5", "0", "", "", "","FALSE","T"))</f>
        <v/>
      </c>
      <c r="X204" s="115" t="str">
        <f>IF(O204=1,"",RTD("cqg.rtd",,"StudyData", "(Vol("&amp;$E$18&amp;")when  (LocalYear("&amp;$E$18&amp;")="&amp;$D$7&amp;" AND LocalMonth("&amp;$E$18&amp;")="&amp;$C$7&amp;" AND LocalDay("&amp;$E$18&amp;")="&amp;$B$7&amp;" AND LocalHour("&amp;$E$18&amp;")="&amp;F204&amp;" AND LocalMinute("&amp;$E$18&amp;")="&amp;G204&amp;"))", "Bar", "", "Close", "5", "0", "", "", "","FALSE","T"))</f>
        <v/>
      </c>
      <c r="Y204" s="115" t="str">
        <f>IF(O204=1,"",RTD("cqg.rtd",,"StudyData", "(Vol("&amp;$E$19&amp;")when  (LocalYear("&amp;$E$19&amp;")="&amp;$D$8&amp;" AND LocalMonth("&amp;$E$19&amp;")="&amp;$C$8&amp;" AND LocalDay("&amp;$E$19&amp;")="&amp;$B$8&amp;" AND LocalHour("&amp;$E$19&amp;")="&amp;F204&amp;" AND LocalMinute("&amp;$E$19&amp;")="&amp;G204&amp;"))", "Bar", "", "Close", "5", "0", "", "", "","FALSE","T"))</f>
        <v/>
      </c>
      <c r="Z204" s="115" t="str">
        <f>IF(O204=1,"",RTD("cqg.rtd",,"StudyData", "(Vol("&amp;$E$20&amp;")when  (LocalYear("&amp;$E$20&amp;")="&amp;$D$9&amp;" AND LocalMonth("&amp;$E$20&amp;")="&amp;$C$9&amp;" AND LocalDay("&amp;$E$20&amp;")="&amp;$B$9&amp;" AND LocalHour("&amp;$E$20&amp;")="&amp;F204&amp;" AND LocalMinute("&amp;$E$20&amp;")="&amp;G204&amp;"))", "Bar", "", "Close", "5", "0", "", "", "","FALSE","T"))</f>
        <v/>
      </c>
      <c r="AA204" s="115" t="str">
        <f>IF(O204=1,"",RTD("cqg.rtd",,"StudyData", "(Vol("&amp;$E$21&amp;")when  (LocalYear("&amp;$E$21&amp;")="&amp;$D$10&amp;" AND LocalMonth("&amp;$E$21&amp;")="&amp;$C$10&amp;" AND LocalDay("&amp;$E$21&amp;")="&amp;$B$10&amp;" AND LocalHour("&amp;$E$21&amp;")="&amp;F204&amp;" AND LocalMinute("&amp;$E$21&amp;")="&amp;G204&amp;"))", "Bar", "", "Close", "5", "0", "", "", "","FALSE","T"))</f>
        <v/>
      </c>
      <c r="AB204" s="115" t="str">
        <f>IF(O204=1,"",RTD("cqg.rtd",,"StudyData", "(Vol("&amp;$E$21&amp;")when  (LocalYear("&amp;$E$21&amp;")="&amp;$D$11&amp;" AND LocalMonth("&amp;$E$21&amp;")="&amp;$C$11&amp;" AND LocalDay("&amp;$E$21&amp;")="&amp;$B$11&amp;" AND LocalHour("&amp;$E$21&amp;")="&amp;F204&amp;" AND LocalMinute("&amp;$E$21&amp;")="&amp;G204&amp;"))", "Bar", "", "Close", "5", "0", "", "", "","FALSE","T"))</f>
        <v/>
      </c>
      <c r="AC204" s="116" t="str">
        <f t="shared" si="34"/>
        <v/>
      </c>
      <c r="AE204" s="115" t="str">
        <f ca="1">IF($R204=1,SUM($S$1:S204),"")</f>
        <v/>
      </c>
      <c r="AF204" s="115" t="str">
        <f ca="1">IF($R204=1,SUM($T$1:T204),"")</f>
        <v/>
      </c>
      <c r="AG204" s="115" t="str">
        <f ca="1">IF($R204=1,SUM($U$1:U204),"")</f>
        <v/>
      </c>
      <c r="AH204" s="115" t="str">
        <f ca="1">IF($R204=1,SUM($V$1:V204),"")</f>
        <v/>
      </c>
      <c r="AI204" s="115" t="str">
        <f ca="1">IF($R204=1,SUM($W$1:W204),"")</f>
        <v/>
      </c>
      <c r="AJ204" s="115" t="str">
        <f ca="1">IF($R204=1,SUM($X$1:X204),"")</f>
        <v/>
      </c>
      <c r="AK204" s="115" t="str">
        <f ca="1">IF($R204=1,SUM($Y$1:Y204),"")</f>
        <v/>
      </c>
      <c r="AL204" s="115" t="str">
        <f ca="1">IF($R204=1,SUM($Z$1:Z204),"")</f>
        <v/>
      </c>
      <c r="AM204" s="115" t="str">
        <f ca="1">IF($R204=1,SUM($AA$1:AA204),"")</f>
        <v/>
      </c>
      <c r="AN204" s="115" t="str">
        <f ca="1">IF($R204=1,SUM($AB$1:AB204),"")</f>
        <v/>
      </c>
      <c r="AO204" s="115" t="str">
        <f ca="1">IF($R204=1,SUM($AC$1:AC204),"")</f>
        <v/>
      </c>
      <c r="AQ204" s="120" t="str">
        <f t="shared" si="35"/>
        <v>25:25</v>
      </c>
    </row>
    <row r="205" spans="6:43" x14ac:dyDescent="0.3">
      <c r="F205" s="115">
        <f t="shared" si="36"/>
        <v>25</v>
      </c>
      <c r="G205" s="117">
        <f t="shared" si="37"/>
        <v>30</v>
      </c>
      <c r="H205" s="118">
        <f t="shared" si="38"/>
        <v>1.0625</v>
      </c>
      <c r="K205" s="116" t="str">
        <f xml:space="preserve"> IF(O205=1,"",RTD("cqg.rtd",,"StudyData",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/>
      </c>
      <c r="L205" s="116" t="e">
        <f>IF(K205="",NA(),RTD("cqg.rtd",,"StudyData",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>#N/A</v>
      </c>
      <c r="O205" s="115">
        <f t="shared" si="39"/>
        <v>1</v>
      </c>
      <c r="R205" s="115">
        <f t="shared" ca="1" si="40"/>
        <v>1.1829999999999798</v>
      </c>
      <c r="S205" s="115" t="str">
        <f>IF(O205=1,"",RTD("cqg.rtd",,"StudyData", "(Vol("&amp;$E$13&amp;")when  (LocalYear("&amp;$E$13&amp;")="&amp;$D$2&amp;" AND LocalMonth("&amp;$E$13&amp;")="&amp;$C$2&amp;" AND LocalDay("&amp;$E$13&amp;")="&amp;$B$2&amp;" AND LocalHour("&amp;$E$13&amp;")="&amp;F205&amp;" AND LocalMinute("&amp;$E$13&amp;")="&amp;G205&amp;"))", "Bar", "", "Close", "5", "0", "", "", "","FALSE","T"))</f>
        <v/>
      </c>
      <c r="T205" s="115" t="str">
        <f>IF(O205=1,"",RTD("cqg.rtd",,"StudyData", "(Vol("&amp;$E$14&amp;")when  (LocalYear("&amp;$E$14&amp;")="&amp;$D$3&amp;" AND LocalMonth("&amp;$E$14&amp;")="&amp;$C$3&amp;" AND LocalDay("&amp;$E$14&amp;")="&amp;$B$3&amp;" AND LocalHour("&amp;$E$14&amp;")="&amp;F205&amp;" AND LocalMinute("&amp;$E$14&amp;")="&amp;G205&amp;"))", "Bar", "", "Close", "5", "0", "", "", "","FALSE","T"))</f>
        <v/>
      </c>
      <c r="U205" s="115" t="str">
        <f>IF(O205=1,"",RTD("cqg.rtd",,"StudyData", "(Vol("&amp;$E$15&amp;")when  (LocalYear("&amp;$E$15&amp;")="&amp;$D$4&amp;" AND LocalMonth("&amp;$E$15&amp;")="&amp;$C$4&amp;" AND LocalDay("&amp;$E$15&amp;")="&amp;$B$4&amp;" AND LocalHour("&amp;$E$15&amp;")="&amp;F205&amp;" AND LocalMinute("&amp;$E$15&amp;")="&amp;G205&amp;"))", "Bar", "", "Close", "5", "0", "", "", "","FALSE","T"))</f>
        <v/>
      </c>
      <c r="V205" s="115" t="str">
        <f>IF(O205=1,"",RTD("cqg.rtd",,"StudyData", "(Vol("&amp;$E$16&amp;")when  (LocalYear("&amp;$E$16&amp;")="&amp;$D$5&amp;" AND LocalMonth("&amp;$E$16&amp;")="&amp;$C$5&amp;" AND LocalDay("&amp;$E$16&amp;")="&amp;$B$5&amp;" AND LocalHour("&amp;$E$16&amp;")="&amp;F205&amp;" AND LocalMinute("&amp;$E$16&amp;")="&amp;G205&amp;"))", "Bar", "", "Close", "5", "0", "", "", "","FALSE","T"))</f>
        <v/>
      </c>
      <c r="W205" s="115" t="str">
        <f>IF(O205=1,"",RTD("cqg.rtd",,"StudyData", "(Vol("&amp;$E$17&amp;")when  (LocalYear("&amp;$E$17&amp;")="&amp;$D$6&amp;" AND LocalMonth("&amp;$E$17&amp;")="&amp;$C$6&amp;" AND LocalDay("&amp;$E$17&amp;")="&amp;$B$6&amp;" AND LocalHour("&amp;$E$17&amp;")="&amp;F205&amp;" AND LocalMinute("&amp;$E$17&amp;")="&amp;G205&amp;"))", "Bar", "", "Close", "5", "0", "", "", "","FALSE","T"))</f>
        <v/>
      </c>
      <c r="X205" s="115" t="str">
        <f>IF(O205=1,"",RTD("cqg.rtd",,"StudyData", "(Vol("&amp;$E$18&amp;")when  (LocalYear("&amp;$E$18&amp;")="&amp;$D$7&amp;" AND LocalMonth("&amp;$E$18&amp;")="&amp;$C$7&amp;" AND LocalDay("&amp;$E$18&amp;")="&amp;$B$7&amp;" AND LocalHour("&amp;$E$18&amp;")="&amp;F205&amp;" AND LocalMinute("&amp;$E$18&amp;")="&amp;G205&amp;"))", "Bar", "", "Close", "5", "0", "", "", "","FALSE","T"))</f>
        <v/>
      </c>
      <c r="Y205" s="115" t="str">
        <f>IF(O205=1,"",RTD("cqg.rtd",,"StudyData", "(Vol("&amp;$E$19&amp;")when  (LocalYear("&amp;$E$19&amp;")="&amp;$D$8&amp;" AND LocalMonth("&amp;$E$19&amp;")="&amp;$C$8&amp;" AND LocalDay("&amp;$E$19&amp;")="&amp;$B$8&amp;" AND LocalHour("&amp;$E$19&amp;")="&amp;F205&amp;" AND LocalMinute("&amp;$E$19&amp;")="&amp;G205&amp;"))", "Bar", "", "Close", "5", "0", "", "", "","FALSE","T"))</f>
        <v/>
      </c>
      <c r="Z205" s="115" t="str">
        <f>IF(O205=1,"",RTD("cqg.rtd",,"StudyData", "(Vol("&amp;$E$20&amp;")when  (LocalYear("&amp;$E$20&amp;")="&amp;$D$9&amp;" AND LocalMonth("&amp;$E$20&amp;")="&amp;$C$9&amp;" AND LocalDay("&amp;$E$20&amp;")="&amp;$B$9&amp;" AND LocalHour("&amp;$E$20&amp;")="&amp;F205&amp;" AND LocalMinute("&amp;$E$20&amp;")="&amp;G205&amp;"))", "Bar", "", "Close", "5", "0", "", "", "","FALSE","T"))</f>
        <v/>
      </c>
      <c r="AA205" s="115" t="str">
        <f>IF(O205=1,"",RTD("cqg.rtd",,"StudyData", "(Vol("&amp;$E$21&amp;")when  (LocalYear("&amp;$E$21&amp;")="&amp;$D$10&amp;" AND LocalMonth("&amp;$E$21&amp;")="&amp;$C$10&amp;" AND LocalDay("&amp;$E$21&amp;")="&amp;$B$10&amp;" AND LocalHour("&amp;$E$21&amp;")="&amp;F205&amp;" AND LocalMinute("&amp;$E$21&amp;")="&amp;G205&amp;"))", "Bar", "", "Close", "5", "0", "", "", "","FALSE","T"))</f>
        <v/>
      </c>
      <c r="AB205" s="115" t="str">
        <f>IF(O205=1,"",RTD("cqg.rtd",,"StudyData", "(Vol("&amp;$E$21&amp;")when  (LocalYear("&amp;$E$21&amp;")="&amp;$D$11&amp;" AND LocalMonth("&amp;$E$21&amp;")="&amp;$C$11&amp;" AND LocalDay("&amp;$E$21&amp;")="&amp;$B$11&amp;" AND LocalHour("&amp;$E$21&amp;")="&amp;F205&amp;" AND LocalMinute("&amp;$E$21&amp;")="&amp;G205&amp;"))", "Bar", "", "Close", "5", "0", "", "", "","FALSE","T"))</f>
        <v/>
      </c>
      <c r="AC205" s="116" t="str">
        <f t="shared" si="34"/>
        <v/>
      </c>
      <c r="AE205" s="115" t="str">
        <f ca="1">IF($R205=1,SUM($S$1:S205),"")</f>
        <v/>
      </c>
      <c r="AF205" s="115" t="str">
        <f ca="1">IF($R205=1,SUM($T$1:T205),"")</f>
        <v/>
      </c>
      <c r="AG205" s="115" t="str">
        <f ca="1">IF($R205=1,SUM($U$1:U205),"")</f>
        <v/>
      </c>
      <c r="AH205" s="115" t="str">
        <f ca="1">IF($R205=1,SUM($V$1:V205),"")</f>
        <v/>
      </c>
      <c r="AI205" s="115" t="str">
        <f ca="1">IF($R205=1,SUM($W$1:W205),"")</f>
        <v/>
      </c>
      <c r="AJ205" s="115" t="str">
        <f ca="1">IF($R205=1,SUM($X$1:X205),"")</f>
        <v/>
      </c>
      <c r="AK205" s="115" t="str">
        <f ca="1">IF($R205=1,SUM($Y$1:Y205),"")</f>
        <v/>
      </c>
      <c r="AL205" s="115" t="str">
        <f ca="1">IF($R205=1,SUM($Z$1:Z205),"")</f>
        <v/>
      </c>
      <c r="AM205" s="115" t="str">
        <f ca="1">IF($R205=1,SUM($AA$1:AA205),"")</f>
        <v/>
      </c>
      <c r="AN205" s="115" t="str">
        <f ca="1">IF($R205=1,SUM($AB$1:AB205),"")</f>
        <v/>
      </c>
      <c r="AO205" s="115" t="str">
        <f ca="1">IF($R205=1,SUM($AC$1:AC205),"")</f>
        <v/>
      </c>
      <c r="AQ205" s="120" t="str">
        <f t="shared" si="35"/>
        <v>25:30</v>
      </c>
    </row>
    <row r="206" spans="6:43" x14ac:dyDescent="0.3">
      <c r="F206" s="115">
        <f t="shared" si="36"/>
        <v>25</v>
      </c>
      <c r="G206" s="117">
        <f t="shared" si="37"/>
        <v>35</v>
      </c>
      <c r="H206" s="118">
        <f t="shared" si="38"/>
        <v>1.0659722222222221</v>
      </c>
      <c r="K206" s="116" t="str">
        <f xml:space="preserve"> IF(O206=1,"",RTD("cqg.rtd",,"StudyData",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/>
      </c>
      <c r="L206" s="116" t="e">
        <f>IF(K206="",NA(),RTD("cqg.rtd",,"StudyData",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>#N/A</v>
      </c>
      <c r="O206" s="115">
        <f t="shared" si="39"/>
        <v>1</v>
      </c>
      <c r="R206" s="115">
        <f t="shared" ca="1" si="40"/>
        <v>1.1839999999999797</v>
      </c>
      <c r="S206" s="115" t="str">
        <f>IF(O206=1,"",RTD("cqg.rtd",,"StudyData", "(Vol("&amp;$E$13&amp;")when  (LocalYear("&amp;$E$13&amp;")="&amp;$D$2&amp;" AND LocalMonth("&amp;$E$13&amp;")="&amp;$C$2&amp;" AND LocalDay("&amp;$E$13&amp;")="&amp;$B$2&amp;" AND LocalHour("&amp;$E$13&amp;")="&amp;F206&amp;" AND LocalMinute("&amp;$E$13&amp;")="&amp;G206&amp;"))", "Bar", "", "Close", "5", "0", "", "", "","FALSE","T"))</f>
        <v/>
      </c>
      <c r="T206" s="115" t="str">
        <f>IF(O206=1,"",RTD("cqg.rtd",,"StudyData", "(Vol("&amp;$E$14&amp;")when  (LocalYear("&amp;$E$14&amp;")="&amp;$D$3&amp;" AND LocalMonth("&amp;$E$14&amp;")="&amp;$C$3&amp;" AND LocalDay("&amp;$E$14&amp;")="&amp;$B$3&amp;" AND LocalHour("&amp;$E$14&amp;")="&amp;F206&amp;" AND LocalMinute("&amp;$E$14&amp;")="&amp;G206&amp;"))", "Bar", "", "Close", "5", "0", "", "", "","FALSE","T"))</f>
        <v/>
      </c>
      <c r="U206" s="115" t="str">
        <f>IF(O206=1,"",RTD("cqg.rtd",,"StudyData", "(Vol("&amp;$E$15&amp;")when  (LocalYear("&amp;$E$15&amp;")="&amp;$D$4&amp;" AND LocalMonth("&amp;$E$15&amp;")="&amp;$C$4&amp;" AND LocalDay("&amp;$E$15&amp;")="&amp;$B$4&amp;" AND LocalHour("&amp;$E$15&amp;")="&amp;F206&amp;" AND LocalMinute("&amp;$E$15&amp;")="&amp;G206&amp;"))", "Bar", "", "Close", "5", "0", "", "", "","FALSE","T"))</f>
        <v/>
      </c>
      <c r="V206" s="115" t="str">
        <f>IF(O206=1,"",RTD("cqg.rtd",,"StudyData", "(Vol("&amp;$E$16&amp;")when  (LocalYear("&amp;$E$16&amp;")="&amp;$D$5&amp;" AND LocalMonth("&amp;$E$16&amp;")="&amp;$C$5&amp;" AND LocalDay("&amp;$E$16&amp;")="&amp;$B$5&amp;" AND LocalHour("&amp;$E$16&amp;")="&amp;F206&amp;" AND LocalMinute("&amp;$E$16&amp;")="&amp;G206&amp;"))", "Bar", "", "Close", "5", "0", "", "", "","FALSE","T"))</f>
        <v/>
      </c>
      <c r="W206" s="115" t="str">
        <f>IF(O206=1,"",RTD("cqg.rtd",,"StudyData", "(Vol("&amp;$E$17&amp;")when  (LocalYear("&amp;$E$17&amp;")="&amp;$D$6&amp;" AND LocalMonth("&amp;$E$17&amp;")="&amp;$C$6&amp;" AND LocalDay("&amp;$E$17&amp;")="&amp;$B$6&amp;" AND LocalHour("&amp;$E$17&amp;")="&amp;F206&amp;" AND LocalMinute("&amp;$E$17&amp;")="&amp;G206&amp;"))", "Bar", "", "Close", "5", "0", "", "", "","FALSE","T"))</f>
        <v/>
      </c>
      <c r="X206" s="115" t="str">
        <f>IF(O206=1,"",RTD("cqg.rtd",,"StudyData", "(Vol("&amp;$E$18&amp;")when  (LocalYear("&amp;$E$18&amp;")="&amp;$D$7&amp;" AND LocalMonth("&amp;$E$18&amp;")="&amp;$C$7&amp;" AND LocalDay("&amp;$E$18&amp;")="&amp;$B$7&amp;" AND LocalHour("&amp;$E$18&amp;")="&amp;F206&amp;" AND LocalMinute("&amp;$E$18&amp;")="&amp;G206&amp;"))", "Bar", "", "Close", "5", "0", "", "", "","FALSE","T"))</f>
        <v/>
      </c>
      <c r="Y206" s="115" t="str">
        <f>IF(O206=1,"",RTD("cqg.rtd",,"StudyData", "(Vol("&amp;$E$19&amp;")when  (LocalYear("&amp;$E$19&amp;")="&amp;$D$8&amp;" AND LocalMonth("&amp;$E$19&amp;")="&amp;$C$8&amp;" AND LocalDay("&amp;$E$19&amp;")="&amp;$B$8&amp;" AND LocalHour("&amp;$E$19&amp;")="&amp;F206&amp;" AND LocalMinute("&amp;$E$19&amp;")="&amp;G206&amp;"))", "Bar", "", "Close", "5", "0", "", "", "","FALSE","T"))</f>
        <v/>
      </c>
      <c r="Z206" s="115" t="str">
        <f>IF(O206=1,"",RTD("cqg.rtd",,"StudyData", "(Vol("&amp;$E$20&amp;")when  (LocalYear("&amp;$E$20&amp;")="&amp;$D$9&amp;" AND LocalMonth("&amp;$E$20&amp;")="&amp;$C$9&amp;" AND LocalDay("&amp;$E$20&amp;")="&amp;$B$9&amp;" AND LocalHour("&amp;$E$20&amp;")="&amp;F206&amp;" AND LocalMinute("&amp;$E$20&amp;")="&amp;G206&amp;"))", "Bar", "", "Close", "5", "0", "", "", "","FALSE","T"))</f>
        <v/>
      </c>
      <c r="AA206" s="115" t="str">
        <f>IF(O206=1,"",RTD("cqg.rtd",,"StudyData", "(Vol("&amp;$E$21&amp;")when  (LocalYear("&amp;$E$21&amp;")="&amp;$D$10&amp;" AND LocalMonth("&amp;$E$21&amp;")="&amp;$C$10&amp;" AND LocalDay("&amp;$E$21&amp;")="&amp;$B$10&amp;" AND LocalHour("&amp;$E$21&amp;")="&amp;F206&amp;" AND LocalMinute("&amp;$E$21&amp;")="&amp;G206&amp;"))", "Bar", "", "Close", "5", "0", "", "", "","FALSE","T"))</f>
        <v/>
      </c>
      <c r="AB206" s="115" t="str">
        <f>IF(O206=1,"",RTD("cqg.rtd",,"StudyData", "(Vol("&amp;$E$21&amp;")when  (LocalYear("&amp;$E$21&amp;")="&amp;$D$11&amp;" AND LocalMonth("&amp;$E$21&amp;")="&amp;$C$11&amp;" AND LocalDay("&amp;$E$21&amp;")="&amp;$B$11&amp;" AND LocalHour("&amp;$E$21&amp;")="&amp;F206&amp;" AND LocalMinute("&amp;$E$21&amp;")="&amp;G206&amp;"))", "Bar", "", "Close", "5", "0", "", "", "","FALSE","T"))</f>
        <v/>
      </c>
      <c r="AC206" s="116" t="str">
        <f t="shared" si="34"/>
        <v/>
      </c>
      <c r="AE206" s="115" t="str">
        <f ca="1">IF($R206=1,SUM($S$1:S206),"")</f>
        <v/>
      </c>
      <c r="AF206" s="115" t="str">
        <f ca="1">IF($R206=1,SUM($T$1:T206),"")</f>
        <v/>
      </c>
      <c r="AG206" s="115" t="str">
        <f ca="1">IF($R206=1,SUM($U$1:U206),"")</f>
        <v/>
      </c>
      <c r="AH206" s="115" t="str">
        <f ca="1">IF($R206=1,SUM($V$1:V206),"")</f>
        <v/>
      </c>
      <c r="AI206" s="115" t="str">
        <f ca="1">IF($R206=1,SUM($W$1:W206),"")</f>
        <v/>
      </c>
      <c r="AJ206" s="115" t="str">
        <f ca="1">IF($R206=1,SUM($X$1:X206),"")</f>
        <v/>
      </c>
      <c r="AK206" s="115" t="str">
        <f ca="1">IF($R206=1,SUM($Y$1:Y206),"")</f>
        <v/>
      </c>
      <c r="AL206" s="115" t="str">
        <f ca="1">IF($R206=1,SUM($Z$1:Z206),"")</f>
        <v/>
      </c>
      <c r="AM206" s="115" t="str">
        <f ca="1">IF($R206=1,SUM($AA$1:AA206),"")</f>
        <v/>
      </c>
      <c r="AN206" s="115" t="str">
        <f ca="1">IF($R206=1,SUM($AB$1:AB206),"")</f>
        <v/>
      </c>
      <c r="AO206" s="115" t="str">
        <f ca="1">IF($R206=1,SUM($AC$1:AC206),"")</f>
        <v/>
      </c>
      <c r="AQ206" s="120" t="str">
        <f t="shared" si="35"/>
        <v>25:35</v>
      </c>
    </row>
    <row r="207" spans="6:43" x14ac:dyDescent="0.3">
      <c r="F207" s="115">
        <f t="shared" si="36"/>
        <v>25</v>
      </c>
      <c r="G207" s="117">
        <f t="shared" si="37"/>
        <v>40</v>
      </c>
      <c r="H207" s="118">
        <f t="shared" si="38"/>
        <v>1.0694444444444444</v>
      </c>
      <c r="K207" s="116" t="str">
        <f xml:space="preserve"> IF(O207=1,"",RTD("cqg.rtd",,"StudyData",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/>
      </c>
      <c r="L207" s="116" t="e">
        <f>IF(K207="",NA(),RTD("cqg.rtd",,"StudyData",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>#N/A</v>
      </c>
      <c r="O207" s="115">
        <f t="shared" si="39"/>
        <v>1</v>
      </c>
      <c r="R207" s="115">
        <f t="shared" ca="1" si="40"/>
        <v>1.1849999999999796</v>
      </c>
      <c r="S207" s="115" t="str">
        <f>IF(O207=1,"",RTD("cqg.rtd",,"StudyData", "(Vol("&amp;$E$13&amp;")when  (LocalYear("&amp;$E$13&amp;")="&amp;$D$2&amp;" AND LocalMonth("&amp;$E$13&amp;")="&amp;$C$2&amp;" AND LocalDay("&amp;$E$13&amp;")="&amp;$B$2&amp;" AND LocalHour("&amp;$E$13&amp;")="&amp;F207&amp;" AND LocalMinute("&amp;$E$13&amp;")="&amp;G207&amp;"))", "Bar", "", "Close", "5", "0", "", "", "","FALSE","T"))</f>
        <v/>
      </c>
      <c r="T207" s="115" t="str">
        <f>IF(O207=1,"",RTD("cqg.rtd",,"StudyData", "(Vol("&amp;$E$14&amp;")when  (LocalYear("&amp;$E$14&amp;")="&amp;$D$3&amp;" AND LocalMonth("&amp;$E$14&amp;")="&amp;$C$3&amp;" AND LocalDay("&amp;$E$14&amp;")="&amp;$B$3&amp;" AND LocalHour("&amp;$E$14&amp;")="&amp;F207&amp;" AND LocalMinute("&amp;$E$14&amp;")="&amp;G207&amp;"))", "Bar", "", "Close", "5", "0", "", "", "","FALSE","T"))</f>
        <v/>
      </c>
      <c r="U207" s="115" t="str">
        <f>IF(O207=1,"",RTD("cqg.rtd",,"StudyData", "(Vol("&amp;$E$15&amp;")when  (LocalYear("&amp;$E$15&amp;")="&amp;$D$4&amp;" AND LocalMonth("&amp;$E$15&amp;")="&amp;$C$4&amp;" AND LocalDay("&amp;$E$15&amp;")="&amp;$B$4&amp;" AND LocalHour("&amp;$E$15&amp;")="&amp;F207&amp;" AND LocalMinute("&amp;$E$15&amp;")="&amp;G207&amp;"))", "Bar", "", "Close", "5", "0", "", "", "","FALSE","T"))</f>
        <v/>
      </c>
      <c r="V207" s="115" t="str">
        <f>IF(O207=1,"",RTD("cqg.rtd",,"StudyData", "(Vol("&amp;$E$16&amp;")when  (LocalYear("&amp;$E$16&amp;")="&amp;$D$5&amp;" AND LocalMonth("&amp;$E$16&amp;")="&amp;$C$5&amp;" AND LocalDay("&amp;$E$16&amp;")="&amp;$B$5&amp;" AND LocalHour("&amp;$E$16&amp;")="&amp;F207&amp;" AND LocalMinute("&amp;$E$16&amp;")="&amp;G207&amp;"))", "Bar", "", "Close", "5", "0", "", "", "","FALSE","T"))</f>
        <v/>
      </c>
      <c r="W207" s="115" t="str">
        <f>IF(O207=1,"",RTD("cqg.rtd",,"StudyData", "(Vol("&amp;$E$17&amp;")when  (LocalYear("&amp;$E$17&amp;")="&amp;$D$6&amp;" AND LocalMonth("&amp;$E$17&amp;")="&amp;$C$6&amp;" AND LocalDay("&amp;$E$17&amp;")="&amp;$B$6&amp;" AND LocalHour("&amp;$E$17&amp;")="&amp;F207&amp;" AND LocalMinute("&amp;$E$17&amp;")="&amp;G207&amp;"))", "Bar", "", "Close", "5", "0", "", "", "","FALSE","T"))</f>
        <v/>
      </c>
      <c r="X207" s="115" t="str">
        <f>IF(O207=1,"",RTD("cqg.rtd",,"StudyData", "(Vol("&amp;$E$18&amp;")when  (LocalYear("&amp;$E$18&amp;")="&amp;$D$7&amp;" AND LocalMonth("&amp;$E$18&amp;")="&amp;$C$7&amp;" AND LocalDay("&amp;$E$18&amp;")="&amp;$B$7&amp;" AND LocalHour("&amp;$E$18&amp;")="&amp;F207&amp;" AND LocalMinute("&amp;$E$18&amp;")="&amp;G207&amp;"))", "Bar", "", "Close", "5", "0", "", "", "","FALSE","T"))</f>
        <v/>
      </c>
      <c r="Y207" s="115" t="str">
        <f>IF(O207=1,"",RTD("cqg.rtd",,"StudyData", "(Vol("&amp;$E$19&amp;")when  (LocalYear("&amp;$E$19&amp;")="&amp;$D$8&amp;" AND LocalMonth("&amp;$E$19&amp;")="&amp;$C$8&amp;" AND LocalDay("&amp;$E$19&amp;")="&amp;$B$8&amp;" AND LocalHour("&amp;$E$19&amp;")="&amp;F207&amp;" AND LocalMinute("&amp;$E$19&amp;")="&amp;G207&amp;"))", "Bar", "", "Close", "5", "0", "", "", "","FALSE","T"))</f>
        <v/>
      </c>
      <c r="Z207" s="115" t="str">
        <f>IF(O207=1,"",RTD("cqg.rtd",,"StudyData", "(Vol("&amp;$E$20&amp;")when  (LocalYear("&amp;$E$20&amp;")="&amp;$D$9&amp;" AND LocalMonth("&amp;$E$20&amp;")="&amp;$C$9&amp;" AND LocalDay("&amp;$E$20&amp;")="&amp;$B$9&amp;" AND LocalHour("&amp;$E$20&amp;")="&amp;F207&amp;" AND LocalMinute("&amp;$E$20&amp;")="&amp;G207&amp;"))", "Bar", "", "Close", "5", "0", "", "", "","FALSE","T"))</f>
        <v/>
      </c>
      <c r="AA207" s="115" t="str">
        <f>IF(O207=1,"",RTD("cqg.rtd",,"StudyData", "(Vol("&amp;$E$21&amp;")when  (LocalYear("&amp;$E$21&amp;")="&amp;$D$10&amp;" AND LocalMonth("&amp;$E$21&amp;")="&amp;$C$10&amp;" AND LocalDay("&amp;$E$21&amp;")="&amp;$B$10&amp;" AND LocalHour("&amp;$E$21&amp;")="&amp;F207&amp;" AND LocalMinute("&amp;$E$21&amp;")="&amp;G207&amp;"))", "Bar", "", "Close", "5", "0", "", "", "","FALSE","T"))</f>
        <v/>
      </c>
      <c r="AB207" s="115" t="str">
        <f>IF(O207=1,"",RTD("cqg.rtd",,"StudyData", "(Vol("&amp;$E$21&amp;")when  (LocalYear("&amp;$E$21&amp;")="&amp;$D$11&amp;" AND LocalMonth("&amp;$E$21&amp;")="&amp;$C$11&amp;" AND LocalDay("&amp;$E$21&amp;")="&amp;$B$11&amp;" AND LocalHour("&amp;$E$21&amp;")="&amp;F207&amp;" AND LocalMinute("&amp;$E$21&amp;")="&amp;G207&amp;"))", "Bar", "", "Close", "5", "0", "", "", "","FALSE","T"))</f>
        <v/>
      </c>
      <c r="AC207" s="116" t="str">
        <f t="shared" si="34"/>
        <v/>
      </c>
      <c r="AE207" s="115" t="str">
        <f ca="1">IF($R207=1,SUM($S$1:S207),"")</f>
        <v/>
      </c>
      <c r="AF207" s="115" t="str">
        <f ca="1">IF($R207=1,SUM($T$1:T207),"")</f>
        <v/>
      </c>
      <c r="AG207" s="115" t="str">
        <f ca="1">IF($R207=1,SUM($U$1:U207),"")</f>
        <v/>
      </c>
      <c r="AH207" s="115" t="str">
        <f ca="1">IF($R207=1,SUM($V$1:V207),"")</f>
        <v/>
      </c>
      <c r="AI207" s="115" t="str">
        <f ca="1">IF($R207=1,SUM($W$1:W207),"")</f>
        <v/>
      </c>
      <c r="AJ207" s="115" t="str">
        <f ca="1">IF($R207=1,SUM($X$1:X207),"")</f>
        <v/>
      </c>
      <c r="AK207" s="115" t="str">
        <f ca="1">IF($R207=1,SUM($Y$1:Y207),"")</f>
        <v/>
      </c>
      <c r="AL207" s="115" t="str">
        <f ca="1">IF($R207=1,SUM($Z$1:Z207),"")</f>
        <v/>
      </c>
      <c r="AM207" s="115" t="str">
        <f ca="1">IF($R207=1,SUM($AA$1:AA207),"")</f>
        <v/>
      </c>
      <c r="AN207" s="115" t="str">
        <f ca="1">IF($R207=1,SUM($AB$1:AB207),"")</f>
        <v/>
      </c>
      <c r="AO207" s="115" t="str">
        <f ca="1">IF($R207=1,SUM($AC$1:AC207),"")</f>
        <v/>
      </c>
      <c r="AQ207" s="120" t="str">
        <f t="shared" si="35"/>
        <v>25:40</v>
      </c>
    </row>
    <row r="208" spans="6:43" x14ac:dyDescent="0.3">
      <c r="F208" s="115">
        <f t="shared" si="36"/>
        <v>25</v>
      </c>
      <c r="G208" s="117">
        <f t="shared" si="37"/>
        <v>45</v>
      </c>
      <c r="H208" s="118">
        <f t="shared" si="38"/>
        <v>1.0729166666666667</v>
      </c>
      <c r="K208" s="116" t="str">
        <f xml:space="preserve"> IF(O208=1,"",RTD("cqg.rtd",,"StudyData",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/>
      </c>
      <c r="L208" s="116" t="e">
        <f>IF(K208="",NA(),RTD("cqg.rtd",,"StudyData",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>#N/A</v>
      </c>
      <c r="O208" s="115">
        <f t="shared" si="39"/>
        <v>1</v>
      </c>
      <c r="R208" s="115">
        <f t="shared" ca="1" si="40"/>
        <v>1.1859999999999795</v>
      </c>
      <c r="S208" s="115" t="str">
        <f>IF(O208=1,"",RTD("cqg.rtd",,"StudyData", "(Vol("&amp;$E$13&amp;")when  (LocalYear("&amp;$E$13&amp;")="&amp;$D$2&amp;" AND LocalMonth("&amp;$E$13&amp;")="&amp;$C$2&amp;" AND LocalDay("&amp;$E$13&amp;")="&amp;$B$2&amp;" AND LocalHour("&amp;$E$13&amp;")="&amp;F208&amp;" AND LocalMinute("&amp;$E$13&amp;")="&amp;G208&amp;"))", "Bar", "", "Close", "5", "0", "", "", "","FALSE","T"))</f>
        <v/>
      </c>
      <c r="T208" s="115" t="str">
        <f>IF(O208=1,"",RTD("cqg.rtd",,"StudyData", "(Vol("&amp;$E$14&amp;")when  (LocalYear("&amp;$E$14&amp;")="&amp;$D$3&amp;" AND LocalMonth("&amp;$E$14&amp;")="&amp;$C$3&amp;" AND LocalDay("&amp;$E$14&amp;")="&amp;$B$3&amp;" AND LocalHour("&amp;$E$14&amp;")="&amp;F208&amp;" AND LocalMinute("&amp;$E$14&amp;")="&amp;G208&amp;"))", "Bar", "", "Close", "5", "0", "", "", "","FALSE","T"))</f>
        <v/>
      </c>
      <c r="U208" s="115" t="str">
        <f>IF(O208=1,"",RTD("cqg.rtd",,"StudyData", "(Vol("&amp;$E$15&amp;")when  (LocalYear("&amp;$E$15&amp;")="&amp;$D$4&amp;" AND LocalMonth("&amp;$E$15&amp;")="&amp;$C$4&amp;" AND LocalDay("&amp;$E$15&amp;")="&amp;$B$4&amp;" AND LocalHour("&amp;$E$15&amp;")="&amp;F208&amp;" AND LocalMinute("&amp;$E$15&amp;")="&amp;G208&amp;"))", "Bar", "", "Close", "5", "0", "", "", "","FALSE","T"))</f>
        <v/>
      </c>
      <c r="V208" s="115" t="str">
        <f>IF(O208=1,"",RTD("cqg.rtd",,"StudyData", "(Vol("&amp;$E$16&amp;")when  (LocalYear("&amp;$E$16&amp;")="&amp;$D$5&amp;" AND LocalMonth("&amp;$E$16&amp;")="&amp;$C$5&amp;" AND LocalDay("&amp;$E$16&amp;")="&amp;$B$5&amp;" AND LocalHour("&amp;$E$16&amp;")="&amp;F208&amp;" AND LocalMinute("&amp;$E$16&amp;")="&amp;G208&amp;"))", "Bar", "", "Close", "5", "0", "", "", "","FALSE","T"))</f>
        <v/>
      </c>
      <c r="W208" s="115" t="str">
        <f>IF(O208=1,"",RTD("cqg.rtd",,"StudyData", "(Vol("&amp;$E$17&amp;")when  (LocalYear("&amp;$E$17&amp;")="&amp;$D$6&amp;" AND LocalMonth("&amp;$E$17&amp;")="&amp;$C$6&amp;" AND LocalDay("&amp;$E$17&amp;")="&amp;$B$6&amp;" AND LocalHour("&amp;$E$17&amp;")="&amp;F208&amp;" AND LocalMinute("&amp;$E$17&amp;")="&amp;G208&amp;"))", "Bar", "", "Close", "5", "0", "", "", "","FALSE","T"))</f>
        <v/>
      </c>
      <c r="X208" s="115" t="str">
        <f>IF(O208=1,"",RTD("cqg.rtd",,"StudyData", "(Vol("&amp;$E$18&amp;")when  (LocalYear("&amp;$E$18&amp;")="&amp;$D$7&amp;" AND LocalMonth("&amp;$E$18&amp;")="&amp;$C$7&amp;" AND LocalDay("&amp;$E$18&amp;")="&amp;$B$7&amp;" AND LocalHour("&amp;$E$18&amp;")="&amp;F208&amp;" AND LocalMinute("&amp;$E$18&amp;")="&amp;G208&amp;"))", "Bar", "", "Close", "5", "0", "", "", "","FALSE","T"))</f>
        <v/>
      </c>
      <c r="Y208" s="115" t="str">
        <f>IF(O208=1,"",RTD("cqg.rtd",,"StudyData", "(Vol("&amp;$E$19&amp;")when  (LocalYear("&amp;$E$19&amp;")="&amp;$D$8&amp;" AND LocalMonth("&amp;$E$19&amp;")="&amp;$C$8&amp;" AND LocalDay("&amp;$E$19&amp;")="&amp;$B$8&amp;" AND LocalHour("&amp;$E$19&amp;")="&amp;F208&amp;" AND LocalMinute("&amp;$E$19&amp;")="&amp;G208&amp;"))", "Bar", "", "Close", "5", "0", "", "", "","FALSE","T"))</f>
        <v/>
      </c>
      <c r="Z208" s="115" t="str">
        <f>IF(O208=1,"",RTD("cqg.rtd",,"StudyData", "(Vol("&amp;$E$20&amp;")when  (LocalYear("&amp;$E$20&amp;")="&amp;$D$9&amp;" AND LocalMonth("&amp;$E$20&amp;")="&amp;$C$9&amp;" AND LocalDay("&amp;$E$20&amp;")="&amp;$B$9&amp;" AND LocalHour("&amp;$E$20&amp;")="&amp;F208&amp;" AND LocalMinute("&amp;$E$20&amp;")="&amp;G208&amp;"))", "Bar", "", "Close", "5", "0", "", "", "","FALSE","T"))</f>
        <v/>
      </c>
      <c r="AA208" s="115" t="str">
        <f>IF(O208=1,"",RTD("cqg.rtd",,"StudyData", "(Vol("&amp;$E$21&amp;")when  (LocalYear("&amp;$E$21&amp;")="&amp;$D$10&amp;" AND LocalMonth("&amp;$E$21&amp;")="&amp;$C$10&amp;" AND LocalDay("&amp;$E$21&amp;")="&amp;$B$10&amp;" AND LocalHour("&amp;$E$21&amp;")="&amp;F208&amp;" AND LocalMinute("&amp;$E$21&amp;")="&amp;G208&amp;"))", "Bar", "", "Close", "5", "0", "", "", "","FALSE","T"))</f>
        <v/>
      </c>
      <c r="AB208" s="115" t="str">
        <f>IF(O208=1,"",RTD("cqg.rtd",,"StudyData", "(Vol("&amp;$E$21&amp;")when  (LocalYear("&amp;$E$21&amp;")="&amp;$D$11&amp;" AND LocalMonth("&amp;$E$21&amp;")="&amp;$C$11&amp;" AND LocalDay("&amp;$E$21&amp;")="&amp;$B$11&amp;" AND LocalHour("&amp;$E$21&amp;")="&amp;F208&amp;" AND LocalMinute("&amp;$E$21&amp;")="&amp;G208&amp;"))", "Bar", "", "Close", "5", "0", "", "", "","FALSE","T"))</f>
        <v/>
      </c>
      <c r="AC208" s="116" t="str">
        <f t="shared" si="34"/>
        <v/>
      </c>
      <c r="AE208" s="115" t="str">
        <f ca="1">IF($R208=1,SUM($S$1:S208),"")</f>
        <v/>
      </c>
      <c r="AF208" s="115" t="str">
        <f ca="1">IF($R208=1,SUM($T$1:T208),"")</f>
        <v/>
      </c>
      <c r="AG208" s="115" t="str">
        <f ca="1">IF($R208=1,SUM($U$1:U208),"")</f>
        <v/>
      </c>
      <c r="AH208" s="115" t="str">
        <f ca="1">IF($R208=1,SUM($V$1:V208),"")</f>
        <v/>
      </c>
      <c r="AI208" s="115" t="str">
        <f ca="1">IF($R208=1,SUM($W$1:W208),"")</f>
        <v/>
      </c>
      <c r="AJ208" s="115" t="str">
        <f ca="1">IF($R208=1,SUM($X$1:X208),"")</f>
        <v/>
      </c>
      <c r="AK208" s="115" t="str">
        <f ca="1">IF($R208=1,SUM($Y$1:Y208),"")</f>
        <v/>
      </c>
      <c r="AL208" s="115" t="str">
        <f ca="1">IF($R208=1,SUM($Z$1:Z208),"")</f>
        <v/>
      </c>
      <c r="AM208" s="115" t="str">
        <f ca="1">IF($R208=1,SUM($AA$1:AA208),"")</f>
        <v/>
      </c>
      <c r="AN208" s="115" t="str">
        <f ca="1">IF($R208=1,SUM($AB$1:AB208),"")</f>
        <v/>
      </c>
      <c r="AO208" s="115" t="str">
        <f ca="1">IF($R208=1,SUM($AC$1:AC208),"")</f>
        <v/>
      </c>
      <c r="AQ208" s="120" t="str">
        <f t="shared" si="35"/>
        <v>25:45</v>
      </c>
    </row>
    <row r="209" spans="6:43" x14ac:dyDescent="0.3">
      <c r="F209" s="115">
        <f t="shared" si="36"/>
        <v>25</v>
      </c>
      <c r="G209" s="117">
        <f t="shared" si="37"/>
        <v>50</v>
      </c>
      <c r="H209" s="118">
        <f t="shared" si="38"/>
        <v>1.0763888888888888</v>
      </c>
      <c r="K209" s="116" t="str">
        <f xml:space="preserve"> IF(O209=1,"",RTD("cqg.rtd",,"StudyData",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/>
      </c>
      <c r="L209" s="116" t="e">
        <f>IF(K209="",NA(),RTD("cqg.rtd",,"StudyData",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>#N/A</v>
      </c>
      <c r="O209" s="115">
        <f t="shared" si="39"/>
        <v>1</v>
      </c>
      <c r="R209" s="115">
        <f t="shared" ca="1" si="40"/>
        <v>1.1869999999999794</v>
      </c>
      <c r="S209" s="115" t="str">
        <f>IF(O209=1,"",RTD("cqg.rtd",,"StudyData", "(Vol("&amp;$E$13&amp;")when  (LocalYear("&amp;$E$13&amp;")="&amp;$D$2&amp;" AND LocalMonth("&amp;$E$13&amp;")="&amp;$C$2&amp;" AND LocalDay("&amp;$E$13&amp;")="&amp;$B$2&amp;" AND LocalHour("&amp;$E$13&amp;")="&amp;F209&amp;" AND LocalMinute("&amp;$E$13&amp;")="&amp;G209&amp;"))", "Bar", "", "Close", "5", "0", "", "", "","FALSE","T"))</f>
        <v/>
      </c>
      <c r="T209" s="115" t="str">
        <f>IF(O209=1,"",RTD("cqg.rtd",,"StudyData", "(Vol("&amp;$E$14&amp;")when  (LocalYear("&amp;$E$14&amp;")="&amp;$D$3&amp;" AND LocalMonth("&amp;$E$14&amp;")="&amp;$C$3&amp;" AND LocalDay("&amp;$E$14&amp;")="&amp;$B$3&amp;" AND LocalHour("&amp;$E$14&amp;")="&amp;F209&amp;" AND LocalMinute("&amp;$E$14&amp;")="&amp;G209&amp;"))", "Bar", "", "Close", "5", "0", "", "", "","FALSE","T"))</f>
        <v/>
      </c>
      <c r="U209" s="115" t="str">
        <f>IF(O209=1,"",RTD("cqg.rtd",,"StudyData", "(Vol("&amp;$E$15&amp;")when  (LocalYear("&amp;$E$15&amp;")="&amp;$D$4&amp;" AND LocalMonth("&amp;$E$15&amp;")="&amp;$C$4&amp;" AND LocalDay("&amp;$E$15&amp;")="&amp;$B$4&amp;" AND LocalHour("&amp;$E$15&amp;")="&amp;F209&amp;" AND LocalMinute("&amp;$E$15&amp;")="&amp;G209&amp;"))", "Bar", "", "Close", "5", "0", "", "", "","FALSE","T"))</f>
        <v/>
      </c>
      <c r="V209" s="115" t="str">
        <f>IF(O209=1,"",RTD("cqg.rtd",,"StudyData", "(Vol("&amp;$E$16&amp;")when  (LocalYear("&amp;$E$16&amp;")="&amp;$D$5&amp;" AND LocalMonth("&amp;$E$16&amp;")="&amp;$C$5&amp;" AND LocalDay("&amp;$E$16&amp;")="&amp;$B$5&amp;" AND LocalHour("&amp;$E$16&amp;")="&amp;F209&amp;" AND LocalMinute("&amp;$E$16&amp;")="&amp;G209&amp;"))", "Bar", "", "Close", "5", "0", "", "", "","FALSE","T"))</f>
        <v/>
      </c>
      <c r="W209" s="115" t="str">
        <f>IF(O209=1,"",RTD("cqg.rtd",,"StudyData", "(Vol("&amp;$E$17&amp;")when  (LocalYear("&amp;$E$17&amp;")="&amp;$D$6&amp;" AND LocalMonth("&amp;$E$17&amp;")="&amp;$C$6&amp;" AND LocalDay("&amp;$E$17&amp;")="&amp;$B$6&amp;" AND LocalHour("&amp;$E$17&amp;")="&amp;F209&amp;" AND LocalMinute("&amp;$E$17&amp;")="&amp;G209&amp;"))", "Bar", "", "Close", "5", "0", "", "", "","FALSE","T"))</f>
        <v/>
      </c>
      <c r="X209" s="115" t="str">
        <f>IF(O209=1,"",RTD("cqg.rtd",,"StudyData", "(Vol("&amp;$E$18&amp;")when  (LocalYear("&amp;$E$18&amp;")="&amp;$D$7&amp;" AND LocalMonth("&amp;$E$18&amp;")="&amp;$C$7&amp;" AND LocalDay("&amp;$E$18&amp;")="&amp;$B$7&amp;" AND LocalHour("&amp;$E$18&amp;")="&amp;F209&amp;" AND LocalMinute("&amp;$E$18&amp;")="&amp;G209&amp;"))", "Bar", "", "Close", "5", "0", "", "", "","FALSE","T"))</f>
        <v/>
      </c>
      <c r="Y209" s="115" t="str">
        <f>IF(O209=1,"",RTD("cqg.rtd",,"StudyData", "(Vol("&amp;$E$19&amp;")when  (LocalYear("&amp;$E$19&amp;")="&amp;$D$8&amp;" AND LocalMonth("&amp;$E$19&amp;")="&amp;$C$8&amp;" AND LocalDay("&amp;$E$19&amp;")="&amp;$B$8&amp;" AND LocalHour("&amp;$E$19&amp;")="&amp;F209&amp;" AND LocalMinute("&amp;$E$19&amp;")="&amp;G209&amp;"))", "Bar", "", "Close", "5", "0", "", "", "","FALSE","T"))</f>
        <v/>
      </c>
      <c r="Z209" s="115" t="str">
        <f>IF(O209=1,"",RTD("cqg.rtd",,"StudyData", "(Vol("&amp;$E$20&amp;")when  (LocalYear("&amp;$E$20&amp;")="&amp;$D$9&amp;" AND LocalMonth("&amp;$E$20&amp;")="&amp;$C$9&amp;" AND LocalDay("&amp;$E$20&amp;")="&amp;$B$9&amp;" AND LocalHour("&amp;$E$20&amp;")="&amp;F209&amp;" AND LocalMinute("&amp;$E$20&amp;")="&amp;G209&amp;"))", "Bar", "", "Close", "5", "0", "", "", "","FALSE","T"))</f>
        <v/>
      </c>
      <c r="AA209" s="115" t="str">
        <f>IF(O209=1,"",RTD("cqg.rtd",,"StudyData", "(Vol("&amp;$E$21&amp;")when  (LocalYear("&amp;$E$21&amp;")="&amp;$D$10&amp;" AND LocalMonth("&amp;$E$21&amp;")="&amp;$C$10&amp;" AND LocalDay("&amp;$E$21&amp;")="&amp;$B$10&amp;" AND LocalHour("&amp;$E$21&amp;")="&amp;F209&amp;" AND LocalMinute("&amp;$E$21&amp;")="&amp;G209&amp;"))", "Bar", "", "Close", "5", "0", "", "", "","FALSE","T"))</f>
        <v/>
      </c>
      <c r="AB209" s="115" t="str">
        <f>IF(O209=1,"",RTD("cqg.rtd",,"StudyData", "(Vol("&amp;$E$21&amp;")when  (LocalYear("&amp;$E$21&amp;")="&amp;$D$11&amp;" AND LocalMonth("&amp;$E$21&amp;")="&amp;$C$11&amp;" AND LocalDay("&amp;$E$21&amp;")="&amp;$B$11&amp;" AND LocalHour("&amp;$E$21&amp;")="&amp;F209&amp;" AND LocalMinute("&amp;$E$21&amp;")="&amp;G209&amp;"))", "Bar", "", "Close", "5", "0", "", "", "","FALSE","T"))</f>
        <v/>
      </c>
      <c r="AC209" s="116" t="str">
        <f t="shared" si="34"/>
        <v/>
      </c>
      <c r="AE209" s="115" t="str">
        <f ca="1">IF($R209=1,SUM($S$1:S209),"")</f>
        <v/>
      </c>
      <c r="AF209" s="115" t="str">
        <f ca="1">IF($R209=1,SUM($T$1:T209),"")</f>
        <v/>
      </c>
      <c r="AG209" s="115" t="str">
        <f ca="1">IF($R209=1,SUM($U$1:U209),"")</f>
        <v/>
      </c>
      <c r="AH209" s="115" t="str">
        <f ca="1">IF($R209=1,SUM($V$1:V209),"")</f>
        <v/>
      </c>
      <c r="AI209" s="115" t="str">
        <f ca="1">IF($R209=1,SUM($W$1:W209),"")</f>
        <v/>
      </c>
      <c r="AJ209" s="115" t="str">
        <f ca="1">IF($R209=1,SUM($X$1:X209),"")</f>
        <v/>
      </c>
      <c r="AK209" s="115" t="str">
        <f ca="1">IF($R209=1,SUM($Y$1:Y209),"")</f>
        <v/>
      </c>
      <c r="AL209" s="115" t="str">
        <f ca="1">IF($R209=1,SUM($Z$1:Z209),"")</f>
        <v/>
      </c>
      <c r="AM209" s="115" t="str">
        <f ca="1">IF($R209=1,SUM($AA$1:AA209),"")</f>
        <v/>
      </c>
      <c r="AN209" s="115" t="str">
        <f ca="1">IF($R209=1,SUM($AB$1:AB209),"")</f>
        <v/>
      </c>
      <c r="AO209" s="115" t="str">
        <f ca="1">IF($R209=1,SUM($AC$1:AC209),"")</f>
        <v/>
      </c>
      <c r="AQ209" s="120" t="str">
        <f t="shared" si="35"/>
        <v>25:50</v>
      </c>
    </row>
    <row r="210" spans="6:43" x14ac:dyDescent="0.3">
      <c r="F210" s="115">
        <f t="shared" si="36"/>
        <v>25</v>
      </c>
      <c r="G210" s="117">
        <f t="shared" si="37"/>
        <v>55</v>
      </c>
      <c r="H210" s="118">
        <f t="shared" si="38"/>
        <v>1.0798611111111112</v>
      </c>
      <c r="K210" s="116" t="str">
        <f xml:space="preserve"> IF(O210=1,"",RTD("cqg.rtd",,"StudyData",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/>
      </c>
      <c r="L210" s="116" t="e">
        <f>IF(K210="",NA(),RTD("cqg.rtd",,"StudyData",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>#N/A</v>
      </c>
      <c r="O210" s="115">
        <f t="shared" si="39"/>
        <v>1</v>
      </c>
      <c r="R210" s="115">
        <f t="shared" ca="1" si="40"/>
        <v>1.1879999999999793</v>
      </c>
      <c r="S210" s="115" t="str">
        <f>IF(O210=1,"",RTD("cqg.rtd",,"StudyData", "(Vol("&amp;$E$13&amp;")when  (LocalYear("&amp;$E$13&amp;")="&amp;$D$2&amp;" AND LocalMonth("&amp;$E$13&amp;")="&amp;$C$2&amp;" AND LocalDay("&amp;$E$13&amp;")="&amp;$B$2&amp;" AND LocalHour("&amp;$E$13&amp;")="&amp;F210&amp;" AND LocalMinute("&amp;$E$13&amp;")="&amp;G210&amp;"))", "Bar", "", "Close", "5", "0", "", "", "","FALSE","T"))</f>
        <v/>
      </c>
      <c r="T210" s="115" t="str">
        <f>IF(O210=1,"",RTD("cqg.rtd",,"StudyData", "(Vol("&amp;$E$14&amp;")when  (LocalYear("&amp;$E$14&amp;")="&amp;$D$3&amp;" AND LocalMonth("&amp;$E$14&amp;")="&amp;$C$3&amp;" AND LocalDay("&amp;$E$14&amp;")="&amp;$B$3&amp;" AND LocalHour("&amp;$E$14&amp;")="&amp;F210&amp;" AND LocalMinute("&amp;$E$14&amp;")="&amp;G210&amp;"))", "Bar", "", "Close", "5", "0", "", "", "","FALSE","T"))</f>
        <v/>
      </c>
      <c r="U210" s="115" t="str">
        <f>IF(O210=1,"",RTD("cqg.rtd",,"StudyData", "(Vol("&amp;$E$15&amp;")when  (LocalYear("&amp;$E$15&amp;")="&amp;$D$4&amp;" AND LocalMonth("&amp;$E$15&amp;")="&amp;$C$4&amp;" AND LocalDay("&amp;$E$15&amp;")="&amp;$B$4&amp;" AND LocalHour("&amp;$E$15&amp;")="&amp;F210&amp;" AND LocalMinute("&amp;$E$15&amp;")="&amp;G210&amp;"))", "Bar", "", "Close", "5", "0", "", "", "","FALSE","T"))</f>
        <v/>
      </c>
      <c r="V210" s="115" t="str">
        <f>IF(O210=1,"",RTD("cqg.rtd",,"StudyData", "(Vol("&amp;$E$16&amp;")when  (LocalYear("&amp;$E$16&amp;")="&amp;$D$5&amp;" AND LocalMonth("&amp;$E$16&amp;")="&amp;$C$5&amp;" AND LocalDay("&amp;$E$16&amp;")="&amp;$B$5&amp;" AND LocalHour("&amp;$E$16&amp;")="&amp;F210&amp;" AND LocalMinute("&amp;$E$16&amp;")="&amp;G210&amp;"))", "Bar", "", "Close", "5", "0", "", "", "","FALSE","T"))</f>
        <v/>
      </c>
      <c r="W210" s="115" t="str">
        <f>IF(O210=1,"",RTD("cqg.rtd",,"StudyData", "(Vol("&amp;$E$17&amp;")when  (LocalYear("&amp;$E$17&amp;")="&amp;$D$6&amp;" AND LocalMonth("&amp;$E$17&amp;")="&amp;$C$6&amp;" AND LocalDay("&amp;$E$17&amp;")="&amp;$B$6&amp;" AND LocalHour("&amp;$E$17&amp;")="&amp;F210&amp;" AND LocalMinute("&amp;$E$17&amp;")="&amp;G210&amp;"))", "Bar", "", "Close", "5", "0", "", "", "","FALSE","T"))</f>
        <v/>
      </c>
      <c r="X210" s="115" t="str">
        <f>IF(O210=1,"",RTD("cqg.rtd",,"StudyData", "(Vol("&amp;$E$18&amp;")when  (LocalYear("&amp;$E$18&amp;")="&amp;$D$7&amp;" AND LocalMonth("&amp;$E$18&amp;")="&amp;$C$7&amp;" AND LocalDay("&amp;$E$18&amp;")="&amp;$B$7&amp;" AND LocalHour("&amp;$E$18&amp;")="&amp;F210&amp;" AND LocalMinute("&amp;$E$18&amp;")="&amp;G210&amp;"))", "Bar", "", "Close", "5", "0", "", "", "","FALSE","T"))</f>
        <v/>
      </c>
      <c r="Y210" s="115" t="str">
        <f>IF(O210=1,"",RTD("cqg.rtd",,"StudyData", "(Vol("&amp;$E$19&amp;")when  (LocalYear("&amp;$E$19&amp;")="&amp;$D$8&amp;" AND LocalMonth("&amp;$E$19&amp;")="&amp;$C$8&amp;" AND LocalDay("&amp;$E$19&amp;")="&amp;$B$8&amp;" AND LocalHour("&amp;$E$19&amp;")="&amp;F210&amp;" AND LocalMinute("&amp;$E$19&amp;")="&amp;G210&amp;"))", "Bar", "", "Close", "5", "0", "", "", "","FALSE","T"))</f>
        <v/>
      </c>
      <c r="Z210" s="115" t="str">
        <f>IF(O210=1,"",RTD("cqg.rtd",,"StudyData", "(Vol("&amp;$E$20&amp;")when  (LocalYear("&amp;$E$20&amp;")="&amp;$D$9&amp;" AND LocalMonth("&amp;$E$20&amp;")="&amp;$C$9&amp;" AND LocalDay("&amp;$E$20&amp;")="&amp;$B$9&amp;" AND LocalHour("&amp;$E$20&amp;")="&amp;F210&amp;" AND LocalMinute("&amp;$E$20&amp;")="&amp;G210&amp;"))", "Bar", "", "Close", "5", "0", "", "", "","FALSE","T"))</f>
        <v/>
      </c>
      <c r="AA210" s="115" t="str">
        <f>IF(O210=1,"",RTD("cqg.rtd",,"StudyData", "(Vol("&amp;$E$21&amp;")when  (LocalYear("&amp;$E$21&amp;")="&amp;$D$10&amp;" AND LocalMonth("&amp;$E$21&amp;")="&amp;$C$10&amp;" AND LocalDay("&amp;$E$21&amp;")="&amp;$B$10&amp;" AND LocalHour("&amp;$E$21&amp;")="&amp;F210&amp;" AND LocalMinute("&amp;$E$21&amp;")="&amp;G210&amp;"))", "Bar", "", "Close", "5", "0", "", "", "","FALSE","T"))</f>
        <v/>
      </c>
      <c r="AB210" s="115" t="str">
        <f>IF(O210=1,"",RTD("cqg.rtd",,"StudyData", "(Vol("&amp;$E$21&amp;")when  (LocalYear("&amp;$E$21&amp;")="&amp;$D$11&amp;" AND LocalMonth("&amp;$E$21&amp;")="&amp;$C$11&amp;" AND LocalDay("&amp;$E$21&amp;")="&amp;$B$11&amp;" AND LocalHour("&amp;$E$21&amp;")="&amp;F210&amp;" AND LocalMinute("&amp;$E$21&amp;")="&amp;G210&amp;"))", "Bar", "", "Close", "5", "0", "", "", "","FALSE","T"))</f>
        <v/>
      </c>
      <c r="AC210" s="116" t="str">
        <f t="shared" ref="AC210:AC273" si="41">K210</f>
        <v/>
      </c>
      <c r="AE210" s="115" t="str">
        <f ca="1">IF($R210=1,SUM($S$1:S210),"")</f>
        <v/>
      </c>
      <c r="AF210" s="115" t="str">
        <f ca="1">IF($R210=1,SUM($T$1:T210),"")</f>
        <v/>
      </c>
      <c r="AG210" s="115" t="str">
        <f ca="1">IF($R210=1,SUM($U$1:U210),"")</f>
        <v/>
      </c>
      <c r="AH210" s="115" t="str">
        <f ca="1">IF($R210=1,SUM($V$1:V210),"")</f>
        <v/>
      </c>
      <c r="AI210" s="115" t="str">
        <f ca="1">IF($R210=1,SUM($W$1:W210),"")</f>
        <v/>
      </c>
      <c r="AJ210" s="115" t="str">
        <f ca="1">IF($R210=1,SUM($X$1:X210),"")</f>
        <v/>
      </c>
      <c r="AK210" s="115" t="str">
        <f ca="1">IF($R210=1,SUM($Y$1:Y210),"")</f>
        <v/>
      </c>
      <c r="AL210" s="115" t="str">
        <f ca="1">IF($R210=1,SUM($Z$1:Z210),"")</f>
        <v/>
      </c>
      <c r="AM210" s="115" t="str">
        <f ca="1">IF($R210=1,SUM($AA$1:AA210),"")</f>
        <v/>
      </c>
      <c r="AN210" s="115" t="str">
        <f ca="1">IF($R210=1,SUM($AB$1:AB210),"")</f>
        <v/>
      </c>
      <c r="AO210" s="115" t="str">
        <f ca="1">IF($R210=1,SUM($AC$1:AC210),"")</f>
        <v/>
      </c>
      <c r="AQ210" s="120" t="str">
        <f t="shared" ref="AQ210:AQ273" si="42">F210&amp;":"&amp;G210</f>
        <v>25:55</v>
      </c>
    </row>
    <row r="211" spans="6:43" x14ac:dyDescent="0.3">
      <c r="F211" s="115">
        <f t="shared" si="36"/>
        <v>26</v>
      </c>
      <c r="G211" s="117" t="str">
        <f t="shared" si="37"/>
        <v>00</v>
      </c>
      <c r="H211" s="118">
        <f t="shared" si="38"/>
        <v>1.0833333333333333</v>
      </c>
      <c r="K211" s="116" t="str">
        <f xml:space="preserve"> IF(O211=1,"",RTD("cqg.rtd",,"StudyData",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/>
      </c>
      <c r="L211" s="116" t="e">
        <f>IF(K211="",NA(),RTD("cqg.rtd",,"StudyData",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>#N/A</v>
      </c>
      <c r="O211" s="115">
        <f t="shared" si="39"/>
        <v>1</v>
      </c>
      <c r="R211" s="115">
        <f t="shared" ca="1" si="40"/>
        <v>1.1889999999999792</v>
      </c>
      <c r="S211" s="115" t="str">
        <f>IF(O211=1,"",RTD("cqg.rtd",,"StudyData", "(Vol("&amp;$E$13&amp;")when  (LocalYear("&amp;$E$13&amp;")="&amp;$D$2&amp;" AND LocalMonth("&amp;$E$13&amp;")="&amp;$C$2&amp;" AND LocalDay("&amp;$E$13&amp;")="&amp;$B$2&amp;" AND LocalHour("&amp;$E$13&amp;")="&amp;F211&amp;" AND LocalMinute("&amp;$E$13&amp;")="&amp;G211&amp;"))", "Bar", "", "Close", "5", "0", "", "", "","FALSE","T"))</f>
        <v/>
      </c>
      <c r="T211" s="115" t="str">
        <f>IF(O211=1,"",RTD("cqg.rtd",,"StudyData", "(Vol("&amp;$E$14&amp;")when  (LocalYear("&amp;$E$14&amp;")="&amp;$D$3&amp;" AND LocalMonth("&amp;$E$14&amp;")="&amp;$C$3&amp;" AND LocalDay("&amp;$E$14&amp;")="&amp;$B$3&amp;" AND LocalHour("&amp;$E$14&amp;")="&amp;F211&amp;" AND LocalMinute("&amp;$E$14&amp;")="&amp;G211&amp;"))", "Bar", "", "Close", "5", "0", "", "", "","FALSE","T"))</f>
        <v/>
      </c>
      <c r="U211" s="115" t="str">
        <f>IF(O211=1,"",RTD("cqg.rtd",,"StudyData", "(Vol("&amp;$E$15&amp;")when  (LocalYear("&amp;$E$15&amp;")="&amp;$D$4&amp;" AND LocalMonth("&amp;$E$15&amp;")="&amp;$C$4&amp;" AND LocalDay("&amp;$E$15&amp;")="&amp;$B$4&amp;" AND LocalHour("&amp;$E$15&amp;")="&amp;F211&amp;" AND LocalMinute("&amp;$E$15&amp;")="&amp;G211&amp;"))", "Bar", "", "Close", "5", "0", "", "", "","FALSE","T"))</f>
        <v/>
      </c>
      <c r="V211" s="115" t="str">
        <f>IF(O211=1,"",RTD("cqg.rtd",,"StudyData", "(Vol("&amp;$E$16&amp;")when  (LocalYear("&amp;$E$16&amp;")="&amp;$D$5&amp;" AND LocalMonth("&amp;$E$16&amp;")="&amp;$C$5&amp;" AND LocalDay("&amp;$E$16&amp;")="&amp;$B$5&amp;" AND LocalHour("&amp;$E$16&amp;")="&amp;F211&amp;" AND LocalMinute("&amp;$E$16&amp;")="&amp;G211&amp;"))", "Bar", "", "Close", "5", "0", "", "", "","FALSE","T"))</f>
        <v/>
      </c>
      <c r="W211" s="115" t="str">
        <f>IF(O211=1,"",RTD("cqg.rtd",,"StudyData", "(Vol("&amp;$E$17&amp;")when  (LocalYear("&amp;$E$17&amp;")="&amp;$D$6&amp;" AND LocalMonth("&amp;$E$17&amp;")="&amp;$C$6&amp;" AND LocalDay("&amp;$E$17&amp;")="&amp;$B$6&amp;" AND LocalHour("&amp;$E$17&amp;")="&amp;F211&amp;" AND LocalMinute("&amp;$E$17&amp;")="&amp;G211&amp;"))", "Bar", "", "Close", "5", "0", "", "", "","FALSE","T"))</f>
        <v/>
      </c>
      <c r="X211" s="115" t="str">
        <f>IF(O211=1,"",RTD("cqg.rtd",,"StudyData", "(Vol("&amp;$E$18&amp;")when  (LocalYear("&amp;$E$18&amp;")="&amp;$D$7&amp;" AND LocalMonth("&amp;$E$18&amp;")="&amp;$C$7&amp;" AND LocalDay("&amp;$E$18&amp;")="&amp;$B$7&amp;" AND LocalHour("&amp;$E$18&amp;")="&amp;F211&amp;" AND LocalMinute("&amp;$E$18&amp;")="&amp;G211&amp;"))", "Bar", "", "Close", "5", "0", "", "", "","FALSE","T"))</f>
        <v/>
      </c>
      <c r="Y211" s="115" t="str">
        <f>IF(O211=1,"",RTD("cqg.rtd",,"StudyData", "(Vol("&amp;$E$19&amp;")when  (LocalYear("&amp;$E$19&amp;")="&amp;$D$8&amp;" AND LocalMonth("&amp;$E$19&amp;")="&amp;$C$8&amp;" AND LocalDay("&amp;$E$19&amp;")="&amp;$B$8&amp;" AND LocalHour("&amp;$E$19&amp;")="&amp;F211&amp;" AND LocalMinute("&amp;$E$19&amp;")="&amp;G211&amp;"))", "Bar", "", "Close", "5", "0", "", "", "","FALSE","T"))</f>
        <v/>
      </c>
      <c r="Z211" s="115" t="str">
        <f>IF(O211=1,"",RTD("cqg.rtd",,"StudyData", "(Vol("&amp;$E$20&amp;")when  (LocalYear("&amp;$E$20&amp;")="&amp;$D$9&amp;" AND LocalMonth("&amp;$E$20&amp;")="&amp;$C$9&amp;" AND LocalDay("&amp;$E$20&amp;")="&amp;$B$9&amp;" AND LocalHour("&amp;$E$20&amp;")="&amp;F211&amp;" AND LocalMinute("&amp;$E$20&amp;")="&amp;G211&amp;"))", "Bar", "", "Close", "5", "0", "", "", "","FALSE","T"))</f>
        <v/>
      </c>
      <c r="AA211" s="115" t="str">
        <f>IF(O211=1,"",RTD("cqg.rtd",,"StudyData", "(Vol("&amp;$E$21&amp;")when  (LocalYear("&amp;$E$21&amp;")="&amp;$D$10&amp;" AND LocalMonth("&amp;$E$21&amp;")="&amp;$C$10&amp;" AND LocalDay("&amp;$E$21&amp;")="&amp;$B$10&amp;" AND LocalHour("&amp;$E$21&amp;")="&amp;F211&amp;" AND LocalMinute("&amp;$E$21&amp;")="&amp;G211&amp;"))", "Bar", "", "Close", "5", "0", "", "", "","FALSE","T"))</f>
        <v/>
      </c>
      <c r="AB211" s="115" t="str">
        <f>IF(O211=1,"",RTD("cqg.rtd",,"StudyData", "(Vol("&amp;$E$21&amp;")when  (LocalYear("&amp;$E$21&amp;")="&amp;$D$11&amp;" AND LocalMonth("&amp;$E$21&amp;")="&amp;$C$11&amp;" AND LocalDay("&amp;$E$21&amp;")="&amp;$B$11&amp;" AND LocalHour("&amp;$E$21&amp;")="&amp;F211&amp;" AND LocalMinute("&amp;$E$21&amp;")="&amp;G211&amp;"))", "Bar", "", "Close", "5", "0", "", "", "","FALSE","T"))</f>
        <v/>
      </c>
      <c r="AC211" s="116" t="str">
        <f t="shared" si="41"/>
        <v/>
      </c>
      <c r="AE211" s="115" t="str">
        <f ca="1">IF($R211=1,SUM($S$1:S211),"")</f>
        <v/>
      </c>
      <c r="AF211" s="115" t="str">
        <f ca="1">IF($R211=1,SUM($T$1:T211),"")</f>
        <v/>
      </c>
      <c r="AG211" s="115" t="str">
        <f ca="1">IF($R211=1,SUM($U$1:U211),"")</f>
        <v/>
      </c>
      <c r="AH211" s="115" t="str">
        <f ca="1">IF($R211=1,SUM($V$1:V211),"")</f>
        <v/>
      </c>
      <c r="AI211" s="115" t="str">
        <f ca="1">IF($R211=1,SUM($W$1:W211),"")</f>
        <v/>
      </c>
      <c r="AJ211" s="115" t="str">
        <f ca="1">IF($R211=1,SUM($X$1:X211),"")</f>
        <v/>
      </c>
      <c r="AK211" s="115" t="str">
        <f ca="1">IF($R211=1,SUM($Y$1:Y211),"")</f>
        <v/>
      </c>
      <c r="AL211" s="115" t="str">
        <f ca="1">IF($R211=1,SUM($Z$1:Z211),"")</f>
        <v/>
      </c>
      <c r="AM211" s="115" t="str">
        <f ca="1">IF($R211=1,SUM($AA$1:AA211),"")</f>
        <v/>
      </c>
      <c r="AN211" s="115" t="str">
        <f ca="1">IF($R211=1,SUM($AB$1:AB211),"")</f>
        <v/>
      </c>
      <c r="AO211" s="115" t="str">
        <f ca="1">IF($R211=1,SUM($AC$1:AC211),"")</f>
        <v/>
      </c>
      <c r="AQ211" s="120" t="str">
        <f t="shared" si="42"/>
        <v>26:00</v>
      </c>
    </row>
    <row r="212" spans="6:43" x14ac:dyDescent="0.3">
      <c r="F212" s="115">
        <f t="shared" ref="F212:F271" si="43">IF(G211=55,F211+1,F211)</f>
        <v>26</v>
      </c>
      <c r="G212" s="117" t="str">
        <f t="shared" ref="G212:G271" si="44">IF(G211=55,0&amp;0,IF(G211=0&amp;0,G211+0&amp;5,G211+5))</f>
        <v>05</v>
      </c>
      <c r="H212" s="118">
        <f t="shared" ref="H212:H271" si="45">_xlfn.NUMBERVALUE(F212&amp;":"&amp;G212)</f>
        <v>1.0868055555555556</v>
      </c>
      <c r="K212" s="116" t="str">
        <f xml:space="preserve"> IF(O212=1,"",RTD("cqg.rtd",,"StudyData",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/>
      </c>
      <c r="L212" s="116" t="e">
        <f>IF(K212="",NA(),RTD("cqg.rtd",,"StudyData",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>#N/A</v>
      </c>
      <c r="O212" s="115">
        <f t="shared" si="39"/>
        <v>1</v>
      </c>
      <c r="R212" s="115">
        <f t="shared" ca="1" si="40"/>
        <v>1.1899999999999791</v>
      </c>
      <c r="S212" s="115" t="str">
        <f>IF(O212=1,"",RTD("cqg.rtd",,"StudyData", "(Vol("&amp;$E$13&amp;")when  (LocalYear("&amp;$E$13&amp;")="&amp;$D$2&amp;" AND LocalMonth("&amp;$E$13&amp;")="&amp;$C$2&amp;" AND LocalDay("&amp;$E$13&amp;")="&amp;$B$2&amp;" AND LocalHour("&amp;$E$13&amp;")="&amp;F212&amp;" AND LocalMinute("&amp;$E$13&amp;")="&amp;G212&amp;"))", "Bar", "", "Close", "5", "0", "", "", "","FALSE","T"))</f>
        <v/>
      </c>
      <c r="T212" s="115" t="str">
        <f>IF(O212=1,"",RTD("cqg.rtd",,"StudyData", "(Vol("&amp;$E$14&amp;")when  (LocalYear("&amp;$E$14&amp;")="&amp;$D$3&amp;" AND LocalMonth("&amp;$E$14&amp;")="&amp;$C$3&amp;" AND LocalDay("&amp;$E$14&amp;")="&amp;$B$3&amp;" AND LocalHour("&amp;$E$14&amp;")="&amp;F212&amp;" AND LocalMinute("&amp;$E$14&amp;")="&amp;G212&amp;"))", "Bar", "", "Close", "5", "0", "", "", "","FALSE","T"))</f>
        <v/>
      </c>
      <c r="U212" s="115" t="str">
        <f>IF(O212=1,"",RTD("cqg.rtd",,"StudyData", "(Vol("&amp;$E$15&amp;")when  (LocalYear("&amp;$E$15&amp;")="&amp;$D$4&amp;" AND LocalMonth("&amp;$E$15&amp;")="&amp;$C$4&amp;" AND LocalDay("&amp;$E$15&amp;")="&amp;$B$4&amp;" AND LocalHour("&amp;$E$15&amp;")="&amp;F212&amp;" AND LocalMinute("&amp;$E$15&amp;")="&amp;G212&amp;"))", "Bar", "", "Close", "5", "0", "", "", "","FALSE","T"))</f>
        <v/>
      </c>
      <c r="V212" s="115" t="str">
        <f>IF(O212=1,"",RTD("cqg.rtd",,"StudyData", "(Vol("&amp;$E$16&amp;")when  (LocalYear("&amp;$E$16&amp;")="&amp;$D$5&amp;" AND LocalMonth("&amp;$E$16&amp;")="&amp;$C$5&amp;" AND LocalDay("&amp;$E$16&amp;")="&amp;$B$5&amp;" AND LocalHour("&amp;$E$16&amp;")="&amp;F212&amp;" AND LocalMinute("&amp;$E$16&amp;")="&amp;G212&amp;"))", "Bar", "", "Close", "5", "0", "", "", "","FALSE","T"))</f>
        <v/>
      </c>
      <c r="W212" s="115" t="str">
        <f>IF(O212=1,"",RTD("cqg.rtd",,"StudyData", "(Vol("&amp;$E$17&amp;")when  (LocalYear("&amp;$E$17&amp;")="&amp;$D$6&amp;" AND LocalMonth("&amp;$E$17&amp;")="&amp;$C$6&amp;" AND LocalDay("&amp;$E$17&amp;")="&amp;$B$6&amp;" AND LocalHour("&amp;$E$17&amp;")="&amp;F212&amp;" AND LocalMinute("&amp;$E$17&amp;")="&amp;G212&amp;"))", "Bar", "", "Close", "5", "0", "", "", "","FALSE","T"))</f>
        <v/>
      </c>
      <c r="X212" s="115" t="str">
        <f>IF(O212=1,"",RTD("cqg.rtd",,"StudyData", "(Vol("&amp;$E$18&amp;")when  (LocalYear("&amp;$E$18&amp;")="&amp;$D$7&amp;" AND LocalMonth("&amp;$E$18&amp;")="&amp;$C$7&amp;" AND LocalDay("&amp;$E$18&amp;")="&amp;$B$7&amp;" AND LocalHour("&amp;$E$18&amp;")="&amp;F212&amp;" AND LocalMinute("&amp;$E$18&amp;")="&amp;G212&amp;"))", "Bar", "", "Close", "5", "0", "", "", "","FALSE","T"))</f>
        <v/>
      </c>
      <c r="Y212" s="115" t="str">
        <f>IF(O212=1,"",RTD("cqg.rtd",,"StudyData", "(Vol("&amp;$E$19&amp;")when  (LocalYear("&amp;$E$19&amp;")="&amp;$D$8&amp;" AND LocalMonth("&amp;$E$19&amp;")="&amp;$C$8&amp;" AND LocalDay("&amp;$E$19&amp;")="&amp;$B$8&amp;" AND LocalHour("&amp;$E$19&amp;")="&amp;F212&amp;" AND LocalMinute("&amp;$E$19&amp;")="&amp;G212&amp;"))", "Bar", "", "Close", "5", "0", "", "", "","FALSE","T"))</f>
        <v/>
      </c>
      <c r="Z212" s="115" t="str">
        <f>IF(O212=1,"",RTD("cqg.rtd",,"StudyData", "(Vol("&amp;$E$20&amp;")when  (LocalYear("&amp;$E$20&amp;")="&amp;$D$9&amp;" AND LocalMonth("&amp;$E$20&amp;")="&amp;$C$9&amp;" AND LocalDay("&amp;$E$20&amp;")="&amp;$B$9&amp;" AND LocalHour("&amp;$E$20&amp;")="&amp;F212&amp;" AND LocalMinute("&amp;$E$20&amp;")="&amp;G212&amp;"))", "Bar", "", "Close", "5", "0", "", "", "","FALSE","T"))</f>
        <v/>
      </c>
      <c r="AA212" s="115" t="str">
        <f>IF(O212=1,"",RTD("cqg.rtd",,"StudyData", "(Vol("&amp;$E$21&amp;")when  (LocalYear("&amp;$E$21&amp;")="&amp;$D$10&amp;" AND LocalMonth("&amp;$E$21&amp;")="&amp;$C$10&amp;" AND LocalDay("&amp;$E$21&amp;")="&amp;$B$10&amp;" AND LocalHour("&amp;$E$21&amp;")="&amp;F212&amp;" AND LocalMinute("&amp;$E$21&amp;")="&amp;G212&amp;"))", "Bar", "", "Close", "5", "0", "", "", "","FALSE","T"))</f>
        <v/>
      </c>
      <c r="AB212" s="115" t="str">
        <f>IF(O212=1,"",RTD("cqg.rtd",,"StudyData", "(Vol("&amp;$E$21&amp;")when  (LocalYear("&amp;$E$21&amp;")="&amp;$D$11&amp;" AND LocalMonth("&amp;$E$21&amp;")="&amp;$C$11&amp;" AND LocalDay("&amp;$E$21&amp;")="&amp;$B$11&amp;" AND LocalHour("&amp;$E$21&amp;")="&amp;F212&amp;" AND LocalMinute("&amp;$E$21&amp;")="&amp;G212&amp;"))", "Bar", "", "Close", "5", "0", "", "", "","FALSE","T"))</f>
        <v/>
      </c>
      <c r="AC212" s="116" t="str">
        <f t="shared" si="41"/>
        <v/>
      </c>
      <c r="AE212" s="115" t="str">
        <f ca="1">IF($R212=1,SUM($S$1:S212),"")</f>
        <v/>
      </c>
      <c r="AF212" s="115" t="str">
        <f ca="1">IF($R212=1,SUM($T$1:T212),"")</f>
        <v/>
      </c>
      <c r="AG212" s="115" t="str">
        <f ca="1">IF($R212=1,SUM($U$1:U212),"")</f>
        <v/>
      </c>
      <c r="AH212" s="115" t="str">
        <f ca="1">IF($R212=1,SUM($V$1:V212),"")</f>
        <v/>
      </c>
      <c r="AI212" s="115" t="str">
        <f ca="1">IF($R212=1,SUM($W$1:W212),"")</f>
        <v/>
      </c>
      <c r="AJ212" s="115" t="str">
        <f ca="1">IF($R212=1,SUM($X$1:X212),"")</f>
        <v/>
      </c>
      <c r="AK212" s="115" t="str">
        <f ca="1">IF($R212=1,SUM($Y$1:Y212),"")</f>
        <v/>
      </c>
      <c r="AL212" s="115" t="str">
        <f ca="1">IF($R212=1,SUM($Z$1:Z212),"")</f>
        <v/>
      </c>
      <c r="AM212" s="115" t="str">
        <f ca="1">IF($R212=1,SUM($AA$1:AA212),"")</f>
        <v/>
      </c>
      <c r="AN212" s="115" t="str">
        <f ca="1">IF($R212=1,SUM($AB$1:AB212),"")</f>
        <v/>
      </c>
      <c r="AO212" s="115" t="str">
        <f ca="1">IF($R212=1,SUM($AC$1:AC212),"")</f>
        <v/>
      </c>
      <c r="AQ212" s="120" t="str">
        <f t="shared" si="42"/>
        <v>26:05</v>
      </c>
    </row>
    <row r="213" spans="6:43" x14ac:dyDescent="0.3">
      <c r="F213" s="115">
        <f t="shared" si="43"/>
        <v>26</v>
      </c>
      <c r="G213" s="117">
        <f t="shared" si="44"/>
        <v>10</v>
      </c>
      <c r="H213" s="118">
        <f t="shared" si="45"/>
        <v>1.0902777777777779</v>
      </c>
      <c r="K213" s="116" t="str">
        <f xml:space="preserve"> IF(O213=1,"",RTD("cqg.rtd",,"StudyData",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/>
      </c>
      <c r="L213" s="116" t="e">
        <f>IF(K213="",NA(),RTD("cqg.rtd",,"StudyData",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>#N/A</v>
      </c>
      <c r="O213" s="115">
        <f t="shared" si="39"/>
        <v>1</v>
      </c>
      <c r="R213" s="115">
        <f t="shared" ca="1" si="40"/>
        <v>1.190999999999979</v>
      </c>
      <c r="S213" s="115" t="str">
        <f>IF(O213=1,"",RTD("cqg.rtd",,"StudyData", "(Vol("&amp;$E$13&amp;")when  (LocalYear("&amp;$E$13&amp;")="&amp;$D$2&amp;" AND LocalMonth("&amp;$E$13&amp;")="&amp;$C$2&amp;" AND LocalDay("&amp;$E$13&amp;")="&amp;$B$2&amp;" AND LocalHour("&amp;$E$13&amp;")="&amp;F213&amp;" AND LocalMinute("&amp;$E$13&amp;")="&amp;G213&amp;"))", "Bar", "", "Close", "5", "0", "", "", "","FALSE","T"))</f>
        <v/>
      </c>
      <c r="T213" s="115" t="str">
        <f>IF(O213=1,"",RTD("cqg.rtd",,"StudyData", "(Vol("&amp;$E$14&amp;")when  (LocalYear("&amp;$E$14&amp;")="&amp;$D$3&amp;" AND LocalMonth("&amp;$E$14&amp;")="&amp;$C$3&amp;" AND LocalDay("&amp;$E$14&amp;")="&amp;$B$3&amp;" AND LocalHour("&amp;$E$14&amp;")="&amp;F213&amp;" AND LocalMinute("&amp;$E$14&amp;")="&amp;G213&amp;"))", "Bar", "", "Close", "5", "0", "", "", "","FALSE","T"))</f>
        <v/>
      </c>
      <c r="U213" s="115" t="str">
        <f>IF(O213=1,"",RTD("cqg.rtd",,"StudyData", "(Vol("&amp;$E$15&amp;")when  (LocalYear("&amp;$E$15&amp;")="&amp;$D$4&amp;" AND LocalMonth("&amp;$E$15&amp;")="&amp;$C$4&amp;" AND LocalDay("&amp;$E$15&amp;")="&amp;$B$4&amp;" AND LocalHour("&amp;$E$15&amp;")="&amp;F213&amp;" AND LocalMinute("&amp;$E$15&amp;")="&amp;G213&amp;"))", "Bar", "", "Close", "5", "0", "", "", "","FALSE","T"))</f>
        <v/>
      </c>
      <c r="V213" s="115" t="str">
        <f>IF(O213=1,"",RTD("cqg.rtd",,"StudyData", "(Vol("&amp;$E$16&amp;")when  (LocalYear("&amp;$E$16&amp;")="&amp;$D$5&amp;" AND LocalMonth("&amp;$E$16&amp;")="&amp;$C$5&amp;" AND LocalDay("&amp;$E$16&amp;")="&amp;$B$5&amp;" AND LocalHour("&amp;$E$16&amp;")="&amp;F213&amp;" AND LocalMinute("&amp;$E$16&amp;")="&amp;G213&amp;"))", "Bar", "", "Close", "5", "0", "", "", "","FALSE","T"))</f>
        <v/>
      </c>
      <c r="W213" s="115" t="str">
        <f>IF(O213=1,"",RTD("cqg.rtd",,"StudyData", "(Vol("&amp;$E$17&amp;")when  (LocalYear("&amp;$E$17&amp;")="&amp;$D$6&amp;" AND LocalMonth("&amp;$E$17&amp;")="&amp;$C$6&amp;" AND LocalDay("&amp;$E$17&amp;")="&amp;$B$6&amp;" AND LocalHour("&amp;$E$17&amp;")="&amp;F213&amp;" AND LocalMinute("&amp;$E$17&amp;")="&amp;G213&amp;"))", "Bar", "", "Close", "5", "0", "", "", "","FALSE","T"))</f>
        <v/>
      </c>
      <c r="X213" s="115" t="str">
        <f>IF(O213=1,"",RTD("cqg.rtd",,"StudyData", "(Vol("&amp;$E$18&amp;")when  (LocalYear("&amp;$E$18&amp;")="&amp;$D$7&amp;" AND LocalMonth("&amp;$E$18&amp;")="&amp;$C$7&amp;" AND LocalDay("&amp;$E$18&amp;")="&amp;$B$7&amp;" AND LocalHour("&amp;$E$18&amp;")="&amp;F213&amp;" AND LocalMinute("&amp;$E$18&amp;")="&amp;G213&amp;"))", "Bar", "", "Close", "5", "0", "", "", "","FALSE","T"))</f>
        <v/>
      </c>
      <c r="Y213" s="115" t="str">
        <f>IF(O213=1,"",RTD("cqg.rtd",,"StudyData", "(Vol("&amp;$E$19&amp;")when  (LocalYear("&amp;$E$19&amp;")="&amp;$D$8&amp;" AND LocalMonth("&amp;$E$19&amp;")="&amp;$C$8&amp;" AND LocalDay("&amp;$E$19&amp;")="&amp;$B$8&amp;" AND LocalHour("&amp;$E$19&amp;")="&amp;F213&amp;" AND LocalMinute("&amp;$E$19&amp;")="&amp;G213&amp;"))", "Bar", "", "Close", "5", "0", "", "", "","FALSE","T"))</f>
        <v/>
      </c>
      <c r="Z213" s="115" t="str">
        <f>IF(O213=1,"",RTD("cqg.rtd",,"StudyData", "(Vol("&amp;$E$20&amp;")when  (LocalYear("&amp;$E$20&amp;")="&amp;$D$9&amp;" AND LocalMonth("&amp;$E$20&amp;")="&amp;$C$9&amp;" AND LocalDay("&amp;$E$20&amp;")="&amp;$B$9&amp;" AND LocalHour("&amp;$E$20&amp;")="&amp;F213&amp;" AND LocalMinute("&amp;$E$20&amp;")="&amp;G213&amp;"))", "Bar", "", "Close", "5", "0", "", "", "","FALSE","T"))</f>
        <v/>
      </c>
      <c r="AA213" s="115" t="str">
        <f>IF(O213=1,"",RTD("cqg.rtd",,"StudyData", "(Vol("&amp;$E$21&amp;")when  (LocalYear("&amp;$E$21&amp;")="&amp;$D$10&amp;" AND LocalMonth("&amp;$E$21&amp;")="&amp;$C$10&amp;" AND LocalDay("&amp;$E$21&amp;")="&amp;$B$10&amp;" AND LocalHour("&amp;$E$21&amp;")="&amp;F213&amp;" AND LocalMinute("&amp;$E$21&amp;")="&amp;G213&amp;"))", "Bar", "", "Close", "5", "0", "", "", "","FALSE","T"))</f>
        <v/>
      </c>
      <c r="AB213" s="115" t="str">
        <f>IF(O213=1,"",RTD("cqg.rtd",,"StudyData", "(Vol("&amp;$E$21&amp;")when  (LocalYear("&amp;$E$21&amp;")="&amp;$D$11&amp;" AND LocalMonth("&amp;$E$21&amp;")="&amp;$C$11&amp;" AND LocalDay("&amp;$E$21&amp;")="&amp;$B$11&amp;" AND LocalHour("&amp;$E$21&amp;")="&amp;F213&amp;" AND LocalMinute("&amp;$E$21&amp;")="&amp;G213&amp;"))", "Bar", "", "Close", "5", "0", "", "", "","FALSE","T"))</f>
        <v/>
      </c>
      <c r="AC213" s="116" t="str">
        <f t="shared" si="41"/>
        <v/>
      </c>
      <c r="AE213" s="115" t="str">
        <f ca="1">IF($R213=1,SUM($S$1:S213),"")</f>
        <v/>
      </c>
      <c r="AF213" s="115" t="str">
        <f ca="1">IF($R213=1,SUM($T$1:T213),"")</f>
        <v/>
      </c>
      <c r="AG213" s="115" t="str">
        <f ca="1">IF($R213=1,SUM($U$1:U213),"")</f>
        <v/>
      </c>
      <c r="AH213" s="115" t="str">
        <f ca="1">IF($R213=1,SUM($V$1:V213),"")</f>
        <v/>
      </c>
      <c r="AI213" s="115" t="str">
        <f ca="1">IF($R213=1,SUM($W$1:W213),"")</f>
        <v/>
      </c>
      <c r="AJ213" s="115" t="str">
        <f ca="1">IF($R213=1,SUM($X$1:X213),"")</f>
        <v/>
      </c>
      <c r="AK213" s="115" t="str">
        <f ca="1">IF($R213=1,SUM($Y$1:Y213),"")</f>
        <v/>
      </c>
      <c r="AL213" s="115" t="str">
        <f ca="1">IF($R213=1,SUM($Z$1:Z213),"")</f>
        <v/>
      </c>
      <c r="AM213" s="115" t="str">
        <f ca="1">IF($R213=1,SUM($AA$1:AA213),"")</f>
        <v/>
      </c>
      <c r="AN213" s="115" t="str">
        <f ca="1">IF($R213=1,SUM($AB$1:AB213),"")</f>
        <v/>
      </c>
      <c r="AO213" s="115" t="str">
        <f ca="1">IF($R213=1,SUM($AC$1:AC213),"")</f>
        <v/>
      </c>
      <c r="AQ213" s="120" t="str">
        <f t="shared" si="42"/>
        <v>26:10</v>
      </c>
    </row>
    <row r="214" spans="6:43" x14ac:dyDescent="0.3">
      <c r="F214" s="115">
        <f t="shared" si="43"/>
        <v>26</v>
      </c>
      <c r="G214" s="117">
        <f t="shared" si="44"/>
        <v>15</v>
      </c>
      <c r="H214" s="118">
        <f t="shared" si="45"/>
        <v>1.09375</v>
      </c>
      <c r="K214" s="116" t="str">
        <f xml:space="preserve"> IF(O214=1,"",RTD("cqg.rtd",,"StudyData",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/>
      </c>
      <c r="L214" s="116" t="e">
        <f>IF(K214="",NA(),RTD("cqg.rtd",,"StudyData",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>#N/A</v>
      </c>
      <c r="O214" s="115">
        <f t="shared" si="39"/>
        <v>1</v>
      </c>
      <c r="R214" s="115">
        <f t="shared" ca="1" si="40"/>
        <v>1.1919999999999789</v>
      </c>
      <c r="S214" s="115" t="str">
        <f>IF(O214=1,"",RTD("cqg.rtd",,"StudyData", "(Vol("&amp;$E$13&amp;")when  (LocalYear("&amp;$E$13&amp;")="&amp;$D$2&amp;" AND LocalMonth("&amp;$E$13&amp;")="&amp;$C$2&amp;" AND LocalDay("&amp;$E$13&amp;")="&amp;$B$2&amp;" AND LocalHour("&amp;$E$13&amp;")="&amp;F214&amp;" AND LocalMinute("&amp;$E$13&amp;")="&amp;G214&amp;"))", "Bar", "", "Close", "5", "0", "", "", "","FALSE","T"))</f>
        <v/>
      </c>
      <c r="T214" s="115" t="str">
        <f>IF(O214=1,"",RTD("cqg.rtd",,"StudyData", "(Vol("&amp;$E$14&amp;")when  (LocalYear("&amp;$E$14&amp;")="&amp;$D$3&amp;" AND LocalMonth("&amp;$E$14&amp;")="&amp;$C$3&amp;" AND LocalDay("&amp;$E$14&amp;")="&amp;$B$3&amp;" AND LocalHour("&amp;$E$14&amp;")="&amp;F214&amp;" AND LocalMinute("&amp;$E$14&amp;")="&amp;G214&amp;"))", "Bar", "", "Close", "5", "0", "", "", "","FALSE","T"))</f>
        <v/>
      </c>
      <c r="U214" s="115" t="str">
        <f>IF(O214=1,"",RTD("cqg.rtd",,"StudyData", "(Vol("&amp;$E$15&amp;")when  (LocalYear("&amp;$E$15&amp;")="&amp;$D$4&amp;" AND LocalMonth("&amp;$E$15&amp;")="&amp;$C$4&amp;" AND LocalDay("&amp;$E$15&amp;")="&amp;$B$4&amp;" AND LocalHour("&amp;$E$15&amp;")="&amp;F214&amp;" AND LocalMinute("&amp;$E$15&amp;")="&amp;G214&amp;"))", "Bar", "", "Close", "5", "0", "", "", "","FALSE","T"))</f>
        <v/>
      </c>
      <c r="V214" s="115" t="str">
        <f>IF(O214=1,"",RTD("cqg.rtd",,"StudyData", "(Vol("&amp;$E$16&amp;")when  (LocalYear("&amp;$E$16&amp;")="&amp;$D$5&amp;" AND LocalMonth("&amp;$E$16&amp;")="&amp;$C$5&amp;" AND LocalDay("&amp;$E$16&amp;")="&amp;$B$5&amp;" AND LocalHour("&amp;$E$16&amp;")="&amp;F214&amp;" AND LocalMinute("&amp;$E$16&amp;")="&amp;G214&amp;"))", "Bar", "", "Close", "5", "0", "", "", "","FALSE","T"))</f>
        <v/>
      </c>
      <c r="W214" s="115" t="str">
        <f>IF(O214=1,"",RTD("cqg.rtd",,"StudyData", "(Vol("&amp;$E$17&amp;")when  (LocalYear("&amp;$E$17&amp;")="&amp;$D$6&amp;" AND LocalMonth("&amp;$E$17&amp;")="&amp;$C$6&amp;" AND LocalDay("&amp;$E$17&amp;")="&amp;$B$6&amp;" AND LocalHour("&amp;$E$17&amp;")="&amp;F214&amp;" AND LocalMinute("&amp;$E$17&amp;")="&amp;G214&amp;"))", "Bar", "", "Close", "5", "0", "", "", "","FALSE","T"))</f>
        <v/>
      </c>
      <c r="X214" s="115" t="str">
        <f>IF(O214=1,"",RTD("cqg.rtd",,"StudyData", "(Vol("&amp;$E$18&amp;")when  (LocalYear("&amp;$E$18&amp;")="&amp;$D$7&amp;" AND LocalMonth("&amp;$E$18&amp;")="&amp;$C$7&amp;" AND LocalDay("&amp;$E$18&amp;")="&amp;$B$7&amp;" AND LocalHour("&amp;$E$18&amp;")="&amp;F214&amp;" AND LocalMinute("&amp;$E$18&amp;")="&amp;G214&amp;"))", "Bar", "", "Close", "5", "0", "", "", "","FALSE","T"))</f>
        <v/>
      </c>
      <c r="Y214" s="115" t="str">
        <f>IF(O214=1,"",RTD("cqg.rtd",,"StudyData", "(Vol("&amp;$E$19&amp;")when  (LocalYear("&amp;$E$19&amp;")="&amp;$D$8&amp;" AND LocalMonth("&amp;$E$19&amp;")="&amp;$C$8&amp;" AND LocalDay("&amp;$E$19&amp;")="&amp;$B$8&amp;" AND LocalHour("&amp;$E$19&amp;")="&amp;F214&amp;" AND LocalMinute("&amp;$E$19&amp;")="&amp;G214&amp;"))", "Bar", "", "Close", "5", "0", "", "", "","FALSE","T"))</f>
        <v/>
      </c>
      <c r="Z214" s="115" t="str">
        <f>IF(O214=1,"",RTD("cqg.rtd",,"StudyData", "(Vol("&amp;$E$20&amp;")when  (LocalYear("&amp;$E$20&amp;")="&amp;$D$9&amp;" AND LocalMonth("&amp;$E$20&amp;")="&amp;$C$9&amp;" AND LocalDay("&amp;$E$20&amp;")="&amp;$B$9&amp;" AND LocalHour("&amp;$E$20&amp;")="&amp;F214&amp;" AND LocalMinute("&amp;$E$20&amp;")="&amp;G214&amp;"))", "Bar", "", "Close", "5", "0", "", "", "","FALSE","T"))</f>
        <v/>
      </c>
      <c r="AA214" s="115" t="str">
        <f>IF(O214=1,"",RTD("cqg.rtd",,"StudyData", "(Vol("&amp;$E$21&amp;")when  (LocalYear("&amp;$E$21&amp;")="&amp;$D$10&amp;" AND LocalMonth("&amp;$E$21&amp;")="&amp;$C$10&amp;" AND LocalDay("&amp;$E$21&amp;")="&amp;$B$10&amp;" AND LocalHour("&amp;$E$21&amp;")="&amp;F214&amp;" AND LocalMinute("&amp;$E$21&amp;")="&amp;G214&amp;"))", "Bar", "", "Close", "5", "0", "", "", "","FALSE","T"))</f>
        <v/>
      </c>
      <c r="AB214" s="115" t="str">
        <f>IF(O214=1,"",RTD("cqg.rtd",,"StudyData", "(Vol("&amp;$E$21&amp;")when  (LocalYear("&amp;$E$21&amp;")="&amp;$D$11&amp;" AND LocalMonth("&amp;$E$21&amp;")="&amp;$C$11&amp;" AND LocalDay("&amp;$E$21&amp;")="&amp;$B$11&amp;" AND LocalHour("&amp;$E$21&amp;")="&amp;F214&amp;" AND LocalMinute("&amp;$E$21&amp;")="&amp;G214&amp;"))", "Bar", "", "Close", "5", "0", "", "", "","FALSE","T"))</f>
        <v/>
      </c>
      <c r="AC214" s="116" t="str">
        <f t="shared" si="41"/>
        <v/>
      </c>
      <c r="AE214" s="115" t="str">
        <f ca="1">IF($R214=1,SUM($S$1:S214),"")</f>
        <v/>
      </c>
      <c r="AF214" s="115" t="str">
        <f ca="1">IF($R214=1,SUM($T$1:T214),"")</f>
        <v/>
      </c>
      <c r="AG214" s="115" t="str">
        <f ca="1">IF($R214=1,SUM($U$1:U214),"")</f>
        <v/>
      </c>
      <c r="AH214" s="115" t="str">
        <f ca="1">IF($R214=1,SUM($V$1:V214),"")</f>
        <v/>
      </c>
      <c r="AI214" s="115" t="str">
        <f ca="1">IF($R214=1,SUM($W$1:W214),"")</f>
        <v/>
      </c>
      <c r="AJ214" s="115" t="str">
        <f ca="1">IF($R214=1,SUM($X$1:X214),"")</f>
        <v/>
      </c>
      <c r="AK214" s="115" t="str">
        <f ca="1">IF($R214=1,SUM($Y$1:Y214),"")</f>
        <v/>
      </c>
      <c r="AL214" s="115" t="str">
        <f ca="1">IF($R214=1,SUM($Z$1:Z214),"")</f>
        <v/>
      </c>
      <c r="AM214" s="115" t="str">
        <f ca="1">IF($R214=1,SUM($AA$1:AA214),"")</f>
        <v/>
      </c>
      <c r="AN214" s="115" t="str">
        <f ca="1">IF($R214=1,SUM($AB$1:AB214),"")</f>
        <v/>
      </c>
      <c r="AO214" s="115" t="str">
        <f ca="1">IF($R214=1,SUM($AC$1:AC214),"")</f>
        <v/>
      </c>
      <c r="AQ214" s="120" t="str">
        <f t="shared" si="42"/>
        <v>26:15</v>
      </c>
    </row>
    <row r="215" spans="6:43" x14ac:dyDescent="0.3">
      <c r="F215" s="115">
        <f t="shared" si="43"/>
        <v>26</v>
      </c>
      <c r="G215" s="117">
        <f t="shared" si="44"/>
        <v>20</v>
      </c>
      <c r="H215" s="118">
        <f t="shared" si="45"/>
        <v>1.0972222222222221</v>
      </c>
      <c r="K215" s="116" t="str">
        <f xml:space="preserve"> IF(O215=1,"",RTD("cqg.rtd",,"StudyData",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/>
      </c>
      <c r="L215" s="116" t="e">
        <f>IF(K215="",NA(),RTD("cqg.rtd",,"StudyData",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>#N/A</v>
      </c>
      <c r="O215" s="115">
        <f t="shared" si="39"/>
        <v>1</v>
      </c>
      <c r="R215" s="115">
        <f t="shared" ca="1" si="40"/>
        <v>1.1929999999999787</v>
      </c>
      <c r="S215" s="115" t="str">
        <f>IF(O215=1,"",RTD("cqg.rtd",,"StudyData", "(Vol("&amp;$E$13&amp;")when  (LocalYear("&amp;$E$13&amp;")="&amp;$D$2&amp;" AND LocalMonth("&amp;$E$13&amp;")="&amp;$C$2&amp;" AND LocalDay("&amp;$E$13&amp;")="&amp;$B$2&amp;" AND LocalHour("&amp;$E$13&amp;")="&amp;F215&amp;" AND LocalMinute("&amp;$E$13&amp;")="&amp;G215&amp;"))", "Bar", "", "Close", "5", "0", "", "", "","FALSE","T"))</f>
        <v/>
      </c>
      <c r="T215" s="115" t="str">
        <f>IF(O215=1,"",RTD("cqg.rtd",,"StudyData", "(Vol("&amp;$E$14&amp;")when  (LocalYear("&amp;$E$14&amp;")="&amp;$D$3&amp;" AND LocalMonth("&amp;$E$14&amp;")="&amp;$C$3&amp;" AND LocalDay("&amp;$E$14&amp;")="&amp;$B$3&amp;" AND LocalHour("&amp;$E$14&amp;")="&amp;F215&amp;" AND LocalMinute("&amp;$E$14&amp;")="&amp;G215&amp;"))", "Bar", "", "Close", "5", "0", "", "", "","FALSE","T"))</f>
        <v/>
      </c>
      <c r="U215" s="115" t="str">
        <f>IF(O215=1,"",RTD("cqg.rtd",,"StudyData", "(Vol("&amp;$E$15&amp;")when  (LocalYear("&amp;$E$15&amp;")="&amp;$D$4&amp;" AND LocalMonth("&amp;$E$15&amp;")="&amp;$C$4&amp;" AND LocalDay("&amp;$E$15&amp;")="&amp;$B$4&amp;" AND LocalHour("&amp;$E$15&amp;")="&amp;F215&amp;" AND LocalMinute("&amp;$E$15&amp;")="&amp;G215&amp;"))", "Bar", "", "Close", "5", "0", "", "", "","FALSE","T"))</f>
        <v/>
      </c>
      <c r="V215" s="115" t="str">
        <f>IF(O215=1,"",RTD("cqg.rtd",,"StudyData", "(Vol("&amp;$E$16&amp;")when  (LocalYear("&amp;$E$16&amp;")="&amp;$D$5&amp;" AND LocalMonth("&amp;$E$16&amp;")="&amp;$C$5&amp;" AND LocalDay("&amp;$E$16&amp;")="&amp;$B$5&amp;" AND LocalHour("&amp;$E$16&amp;")="&amp;F215&amp;" AND LocalMinute("&amp;$E$16&amp;")="&amp;G215&amp;"))", "Bar", "", "Close", "5", "0", "", "", "","FALSE","T"))</f>
        <v/>
      </c>
      <c r="W215" s="115" t="str">
        <f>IF(O215=1,"",RTD("cqg.rtd",,"StudyData", "(Vol("&amp;$E$17&amp;")when  (LocalYear("&amp;$E$17&amp;")="&amp;$D$6&amp;" AND LocalMonth("&amp;$E$17&amp;")="&amp;$C$6&amp;" AND LocalDay("&amp;$E$17&amp;")="&amp;$B$6&amp;" AND LocalHour("&amp;$E$17&amp;")="&amp;F215&amp;" AND LocalMinute("&amp;$E$17&amp;")="&amp;G215&amp;"))", "Bar", "", "Close", "5", "0", "", "", "","FALSE","T"))</f>
        <v/>
      </c>
      <c r="X215" s="115" t="str">
        <f>IF(O215=1,"",RTD("cqg.rtd",,"StudyData", "(Vol("&amp;$E$18&amp;")when  (LocalYear("&amp;$E$18&amp;")="&amp;$D$7&amp;" AND LocalMonth("&amp;$E$18&amp;")="&amp;$C$7&amp;" AND LocalDay("&amp;$E$18&amp;")="&amp;$B$7&amp;" AND LocalHour("&amp;$E$18&amp;")="&amp;F215&amp;" AND LocalMinute("&amp;$E$18&amp;")="&amp;G215&amp;"))", "Bar", "", "Close", "5", "0", "", "", "","FALSE","T"))</f>
        <v/>
      </c>
      <c r="Y215" s="115" t="str">
        <f>IF(O215=1,"",RTD("cqg.rtd",,"StudyData", "(Vol("&amp;$E$19&amp;")when  (LocalYear("&amp;$E$19&amp;")="&amp;$D$8&amp;" AND LocalMonth("&amp;$E$19&amp;")="&amp;$C$8&amp;" AND LocalDay("&amp;$E$19&amp;")="&amp;$B$8&amp;" AND LocalHour("&amp;$E$19&amp;")="&amp;F215&amp;" AND LocalMinute("&amp;$E$19&amp;")="&amp;G215&amp;"))", "Bar", "", "Close", "5", "0", "", "", "","FALSE","T"))</f>
        <v/>
      </c>
      <c r="Z215" s="115" t="str">
        <f>IF(O215=1,"",RTD("cqg.rtd",,"StudyData", "(Vol("&amp;$E$20&amp;")when  (LocalYear("&amp;$E$20&amp;")="&amp;$D$9&amp;" AND LocalMonth("&amp;$E$20&amp;")="&amp;$C$9&amp;" AND LocalDay("&amp;$E$20&amp;")="&amp;$B$9&amp;" AND LocalHour("&amp;$E$20&amp;")="&amp;F215&amp;" AND LocalMinute("&amp;$E$20&amp;")="&amp;G215&amp;"))", "Bar", "", "Close", "5", "0", "", "", "","FALSE","T"))</f>
        <v/>
      </c>
      <c r="AA215" s="115" t="str">
        <f>IF(O215=1,"",RTD("cqg.rtd",,"StudyData", "(Vol("&amp;$E$21&amp;")when  (LocalYear("&amp;$E$21&amp;")="&amp;$D$10&amp;" AND LocalMonth("&amp;$E$21&amp;")="&amp;$C$10&amp;" AND LocalDay("&amp;$E$21&amp;")="&amp;$B$10&amp;" AND LocalHour("&amp;$E$21&amp;")="&amp;F215&amp;" AND LocalMinute("&amp;$E$21&amp;")="&amp;G215&amp;"))", "Bar", "", "Close", "5", "0", "", "", "","FALSE","T"))</f>
        <v/>
      </c>
      <c r="AB215" s="115" t="str">
        <f>IF(O215=1,"",RTD("cqg.rtd",,"StudyData", "(Vol("&amp;$E$21&amp;")when  (LocalYear("&amp;$E$21&amp;")="&amp;$D$11&amp;" AND LocalMonth("&amp;$E$21&amp;")="&amp;$C$11&amp;" AND LocalDay("&amp;$E$21&amp;")="&amp;$B$11&amp;" AND LocalHour("&amp;$E$21&amp;")="&amp;F215&amp;" AND LocalMinute("&amp;$E$21&amp;")="&amp;G215&amp;"))", "Bar", "", "Close", "5", "0", "", "", "","FALSE","T"))</f>
        <v/>
      </c>
      <c r="AC215" s="116" t="str">
        <f t="shared" si="41"/>
        <v/>
      </c>
      <c r="AE215" s="115" t="str">
        <f ca="1">IF($R215=1,SUM($S$1:S215),"")</f>
        <v/>
      </c>
      <c r="AF215" s="115" t="str">
        <f ca="1">IF($R215=1,SUM($T$1:T215),"")</f>
        <v/>
      </c>
      <c r="AG215" s="115" t="str">
        <f ca="1">IF($R215=1,SUM($U$1:U215),"")</f>
        <v/>
      </c>
      <c r="AH215" s="115" t="str">
        <f ca="1">IF($R215=1,SUM($V$1:V215),"")</f>
        <v/>
      </c>
      <c r="AI215" s="115" t="str">
        <f ca="1">IF($R215=1,SUM($W$1:W215),"")</f>
        <v/>
      </c>
      <c r="AJ215" s="115" t="str">
        <f ca="1">IF($R215=1,SUM($X$1:X215),"")</f>
        <v/>
      </c>
      <c r="AK215" s="115" t="str">
        <f ca="1">IF($R215=1,SUM($Y$1:Y215),"")</f>
        <v/>
      </c>
      <c r="AL215" s="115" t="str">
        <f ca="1">IF($R215=1,SUM($Z$1:Z215),"")</f>
        <v/>
      </c>
      <c r="AM215" s="115" t="str">
        <f ca="1">IF($R215=1,SUM($AA$1:AA215),"")</f>
        <v/>
      </c>
      <c r="AN215" s="115" t="str">
        <f ca="1">IF($R215=1,SUM($AB$1:AB215),"")</f>
        <v/>
      </c>
      <c r="AO215" s="115" t="str">
        <f ca="1">IF($R215=1,SUM($AC$1:AC215),"")</f>
        <v/>
      </c>
      <c r="AQ215" s="120" t="str">
        <f t="shared" si="42"/>
        <v>26:20</v>
      </c>
    </row>
    <row r="216" spans="6:43" x14ac:dyDescent="0.3">
      <c r="F216" s="115">
        <f t="shared" si="43"/>
        <v>26</v>
      </c>
      <c r="G216" s="117">
        <f t="shared" si="44"/>
        <v>25</v>
      </c>
      <c r="H216" s="118">
        <f t="shared" si="45"/>
        <v>1.1006944444444444</v>
      </c>
      <c r="K216" s="116" t="str">
        <f xml:space="preserve"> IF(O216=1,"",RTD("cqg.rtd",,"StudyData",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/>
      </c>
      <c r="L216" s="116" t="e">
        <f>IF(K216="",NA(),RTD("cqg.rtd",,"StudyData",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>#N/A</v>
      </c>
      <c r="O216" s="115">
        <f t="shared" si="39"/>
        <v>1</v>
      </c>
      <c r="R216" s="115">
        <f t="shared" ca="1" si="40"/>
        <v>1.1939999999999786</v>
      </c>
      <c r="S216" s="115" t="str">
        <f>IF(O216=1,"",RTD("cqg.rtd",,"StudyData", "(Vol("&amp;$E$13&amp;")when  (LocalYear("&amp;$E$13&amp;")="&amp;$D$2&amp;" AND LocalMonth("&amp;$E$13&amp;")="&amp;$C$2&amp;" AND LocalDay("&amp;$E$13&amp;")="&amp;$B$2&amp;" AND LocalHour("&amp;$E$13&amp;")="&amp;F216&amp;" AND LocalMinute("&amp;$E$13&amp;")="&amp;G216&amp;"))", "Bar", "", "Close", "5", "0", "", "", "","FALSE","T"))</f>
        <v/>
      </c>
      <c r="T216" s="115" t="str">
        <f>IF(O216=1,"",RTD("cqg.rtd",,"StudyData", "(Vol("&amp;$E$14&amp;")when  (LocalYear("&amp;$E$14&amp;")="&amp;$D$3&amp;" AND LocalMonth("&amp;$E$14&amp;")="&amp;$C$3&amp;" AND LocalDay("&amp;$E$14&amp;")="&amp;$B$3&amp;" AND LocalHour("&amp;$E$14&amp;")="&amp;F216&amp;" AND LocalMinute("&amp;$E$14&amp;")="&amp;G216&amp;"))", "Bar", "", "Close", "5", "0", "", "", "","FALSE","T"))</f>
        <v/>
      </c>
      <c r="U216" s="115" t="str">
        <f>IF(O216=1,"",RTD("cqg.rtd",,"StudyData", "(Vol("&amp;$E$15&amp;")when  (LocalYear("&amp;$E$15&amp;")="&amp;$D$4&amp;" AND LocalMonth("&amp;$E$15&amp;")="&amp;$C$4&amp;" AND LocalDay("&amp;$E$15&amp;")="&amp;$B$4&amp;" AND LocalHour("&amp;$E$15&amp;")="&amp;F216&amp;" AND LocalMinute("&amp;$E$15&amp;")="&amp;G216&amp;"))", "Bar", "", "Close", "5", "0", "", "", "","FALSE","T"))</f>
        <v/>
      </c>
      <c r="V216" s="115" t="str">
        <f>IF(O216=1,"",RTD("cqg.rtd",,"StudyData", "(Vol("&amp;$E$16&amp;")when  (LocalYear("&amp;$E$16&amp;")="&amp;$D$5&amp;" AND LocalMonth("&amp;$E$16&amp;")="&amp;$C$5&amp;" AND LocalDay("&amp;$E$16&amp;")="&amp;$B$5&amp;" AND LocalHour("&amp;$E$16&amp;")="&amp;F216&amp;" AND LocalMinute("&amp;$E$16&amp;")="&amp;G216&amp;"))", "Bar", "", "Close", "5", "0", "", "", "","FALSE","T"))</f>
        <v/>
      </c>
      <c r="W216" s="115" t="str">
        <f>IF(O216=1,"",RTD("cqg.rtd",,"StudyData", "(Vol("&amp;$E$17&amp;")when  (LocalYear("&amp;$E$17&amp;")="&amp;$D$6&amp;" AND LocalMonth("&amp;$E$17&amp;")="&amp;$C$6&amp;" AND LocalDay("&amp;$E$17&amp;")="&amp;$B$6&amp;" AND LocalHour("&amp;$E$17&amp;")="&amp;F216&amp;" AND LocalMinute("&amp;$E$17&amp;")="&amp;G216&amp;"))", "Bar", "", "Close", "5", "0", "", "", "","FALSE","T"))</f>
        <v/>
      </c>
      <c r="X216" s="115" t="str">
        <f>IF(O216=1,"",RTD("cqg.rtd",,"StudyData", "(Vol("&amp;$E$18&amp;")when  (LocalYear("&amp;$E$18&amp;")="&amp;$D$7&amp;" AND LocalMonth("&amp;$E$18&amp;")="&amp;$C$7&amp;" AND LocalDay("&amp;$E$18&amp;")="&amp;$B$7&amp;" AND LocalHour("&amp;$E$18&amp;")="&amp;F216&amp;" AND LocalMinute("&amp;$E$18&amp;")="&amp;G216&amp;"))", "Bar", "", "Close", "5", "0", "", "", "","FALSE","T"))</f>
        <v/>
      </c>
      <c r="Y216" s="115" t="str">
        <f>IF(O216=1,"",RTD("cqg.rtd",,"StudyData", "(Vol("&amp;$E$19&amp;")when  (LocalYear("&amp;$E$19&amp;")="&amp;$D$8&amp;" AND LocalMonth("&amp;$E$19&amp;")="&amp;$C$8&amp;" AND LocalDay("&amp;$E$19&amp;")="&amp;$B$8&amp;" AND LocalHour("&amp;$E$19&amp;")="&amp;F216&amp;" AND LocalMinute("&amp;$E$19&amp;")="&amp;G216&amp;"))", "Bar", "", "Close", "5", "0", "", "", "","FALSE","T"))</f>
        <v/>
      </c>
      <c r="Z216" s="115" t="str">
        <f>IF(O216=1,"",RTD("cqg.rtd",,"StudyData", "(Vol("&amp;$E$20&amp;")when  (LocalYear("&amp;$E$20&amp;")="&amp;$D$9&amp;" AND LocalMonth("&amp;$E$20&amp;")="&amp;$C$9&amp;" AND LocalDay("&amp;$E$20&amp;")="&amp;$B$9&amp;" AND LocalHour("&amp;$E$20&amp;")="&amp;F216&amp;" AND LocalMinute("&amp;$E$20&amp;")="&amp;G216&amp;"))", "Bar", "", "Close", "5", "0", "", "", "","FALSE","T"))</f>
        <v/>
      </c>
      <c r="AA216" s="115" t="str">
        <f>IF(O216=1,"",RTD("cqg.rtd",,"StudyData", "(Vol("&amp;$E$21&amp;")when  (LocalYear("&amp;$E$21&amp;")="&amp;$D$10&amp;" AND LocalMonth("&amp;$E$21&amp;")="&amp;$C$10&amp;" AND LocalDay("&amp;$E$21&amp;")="&amp;$B$10&amp;" AND LocalHour("&amp;$E$21&amp;")="&amp;F216&amp;" AND LocalMinute("&amp;$E$21&amp;")="&amp;G216&amp;"))", "Bar", "", "Close", "5", "0", "", "", "","FALSE","T"))</f>
        <v/>
      </c>
      <c r="AB216" s="115" t="str">
        <f>IF(O216=1,"",RTD("cqg.rtd",,"StudyData", "(Vol("&amp;$E$21&amp;")when  (LocalYear("&amp;$E$21&amp;")="&amp;$D$11&amp;" AND LocalMonth("&amp;$E$21&amp;")="&amp;$C$11&amp;" AND LocalDay("&amp;$E$21&amp;")="&amp;$B$11&amp;" AND LocalHour("&amp;$E$21&amp;")="&amp;F216&amp;" AND LocalMinute("&amp;$E$21&amp;")="&amp;G216&amp;"))", "Bar", "", "Close", "5", "0", "", "", "","FALSE","T"))</f>
        <v/>
      </c>
      <c r="AC216" s="116" t="str">
        <f t="shared" si="41"/>
        <v/>
      </c>
      <c r="AE216" s="115" t="str">
        <f ca="1">IF($R216=1,SUM($S$1:S216),"")</f>
        <v/>
      </c>
      <c r="AF216" s="115" t="str">
        <f ca="1">IF($R216=1,SUM($T$1:T216),"")</f>
        <v/>
      </c>
      <c r="AG216" s="115" t="str">
        <f ca="1">IF($R216=1,SUM($U$1:U216),"")</f>
        <v/>
      </c>
      <c r="AH216" s="115" t="str">
        <f ca="1">IF($R216=1,SUM($V$1:V216),"")</f>
        <v/>
      </c>
      <c r="AI216" s="115" t="str">
        <f ca="1">IF($R216=1,SUM($W$1:W216),"")</f>
        <v/>
      </c>
      <c r="AJ216" s="115" t="str">
        <f ca="1">IF($R216=1,SUM($X$1:X216),"")</f>
        <v/>
      </c>
      <c r="AK216" s="115" t="str">
        <f ca="1">IF($R216=1,SUM($Y$1:Y216),"")</f>
        <v/>
      </c>
      <c r="AL216" s="115" t="str">
        <f ca="1">IF($R216=1,SUM($Z$1:Z216),"")</f>
        <v/>
      </c>
      <c r="AM216" s="115" t="str">
        <f ca="1">IF($R216=1,SUM($AA$1:AA216),"")</f>
        <v/>
      </c>
      <c r="AN216" s="115" t="str">
        <f ca="1">IF($R216=1,SUM($AB$1:AB216),"")</f>
        <v/>
      </c>
      <c r="AO216" s="115" t="str">
        <f ca="1">IF($R216=1,SUM($AC$1:AC216),"")</f>
        <v/>
      </c>
      <c r="AQ216" s="120" t="str">
        <f t="shared" si="42"/>
        <v>26:25</v>
      </c>
    </row>
    <row r="217" spans="6:43" x14ac:dyDescent="0.3">
      <c r="F217" s="115">
        <f t="shared" si="43"/>
        <v>26</v>
      </c>
      <c r="G217" s="117">
        <f t="shared" si="44"/>
        <v>30</v>
      </c>
      <c r="H217" s="118">
        <f t="shared" si="45"/>
        <v>1.1041666666666667</v>
      </c>
      <c r="K217" s="116" t="str">
        <f xml:space="preserve"> IF(O217=1,"",RTD("cqg.rtd",,"StudyData",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/>
      </c>
      <c r="L217" s="116" t="e">
        <f>IF(K217="",NA(),RTD("cqg.rtd",,"StudyData",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>#N/A</v>
      </c>
      <c r="O217" s="115">
        <f t="shared" si="39"/>
        <v>1</v>
      </c>
      <c r="R217" s="115">
        <f t="shared" ca="1" si="40"/>
        <v>1.1949999999999785</v>
      </c>
      <c r="S217" s="115" t="str">
        <f>IF(O217=1,"",RTD("cqg.rtd",,"StudyData", "(Vol("&amp;$E$13&amp;")when  (LocalYear("&amp;$E$13&amp;")="&amp;$D$2&amp;" AND LocalMonth("&amp;$E$13&amp;")="&amp;$C$2&amp;" AND LocalDay("&amp;$E$13&amp;")="&amp;$B$2&amp;" AND LocalHour("&amp;$E$13&amp;")="&amp;F217&amp;" AND LocalMinute("&amp;$E$13&amp;")="&amp;G217&amp;"))", "Bar", "", "Close", "5", "0", "", "", "","FALSE","T"))</f>
        <v/>
      </c>
      <c r="T217" s="115" t="str">
        <f>IF(O217=1,"",RTD("cqg.rtd",,"StudyData", "(Vol("&amp;$E$14&amp;")when  (LocalYear("&amp;$E$14&amp;")="&amp;$D$3&amp;" AND LocalMonth("&amp;$E$14&amp;")="&amp;$C$3&amp;" AND LocalDay("&amp;$E$14&amp;")="&amp;$B$3&amp;" AND LocalHour("&amp;$E$14&amp;")="&amp;F217&amp;" AND LocalMinute("&amp;$E$14&amp;")="&amp;G217&amp;"))", "Bar", "", "Close", "5", "0", "", "", "","FALSE","T"))</f>
        <v/>
      </c>
      <c r="U217" s="115" t="str">
        <f>IF(O217=1,"",RTD("cqg.rtd",,"StudyData", "(Vol("&amp;$E$15&amp;")when  (LocalYear("&amp;$E$15&amp;")="&amp;$D$4&amp;" AND LocalMonth("&amp;$E$15&amp;")="&amp;$C$4&amp;" AND LocalDay("&amp;$E$15&amp;")="&amp;$B$4&amp;" AND LocalHour("&amp;$E$15&amp;")="&amp;F217&amp;" AND LocalMinute("&amp;$E$15&amp;")="&amp;G217&amp;"))", "Bar", "", "Close", "5", "0", "", "", "","FALSE","T"))</f>
        <v/>
      </c>
      <c r="V217" s="115" t="str">
        <f>IF(O217=1,"",RTD("cqg.rtd",,"StudyData", "(Vol("&amp;$E$16&amp;")when  (LocalYear("&amp;$E$16&amp;")="&amp;$D$5&amp;" AND LocalMonth("&amp;$E$16&amp;")="&amp;$C$5&amp;" AND LocalDay("&amp;$E$16&amp;")="&amp;$B$5&amp;" AND LocalHour("&amp;$E$16&amp;")="&amp;F217&amp;" AND LocalMinute("&amp;$E$16&amp;")="&amp;G217&amp;"))", "Bar", "", "Close", "5", "0", "", "", "","FALSE","T"))</f>
        <v/>
      </c>
      <c r="W217" s="115" t="str">
        <f>IF(O217=1,"",RTD("cqg.rtd",,"StudyData", "(Vol("&amp;$E$17&amp;")when  (LocalYear("&amp;$E$17&amp;")="&amp;$D$6&amp;" AND LocalMonth("&amp;$E$17&amp;")="&amp;$C$6&amp;" AND LocalDay("&amp;$E$17&amp;")="&amp;$B$6&amp;" AND LocalHour("&amp;$E$17&amp;")="&amp;F217&amp;" AND LocalMinute("&amp;$E$17&amp;")="&amp;G217&amp;"))", "Bar", "", "Close", "5", "0", "", "", "","FALSE","T"))</f>
        <v/>
      </c>
      <c r="X217" s="115" t="str">
        <f>IF(O217=1,"",RTD("cqg.rtd",,"StudyData", "(Vol("&amp;$E$18&amp;")when  (LocalYear("&amp;$E$18&amp;")="&amp;$D$7&amp;" AND LocalMonth("&amp;$E$18&amp;")="&amp;$C$7&amp;" AND LocalDay("&amp;$E$18&amp;")="&amp;$B$7&amp;" AND LocalHour("&amp;$E$18&amp;")="&amp;F217&amp;" AND LocalMinute("&amp;$E$18&amp;")="&amp;G217&amp;"))", "Bar", "", "Close", "5", "0", "", "", "","FALSE","T"))</f>
        <v/>
      </c>
      <c r="Y217" s="115" t="str">
        <f>IF(O217=1,"",RTD("cqg.rtd",,"StudyData", "(Vol("&amp;$E$19&amp;")when  (LocalYear("&amp;$E$19&amp;")="&amp;$D$8&amp;" AND LocalMonth("&amp;$E$19&amp;")="&amp;$C$8&amp;" AND LocalDay("&amp;$E$19&amp;")="&amp;$B$8&amp;" AND LocalHour("&amp;$E$19&amp;")="&amp;F217&amp;" AND LocalMinute("&amp;$E$19&amp;")="&amp;G217&amp;"))", "Bar", "", "Close", "5", "0", "", "", "","FALSE","T"))</f>
        <v/>
      </c>
      <c r="Z217" s="115" t="str">
        <f>IF(O217=1,"",RTD("cqg.rtd",,"StudyData", "(Vol("&amp;$E$20&amp;")when  (LocalYear("&amp;$E$20&amp;")="&amp;$D$9&amp;" AND LocalMonth("&amp;$E$20&amp;")="&amp;$C$9&amp;" AND LocalDay("&amp;$E$20&amp;")="&amp;$B$9&amp;" AND LocalHour("&amp;$E$20&amp;")="&amp;F217&amp;" AND LocalMinute("&amp;$E$20&amp;")="&amp;G217&amp;"))", "Bar", "", "Close", "5", "0", "", "", "","FALSE","T"))</f>
        <v/>
      </c>
      <c r="AA217" s="115" t="str">
        <f>IF(O217=1,"",RTD("cqg.rtd",,"StudyData", "(Vol("&amp;$E$21&amp;")when  (LocalYear("&amp;$E$21&amp;")="&amp;$D$10&amp;" AND LocalMonth("&amp;$E$21&amp;")="&amp;$C$10&amp;" AND LocalDay("&amp;$E$21&amp;")="&amp;$B$10&amp;" AND LocalHour("&amp;$E$21&amp;")="&amp;F217&amp;" AND LocalMinute("&amp;$E$21&amp;")="&amp;G217&amp;"))", "Bar", "", "Close", "5", "0", "", "", "","FALSE","T"))</f>
        <v/>
      </c>
      <c r="AB217" s="115" t="str">
        <f>IF(O217=1,"",RTD("cqg.rtd",,"StudyData", "(Vol("&amp;$E$21&amp;")when  (LocalYear("&amp;$E$21&amp;")="&amp;$D$11&amp;" AND LocalMonth("&amp;$E$21&amp;")="&amp;$C$11&amp;" AND LocalDay("&amp;$E$21&amp;")="&amp;$B$11&amp;" AND LocalHour("&amp;$E$21&amp;")="&amp;F217&amp;" AND LocalMinute("&amp;$E$21&amp;")="&amp;G217&amp;"))", "Bar", "", "Close", "5", "0", "", "", "","FALSE","T"))</f>
        <v/>
      </c>
      <c r="AC217" s="116" t="str">
        <f t="shared" si="41"/>
        <v/>
      </c>
      <c r="AE217" s="115" t="str">
        <f ca="1">IF($R217=1,SUM($S$1:S217),"")</f>
        <v/>
      </c>
      <c r="AF217" s="115" t="str">
        <f ca="1">IF($R217=1,SUM($T$1:T217),"")</f>
        <v/>
      </c>
      <c r="AG217" s="115" t="str">
        <f ca="1">IF($R217=1,SUM($U$1:U217),"")</f>
        <v/>
      </c>
      <c r="AH217" s="115" t="str">
        <f ca="1">IF($R217=1,SUM($V$1:V217),"")</f>
        <v/>
      </c>
      <c r="AI217" s="115" t="str">
        <f ca="1">IF($R217=1,SUM($W$1:W217),"")</f>
        <v/>
      </c>
      <c r="AJ217" s="115" t="str">
        <f ca="1">IF($R217=1,SUM($X$1:X217),"")</f>
        <v/>
      </c>
      <c r="AK217" s="115" t="str">
        <f ca="1">IF($R217=1,SUM($Y$1:Y217),"")</f>
        <v/>
      </c>
      <c r="AL217" s="115" t="str">
        <f ca="1">IF($R217=1,SUM($Z$1:Z217),"")</f>
        <v/>
      </c>
      <c r="AM217" s="115" t="str">
        <f ca="1">IF($R217=1,SUM($AA$1:AA217),"")</f>
        <v/>
      </c>
      <c r="AN217" s="115" t="str">
        <f ca="1">IF($R217=1,SUM($AB$1:AB217),"")</f>
        <v/>
      </c>
      <c r="AO217" s="115" t="str">
        <f ca="1">IF($R217=1,SUM($AC$1:AC217),"")</f>
        <v/>
      </c>
      <c r="AQ217" s="120" t="str">
        <f t="shared" si="42"/>
        <v>26:30</v>
      </c>
    </row>
    <row r="218" spans="6:43" x14ac:dyDescent="0.3">
      <c r="F218" s="115">
        <f t="shared" si="43"/>
        <v>26</v>
      </c>
      <c r="G218" s="117">
        <f t="shared" si="44"/>
        <v>35</v>
      </c>
      <c r="H218" s="118">
        <f t="shared" si="45"/>
        <v>1.1076388888888888</v>
      </c>
      <c r="K218" s="116" t="str">
        <f xml:space="preserve"> IF(O218=1,"",RTD("cqg.rtd",,"StudyData",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/>
      </c>
      <c r="L218" s="116" t="e">
        <f>IF(K218="",NA(),RTD("cqg.rtd",,"StudyData",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>#N/A</v>
      </c>
      <c r="O218" s="115">
        <f t="shared" si="39"/>
        <v>1</v>
      </c>
      <c r="R218" s="115">
        <f t="shared" ca="1" si="40"/>
        <v>1.1959999999999784</v>
      </c>
      <c r="S218" s="115" t="str">
        <f>IF(O218=1,"",RTD("cqg.rtd",,"StudyData", "(Vol("&amp;$E$13&amp;")when  (LocalYear("&amp;$E$13&amp;")="&amp;$D$2&amp;" AND LocalMonth("&amp;$E$13&amp;")="&amp;$C$2&amp;" AND LocalDay("&amp;$E$13&amp;")="&amp;$B$2&amp;" AND LocalHour("&amp;$E$13&amp;")="&amp;F218&amp;" AND LocalMinute("&amp;$E$13&amp;")="&amp;G218&amp;"))", "Bar", "", "Close", "5", "0", "", "", "","FALSE","T"))</f>
        <v/>
      </c>
      <c r="T218" s="115" t="str">
        <f>IF(O218=1,"",RTD("cqg.rtd",,"StudyData", "(Vol("&amp;$E$14&amp;")when  (LocalYear("&amp;$E$14&amp;")="&amp;$D$3&amp;" AND LocalMonth("&amp;$E$14&amp;")="&amp;$C$3&amp;" AND LocalDay("&amp;$E$14&amp;")="&amp;$B$3&amp;" AND LocalHour("&amp;$E$14&amp;")="&amp;F218&amp;" AND LocalMinute("&amp;$E$14&amp;")="&amp;G218&amp;"))", "Bar", "", "Close", "5", "0", "", "", "","FALSE","T"))</f>
        <v/>
      </c>
      <c r="U218" s="115" t="str">
        <f>IF(O218=1,"",RTD("cqg.rtd",,"StudyData", "(Vol("&amp;$E$15&amp;")when  (LocalYear("&amp;$E$15&amp;")="&amp;$D$4&amp;" AND LocalMonth("&amp;$E$15&amp;")="&amp;$C$4&amp;" AND LocalDay("&amp;$E$15&amp;")="&amp;$B$4&amp;" AND LocalHour("&amp;$E$15&amp;")="&amp;F218&amp;" AND LocalMinute("&amp;$E$15&amp;")="&amp;G218&amp;"))", "Bar", "", "Close", "5", "0", "", "", "","FALSE","T"))</f>
        <v/>
      </c>
      <c r="V218" s="115" t="str">
        <f>IF(O218=1,"",RTD("cqg.rtd",,"StudyData", "(Vol("&amp;$E$16&amp;")when  (LocalYear("&amp;$E$16&amp;")="&amp;$D$5&amp;" AND LocalMonth("&amp;$E$16&amp;")="&amp;$C$5&amp;" AND LocalDay("&amp;$E$16&amp;")="&amp;$B$5&amp;" AND LocalHour("&amp;$E$16&amp;")="&amp;F218&amp;" AND LocalMinute("&amp;$E$16&amp;")="&amp;G218&amp;"))", "Bar", "", "Close", "5", "0", "", "", "","FALSE","T"))</f>
        <v/>
      </c>
      <c r="W218" s="115" t="str">
        <f>IF(O218=1,"",RTD("cqg.rtd",,"StudyData", "(Vol("&amp;$E$17&amp;")when  (LocalYear("&amp;$E$17&amp;")="&amp;$D$6&amp;" AND LocalMonth("&amp;$E$17&amp;")="&amp;$C$6&amp;" AND LocalDay("&amp;$E$17&amp;")="&amp;$B$6&amp;" AND LocalHour("&amp;$E$17&amp;")="&amp;F218&amp;" AND LocalMinute("&amp;$E$17&amp;")="&amp;G218&amp;"))", "Bar", "", "Close", "5", "0", "", "", "","FALSE","T"))</f>
        <v/>
      </c>
      <c r="X218" s="115" t="str">
        <f>IF(O218=1,"",RTD("cqg.rtd",,"StudyData", "(Vol("&amp;$E$18&amp;")when  (LocalYear("&amp;$E$18&amp;")="&amp;$D$7&amp;" AND LocalMonth("&amp;$E$18&amp;")="&amp;$C$7&amp;" AND LocalDay("&amp;$E$18&amp;")="&amp;$B$7&amp;" AND LocalHour("&amp;$E$18&amp;")="&amp;F218&amp;" AND LocalMinute("&amp;$E$18&amp;")="&amp;G218&amp;"))", "Bar", "", "Close", "5", "0", "", "", "","FALSE","T"))</f>
        <v/>
      </c>
      <c r="Y218" s="115" t="str">
        <f>IF(O218=1,"",RTD("cqg.rtd",,"StudyData", "(Vol("&amp;$E$19&amp;")when  (LocalYear("&amp;$E$19&amp;")="&amp;$D$8&amp;" AND LocalMonth("&amp;$E$19&amp;")="&amp;$C$8&amp;" AND LocalDay("&amp;$E$19&amp;")="&amp;$B$8&amp;" AND LocalHour("&amp;$E$19&amp;")="&amp;F218&amp;" AND LocalMinute("&amp;$E$19&amp;")="&amp;G218&amp;"))", "Bar", "", "Close", "5", "0", "", "", "","FALSE","T"))</f>
        <v/>
      </c>
      <c r="Z218" s="115" t="str">
        <f>IF(O218=1,"",RTD("cqg.rtd",,"StudyData", "(Vol("&amp;$E$20&amp;")when  (LocalYear("&amp;$E$20&amp;")="&amp;$D$9&amp;" AND LocalMonth("&amp;$E$20&amp;")="&amp;$C$9&amp;" AND LocalDay("&amp;$E$20&amp;")="&amp;$B$9&amp;" AND LocalHour("&amp;$E$20&amp;")="&amp;F218&amp;" AND LocalMinute("&amp;$E$20&amp;")="&amp;G218&amp;"))", "Bar", "", "Close", "5", "0", "", "", "","FALSE","T"))</f>
        <v/>
      </c>
      <c r="AA218" s="115" t="str">
        <f>IF(O218=1,"",RTD("cqg.rtd",,"StudyData", "(Vol("&amp;$E$21&amp;")when  (LocalYear("&amp;$E$21&amp;")="&amp;$D$10&amp;" AND LocalMonth("&amp;$E$21&amp;")="&amp;$C$10&amp;" AND LocalDay("&amp;$E$21&amp;")="&amp;$B$10&amp;" AND LocalHour("&amp;$E$21&amp;")="&amp;F218&amp;" AND LocalMinute("&amp;$E$21&amp;")="&amp;G218&amp;"))", "Bar", "", "Close", "5", "0", "", "", "","FALSE","T"))</f>
        <v/>
      </c>
      <c r="AB218" s="115" t="str">
        <f>IF(O218=1,"",RTD("cqg.rtd",,"StudyData", "(Vol("&amp;$E$21&amp;")when  (LocalYear("&amp;$E$21&amp;")="&amp;$D$11&amp;" AND LocalMonth("&amp;$E$21&amp;")="&amp;$C$11&amp;" AND LocalDay("&amp;$E$21&amp;")="&amp;$B$11&amp;" AND LocalHour("&amp;$E$21&amp;")="&amp;F218&amp;" AND LocalMinute("&amp;$E$21&amp;")="&amp;G218&amp;"))", "Bar", "", "Close", "5", "0", "", "", "","FALSE","T"))</f>
        <v/>
      </c>
      <c r="AC218" s="116" t="str">
        <f t="shared" si="41"/>
        <v/>
      </c>
      <c r="AE218" s="115" t="str">
        <f ca="1">IF($R218=1,SUM($S$1:S218),"")</f>
        <v/>
      </c>
      <c r="AF218" s="115" t="str">
        <f ca="1">IF($R218=1,SUM($T$1:T218),"")</f>
        <v/>
      </c>
      <c r="AG218" s="115" t="str">
        <f ca="1">IF($R218=1,SUM($U$1:U218),"")</f>
        <v/>
      </c>
      <c r="AH218" s="115" t="str">
        <f ca="1">IF($R218=1,SUM($V$1:V218),"")</f>
        <v/>
      </c>
      <c r="AI218" s="115" t="str">
        <f ca="1">IF($R218=1,SUM($W$1:W218),"")</f>
        <v/>
      </c>
      <c r="AJ218" s="115" t="str">
        <f ca="1">IF($R218=1,SUM($X$1:X218),"")</f>
        <v/>
      </c>
      <c r="AK218" s="115" t="str">
        <f ca="1">IF($R218=1,SUM($Y$1:Y218),"")</f>
        <v/>
      </c>
      <c r="AL218" s="115" t="str">
        <f ca="1">IF($R218=1,SUM($Z$1:Z218),"")</f>
        <v/>
      </c>
      <c r="AM218" s="115" t="str">
        <f ca="1">IF($R218=1,SUM($AA$1:AA218),"")</f>
        <v/>
      </c>
      <c r="AN218" s="115" t="str">
        <f ca="1">IF($R218=1,SUM($AB$1:AB218),"")</f>
        <v/>
      </c>
      <c r="AO218" s="115" t="str">
        <f ca="1">IF($R218=1,SUM($AC$1:AC218),"")</f>
        <v/>
      </c>
      <c r="AQ218" s="120" t="str">
        <f t="shared" si="42"/>
        <v>26:35</v>
      </c>
    </row>
    <row r="219" spans="6:43" x14ac:dyDescent="0.3">
      <c r="F219" s="115">
        <f t="shared" si="43"/>
        <v>26</v>
      </c>
      <c r="G219" s="117">
        <f t="shared" si="44"/>
        <v>40</v>
      </c>
      <c r="H219" s="118">
        <f t="shared" si="45"/>
        <v>1.1111111111111112</v>
      </c>
      <c r="K219" s="116" t="str">
        <f xml:space="preserve"> IF(O219=1,"",RTD("cqg.rtd",,"StudyData",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/>
      </c>
      <c r="L219" s="116" t="e">
        <f>IF(K219="",NA(),RTD("cqg.rtd",,"StudyData",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>#N/A</v>
      </c>
      <c r="O219" s="115">
        <f t="shared" si="39"/>
        <v>1</v>
      </c>
      <c r="R219" s="115">
        <f t="shared" ca="1" si="40"/>
        <v>1.1969999999999783</v>
      </c>
      <c r="S219" s="115" t="str">
        <f>IF(O219=1,"",RTD("cqg.rtd",,"StudyData", "(Vol("&amp;$E$13&amp;")when  (LocalYear("&amp;$E$13&amp;")="&amp;$D$2&amp;" AND LocalMonth("&amp;$E$13&amp;")="&amp;$C$2&amp;" AND LocalDay("&amp;$E$13&amp;")="&amp;$B$2&amp;" AND LocalHour("&amp;$E$13&amp;")="&amp;F219&amp;" AND LocalMinute("&amp;$E$13&amp;")="&amp;G219&amp;"))", "Bar", "", "Close", "5", "0", "", "", "","FALSE","T"))</f>
        <v/>
      </c>
      <c r="T219" s="115" t="str">
        <f>IF(O219=1,"",RTD("cqg.rtd",,"StudyData", "(Vol("&amp;$E$14&amp;")when  (LocalYear("&amp;$E$14&amp;")="&amp;$D$3&amp;" AND LocalMonth("&amp;$E$14&amp;")="&amp;$C$3&amp;" AND LocalDay("&amp;$E$14&amp;")="&amp;$B$3&amp;" AND LocalHour("&amp;$E$14&amp;")="&amp;F219&amp;" AND LocalMinute("&amp;$E$14&amp;")="&amp;G219&amp;"))", "Bar", "", "Close", "5", "0", "", "", "","FALSE","T"))</f>
        <v/>
      </c>
      <c r="U219" s="115" t="str">
        <f>IF(O219=1,"",RTD("cqg.rtd",,"StudyData", "(Vol("&amp;$E$15&amp;")when  (LocalYear("&amp;$E$15&amp;")="&amp;$D$4&amp;" AND LocalMonth("&amp;$E$15&amp;")="&amp;$C$4&amp;" AND LocalDay("&amp;$E$15&amp;")="&amp;$B$4&amp;" AND LocalHour("&amp;$E$15&amp;")="&amp;F219&amp;" AND LocalMinute("&amp;$E$15&amp;")="&amp;G219&amp;"))", "Bar", "", "Close", "5", "0", "", "", "","FALSE","T"))</f>
        <v/>
      </c>
      <c r="V219" s="115" t="str">
        <f>IF(O219=1,"",RTD("cqg.rtd",,"StudyData", "(Vol("&amp;$E$16&amp;")when  (LocalYear("&amp;$E$16&amp;")="&amp;$D$5&amp;" AND LocalMonth("&amp;$E$16&amp;")="&amp;$C$5&amp;" AND LocalDay("&amp;$E$16&amp;")="&amp;$B$5&amp;" AND LocalHour("&amp;$E$16&amp;")="&amp;F219&amp;" AND LocalMinute("&amp;$E$16&amp;")="&amp;G219&amp;"))", "Bar", "", "Close", "5", "0", "", "", "","FALSE","T"))</f>
        <v/>
      </c>
      <c r="W219" s="115" t="str">
        <f>IF(O219=1,"",RTD("cqg.rtd",,"StudyData", "(Vol("&amp;$E$17&amp;")when  (LocalYear("&amp;$E$17&amp;")="&amp;$D$6&amp;" AND LocalMonth("&amp;$E$17&amp;")="&amp;$C$6&amp;" AND LocalDay("&amp;$E$17&amp;")="&amp;$B$6&amp;" AND LocalHour("&amp;$E$17&amp;")="&amp;F219&amp;" AND LocalMinute("&amp;$E$17&amp;")="&amp;G219&amp;"))", "Bar", "", "Close", "5", "0", "", "", "","FALSE","T"))</f>
        <v/>
      </c>
      <c r="X219" s="115" t="str">
        <f>IF(O219=1,"",RTD("cqg.rtd",,"StudyData", "(Vol("&amp;$E$18&amp;")when  (LocalYear("&amp;$E$18&amp;")="&amp;$D$7&amp;" AND LocalMonth("&amp;$E$18&amp;")="&amp;$C$7&amp;" AND LocalDay("&amp;$E$18&amp;")="&amp;$B$7&amp;" AND LocalHour("&amp;$E$18&amp;")="&amp;F219&amp;" AND LocalMinute("&amp;$E$18&amp;")="&amp;G219&amp;"))", "Bar", "", "Close", "5", "0", "", "", "","FALSE","T"))</f>
        <v/>
      </c>
      <c r="Y219" s="115" t="str">
        <f>IF(O219=1,"",RTD("cqg.rtd",,"StudyData", "(Vol("&amp;$E$19&amp;")when  (LocalYear("&amp;$E$19&amp;")="&amp;$D$8&amp;" AND LocalMonth("&amp;$E$19&amp;")="&amp;$C$8&amp;" AND LocalDay("&amp;$E$19&amp;")="&amp;$B$8&amp;" AND LocalHour("&amp;$E$19&amp;")="&amp;F219&amp;" AND LocalMinute("&amp;$E$19&amp;")="&amp;G219&amp;"))", "Bar", "", "Close", "5", "0", "", "", "","FALSE","T"))</f>
        <v/>
      </c>
      <c r="Z219" s="115" t="str">
        <f>IF(O219=1,"",RTD("cqg.rtd",,"StudyData", "(Vol("&amp;$E$20&amp;")when  (LocalYear("&amp;$E$20&amp;")="&amp;$D$9&amp;" AND LocalMonth("&amp;$E$20&amp;")="&amp;$C$9&amp;" AND LocalDay("&amp;$E$20&amp;")="&amp;$B$9&amp;" AND LocalHour("&amp;$E$20&amp;")="&amp;F219&amp;" AND LocalMinute("&amp;$E$20&amp;")="&amp;G219&amp;"))", "Bar", "", "Close", "5", "0", "", "", "","FALSE","T"))</f>
        <v/>
      </c>
      <c r="AA219" s="115" t="str">
        <f>IF(O219=1,"",RTD("cqg.rtd",,"StudyData", "(Vol("&amp;$E$21&amp;")when  (LocalYear("&amp;$E$21&amp;")="&amp;$D$10&amp;" AND LocalMonth("&amp;$E$21&amp;")="&amp;$C$10&amp;" AND LocalDay("&amp;$E$21&amp;")="&amp;$B$10&amp;" AND LocalHour("&amp;$E$21&amp;")="&amp;F219&amp;" AND LocalMinute("&amp;$E$21&amp;")="&amp;G219&amp;"))", "Bar", "", "Close", "5", "0", "", "", "","FALSE","T"))</f>
        <v/>
      </c>
      <c r="AB219" s="115" t="str">
        <f>IF(O219=1,"",RTD("cqg.rtd",,"StudyData", "(Vol("&amp;$E$21&amp;")when  (LocalYear("&amp;$E$21&amp;")="&amp;$D$11&amp;" AND LocalMonth("&amp;$E$21&amp;")="&amp;$C$11&amp;" AND LocalDay("&amp;$E$21&amp;")="&amp;$B$11&amp;" AND LocalHour("&amp;$E$21&amp;")="&amp;F219&amp;" AND LocalMinute("&amp;$E$21&amp;")="&amp;G219&amp;"))", "Bar", "", "Close", "5", "0", "", "", "","FALSE","T"))</f>
        <v/>
      </c>
      <c r="AC219" s="116" t="str">
        <f t="shared" si="41"/>
        <v/>
      </c>
      <c r="AE219" s="115" t="str">
        <f ca="1">IF($R219=1,SUM($S$1:S219),"")</f>
        <v/>
      </c>
      <c r="AF219" s="115" t="str">
        <f ca="1">IF($R219=1,SUM($T$1:T219),"")</f>
        <v/>
      </c>
      <c r="AG219" s="115" t="str">
        <f ca="1">IF($R219=1,SUM($U$1:U219),"")</f>
        <v/>
      </c>
      <c r="AH219" s="115" t="str">
        <f ca="1">IF($R219=1,SUM($V$1:V219),"")</f>
        <v/>
      </c>
      <c r="AI219" s="115" t="str">
        <f ca="1">IF($R219=1,SUM($W$1:W219),"")</f>
        <v/>
      </c>
      <c r="AJ219" s="115" t="str">
        <f ca="1">IF($R219=1,SUM($X$1:X219),"")</f>
        <v/>
      </c>
      <c r="AK219" s="115" t="str">
        <f ca="1">IF($R219=1,SUM($Y$1:Y219),"")</f>
        <v/>
      </c>
      <c r="AL219" s="115" t="str">
        <f ca="1">IF($R219=1,SUM($Z$1:Z219),"")</f>
        <v/>
      </c>
      <c r="AM219" s="115" t="str">
        <f ca="1">IF($R219=1,SUM($AA$1:AA219),"")</f>
        <v/>
      </c>
      <c r="AN219" s="115" t="str">
        <f ca="1">IF($R219=1,SUM($AB$1:AB219),"")</f>
        <v/>
      </c>
      <c r="AO219" s="115" t="str">
        <f ca="1">IF($R219=1,SUM($AC$1:AC219),"")</f>
        <v/>
      </c>
      <c r="AQ219" s="120" t="str">
        <f t="shared" si="42"/>
        <v>26:40</v>
      </c>
    </row>
    <row r="220" spans="6:43" x14ac:dyDescent="0.3">
      <c r="F220" s="115">
        <f t="shared" si="43"/>
        <v>26</v>
      </c>
      <c r="G220" s="117">
        <f t="shared" si="44"/>
        <v>45</v>
      </c>
      <c r="H220" s="118">
        <f t="shared" si="45"/>
        <v>1.1145833333333333</v>
      </c>
      <c r="K220" s="116" t="str">
        <f xml:space="preserve"> IF(O220=1,"",RTD("cqg.rtd",,"StudyData",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/>
      </c>
      <c r="L220" s="116" t="e">
        <f>IF(K220="",NA(),RTD("cqg.rtd",,"StudyData",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>#N/A</v>
      </c>
      <c r="O220" s="115">
        <f t="shared" si="39"/>
        <v>1</v>
      </c>
      <c r="R220" s="115">
        <f t="shared" ca="1" si="40"/>
        <v>1.1979999999999782</v>
      </c>
      <c r="S220" s="115" t="str">
        <f>IF(O220=1,"",RTD("cqg.rtd",,"StudyData", "(Vol("&amp;$E$13&amp;")when  (LocalYear("&amp;$E$13&amp;")="&amp;$D$2&amp;" AND LocalMonth("&amp;$E$13&amp;")="&amp;$C$2&amp;" AND LocalDay("&amp;$E$13&amp;")="&amp;$B$2&amp;" AND LocalHour("&amp;$E$13&amp;")="&amp;F220&amp;" AND LocalMinute("&amp;$E$13&amp;")="&amp;G220&amp;"))", "Bar", "", "Close", "5", "0", "", "", "","FALSE","T"))</f>
        <v/>
      </c>
      <c r="T220" s="115" t="str">
        <f>IF(O220=1,"",RTD("cqg.rtd",,"StudyData", "(Vol("&amp;$E$14&amp;")when  (LocalYear("&amp;$E$14&amp;")="&amp;$D$3&amp;" AND LocalMonth("&amp;$E$14&amp;")="&amp;$C$3&amp;" AND LocalDay("&amp;$E$14&amp;")="&amp;$B$3&amp;" AND LocalHour("&amp;$E$14&amp;")="&amp;F220&amp;" AND LocalMinute("&amp;$E$14&amp;")="&amp;G220&amp;"))", "Bar", "", "Close", "5", "0", "", "", "","FALSE","T"))</f>
        <v/>
      </c>
      <c r="U220" s="115" t="str">
        <f>IF(O220=1,"",RTD("cqg.rtd",,"StudyData", "(Vol("&amp;$E$15&amp;")when  (LocalYear("&amp;$E$15&amp;")="&amp;$D$4&amp;" AND LocalMonth("&amp;$E$15&amp;")="&amp;$C$4&amp;" AND LocalDay("&amp;$E$15&amp;")="&amp;$B$4&amp;" AND LocalHour("&amp;$E$15&amp;")="&amp;F220&amp;" AND LocalMinute("&amp;$E$15&amp;")="&amp;G220&amp;"))", "Bar", "", "Close", "5", "0", "", "", "","FALSE","T"))</f>
        <v/>
      </c>
      <c r="V220" s="115" t="str">
        <f>IF(O220=1,"",RTD("cqg.rtd",,"StudyData", "(Vol("&amp;$E$16&amp;")when  (LocalYear("&amp;$E$16&amp;")="&amp;$D$5&amp;" AND LocalMonth("&amp;$E$16&amp;")="&amp;$C$5&amp;" AND LocalDay("&amp;$E$16&amp;")="&amp;$B$5&amp;" AND LocalHour("&amp;$E$16&amp;")="&amp;F220&amp;" AND LocalMinute("&amp;$E$16&amp;")="&amp;G220&amp;"))", "Bar", "", "Close", "5", "0", "", "", "","FALSE","T"))</f>
        <v/>
      </c>
      <c r="W220" s="115" t="str">
        <f>IF(O220=1,"",RTD("cqg.rtd",,"StudyData", "(Vol("&amp;$E$17&amp;")when  (LocalYear("&amp;$E$17&amp;")="&amp;$D$6&amp;" AND LocalMonth("&amp;$E$17&amp;")="&amp;$C$6&amp;" AND LocalDay("&amp;$E$17&amp;")="&amp;$B$6&amp;" AND LocalHour("&amp;$E$17&amp;")="&amp;F220&amp;" AND LocalMinute("&amp;$E$17&amp;")="&amp;G220&amp;"))", "Bar", "", "Close", "5", "0", "", "", "","FALSE","T"))</f>
        <v/>
      </c>
      <c r="X220" s="115" t="str">
        <f>IF(O220=1,"",RTD("cqg.rtd",,"StudyData", "(Vol("&amp;$E$18&amp;")when  (LocalYear("&amp;$E$18&amp;")="&amp;$D$7&amp;" AND LocalMonth("&amp;$E$18&amp;")="&amp;$C$7&amp;" AND LocalDay("&amp;$E$18&amp;")="&amp;$B$7&amp;" AND LocalHour("&amp;$E$18&amp;")="&amp;F220&amp;" AND LocalMinute("&amp;$E$18&amp;")="&amp;G220&amp;"))", "Bar", "", "Close", "5", "0", "", "", "","FALSE","T"))</f>
        <v/>
      </c>
      <c r="Y220" s="115" t="str">
        <f>IF(O220=1,"",RTD("cqg.rtd",,"StudyData", "(Vol("&amp;$E$19&amp;")when  (LocalYear("&amp;$E$19&amp;")="&amp;$D$8&amp;" AND LocalMonth("&amp;$E$19&amp;")="&amp;$C$8&amp;" AND LocalDay("&amp;$E$19&amp;")="&amp;$B$8&amp;" AND LocalHour("&amp;$E$19&amp;")="&amp;F220&amp;" AND LocalMinute("&amp;$E$19&amp;")="&amp;G220&amp;"))", "Bar", "", "Close", "5", "0", "", "", "","FALSE","T"))</f>
        <v/>
      </c>
      <c r="Z220" s="115" t="str">
        <f>IF(O220=1,"",RTD("cqg.rtd",,"StudyData", "(Vol("&amp;$E$20&amp;")when  (LocalYear("&amp;$E$20&amp;")="&amp;$D$9&amp;" AND LocalMonth("&amp;$E$20&amp;")="&amp;$C$9&amp;" AND LocalDay("&amp;$E$20&amp;")="&amp;$B$9&amp;" AND LocalHour("&amp;$E$20&amp;")="&amp;F220&amp;" AND LocalMinute("&amp;$E$20&amp;")="&amp;G220&amp;"))", "Bar", "", "Close", "5", "0", "", "", "","FALSE","T"))</f>
        <v/>
      </c>
      <c r="AA220" s="115" t="str">
        <f>IF(O220=1,"",RTD("cqg.rtd",,"StudyData", "(Vol("&amp;$E$21&amp;")when  (LocalYear("&amp;$E$21&amp;")="&amp;$D$10&amp;" AND LocalMonth("&amp;$E$21&amp;")="&amp;$C$10&amp;" AND LocalDay("&amp;$E$21&amp;")="&amp;$B$10&amp;" AND LocalHour("&amp;$E$21&amp;")="&amp;F220&amp;" AND LocalMinute("&amp;$E$21&amp;")="&amp;G220&amp;"))", "Bar", "", "Close", "5", "0", "", "", "","FALSE","T"))</f>
        <v/>
      </c>
      <c r="AB220" s="115" t="str">
        <f>IF(O220=1,"",RTD("cqg.rtd",,"StudyData", "(Vol("&amp;$E$21&amp;")when  (LocalYear("&amp;$E$21&amp;")="&amp;$D$11&amp;" AND LocalMonth("&amp;$E$21&amp;")="&amp;$C$11&amp;" AND LocalDay("&amp;$E$21&amp;")="&amp;$B$11&amp;" AND LocalHour("&amp;$E$21&amp;")="&amp;F220&amp;" AND LocalMinute("&amp;$E$21&amp;")="&amp;G220&amp;"))", "Bar", "", "Close", "5", "0", "", "", "","FALSE","T"))</f>
        <v/>
      </c>
      <c r="AC220" s="116" t="str">
        <f t="shared" si="41"/>
        <v/>
      </c>
      <c r="AE220" s="115" t="str">
        <f ca="1">IF($R220=1,SUM($S$1:S220),"")</f>
        <v/>
      </c>
      <c r="AF220" s="115" t="str">
        <f ca="1">IF($R220=1,SUM($T$1:T220),"")</f>
        <v/>
      </c>
      <c r="AG220" s="115" t="str">
        <f ca="1">IF($R220=1,SUM($U$1:U220),"")</f>
        <v/>
      </c>
      <c r="AH220" s="115" t="str">
        <f ca="1">IF($R220=1,SUM($V$1:V220),"")</f>
        <v/>
      </c>
      <c r="AI220" s="115" t="str">
        <f ca="1">IF($R220=1,SUM($W$1:W220),"")</f>
        <v/>
      </c>
      <c r="AJ220" s="115" t="str">
        <f ca="1">IF($R220=1,SUM($X$1:X220),"")</f>
        <v/>
      </c>
      <c r="AK220" s="115" t="str">
        <f ca="1">IF($R220=1,SUM($Y$1:Y220),"")</f>
        <v/>
      </c>
      <c r="AL220" s="115" t="str">
        <f ca="1">IF($R220=1,SUM($Z$1:Z220),"")</f>
        <v/>
      </c>
      <c r="AM220" s="115" t="str">
        <f ca="1">IF($R220=1,SUM($AA$1:AA220),"")</f>
        <v/>
      </c>
      <c r="AN220" s="115" t="str">
        <f ca="1">IF($R220=1,SUM($AB$1:AB220),"")</f>
        <v/>
      </c>
      <c r="AO220" s="115" t="str">
        <f ca="1">IF($R220=1,SUM($AC$1:AC220),"")</f>
        <v/>
      </c>
      <c r="AQ220" s="120" t="str">
        <f t="shared" si="42"/>
        <v>26:45</v>
      </c>
    </row>
    <row r="221" spans="6:43" x14ac:dyDescent="0.3">
      <c r="F221" s="115">
        <f t="shared" si="43"/>
        <v>26</v>
      </c>
      <c r="G221" s="117">
        <f t="shared" si="44"/>
        <v>50</v>
      </c>
      <c r="H221" s="118">
        <f t="shared" si="45"/>
        <v>1.1180555555555556</v>
      </c>
      <c r="K221" s="116" t="str">
        <f xml:space="preserve"> IF(O221=1,"",RTD("cqg.rtd",,"StudyData",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/>
      </c>
      <c r="L221" s="116" t="e">
        <f>IF(K221="",NA(),RTD("cqg.rtd",,"StudyData",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>#N/A</v>
      </c>
      <c r="O221" s="115">
        <f t="shared" si="39"/>
        <v>1</v>
      </c>
      <c r="R221" s="115">
        <f t="shared" ca="1" si="40"/>
        <v>1.1989999999999781</v>
      </c>
      <c r="S221" s="115" t="str">
        <f>IF(O221=1,"",RTD("cqg.rtd",,"StudyData", "(Vol("&amp;$E$13&amp;")when  (LocalYear("&amp;$E$13&amp;")="&amp;$D$2&amp;" AND LocalMonth("&amp;$E$13&amp;")="&amp;$C$2&amp;" AND LocalDay("&amp;$E$13&amp;")="&amp;$B$2&amp;" AND LocalHour("&amp;$E$13&amp;")="&amp;F221&amp;" AND LocalMinute("&amp;$E$13&amp;")="&amp;G221&amp;"))", "Bar", "", "Close", "5", "0", "", "", "","FALSE","T"))</f>
        <v/>
      </c>
      <c r="T221" s="115" t="str">
        <f>IF(O221=1,"",RTD("cqg.rtd",,"StudyData", "(Vol("&amp;$E$14&amp;")when  (LocalYear("&amp;$E$14&amp;")="&amp;$D$3&amp;" AND LocalMonth("&amp;$E$14&amp;")="&amp;$C$3&amp;" AND LocalDay("&amp;$E$14&amp;")="&amp;$B$3&amp;" AND LocalHour("&amp;$E$14&amp;")="&amp;F221&amp;" AND LocalMinute("&amp;$E$14&amp;")="&amp;G221&amp;"))", "Bar", "", "Close", "5", "0", "", "", "","FALSE","T"))</f>
        <v/>
      </c>
      <c r="U221" s="115" t="str">
        <f>IF(O221=1,"",RTD("cqg.rtd",,"StudyData", "(Vol("&amp;$E$15&amp;")when  (LocalYear("&amp;$E$15&amp;")="&amp;$D$4&amp;" AND LocalMonth("&amp;$E$15&amp;")="&amp;$C$4&amp;" AND LocalDay("&amp;$E$15&amp;")="&amp;$B$4&amp;" AND LocalHour("&amp;$E$15&amp;")="&amp;F221&amp;" AND LocalMinute("&amp;$E$15&amp;")="&amp;G221&amp;"))", "Bar", "", "Close", "5", "0", "", "", "","FALSE","T"))</f>
        <v/>
      </c>
      <c r="V221" s="115" t="str">
        <f>IF(O221=1,"",RTD("cqg.rtd",,"StudyData", "(Vol("&amp;$E$16&amp;")when  (LocalYear("&amp;$E$16&amp;")="&amp;$D$5&amp;" AND LocalMonth("&amp;$E$16&amp;")="&amp;$C$5&amp;" AND LocalDay("&amp;$E$16&amp;")="&amp;$B$5&amp;" AND LocalHour("&amp;$E$16&amp;")="&amp;F221&amp;" AND LocalMinute("&amp;$E$16&amp;")="&amp;G221&amp;"))", "Bar", "", "Close", "5", "0", "", "", "","FALSE","T"))</f>
        <v/>
      </c>
      <c r="W221" s="115" t="str">
        <f>IF(O221=1,"",RTD("cqg.rtd",,"StudyData", "(Vol("&amp;$E$17&amp;")when  (LocalYear("&amp;$E$17&amp;")="&amp;$D$6&amp;" AND LocalMonth("&amp;$E$17&amp;")="&amp;$C$6&amp;" AND LocalDay("&amp;$E$17&amp;")="&amp;$B$6&amp;" AND LocalHour("&amp;$E$17&amp;")="&amp;F221&amp;" AND LocalMinute("&amp;$E$17&amp;")="&amp;G221&amp;"))", "Bar", "", "Close", "5", "0", "", "", "","FALSE","T"))</f>
        <v/>
      </c>
      <c r="X221" s="115" t="str">
        <f>IF(O221=1,"",RTD("cqg.rtd",,"StudyData", "(Vol("&amp;$E$18&amp;")when  (LocalYear("&amp;$E$18&amp;")="&amp;$D$7&amp;" AND LocalMonth("&amp;$E$18&amp;")="&amp;$C$7&amp;" AND LocalDay("&amp;$E$18&amp;")="&amp;$B$7&amp;" AND LocalHour("&amp;$E$18&amp;")="&amp;F221&amp;" AND LocalMinute("&amp;$E$18&amp;")="&amp;G221&amp;"))", "Bar", "", "Close", "5", "0", "", "", "","FALSE","T"))</f>
        <v/>
      </c>
      <c r="Y221" s="115" t="str">
        <f>IF(O221=1,"",RTD("cqg.rtd",,"StudyData", "(Vol("&amp;$E$19&amp;")when  (LocalYear("&amp;$E$19&amp;")="&amp;$D$8&amp;" AND LocalMonth("&amp;$E$19&amp;")="&amp;$C$8&amp;" AND LocalDay("&amp;$E$19&amp;")="&amp;$B$8&amp;" AND LocalHour("&amp;$E$19&amp;")="&amp;F221&amp;" AND LocalMinute("&amp;$E$19&amp;")="&amp;G221&amp;"))", "Bar", "", "Close", "5", "0", "", "", "","FALSE","T"))</f>
        <v/>
      </c>
      <c r="Z221" s="115" t="str">
        <f>IF(O221=1,"",RTD("cqg.rtd",,"StudyData", "(Vol("&amp;$E$20&amp;")when  (LocalYear("&amp;$E$20&amp;")="&amp;$D$9&amp;" AND LocalMonth("&amp;$E$20&amp;")="&amp;$C$9&amp;" AND LocalDay("&amp;$E$20&amp;")="&amp;$B$9&amp;" AND LocalHour("&amp;$E$20&amp;")="&amp;F221&amp;" AND LocalMinute("&amp;$E$20&amp;")="&amp;G221&amp;"))", "Bar", "", "Close", "5", "0", "", "", "","FALSE","T"))</f>
        <v/>
      </c>
      <c r="AA221" s="115" t="str">
        <f>IF(O221=1,"",RTD("cqg.rtd",,"StudyData", "(Vol("&amp;$E$21&amp;")when  (LocalYear("&amp;$E$21&amp;")="&amp;$D$10&amp;" AND LocalMonth("&amp;$E$21&amp;")="&amp;$C$10&amp;" AND LocalDay("&amp;$E$21&amp;")="&amp;$B$10&amp;" AND LocalHour("&amp;$E$21&amp;")="&amp;F221&amp;" AND LocalMinute("&amp;$E$21&amp;")="&amp;G221&amp;"))", "Bar", "", "Close", "5", "0", "", "", "","FALSE","T"))</f>
        <v/>
      </c>
      <c r="AB221" s="115" t="str">
        <f>IF(O221=1,"",RTD("cqg.rtd",,"StudyData", "(Vol("&amp;$E$21&amp;")when  (LocalYear("&amp;$E$21&amp;")="&amp;$D$11&amp;" AND LocalMonth("&amp;$E$21&amp;")="&amp;$C$11&amp;" AND LocalDay("&amp;$E$21&amp;")="&amp;$B$11&amp;" AND LocalHour("&amp;$E$21&amp;")="&amp;F221&amp;" AND LocalMinute("&amp;$E$21&amp;")="&amp;G221&amp;"))", "Bar", "", "Close", "5", "0", "", "", "","FALSE","T"))</f>
        <v/>
      </c>
      <c r="AC221" s="116" t="str">
        <f t="shared" si="41"/>
        <v/>
      </c>
      <c r="AE221" s="115" t="str">
        <f ca="1">IF($R221=1,SUM($S$1:S221),"")</f>
        <v/>
      </c>
      <c r="AF221" s="115" t="str">
        <f ca="1">IF($R221=1,SUM($T$1:T221),"")</f>
        <v/>
      </c>
      <c r="AG221" s="115" t="str">
        <f ca="1">IF($R221=1,SUM($U$1:U221),"")</f>
        <v/>
      </c>
      <c r="AH221" s="115" t="str">
        <f ca="1">IF($R221=1,SUM($V$1:V221),"")</f>
        <v/>
      </c>
      <c r="AI221" s="115" t="str">
        <f ca="1">IF($R221=1,SUM($W$1:W221),"")</f>
        <v/>
      </c>
      <c r="AJ221" s="115" t="str">
        <f ca="1">IF($R221=1,SUM($X$1:X221),"")</f>
        <v/>
      </c>
      <c r="AK221" s="115" t="str">
        <f ca="1">IF($R221=1,SUM($Y$1:Y221),"")</f>
        <v/>
      </c>
      <c r="AL221" s="115" t="str">
        <f ca="1">IF($R221=1,SUM($Z$1:Z221),"")</f>
        <v/>
      </c>
      <c r="AM221" s="115" t="str">
        <f ca="1">IF($R221=1,SUM($AA$1:AA221),"")</f>
        <v/>
      </c>
      <c r="AN221" s="115" t="str">
        <f ca="1">IF($R221=1,SUM($AB$1:AB221),"")</f>
        <v/>
      </c>
      <c r="AO221" s="115" t="str">
        <f ca="1">IF($R221=1,SUM($AC$1:AC221),"")</f>
        <v/>
      </c>
      <c r="AQ221" s="120" t="str">
        <f t="shared" si="42"/>
        <v>26:50</v>
      </c>
    </row>
    <row r="222" spans="6:43" x14ac:dyDescent="0.3">
      <c r="F222" s="115">
        <f t="shared" si="43"/>
        <v>26</v>
      </c>
      <c r="G222" s="117">
        <f t="shared" si="44"/>
        <v>55</v>
      </c>
      <c r="H222" s="118">
        <f t="shared" si="45"/>
        <v>1.1215277777777779</v>
      </c>
      <c r="K222" s="116" t="str">
        <f xml:space="preserve"> IF(O222=1,"",RTD("cqg.rtd",,"StudyData",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/>
      </c>
      <c r="L222" s="116" t="e">
        <f>IF(K222="",NA(),RTD("cqg.rtd",,"StudyData",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>#N/A</v>
      </c>
      <c r="O222" s="115">
        <f t="shared" si="39"/>
        <v>1</v>
      </c>
      <c r="R222" s="115">
        <f t="shared" ca="1" si="40"/>
        <v>1.199999999999978</v>
      </c>
      <c r="S222" s="115" t="str">
        <f>IF(O222=1,"",RTD("cqg.rtd",,"StudyData", "(Vol("&amp;$E$13&amp;")when  (LocalYear("&amp;$E$13&amp;")="&amp;$D$2&amp;" AND LocalMonth("&amp;$E$13&amp;")="&amp;$C$2&amp;" AND LocalDay("&amp;$E$13&amp;")="&amp;$B$2&amp;" AND LocalHour("&amp;$E$13&amp;")="&amp;F222&amp;" AND LocalMinute("&amp;$E$13&amp;")="&amp;G222&amp;"))", "Bar", "", "Close", "5", "0", "", "", "","FALSE","T"))</f>
        <v/>
      </c>
      <c r="T222" s="115" t="str">
        <f>IF(O222=1,"",RTD("cqg.rtd",,"StudyData", "(Vol("&amp;$E$14&amp;")when  (LocalYear("&amp;$E$14&amp;")="&amp;$D$3&amp;" AND LocalMonth("&amp;$E$14&amp;")="&amp;$C$3&amp;" AND LocalDay("&amp;$E$14&amp;")="&amp;$B$3&amp;" AND LocalHour("&amp;$E$14&amp;")="&amp;F222&amp;" AND LocalMinute("&amp;$E$14&amp;")="&amp;G222&amp;"))", "Bar", "", "Close", "5", "0", "", "", "","FALSE","T"))</f>
        <v/>
      </c>
      <c r="U222" s="115" t="str">
        <f>IF(O222=1,"",RTD("cqg.rtd",,"StudyData", "(Vol("&amp;$E$15&amp;")when  (LocalYear("&amp;$E$15&amp;")="&amp;$D$4&amp;" AND LocalMonth("&amp;$E$15&amp;")="&amp;$C$4&amp;" AND LocalDay("&amp;$E$15&amp;")="&amp;$B$4&amp;" AND LocalHour("&amp;$E$15&amp;")="&amp;F222&amp;" AND LocalMinute("&amp;$E$15&amp;")="&amp;G222&amp;"))", "Bar", "", "Close", "5", "0", "", "", "","FALSE","T"))</f>
        <v/>
      </c>
      <c r="V222" s="115" t="str">
        <f>IF(O222=1,"",RTD("cqg.rtd",,"StudyData", "(Vol("&amp;$E$16&amp;")when  (LocalYear("&amp;$E$16&amp;")="&amp;$D$5&amp;" AND LocalMonth("&amp;$E$16&amp;")="&amp;$C$5&amp;" AND LocalDay("&amp;$E$16&amp;")="&amp;$B$5&amp;" AND LocalHour("&amp;$E$16&amp;")="&amp;F222&amp;" AND LocalMinute("&amp;$E$16&amp;")="&amp;G222&amp;"))", "Bar", "", "Close", "5", "0", "", "", "","FALSE","T"))</f>
        <v/>
      </c>
      <c r="W222" s="115" t="str">
        <f>IF(O222=1,"",RTD("cqg.rtd",,"StudyData", "(Vol("&amp;$E$17&amp;")when  (LocalYear("&amp;$E$17&amp;")="&amp;$D$6&amp;" AND LocalMonth("&amp;$E$17&amp;")="&amp;$C$6&amp;" AND LocalDay("&amp;$E$17&amp;")="&amp;$B$6&amp;" AND LocalHour("&amp;$E$17&amp;")="&amp;F222&amp;" AND LocalMinute("&amp;$E$17&amp;")="&amp;G222&amp;"))", "Bar", "", "Close", "5", "0", "", "", "","FALSE","T"))</f>
        <v/>
      </c>
      <c r="X222" s="115" t="str">
        <f>IF(O222=1,"",RTD("cqg.rtd",,"StudyData", "(Vol("&amp;$E$18&amp;")when  (LocalYear("&amp;$E$18&amp;")="&amp;$D$7&amp;" AND LocalMonth("&amp;$E$18&amp;")="&amp;$C$7&amp;" AND LocalDay("&amp;$E$18&amp;")="&amp;$B$7&amp;" AND LocalHour("&amp;$E$18&amp;")="&amp;F222&amp;" AND LocalMinute("&amp;$E$18&amp;")="&amp;G222&amp;"))", "Bar", "", "Close", "5", "0", "", "", "","FALSE","T"))</f>
        <v/>
      </c>
      <c r="Y222" s="115" t="str">
        <f>IF(O222=1,"",RTD("cqg.rtd",,"StudyData", "(Vol("&amp;$E$19&amp;")when  (LocalYear("&amp;$E$19&amp;")="&amp;$D$8&amp;" AND LocalMonth("&amp;$E$19&amp;")="&amp;$C$8&amp;" AND LocalDay("&amp;$E$19&amp;")="&amp;$B$8&amp;" AND LocalHour("&amp;$E$19&amp;")="&amp;F222&amp;" AND LocalMinute("&amp;$E$19&amp;")="&amp;G222&amp;"))", "Bar", "", "Close", "5", "0", "", "", "","FALSE","T"))</f>
        <v/>
      </c>
      <c r="Z222" s="115" t="str">
        <f>IF(O222=1,"",RTD("cqg.rtd",,"StudyData", "(Vol("&amp;$E$20&amp;")when  (LocalYear("&amp;$E$20&amp;")="&amp;$D$9&amp;" AND LocalMonth("&amp;$E$20&amp;")="&amp;$C$9&amp;" AND LocalDay("&amp;$E$20&amp;")="&amp;$B$9&amp;" AND LocalHour("&amp;$E$20&amp;")="&amp;F222&amp;" AND LocalMinute("&amp;$E$20&amp;")="&amp;G222&amp;"))", "Bar", "", "Close", "5", "0", "", "", "","FALSE","T"))</f>
        <v/>
      </c>
      <c r="AA222" s="115" t="str">
        <f>IF(O222=1,"",RTD("cqg.rtd",,"StudyData", "(Vol("&amp;$E$21&amp;")when  (LocalYear("&amp;$E$21&amp;")="&amp;$D$10&amp;" AND LocalMonth("&amp;$E$21&amp;")="&amp;$C$10&amp;" AND LocalDay("&amp;$E$21&amp;")="&amp;$B$10&amp;" AND LocalHour("&amp;$E$21&amp;")="&amp;F222&amp;" AND LocalMinute("&amp;$E$21&amp;")="&amp;G222&amp;"))", "Bar", "", "Close", "5", "0", "", "", "","FALSE","T"))</f>
        <v/>
      </c>
      <c r="AB222" s="115" t="str">
        <f>IF(O222=1,"",RTD("cqg.rtd",,"StudyData", "(Vol("&amp;$E$21&amp;")when  (LocalYear("&amp;$E$21&amp;")="&amp;$D$11&amp;" AND LocalMonth("&amp;$E$21&amp;")="&amp;$C$11&amp;" AND LocalDay("&amp;$E$21&amp;")="&amp;$B$11&amp;" AND LocalHour("&amp;$E$21&amp;")="&amp;F222&amp;" AND LocalMinute("&amp;$E$21&amp;")="&amp;G222&amp;"))", "Bar", "", "Close", "5", "0", "", "", "","FALSE","T"))</f>
        <v/>
      </c>
      <c r="AC222" s="116" t="str">
        <f t="shared" si="41"/>
        <v/>
      </c>
      <c r="AE222" s="115" t="str">
        <f ca="1">IF($R222=1,SUM($S$1:S222),"")</f>
        <v/>
      </c>
      <c r="AF222" s="115" t="str">
        <f ca="1">IF($R222=1,SUM($T$1:T222),"")</f>
        <v/>
      </c>
      <c r="AG222" s="115" t="str">
        <f ca="1">IF($R222=1,SUM($U$1:U222),"")</f>
        <v/>
      </c>
      <c r="AH222" s="115" t="str">
        <f ca="1">IF($R222=1,SUM($V$1:V222),"")</f>
        <v/>
      </c>
      <c r="AI222" s="115" t="str">
        <f ca="1">IF($R222=1,SUM($W$1:W222),"")</f>
        <v/>
      </c>
      <c r="AJ222" s="115" t="str">
        <f ca="1">IF($R222=1,SUM($X$1:X222),"")</f>
        <v/>
      </c>
      <c r="AK222" s="115" t="str">
        <f ca="1">IF($R222=1,SUM($Y$1:Y222),"")</f>
        <v/>
      </c>
      <c r="AL222" s="115" t="str">
        <f ca="1">IF($R222=1,SUM($Z$1:Z222),"")</f>
        <v/>
      </c>
      <c r="AM222" s="115" t="str">
        <f ca="1">IF($R222=1,SUM($AA$1:AA222),"")</f>
        <v/>
      </c>
      <c r="AN222" s="115" t="str">
        <f ca="1">IF($R222=1,SUM($AB$1:AB222),"")</f>
        <v/>
      </c>
      <c r="AO222" s="115" t="str">
        <f ca="1">IF($R222=1,SUM($AC$1:AC222),"")</f>
        <v/>
      </c>
      <c r="AQ222" s="120" t="str">
        <f t="shared" si="42"/>
        <v>26:55</v>
      </c>
    </row>
    <row r="223" spans="6:43" x14ac:dyDescent="0.3">
      <c r="F223" s="115">
        <f t="shared" si="43"/>
        <v>27</v>
      </c>
      <c r="G223" s="117" t="str">
        <f t="shared" si="44"/>
        <v>00</v>
      </c>
      <c r="H223" s="118">
        <f t="shared" si="45"/>
        <v>1.125</v>
      </c>
      <c r="K223" s="116" t="str">
        <f xml:space="preserve"> IF(O223=1,"",RTD("cqg.rtd",,"StudyData",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/>
      </c>
      <c r="L223" s="116" t="e">
        <f>IF(K223="",NA(),RTD("cqg.rtd",,"StudyData",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>#N/A</v>
      </c>
      <c r="O223" s="115">
        <f t="shared" si="39"/>
        <v>1</v>
      </c>
      <c r="R223" s="115">
        <f t="shared" ca="1" si="40"/>
        <v>1.2009999999999779</v>
      </c>
      <c r="S223" s="115" t="str">
        <f>IF(O223=1,"",RTD("cqg.rtd",,"StudyData", "(Vol("&amp;$E$13&amp;")when  (LocalYear("&amp;$E$13&amp;")="&amp;$D$2&amp;" AND LocalMonth("&amp;$E$13&amp;")="&amp;$C$2&amp;" AND LocalDay("&amp;$E$13&amp;")="&amp;$B$2&amp;" AND LocalHour("&amp;$E$13&amp;")="&amp;F223&amp;" AND LocalMinute("&amp;$E$13&amp;")="&amp;G223&amp;"))", "Bar", "", "Close", "5", "0", "", "", "","FALSE","T"))</f>
        <v/>
      </c>
      <c r="T223" s="115" t="str">
        <f>IF(O223=1,"",RTD("cqg.rtd",,"StudyData", "(Vol("&amp;$E$14&amp;")when  (LocalYear("&amp;$E$14&amp;")="&amp;$D$3&amp;" AND LocalMonth("&amp;$E$14&amp;")="&amp;$C$3&amp;" AND LocalDay("&amp;$E$14&amp;")="&amp;$B$3&amp;" AND LocalHour("&amp;$E$14&amp;")="&amp;F223&amp;" AND LocalMinute("&amp;$E$14&amp;")="&amp;G223&amp;"))", "Bar", "", "Close", "5", "0", "", "", "","FALSE","T"))</f>
        <v/>
      </c>
      <c r="U223" s="115" t="str">
        <f>IF(O223=1,"",RTD("cqg.rtd",,"StudyData", "(Vol("&amp;$E$15&amp;")when  (LocalYear("&amp;$E$15&amp;")="&amp;$D$4&amp;" AND LocalMonth("&amp;$E$15&amp;")="&amp;$C$4&amp;" AND LocalDay("&amp;$E$15&amp;")="&amp;$B$4&amp;" AND LocalHour("&amp;$E$15&amp;")="&amp;F223&amp;" AND LocalMinute("&amp;$E$15&amp;")="&amp;G223&amp;"))", "Bar", "", "Close", "5", "0", "", "", "","FALSE","T"))</f>
        <v/>
      </c>
      <c r="V223" s="115" t="str">
        <f>IF(O223=1,"",RTD("cqg.rtd",,"StudyData", "(Vol("&amp;$E$16&amp;")when  (LocalYear("&amp;$E$16&amp;")="&amp;$D$5&amp;" AND LocalMonth("&amp;$E$16&amp;")="&amp;$C$5&amp;" AND LocalDay("&amp;$E$16&amp;")="&amp;$B$5&amp;" AND LocalHour("&amp;$E$16&amp;")="&amp;F223&amp;" AND LocalMinute("&amp;$E$16&amp;")="&amp;G223&amp;"))", "Bar", "", "Close", "5", "0", "", "", "","FALSE","T"))</f>
        <v/>
      </c>
      <c r="W223" s="115" t="str">
        <f>IF(O223=1,"",RTD("cqg.rtd",,"StudyData", "(Vol("&amp;$E$17&amp;")when  (LocalYear("&amp;$E$17&amp;")="&amp;$D$6&amp;" AND LocalMonth("&amp;$E$17&amp;")="&amp;$C$6&amp;" AND LocalDay("&amp;$E$17&amp;")="&amp;$B$6&amp;" AND LocalHour("&amp;$E$17&amp;")="&amp;F223&amp;" AND LocalMinute("&amp;$E$17&amp;")="&amp;G223&amp;"))", "Bar", "", "Close", "5", "0", "", "", "","FALSE","T"))</f>
        <v/>
      </c>
      <c r="X223" s="115" t="str">
        <f>IF(O223=1,"",RTD("cqg.rtd",,"StudyData", "(Vol("&amp;$E$18&amp;")when  (LocalYear("&amp;$E$18&amp;")="&amp;$D$7&amp;" AND LocalMonth("&amp;$E$18&amp;")="&amp;$C$7&amp;" AND LocalDay("&amp;$E$18&amp;")="&amp;$B$7&amp;" AND LocalHour("&amp;$E$18&amp;")="&amp;F223&amp;" AND LocalMinute("&amp;$E$18&amp;")="&amp;G223&amp;"))", "Bar", "", "Close", "5", "0", "", "", "","FALSE","T"))</f>
        <v/>
      </c>
      <c r="Y223" s="115" t="str">
        <f>IF(O223=1,"",RTD("cqg.rtd",,"StudyData", "(Vol("&amp;$E$19&amp;")when  (LocalYear("&amp;$E$19&amp;")="&amp;$D$8&amp;" AND LocalMonth("&amp;$E$19&amp;")="&amp;$C$8&amp;" AND LocalDay("&amp;$E$19&amp;")="&amp;$B$8&amp;" AND LocalHour("&amp;$E$19&amp;")="&amp;F223&amp;" AND LocalMinute("&amp;$E$19&amp;")="&amp;G223&amp;"))", "Bar", "", "Close", "5", "0", "", "", "","FALSE","T"))</f>
        <v/>
      </c>
      <c r="Z223" s="115" t="str">
        <f>IF(O223=1,"",RTD("cqg.rtd",,"StudyData", "(Vol("&amp;$E$20&amp;")when  (LocalYear("&amp;$E$20&amp;")="&amp;$D$9&amp;" AND LocalMonth("&amp;$E$20&amp;")="&amp;$C$9&amp;" AND LocalDay("&amp;$E$20&amp;")="&amp;$B$9&amp;" AND LocalHour("&amp;$E$20&amp;")="&amp;F223&amp;" AND LocalMinute("&amp;$E$20&amp;")="&amp;G223&amp;"))", "Bar", "", "Close", "5", "0", "", "", "","FALSE","T"))</f>
        <v/>
      </c>
      <c r="AA223" s="115" t="str">
        <f>IF(O223=1,"",RTD("cqg.rtd",,"StudyData", "(Vol("&amp;$E$21&amp;")when  (LocalYear("&amp;$E$21&amp;")="&amp;$D$10&amp;" AND LocalMonth("&amp;$E$21&amp;")="&amp;$C$10&amp;" AND LocalDay("&amp;$E$21&amp;")="&amp;$B$10&amp;" AND LocalHour("&amp;$E$21&amp;")="&amp;F223&amp;" AND LocalMinute("&amp;$E$21&amp;")="&amp;G223&amp;"))", "Bar", "", "Close", "5", "0", "", "", "","FALSE","T"))</f>
        <v/>
      </c>
      <c r="AB223" s="115" t="str">
        <f>IF(O223=1,"",RTD("cqg.rtd",,"StudyData", "(Vol("&amp;$E$21&amp;")when  (LocalYear("&amp;$E$21&amp;")="&amp;$D$11&amp;" AND LocalMonth("&amp;$E$21&amp;")="&amp;$C$11&amp;" AND LocalDay("&amp;$E$21&amp;")="&amp;$B$11&amp;" AND LocalHour("&amp;$E$21&amp;")="&amp;F223&amp;" AND LocalMinute("&amp;$E$21&amp;")="&amp;G223&amp;"))", "Bar", "", "Close", "5", "0", "", "", "","FALSE","T"))</f>
        <v/>
      </c>
      <c r="AC223" s="116" t="str">
        <f t="shared" si="41"/>
        <v/>
      </c>
      <c r="AE223" s="115" t="str">
        <f ca="1">IF($R223=1,SUM($S$1:S223),"")</f>
        <v/>
      </c>
      <c r="AF223" s="115" t="str">
        <f ca="1">IF($R223=1,SUM($T$1:T223),"")</f>
        <v/>
      </c>
      <c r="AG223" s="115" t="str">
        <f ca="1">IF($R223=1,SUM($U$1:U223),"")</f>
        <v/>
      </c>
      <c r="AH223" s="115" t="str">
        <f ca="1">IF($R223=1,SUM($V$1:V223),"")</f>
        <v/>
      </c>
      <c r="AI223" s="115" t="str">
        <f ca="1">IF($R223=1,SUM($W$1:W223),"")</f>
        <v/>
      </c>
      <c r="AJ223" s="115" t="str">
        <f ca="1">IF($R223=1,SUM($X$1:X223),"")</f>
        <v/>
      </c>
      <c r="AK223" s="115" t="str">
        <f ca="1">IF($R223=1,SUM($Y$1:Y223),"")</f>
        <v/>
      </c>
      <c r="AL223" s="115" t="str">
        <f ca="1">IF($R223=1,SUM($Z$1:Z223),"")</f>
        <v/>
      </c>
      <c r="AM223" s="115" t="str">
        <f ca="1">IF($R223=1,SUM($AA$1:AA223),"")</f>
        <v/>
      </c>
      <c r="AN223" s="115" t="str">
        <f ca="1">IF($R223=1,SUM($AB$1:AB223),"")</f>
        <v/>
      </c>
      <c r="AO223" s="115" t="str">
        <f ca="1">IF($R223=1,SUM($AC$1:AC223),"")</f>
        <v/>
      </c>
      <c r="AQ223" s="120" t="str">
        <f t="shared" si="42"/>
        <v>27:00</v>
      </c>
    </row>
    <row r="224" spans="6:43" x14ac:dyDescent="0.3">
      <c r="F224" s="115">
        <f t="shared" si="43"/>
        <v>27</v>
      </c>
      <c r="G224" s="117" t="str">
        <f t="shared" si="44"/>
        <v>05</v>
      </c>
      <c r="H224" s="118">
        <f t="shared" si="45"/>
        <v>1.1284722222222221</v>
      </c>
      <c r="K224" s="116" t="str">
        <f xml:space="preserve"> IF(O224=1,"",RTD("cqg.rtd",,"StudyData",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/>
      </c>
      <c r="L224" s="116" t="e">
        <f>IF(K224="",NA(),RTD("cqg.rtd",,"StudyData",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>#N/A</v>
      </c>
      <c r="O224" s="115">
        <f t="shared" si="39"/>
        <v>1</v>
      </c>
      <c r="R224" s="115">
        <f t="shared" ca="1" si="40"/>
        <v>1.2019999999999778</v>
      </c>
      <c r="S224" s="115" t="str">
        <f>IF(O224=1,"",RTD("cqg.rtd",,"StudyData", "(Vol("&amp;$E$13&amp;")when  (LocalYear("&amp;$E$13&amp;")="&amp;$D$2&amp;" AND LocalMonth("&amp;$E$13&amp;")="&amp;$C$2&amp;" AND LocalDay("&amp;$E$13&amp;")="&amp;$B$2&amp;" AND LocalHour("&amp;$E$13&amp;")="&amp;F224&amp;" AND LocalMinute("&amp;$E$13&amp;")="&amp;G224&amp;"))", "Bar", "", "Close", "5", "0", "", "", "","FALSE","T"))</f>
        <v/>
      </c>
      <c r="T224" s="115" t="str">
        <f>IF(O224=1,"",RTD("cqg.rtd",,"StudyData", "(Vol("&amp;$E$14&amp;")when  (LocalYear("&amp;$E$14&amp;")="&amp;$D$3&amp;" AND LocalMonth("&amp;$E$14&amp;")="&amp;$C$3&amp;" AND LocalDay("&amp;$E$14&amp;")="&amp;$B$3&amp;" AND LocalHour("&amp;$E$14&amp;")="&amp;F224&amp;" AND LocalMinute("&amp;$E$14&amp;")="&amp;G224&amp;"))", "Bar", "", "Close", "5", "0", "", "", "","FALSE","T"))</f>
        <v/>
      </c>
      <c r="U224" s="115" t="str">
        <f>IF(O224=1,"",RTD("cqg.rtd",,"StudyData", "(Vol("&amp;$E$15&amp;")when  (LocalYear("&amp;$E$15&amp;")="&amp;$D$4&amp;" AND LocalMonth("&amp;$E$15&amp;")="&amp;$C$4&amp;" AND LocalDay("&amp;$E$15&amp;")="&amp;$B$4&amp;" AND LocalHour("&amp;$E$15&amp;")="&amp;F224&amp;" AND LocalMinute("&amp;$E$15&amp;")="&amp;G224&amp;"))", "Bar", "", "Close", "5", "0", "", "", "","FALSE","T"))</f>
        <v/>
      </c>
      <c r="V224" s="115" t="str">
        <f>IF(O224=1,"",RTD("cqg.rtd",,"StudyData", "(Vol("&amp;$E$16&amp;")when  (LocalYear("&amp;$E$16&amp;")="&amp;$D$5&amp;" AND LocalMonth("&amp;$E$16&amp;")="&amp;$C$5&amp;" AND LocalDay("&amp;$E$16&amp;")="&amp;$B$5&amp;" AND LocalHour("&amp;$E$16&amp;")="&amp;F224&amp;" AND LocalMinute("&amp;$E$16&amp;")="&amp;G224&amp;"))", "Bar", "", "Close", "5", "0", "", "", "","FALSE","T"))</f>
        <v/>
      </c>
      <c r="W224" s="115" t="str">
        <f>IF(O224=1,"",RTD("cqg.rtd",,"StudyData", "(Vol("&amp;$E$17&amp;")when  (LocalYear("&amp;$E$17&amp;")="&amp;$D$6&amp;" AND LocalMonth("&amp;$E$17&amp;")="&amp;$C$6&amp;" AND LocalDay("&amp;$E$17&amp;")="&amp;$B$6&amp;" AND LocalHour("&amp;$E$17&amp;")="&amp;F224&amp;" AND LocalMinute("&amp;$E$17&amp;")="&amp;G224&amp;"))", "Bar", "", "Close", "5", "0", "", "", "","FALSE","T"))</f>
        <v/>
      </c>
      <c r="X224" s="115" t="str">
        <f>IF(O224=1,"",RTD("cqg.rtd",,"StudyData", "(Vol("&amp;$E$18&amp;")when  (LocalYear("&amp;$E$18&amp;")="&amp;$D$7&amp;" AND LocalMonth("&amp;$E$18&amp;")="&amp;$C$7&amp;" AND LocalDay("&amp;$E$18&amp;")="&amp;$B$7&amp;" AND LocalHour("&amp;$E$18&amp;")="&amp;F224&amp;" AND LocalMinute("&amp;$E$18&amp;")="&amp;G224&amp;"))", "Bar", "", "Close", "5", "0", "", "", "","FALSE","T"))</f>
        <v/>
      </c>
      <c r="Y224" s="115" t="str">
        <f>IF(O224=1,"",RTD("cqg.rtd",,"StudyData", "(Vol("&amp;$E$19&amp;")when  (LocalYear("&amp;$E$19&amp;")="&amp;$D$8&amp;" AND LocalMonth("&amp;$E$19&amp;")="&amp;$C$8&amp;" AND LocalDay("&amp;$E$19&amp;")="&amp;$B$8&amp;" AND LocalHour("&amp;$E$19&amp;")="&amp;F224&amp;" AND LocalMinute("&amp;$E$19&amp;")="&amp;G224&amp;"))", "Bar", "", "Close", "5", "0", "", "", "","FALSE","T"))</f>
        <v/>
      </c>
      <c r="Z224" s="115" t="str">
        <f>IF(O224=1,"",RTD("cqg.rtd",,"StudyData", "(Vol("&amp;$E$20&amp;")when  (LocalYear("&amp;$E$20&amp;")="&amp;$D$9&amp;" AND LocalMonth("&amp;$E$20&amp;")="&amp;$C$9&amp;" AND LocalDay("&amp;$E$20&amp;")="&amp;$B$9&amp;" AND LocalHour("&amp;$E$20&amp;")="&amp;F224&amp;" AND LocalMinute("&amp;$E$20&amp;")="&amp;G224&amp;"))", "Bar", "", "Close", "5", "0", "", "", "","FALSE","T"))</f>
        <v/>
      </c>
      <c r="AA224" s="115" t="str">
        <f>IF(O224=1,"",RTD("cqg.rtd",,"StudyData", "(Vol("&amp;$E$21&amp;")when  (LocalYear("&amp;$E$21&amp;")="&amp;$D$10&amp;" AND LocalMonth("&amp;$E$21&amp;")="&amp;$C$10&amp;" AND LocalDay("&amp;$E$21&amp;")="&amp;$B$10&amp;" AND LocalHour("&amp;$E$21&amp;")="&amp;F224&amp;" AND LocalMinute("&amp;$E$21&amp;")="&amp;G224&amp;"))", "Bar", "", "Close", "5", "0", "", "", "","FALSE","T"))</f>
        <v/>
      </c>
      <c r="AB224" s="115" t="str">
        <f>IF(O224=1,"",RTD("cqg.rtd",,"StudyData", "(Vol("&amp;$E$21&amp;")when  (LocalYear("&amp;$E$21&amp;")="&amp;$D$11&amp;" AND LocalMonth("&amp;$E$21&amp;")="&amp;$C$11&amp;" AND LocalDay("&amp;$E$21&amp;")="&amp;$B$11&amp;" AND LocalHour("&amp;$E$21&amp;")="&amp;F224&amp;" AND LocalMinute("&amp;$E$21&amp;")="&amp;G224&amp;"))", "Bar", "", "Close", "5", "0", "", "", "","FALSE","T"))</f>
        <v/>
      </c>
      <c r="AC224" s="116" t="str">
        <f t="shared" si="41"/>
        <v/>
      </c>
      <c r="AE224" s="115" t="str">
        <f ca="1">IF($R224=1,SUM($S$1:S224),"")</f>
        <v/>
      </c>
      <c r="AF224" s="115" t="str">
        <f ca="1">IF($R224=1,SUM($T$1:T224),"")</f>
        <v/>
      </c>
      <c r="AG224" s="115" t="str">
        <f ca="1">IF($R224=1,SUM($U$1:U224),"")</f>
        <v/>
      </c>
      <c r="AH224" s="115" t="str">
        <f ca="1">IF($R224=1,SUM($V$1:V224),"")</f>
        <v/>
      </c>
      <c r="AI224" s="115" t="str">
        <f ca="1">IF($R224=1,SUM($W$1:W224),"")</f>
        <v/>
      </c>
      <c r="AJ224" s="115" t="str">
        <f ca="1">IF($R224=1,SUM($X$1:X224),"")</f>
        <v/>
      </c>
      <c r="AK224" s="115" t="str">
        <f ca="1">IF($R224=1,SUM($Y$1:Y224),"")</f>
        <v/>
      </c>
      <c r="AL224" s="115" t="str">
        <f ca="1">IF($R224=1,SUM($Z$1:Z224),"")</f>
        <v/>
      </c>
      <c r="AM224" s="115" t="str">
        <f ca="1">IF($R224=1,SUM($AA$1:AA224),"")</f>
        <v/>
      </c>
      <c r="AN224" s="115" t="str">
        <f ca="1">IF($R224=1,SUM($AB$1:AB224),"")</f>
        <v/>
      </c>
      <c r="AO224" s="115" t="str">
        <f ca="1">IF($R224=1,SUM($AC$1:AC224),"")</f>
        <v/>
      </c>
      <c r="AQ224" s="120" t="str">
        <f t="shared" si="42"/>
        <v>27:05</v>
      </c>
    </row>
    <row r="225" spans="6:43" x14ac:dyDescent="0.3">
      <c r="F225" s="115">
        <f t="shared" si="43"/>
        <v>27</v>
      </c>
      <c r="G225" s="117">
        <f t="shared" si="44"/>
        <v>10</v>
      </c>
      <c r="H225" s="118">
        <f t="shared" si="45"/>
        <v>1.1319444444444444</v>
      </c>
      <c r="K225" s="116" t="str">
        <f xml:space="preserve"> IF(O225=1,"",RTD("cqg.rtd",,"StudyData",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/>
      </c>
      <c r="L225" s="116" t="e">
        <f>IF(K225="",NA(),RTD("cqg.rtd",,"StudyData",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>#N/A</v>
      </c>
      <c r="O225" s="115">
        <f t="shared" si="39"/>
        <v>1</v>
      </c>
      <c r="R225" s="115">
        <f t="shared" ca="1" si="40"/>
        <v>1.2029999999999776</v>
      </c>
      <c r="S225" s="115" t="str">
        <f>IF(O225=1,"",RTD("cqg.rtd",,"StudyData", "(Vol("&amp;$E$13&amp;")when  (LocalYear("&amp;$E$13&amp;")="&amp;$D$2&amp;" AND LocalMonth("&amp;$E$13&amp;")="&amp;$C$2&amp;" AND LocalDay("&amp;$E$13&amp;")="&amp;$B$2&amp;" AND LocalHour("&amp;$E$13&amp;")="&amp;F225&amp;" AND LocalMinute("&amp;$E$13&amp;")="&amp;G225&amp;"))", "Bar", "", "Close", "5", "0", "", "", "","FALSE","T"))</f>
        <v/>
      </c>
      <c r="T225" s="115" t="str">
        <f>IF(O225=1,"",RTD("cqg.rtd",,"StudyData", "(Vol("&amp;$E$14&amp;")when  (LocalYear("&amp;$E$14&amp;")="&amp;$D$3&amp;" AND LocalMonth("&amp;$E$14&amp;")="&amp;$C$3&amp;" AND LocalDay("&amp;$E$14&amp;")="&amp;$B$3&amp;" AND LocalHour("&amp;$E$14&amp;")="&amp;F225&amp;" AND LocalMinute("&amp;$E$14&amp;")="&amp;G225&amp;"))", "Bar", "", "Close", "5", "0", "", "", "","FALSE","T"))</f>
        <v/>
      </c>
      <c r="U225" s="115" t="str">
        <f>IF(O225=1,"",RTD("cqg.rtd",,"StudyData", "(Vol("&amp;$E$15&amp;")when  (LocalYear("&amp;$E$15&amp;")="&amp;$D$4&amp;" AND LocalMonth("&amp;$E$15&amp;")="&amp;$C$4&amp;" AND LocalDay("&amp;$E$15&amp;")="&amp;$B$4&amp;" AND LocalHour("&amp;$E$15&amp;")="&amp;F225&amp;" AND LocalMinute("&amp;$E$15&amp;")="&amp;G225&amp;"))", "Bar", "", "Close", "5", "0", "", "", "","FALSE","T"))</f>
        <v/>
      </c>
      <c r="V225" s="115" t="str">
        <f>IF(O225=1,"",RTD("cqg.rtd",,"StudyData", "(Vol("&amp;$E$16&amp;")when  (LocalYear("&amp;$E$16&amp;")="&amp;$D$5&amp;" AND LocalMonth("&amp;$E$16&amp;")="&amp;$C$5&amp;" AND LocalDay("&amp;$E$16&amp;")="&amp;$B$5&amp;" AND LocalHour("&amp;$E$16&amp;")="&amp;F225&amp;" AND LocalMinute("&amp;$E$16&amp;")="&amp;G225&amp;"))", "Bar", "", "Close", "5", "0", "", "", "","FALSE","T"))</f>
        <v/>
      </c>
      <c r="W225" s="115" t="str">
        <f>IF(O225=1,"",RTD("cqg.rtd",,"StudyData", "(Vol("&amp;$E$17&amp;")when  (LocalYear("&amp;$E$17&amp;")="&amp;$D$6&amp;" AND LocalMonth("&amp;$E$17&amp;")="&amp;$C$6&amp;" AND LocalDay("&amp;$E$17&amp;")="&amp;$B$6&amp;" AND LocalHour("&amp;$E$17&amp;")="&amp;F225&amp;" AND LocalMinute("&amp;$E$17&amp;")="&amp;G225&amp;"))", "Bar", "", "Close", "5", "0", "", "", "","FALSE","T"))</f>
        <v/>
      </c>
      <c r="X225" s="115" t="str">
        <f>IF(O225=1,"",RTD("cqg.rtd",,"StudyData", "(Vol("&amp;$E$18&amp;")when  (LocalYear("&amp;$E$18&amp;")="&amp;$D$7&amp;" AND LocalMonth("&amp;$E$18&amp;")="&amp;$C$7&amp;" AND LocalDay("&amp;$E$18&amp;")="&amp;$B$7&amp;" AND LocalHour("&amp;$E$18&amp;")="&amp;F225&amp;" AND LocalMinute("&amp;$E$18&amp;")="&amp;G225&amp;"))", "Bar", "", "Close", "5", "0", "", "", "","FALSE","T"))</f>
        <v/>
      </c>
      <c r="Y225" s="115" t="str">
        <f>IF(O225=1,"",RTD("cqg.rtd",,"StudyData", "(Vol("&amp;$E$19&amp;")when  (LocalYear("&amp;$E$19&amp;")="&amp;$D$8&amp;" AND LocalMonth("&amp;$E$19&amp;")="&amp;$C$8&amp;" AND LocalDay("&amp;$E$19&amp;")="&amp;$B$8&amp;" AND LocalHour("&amp;$E$19&amp;")="&amp;F225&amp;" AND LocalMinute("&amp;$E$19&amp;")="&amp;G225&amp;"))", "Bar", "", "Close", "5", "0", "", "", "","FALSE","T"))</f>
        <v/>
      </c>
      <c r="Z225" s="115" t="str">
        <f>IF(O225=1,"",RTD("cqg.rtd",,"StudyData", "(Vol("&amp;$E$20&amp;")when  (LocalYear("&amp;$E$20&amp;")="&amp;$D$9&amp;" AND LocalMonth("&amp;$E$20&amp;")="&amp;$C$9&amp;" AND LocalDay("&amp;$E$20&amp;")="&amp;$B$9&amp;" AND LocalHour("&amp;$E$20&amp;")="&amp;F225&amp;" AND LocalMinute("&amp;$E$20&amp;")="&amp;G225&amp;"))", "Bar", "", "Close", "5", "0", "", "", "","FALSE","T"))</f>
        <v/>
      </c>
      <c r="AA225" s="115" t="str">
        <f>IF(O225=1,"",RTD("cqg.rtd",,"StudyData", "(Vol("&amp;$E$21&amp;")when  (LocalYear("&amp;$E$21&amp;")="&amp;$D$10&amp;" AND LocalMonth("&amp;$E$21&amp;")="&amp;$C$10&amp;" AND LocalDay("&amp;$E$21&amp;")="&amp;$B$10&amp;" AND LocalHour("&amp;$E$21&amp;")="&amp;F225&amp;" AND LocalMinute("&amp;$E$21&amp;")="&amp;G225&amp;"))", "Bar", "", "Close", "5", "0", "", "", "","FALSE","T"))</f>
        <v/>
      </c>
      <c r="AB225" s="115" t="str">
        <f>IF(O225=1,"",RTD("cqg.rtd",,"StudyData", "(Vol("&amp;$E$21&amp;")when  (LocalYear("&amp;$E$21&amp;")="&amp;$D$11&amp;" AND LocalMonth("&amp;$E$21&amp;")="&amp;$C$11&amp;" AND LocalDay("&amp;$E$21&amp;")="&amp;$B$11&amp;" AND LocalHour("&amp;$E$21&amp;")="&amp;F225&amp;" AND LocalMinute("&amp;$E$21&amp;")="&amp;G225&amp;"))", "Bar", "", "Close", "5", "0", "", "", "","FALSE","T"))</f>
        <v/>
      </c>
      <c r="AC225" s="116" t="str">
        <f t="shared" si="41"/>
        <v/>
      </c>
      <c r="AE225" s="115" t="str">
        <f ca="1">IF($R225=1,SUM($S$1:S225),"")</f>
        <v/>
      </c>
      <c r="AF225" s="115" t="str">
        <f ca="1">IF($R225=1,SUM($T$1:T225),"")</f>
        <v/>
      </c>
      <c r="AG225" s="115" t="str">
        <f ca="1">IF($R225=1,SUM($U$1:U225),"")</f>
        <v/>
      </c>
      <c r="AH225" s="115" t="str">
        <f ca="1">IF($R225=1,SUM($V$1:V225),"")</f>
        <v/>
      </c>
      <c r="AI225" s="115" t="str">
        <f ca="1">IF($R225=1,SUM($W$1:W225),"")</f>
        <v/>
      </c>
      <c r="AJ225" s="115" t="str">
        <f ca="1">IF($R225=1,SUM($X$1:X225),"")</f>
        <v/>
      </c>
      <c r="AK225" s="115" t="str">
        <f ca="1">IF($R225=1,SUM($Y$1:Y225),"")</f>
        <v/>
      </c>
      <c r="AL225" s="115" t="str">
        <f ca="1">IF($R225=1,SUM($Z$1:Z225),"")</f>
        <v/>
      </c>
      <c r="AM225" s="115" t="str">
        <f ca="1">IF($R225=1,SUM($AA$1:AA225),"")</f>
        <v/>
      </c>
      <c r="AN225" s="115" t="str">
        <f ca="1">IF($R225=1,SUM($AB$1:AB225),"")</f>
        <v/>
      </c>
      <c r="AO225" s="115" t="str">
        <f ca="1">IF($R225=1,SUM($AC$1:AC225),"")</f>
        <v/>
      </c>
      <c r="AQ225" s="120" t="str">
        <f t="shared" si="42"/>
        <v>27:10</v>
      </c>
    </row>
    <row r="226" spans="6:43" x14ac:dyDescent="0.3">
      <c r="F226" s="115">
        <f t="shared" si="43"/>
        <v>27</v>
      </c>
      <c r="G226" s="117">
        <f t="shared" si="44"/>
        <v>15</v>
      </c>
      <c r="H226" s="118">
        <f t="shared" si="45"/>
        <v>1.1354166666666667</v>
      </c>
      <c r="K226" s="116" t="str">
        <f xml:space="preserve"> IF(O226=1,"",RTD("cqg.rtd",,"StudyData",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/>
      </c>
      <c r="L226" s="116" t="e">
        <f>IF(K226="",NA(),RTD("cqg.rtd",,"StudyData",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>#N/A</v>
      </c>
      <c r="O226" s="115">
        <f t="shared" si="39"/>
        <v>1</v>
      </c>
      <c r="R226" s="115">
        <f t="shared" ca="1" si="40"/>
        <v>1.2039999999999775</v>
      </c>
      <c r="S226" s="115" t="str">
        <f>IF(O226=1,"",RTD("cqg.rtd",,"StudyData", "(Vol("&amp;$E$13&amp;")when  (LocalYear("&amp;$E$13&amp;")="&amp;$D$2&amp;" AND LocalMonth("&amp;$E$13&amp;")="&amp;$C$2&amp;" AND LocalDay("&amp;$E$13&amp;")="&amp;$B$2&amp;" AND LocalHour("&amp;$E$13&amp;")="&amp;F226&amp;" AND LocalMinute("&amp;$E$13&amp;")="&amp;G226&amp;"))", "Bar", "", "Close", "5", "0", "", "", "","FALSE","T"))</f>
        <v/>
      </c>
      <c r="T226" s="115" t="str">
        <f>IF(O226=1,"",RTD("cqg.rtd",,"StudyData", "(Vol("&amp;$E$14&amp;")when  (LocalYear("&amp;$E$14&amp;")="&amp;$D$3&amp;" AND LocalMonth("&amp;$E$14&amp;")="&amp;$C$3&amp;" AND LocalDay("&amp;$E$14&amp;")="&amp;$B$3&amp;" AND LocalHour("&amp;$E$14&amp;")="&amp;F226&amp;" AND LocalMinute("&amp;$E$14&amp;")="&amp;G226&amp;"))", "Bar", "", "Close", "5", "0", "", "", "","FALSE","T"))</f>
        <v/>
      </c>
      <c r="U226" s="115" t="str">
        <f>IF(O226=1,"",RTD("cqg.rtd",,"StudyData", "(Vol("&amp;$E$15&amp;")when  (LocalYear("&amp;$E$15&amp;")="&amp;$D$4&amp;" AND LocalMonth("&amp;$E$15&amp;")="&amp;$C$4&amp;" AND LocalDay("&amp;$E$15&amp;")="&amp;$B$4&amp;" AND LocalHour("&amp;$E$15&amp;")="&amp;F226&amp;" AND LocalMinute("&amp;$E$15&amp;")="&amp;G226&amp;"))", "Bar", "", "Close", "5", "0", "", "", "","FALSE","T"))</f>
        <v/>
      </c>
      <c r="V226" s="115" t="str">
        <f>IF(O226=1,"",RTD("cqg.rtd",,"StudyData", "(Vol("&amp;$E$16&amp;")when  (LocalYear("&amp;$E$16&amp;")="&amp;$D$5&amp;" AND LocalMonth("&amp;$E$16&amp;")="&amp;$C$5&amp;" AND LocalDay("&amp;$E$16&amp;")="&amp;$B$5&amp;" AND LocalHour("&amp;$E$16&amp;")="&amp;F226&amp;" AND LocalMinute("&amp;$E$16&amp;")="&amp;G226&amp;"))", "Bar", "", "Close", "5", "0", "", "", "","FALSE","T"))</f>
        <v/>
      </c>
      <c r="W226" s="115" t="str">
        <f>IF(O226=1,"",RTD("cqg.rtd",,"StudyData", "(Vol("&amp;$E$17&amp;")when  (LocalYear("&amp;$E$17&amp;")="&amp;$D$6&amp;" AND LocalMonth("&amp;$E$17&amp;")="&amp;$C$6&amp;" AND LocalDay("&amp;$E$17&amp;")="&amp;$B$6&amp;" AND LocalHour("&amp;$E$17&amp;")="&amp;F226&amp;" AND LocalMinute("&amp;$E$17&amp;")="&amp;G226&amp;"))", "Bar", "", "Close", "5", "0", "", "", "","FALSE","T"))</f>
        <v/>
      </c>
      <c r="X226" s="115" t="str">
        <f>IF(O226=1,"",RTD("cqg.rtd",,"StudyData", "(Vol("&amp;$E$18&amp;")when  (LocalYear("&amp;$E$18&amp;")="&amp;$D$7&amp;" AND LocalMonth("&amp;$E$18&amp;")="&amp;$C$7&amp;" AND LocalDay("&amp;$E$18&amp;")="&amp;$B$7&amp;" AND LocalHour("&amp;$E$18&amp;")="&amp;F226&amp;" AND LocalMinute("&amp;$E$18&amp;")="&amp;G226&amp;"))", "Bar", "", "Close", "5", "0", "", "", "","FALSE","T"))</f>
        <v/>
      </c>
      <c r="Y226" s="115" t="str">
        <f>IF(O226=1,"",RTD("cqg.rtd",,"StudyData", "(Vol("&amp;$E$19&amp;")when  (LocalYear("&amp;$E$19&amp;")="&amp;$D$8&amp;" AND LocalMonth("&amp;$E$19&amp;")="&amp;$C$8&amp;" AND LocalDay("&amp;$E$19&amp;")="&amp;$B$8&amp;" AND LocalHour("&amp;$E$19&amp;")="&amp;F226&amp;" AND LocalMinute("&amp;$E$19&amp;")="&amp;G226&amp;"))", "Bar", "", "Close", "5", "0", "", "", "","FALSE","T"))</f>
        <v/>
      </c>
      <c r="Z226" s="115" t="str">
        <f>IF(O226=1,"",RTD("cqg.rtd",,"StudyData", "(Vol("&amp;$E$20&amp;")when  (LocalYear("&amp;$E$20&amp;")="&amp;$D$9&amp;" AND LocalMonth("&amp;$E$20&amp;")="&amp;$C$9&amp;" AND LocalDay("&amp;$E$20&amp;")="&amp;$B$9&amp;" AND LocalHour("&amp;$E$20&amp;")="&amp;F226&amp;" AND LocalMinute("&amp;$E$20&amp;")="&amp;G226&amp;"))", "Bar", "", "Close", "5", "0", "", "", "","FALSE","T"))</f>
        <v/>
      </c>
      <c r="AA226" s="115" t="str">
        <f>IF(O226=1,"",RTD("cqg.rtd",,"StudyData", "(Vol("&amp;$E$21&amp;")when  (LocalYear("&amp;$E$21&amp;")="&amp;$D$10&amp;" AND LocalMonth("&amp;$E$21&amp;")="&amp;$C$10&amp;" AND LocalDay("&amp;$E$21&amp;")="&amp;$B$10&amp;" AND LocalHour("&amp;$E$21&amp;")="&amp;F226&amp;" AND LocalMinute("&amp;$E$21&amp;")="&amp;G226&amp;"))", "Bar", "", "Close", "5", "0", "", "", "","FALSE","T"))</f>
        <v/>
      </c>
      <c r="AB226" s="115" t="str">
        <f>IF(O226=1,"",RTD("cqg.rtd",,"StudyData", "(Vol("&amp;$E$21&amp;")when  (LocalYear("&amp;$E$21&amp;")="&amp;$D$11&amp;" AND LocalMonth("&amp;$E$21&amp;")="&amp;$C$11&amp;" AND LocalDay("&amp;$E$21&amp;")="&amp;$B$11&amp;" AND LocalHour("&amp;$E$21&amp;")="&amp;F226&amp;" AND LocalMinute("&amp;$E$21&amp;")="&amp;G226&amp;"))", "Bar", "", "Close", "5", "0", "", "", "","FALSE","T"))</f>
        <v/>
      </c>
      <c r="AC226" s="116" t="str">
        <f t="shared" si="41"/>
        <v/>
      </c>
      <c r="AE226" s="115" t="str">
        <f ca="1">IF($R226=1,SUM($S$1:S226),"")</f>
        <v/>
      </c>
      <c r="AF226" s="115" t="str">
        <f ca="1">IF($R226=1,SUM($T$1:T226),"")</f>
        <v/>
      </c>
      <c r="AG226" s="115" t="str">
        <f ca="1">IF($R226=1,SUM($U$1:U226),"")</f>
        <v/>
      </c>
      <c r="AH226" s="115" t="str">
        <f ca="1">IF($R226=1,SUM($V$1:V226),"")</f>
        <v/>
      </c>
      <c r="AI226" s="115" t="str">
        <f ca="1">IF($R226=1,SUM($W$1:W226),"")</f>
        <v/>
      </c>
      <c r="AJ226" s="115" t="str">
        <f ca="1">IF($R226=1,SUM($X$1:X226),"")</f>
        <v/>
      </c>
      <c r="AK226" s="115" t="str">
        <f ca="1">IF($R226=1,SUM($Y$1:Y226),"")</f>
        <v/>
      </c>
      <c r="AL226" s="115" t="str">
        <f ca="1">IF($R226=1,SUM($Z$1:Z226),"")</f>
        <v/>
      </c>
      <c r="AM226" s="115" t="str">
        <f ca="1">IF($R226=1,SUM($AA$1:AA226),"")</f>
        <v/>
      </c>
      <c r="AN226" s="115" t="str">
        <f ca="1">IF($R226=1,SUM($AB$1:AB226),"")</f>
        <v/>
      </c>
      <c r="AO226" s="115" t="str">
        <f ca="1">IF($R226=1,SUM($AC$1:AC226),"")</f>
        <v/>
      </c>
      <c r="AQ226" s="120" t="str">
        <f t="shared" si="42"/>
        <v>27:15</v>
      </c>
    </row>
    <row r="227" spans="6:43" x14ac:dyDescent="0.3">
      <c r="F227" s="115">
        <f t="shared" si="43"/>
        <v>27</v>
      </c>
      <c r="G227" s="117">
        <f t="shared" si="44"/>
        <v>20</v>
      </c>
      <c r="H227" s="118">
        <f t="shared" si="45"/>
        <v>1.1388888888888888</v>
      </c>
      <c r="K227" s="116" t="str">
        <f xml:space="preserve"> IF(O227=1,"",RTD("cqg.rtd",,"StudyData",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/>
      </c>
      <c r="L227" s="116" t="e">
        <f>IF(K227="",NA(),RTD("cqg.rtd",,"StudyData",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>#N/A</v>
      </c>
      <c r="O227" s="115">
        <f t="shared" si="39"/>
        <v>1</v>
      </c>
      <c r="R227" s="115">
        <f t="shared" ca="1" si="40"/>
        <v>1.2049999999999774</v>
      </c>
      <c r="S227" s="115" t="str">
        <f>IF(O227=1,"",RTD("cqg.rtd",,"StudyData", "(Vol("&amp;$E$13&amp;")when  (LocalYear("&amp;$E$13&amp;")="&amp;$D$2&amp;" AND LocalMonth("&amp;$E$13&amp;")="&amp;$C$2&amp;" AND LocalDay("&amp;$E$13&amp;")="&amp;$B$2&amp;" AND LocalHour("&amp;$E$13&amp;")="&amp;F227&amp;" AND LocalMinute("&amp;$E$13&amp;")="&amp;G227&amp;"))", "Bar", "", "Close", "5", "0", "", "", "","FALSE","T"))</f>
        <v/>
      </c>
      <c r="T227" s="115" t="str">
        <f>IF(O227=1,"",RTD("cqg.rtd",,"StudyData", "(Vol("&amp;$E$14&amp;")when  (LocalYear("&amp;$E$14&amp;")="&amp;$D$3&amp;" AND LocalMonth("&amp;$E$14&amp;")="&amp;$C$3&amp;" AND LocalDay("&amp;$E$14&amp;")="&amp;$B$3&amp;" AND LocalHour("&amp;$E$14&amp;")="&amp;F227&amp;" AND LocalMinute("&amp;$E$14&amp;")="&amp;G227&amp;"))", "Bar", "", "Close", "5", "0", "", "", "","FALSE","T"))</f>
        <v/>
      </c>
      <c r="U227" s="115" t="str">
        <f>IF(O227=1,"",RTD("cqg.rtd",,"StudyData", "(Vol("&amp;$E$15&amp;")when  (LocalYear("&amp;$E$15&amp;")="&amp;$D$4&amp;" AND LocalMonth("&amp;$E$15&amp;")="&amp;$C$4&amp;" AND LocalDay("&amp;$E$15&amp;")="&amp;$B$4&amp;" AND LocalHour("&amp;$E$15&amp;")="&amp;F227&amp;" AND LocalMinute("&amp;$E$15&amp;")="&amp;G227&amp;"))", "Bar", "", "Close", "5", "0", "", "", "","FALSE","T"))</f>
        <v/>
      </c>
      <c r="V227" s="115" t="str">
        <f>IF(O227=1,"",RTD("cqg.rtd",,"StudyData", "(Vol("&amp;$E$16&amp;")when  (LocalYear("&amp;$E$16&amp;")="&amp;$D$5&amp;" AND LocalMonth("&amp;$E$16&amp;")="&amp;$C$5&amp;" AND LocalDay("&amp;$E$16&amp;")="&amp;$B$5&amp;" AND LocalHour("&amp;$E$16&amp;")="&amp;F227&amp;" AND LocalMinute("&amp;$E$16&amp;")="&amp;G227&amp;"))", "Bar", "", "Close", "5", "0", "", "", "","FALSE","T"))</f>
        <v/>
      </c>
      <c r="W227" s="115" t="str">
        <f>IF(O227=1,"",RTD("cqg.rtd",,"StudyData", "(Vol("&amp;$E$17&amp;")when  (LocalYear("&amp;$E$17&amp;")="&amp;$D$6&amp;" AND LocalMonth("&amp;$E$17&amp;")="&amp;$C$6&amp;" AND LocalDay("&amp;$E$17&amp;")="&amp;$B$6&amp;" AND LocalHour("&amp;$E$17&amp;")="&amp;F227&amp;" AND LocalMinute("&amp;$E$17&amp;")="&amp;G227&amp;"))", "Bar", "", "Close", "5", "0", "", "", "","FALSE","T"))</f>
        <v/>
      </c>
      <c r="X227" s="115" t="str">
        <f>IF(O227=1,"",RTD("cqg.rtd",,"StudyData", "(Vol("&amp;$E$18&amp;")when  (LocalYear("&amp;$E$18&amp;")="&amp;$D$7&amp;" AND LocalMonth("&amp;$E$18&amp;")="&amp;$C$7&amp;" AND LocalDay("&amp;$E$18&amp;")="&amp;$B$7&amp;" AND LocalHour("&amp;$E$18&amp;")="&amp;F227&amp;" AND LocalMinute("&amp;$E$18&amp;")="&amp;G227&amp;"))", "Bar", "", "Close", "5", "0", "", "", "","FALSE","T"))</f>
        <v/>
      </c>
      <c r="Y227" s="115" t="str">
        <f>IF(O227=1,"",RTD("cqg.rtd",,"StudyData", "(Vol("&amp;$E$19&amp;")when  (LocalYear("&amp;$E$19&amp;")="&amp;$D$8&amp;" AND LocalMonth("&amp;$E$19&amp;")="&amp;$C$8&amp;" AND LocalDay("&amp;$E$19&amp;")="&amp;$B$8&amp;" AND LocalHour("&amp;$E$19&amp;")="&amp;F227&amp;" AND LocalMinute("&amp;$E$19&amp;")="&amp;G227&amp;"))", "Bar", "", "Close", "5", "0", "", "", "","FALSE","T"))</f>
        <v/>
      </c>
      <c r="Z227" s="115" t="str">
        <f>IF(O227=1,"",RTD("cqg.rtd",,"StudyData", "(Vol("&amp;$E$20&amp;")when  (LocalYear("&amp;$E$20&amp;")="&amp;$D$9&amp;" AND LocalMonth("&amp;$E$20&amp;")="&amp;$C$9&amp;" AND LocalDay("&amp;$E$20&amp;")="&amp;$B$9&amp;" AND LocalHour("&amp;$E$20&amp;")="&amp;F227&amp;" AND LocalMinute("&amp;$E$20&amp;")="&amp;G227&amp;"))", "Bar", "", "Close", "5", "0", "", "", "","FALSE","T"))</f>
        <v/>
      </c>
      <c r="AA227" s="115" t="str">
        <f>IF(O227=1,"",RTD("cqg.rtd",,"StudyData", "(Vol("&amp;$E$21&amp;")when  (LocalYear("&amp;$E$21&amp;")="&amp;$D$10&amp;" AND LocalMonth("&amp;$E$21&amp;")="&amp;$C$10&amp;" AND LocalDay("&amp;$E$21&amp;")="&amp;$B$10&amp;" AND LocalHour("&amp;$E$21&amp;")="&amp;F227&amp;" AND LocalMinute("&amp;$E$21&amp;")="&amp;G227&amp;"))", "Bar", "", "Close", "5", "0", "", "", "","FALSE","T"))</f>
        <v/>
      </c>
      <c r="AB227" s="115" t="str">
        <f>IF(O227=1,"",RTD("cqg.rtd",,"StudyData", "(Vol("&amp;$E$21&amp;")when  (LocalYear("&amp;$E$21&amp;")="&amp;$D$11&amp;" AND LocalMonth("&amp;$E$21&amp;")="&amp;$C$11&amp;" AND LocalDay("&amp;$E$21&amp;")="&amp;$B$11&amp;" AND LocalHour("&amp;$E$21&amp;")="&amp;F227&amp;" AND LocalMinute("&amp;$E$21&amp;")="&amp;G227&amp;"))", "Bar", "", "Close", "5", "0", "", "", "","FALSE","T"))</f>
        <v/>
      </c>
      <c r="AC227" s="116" t="str">
        <f t="shared" si="41"/>
        <v/>
      </c>
      <c r="AE227" s="115" t="str">
        <f ca="1">IF($R227=1,SUM($S$1:S227),"")</f>
        <v/>
      </c>
      <c r="AF227" s="115" t="str">
        <f ca="1">IF($R227=1,SUM($T$1:T227),"")</f>
        <v/>
      </c>
      <c r="AG227" s="115" t="str">
        <f ca="1">IF($R227=1,SUM($U$1:U227),"")</f>
        <v/>
      </c>
      <c r="AH227" s="115" t="str">
        <f ca="1">IF($R227=1,SUM($V$1:V227),"")</f>
        <v/>
      </c>
      <c r="AI227" s="115" t="str">
        <f ca="1">IF($R227=1,SUM($W$1:W227),"")</f>
        <v/>
      </c>
      <c r="AJ227" s="115" t="str">
        <f ca="1">IF($R227=1,SUM($X$1:X227),"")</f>
        <v/>
      </c>
      <c r="AK227" s="115" t="str">
        <f ca="1">IF($R227=1,SUM($Y$1:Y227),"")</f>
        <v/>
      </c>
      <c r="AL227" s="115" t="str">
        <f ca="1">IF($R227=1,SUM($Z$1:Z227),"")</f>
        <v/>
      </c>
      <c r="AM227" s="115" t="str">
        <f ca="1">IF($R227=1,SUM($AA$1:AA227),"")</f>
        <v/>
      </c>
      <c r="AN227" s="115" t="str">
        <f ca="1">IF($R227=1,SUM($AB$1:AB227),"")</f>
        <v/>
      </c>
      <c r="AO227" s="115" t="str">
        <f ca="1">IF($R227=1,SUM($AC$1:AC227),"")</f>
        <v/>
      </c>
      <c r="AQ227" s="120" t="str">
        <f t="shared" si="42"/>
        <v>27:20</v>
      </c>
    </row>
    <row r="228" spans="6:43" x14ac:dyDescent="0.3">
      <c r="F228" s="115">
        <f t="shared" si="43"/>
        <v>27</v>
      </c>
      <c r="G228" s="117">
        <f t="shared" si="44"/>
        <v>25</v>
      </c>
      <c r="H228" s="118">
        <f t="shared" si="45"/>
        <v>1.1423611111111112</v>
      </c>
      <c r="K228" s="116" t="str">
        <f xml:space="preserve"> IF(O228=1,"",RTD("cqg.rtd",,"StudyData",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/>
      </c>
      <c r="L228" s="116" t="e">
        <f>IF(K228="",NA(),RTD("cqg.rtd",,"StudyData",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>#N/A</v>
      </c>
      <c r="O228" s="115">
        <f t="shared" si="39"/>
        <v>1</v>
      </c>
      <c r="R228" s="115">
        <f t="shared" ca="1" si="40"/>
        <v>1.2059999999999773</v>
      </c>
      <c r="S228" s="115" t="str">
        <f>IF(O228=1,"",RTD("cqg.rtd",,"StudyData", "(Vol("&amp;$E$13&amp;")when  (LocalYear("&amp;$E$13&amp;")="&amp;$D$2&amp;" AND LocalMonth("&amp;$E$13&amp;")="&amp;$C$2&amp;" AND LocalDay("&amp;$E$13&amp;")="&amp;$B$2&amp;" AND LocalHour("&amp;$E$13&amp;")="&amp;F228&amp;" AND LocalMinute("&amp;$E$13&amp;")="&amp;G228&amp;"))", "Bar", "", "Close", "5", "0", "", "", "","FALSE","T"))</f>
        <v/>
      </c>
      <c r="T228" s="115" t="str">
        <f>IF(O228=1,"",RTD("cqg.rtd",,"StudyData", "(Vol("&amp;$E$14&amp;")when  (LocalYear("&amp;$E$14&amp;")="&amp;$D$3&amp;" AND LocalMonth("&amp;$E$14&amp;")="&amp;$C$3&amp;" AND LocalDay("&amp;$E$14&amp;")="&amp;$B$3&amp;" AND LocalHour("&amp;$E$14&amp;")="&amp;F228&amp;" AND LocalMinute("&amp;$E$14&amp;")="&amp;G228&amp;"))", "Bar", "", "Close", "5", "0", "", "", "","FALSE","T"))</f>
        <v/>
      </c>
      <c r="U228" s="115" t="str">
        <f>IF(O228=1,"",RTD("cqg.rtd",,"StudyData", "(Vol("&amp;$E$15&amp;")when  (LocalYear("&amp;$E$15&amp;")="&amp;$D$4&amp;" AND LocalMonth("&amp;$E$15&amp;")="&amp;$C$4&amp;" AND LocalDay("&amp;$E$15&amp;")="&amp;$B$4&amp;" AND LocalHour("&amp;$E$15&amp;")="&amp;F228&amp;" AND LocalMinute("&amp;$E$15&amp;")="&amp;G228&amp;"))", "Bar", "", "Close", "5", "0", "", "", "","FALSE","T"))</f>
        <v/>
      </c>
      <c r="V228" s="115" t="str">
        <f>IF(O228=1,"",RTD("cqg.rtd",,"StudyData", "(Vol("&amp;$E$16&amp;")when  (LocalYear("&amp;$E$16&amp;")="&amp;$D$5&amp;" AND LocalMonth("&amp;$E$16&amp;")="&amp;$C$5&amp;" AND LocalDay("&amp;$E$16&amp;")="&amp;$B$5&amp;" AND LocalHour("&amp;$E$16&amp;")="&amp;F228&amp;" AND LocalMinute("&amp;$E$16&amp;")="&amp;G228&amp;"))", "Bar", "", "Close", "5", "0", "", "", "","FALSE","T"))</f>
        <v/>
      </c>
      <c r="W228" s="115" t="str">
        <f>IF(O228=1,"",RTD("cqg.rtd",,"StudyData", "(Vol("&amp;$E$17&amp;")when  (LocalYear("&amp;$E$17&amp;")="&amp;$D$6&amp;" AND LocalMonth("&amp;$E$17&amp;")="&amp;$C$6&amp;" AND LocalDay("&amp;$E$17&amp;")="&amp;$B$6&amp;" AND LocalHour("&amp;$E$17&amp;")="&amp;F228&amp;" AND LocalMinute("&amp;$E$17&amp;")="&amp;G228&amp;"))", "Bar", "", "Close", "5", "0", "", "", "","FALSE","T"))</f>
        <v/>
      </c>
      <c r="X228" s="115" t="str">
        <f>IF(O228=1,"",RTD("cqg.rtd",,"StudyData", "(Vol("&amp;$E$18&amp;")when  (LocalYear("&amp;$E$18&amp;")="&amp;$D$7&amp;" AND LocalMonth("&amp;$E$18&amp;")="&amp;$C$7&amp;" AND LocalDay("&amp;$E$18&amp;")="&amp;$B$7&amp;" AND LocalHour("&amp;$E$18&amp;")="&amp;F228&amp;" AND LocalMinute("&amp;$E$18&amp;")="&amp;G228&amp;"))", "Bar", "", "Close", "5", "0", "", "", "","FALSE","T"))</f>
        <v/>
      </c>
      <c r="Y228" s="115" t="str">
        <f>IF(O228=1,"",RTD("cqg.rtd",,"StudyData", "(Vol("&amp;$E$19&amp;")when  (LocalYear("&amp;$E$19&amp;")="&amp;$D$8&amp;" AND LocalMonth("&amp;$E$19&amp;")="&amp;$C$8&amp;" AND LocalDay("&amp;$E$19&amp;")="&amp;$B$8&amp;" AND LocalHour("&amp;$E$19&amp;")="&amp;F228&amp;" AND LocalMinute("&amp;$E$19&amp;")="&amp;G228&amp;"))", "Bar", "", "Close", "5", "0", "", "", "","FALSE","T"))</f>
        <v/>
      </c>
      <c r="Z228" s="115" t="str">
        <f>IF(O228=1,"",RTD("cqg.rtd",,"StudyData", "(Vol("&amp;$E$20&amp;")when  (LocalYear("&amp;$E$20&amp;")="&amp;$D$9&amp;" AND LocalMonth("&amp;$E$20&amp;")="&amp;$C$9&amp;" AND LocalDay("&amp;$E$20&amp;")="&amp;$B$9&amp;" AND LocalHour("&amp;$E$20&amp;")="&amp;F228&amp;" AND LocalMinute("&amp;$E$20&amp;")="&amp;G228&amp;"))", "Bar", "", "Close", "5", "0", "", "", "","FALSE","T"))</f>
        <v/>
      </c>
      <c r="AA228" s="115" t="str">
        <f>IF(O228=1,"",RTD("cqg.rtd",,"StudyData", "(Vol("&amp;$E$21&amp;")when  (LocalYear("&amp;$E$21&amp;")="&amp;$D$10&amp;" AND LocalMonth("&amp;$E$21&amp;")="&amp;$C$10&amp;" AND LocalDay("&amp;$E$21&amp;")="&amp;$B$10&amp;" AND LocalHour("&amp;$E$21&amp;")="&amp;F228&amp;" AND LocalMinute("&amp;$E$21&amp;")="&amp;G228&amp;"))", "Bar", "", "Close", "5", "0", "", "", "","FALSE","T"))</f>
        <v/>
      </c>
      <c r="AB228" s="115" t="str">
        <f>IF(O228=1,"",RTD("cqg.rtd",,"StudyData", "(Vol("&amp;$E$21&amp;")when  (LocalYear("&amp;$E$21&amp;")="&amp;$D$11&amp;" AND LocalMonth("&amp;$E$21&amp;")="&amp;$C$11&amp;" AND LocalDay("&amp;$E$21&amp;")="&amp;$B$11&amp;" AND LocalHour("&amp;$E$21&amp;")="&amp;F228&amp;" AND LocalMinute("&amp;$E$21&amp;")="&amp;G228&amp;"))", "Bar", "", "Close", "5", "0", "", "", "","FALSE","T"))</f>
        <v/>
      </c>
      <c r="AC228" s="116" t="str">
        <f t="shared" si="41"/>
        <v/>
      </c>
      <c r="AE228" s="115" t="str">
        <f ca="1">IF($R228=1,SUM($S$1:S228),"")</f>
        <v/>
      </c>
      <c r="AF228" s="115" t="str">
        <f ca="1">IF($R228=1,SUM($T$1:T228),"")</f>
        <v/>
      </c>
      <c r="AG228" s="115" t="str">
        <f ca="1">IF($R228=1,SUM($U$1:U228),"")</f>
        <v/>
      </c>
      <c r="AH228" s="115" t="str">
        <f ca="1">IF($R228=1,SUM($V$1:V228),"")</f>
        <v/>
      </c>
      <c r="AI228" s="115" t="str">
        <f ca="1">IF($R228=1,SUM($W$1:W228),"")</f>
        <v/>
      </c>
      <c r="AJ228" s="115" t="str">
        <f ca="1">IF($R228=1,SUM($X$1:X228),"")</f>
        <v/>
      </c>
      <c r="AK228" s="115" t="str">
        <f ca="1">IF($R228=1,SUM($Y$1:Y228),"")</f>
        <v/>
      </c>
      <c r="AL228" s="115" t="str">
        <f ca="1">IF($R228=1,SUM($Z$1:Z228),"")</f>
        <v/>
      </c>
      <c r="AM228" s="115" t="str">
        <f ca="1">IF($R228=1,SUM($AA$1:AA228),"")</f>
        <v/>
      </c>
      <c r="AN228" s="115" t="str">
        <f ca="1">IF($R228=1,SUM($AB$1:AB228),"")</f>
        <v/>
      </c>
      <c r="AO228" s="115" t="str">
        <f ca="1">IF($R228=1,SUM($AC$1:AC228),"")</f>
        <v/>
      </c>
      <c r="AQ228" s="120" t="str">
        <f t="shared" si="42"/>
        <v>27:25</v>
      </c>
    </row>
    <row r="229" spans="6:43" x14ac:dyDescent="0.3">
      <c r="F229" s="115">
        <f t="shared" si="43"/>
        <v>27</v>
      </c>
      <c r="G229" s="117">
        <f t="shared" si="44"/>
        <v>30</v>
      </c>
      <c r="H229" s="118">
        <f t="shared" si="45"/>
        <v>1.1458333333333333</v>
      </c>
      <c r="K229" s="116" t="str">
        <f xml:space="preserve"> IF(O229=1,"",RTD("cqg.rtd",,"StudyData",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/>
      </c>
      <c r="L229" s="116" t="e">
        <f>IF(K229="",NA(),RTD("cqg.rtd",,"StudyData",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>#N/A</v>
      </c>
      <c r="O229" s="115">
        <f t="shared" si="39"/>
        <v>1</v>
      </c>
      <c r="R229" s="115">
        <f t="shared" ca="1" si="40"/>
        <v>1.2069999999999772</v>
      </c>
      <c r="S229" s="115" t="str">
        <f>IF(O229=1,"",RTD("cqg.rtd",,"StudyData", "(Vol("&amp;$E$13&amp;")when  (LocalYear("&amp;$E$13&amp;")="&amp;$D$2&amp;" AND LocalMonth("&amp;$E$13&amp;")="&amp;$C$2&amp;" AND LocalDay("&amp;$E$13&amp;")="&amp;$B$2&amp;" AND LocalHour("&amp;$E$13&amp;")="&amp;F229&amp;" AND LocalMinute("&amp;$E$13&amp;")="&amp;G229&amp;"))", "Bar", "", "Close", "5", "0", "", "", "","FALSE","T"))</f>
        <v/>
      </c>
      <c r="T229" s="115" t="str">
        <f>IF(O229=1,"",RTD("cqg.rtd",,"StudyData", "(Vol("&amp;$E$14&amp;")when  (LocalYear("&amp;$E$14&amp;")="&amp;$D$3&amp;" AND LocalMonth("&amp;$E$14&amp;")="&amp;$C$3&amp;" AND LocalDay("&amp;$E$14&amp;")="&amp;$B$3&amp;" AND LocalHour("&amp;$E$14&amp;")="&amp;F229&amp;" AND LocalMinute("&amp;$E$14&amp;")="&amp;G229&amp;"))", "Bar", "", "Close", "5", "0", "", "", "","FALSE","T"))</f>
        <v/>
      </c>
      <c r="U229" s="115" t="str">
        <f>IF(O229=1,"",RTD("cqg.rtd",,"StudyData", "(Vol("&amp;$E$15&amp;")when  (LocalYear("&amp;$E$15&amp;")="&amp;$D$4&amp;" AND LocalMonth("&amp;$E$15&amp;")="&amp;$C$4&amp;" AND LocalDay("&amp;$E$15&amp;")="&amp;$B$4&amp;" AND LocalHour("&amp;$E$15&amp;")="&amp;F229&amp;" AND LocalMinute("&amp;$E$15&amp;")="&amp;G229&amp;"))", "Bar", "", "Close", "5", "0", "", "", "","FALSE","T"))</f>
        <v/>
      </c>
      <c r="V229" s="115" t="str">
        <f>IF(O229=1,"",RTD("cqg.rtd",,"StudyData", "(Vol("&amp;$E$16&amp;")when  (LocalYear("&amp;$E$16&amp;")="&amp;$D$5&amp;" AND LocalMonth("&amp;$E$16&amp;")="&amp;$C$5&amp;" AND LocalDay("&amp;$E$16&amp;")="&amp;$B$5&amp;" AND LocalHour("&amp;$E$16&amp;")="&amp;F229&amp;" AND LocalMinute("&amp;$E$16&amp;")="&amp;G229&amp;"))", "Bar", "", "Close", "5", "0", "", "", "","FALSE","T"))</f>
        <v/>
      </c>
      <c r="W229" s="115" t="str">
        <f>IF(O229=1,"",RTD("cqg.rtd",,"StudyData", "(Vol("&amp;$E$17&amp;")when  (LocalYear("&amp;$E$17&amp;")="&amp;$D$6&amp;" AND LocalMonth("&amp;$E$17&amp;")="&amp;$C$6&amp;" AND LocalDay("&amp;$E$17&amp;")="&amp;$B$6&amp;" AND LocalHour("&amp;$E$17&amp;")="&amp;F229&amp;" AND LocalMinute("&amp;$E$17&amp;")="&amp;G229&amp;"))", "Bar", "", "Close", "5", "0", "", "", "","FALSE","T"))</f>
        <v/>
      </c>
      <c r="X229" s="115" t="str">
        <f>IF(O229=1,"",RTD("cqg.rtd",,"StudyData", "(Vol("&amp;$E$18&amp;")when  (LocalYear("&amp;$E$18&amp;")="&amp;$D$7&amp;" AND LocalMonth("&amp;$E$18&amp;")="&amp;$C$7&amp;" AND LocalDay("&amp;$E$18&amp;")="&amp;$B$7&amp;" AND LocalHour("&amp;$E$18&amp;")="&amp;F229&amp;" AND LocalMinute("&amp;$E$18&amp;")="&amp;G229&amp;"))", "Bar", "", "Close", "5", "0", "", "", "","FALSE","T"))</f>
        <v/>
      </c>
      <c r="Y229" s="115" t="str">
        <f>IF(O229=1,"",RTD("cqg.rtd",,"StudyData", "(Vol("&amp;$E$19&amp;")when  (LocalYear("&amp;$E$19&amp;")="&amp;$D$8&amp;" AND LocalMonth("&amp;$E$19&amp;")="&amp;$C$8&amp;" AND LocalDay("&amp;$E$19&amp;")="&amp;$B$8&amp;" AND LocalHour("&amp;$E$19&amp;")="&amp;F229&amp;" AND LocalMinute("&amp;$E$19&amp;")="&amp;G229&amp;"))", "Bar", "", "Close", "5", "0", "", "", "","FALSE","T"))</f>
        <v/>
      </c>
      <c r="Z229" s="115" t="str">
        <f>IF(O229=1,"",RTD("cqg.rtd",,"StudyData", "(Vol("&amp;$E$20&amp;")when  (LocalYear("&amp;$E$20&amp;")="&amp;$D$9&amp;" AND LocalMonth("&amp;$E$20&amp;")="&amp;$C$9&amp;" AND LocalDay("&amp;$E$20&amp;")="&amp;$B$9&amp;" AND LocalHour("&amp;$E$20&amp;")="&amp;F229&amp;" AND LocalMinute("&amp;$E$20&amp;")="&amp;G229&amp;"))", "Bar", "", "Close", "5", "0", "", "", "","FALSE","T"))</f>
        <v/>
      </c>
      <c r="AA229" s="115" t="str">
        <f>IF(O229=1,"",RTD("cqg.rtd",,"StudyData", "(Vol("&amp;$E$21&amp;")when  (LocalYear("&amp;$E$21&amp;")="&amp;$D$10&amp;" AND LocalMonth("&amp;$E$21&amp;")="&amp;$C$10&amp;" AND LocalDay("&amp;$E$21&amp;")="&amp;$B$10&amp;" AND LocalHour("&amp;$E$21&amp;")="&amp;F229&amp;" AND LocalMinute("&amp;$E$21&amp;")="&amp;G229&amp;"))", "Bar", "", "Close", "5", "0", "", "", "","FALSE","T"))</f>
        <v/>
      </c>
      <c r="AB229" s="115" t="str">
        <f>IF(O229=1,"",RTD("cqg.rtd",,"StudyData", "(Vol("&amp;$E$21&amp;")when  (LocalYear("&amp;$E$21&amp;")="&amp;$D$11&amp;" AND LocalMonth("&amp;$E$21&amp;")="&amp;$C$11&amp;" AND LocalDay("&amp;$E$21&amp;")="&amp;$B$11&amp;" AND LocalHour("&amp;$E$21&amp;")="&amp;F229&amp;" AND LocalMinute("&amp;$E$21&amp;")="&amp;G229&amp;"))", "Bar", "", "Close", "5", "0", "", "", "","FALSE","T"))</f>
        <v/>
      </c>
      <c r="AC229" s="116" t="str">
        <f t="shared" si="41"/>
        <v/>
      </c>
      <c r="AE229" s="115" t="str">
        <f ca="1">IF($R229=1,SUM($S$1:S229),"")</f>
        <v/>
      </c>
      <c r="AF229" s="115" t="str">
        <f ca="1">IF($R229=1,SUM($T$1:T229),"")</f>
        <v/>
      </c>
      <c r="AG229" s="115" t="str">
        <f ca="1">IF($R229=1,SUM($U$1:U229),"")</f>
        <v/>
      </c>
      <c r="AH229" s="115" t="str">
        <f ca="1">IF($R229=1,SUM($V$1:V229),"")</f>
        <v/>
      </c>
      <c r="AI229" s="115" t="str">
        <f ca="1">IF($R229=1,SUM($W$1:W229),"")</f>
        <v/>
      </c>
      <c r="AJ229" s="115" t="str">
        <f ca="1">IF($R229=1,SUM($X$1:X229),"")</f>
        <v/>
      </c>
      <c r="AK229" s="115" t="str">
        <f ca="1">IF($R229=1,SUM($Y$1:Y229),"")</f>
        <v/>
      </c>
      <c r="AL229" s="115" t="str">
        <f ca="1">IF($R229=1,SUM($Z$1:Z229),"")</f>
        <v/>
      </c>
      <c r="AM229" s="115" t="str">
        <f ca="1">IF($R229=1,SUM($AA$1:AA229),"")</f>
        <v/>
      </c>
      <c r="AN229" s="115" t="str">
        <f ca="1">IF($R229=1,SUM($AB$1:AB229),"")</f>
        <v/>
      </c>
      <c r="AO229" s="115" t="str">
        <f ca="1">IF($R229=1,SUM($AC$1:AC229),"")</f>
        <v/>
      </c>
      <c r="AQ229" s="120" t="str">
        <f t="shared" si="42"/>
        <v>27:30</v>
      </c>
    </row>
    <row r="230" spans="6:43" x14ac:dyDescent="0.3">
      <c r="F230" s="115">
        <f t="shared" si="43"/>
        <v>27</v>
      </c>
      <c r="G230" s="117">
        <f t="shared" si="44"/>
        <v>35</v>
      </c>
      <c r="H230" s="118">
        <f t="shared" si="45"/>
        <v>1.1493055555555556</v>
      </c>
      <c r="K230" s="116" t="str">
        <f xml:space="preserve"> IF(O230=1,"",RTD("cqg.rtd",,"StudyData",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/>
      </c>
      <c r="L230" s="116" t="e">
        <f>IF(K230="",NA(),RTD("cqg.rtd",,"StudyData",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>#N/A</v>
      </c>
      <c r="O230" s="115">
        <f t="shared" si="39"/>
        <v>1</v>
      </c>
      <c r="R230" s="115">
        <f t="shared" ca="1" si="40"/>
        <v>1.2079999999999771</v>
      </c>
      <c r="S230" s="115" t="str">
        <f>IF(O230=1,"",RTD("cqg.rtd",,"StudyData", "(Vol("&amp;$E$13&amp;")when  (LocalYear("&amp;$E$13&amp;")="&amp;$D$2&amp;" AND LocalMonth("&amp;$E$13&amp;")="&amp;$C$2&amp;" AND LocalDay("&amp;$E$13&amp;")="&amp;$B$2&amp;" AND LocalHour("&amp;$E$13&amp;")="&amp;F230&amp;" AND LocalMinute("&amp;$E$13&amp;")="&amp;G230&amp;"))", "Bar", "", "Close", "5", "0", "", "", "","FALSE","T"))</f>
        <v/>
      </c>
      <c r="T230" s="115" t="str">
        <f>IF(O230=1,"",RTD("cqg.rtd",,"StudyData", "(Vol("&amp;$E$14&amp;")when  (LocalYear("&amp;$E$14&amp;")="&amp;$D$3&amp;" AND LocalMonth("&amp;$E$14&amp;")="&amp;$C$3&amp;" AND LocalDay("&amp;$E$14&amp;")="&amp;$B$3&amp;" AND LocalHour("&amp;$E$14&amp;")="&amp;F230&amp;" AND LocalMinute("&amp;$E$14&amp;")="&amp;G230&amp;"))", "Bar", "", "Close", "5", "0", "", "", "","FALSE","T"))</f>
        <v/>
      </c>
      <c r="U230" s="115" t="str">
        <f>IF(O230=1,"",RTD("cqg.rtd",,"StudyData", "(Vol("&amp;$E$15&amp;")when  (LocalYear("&amp;$E$15&amp;")="&amp;$D$4&amp;" AND LocalMonth("&amp;$E$15&amp;")="&amp;$C$4&amp;" AND LocalDay("&amp;$E$15&amp;")="&amp;$B$4&amp;" AND LocalHour("&amp;$E$15&amp;")="&amp;F230&amp;" AND LocalMinute("&amp;$E$15&amp;")="&amp;G230&amp;"))", "Bar", "", "Close", "5", "0", "", "", "","FALSE","T"))</f>
        <v/>
      </c>
      <c r="V230" s="115" t="str">
        <f>IF(O230=1,"",RTD("cqg.rtd",,"StudyData", "(Vol("&amp;$E$16&amp;")when  (LocalYear("&amp;$E$16&amp;")="&amp;$D$5&amp;" AND LocalMonth("&amp;$E$16&amp;")="&amp;$C$5&amp;" AND LocalDay("&amp;$E$16&amp;")="&amp;$B$5&amp;" AND LocalHour("&amp;$E$16&amp;")="&amp;F230&amp;" AND LocalMinute("&amp;$E$16&amp;")="&amp;G230&amp;"))", "Bar", "", "Close", "5", "0", "", "", "","FALSE","T"))</f>
        <v/>
      </c>
      <c r="W230" s="115" t="str">
        <f>IF(O230=1,"",RTD("cqg.rtd",,"StudyData", "(Vol("&amp;$E$17&amp;")when  (LocalYear("&amp;$E$17&amp;")="&amp;$D$6&amp;" AND LocalMonth("&amp;$E$17&amp;")="&amp;$C$6&amp;" AND LocalDay("&amp;$E$17&amp;")="&amp;$B$6&amp;" AND LocalHour("&amp;$E$17&amp;")="&amp;F230&amp;" AND LocalMinute("&amp;$E$17&amp;")="&amp;G230&amp;"))", "Bar", "", "Close", "5", "0", "", "", "","FALSE","T"))</f>
        <v/>
      </c>
      <c r="X230" s="115" t="str">
        <f>IF(O230=1,"",RTD("cqg.rtd",,"StudyData", "(Vol("&amp;$E$18&amp;")when  (LocalYear("&amp;$E$18&amp;")="&amp;$D$7&amp;" AND LocalMonth("&amp;$E$18&amp;")="&amp;$C$7&amp;" AND LocalDay("&amp;$E$18&amp;")="&amp;$B$7&amp;" AND LocalHour("&amp;$E$18&amp;")="&amp;F230&amp;" AND LocalMinute("&amp;$E$18&amp;")="&amp;G230&amp;"))", "Bar", "", "Close", "5", "0", "", "", "","FALSE","T"))</f>
        <v/>
      </c>
      <c r="Y230" s="115" t="str">
        <f>IF(O230=1,"",RTD("cqg.rtd",,"StudyData", "(Vol("&amp;$E$19&amp;")when  (LocalYear("&amp;$E$19&amp;")="&amp;$D$8&amp;" AND LocalMonth("&amp;$E$19&amp;")="&amp;$C$8&amp;" AND LocalDay("&amp;$E$19&amp;")="&amp;$B$8&amp;" AND LocalHour("&amp;$E$19&amp;")="&amp;F230&amp;" AND LocalMinute("&amp;$E$19&amp;")="&amp;G230&amp;"))", "Bar", "", "Close", "5", "0", "", "", "","FALSE","T"))</f>
        <v/>
      </c>
      <c r="Z230" s="115" t="str">
        <f>IF(O230=1,"",RTD("cqg.rtd",,"StudyData", "(Vol("&amp;$E$20&amp;")when  (LocalYear("&amp;$E$20&amp;")="&amp;$D$9&amp;" AND LocalMonth("&amp;$E$20&amp;")="&amp;$C$9&amp;" AND LocalDay("&amp;$E$20&amp;")="&amp;$B$9&amp;" AND LocalHour("&amp;$E$20&amp;")="&amp;F230&amp;" AND LocalMinute("&amp;$E$20&amp;")="&amp;G230&amp;"))", "Bar", "", "Close", "5", "0", "", "", "","FALSE","T"))</f>
        <v/>
      </c>
      <c r="AA230" s="115" t="str">
        <f>IF(O230=1,"",RTD("cqg.rtd",,"StudyData", "(Vol("&amp;$E$21&amp;")when  (LocalYear("&amp;$E$21&amp;")="&amp;$D$10&amp;" AND LocalMonth("&amp;$E$21&amp;")="&amp;$C$10&amp;" AND LocalDay("&amp;$E$21&amp;")="&amp;$B$10&amp;" AND LocalHour("&amp;$E$21&amp;")="&amp;F230&amp;" AND LocalMinute("&amp;$E$21&amp;")="&amp;G230&amp;"))", "Bar", "", "Close", "5", "0", "", "", "","FALSE","T"))</f>
        <v/>
      </c>
      <c r="AB230" s="115" t="str">
        <f>IF(O230=1,"",RTD("cqg.rtd",,"StudyData", "(Vol("&amp;$E$21&amp;")when  (LocalYear("&amp;$E$21&amp;")="&amp;$D$11&amp;" AND LocalMonth("&amp;$E$21&amp;")="&amp;$C$11&amp;" AND LocalDay("&amp;$E$21&amp;")="&amp;$B$11&amp;" AND LocalHour("&amp;$E$21&amp;")="&amp;F230&amp;" AND LocalMinute("&amp;$E$21&amp;")="&amp;G230&amp;"))", "Bar", "", "Close", "5", "0", "", "", "","FALSE","T"))</f>
        <v/>
      </c>
      <c r="AC230" s="116" t="str">
        <f t="shared" si="41"/>
        <v/>
      </c>
      <c r="AE230" s="115" t="str">
        <f ca="1">IF($R230=1,SUM($S$1:S230),"")</f>
        <v/>
      </c>
      <c r="AF230" s="115" t="str">
        <f ca="1">IF($R230=1,SUM($T$1:T230),"")</f>
        <v/>
      </c>
      <c r="AG230" s="115" t="str">
        <f ca="1">IF($R230=1,SUM($U$1:U230),"")</f>
        <v/>
      </c>
      <c r="AH230" s="115" t="str">
        <f ca="1">IF($R230=1,SUM($V$1:V230),"")</f>
        <v/>
      </c>
      <c r="AI230" s="115" t="str">
        <f ca="1">IF($R230=1,SUM($W$1:W230),"")</f>
        <v/>
      </c>
      <c r="AJ230" s="115" t="str">
        <f ca="1">IF($R230=1,SUM($X$1:X230),"")</f>
        <v/>
      </c>
      <c r="AK230" s="115" t="str">
        <f ca="1">IF($R230=1,SUM($Y$1:Y230),"")</f>
        <v/>
      </c>
      <c r="AL230" s="115" t="str">
        <f ca="1">IF($R230=1,SUM($Z$1:Z230),"")</f>
        <v/>
      </c>
      <c r="AM230" s="115" t="str">
        <f ca="1">IF($R230=1,SUM($AA$1:AA230),"")</f>
        <v/>
      </c>
      <c r="AN230" s="115" t="str">
        <f ca="1">IF($R230=1,SUM($AB$1:AB230),"")</f>
        <v/>
      </c>
      <c r="AO230" s="115" t="str">
        <f ca="1">IF($R230=1,SUM($AC$1:AC230),"")</f>
        <v/>
      </c>
      <c r="AQ230" s="120" t="str">
        <f t="shared" si="42"/>
        <v>27:35</v>
      </c>
    </row>
    <row r="231" spans="6:43" x14ac:dyDescent="0.3">
      <c r="F231" s="115">
        <f t="shared" si="43"/>
        <v>27</v>
      </c>
      <c r="G231" s="117">
        <f t="shared" si="44"/>
        <v>40</v>
      </c>
      <c r="H231" s="118">
        <f t="shared" si="45"/>
        <v>1.1527777777777779</v>
      </c>
      <c r="K231" s="116" t="str">
        <f xml:space="preserve"> IF(O231=1,"",RTD("cqg.rtd",,"StudyData",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/>
      </c>
      <c r="L231" s="116" t="e">
        <f>IF(K231="",NA(),RTD("cqg.rtd",,"StudyData",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>#N/A</v>
      </c>
      <c r="O231" s="115">
        <f t="shared" si="39"/>
        <v>1</v>
      </c>
      <c r="R231" s="115">
        <f t="shared" ca="1" si="40"/>
        <v>1.208999999999977</v>
      </c>
      <c r="S231" s="115" t="str">
        <f>IF(O231=1,"",RTD("cqg.rtd",,"StudyData", "(Vol("&amp;$E$13&amp;")when  (LocalYear("&amp;$E$13&amp;")="&amp;$D$2&amp;" AND LocalMonth("&amp;$E$13&amp;")="&amp;$C$2&amp;" AND LocalDay("&amp;$E$13&amp;")="&amp;$B$2&amp;" AND LocalHour("&amp;$E$13&amp;")="&amp;F231&amp;" AND LocalMinute("&amp;$E$13&amp;")="&amp;G231&amp;"))", "Bar", "", "Close", "5", "0", "", "", "","FALSE","T"))</f>
        <v/>
      </c>
      <c r="T231" s="115" t="str">
        <f>IF(O231=1,"",RTD("cqg.rtd",,"StudyData", "(Vol("&amp;$E$14&amp;")when  (LocalYear("&amp;$E$14&amp;")="&amp;$D$3&amp;" AND LocalMonth("&amp;$E$14&amp;")="&amp;$C$3&amp;" AND LocalDay("&amp;$E$14&amp;")="&amp;$B$3&amp;" AND LocalHour("&amp;$E$14&amp;")="&amp;F231&amp;" AND LocalMinute("&amp;$E$14&amp;")="&amp;G231&amp;"))", "Bar", "", "Close", "5", "0", "", "", "","FALSE","T"))</f>
        <v/>
      </c>
      <c r="U231" s="115" t="str">
        <f>IF(O231=1,"",RTD("cqg.rtd",,"StudyData", "(Vol("&amp;$E$15&amp;")when  (LocalYear("&amp;$E$15&amp;")="&amp;$D$4&amp;" AND LocalMonth("&amp;$E$15&amp;")="&amp;$C$4&amp;" AND LocalDay("&amp;$E$15&amp;")="&amp;$B$4&amp;" AND LocalHour("&amp;$E$15&amp;")="&amp;F231&amp;" AND LocalMinute("&amp;$E$15&amp;")="&amp;G231&amp;"))", "Bar", "", "Close", "5", "0", "", "", "","FALSE","T"))</f>
        <v/>
      </c>
      <c r="V231" s="115" t="str">
        <f>IF(O231=1,"",RTD("cqg.rtd",,"StudyData", "(Vol("&amp;$E$16&amp;")when  (LocalYear("&amp;$E$16&amp;")="&amp;$D$5&amp;" AND LocalMonth("&amp;$E$16&amp;")="&amp;$C$5&amp;" AND LocalDay("&amp;$E$16&amp;")="&amp;$B$5&amp;" AND LocalHour("&amp;$E$16&amp;")="&amp;F231&amp;" AND LocalMinute("&amp;$E$16&amp;")="&amp;G231&amp;"))", "Bar", "", "Close", "5", "0", "", "", "","FALSE","T"))</f>
        <v/>
      </c>
      <c r="W231" s="115" t="str">
        <f>IF(O231=1,"",RTD("cqg.rtd",,"StudyData", "(Vol("&amp;$E$17&amp;")when  (LocalYear("&amp;$E$17&amp;")="&amp;$D$6&amp;" AND LocalMonth("&amp;$E$17&amp;")="&amp;$C$6&amp;" AND LocalDay("&amp;$E$17&amp;")="&amp;$B$6&amp;" AND LocalHour("&amp;$E$17&amp;")="&amp;F231&amp;" AND LocalMinute("&amp;$E$17&amp;")="&amp;G231&amp;"))", "Bar", "", "Close", "5", "0", "", "", "","FALSE","T"))</f>
        <v/>
      </c>
      <c r="X231" s="115" t="str">
        <f>IF(O231=1,"",RTD("cqg.rtd",,"StudyData", "(Vol("&amp;$E$18&amp;")when  (LocalYear("&amp;$E$18&amp;")="&amp;$D$7&amp;" AND LocalMonth("&amp;$E$18&amp;")="&amp;$C$7&amp;" AND LocalDay("&amp;$E$18&amp;")="&amp;$B$7&amp;" AND LocalHour("&amp;$E$18&amp;")="&amp;F231&amp;" AND LocalMinute("&amp;$E$18&amp;")="&amp;G231&amp;"))", "Bar", "", "Close", "5", "0", "", "", "","FALSE","T"))</f>
        <v/>
      </c>
      <c r="Y231" s="115" t="str">
        <f>IF(O231=1,"",RTD("cqg.rtd",,"StudyData", "(Vol("&amp;$E$19&amp;")when  (LocalYear("&amp;$E$19&amp;")="&amp;$D$8&amp;" AND LocalMonth("&amp;$E$19&amp;")="&amp;$C$8&amp;" AND LocalDay("&amp;$E$19&amp;")="&amp;$B$8&amp;" AND LocalHour("&amp;$E$19&amp;")="&amp;F231&amp;" AND LocalMinute("&amp;$E$19&amp;")="&amp;G231&amp;"))", "Bar", "", "Close", "5", "0", "", "", "","FALSE","T"))</f>
        <v/>
      </c>
      <c r="Z231" s="115" t="str">
        <f>IF(O231=1,"",RTD("cqg.rtd",,"StudyData", "(Vol("&amp;$E$20&amp;")when  (LocalYear("&amp;$E$20&amp;")="&amp;$D$9&amp;" AND LocalMonth("&amp;$E$20&amp;")="&amp;$C$9&amp;" AND LocalDay("&amp;$E$20&amp;")="&amp;$B$9&amp;" AND LocalHour("&amp;$E$20&amp;")="&amp;F231&amp;" AND LocalMinute("&amp;$E$20&amp;")="&amp;G231&amp;"))", "Bar", "", "Close", "5", "0", "", "", "","FALSE","T"))</f>
        <v/>
      </c>
      <c r="AA231" s="115" t="str">
        <f>IF(O231=1,"",RTD("cqg.rtd",,"StudyData", "(Vol("&amp;$E$21&amp;")when  (LocalYear("&amp;$E$21&amp;")="&amp;$D$10&amp;" AND LocalMonth("&amp;$E$21&amp;")="&amp;$C$10&amp;" AND LocalDay("&amp;$E$21&amp;")="&amp;$B$10&amp;" AND LocalHour("&amp;$E$21&amp;")="&amp;F231&amp;" AND LocalMinute("&amp;$E$21&amp;")="&amp;G231&amp;"))", "Bar", "", "Close", "5", "0", "", "", "","FALSE","T"))</f>
        <v/>
      </c>
      <c r="AB231" s="115" t="str">
        <f>IF(O231=1,"",RTD("cqg.rtd",,"StudyData", "(Vol("&amp;$E$21&amp;")when  (LocalYear("&amp;$E$21&amp;")="&amp;$D$11&amp;" AND LocalMonth("&amp;$E$21&amp;")="&amp;$C$11&amp;" AND LocalDay("&amp;$E$21&amp;")="&amp;$B$11&amp;" AND LocalHour("&amp;$E$21&amp;")="&amp;F231&amp;" AND LocalMinute("&amp;$E$21&amp;")="&amp;G231&amp;"))", "Bar", "", "Close", "5", "0", "", "", "","FALSE","T"))</f>
        <v/>
      </c>
      <c r="AC231" s="116" t="str">
        <f t="shared" si="41"/>
        <v/>
      </c>
      <c r="AE231" s="115" t="str">
        <f ca="1">IF($R231=1,SUM($S$1:S231),"")</f>
        <v/>
      </c>
      <c r="AF231" s="115" t="str">
        <f ca="1">IF($R231=1,SUM($T$1:T231),"")</f>
        <v/>
      </c>
      <c r="AG231" s="115" t="str">
        <f ca="1">IF($R231=1,SUM($U$1:U231),"")</f>
        <v/>
      </c>
      <c r="AH231" s="115" t="str">
        <f ca="1">IF($R231=1,SUM($V$1:V231),"")</f>
        <v/>
      </c>
      <c r="AI231" s="115" t="str">
        <f ca="1">IF($R231=1,SUM($W$1:W231),"")</f>
        <v/>
      </c>
      <c r="AJ231" s="115" t="str">
        <f ca="1">IF($R231=1,SUM($X$1:X231),"")</f>
        <v/>
      </c>
      <c r="AK231" s="115" t="str">
        <f ca="1">IF($R231=1,SUM($Y$1:Y231),"")</f>
        <v/>
      </c>
      <c r="AL231" s="115" t="str">
        <f ca="1">IF($R231=1,SUM($Z$1:Z231),"")</f>
        <v/>
      </c>
      <c r="AM231" s="115" t="str">
        <f ca="1">IF($R231=1,SUM($AA$1:AA231),"")</f>
        <v/>
      </c>
      <c r="AN231" s="115" t="str">
        <f ca="1">IF($R231=1,SUM($AB$1:AB231),"")</f>
        <v/>
      </c>
      <c r="AO231" s="115" t="str">
        <f ca="1">IF($R231=1,SUM($AC$1:AC231),"")</f>
        <v/>
      </c>
      <c r="AQ231" s="120" t="str">
        <f t="shared" si="42"/>
        <v>27:40</v>
      </c>
    </row>
    <row r="232" spans="6:43" x14ac:dyDescent="0.3">
      <c r="F232" s="115">
        <f t="shared" si="43"/>
        <v>27</v>
      </c>
      <c r="G232" s="117">
        <f t="shared" si="44"/>
        <v>45</v>
      </c>
      <c r="H232" s="118">
        <f t="shared" si="45"/>
        <v>1.15625</v>
      </c>
      <c r="K232" s="116" t="str">
        <f xml:space="preserve"> IF(O232=1,"",RTD("cqg.rtd",,"StudyData",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/>
      </c>
      <c r="L232" s="116" t="e">
        <f>IF(K232="",NA(),RTD("cqg.rtd",,"StudyData",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>#N/A</v>
      </c>
      <c r="O232" s="115">
        <f t="shared" si="39"/>
        <v>1</v>
      </c>
      <c r="R232" s="115">
        <f t="shared" ca="1" si="40"/>
        <v>1.2099999999999769</v>
      </c>
      <c r="S232" s="115" t="str">
        <f>IF(O232=1,"",RTD("cqg.rtd",,"StudyData", "(Vol("&amp;$E$13&amp;")when  (LocalYear("&amp;$E$13&amp;")="&amp;$D$2&amp;" AND LocalMonth("&amp;$E$13&amp;")="&amp;$C$2&amp;" AND LocalDay("&amp;$E$13&amp;")="&amp;$B$2&amp;" AND LocalHour("&amp;$E$13&amp;")="&amp;F232&amp;" AND LocalMinute("&amp;$E$13&amp;")="&amp;G232&amp;"))", "Bar", "", "Close", "5", "0", "", "", "","FALSE","T"))</f>
        <v/>
      </c>
      <c r="T232" s="115" t="str">
        <f>IF(O232=1,"",RTD("cqg.rtd",,"StudyData", "(Vol("&amp;$E$14&amp;")when  (LocalYear("&amp;$E$14&amp;")="&amp;$D$3&amp;" AND LocalMonth("&amp;$E$14&amp;")="&amp;$C$3&amp;" AND LocalDay("&amp;$E$14&amp;")="&amp;$B$3&amp;" AND LocalHour("&amp;$E$14&amp;")="&amp;F232&amp;" AND LocalMinute("&amp;$E$14&amp;")="&amp;G232&amp;"))", "Bar", "", "Close", "5", "0", "", "", "","FALSE","T"))</f>
        <v/>
      </c>
      <c r="U232" s="115" t="str">
        <f>IF(O232=1,"",RTD("cqg.rtd",,"StudyData", "(Vol("&amp;$E$15&amp;")when  (LocalYear("&amp;$E$15&amp;")="&amp;$D$4&amp;" AND LocalMonth("&amp;$E$15&amp;")="&amp;$C$4&amp;" AND LocalDay("&amp;$E$15&amp;")="&amp;$B$4&amp;" AND LocalHour("&amp;$E$15&amp;")="&amp;F232&amp;" AND LocalMinute("&amp;$E$15&amp;")="&amp;G232&amp;"))", "Bar", "", "Close", "5", "0", "", "", "","FALSE","T"))</f>
        <v/>
      </c>
      <c r="V232" s="115" t="str">
        <f>IF(O232=1,"",RTD("cqg.rtd",,"StudyData", "(Vol("&amp;$E$16&amp;")when  (LocalYear("&amp;$E$16&amp;")="&amp;$D$5&amp;" AND LocalMonth("&amp;$E$16&amp;")="&amp;$C$5&amp;" AND LocalDay("&amp;$E$16&amp;")="&amp;$B$5&amp;" AND LocalHour("&amp;$E$16&amp;")="&amp;F232&amp;" AND LocalMinute("&amp;$E$16&amp;")="&amp;G232&amp;"))", "Bar", "", "Close", "5", "0", "", "", "","FALSE","T"))</f>
        <v/>
      </c>
      <c r="W232" s="115" t="str">
        <f>IF(O232=1,"",RTD("cqg.rtd",,"StudyData", "(Vol("&amp;$E$17&amp;")when  (LocalYear("&amp;$E$17&amp;")="&amp;$D$6&amp;" AND LocalMonth("&amp;$E$17&amp;")="&amp;$C$6&amp;" AND LocalDay("&amp;$E$17&amp;")="&amp;$B$6&amp;" AND LocalHour("&amp;$E$17&amp;")="&amp;F232&amp;" AND LocalMinute("&amp;$E$17&amp;")="&amp;G232&amp;"))", "Bar", "", "Close", "5", "0", "", "", "","FALSE","T"))</f>
        <v/>
      </c>
      <c r="X232" s="115" t="str">
        <f>IF(O232=1,"",RTD("cqg.rtd",,"StudyData", "(Vol("&amp;$E$18&amp;")when  (LocalYear("&amp;$E$18&amp;")="&amp;$D$7&amp;" AND LocalMonth("&amp;$E$18&amp;")="&amp;$C$7&amp;" AND LocalDay("&amp;$E$18&amp;")="&amp;$B$7&amp;" AND LocalHour("&amp;$E$18&amp;")="&amp;F232&amp;" AND LocalMinute("&amp;$E$18&amp;")="&amp;G232&amp;"))", "Bar", "", "Close", "5", "0", "", "", "","FALSE","T"))</f>
        <v/>
      </c>
      <c r="Y232" s="115" t="str">
        <f>IF(O232=1,"",RTD("cqg.rtd",,"StudyData", "(Vol("&amp;$E$19&amp;")when  (LocalYear("&amp;$E$19&amp;")="&amp;$D$8&amp;" AND LocalMonth("&amp;$E$19&amp;")="&amp;$C$8&amp;" AND LocalDay("&amp;$E$19&amp;")="&amp;$B$8&amp;" AND LocalHour("&amp;$E$19&amp;")="&amp;F232&amp;" AND LocalMinute("&amp;$E$19&amp;")="&amp;G232&amp;"))", "Bar", "", "Close", "5", "0", "", "", "","FALSE","T"))</f>
        <v/>
      </c>
      <c r="Z232" s="115" t="str">
        <f>IF(O232=1,"",RTD("cqg.rtd",,"StudyData", "(Vol("&amp;$E$20&amp;")when  (LocalYear("&amp;$E$20&amp;")="&amp;$D$9&amp;" AND LocalMonth("&amp;$E$20&amp;")="&amp;$C$9&amp;" AND LocalDay("&amp;$E$20&amp;")="&amp;$B$9&amp;" AND LocalHour("&amp;$E$20&amp;")="&amp;F232&amp;" AND LocalMinute("&amp;$E$20&amp;")="&amp;G232&amp;"))", "Bar", "", "Close", "5", "0", "", "", "","FALSE","T"))</f>
        <v/>
      </c>
      <c r="AA232" s="115" t="str">
        <f>IF(O232=1,"",RTD("cqg.rtd",,"StudyData", "(Vol("&amp;$E$21&amp;")when  (LocalYear("&amp;$E$21&amp;")="&amp;$D$10&amp;" AND LocalMonth("&amp;$E$21&amp;")="&amp;$C$10&amp;" AND LocalDay("&amp;$E$21&amp;")="&amp;$B$10&amp;" AND LocalHour("&amp;$E$21&amp;")="&amp;F232&amp;" AND LocalMinute("&amp;$E$21&amp;")="&amp;G232&amp;"))", "Bar", "", "Close", "5", "0", "", "", "","FALSE","T"))</f>
        <v/>
      </c>
      <c r="AB232" s="115" t="str">
        <f>IF(O232=1,"",RTD("cqg.rtd",,"StudyData", "(Vol("&amp;$E$21&amp;")when  (LocalYear("&amp;$E$21&amp;")="&amp;$D$11&amp;" AND LocalMonth("&amp;$E$21&amp;")="&amp;$C$11&amp;" AND LocalDay("&amp;$E$21&amp;")="&amp;$B$11&amp;" AND LocalHour("&amp;$E$21&amp;")="&amp;F232&amp;" AND LocalMinute("&amp;$E$21&amp;")="&amp;G232&amp;"))", "Bar", "", "Close", "5", "0", "", "", "","FALSE","T"))</f>
        <v/>
      </c>
      <c r="AC232" s="116" t="str">
        <f t="shared" si="41"/>
        <v/>
      </c>
      <c r="AE232" s="115" t="str">
        <f ca="1">IF($R232=1,SUM($S$1:S232),"")</f>
        <v/>
      </c>
      <c r="AF232" s="115" t="str">
        <f ca="1">IF($R232=1,SUM($T$1:T232),"")</f>
        <v/>
      </c>
      <c r="AG232" s="115" t="str">
        <f ca="1">IF($R232=1,SUM($U$1:U232),"")</f>
        <v/>
      </c>
      <c r="AH232" s="115" t="str">
        <f ca="1">IF($R232=1,SUM($V$1:V232),"")</f>
        <v/>
      </c>
      <c r="AI232" s="115" t="str">
        <f ca="1">IF($R232=1,SUM($W$1:W232),"")</f>
        <v/>
      </c>
      <c r="AJ232" s="115" t="str">
        <f ca="1">IF($R232=1,SUM($X$1:X232),"")</f>
        <v/>
      </c>
      <c r="AK232" s="115" t="str">
        <f ca="1">IF($R232=1,SUM($Y$1:Y232),"")</f>
        <v/>
      </c>
      <c r="AL232" s="115" t="str">
        <f ca="1">IF($R232=1,SUM($Z$1:Z232),"")</f>
        <v/>
      </c>
      <c r="AM232" s="115" t="str">
        <f ca="1">IF($R232=1,SUM($AA$1:AA232),"")</f>
        <v/>
      </c>
      <c r="AN232" s="115" t="str">
        <f ca="1">IF($R232=1,SUM($AB$1:AB232),"")</f>
        <v/>
      </c>
      <c r="AO232" s="115" t="str">
        <f ca="1">IF($R232=1,SUM($AC$1:AC232),"")</f>
        <v/>
      </c>
      <c r="AQ232" s="120" t="str">
        <f t="shared" si="42"/>
        <v>27:45</v>
      </c>
    </row>
    <row r="233" spans="6:43" x14ac:dyDescent="0.3">
      <c r="F233" s="115">
        <f t="shared" si="43"/>
        <v>27</v>
      </c>
      <c r="G233" s="117">
        <f t="shared" si="44"/>
        <v>50</v>
      </c>
      <c r="H233" s="118">
        <f t="shared" si="45"/>
        <v>1.1597222222222221</v>
      </c>
      <c r="K233" s="116" t="str">
        <f xml:space="preserve"> IF(O233=1,"",RTD("cqg.rtd",,"StudyData",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/>
      </c>
      <c r="L233" s="116" t="e">
        <f>IF(K233="",NA(),RTD("cqg.rtd",,"StudyData",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>#N/A</v>
      </c>
      <c r="O233" s="115">
        <f t="shared" si="39"/>
        <v>1</v>
      </c>
      <c r="R233" s="115">
        <f t="shared" ca="1" si="40"/>
        <v>1.2109999999999768</v>
      </c>
      <c r="S233" s="115" t="str">
        <f>IF(O233=1,"",RTD("cqg.rtd",,"StudyData", "(Vol("&amp;$E$13&amp;")when  (LocalYear("&amp;$E$13&amp;")="&amp;$D$2&amp;" AND LocalMonth("&amp;$E$13&amp;")="&amp;$C$2&amp;" AND LocalDay("&amp;$E$13&amp;")="&amp;$B$2&amp;" AND LocalHour("&amp;$E$13&amp;")="&amp;F233&amp;" AND LocalMinute("&amp;$E$13&amp;")="&amp;G233&amp;"))", "Bar", "", "Close", "5", "0", "", "", "","FALSE","T"))</f>
        <v/>
      </c>
      <c r="T233" s="115" t="str">
        <f>IF(O233=1,"",RTD("cqg.rtd",,"StudyData", "(Vol("&amp;$E$14&amp;")when  (LocalYear("&amp;$E$14&amp;")="&amp;$D$3&amp;" AND LocalMonth("&amp;$E$14&amp;")="&amp;$C$3&amp;" AND LocalDay("&amp;$E$14&amp;")="&amp;$B$3&amp;" AND LocalHour("&amp;$E$14&amp;")="&amp;F233&amp;" AND LocalMinute("&amp;$E$14&amp;")="&amp;G233&amp;"))", "Bar", "", "Close", "5", "0", "", "", "","FALSE","T"))</f>
        <v/>
      </c>
      <c r="U233" s="115" t="str">
        <f>IF(O233=1,"",RTD("cqg.rtd",,"StudyData", "(Vol("&amp;$E$15&amp;")when  (LocalYear("&amp;$E$15&amp;")="&amp;$D$4&amp;" AND LocalMonth("&amp;$E$15&amp;")="&amp;$C$4&amp;" AND LocalDay("&amp;$E$15&amp;")="&amp;$B$4&amp;" AND LocalHour("&amp;$E$15&amp;")="&amp;F233&amp;" AND LocalMinute("&amp;$E$15&amp;")="&amp;G233&amp;"))", "Bar", "", "Close", "5", "0", "", "", "","FALSE","T"))</f>
        <v/>
      </c>
      <c r="V233" s="115" t="str">
        <f>IF(O233=1,"",RTD("cqg.rtd",,"StudyData", "(Vol("&amp;$E$16&amp;")when  (LocalYear("&amp;$E$16&amp;")="&amp;$D$5&amp;" AND LocalMonth("&amp;$E$16&amp;")="&amp;$C$5&amp;" AND LocalDay("&amp;$E$16&amp;")="&amp;$B$5&amp;" AND LocalHour("&amp;$E$16&amp;")="&amp;F233&amp;" AND LocalMinute("&amp;$E$16&amp;")="&amp;G233&amp;"))", "Bar", "", "Close", "5", "0", "", "", "","FALSE","T"))</f>
        <v/>
      </c>
      <c r="W233" s="115" t="str">
        <f>IF(O233=1,"",RTD("cqg.rtd",,"StudyData", "(Vol("&amp;$E$17&amp;")when  (LocalYear("&amp;$E$17&amp;")="&amp;$D$6&amp;" AND LocalMonth("&amp;$E$17&amp;")="&amp;$C$6&amp;" AND LocalDay("&amp;$E$17&amp;")="&amp;$B$6&amp;" AND LocalHour("&amp;$E$17&amp;")="&amp;F233&amp;" AND LocalMinute("&amp;$E$17&amp;")="&amp;G233&amp;"))", "Bar", "", "Close", "5", "0", "", "", "","FALSE","T"))</f>
        <v/>
      </c>
      <c r="X233" s="115" t="str">
        <f>IF(O233=1,"",RTD("cqg.rtd",,"StudyData", "(Vol("&amp;$E$18&amp;")when  (LocalYear("&amp;$E$18&amp;")="&amp;$D$7&amp;" AND LocalMonth("&amp;$E$18&amp;")="&amp;$C$7&amp;" AND LocalDay("&amp;$E$18&amp;")="&amp;$B$7&amp;" AND LocalHour("&amp;$E$18&amp;")="&amp;F233&amp;" AND LocalMinute("&amp;$E$18&amp;")="&amp;G233&amp;"))", "Bar", "", "Close", "5", "0", "", "", "","FALSE","T"))</f>
        <v/>
      </c>
      <c r="Y233" s="115" t="str">
        <f>IF(O233=1,"",RTD("cqg.rtd",,"StudyData", "(Vol("&amp;$E$19&amp;")when  (LocalYear("&amp;$E$19&amp;")="&amp;$D$8&amp;" AND LocalMonth("&amp;$E$19&amp;")="&amp;$C$8&amp;" AND LocalDay("&amp;$E$19&amp;")="&amp;$B$8&amp;" AND LocalHour("&amp;$E$19&amp;")="&amp;F233&amp;" AND LocalMinute("&amp;$E$19&amp;")="&amp;G233&amp;"))", "Bar", "", "Close", "5", "0", "", "", "","FALSE","T"))</f>
        <v/>
      </c>
      <c r="Z233" s="115" t="str">
        <f>IF(O233=1,"",RTD("cqg.rtd",,"StudyData", "(Vol("&amp;$E$20&amp;")when  (LocalYear("&amp;$E$20&amp;")="&amp;$D$9&amp;" AND LocalMonth("&amp;$E$20&amp;")="&amp;$C$9&amp;" AND LocalDay("&amp;$E$20&amp;")="&amp;$B$9&amp;" AND LocalHour("&amp;$E$20&amp;")="&amp;F233&amp;" AND LocalMinute("&amp;$E$20&amp;")="&amp;G233&amp;"))", "Bar", "", "Close", "5", "0", "", "", "","FALSE","T"))</f>
        <v/>
      </c>
      <c r="AA233" s="115" t="str">
        <f>IF(O233=1,"",RTD("cqg.rtd",,"StudyData", "(Vol("&amp;$E$21&amp;")when  (LocalYear("&amp;$E$21&amp;")="&amp;$D$10&amp;" AND LocalMonth("&amp;$E$21&amp;")="&amp;$C$10&amp;" AND LocalDay("&amp;$E$21&amp;")="&amp;$B$10&amp;" AND LocalHour("&amp;$E$21&amp;")="&amp;F233&amp;" AND LocalMinute("&amp;$E$21&amp;")="&amp;G233&amp;"))", "Bar", "", "Close", "5", "0", "", "", "","FALSE","T"))</f>
        <v/>
      </c>
      <c r="AB233" s="115" t="str">
        <f>IF(O233=1,"",RTD("cqg.rtd",,"StudyData", "(Vol("&amp;$E$21&amp;")when  (LocalYear("&amp;$E$21&amp;")="&amp;$D$11&amp;" AND LocalMonth("&amp;$E$21&amp;")="&amp;$C$11&amp;" AND LocalDay("&amp;$E$21&amp;")="&amp;$B$11&amp;" AND LocalHour("&amp;$E$21&amp;")="&amp;F233&amp;" AND LocalMinute("&amp;$E$21&amp;")="&amp;G233&amp;"))", "Bar", "", "Close", "5", "0", "", "", "","FALSE","T"))</f>
        <v/>
      </c>
      <c r="AC233" s="116" t="str">
        <f t="shared" si="41"/>
        <v/>
      </c>
      <c r="AE233" s="115" t="str">
        <f ca="1">IF($R233=1,SUM($S$1:S233),"")</f>
        <v/>
      </c>
      <c r="AF233" s="115" t="str">
        <f ca="1">IF($R233=1,SUM($T$1:T233),"")</f>
        <v/>
      </c>
      <c r="AG233" s="115" t="str">
        <f ca="1">IF($R233=1,SUM($U$1:U233),"")</f>
        <v/>
      </c>
      <c r="AH233" s="115" t="str">
        <f ca="1">IF($R233=1,SUM($V$1:V233),"")</f>
        <v/>
      </c>
      <c r="AI233" s="115" t="str">
        <f ca="1">IF($R233=1,SUM($W$1:W233),"")</f>
        <v/>
      </c>
      <c r="AJ233" s="115" t="str">
        <f ca="1">IF($R233=1,SUM($X$1:X233),"")</f>
        <v/>
      </c>
      <c r="AK233" s="115" t="str">
        <f ca="1">IF($R233=1,SUM($Y$1:Y233),"")</f>
        <v/>
      </c>
      <c r="AL233" s="115" t="str">
        <f ca="1">IF($R233=1,SUM($Z$1:Z233),"")</f>
        <v/>
      </c>
      <c r="AM233" s="115" t="str">
        <f ca="1">IF($R233=1,SUM($AA$1:AA233),"")</f>
        <v/>
      </c>
      <c r="AN233" s="115" t="str">
        <f ca="1">IF($R233=1,SUM($AB$1:AB233),"")</f>
        <v/>
      </c>
      <c r="AO233" s="115" t="str">
        <f ca="1">IF($R233=1,SUM($AC$1:AC233),"")</f>
        <v/>
      </c>
      <c r="AQ233" s="120" t="str">
        <f t="shared" si="42"/>
        <v>27:50</v>
      </c>
    </row>
    <row r="234" spans="6:43" x14ac:dyDescent="0.3">
      <c r="F234" s="115">
        <f t="shared" si="43"/>
        <v>27</v>
      </c>
      <c r="G234" s="117">
        <f t="shared" si="44"/>
        <v>55</v>
      </c>
      <c r="H234" s="118">
        <f t="shared" si="45"/>
        <v>1.1631944444444444</v>
      </c>
      <c r="K234" s="116" t="str">
        <f xml:space="preserve"> IF(O234=1,"",RTD("cqg.rtd",,"StudyData",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/>
      </c>
      <c r="L234" s="116" t="e">
        <f>IF(K234="",NA(),RTD("cqg.rtd",,"StudyData",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>#N/A</v>
      </c>
      <c r="O234" s="115">
        <f t="shared" si="39"/>
        <v>1</v>
      </c>
      <c r="R234" s="115">
        <f t="shared" ca="1" si="40"/>
        <v>1.2119999999999767</v>
      </c>
      <c r="S234" s="115" t="str">
        <f>IF(O234=1,"",RTD("cqg.rtd",,"StudyData", "(Vol("&amp;$E$13&amp;")when  (LocalYear("&amp;$E$13&amp;")="&amp;$D$2&amp;" AND LocalMonth("&amp;$E$13&amp;")="&amp;$C$2&amp;" AND LocalDay("&amp;$E$13&amp;")="&amp;$B$2&amp;" AND LocalHour("&amp;$E$13&amp;")="&amp;F234&amp;" AND LocalMinute("&amp;$E$13&amp;")="&amp;G234&amp;"))", "Bar", "", "Close", "5", "0", "", "", "","FALSE","T"))</f>
        <v/>
      </c>
      <c r="T234" s="115" t="str">
        <f>IF(O234=1,"",RTD("cqg.rtd",,"StudyData", "(Vol("&amp;$E$14&amp;")when  (LocalYear("&amp;$E$14&amp;")="&amp;$D$3&amp;" AND LocalMonth("&amp;$E$14&amp;")="&amp;$C$3&amp;" AND LocalDay("&amp;$E$14&amp;")="&amp;$B$3&amp;" AND LocalHour("&amp;$E$14&amp;")="&amp;F234&amp;" AND LocalMinute("&amp;$E$14&amp;")="&amp;G234&amp;"))", "Bar", "", "Close", "5", "0", "", "", "","FALSE","T"))</f>
        <v/>
      </c>
      <c r="U234" s="115" t="str">
        <f>IF(O234=1,"",RTD("cqg.rtd",,"StudyData", "(Vol("&amp;$E$15&amp;")when  (LocalYear("&amp;$E$15&amp;")="&amp;$D$4&amp;" AND LocalMonth("&amp;$E$15&amp;")="&amp;$C$4&amp;" AND LocalDay("&amp;$E$15&amp;")="&amp;$B$4&amp;" AND LocalHour("&amp;$E$15&amp;")="&amp;F234&amp;" AND LocalMinute("&amp;$E$15&amp;")="&amp;G234&amp;"))", "Bar", "", "Close", "5", "0", "", "", "","FALSE","T"))</f>
        <v/>
      </c>
      <c r="V234" s="115" t="str">
        <f>IF(O234=1,"",RTD("cqg.rtd",,"StudyData", "(Vol("&amp;$E$16&amp;")when  (LocalYear("&amp;$E$16&amp;")="&amp;$D$5&amp;" AND LocalMonth("&amp;$E$16&amp;")="&amp;$C$5&amp;" AND LocalDay("&amp;$E$16&amp;")="&amp;$B$5&amp;" AND LocalHour("&amp;$E$16&amp;")="&amp;F234&amp;" AND LocalMinute("&amp;$E$16&amp;")="&amp;G234&amp;"))", "Bar", "", "Close", "5", "0", "", "", "","FALSE","T"))</f>
        <v/>
      </c>
      <c r="W234" s="115" t="str">
        <f>IF(O234=1,"",RTD("cqg.rtd",,"StudyData", "(Vol("&amp;$E$17&amp;")when  (LocalYear("&amp;$E$17&amp;")="&amp;$D$6&amp;" AND LocalMonth("&amp;$E$17&amp;")="&amp;$C$6&amp;" AND LocalDay("&amp;$E$17&amp;")="&amp;$B$6&amp;" AND LocalHour("&amp;$E$17&amp;")="&amp;F234&amp;" AND LocalMinute("&amp;$E$17&amp;")="&amp;G234&amp;"))", "Bar", "", "Close", "5", "0", "", "", "","FALSE","T"))</f>
        <v/>
      </c>
      <c r="X234" s="115" t="str">
        <f>IF(O234=1,"",RTD("cqg.rtd",,"StudyData", "(Vol("&amp;$E$18&amp;")when  (LocalYear("&amp;$E$18&amp;")="&amp;$D$7&amp;" AND LocalMonth("&amp;$E$18&amp;")="&amp;$C$7&amp;" AND LocalDay("&amp;$E$18&amp;")="&amp;$B$7&amp;" AND LocalHour("&amp;$E$18&amp;")="&amp;F234&amp;" AND LocalMinute("&amp;$E$18&amp;")="&amp;G234&amp;"))", "Bar", "", "Close", "5", "0", "", "", "","FALSE","T"))</f>
        <v/>
      </c>
      <c r="Y234" s="115" t="str">
        <f>IF(O234=1,"",RTD("cqg.rtd",,"StudyData", "(Vol("&amp;$E$19&amp;")when  (LocalYear("&amp;$E$19&amp;")="&amp;$D$8&amp;" AND LocalMonth("&amp;$E$19&amp;")="&amp;$C$8&amp;" AND LocalDay("&amp;$E$19&amp;")="&amp;$B$8&amp;" AND LocalHour("&amp;$E$19&amp;")="&amp;F234&amp;" AND LocalMinute("&amp;$E$19&amp;")="&amp;G234&amp;"))", "Bar", "", "Close", "5", "0", "", "", "","FALSE","T"))</f>
        <v/>
      </c>
      <c r="Z234" s="115" t="str">
        <f>IF(O234=1,"",RTD("cqg.rtd",,"StudyData", "(Vol("&amp;$E$20&amp;")when  (LocalYear("&amp;$E$20&amp;")="&amp;$D$9&amp;" AND LocalMonth("&amp;$E$20&amp;")="&amp;$C$9&amp;" AND LocalDay("&amp;$E$20&amp;")="&amp;$B$9&amp;" AND LocalHour("&amp;$E$20&amp;")="&amp;F234&amp;" AND LocalMinute("&amp;$E$20&amp;")="&amp;G234&amp;"))", "Bar", "", "Close", "5", "0", "", "", "","FALSE","T"))</f>
        <v/>
      </c>
      <c r="AA234" s="115" t="str">
        <f>IF(O234=1,"",RTD("cqg.rtd",,"StudyData", "(Vol("&amp;$E$21&amp;")when  (LocalYear("&amp;$E$21&amp;")="&amp;$D$10&amp;" AND LocalMonth("&amp;$E$21&amp;")="&amp;$C$10&amp;" AND LocalDay("&amp;$E$21&amp;")="&amp;$B$10&amp;" AND LocalHour("&amp;$E$21&amp;")="&amp;F234&amp;" AND LocalMinute("&amp;$E$21&amp;")="&amp;G234&amp;"))", "Bar", "", "Close", "5", "0", "", "", "","FALSE","T"))</f>
        <v/>
      </c>
      <c r="AB234" s="115" t="str">
        <f>IF(O234=1,"",RTD("cqg.rtd",,"StudyData", "(Vol("&amp;$E$21&amp;")when  (LocalYear("&amp;$E$21&amp;")="&amp;$D$11&amp;" AND LocalMonth("&amp;$E$21&amp;")="&amp;$C$11&amp;" AND LocalDay("&amp;$E$21&amp;")="&amp;$B$11&amp;" AND LocalHour("&amp;$E$21&amp;")="&amp;F234&amp;" AND LocalMinute("&amp;$E$21&amp;")="&amp;G234&amp;"))", "Bar", "", "Close", "5", "0", "", "", "","FALSE","T"))</f>
        <v/>
      </c>
      <c r="AC234" s="116" t="str">
        <f t="shared" si="41"/>
        <v/>
      </c>
      <c r="AE234" s="115" t="str">
        <f ca="1">IF($R234=1,SUM($S$1:S234),"")</f>
        <v/>
      </c>
      <c r="AF234" s="115" t="str">
        <f ca="1">IF($R234=1,SUM($T$1:T234),"")</f>
        <v/>
      </c>
      <c r="AG234" s="115" t="str">
        <f ca="1">IF($R234=1,SUM($U$1:U234),"")</f>
        <v/>
      </c>
      <c r="AH234" s="115" t="str">
        <f ca="1">IF($R234=1,SUM($V$1:V234),"")</f>
        <v/>
      </c>
      <c r="AI234" s="115" t="str">
        <f ca="1">IF($R234=1,SUM($W$1:W234),"")</f>
        <v/>
      </c>
      <c r="AJ234" s="115" t="str">
        <f ca="1">IF($R234=1,SUM($X$1:X234),"")</f>
        <v/>
      </c>
      <c r="AK234" s="115" t="str">
        <f ca="1">IF($R234=1,SUM($Y$1:Y234),"")</f>
        <v/>
      </c>
      <c r="AL234" s="115" t="str">
        <f ca="1">IF($R234=1,SUM($Z$1:Z234),"")</f>
        <v/>
      </c>
      <c r="AM234" s="115" t="str">
        <f ca="1">IF($R234=1,SUM($AA$1:AA234),"")</f>
        <v/>
      </c>
      <c r="AN234" s="115" t="str">
        <f ca="1">IF($R234=1,SUM($AB$1:AB234),"")</f>
        <v/>
      </c>
      <c r="AO234" s="115" t="str">
        <f ca="1">IF($R234=1,SUM($AC$1:AC234),"")</f>
        <v/>
      </c>
      <c r="AQ234" s="120" t="str">
        <f t="shared" si="42"/>
        <v>27:55</v>
      </c>
    </row>
    <row r="235" spans="6:43" x14ac:dyDescent="0.3">
      <c r="F235" s="115">
        <f t="shared" si="43"/>
        <v>28</v>
      </c>
      <c r="G235" s="117" t="str">
        <f t="shared" si="44"/>
        <v>00</v>
      </c>
      <c r="H235" s="118">
        <f t="shared" si="45"/>
        <v>1.1666666666666667</v>
      </c>
      <c r="K235" s="116" t="str">
        <f xml:space="preserve"> IF(O235=1,"",RTD("cqg.rtd",,"StudyData",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/>
      </c>
      <c r="L235" s="116" t="e">
        <f>IF(K235="",NA(),RTD("cqg.rtd",,"StudyData",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>#N/A</v>
      </c>
      <c r="O235" s="115">
        <f t="shared" si="39"/>
        <v>1</v>
      </c>
      <c r="R235" s="115">
        <f t="shared" ca="1" si="40"/>
        <v>1.2129999999999765</v>
      </c>
      <c r="S235" s="115" t="str">
        <f>IF(O235=1,"",RTD("cqg.rtd",,"StudyData", "(Vol("&amp;$E$13&amp;")when  (LocalYear("&amp;$E$13&amp;")="&amp;$D$2&amp;" AND LocalMonth("&amp;$E$13&amp;")="&amp;$C$2&amp;" AND LocalDay("&amp;$E$13&amp;")="&amp;$B$2&amp;" AND LocalHour("&amp;$E$13&amp;")="&amp;F235&amp;" AND LocalMinute("&amp;$E$13&amp;")="&amp;G235&amp;"))", "Bar", "", "Close", "5", "0", "", "", "","FALSE","T"))</f>
        <v/>
      </c>
      <c r="T235" s="115" t="str">
        <f>IF(O235=1,"",RTD("cqg.rtd",,"StudyData", "(Vol("&amp;$E$14&amp;")when  (LocalYear("&amp;$E$14&amp;")="&amp;$D$3&amp;" AND LocalMonth("&amp;$E$14&amp;")="&amp;$C$3&amp;" AND LocalDay("&amp;$E$14&amp;")="&amp;$B$3&amp;" AND LocalHour("&amp;$E$14&amp;")="&amp;F235&amp;" AND LocalMinute("&amp;$E$14&amp;")="&amp;G235&amp;"))", "Bar", "", "Close", "5", "0", "", "", "","FALSE","T"))</f>
        <v/>
      </c>
      <c r="U235" s="115" t="str">
        <f>IF(O235=1,"",RTD("cqg.rtd",,"StudyData", "(Vol("&amp;$E$15&amp;")when  (LocalYear("&amp;$E$15&amp;")="&amp;$D$4&amp;" AND LocalMonth("&amp;$E$15&amp;")="&amp;$C$4&amp;" AND LocalDay("&amp;$E$15&amp;")="&amp;$B$4&amp;" AND LocalHour("&amp;$E$15&amp;")="&amp;F235&amp;" AND LocalMinute("&amp;$E$15&amp;")="&amp;G235&amp;"))", "Bar", "", "Close", "5", "0", "", "", "","FALSE","T"))</f>
        <v/>
      </c>
      <c r="V235" s="115" t="str">
        <f>IF(O235=1,"",RTD("cqg.rtd",,"StudyData", "(Vol("&amp;$E$16&amp;")when  (LocalYear("&amp;$E$16&amp;")="&amp;$D$5&amp;" AND LocalMonth("&amp;$E$16&amp;")="&amp;$C$5&amp;" AND LocalDay("&amp;$E$16&amp;")="&amp;$B$5&amp;" AND LocalHour("&amp;$E$16&amp;")="&amp;F235&amp;" AND LocalMinute("&amp;$E$16&amp;")="&amp;G235&amp;"))", "Bar", "", "Close", "5", "0", "", "", "","FALSE","T"))</f>
        <v/>
      </c>
      <c r="W235" s="115" t="str">
        <f>IF(O235=1,"",RTD("cqg.rtd",,"StudyData", "(Vol("&amp;$E$17&amp;")when  (LocalYear("&amp;$E$17&amp;")="&amp;$D$6&amp;" AND LocalMonth("&amp;$E$17&amp;")="&amp;$C$6&amp;" AND LocalDay("&amp;$E$17&amp;")="&amp;$B$6&amp;" AND LocalHour("&amp;$E$17&amp;")="&amp;F235&amp;" AND LocalMinute("&amp;$E$17&amp;")="&amp;G235&amp;"))", "Bar", "", "Close", "5", "0", "", "", "","FALSE","T"))</f>
        <v/>
      </c>
      <c r="X235" s="115" t="str">
        <f>IF(O235=1,"",RTD("cqg.rtd",,"StudyData", "(Vol("&amp;$E$18&amp;")when  (LocalYear("&amp;$E$18&amp;")="&amp;$D$7&amp;" AND LocalMonth("&amp;$E$18&amp;")="&amp;$C$7&amp;" AND LocalDay("&amp;$E$18&amp;")="&amp;$B$7&amp;" AND LocalHour("&amp;$E$18&amp;")="&amp;F235&amp;" AND LocalMinute("&amp;$E$18&amp;")="&amp;G235&amp;"))", "Bar", "", "Close", "5", "0", "", "", "","FALSE","T"))</f>
        <v/>
      </c>
      <c r="Y235" s="115" t="str">
        <f>IF(O235=1,"",RTD("cqg.rtd",,"StudyData", "(Vol("&amp;$E$19&amp;")when  (LocalYear("&amp;$E$19&amp;")="&amp;$D$8&amp;" AND LocalMonth("&amp;$E$19&amp;")="&amp;$C$8&amp;" AND LocalDay("&amp;$E$19&amp;")="&amp;$B$8&amp;" AND LocalHour("&amp;$E$19&amp;")="&amp;F235&amp;" AND LocalMinute("&amp;$E$19&amp;")="&amp;G235&amp;"))", "Bar", "", "Close", "5", "0", "", "", "","FALSE","T"))</f>
        <v/>
      </c>
      <c r="Z235" s="115" t="str">
        <f>IF(O235=1,"",RTD("cqg.rtd",,"StudyData", "(Vol("&amp;$E$20&amp;")when  (LocalYear("&amp;$E$20&amp;")="&amp;$D$9&amp;" AND LocalMonth("&amp;$E$20&amp;")="&amp;$C$9&amp;" AND LocalDay("&amp;$E$20&amp;")="&amp;$B$9&amp;" AND LocalHour("&amp;$E$20&amp;")="&amp;F235&amp;" AND LocalMinute("&amp;$E$20&amp;")="&amp;G235&amp;"))", "Bar", "", "Close", "5", "0", "", "", "","FALSE","T"))</f>
        <v/>
      </c>
      <c r="AA235" s="115" t="str">
        <f>IF(O235=1,"",RTD("cqg.rtd",,"StudyData", "(Vol("&amp;$E$21&amp;")when  (LocalYear("&amp;$E$21&amp;")="&amp;$D$10&amp;" AND LocalMonth("&amp;$E$21&amp;")="&amp;$C$10&amp;" AND LocalDay("&amp;$E$21&amp;")="&amp;$B$10&amp;" AND LocalHour("&amp;$E$21&amp;")="&amp;F235&amp;" AND LocalMinute("&amp;$E$21&amp;")="&amp;G235&amp;"))", "Bar", "", "Close", "5", "0", "", "", "","FALSE","T"))</f>
        <v/>
      </c>
      <c r="AB235" s="115" t="str">
        <f>IF(O235=1,"",RTD("cqg.rtd",,"StudyData", "(Vol("&amp;$E$21&amp;")when  (LocalYear("&amp;$E$21&amp;")="&amp;$D$11&amp;" AND LocalMonth("&amp;$E$21&amp;")="&amp;$C$11&amp;" AND LocalDay("&amp;$E$21&amp;")="&amp;$B$11&amp;" AND LocalHour("&amp;$E$21&amp;")="&amp;F235&amp;" AND LocalMinute("&amp;$E$21&amp;")="&amp;G235&amp;"))", "Bar", "", "Close", "5", "0", "", "", "","FALSE","T"))</f>
        <v/>
      </c>
      <c r="AC235" s="116" t="str">
        <f t="shared" si="41"/>
        <v/>
      </c>
      <c r="AE235" s="115" t="str">
        <f ca="1">IF($R235=1,SUM($S$1:S235),"")</f>
        <v/>
      </c>
      <c r="AF235" s="115" t="str">
        <f ca="1">IF($R235=1,SUM($T$1:T235),"")</f>
        <v/>
      </c>
      <c r="AG235" s="115" t="str">
        <f ca="1">IF($R235=1,SUM($U$1:U235),"")</f>
        <v/>
      </c>
      <c r="AH235" s="115" t="str">
        <f ca="1">IF($R235=1,SUM($V$1:V235),"")</f>
        <v/>
      </c>
      <c r="AI235" s="115" t="str">
        <f ca="1">IF($R235=1,SUM($W$1:W235),"")</f>
        <v/>
      </c>
      <c r="AJ235" s="115" t="str">
        <f ca="1">IF($R235=1,SUM($X$1:X235),"")</f>
        <v/>
      </c>
      <c r="AK235" s="115" t="str">
        <f ca="1">IF($R235=1,SUM($Y$1:Y235),"")</f>
        <v/>
      </c>
      <c r="AL235" s="115" t="str">
        <f ca="1">IF($R235=1,SUM($Z$1:Z235),"")</f>
        <v/>
      </c>
      <c r="AM235" s="115" t="str">
        <f ca="1">IF($R235=1,SUM($AA$1:AA235),"")</f>
        <v/>
      </c>
      <c r="AN235" s="115" t="str">
        <f ca="1">IF($R235=1,SUM($AB$1:AB235),"")</f>
        <v/>
      </c>
      <c r="AO235" s="115" t="str">
        <f ca="1">IF($R235=1,SUM($AC$1:AC235),"")</f>
        <v/>
      </c>
      <c r="AQ235" s="120" t="str">
        <f t="shared" si="42"/>
        <v>28:00</v>
      </c>
    </row>
    <row r="236" spans="6:43" x14ac:dyDescent="0.3">
      <c r="F236" s="115">
        <f t="shared" si="43"/>
        <v>28</v>
      </c>
      <c r="G236" s="117" t="str">
        <f t="shared" si="44"/>
        <v>05</v>
      </c>
      <c r="H236" s="118">
        <f t="shared" si="45"/>
        <v>1.1701388888888888</v>
      </c>
      <c r="K236" s="116" t="str">
        <f xml:space="preserve"> IF(O236=1,"",RTD("cqg.rtd",,"StudyData",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/>
      </c>
      <c r="L236" s="116" t="e">
        <f>IF(K236="",NA(),RTD("cqg.rtd",,"StudyData",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>#N/A</v>
      </c>
      <c r="O236" s="115">
        <f t="shared" si="39"/>
        <v>1</v>
      </c>
      <c r="R236" s="115">
        <f t="shared" ca="1" si="40"/>
        <v>1.2139999999999764</v>
      </c>
      <c r="S236" s="115" t="str">
        <f>IF(O236=1,"",RTD("cqg.rtd",,"StudyData", "(Vol("&amp;$E$13&amp;")when  (LocalYear("&amp;$E$13&amp;")="&amp;$D$2&amp;" AND LocalMonth("&amp;$E$13&amp;")="&amp;$C$2&amp;" AND LocalDay("&amp;$E$13&amp;")="&amp;$B$2&amp;" AND LocalHour("&amp;$E$13&amp;")="&amp;F236&amp;" AND LocalMinute("&amp;$E$13&amp;")="&amp;G236&amp;"))", "Bar", "", "Close", "5", "0", "", "", "","FALSE","T"))</f>
        <v/>
      </c>
      <c r="T236" s="115" t="str">
        <f>IF(O236=1,"",RTD("cqg.rtd",,"StudyData", "(Vol("&amp;$E$14&amp;")when  (LocalYear("&amp;$E$14&amp;")="&amp;$D$3&amp;" AND LocalMonth("&amp;$E$14&amp;")="&amp;$C$3&amp;" AND LocalDay("&amp;$E$14&amp;")="&amp;$B$3&amp;" AND LocalHour("&amp;$E$14&amp;")="&amp;F236&amp;" AND LocalMinute("&amp;$E$14&amp;")="&amp;G236&amp;"))", "Bar", "", "Close", "5", "0", "", "", "","FALSE","T"))</f>
        <v/>
      </c>
      <c r="U236" s="115" t="str">
        <f>IF(O236=1,"",RTD("cqg.rtd",,"StudyData", "(Vol("&amp;$E$15&amp;")when  (LocalYear("&amp;$E$15&amp;")="&amp;$D$4&amp;" AND LocalMonth("&amp;$E$15&amp;")="&amp;$C$4&amp;" AND LocalDay("&amp;$E$15&amp;")="&amp;$B$4&amp;" AND LocalHour("&amp;$E$15&amp;")="&amp;F236&amp;" AND LocalMinute("&amp;$E$15&amp;")="&amp;G236&amp;"))", "Bar", "", "Close", "5", "0", "", "", "","FALSE","T"))</f>
        <v/>
      </c>
      <c r="V236" s="115" t="str">
        <f>IF(O236=1,"",RTD("cqg.rtd",,"StudyData", "(Vol("&amp;$E$16&amp;")when  (LocalYear("&amp;$E$16&amp;")="&amp;$D$5&amp;" AND LocalMonth("&amp;$E$16&amp;")="&amp;$C$5&amp;" AND LocalDay("&amp;$E$16&amp;")="&amp;$B$5&amp;" AND LocalHour("&amp;$E$16&amp;")="&amp;F236&amp;" AND LocalMinute("&amp;$E$16&amp;")="&amp;G236&amp;"))", "Bar", "", "Close", "5", "0", "", "", "","FALSE","T"))</f>
        <v/>
      </c>
      <c r="W236" s="115" t="str">
        <f>IF(O236=1,"",RTD("cqg.rtd",,"StudyData", "(Vol("&amp;$E$17&amp;")when  (LocalYear("&amp;$E$17&amp;")="&amp;$D$6&amp;" AND LocalMonth("&amp;$E$17&amp;")="&amp;$C$6&amp;" AND LocalDay("&amp;$E$17&amp;")="&amp;$B$6&amp;" AND LocalHour("&amp;$E$17&amp;")="&amp;F236&amp;" AND LocalMinute("&amp;$E$17&amp;")="&amp;G236&amp;"))", "Bar", "", "Close", "5", "0", "", "", "","FALSE","T"))</f>
        <v/>
      </c>
      <c r="X236" s="115" t="str">
        <f>IF(O236=1,"",RTD("cqg.rtd",,"StudyData", "(Vol("&amp;$E$18&amp;")when  (LocalYear("&amp;$E$18&amp;")="&amp;$D$7&amp;" AND LocalMonth("&amp;$E$18&amp;")="&amp;$C$7&amp;" AND LocalDay("&amp;$E$18&amp;")="&amp;$B$7&amp;" AND LocalHour("&amp;$E$18&amp;")="&amp;F236&amp;" AND LocalMinute("&amp;$E$18&amp;")="&amp;G236&amp;"))", "Bar", "", "Close", "5", "0", "", "", "","FALSE","T"))</f>
        <v/>
      </c>
      <c r="Y236" s="115" t="str">
        <f>IF(O236=1,"",RTD("cqg.rtd",,"StudyData", "(Vol("&amp;$E$19&amp;")when  (LocalYear("&amp;$E$19&amp;")="&amp;$D$8&amp;" AND LocalMonth("&amp;$E$19&amp;")="&amp;$C$8&amp;" AND LocalDay("&amp;$E$19&amp;")="&amp;$B$8&amp;" AND LocalHour("&amp;$E$19&amp;")="&amp;F236&amp;" AND LocalMinute("&amp;$E$19&amp;")="&amp;G236&amp;"))", "Bar", "", "Close", "5", "0", "", "", "","FALSE","T"))</f>
        <v/>
      </c>
      <c r="Z236" s="115" t="str">
        <f>IF(O236=1,"",RTD("cqg.rtd",,"StudyData", "(Vol("&amp;$E$20&amp;")when  (LocalYear("&amp;$E$20&amp;")="&amp;$D$9&amp;" AND LocalMonth("&amp;$E$20&amp;")="&amp;$C$9&amp;" AND LocalDay("&amp;$E$20&amp;")="&amp;$B$9&amp;" AND LocalHour("&amp;$E$20&amp;")="&amp;F236&amp;" AND LocalMinute("&amp;$E$20&amp;")="&amp;G236&amp;"))", "Bar", "", "Close", "5", "0", "", "", "","FALSE","T"))</f>
        <v/>
      </c>
      <c r="AA236" s="115" t="str">
        <f>IF(O236=1,"",RTD("cqg.rtd",,"StudyData", "(Vol("&amp;$E$21&amp;")when  (LocalYear("&amp;$E$21&amp;")="&amp;$D$10&amp;" AND LocalMonth("&amp;$E$21&amp;")="&amp;$C$10&amp;" AND LocalDay("&amp;$E$21&amp;")="&amp;$B$10&amp;" AND LocalHour("&amp;$E$21&amp;")="&amp;F236&amp;" AND LocalMinute("&amp;$E$21&amp;")="&amp;G236&amp;"))", "Bar", "", "Close", "5", "0", "", "", "","FALSE","T"))</f>
        <v/>
      </c>
      <c r="AB236" s="115" t="str">
        <f>IF(O236=1,"",RTD("cqg.rtd",,"StudyData", "(Vol("&amp;$E$21&amp;")when  (LocalYear("&amp;$E$21&amp;")="&amp;$D$11&amp;" AND LocalMonth("&amp;$E$21&amp;")="&amp;$C$11&amp;" AND LocalDay("&amp;$E$21&amp;")="&amp;$B$11&amp;" AND LocalHour("&amp;$E$21&amp;")="&amp;F236&amp;" AND LocalMinute("&amp;$E$21&amp;")="&amp;G236&amp;"))", "Bar", "", "Close", "5", "0", "", "", "","FALSE","T"))</f>
        <v/>
      </c>
      <c r="AC236" s="116" t="str">
        <f t="shared" si="41"/>
        <v/>
      </c>
      <c r="AE236" s="115" t="str">
        <f ca="1">IF($R236=1,SUM($S$1:S236),"")</f>
        <v/>
      </c>
      <c r="AF236" s="115" t="str">
        <f ca="1">IF($R236=1,SUM($T$1:T236),"")</f>
        <v/>
      </c>
      <c r="AG236" s="115" t="str">
        <f ca="1">IF($R236=1,SUM($U$1:U236),"")</f>
        <v/>
      </c>
      <c r="AH236" s="115" t="str">
        <f ca="1">IF($R236=1,SUM($V$1:V236),"")</f>
        <v/>
      </c>
      <c r="AI236" s="115" t="str">
        <f ca="1">IF($R236=1,SUM($W$1:W236),"")</f>
        <v/>
      </c>
      <c r="AJ236" s="115" t="str">
        <f ca="1">IF($R236=1,SUM($X$1:X236),"")</f>
        <v/>
      </c>
      <c r="AK236" s="115" t="str">
        <f ca="1">IF($R236=1,SUM($Y$1:Y236),"")</f>
        <v/>
      </c>
      <c r="AL236" s="115" t="str">
        <f ca="1">IF($R236=1,SUM($Z$1:Z236),"")</f>
        <v/>
      </c>
      <c r="AM236" s="115" t="str">
        <f ca="1">IF($R236=1,SUM($AA$1:AA236),"")</f>
        <v/>
      </c>
      <c r="AN236" s="115" t="str">
        <f ca="1">IF($R236=1,SUM($AB$1:AB236),"")</f>
        <v/>
      </c>
      <c r="AO236" s="115" t="str">
        <f ca="1">IF($R236=1,SUM($AC$1:AC236),"")</f>
        <v/>
      </c>
      <c r="AQ236" s="120" t="str">
        <f t="shared" si="42"/>
        <v>28:05</v>
      </c>
    </row>
    <row r="237" spans="6:43" x14ac:dyDescent="0.3">
      <c r="F237" s="115">
        <f t="shared" si="43"/>
        <v>28</v>
      </c>
      <c r="G237" s="117">
        <f t="shared" si="44"/>
        <v>10</v>
      </c>
      <c r="H237" s="118">
        <f t="shared" si="45"/>
        <v>1.1736111111111112</v>
      </c>
      <c r="K237" s="116" t="str">
        <f xml:space="preserve"> IF(O237=1,"",RTD("cqg.rtd",,"StudyData",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/>
      </c>
      <c r="L237" s="116" t="e">
        <f>IF(K237="",NA(),RTD("cqg.rtd",,"StudyData",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>#N/A</v>
      </c>
      <c r="O237" s="115">
        <f t="shared" si="39"/>
        <v>1</v>
      </c>
      <c r="R237" s="115">
        <f t="shared" ca="1" si="40"/>
        <v>1.2149999999999763</v>
      </c>
      <c r="S237" s="115" t="str">
        <f>IF(O237=1,"",RTD("cqg.rtd",,"StudyData", "(Vol("&amp;$E$13&amp;")when  (LocalYear("&amp;$E$13&amp;")="&amp;$D$2&amp;" AND LocalMonth("&amp;$E$13&amp;")="&amp;$C$2&amp;" AND LocalDay("&amp;$E$13&amp;")="&amp;$B$2&amp;" AND LocalHour("&amp;$E$13&amp;")="&amp;F237&amp;" AND LocalMinute("&amp;$E$13&amp;")="&amp;G237&amp;"))", "Bar", "", "Close", "5", "0", "", "", "","FALSE","T"))</f>
        <v/>
      </c>
      <c r="T237" s="115" t="str">
        <f>IF(O237=1,"",RTD("cqg.rtd",,"StudyData", "(Vol("&amp;$E$14&amp;")when  (LocalYear("&amp;$E$14&amp;")="&amp;$D$3&amp;" AND LocalMonth("&amp;$E$14&amp;")="&amp;$C$3&amp;" AND LocalDay("&amp;$E$14&amp;")="&amp;$B$3&amp;" AND LocalHour("&amp;$E$14&amp;")="&amp;F237&amp;" AND LocalMinute("&amp;$E$14&amp;")="&amp;G237&amp;"))", "Bar", "", "Close", "5", "0", "", "", "","FALSE","T"))</f>
        <v/>
      </c>
      <c r="U237" s="115" t="str">
        <f>IF(O237=1,"",RTD("cqg.rtd",,"StudyData", "(Vol("&amp;$E$15&amp;")when  (LocalYear("&amp;$E$15&amp;")="&amp;$D$4&amp;" AND LocalMonth("&amp;$E$15&amp;")="&amp;$C$4&amp;" AND LocalDay("&amp;$E$15&amp;")="&amp;$B$4&amp;" AND LocalHour("&amp;$E$15&amp;")="&amp;F237&amp;" AND LocalMinute("&amp;$E$15&amp;")="&amp;G237&amp;"))", "Bar", "", "Close", "5", "0", "", "", "","FALSE","T"))</f>
        <v/>
      </c>
      <c r="V237" s="115" t="str">
        <f>IF(O237=1,"",RTD("cqg.rtd",,"StudyData", "(Vol("&amp;$E$16&amp;")when  (LocalYear("&amp;$E$16&amp;")="&amp;$D$5&amp;" AND LocalMonth("&amp;$E$16&amp;")="&amp;$C$5&amp;" AND LocalDay("&amp;$E$16&amp;")="&amp;$B$5&amp;" AND LocalHour("&amp;$E$16&amp;")="&amp;F237&amp;" AND LocalMinute("&amp;$E$16&amp;")="&amp;G237&amp;"))", "Bar", "", "Close", "5", "0", "", "", "","FALSE","T"))</f>
        <v/>
      </c>
      <c r="W237" s="115" t="str">
        <f>IF(O237=1,"",RTD("cqg.rtd",,"StudyData", "(Vol("&amp;$E$17&amp;")when  (LocalYear("&amp;$E$17&amp;")="&amp;$D$6&amp;" AND LocalMonth("&amp;$E$17&amp;")="&amp;$C$6&amp;" AND LocalDay("&amp;$E$17&amp;")="&amp;$B$6&amp;" AND LocalHour("&amp;$E$17&amp;")="&amp;F237&amp;" AND LocalMinute("&amp;$E$17&amp;")="&amp;G237&amp;"))", "Bar", "", "Close", "5", "0", "", "", "","FALSE","T"))</f>
        <v/>
      </c>
      <c r="X237" s="115" t="str">
        <f>IF(O237=1,"",RTD("cqg.rtd",,"StudyData", "(Vol("&amp;$E$18&amp;")when  (LocalYear("&amp;$E$18&amp;")="&amp;$D$7&amp;" AND LocalMonth("&amp;$E$18&amp;")="&amp;$C$7&amp;" AND LocalDay("&amp;$E$18&amp;")="&amp;$B$7&amp;" AND LocalHour("&amp;$E$18&amp;")="&amp;F237&amp;" AND LocalMinute("&amp;$E$18&amp;")="&amp;G237&amp;"))", "Bar", "", "Close", "5", "0", "", "", "","FALSE","T"))</f>
        <v/>
      </c>
      <c r="Y237" s="115" t="str">
        <f>IF(O237=1,"",RTD("cqg.rtd",,"StudyData", "(Vol("&amp;$E$19&amp;")when  (LocalYear("&amp;$E$19&amp;")="&amp;$D$8&amp;" AND LocalMonth("&amp;$E$19&amp;")="&amp;$C$8&amp;" AND LocalDay("&amp;$E$19&amp;")="&amp;$B$8&amp;" AND LocalHour("&amp;$E$19&amp;")="&amp;F237&amp;" AND LocalMinute("&amp;$E$19&amp;")="&amp;G237&amp;"))", "Bar", "", "Close", "5", "0", "", "", "","FALSE","T"))</f>
        <v/>
      </c>
      <c r="Z237" s="115" t="str">
        <f>IF(O237=1,"",RTD("cqg.rtd",,"StudyData", "(Vol("&amp;$E$20&amp;")when  (LocalYear("&amp;$E$20&amp;")="&amp;$D$9&amp;" AND LocalMonth("&amp;$E$20&amp;")="&amp;$C$9&amp;" AND LocalDay("&amp;$E$20&amp;")="&amp;$B$9&amp;" AND LocalHour("&amp;$E$20&amp;")="&amp;F237&amp;" AND LocalMinute("&amp;$E$20&amp;")="&amp;G237&amp;"))", "Bar", "", "Close", "5", "0", "", "", "","FALSE","T"))</f>
        <v/>
      </c>
      <c r="AA237" s="115" t="str">
        <f>IF(O237=1,"",RTD("cqg.rtd",,"StudyData", "(Vol("&amp;$E$21&amp;")when  (LocalYear("&amp;$E$21&amp;")="&amp;$D$10&amp;" AND LocalMonth("&amp;$E$21&amp;")="&amp;$C$10&amp;" AND LocalDay("&amp;$E$21&amp;")="&amp;$B$10&amp;" AND LocalHour("&amp;$E$21&amp;")="&amp;F237&amp;" AND LocalMinute("&amp;$E$21&amp;")="&amp;G237&amp;"))", "Bar", "", "Close", "5", "0", "", "", "","FALSE","T"))</f>
        <v/>
      </c>
      <c r="AB237" s="115" t="str">
        <f>IF(O237=1,"",RTD("cqg.rtd",,"StudyData", "(Vol("&amp;$E$21&amp;")when  (LocalYear("&amp;$E$21&amp;")="&amp;$D$11&amp;" AND LocalMonth("&amp;$E$21&amp;")="&amp;$C$11&amp;" AND LocalDay("&amp;$E$21&amp;")="&amp;$B$11&amp;" AND LocalHour("&amp;$E$21&amp;")="&amp;F237&amp;" AND LocalMinute("&amp;$E$21&amp;")="&amp;G237&amp;"))", "Bar", "", "Close", "5", "0", "", "", "","FALSE","T"))</f>
        <v/>
      </c>
      <c r="AC237" s="116" t="str">
        <f t="shared" si="41"/>
        <v/>
      </c>
      <c r="AE237" s="115" t="str">
        <f ca="1">IF($R237=1,SUM($S$1:S237),"")</f>
        <v/>
      </c>
      <c r="AF237" s="115" t="str">
        <f ca="1">IF($R237=1,SUM($T$1:T237),"")</f>
        <v/>
      </c>
      <c r="AG237" s="115" t="str">
        <f ca="1">IF($R237=1,SUM($U$1:U237),"")</f>
        <v/>
      </c>
      <c r="AH237" s="115" t="str">
        <f ca="1">IF($R237=1,SUM($V$1:V237),"")</f>
        <v/>
      </c>
      <c r="AI237" s="115" t="str">
        <f ca="1">IF($R237=1,SUM($W$1:W237),"")</f>
        <v/>
      </c>
      <c r="AJ237" s="115" t="str">
        <f ca="1">IF($R237=1,SUM($X$1:X237),"")</f>
        <v/>
      </c>
      <c r="AK237" s="115" t="str">
        <f ca="1">IF($R237=1,SUM($Y$1:Y237),"")</f>
        <v/>
      </c>
      <c r="AL237" s="115" t="str">
        <f ca="1">IF($R237=1,SUM($Z$1:Z237),"")</f>
        <v/>
      </c>
      <c r="AM237" s="115" t="str">
        <f ca="1">IF($R237=1,SUM($AA$1:AA237),"")</f>
        <v/>
      </c>
      <c r="AN237" s="115" t="str">
        <f ca="1">IF($R237=1,SUM($AB$1:AB237),"")</f>
        <v/>
      </c>
      <c r="AO237" s="115" t="str">
        <f ca="1">IF($R237=1,SUM($AC$1:AC237),"")</f>
        <v/>
      </c>
      <c r="AQ237" s="120" t="str">
        <f t="shared" si="42"/>
        <v>28:10</v>
      </c>
    </row>
    <row r="238" spans="6:43" x14ac:dyDescent="0.3">
      <c r="F238" s="115">
        <f t="shared" si="43"/>
        <v>28</v>
      </c>
      <c r="G238" s="117">
        <f t="shared" si="44"/>
        <v>15</v>
      </c>
      <c r="H238" s="118">
        <f t="shared" si="45"/>
        <v>1.1770833333333333</v>
      </c>
      <c r="K238" s="116" t="str">
        <f xml:space="preserve"> IF(O238=1,"",RTD("cqg.rtd",,"StudyData",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/>
      </c>
      <c r="L238" s="116" t="e">
        <f>IF(K238="",NA(),RTD("cqg.rtd",,"StudyData",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>#N/A</v>
      </c>
      <c r="O238" s="115">
        <f t="shared" si="39"/>
        <v>1</v>
      </c>
      <c r="R238" s="115">
        <f t="shared" ca="1" si="40"/>
        <v>1.2159999999999762</v>
      </c>
      <c r="S238" s="115" t="str">
        <f>IF(O238=1,"",RTD("cqg.rtd",,"StudyData", "(Vol("&amp;$E$13&amp;")when  (LocalYear("&amp;$E$13&amp;")="&amp;$D$2&amp;" AND LocalMonth("&amp;$E$13&amp;")="&amp;$C$2&amp;" AND LocalDay("&amp;$E$13&amp;")="&amp;$B$2&amp;" AND LocalHour("&amp;$E$13&amp;")="&amp;F238&amp;" AND LocalMinute("&amp;$E$13&amp;")="&amp;G238&amp;"))", "Bar", "", "Close", "5", "0", "", "", "","FALSE","T"))</f>
        <v/>
      </c>
      <c r="T238" s="115" t="str">
        <f>IF(O238=1,"",RTD("cqg.rtd",,"StudyData", "(Vol("&amp;$E$14&amp;")when  (LocalYear("&amp;$E$14&amp;")="&amp;$D$3&amp;" AND LocalMonth("&amp;$E$14&amp;")="&amp;$C$3&amp;" AND LocalDay("&amp;$E$14&amp;")="&amp;$B$3&amp;" AND LocalHour("&amp;$E$14&amp;")="&amp;F238&amp;" AND LocalMinute("&amp;$E$14&amp;")="&amp;G238&amp;"))", "Bar", "", "Close", "5", "0", "", "", "","FALSE","T"))</f>
        <v/>
      </c>
      <c r="U238" s="115" t="str">
        <f>IF(O238=1,"",RTD("cqg.rtd",,"StudyData", "(Vol("&amp;$E$15&amp;")when  (LocalYear("&amp;$E$15&amp;")="&amp;$D$4&amp;" AND LocalMonth("&amp;$E$15&amp;")="&amp;$C$4&amp;" AND LocalDay("&amp;$E$15&amp;")="&amp;$B$4&amp;" AND LocalHour("&amp;$E$15&amp;")="&amp;F238&amp;" AND LocalMinute("&amp;$E$15&amp;")="&amp;G238&amp;"))", "Bar", "", "Close", "5", "0", "", "", "","FALSE","T"))</f>
        <v/>
      </c>
      <c r="V238" s="115" t="str">
        <f>IF(O238=1,"",RTD("cqg.rtd",,"StudyData", "(Vol("&amp;$E$16&amp;")when  (LocalYear("&amp;$E$16&amp;")="&amp;$D$5&amp;" AND LocalMonth("&amp;$E$16&amp;")="&amp;$C$5&amp;" AND LocalDay("&amp;$E$16&amp;")="&amp;$B$5&amp;" AND LocalHour("&amp;$E$16&amp;")="&amp;F238&amp;" AND LocalMinute("&amp;$E$16&amp;")="&amp;G238&amp;"))", "Bar", "", "Close", "5", "0", "", "", "","FALSE","T"))</f>
        <v/>
      </c>
      <c r="W238" s="115" t="str">
        <f>IF(O238=1,"",RTD("cqg.rtd",,"StudyData", "(Vol("&amp;$E$17&amp;")when  (LocalYear("&amp;$E$17&amp;")="&amp;$D$6&amp;" AND LocalMonth("&amp;$E$17&amp;")="&amp;$C$6&amp;" AND LocalDay("&amp;$E$17&amp;")="&amp;$B$6&amp;" AND LocalHour("&amp;$E$17&amp;")="&amp;F238&amp;" AND LocalMinute("&amp;$E$17&amp;")="&amp;G238&amp;"))", "Bar", "", "Close", "5", "0", "", "", "","FALSE","T"))</f>
        <v/>
      </c>
      <c r="X238" s="115" t="str">
        <f>IF(O238=1,"",RTD("cqg.rtd",,"StudyData", "(Vol("&amp;$E$18&amp;")when  (LocalYear("&amp;$E$18&amp;")="&amp;$D$7&amp;" AND LocalMonth("&amp;$E$18&amp;")="&amp;$C$7&amp;" AND LocalDay("&amp;$E$18&amp;")="&amp;$B$7&amp;" AND LocalHour("&amp;$E$18&amp;")="&amp;F238&amp;" AND LocalMinute("&amp;$E$18&amp;")="&amp;G238&amp;"))", "Bar", "", "Close", "5", "0", "", "", "","FALSE","T"))</f>
        <v/>
      </c>
      <c r="Y238" s="115" t="str">
        <f>IF(O238=1,"",RTD("cqg.rtd",,"StudyData", "(Vol("&amp;$E$19&amp;")when  (LocalYear("&amp;$E$19&amp;")="&amp;$D$8&amp;" AND LocalMonth("&amp;$E$19&amp;")="&amp;$C$8&amp;" AND LocalDay("&amp;$E$19&amp;")="&amp;$B$8&amp;" AND LocalHour("&amp;$E$19&amp;")="&amp;F238&amp;" AND LocalMinute("&amp;$E$19&amp;")="&amp;G238&amp;"))", "Bar", "", "Close", "5", "0", "", "", "","FALSE","T"))</f>
        <v/>
      </c>
      <c r="Z238" s="115" t="str">
        <f>IF(O238=1,"",RTD("cqg.rtd",,"StudyData", "(Vol("&amp;$E$20&amp;")when  (LocalYear("&amp;$E$20&amp;")="&amp;$D$9&amp;" AND LocalMonth("&amp;$E$20&amp;")="&amp;$C$9&amp;" AND LocalDay("&amp;$E$20&amp;")="&amp;$B$9&amp;" AND LocalHour("&amp;$E$20&amp;")="&amp;F238&amp;" AND LocalMinute("&amp;$E$20&amp;")="&amp;G238&amp;"))", "Bar", "", "Close", "5", "0", "", "", "","FALSE","T"))</f>
        <v/>
      </c>
      <c r="AA238" s="115" t="str">
        <f>IF(O238=1,"",RTD("cqg.rtd",,"StudyData", "(Vol("&amp;$E$21&amp;")when  (LocalYear("&amp;$E$21&amp;")="&amp;$D$10&amp;" AND LocalMonth("&amp;$E$21&amp;")="&amp;$C$10&amp;" AND LocalDay("&amp;$E$21&amp;")="&amp;$B$10&amp;" AND LocalHour("&amp;$E$21&amp;")="&amp;F238&amp;" AND LocalMinute("&amp;$E$21&amp;")="&amp;G238&amp;"))", "Bar", "", "Close", "5", "0", "", "", "","FALSE","T"))</f>
        <v/>
      </c>
      <c r="AB238" s="115" t="str">
        <f>IF(O238=1,"",RTD("cqg.rtd",,"StudyData", "(Vol("&amp;$E$21&amp;")when  (LocalYear("&amp;$E$21&amp;")="&amp;$D$11&amp;" AND LocalMonth("&amp;$E$21&amp;")="&amp;$C$11&amp;" AND LocalDay("&amp;$E$21&amp;")="&amp;$B$11&amp;" AND LocalHour("&amp;$E$21&amp;")="&amp;F238&amp;" AND LocalMinute("&amp;$E$21&amp;")="&amp;G238&amp;"))", "Bar", "", "Close", "5", "0", "", "", "","FALSE","T"))</f>
        <v/>
      </c>
      <c r="AC238" s="116" t="str">
        <f t="shared" si="41"/>
        <v/>
      </c>
      <c r="AE238" s="115" t="str">
        <f ca="1">IF($R238=1,SUM($S$1:S238),"")</f>
        <v/>
      </c>
      <c r="AF238" s="115" t="str">
        <f ca="1">IF($R238=1,SUM($T$1:T238),"")</f>
        <v/>
      </c>
      <c r="AG238" s="115" t="str">
        <f ca="1">IF($R238=1,SUM($U$1:U238),"")</f>
        <v/>
      </c>
      <c r="AH238" s="115" t="str">
        <f ca="1">IF($R238=1,SUM($V$1:V238),"")</f>
        <v/>
      </c>
      <c r="AI238" s="115" t="str">
        <f ca="1">IF($R238=1,SUM($W$1:W238),"")</f>
        <v/>
      </c>
      <c r="AJ238" s="115" t="str">
        <f ca="1">IF($R238=1,SUM($X$1:X238),"")</f>
        <v/>
      </c>
      <c r="AK238" s="115" t="str">
        <f ca="1">IF($R238=1,SUM($Y$1:Y238),"")</f>
        <v/>
      </c>
      <c r="AL238" s="115" t="str">
        <f ca="1">IF($R238=1,SUM($Z$1:Z238),"")</f>
        <v/>
      </c>
      <c r="AM238" s="115" t="str">
        <f ca="1">IF($R238=1,SUM($AA$1:AA238),"")</f>
        <v/>
      </c>
      <c r="AN238" s="115" t="str">
        <f ca="1">IF($R238=1,SUM($AB$1:AB238),"")</f>
        <v/>
      </c>
      <c r="AO238" s="115" t="str">
        <f ca="1">IF($R238=1,SUM($AC$1:AC238),"")</f>
        <v/>
      </c>
      <c r="AQ238" s="120" t="str">
        <f t="shared" si="42"/>
        <v>28:15</v>
      </c>
    </row>
    <row r="239" spans="6:43" x14ac:dyDescent="0.3">
      <c r="F239" s="115">
        <f t="shared" si="43"/>
        <v>28</v>
      </c>
      <c r="G239" s="117">
        <f t="shared" si="44"/>
        <v>20</v>
      </c>
      <c r="H239" s="118">
        <f t="shared" si="45"/>
        <v>1.1805555555555556</v>
      </c>
      <c r="K239" s="116" t="str">
        <f xml:space="preserve"> IF(O239=1,"",RTD("cqg.rtd",,"StudyData",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/>
      </c>
      <c r="L239" s="116" t="e">
        <f>IF(K239="",NA(),RTD("cqg.rtd",,"StudyData",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>#N/A</v>
      </c>
      <c r="O239" s="115">
        <f t="shared" si="39"/>
        <v>1</v>
      </c>
      <c r="R239" s="115">
        <f t="shared" ca="1" si="40"/>
        <v>1.2169999999999761</v>
      </c>
      <c r="S239" s="115" t="str">
        <f>IF(O239=1,"",RTD("cqg.rtd",,"StudyData", "(Vol("&amp;$E$13&amp;")when  (LocalYear("&amp;$E$13&amp;")="&amp;$D$2&amp;" AND LocalMonth("&amp;$E$13&amp;")="&amp;$C$2&amp;" AND LocalDay("&amp;$E$13&amp;")="&amp;$B$2&amp;" AND LocalHour("&amp;$E$13&amp;")="&amp;F239&amp;" AND LocalMinute("&amp;$E$13&amp;")="&amp;G239&amp;"))", "Bar", "", "Close", "5", "0", "", "", "","FALSE","T"))</f>
        <v/>
      </c>
      <c r="T239" s="115" t="str">
        <f>IF(O239=1,"",RTD("cqg.rtd",,"StudyData", "(Vol("&amp;$E$14&amp;")when  (LocalYear("&amp;$E$14&amp;")="&amp;$D$3&amp;" AND LocalMonth("&amp;$E$14&amp;")="&amp;$C$3&amp;" AND LocalDay("&amp;$E$14&amp;")="&amp;$B$3&amp;" AND LocalHour("&amp;$E$14&amp;")="&amp;F239&amp;" AND LocalMinute("&amp;$E$14&amp;")="&amp;G239&amp;"))", "Bar", "", "Close", "5", "0", "", "", "","FALSE","T"))</f>
        <v/>
      </c>
      <c r="U239" s="115" t="str">
        <f>IF(O239=1,"",RTD("cqg.rtd",,"StudyData", "(Vol("&amp;$E$15&amp;")when  (LocalYear("&amp;$E$15&amp;")="&amp;$D$4&amp;" AND LocalMonth("&amp;$E$15&amp;")="&amp;$C$4&amp;" AND LocalDay("&amp;$E$15&amp;")="&amp;$B$4&amp;" AND LocalHour("&amp;$E$15&amp;")="&amp;F239&amp;" AND LocalMinute("&amp;$E$15&amp;")="&amp;G239&amp;"))", "Bar", "", "Close", "5", "0", "", "", "","FALSE","T"))</f>
        <v/>
      </c>
      <c r="V239" s="115" t="str">
        <f>IF(O239=1,"",RTD("cqg.rtd",,"StudyData", "(Vol("&amp;$E$16&amp;")when  (LocalYear("&amp;$E$16&amp;")="&amp;$D$5&amp;" AND LocalMonth("&amp;$E$16&amp;")="&amp;$C$5&amp;" AND LocalDay("&amp;$E$16&amp;")="&amp;$B$5&amp;" AND LocalHour("&amp;$E$16&amp;")="&amp;F239&amp;" AND LocalMinute("&amp;$E$16&amp;")="&amp;G239&amp;"))", "Bar", "", "Close", "5", "0", "", "", "","FALSE","T"))</f>
        <v/>
      </c>
      <c r="W239" s="115" t="str">
        <f>IF(O239=1,"",RTD("cqg.rtd",,"StudyData", "(Vol("&amp;$E$17&amp;")when  (LocalYear("&amp;$E$17&amp;")="&amp;$D$6&amp;" AND LocalMonth("&amp;$E$17&amp;")="&amp;$C$6&amp;" AND LocalDay("&amp;$E$17&amp;")="&amp;$B$6&amp;" AND LocalHour("&amp;$E$17&amp;")="&amp;F239&amp;" AND LocalMinute("&amp;$E$17&amp;")="&amp;G239&amp;"))", "Bar", "", "Close", "5", "0", "", "", "","FALSE","T"))</f>
        <v/>
      </c>
      <c r="X239" s="115" t="str">
        <f>IF(O239=1,"",RTD("cqg.rtd",,"StudyData", "(Vol("&amp;$E$18&amp;")when  (LocalYear("&amp;$E$18&amp;")="&amp;$D$7&amp;" AND LocalMonth("&amp;$E$18&amp;")="&amp;$C$7&amp;" AND LocalDay("&amp;$E$18&amp;")="&amp;$B$7&amp;" AND LocalHour("&amp;$E$18&amp;")="&amp;F239&amp;" AND LocalMinute("&amp;$E$18&amp;")="&amp;G239&amp;"))", "Bar", "", "Close", "5", "0", "", "", "","FALSE","T"))</f>
        <v/>
      </c>
      <c r="Y239" s="115" t="str">
        <f>IF(O239=1,"",RTD("cqg.rtd",,"StudyData", "(Vol("&amp;$E$19&amp;")when  (LocalYear("&amp;$E$19&amp;")="&amp;$D$8&amp;" AND LocalMonth("&amp;$E$19&amp;")="&amp;$C$8&amp;" AND LocalDay("&amp;$E$19&amp;")="&amp;$B$8&amp;" AND LocalHour("&amp;$E$19&amp;")="&amp;F239&amp;" AND LocalMinute("&amp;$E$19&amp;")="&amp;G239&amp;"))", "Bar", "", "Close", "5", "0", "", "", "","FALSE","T"))</f>
        <v/>
      </c>
      <c r="Z239" s="115" t="str">
        <f>IF(O239=1,"",RTD("cqg.rtd",,"StudyData", "(Vol("&amp;$E$20&amp;")when  (LocalYear("&amp;$E$20&amp;")="&amp;$D$9&amp;" AND LocalMonth("&amp;$E$20&amp;")="&amp;$C$9&amp;" AND LocalDay("&amp;$E$20&amp;")="&amp;$B$9&amp;" AND LocalHour("&amp;$E$20&amp;")="&amp;F239&amp;" AND LocalMinute("&amp;$E$20&amp;")="&amp;G239&amp;"))", "Bar", "", "Close", "5", "0", "", "", "","FALSE","T"))</f>
        <v/>
      </c>
      <c r="AA239" s="115" t="str">
        <f>IF(O239=1,"",RTD("cqg.rtd",,"StudyData", "(Vol("&amp;$E$21&amp;")when  (LocalYear("&amp;$E$21&amp;")="&amp;$D$10&amp;" AND LocalMonth("&amp;$E$21&amp;")="&amp;$C$10&amp;" AND LocalDay("&amp;$E$21&amp;")="&amp;$B$10&amp;" AND LocalHour("&amp;$E$21&amp;")="&amp;F239&amp;" AND LocalMinute("&amp;$E$21&amp;")="&amp;G239&amp;"))", "Bar", "", "Close", "5", "0", "", "", "","FALSE","T"))</f>
        <v/>
      </c>
      <c r="AB239" s="115" t="str">
        <f>IF(O239=1,"",RTD("cqg.rtd",,"StudyData", "(Vol("&amp;$E$21&amp;")when  (LocalYear("&amp;$E$21&amp;")="&amp;$D$11&amp;" AND LocalMonth("&amp;$E$21&amp;")="&amp;$C$11&amp;" AND LocalDay("&amp;$E$21&amp;")="&amp;$B$11&amp;" AND LocalHour("&amp;$E$21&amp;")="&amp;F239&amp;" AND LocalMinute("&amp;$E$21&amp;")="&amp;G239&amp;"))", "Bar", "", "Close", "5", "0", "", "", "","FALSE","T"))</f>
        <v/>
      </c>
      <c r="AC239" s="116" t="str">
        <f t="shared" si="41"/>
        <v/>
      </c>
      <c r="AE239" s="115" t="str">
        <f ca="1">IF($R239=1,SUM($S$1:S239),"")</f>
        <v/>
      </c>
      <c r="AF239" s="115" t="str">
        <f ca="1">IF($R239=1,SUM($T$1:T239),"")</f>
        <v/>
      </c>
      <c r="AG239" s="115" t="str">
        <f ca="1">IF($R239=1,SUM($U$1:U239),"")</f>
        <v/>
      </c>
      <c r="AH239" s="115" t="str">
        <f ca="1">IF($R239=1,SUM($V$1:V239),"")</f>
        <v/>
      </c>
      <c r="AI239" s="115" t="str">
        <f ca="1">IF($R239=1,SUM($W$1:W239),"")</f>
        <v/>
      </c>
      <c r="AJ239" s="115" t="str">
        <f ca="1">IF($R239=1,SUM($X$1:X239),"")</f>
        <v/>
      </c>
      <c r="AK239" s="115" t="str">
        <f ca="1">IF($R239=1,SUM($Y$1:Y239),"")</f>
        <v/>
      </c>
      <c r="AL239" s="115" t="str">
        <f ca="1">IF($R239=1,SUM($Z$1:Z239),"")</f>
        <v/>
      </c>
      <c r="AM239" s="115" t="str">
        <f ca="1">IF($R239=1,SUM($AA$1:AA239),"")</f>
        <v/>
      </c>
      <c r="AN239" s="115" t="str">
        <f ca="1">IF($R239=1,SUM($AB$1:AB239),"")</f>
        <v/>
      </c>
      <c r="AO239" s="115" t="str">
        <f ca="1">IF($R239=1,SUM($AC$1:AC239),"")</f>
        <v/>
      </c>
      <c r="AQ239" s="120" t="str">
        <f t="shared" si="42"/>
        <v>28:20</v>
      </c>
    </row>
    <row r="240" spans="6:43" x14ac:dyDescent="0.3">
      <c r="F240" s="115">
        <f t="shared" si="43"/>
        <v>28</v>
      </c>
      <c r="G240" s="117">
        <f t="shared" si="44"/>
        <v>25</v>
      </c>
      <c r="H240" s="118">
        <f t="shared" si="45"/>
        <v>1.1840277777777779</v>
      </c>
      <c r="K240" s="116" t="str">
        <f xml:space="preserve"> IF(O240=1,"",RTD("cqg.rtd",,"StudyData",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/>
      </c>
      <c r="L240" s="116" t="e">
        <f>IF(K240="",NA(),RTD("cqg.rtd",,"StudyData",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>#N/A</v>
      </c>
      <c r="O240" s="115">
        <f t="shared" si="39"/>
        <v>1</v>
      </c>
      <c r="R240" s="115">
        <f t="shared" ca="1" si="40"/>
        <v>1.217999999999976</v>
      </c>
      <c r="S240" s="115" t="str">
        <f>IF(O240=1,"",RTD("cqg.rtd",,"StudyData", "(Vol("&amp;$E$13&amp;")when  (LocalYear("&amp;$E$13&amp;")="&amp;$D$2&amp;" AND LocalMonth("&amp;$E$13&amp;")="&amp;$C$2&amp;" AND LocalDay("&amp;$E$13&amp;")="&amp;$B$2&amp;" AND LocalHour("&amp;$E$13&amp;")="&amp;F240&amp;" AND LocalMinute("&amp;$E$13&amp;")="&amp;G240&amp;"))", "Bar", "", "Close", "5", "0", "", "", "","FALSE","T"))</f>
        <v/>
      </c>
      <c r="T240" s="115" t="str">
        <f>IF(O240=1,"",RTD("cqg.rtd",,"StudyData", "(Vol("&amp;$E$14&amp;")when  (LocalYear("&amp;$E$14&amp;")="&amp;$D$3&amp;" AND LocalMonth("&amp;$E$14&amp;")="&amp;$C$3&amp;" AND LocalDay("&amp;$E$14&amp;")="&amp;$B$3&amp;" AND LocalHour("&amp;$E$14&amp;")="&amp;F240&amp;" AND LocalMinute("&amp;$E$14&amp;")="&amp;G240&amp;"))", "Bar", "", "Close", "5", "0", "", "", "","FALSE","T"))</f>
        <v/>
      </c>
      <c r="U240" s="115" t="str">
        <f>IF(O240=1,"",RTD("cqg.rtd",,"StudyData", "(Vol("&amp;$E$15&amp;")when  (LocalYear("&amp;$E$15&amp;")="&amp;$D$4&amp;" AND LocalMonth("&amp;$E$15&amp;")="&amp;$C$4&amp;" AND LocalDay("&amp;$E$15&amp;")="&amp;$B$4&amp;" AND LocalHour("&amp;$E$15&amp;")="&amp;F240&amp;" AND LocalMinute("&amp;$E$15&amp;")="&amp;G240&amp;"))", "Bar", "", "Close", "5", "0", "", "", "","FALSE","T"))</f>
        <v/>
      </c>
      <c r="V240" s="115" t="str">
        <f>IF(O240=1,"",RTD("cqg.rtd",,"StudyData", "(Vol("&amp;$E$16&amp;")when  (LocalYear("&amp;$E$16&amp;")="&amp;$D$5&amp;" AND LocalMonth("&amp;$E$16&amp;")="&amp;$C$5&amp;" AND LocalDay("&amp;$E$16&amp;")="&amp;$B$5&amp;" AND LocalHour("&amp;$E$16&amp;")="&amp;F240&amp;" AND LocalMinute("&amp;$E$16&amp;")="&amp;G240&amp;"))", "Bar", "", "Close", "5", "0", "", "", "","FALSE","T"))</f>
        <v/>
      </c>
      <c r="W240" s="115" t="str">
        <f>IF(O240=1,"",RTD("cqg.rtd",,"StudyData", "(Vol("&amp;$E$17&amp;")when  (LocalYear("&amp;$E$17&amp;")="&amp;$D$6&amp;" AND LocalMonth("&amp;$E$17&amp;")="&amp;$C$6&amp;" AND LocalDay("&amp;$E$17&amp;")="&amp;$B$6&amp;" AND LocalHour("&amp;$E$17&amp;")="&amp;F240&amp;" AND LocalMinute("&amp;$E$17&amp;")="&amp;G240&amp;"))", "Bar", "", "Close", "5", "0", "", "", "","FALSE","T"))</f>
        <v/>
      </c>
      <c r="X240" s="115" t="str">
        <f>IF(O240=1,"",RTD("cqg.rtd",,"StudyData", "(Vol("&amp;$E$18&amp;")when  (LocalYear("&amp;$E$18&amp;")="&amp;$D$7&amp;" AND LocalMonth("&amp;$E$18&amp;")="&amp;$C$7&amp;" AND LocalDay("&amp;$E$18&amp;")="&amp;$B$7&amp;" AND LocalHour("&amp;$E$18&amp;")="&amp;F240&amp;" AND LocalMinute("&amp;$E$18&amp;")="&amp;G240&amp;"))", "Bar", "", "Close", "5", "0", "", "", "","FALSE","T"))</f>
        <v/>
      </c>
      <c r="Y240" s="115" t="str">
        <f>IF(O240=1,"",RTD("cqg.rtd",,"StudyData", "(Vol("&amp;$E$19&amp;")when  (LocalYear("&amp;$E$19&amp;")="&amp;$D$8&amp;" AND LocalMonth("&amp;$E$19&amp;")="&amp;$C$8&amp;" AND LocalDay("&amp;$E$19&amp;")="&amp;$B$8&amp;" AND LocalHour("&amp;$E$19&amp;")="&amp;F240&amp;" AND LocalMinute("&amp;$E$19&amp;")="&amp;G240&amp;"))", "Bar", "", "Close", "5", "0", "", "", "","FALSE","T"))</f>
        <v/>
      </c>
      <c r="Z240" s="115" t="str">
        <f>IF(O240=1,"",RTD("cqg.rtd",,"StudyData", "(Vol("&amp;$E$20&amp;")when  (LocalYear("&amp;$E$20&amp;")="&amp;$D$9&amp;" AND LocalMonth("&amp;$E$20&amp;")="&amp;$C$9&amp;" AND LocalDay("&amp;$E$20&amp;")="&amp;$B$9&amp;" AND LocalHour("&amp;$E$20&amp;")="&amp;F240&amp;" AND LocalMinute("&amp;$E$20&amp;")="&amp;G240&amp;"))", "Bar", "", "Close", "5", "0", "", "", "","FALSE","T"))</f>
        <v/>
      </c>
      <c r="AA240" s="115" t="str">
        <f>IF(O240=1,"",RTD("cqg.rtd",,"StudyData", "(Vol("&amp;$E$21&amp;")when  (LocalYear("&amp;$E$21&amp;")="&amp;$D$10&amp;" AND LocalMonth("&amp;$E$21&amp;")="&amp;$C$10&amp;" AND LocalDay("&amp;$E$21&amp;")="&amp;$B$10&amp;" AND LocalHour("&amp;$E$21&amp;")="&amp;F240&amp;" AND LocalMinute("&amp;$E$21&amp;")="&amp;G240&amp;"))", "Bar", "", "Close", "5", "0", "", "", "","FALSE","T"))</f>
        <v/>
      </c>
      <c r="AB240" s="115" t="str">
        <f>IF(O240=1,"",RTD("cqg.rtd",,"StudyData", "(Vol("&amp;$E$21&amp;")when  (LocalYear("&amp;$E$21&amp;")="&amp;$D$11&amp;" AND LocalMonth("&amp;$E$21&amp;")="&amp;$C$11&amp;" AND LocalDay("&amp;$E$21&amp;")="&amp;$B$11&amp;" AND LocalHour("&amp;$E$21&amp;")="&amp;F240&amp;" AND LocalMinute("&amp;$E$21&amp;")="&amp;G240&amp;"))", "Bar", "", "Close", "5", "0", "", "", "","FALSE","T"))</f>
        <v/>
      </c>
      <c r="AC240" s="116" t="str">
        <f t="shared" si="41"/>
        <v/>
      </c>
      <c r="AE240" s="115" t="str">
        <f ca="1">IF($R240=1,SUM($S$1:S240),"")</f>
        <v/>
      </c>
      <c r="AF240" s="115" t="str">
        <f ca="1">IF($R240=1,SUM($T$1:T240),"")</f>
        <v/>
      </c>
      <c r="AG240" s="115" t="str">
        <f ca="1">IF($R240=1,SUM($U$1:U240),"")</f>
        <v/>
      </c>
      <c r="AH240" s="115" t="str">
        <f ca="1">IF($R240=1,SUM($V$1:V240),"")</f>
        <v/>
      </c>
      <c r="AI240" s="115" t="str">
        <f ca="1">IF($R240=1,SUM($W$1:W240),"")</f>
        <v/>
      </c>
      <c r="AJ240" s="115" t="str">
        <f ca="1">IF($R240=1,SUM($X$1:X240),"")</f>
        <v/>
      </c>
      <c r="AK240" s="115" t="str">
        <f ca="1">IF($R240=1,SUM($Y$1:Y240),"")</f>
        <v/>
      </c>
      <c r="AL240" s="115" t="str">
        <f ca="1">IF($R240=1,SUM($Z$1:Z240),"")</f>
        <v/>
      </c>
      <c r="AM240" s="115" t="str">
        <f ca="1">IF($R240=1,SUM($AA$1:AA240),"")</f>
        <v/>
      </c>
      <c r="AN240" s="115" t="str">
        <f ca="1">IF($R240=1,SUM($AB$1:AB240),"")</f>
        <v/>
      </c>
      <c r="AO240" s="115" t="str">
        <f ca="1">IF($R240=1,SUM($AC$1:AC240),"")</f>
        <v/>
      </c>
      <c r="AQ240" s="120" t="str">
        <f t="shared" si="42"/>
        <v>28:25</v>
      </c>
    </row>
    <row r="241" spans="6:43" x14ac:dyDescent="0.3">
      <c r="F241" s="115">
        <f t="shared" si="43"/>
        <v>28</v>
      </c>
      <c r="G241" s="117">
        <f t="shared" si="44"/>
        <v>30</v>
      </c>
      <c r="H241" s="118">
        <f t="shared" si="45"/>
        <v>1.1875</v>
      </c>
      <c r="K241" s="116" t="str">
        <f xml:space="preserve"> IF(O241=1,"",RTD("cqg.rtd",,"StudyData",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/>
      </c>
      <c r="L241" s="116" t="e">
        <f>IF(K241="",NA(),RTD("cqg.rtd",,"StudyData",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>#N/A</v>
      </c>
      <c r="O241" s="115">
        <f t="shared" si="39"/>
        <v>1</v>
      </c>
      <c r="R241" s="115">
        <f t="shared" ca="1" si="40"/>
        <v>1.2189999999999759</v>
      </c>
      <c r="S241" s="115" t="str">
        <f>IF(O241=1,"",RTD("cqg.rtd",,"StudyData", "(Vol("&amp;$E$13&amp;")when  (LocalYear("&amp;$E$13&amp;")="&amp;$D$2&amp;" AND LocalMonth("&amp;$E$13&amp;")="&amp;$C$2&amp;" AND LocalDay("&amp;$E$13&amp;")="&amp;$B$2&amp;" AND LocalHour("&amp;$E$13&amp;")="&amp;F241&amp;" AND LocalMinute("&amp;$E$13&amp;")="&amp;G241&amp;"))", "Bar", "", "Close", "5", "0", "", "", "","FALSE","T"))</f>
        <v/>
      </c>
      <c r="T241" s="115" t="str">
        <f>IF(O241=1,"",RTD("cqg.rtd",,"StudyData", "(Vol("&amp;$E$14&amp;")when  (LocalYear("&amp;$E$14&amp;")="&amp;$D$3&amp;" AND LocalMonth("&amp;$E$14&amp;")="&amp;$C$3&amp;" AND LocalDay("&amp;$E$14&amp;")="&amp;$B$3&amp;" AND LocalHour("&amp;$E$14&amp;")="&amp;F241&amp;" AND LocalMinute("&amp;$E$14&amp;")="&amp;G241&amp;"))", "Bar", "", "Close", "5", "0", "", "", "","FALSE","T"))</f>
        <v/>
      </c>
      <c r="U241" s="115" t="str">
        <f>IF(O241=1,"",RTD("cqg.rtd",,"StudyData", "(Vol("&amp;$E$15&amp;")when  (LocalYear("&amp;$E$15&amp;")="&amp;$D$4&amp;" AND LocalMonth("&amp;$E$15&amp;")="&amp;$C$4&amp;" AND LocalDay("&amp;$E$15&amp;")="&amp;$B$4&amp;" AND LocalHour("&amp;$E$15&amp;")="&amp;F241&amp;" AND LocalMinute("&amp;$E$15&amp;")="&amp;G241&amp;"))", "Bar", "", "Close", "5", "0", "", "", "","FALSE","T"))</f>
        <v/>
      </c>
      <c r="V241" s="115" t="str">
        <f>IF(O241=1,"",RTD("cqg.rtd",,"StudyData", "(Vol("&amp;$E$16&amp;")when  (LocalYear("&amp;$E$16&amp;")="&amp;$D$5&amp;" AND LocalMonth("&amp;$E$16&amp;")="&amp;$C$5&amp;" AND LocalDay("&amp;$E$16&amp;")="&amp;$B$5&amp;" AND LocalHour("&amp;$E$16&amp;")="&amp;F241&amp;" AND LocalMinute("&amp;$E$16&amp;")="&amp;G241&amp;"))", "Bar", "", "Close", "5", "0", "", "", "","FALSE","T"))</f>
        <v/>
      </c>
      <c r="W241" s="115" t="str">
        <f>IF(O241=1,"",RTD("cqg.rtd",,"StudyData", "(Vol("&amp;$E$17&amp;")when  (LocalYear("&amp;$E$17&amp;")="&amp;$D$6&amp;" AND LocalMonth("&amp;$E$17&amp;")="&amp;$C$6&amp;" AND LocalDay("&amp;$E$17&amp;")="&amp;$B$6&amp;" AND LocalHour("&amp;$E$17&amp;")="&amp;F241&amp;" AND LocalMinute("&amp;$E$17&amp;")="&amp;G241&amp;"))", "Bar", "", "Close", "5", "0", "", "", "","FALSE","T"))</f>
        <v/>
      </c>
      <c r="X241" s="115" t="str">
        <f>IF(O241=1,"",RTD("cqg.rtd",,"StudyData", "(Vol("&amp;$E$18&amp;")when  (LocalYear("&amp;$E$18&amp;")="&amp;$D$7&amp;" AND LocalMonth("&amp;$E$18&amp;")="&amp;$C$7&amp;" AND LocalDay("&amp;$E$18&amp;")="&amp;$B$7&amp;" AND LocalHour("&amp;$E$18&amp;")="&amp;F241&amp;" AND LocalMinute("&amp;$E$18&amp;")="&amp;G241&amp;"))", "Bar", "", "Close", "5", "0", "", "", "","FALSE","T"))</f>
        <v/>
      </c>
      <c r="Y241" s="115" t="str">
        <f>IF(O241=1,"",RTD("cqg.rtd",,"StudyData", "(Vol("&amp;$E$19&amp;")when  (LocalYear("&amp;$E$19&amp;")="&amp;$D$8&amp;" AND LocalMonth("&amp;$E$19&amp;")="&amp;$C$8&amp;" AND LocalDay("&amp;$E$19&amp;")="&amp;$B$8&amp;" AND LocalHour("&amp;$E$19&amp;")="&amp;F241&amp;" AND LocalMinute("&amp;$E$19&amp;")="&amp;G241&amp;"))", "Bar", "", "Close", "5", "0", "", "", "","FALSE","T"))</f>
        <v/>
      </c>
      <c r="Z241" s="115" t="str">
        <f>IF(O241=1,"",RTD("cqg.rtd",,"StudyData", "(Vol("&amp;$E$20&amp;")when  (LocalYear("&amp;$E$20&amp;")="&amp;$D$9&amp;" AND LocalMonth("&amp;$E$20&amp;")="&amp;$C$9&amp;" AND LocalDay("&amp;$E$20&amp;")="&amp;$B$9&amp;" AND LocalHour("&amp;$E$20&amp;")="&amp;F241&amp;" AND LocalMinute("&amp;$E$20&amp;")="&amp;G241&amp;"))", "Bar", "", "Close", "5", "0", "", "", "","FALSE","T"))</f>
        <v/>
      </c>
      <c r="AA241" s="115" t="str">
        <f>IF(O241=1,"",RTD("cqg.rtd",,"StudyData", "(Vol("&amp;$E$21&amp;")when  (LocalYear("&amp;$E$21&amp;")="&amp;$D$10&amp;" AND LocalMonth("&amp;$E$21&amp;")="&amp;$C$10&amp;" AND LocalDay("&amp;$E$21&amp;")="&amp;$B$10&amp;" AND LocalHour("&amp;$E$21&amp;")="&amp;F241&amp;" AND LocalMinute("&amp;$E$21&amp;")="&amp;G241&amp;"))", "Bar", "", "Close", "5", "0", "", "", "","FALSE","T"))</f>
        <v/>
      </c>
      <c r="AB241" s="115" t="str">
        <f>IF(O241=1,"",RTD("cqg.rtd",,"StudyData", "(Vol("&amp;$E$21&amp;")when  (LocalYear("&amp;$E$21&amp;")="&amp;$D$11&amp;" AND LocalMonth("&amp;$E$21&amp;")="&amp;$C$11&amp;" AND LocalDay("&amp;$E$21&amp;")="&amp;$B$11&amp;" AND LocalHour("&amp;$E$21&amp;")="&amp;F241&amp;" AND LocalMinute("&amp;$E$21&amp;")="&amp;G241&amp;"))", "Bar", "", "Close", "5", "0", "", "", "","FALSE","T"))</f>
        <v/>
      </c>
      <c r="AC241" s="116" t="str">
        <f t="shared" si="41"/>
        <v/>
      </c>
      <c r="AE241" s="115" t="str">
        <f ca="1">IF($R241=1,SUM($S$1:S241),"")</f>
        <v/>
      </c>
      <c r="AF241" s="115" t="str">
        <f ca="1">IF($R241=1,SUM($T$1:T241),"")</f>
        <v/>
      </c>
      <c r="AG241" s="115" t="str">
        <f ca="1">IF($R241=1,SUM($U$1:U241),"")</f>
        <v/>
      </c>
      <c r="AH241" s="115" t="str">
        <f ca="1">IF($R241=1,SUM($V$1:V241),"")</f>
        <v/>
      </c>
      <c r="AI241" s="115" t="str">
        <f ca="1">IF($R241=1,SUM($W$1:W241),"")</f>
        <v/>
      </c>
      <c r="AJ241" s="115" t="str">
        <f ca="1">IF($R241=1,SUM($X$1:X241),"")</f>
        <v/>
      </c>
      <c r="AK241" s="115" t="str">
        <f ca="1">IF($R241=1,SUM($Y$1:Y241),"")</f>
        <v/>
      </c>
      <c r="AL241" s="115" t="str">
        <f ca="1">IF($R241=1,SUM($Z$1:Z241),"")</f>
        <v/>
      </c>
      <c r="AM241" s="115" t="str">
        <f ca="1">IF($R241=1,SUM($AA$1:AA241),"")</f>
        <v/>
      </c>
      <c r="AN241" s="115" t="str">
        <f ca="1">IF($R241=1,SUM($AB$1:AB241),"")</f>
        <v/>
      </c>
      <c r="AO241" s="115" t="str">
        <f ca="1">IF($R241=1,SUM($AC$1:AC241),"")</f>
        <v/>
      </c>
      <c r="AQ241" s="120" t="str">
        <f t="shared" si="42"/>
        <v>28:30</v>
      </c>
    </row>
    <row r="242" spans="6:43" x14ac:dyDescent="0.3">
      <c r="F242" s="115">
        <f t="shared" si="43"/>
        <v>28</v>
      </c>
      <c r="G242" s="117">
        <f t="shared" si="44"/>
        <v>35</v>
      </c>
      <c r="H242" s="118">
        <f t="shared" si="45"/>
        <v>1.1909722222222221</v>
      </c>
      <c r="K242" s="116" t="str">
        <f xml:space="preserve"> IF(O242=1,"",RTD("cqg.rtd",,"StudyData",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/>
      </c>
      <c r="L242" s="116" t="e">
        <f>IF(K242="",NA(),RTD("cqg.rtd",,"StudyData",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>#N/A</v>
      </c>
      <c r="O242" s="115">
        <f t="shared" si="39"/>
        <v>1</v>
      </c>
      <c r="R242" s="115">
        <f t="shared" ca="1" si="40"/>
        <v>1.2199999999999758</v>
      </c>
      <c r="S242" s="115" t="str">
        <f>IF(O242=1,"",RTD("cqg.rtd",,"StudyData", "(Vol("&amp;$E$13&amp;")when  (LocalYear("&amp;$E$13&amp;")="&amp;$D$2&amp;" AND LocalMonth("&amp;$E$13&amp;")="&amp;$C$2&amp;" AND LocalDay("&amp;$E$13&amp;")="&amp;$B$2&amp;" AND LocalHour("&amp;$E$13&amp;")="&amp;F242&amp;" AND LocalMinute("&amp;$E$13&amp;")="&amp;G242&amp;"))", "Bar", "", "Close", "5", "0", "", "", "","FALSE","T"))</f>
        <v/>
      </c>
      <c r="T242" s="115" t="str">
        <f>IF(O242=1,"",RTD("cqg.rtd",,"StudyData", "(Vol("&amp;$E$14&amp;")when  (LocalYear("&amp;$E$14&amp;")="&amp;$D$3&amp;" AND LocalMonth("&amp;$E$14&amp;")="&amp;$C$3&amp;" AND LocalDay("&amp;$E$14&amp;")="&amp;$B$3&amp;" AND LocalHour("&amp;$E$14&amp;")="&amp;F242&amp;" AND LocalMinute("&amp;$E$14&amp;")="&amp;G242&amp;"))", "Bar", "", "Close", "5", "0", "", "", "","FALSE","T"))</f>
        <v/>
      </c>
      <c r="U242" s="115" t="str">
        <f>IF(O242=1,"",RTD("cqg.rtd",,"StudyData", "(Vol("&amp;$E$15&amp;")when  (LocalYear("&amp;$E$15&amp;")="&amp;$D$4&amp;" AND LocalMonth("&amp;$E$15&amp;")="&amp;$C$4&amp;" AND LocalDay("&amp;$E$15&amp;")="&amp;$B$4&amp;" AND LocalHour("&amp;$E$15&amp;")="&amp;F242&amp;" AND LocalMinute("&amp;$E$15&amp;")="&amp;G242&amp;"))", "Bar", "", "Close", "5", "0", "", "", "","FALSE","T"))</f>
        <v/>
      </c>
      <c r="V242" s="115" t="str">
        <f>IF(O242=1,"",RTD("cqg.rtd",,"StudyData", "(Vol("&amp;$E$16&amp;")when  (LocalYear("&amp;$E$16&amp;")="&amp;$D$5&amp;" AND LocalMonth("&amp;$E$16&amp;")="&amp;$C$5&amp;" AND LocalDay("&amp;$E$16&amp;")="&amp;$B$5&amp;" AND LocalHour("&amp;$E$16&amp;")="&amp;F242&amp;" AND LocalMinute("&amp;$E$16&amp;")="&amp;G242&amp;"))", "Bar", "", "Close", "5", "0", "", "", "","FALSE","T"))</f>
        <v/>
      </c>
      <c r="W242" s="115" t="str">
        <f>IF(O242=1,"",RTD("cqg.rtd",,"StudyData", "(Vol("&amp;$E$17&amp;")when  (LocalYear("&amp;$E$17&amp;")="&amp;$D$6&amp;" AND LocalMonth("&amp;$E$17&amp;")="&amp;$C$6&amp;" AND LocalDay("&amp;$E$17&amp;")="&amp;$B$6&amp;" AND LocalHour("&amp;$E$17&amp;")="&amp;F242&amp;" AND LocalMinute("&amp;$E$17&amp;")="&amp;G242&amp;"))", "Bar", "", "Close", "5", "0", "", "", "","FALSE","T"))</f>
        <v/>
      </c>
      <c r="X242" s="115" t="str">
        <f>IF(O242=1,"",RTD("cqg.rtd",,"StudyData", "(Vol("&amp;$E$18&amp;")when  (LocalYear("&amp;$E$18&amp;")="&amp;$D$7&amp;" AND LocalMonth("&amp;$E$18&amp;")="&amp;$C$7&amp;" AND LocalDay("&amp;$E$18&amp;")="&amp;$B$7&amp;" AND LocalHour("&amp;$E$18&amp;")="&amp;F242&amp;" AND LocalMinute("&amp;$E$18&amp;")="&amp;G242&amp;"))", "Bar", "", "Close", "5", "0", "", "", "","FALSE","T"))</f>
        <v/>
      </c>
      <c r="Y242" s="115" t="str">
        <f>IF(O242=1,"",RTD("cqg.rtd",,"StudyData", "(Vol("&amp;$E$19&amp;")when  (LocalYear("&amp;$E$19&amp;")="&amp;$D$8&amp;" AND LocalMonth("&amp;$E$19&amp;")="&amp;$C$8&amp;" AND LocalDay("&amp;$E$19&amp;")="&amp;$B$8&amp;" AND LocalHour("&amp;$E$19&amp;")="&amp;F242&amp;" AND LocalMinute("&amp;$E$19&amp;")="&amp;G242&amp;"))", "Bar", "", "Close", "5", "0", "", "", "","FALSE","T"))</f>
        <v/>
      </c>
      <c r="Z242" s="115" t="str">
        <f>IF(O242=1,"",RTD("cqg.rtd",,"StudyData", "(Vol("&amp;$E$20&amp;")when  (LocalYear("&amp;$E$20&amp;")="&amp;$D$9&amp;" AND LocalMonth("&amp;$E$20&amp;")="&amp;$C$9&amp;" AND LocalDay("&amp;$E$20&amp;")="&amp;$B$9&amp;" AND LocalHour("&amp;$E$20&amp;")="&amp;F242&amp;" AND LocalMinute("&amp;$E$20&amp;")="&amp;G242&amp;"))", "Bar", "", "Close", "5", "0", "", "", "","FALSE","T"))</f>
        <v/>
      </c>
      <c r="AA242" s="115" t="str">
        <f>IF(O242=1,"",RTD("cqg.rtd",,"StudyData", "(Vol("&amp;$E$21&amp;")when  (LocalYear("&amp;$E$21&amp;")="&amp;$D$10&amp;" AND LocalMonth("&amp;$E$21&amp;")="&amp;$C$10&amp;" AND LocalDay("&amp;$E$21&amp;")="&amp;$B$10&amp;" AND LocalHour("&amp;$E$21&amp;")="&amp;F242&amp;" AND LocalMinute("&amp;$E$21&amp;")="&amp;G242&amp;"))", "Bar", "", "Close", "5", "0", "", "", "","FALSE","T"))</f>
        <v/>
      </c>
      <c r="AB242" s="115" t="str">
        <f>IF(O242=1,"",RTD("cqg.rtd",,"StudyData", "(Vol("&amp;$E$21&amp;")when  (LocalYear("&amp;$E$21&amp;")="&amp;$D$11&amp;" AND LocalMonth("&amp;$E$21&amp;")="&amp;$C$11&amp;" AND LocalDay("&amp;$E$21&amp;")="&amp;$B$11&amp;" AND LocalHour("&amp;$E$21&amp;")="&amp;F242&amp;" AND LocalMinute("&amp;$E$21&amp;")="&amp;G242&amp;"))", "Bar", "", "Close", "5", "0", "", "", "","FALSE","T"))</f>
        <v/>
      </c>
      <c r="AC242" s="116" t="str">
        <f t="shared" si="41"/>
        <v/>
      </c>
      <c r="AE242" s="115" t="str">
        <f ca="1">IF($R242=1,SUM($S$1:S242),"")</f>
        <v/>
      </c>
      <c r="AF242" s="115" t="str">
        <f ca="1">IF($R242=1,SUM($T$1:T242),"")</f>
        <v/>
      </c>
      <c r="AG242" s="115" t="str">
        <f ca="1">IF($R242=1,SUM($U$1:U242),"")</f>
        <v/>
      </c>
      <c r="AH242" s="115" t="str">
        <f ca="1">IF($R242=1,SUM($V$1:V242),"")</f>
        <v/>
      </c>
      <c r="AI242" s="115" t="str">
        <f ca="1">IF($R242=1,SUM($W$1:W242),"")</f>
        <v/>
      </c>
      <c r="AJ242" s="115" t="str">
        <f ca="1">IF($R242=1,SUM($X$1:X242),"")</f>
        <v/>
      </c>
      <c r="AK242" s="115" t="str">
        <f ca="1">IF($R242=1,SUM($Y$1:Y242),"")</f>
        <v/>
      </c>
      <c r="AL242" s="115" t="str">
        <f ca="1">IF($R242=1,SUM($Z$1:Z242),"")</f>
        <v/>
      </c>
      <c r="AM242" s="115" t="str">
        <f ca="1">IF($R242=1,SUM($AA$1:AA242),"")</f>
        <v/>
      </c>
      <c r="AN242" s="115" t="str">
        <f ca="1">IF($R242=1,SUM($AB$1:AB242),"")</f>
        <v/>
      </c>
      <c r="AO242" s="115" t="str">
        <f ca="1">IF($R242=1,SUM($AC$1:AC242),"")</f>
        <v/>
      </c>
      <c r="AQ242" s="120" t="str">
        <f t="shared" si="42"/>
        <v>28:35</v>
      </c>
    </row>
    <row r="243" spans="6:43" x14ac:dyDescent="0.3">
      <c r="F243" s="115">
        <f t="shared" si="43"/>
        <v>28</v>
      </c>
      <c r="G243" s="117">
        <f t="shared" si="44"/>
        <v>40</v>
      </c>
      <c r="H243" s="118">
        <f t="shared" si="45"/>
        <v>1.1944444444444444</v>
      </c>
      <c r="K243" s="116" t="str">
        <f xml:space="preserve"> IF(O243=1,"",RTD("cqg.rtd",,"StudyData",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/>
      </c>
      <c r="L243" s="116" t="e">
        <f>IF(K243="",NA(),RTD("cqg.rtd",,"StudyData",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>#N/A</v>
      </c>
      <c r="O243" s="115">
        <f t="shared" si="39"/>
        <v>1</v>
      </c>
      <c r="R243" s="115">
        <f t="shared" ca="1" si="40"/>
        <v>1.2209999999999757</v>
      </c>
      <c r="S243" s="115" t="str">
        <f>IF(O243=1,"",RTD("cqg.rtd",,"StudyData", "(Vol("&amp;$E$13&amp;")when  (LocalYear("&amp;$E$13&amp;")="&amp;$D$2&amp;" AND LocalMonth("&amp;$E$13&amp;")="&amp;$C$2&amp;" AND LocalDay("&amp;$E$13&amp;")="&amp;$B$2&amp;" AND LocalHour("&amp;$E$13&amp;")="&amp;F243&amp;" AND LocalMinute("&amp;$E$13&amp;")="&amp;G243&amp;"))", "Bar", "", "Close", "5", "0", "", "", "","FALSE","T"))</f>
        <v/>
      </c>
      <c r="T243" s="115" t="str">
        <f>IF(O243=1,"",RTD("cqg.rtd",,"StudyData", "(Vol("&amp;$E$14&amp;")when  (LocalYear("&amp;$E$14&amp;")="&amp;$D$3&amp;" AND LocalMonth("&amp;$E$14&amp;")="&amp;$C$3&amp;" AND LocalDay("&amp;$E$14&amp;")="&amp;$B$3&amp;" AND LocalHour("&amp;$E$14&amp;")="&amp;F243&amp;" AND LocalMinute("&amp;$E$14&amp;")="&amp;G243&amp;"))", "Bar", "", "Close", "5", "0", "", "", "","FALSE","T"))</f>
        <v/>
      </c>
      <c r="U243" s="115" t="str">
        <f>IF(O243=1,"",RTD("cqg.rtd",,"StudyData", "(Vol("&amp;$E$15&amp;")when  (LocalYear("&amp;$E$15&amp;")="&amp;$D$4&amp;" AND LocalMonth("&amp;$E$15&amp;")="&amp;$C$4&amp;" AND LocalDay("&amp;$E$15&amp;")="&amp;$B$4&amp;" AND LocalHour("&amp;$E$15&amp;")="&amp;F243&amp;" AND LocalMinute("&amp;$E$15&amp;")="&amp;G243&amp;"))", "Bar", "", "Close", "5", "0", "", "", "","FALSE","T"))</f>
        <v/>
      </c>
      <c r="V243" s="115" t="str">
        <f>IF(O243=1,"",RTD("cqg.rtd",,"StudyData", "(Vol("&amp;$E$16&amp;")when  (LocalYear("&amp;$E$16&amp;")="&amp;$D$5&amp;" AND LocalMonth("&amp;$E$16&amp;")="&amp;$C$5&amp;" AND LocalDay("&amp;$E$16&amp;")="&amp;$B$5&amp;" AND LocalHour("&amp;$E$16&amp;")="&amp;F243&amp;" AND LocalMinute("&amp;$E$16&amp;")="&amp;G243&amp;"))", "Bar", "", "Close", "5", "0", "", "", "","FALSE","T"))</f>
        <v/>
      </c>
      <c r="W243" s="115" t="str">
        <f>IF(O243=1,"",RTD("cqg.rtd",,"StudyData", "(Vol("&amp;$E$17&amp;")when  (LocalYear("&amp;$E$17&amp;")="&amp;$D$6&amp;" AND LocalMonth("&amp;$E$17&amp;")="&amp;$C$6&amp;" AND LocalDay("&amp;$E$17&amp;")="&amp;$B$6&amp;" AND LocalHour("&amp;$E$17&amp;")="&amp;F243&amp;" AND LocalMinute("&amp;$E$17&amp;")="&amp;G243&amp;"))", "Bar", "", "Close", "5", "0", "", "", "","FALSE","T"))</f>
        <v/>
      </c>
      <c r="X243" s="115" t="str">
        <f>IF(O243=1,"",RTD("cqg.rtd",,"StudyData", "(Vol("&amp;$E$18&amp;")when  (LocalYear("&amp;$E$18&amp;")="&amp;$D$7&amp;" AND LocalMonth("&amp;$E$18&amp;")="&amp;$C$7&amp;" AND LocalDay("&amp;$E$18&amp;")="&amp;$B$7&amp;" AND LocalHour("&amp;$E$18&amp;")="&amp;F243&amp;" AND LocalMinute("&amp;$E$18&amp;")="&amp;G243&amp;"))", "Bar", "", "Close", "5", "0", "", "", "","FALSE","T"))</f>
        <v/>
      </c>
      <c r="Y243" s="115" t="str">
        <f>IF(O243=1,"",RTD("cqg.rtd",,"StudyData", "(Vol("&amp;$E$19&amp;")when  (LocalYear("&amp;$E$19&amp;")="&amp;$D$8&amp;" AND LocalMonth("&amp;$E$19&amp;")="&amp;$C$8&amp;" AND LocalDay("&amp;$E$19&amp;")="&amp;$B$8&amp;" AND LocalHour("&amp;$E$19&amp;")="&amp;F243&amp;" AND LocalMinute("&amp;$E$19&amp;")="&amp;G243&amp;"))", "Bar", "", "Close", "5", "0", "", "", "","FALSE","T"))</f>
        <v/>
      </c>
      <c r="Z243" s="115" t="str">
        <f>IF(O243=1,"",RTD("cqg.rtd",,"StudyData", "(Vol("&amp;$E$20&amp;")when  (LocalYear("&amp;$E$20&amp;")="&amp;$D$9&amp;" AND LocalMonth("&amp;$E$20&amp;")="&amp;$C$9&amp;" AND LocalDay("&amp;$E$20&amp;")="&amp;$B$9&amp;" AND LocalHour("&amp;$E$20&amp;")="&amp;F243&amp;" AND LocalMinute("&amp;$E$20&amp;")="&amp;G243&amp;"))", "Bar", "", "Close", "5", "0", "", "", "","FALSE","T"))</f>
        <v/>
      </c>
      <c r="AA243" s="115" t="str">
        <f>IF(O243=1,"",RTD("cqg.rtd",,"StudyData", "(Vol("&amp;$E$21&amp;")when  (LocalYear("&amp;$E$21&amp;")="&amp;$D$10&amp;" AND LocalMonth("&amp;$E$21&amp;")="&amp;$C$10&amp;" AND LocalDay("&amp;$E$21&amp;")="&amp;$B$10&amp;" AND LocalHour("&amp;$E$21&amp;")="&amp;F243&amp;" AND LocalMinute("&amp;$E$21&amp;")="&amp;G243&amp;"))", "Bar", "", "Close", "5", "0", "", "", "","FALSE","T"))</f>
        <v/>
      </c>
      <c r="AB243" s="115" t="str">
        <f>IF(O243=1,"",RTD("cqg.rtd",,"StudyData", "(Vol("&amp;$E$21&amp;")when  (LocalYear("&amp;$E$21&amp;")="&amp;$D$11&amp;" AND LocalMonth("&amp;$E$21&amp;")="&amp;$C$11&amp;" AND LocalDay("&amp;$E$21&amp;")="&amp;$B$11&amp;" AND LocalHour("&amp;$E$21&amp;")="&amp;F243&amp;" AND LocalMinute("&amp;$E$21&amp;")="&amp;G243&amp;"))", "Bar", "", "Close", "5", "0", "", "", "","FALSE","T"))</f>
        <v/>
      </c>
      <c r="AC243" s="116" t="str">
        <f t="shared" si="41"/>
        <v/>
      </c>
      <c r="AE243" s="115" t="str">
        <f ca="1">IF($R243=1,SUM($S$1:S243),"")</f>
        <v/>
      </c>
      <c r="AF243" s="115" t="str">
        <f ca="1">IF($R243=1,SUM($T$1:T243),"")</f>
        <v/>
      </c>
      <c r="AG243" s="115" t="str">
        <f ca="1">IF($R243=1,SUM($U$1:U243),"")</f>
        <v/>
      </c>
      <c r="AH243" s="115" t="str">
        <f ca="1">IF($R243=1,SUM($V$1:V243),"")</f>
        <v/>
      </c>
      <c r="AI243" s="115" t="str">
        <f ca="1">IF($R243=1,SUM($W$1:W243),"")</f>
        <v/>
      </c>
      <c r="AJ243" s="115" t="str">
        <f ca="1">IF($R243=1,SUM($X$1:X243),"")</f>
        <v/>
      </c>
      <c r="AK243" s="115" t="str">
        <f ca="1">IF($R243=1,SUM($Y$1:Y243),"")</f>
        <v/>
      </c>
      <c r="AL243" s="115" t="str">
        <f ca="1">IF($R243=1,SUM($Z$1:Z243),"")</f>
        <v/>
      </c>
      <c r="AM243" s="115" t="str">
        <f ca="1">IF($R243=1,SUM($AA$1:AA243),"")</f>
        <v/>
      </c>
      <c r="AN243" s="115" t="str">
        <f ca="1">IF($R243=1,SUM($AB$1:AB243),"")</f>
        <v/>
      </c>
      <c r="AO243" s="115" t="str">
        <f ca="1">IF($R243=1,SUM($AC$1:AC243),"")</f>
        <v/>
      </c>
      <c r="AQ243" s="120" t="str">
        <f t="shared" si="42"/>
        <v>28:40</v>
      </c>
    </row>
    <row r="244" spans="6:43" x14ac:dyDescent="0.3">
      <c r="F244" s="115">
        <f t="shared" si="43"/>
        <v>28</v>
      </c>
      <c r="G244" s="117">
        <f t="shared" si="44"/>
        <v>45</v>
      </c>
      <c r="H244" s="118">
        <f t="shared" si="45"/>
        <v>1.1979166666666667</v>
      </c>
      <c r="K244" s="116" t="str">
        <f xml:space="preserve"> IF(O244=1,"",RTD("cqg.rtd",,"StudyData",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/>
      </c>
      <c r="L244" s="116" t="e">
        <f>IF(K244="",NA(),RTD("cqg.rtd",,"StudyData",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>#N/A</v>
      </c>
      <c r="O244" s="115">
        <f t="shared" si="39"/>
        <v>1</v>
      </c>
      <c r="R244" s="115">
        <f t="shared" ca="1" si="40"/>
        <v>1.2219999999999756</v>
      </c>
      <c r="S244" s="115" t="str">
        <f>IF(O244=1,"",RTD("cqg.rtd",,"StudyData", "(Vol("&amp;$E$13&amp;")when  (LocalYear("&amp;$E$13&amp;")="&amp;$D$2&amp;" AND LocalMonth("&amp;$E$13&amp;")="&amp;$C$2&amp;" AND LocalDay("&amp;$E$13&amp;")="&amp;$B$2&amp;" AND LocalHour("&amp;$E$13&amp;")="&amp;F244&amp;" AND LocalMinute("&amp;$E$13&amp;")="&amp;G244&amp;"))", "Bar", "", "Close", "5", "0", "", "", "","FALSE","T"))</f>
        <v/>
      </c>
      <c r="T244" s="115" t="str">
        <f>IF(O244=1,"",RTD("cqg.rtd",,"StudyData", "(Vol("&amp;$E$14&amp;")when  (LocalYear("&amp;$E$14&amp;")="&amp;$D$3&amp;" AND LocalMonth("&amp;$E$14&amp;")="&amp;$C$3&amp;" AND LocalDay("&amp;$E$14&amp;")="&amp;$B$3&amp;" AND LocalHour("&amp;$E$14&amp;")="&amp;F244&amp;" AND LocalMinute("&amp;$E$14&amp;")="&amp;G244&amp;"))", "Bar", "", "Close", "5", "0", "", "", "","FALSE","T"))</f>
        <v/>
      </c>
      <c r="U244" s="115" t="str">
        <f>IF(O244=1,"",RTD("cqg.rtd",,"StudyData", "(Vol("&amp;$E$15&amp;")when  (LocalYear("&amp;$E$15&amp;")="&amp;$D$4&amp;" AND LocalMonth("&amp;$E$15&amp;")="&amp;$C$4&amp;" AND LocalDay("&amp;$E$15&amp;")="&amp;$B$4&amp;" AND LocalHour("&amp;$E$15&amp;")="&amp;F244&amp;" AND LocalMinute("&amp;$E$15&amp;")="&amp;G244&amp;"))", "Bar", "", "Close", "5", "0", "", "", "","FALSE","T"))</f>
        <v/>
      </c>
      <c r="V244" s="115" t="str">
        <f>IF(O244=1,"",RTD("cqg.rtd",,"StudyData", "(Vol("&amp;$E$16&amp;")when  (LocalYear("&amp;$E$16&amp;")="&amp;$D$5&amp;" AND LocalMonth("&amp;$E$16&amp;")="&amp;$C$5&amp;" AND LocalDay("&amp;$E$16&amp;")="&amp;$B$5&amp;" AND LocalHour("&amp;$E$16&amp;")="&amp;F244&amp;" AND LocalMinute("&amp;$E$16&amp;")="&amp;G244&amp;"))", "Bar", "", "Close", "5", "0", "", "", "","FALSE","T"))</f>
        <v/>
      </c>
      <c r="W244" s="115" t="str">
        <f>IF(O244=1,"",RTD("cqg.rtd",,"StudyData", "(Vol("&amp;$E$17&amp;")when  (LocalYear("&amp;$E$17&amp;")="&amp;$D$6&amp;" AND LocalMonth("&amp;$E$17&amp;")="&amp;$C$6&amp;" AND LocalDay("&amp;$E$17&amp;")="&amp;$B$6&amp;" AND LocalHour("&amp;$E$17&amp;")="&amp;F244&amp;" AND LocalMinute("&amp;$E$17&amp;")="&amp;G244&amp;"))", "Bar", "", "Close", "5", "0", "", "", "","FALSE","T"))</f>
        <v/>
      </c>
      <c r="X244" s="115" t="str">
        <f>IF(O244=1,"",RTD("cqg.rtd",,"StudyData", "(Vol("&amp;$E$18&amp;")when  (LocalYear("&amp;$E$18&amp;")="&amp;$D$7&amp;" AND LocalMonth("&amp;$E$18&amp;")="&amp;$C$7&amp;" AND LocalDay("&amp;$E$18&amp;")="&amp;$B$7&amp;" AND LocalHour("&amp;$E$18&amp;")="&amp;F244&amp;" AND LocalMinute("&amp;$E$18&amp;")="&amp;G244&amp;"))", "Bar", "", "Close", "5", "0", "", "", "","FALSE","T"))</f>
        <v/>
      </c>
      <c r="Y244" s="115" t="str">
        <f>IF(O244=1,"",RTD("cqg.rtd",,"StudyData", "(Vol("&amp;$E$19&amp;")when  (LocalYear("&amp;$E$19&amp;")="&amp;$D$8&amp;" AND LocalMonth("&amp;$E$19&amp;")="&amp;$C$8&amp;" AND LocalDay("&amp;$E$19&amp;")="&amp;$B$8&amp;" AND LocalHour("&amp;$E$19&amp;")="&amp;F244&amp;" AND LocalMinute("&amp;$E$19&amp;")="&amp;G244&amp;"))", "Bar", "", "Close", "5", "0", "", "", "","FALSE","T"))</f>
        <v/>
      </c>
      <c r="Z244" s="115" t="str">
        <f>IF(O244=1,"",RTD("cqg.rtd",,"StudyData", "(Vol("&amp;$E$20&amp;")when  (LocalYear("&amp;$E$20&amp;")="&amp;$D$9&amp;" AND LocalMonth("&amp;$E$20&amp;")="&amp;$C$9&amp;" AND LocalDay("&amp;$E$20&amp;")="&amp;$B$9&amp;" AND LocalHour("&amp;$E$20&amp;")="&amp;F244&amp;" AND LocalMinute("&amp;$E$20&amp;")="&amp;G244&amp;"))", "Bar", "", "Close", "5", "0", "", "", "","FALSE","T"))</f>
        <v/>
      </c>
      <c r="AA244" s="115" t="str">
        <f>IF(O244=1,"",RTD("cqg.rtd",,"StudyData", "(Vol("&amp;$E$21&amp;")when  (LocalYear("&amp;$E$21&amp;")="&amp;$D$10&amp;" AND LocalMonth("&amp;$E$21&amp;")="&amp;$C$10&amp;" AND LocalDay("&amp;$E$21&amp;")="&amp;$B$10&amp;" AND LocalHour("&amp;$E$21&amp;")="&amp;F244&amp;" AND LocalMinute("&amp;$E$21&amp;")="&amp;G244&amp;"))", "Bar", "", "Close", "5", "0", "", "", "","FALSE","T"))</f>
        <v/>
      </c>
      <c r="AB244" s="115" t="str">
        <f>IF(O244=1,"",RTD("cqg.rtd",,"StudyData", "(Vol("&amp;$E$21&amp;")when  (LocalYear("&amp;$E$21&amp;")="&amp;$D$11&amp;" AND LocalMonth("&amp;$E$21&amp;")="&amp;$C$11&amp;" AND LocalDay("&amp;$E$21&amp;")="&amp;$B$11&amp;" AND LocalHour("&amp;$E$21&amp;")="&amp;F244&amp;" AND LocalMinute("&amp;$E$21&amp;")="&amp;G244&amp;"))", "Bar", "", "Close", "5", "0", "", "", "","FALSE","T"))</f>
        <v/>
      </c>
      <c r="AC244" s="116" t="str">
        <f t="shared" si="41"/>
        <v/>
      </c>
      <c r="AE244" s="115" t="str">
        <f ca="1">IF($R244=1,SUM($S$1:S244),"")</f>
        <v/>
      </c>
      <c r="AF244" s="115" t="str">
        <f ca="1">IF($R244=1,SUM($T$1:T244),"")</f>
        <v/>
      </c>
      <c r="AG244" s="115" t="str">
        <f ca="1">IF($R244=1,SUM($U$1:U244),"")</f>
        <v/>
      </c>
      <c r="AH244" s="115" t="str">
        <f ca="1">IF($R244=1,SUM($V$1:V244),"")</f>
        <v/>
      </c>
      <c r="AI244" s="115" t="str">
        <f ca="1">IF($R244=1,SUM($W$1:W244),"")</f>
        <v/>
      </c>
      <c r="AJ244" s="115" t="str">
        <f ca="1">IF($R244=1,SUM($X$1:X244),"")</f>
        <v/>
      </c>
      <c r="AK244" s="115" t="str">
        <f ca="1">IF($R244=1,SUM($Y$1:Y244),"")</f>
        <v/>
      </c>
      <c r="AL244" s="115" t="str">
        <f ca="1">IF($R244=1,SUM($Z$1:Z244),"")</f>
        <v/>
      </c>
      <c r="AM244" s="115" t="str">
        <f ca="1">IF($R244=1,SUM($AA$1:AA244),"")</f>
        <v/>
      </c>
      <c r="AN244" s="115" t="str">
        <f ca="1">IF($R244=1,SUM($AB$1:AB244),"")</f>
        <v/>
      </c>
      <c r="AO244" s="115" t="str">
        <f ca="1">IF($R244=1,SUM($AC$1:AC244),"")</f>
        <v/>
      </c>
      <c r="AQ244" s="120" t="str">
        <f t="shared" si="42"/>
        <v>28:45</v>
      </c>
    </row>
    <row r="245" spans="6:43" x14ac:dyDescent="0.3">
      <c r="F245" s="115">
        <f t="shared" si="43"/>
        <v>28</v>
      </c>
      <c r="G245" s="117">
        <f t="shared" si="44"/>
        <v>50</v>
      </c>
      <c r="H245" s="118">
        <f t="shared" si="45"/>
        <v>1.2013888888888888</v>
      </c>
      <c r="K245" s="116" t="str">
        <f xml:space="preserve"> IF(O245=1,"",RTD("cqg.rtd",,"StudyData",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/>
      </c>
      <c r="L245" s="116" t="e">
        <f>IF(K245="",NA(),RTD("cqg.rtd",,"StudyData",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>#N/A</v>
      </c>
      <c r="O245" s="115">
        <f t="shared" si="39"/>
        <v>1</v>
      </c>
      <c r="R245" s="115">
        <f t="shared" ca="1" si="40"/>
        <v>1.2229999999999754</v>
      </c>
      <c r="S245" s="115" t="str">
        <f>IF(O245=1,"",RTD("cqg.rtd",,"StudyData", "(Vol("&amp;$E$13&amp;")when  (LocalYear("&amp;$E$13&amp;")="&amp;$D$2&amp;" AND LocalMonth("&amp;$E$13&amp;")="&amp;$C$2&amp;" AND LocalDay("&amp;$E$13&amp;")="&amp;$B$2&amp;" AND LocalHour("&amp;$E$13&amp;")="&amp;F245&amp;" AND LocalMinute("&amp;$E$13&amp;")="&amp;G245&amp;"))", "Bar", "", "Close", "5", "0", "", "", "","FALSE","T"))</f>
        <v/>
      </c>
      <c r="T245" s="115" t="str">
        <f>IF(O245=1,"",RTD("cqg.rtd",,"StudyData", "(Vol("&amp;$E$14&amp;")when  (LocalYear("&amp;$E$14&amp;")="&amp;$D$3&amp;" AND LocalMonth("&amp;$E$14&amp;")="&amp;$C$3&amp;" AND LocalDay("&amp;$E$14&amp;")="&amp;$B$3&amp;" AND LocalHour("&amp;$E$14&amp;")="&amp;F245&amp;" AND LocalMinute("&amp;$E$14&amp;")="&amp;G245&amp;"))", "Bar", "", "Close", "5", "0", "", "", "","FALSE","T"))</f>
        <v/>
      </c>
      <c r="U245" s="115" t="str">
        <f>IF(O245=1,"",RTD("cqg.rtd",,"StudyData", "(Vol("&amp;$E$15&amp;")when  (LocalYear("&amp;$E$15&amp;")="&amp;$D$4&amp;" AND LocalMonth("&amp;$E$15&amp;")="&amp;$C$4&amp;" AND LocalDay("&amp;$E$15&amp;")="&amp;$B$4&amp;" AND LocalHour("&amp;$E$15&amp;")="&amp;F245&amp;" AND LocalMinute("&amp;$E$15&amp;")="&amp;G245&amp;"))", "Bar", "", "Close", "5", "0", "", "", "","FALSE","T"))</f>
        <v/>
      </c>
      <c r="V245" s="115" t="str">
        <f>IF(O245=1,"",RTD("cqg.rtd",,"StudyData", "(Vol("&amp;$E$16&amp;")when  (LocalYear("&amp;$E$16&amp;")="&amp;$D$5&amp;" AND LocalMonth("&amp;$E$16&amp;")="&amp;$C$5&amp;" AND LocalDay("&amp;$E$16&amp;")="&amp;$B$5&amp;" AND LocalHour("&amp;$E$16&amp;")="&amp;F245&amp;" AND LocalMinute("&amp;$E$16&amp;")="&amp;G245&amp;"))", "Bar", "", "Close", "5", "0", "", "", "","FALSE","T"))</f>
        <v/>
      </c>
      <c r="W245" s="115" t="str">
        <f>IF(O245=1,"",RTD("cqg.rtd",,"StudyData", "(Vol("&amp;$E$17&amp;")when  (LocalYear("&amp;$E$17&amp;")="&amp;$D$6&amp;" AND LocalMonth("&amp;$E$17&amp;")="&amp;$C$6&amp;" AND LocalDay("&amp;$E$17&amp;")="&amp;$B$6&amp;" AND LocalHour("&amp;$E$17&amp;")="&amp;F245&amp;" AND LocalMinute("&amp;$E$17&amp;")="&amp;G245&amp;"))", "Bar", "", "Close", "5", "0", "", "", "","FALSE","T"))</f>
        <v/>
      </c>
      <c r="X245" s="115" t="str">
        <f>IF(O245=1,"",RTD("cqg.rtd",,"StudyData", "(Vol("&amp;$E$18&amp;")when  (LocalYear("&amp;$E$18&amp;")="&amp;$D$7&amp;" AND LocalMonth("&amp;$E$18&amp;")="&amp;$C$7&amp;" AND LocalDay("&amp;$E$18&amp;")="&amp;$B$7&amp;" AND LocalHour("&amp;$E$18&amp;")="&amp;F245&amp;" AND LocalMinute("&amp;$E$18&amp;")="&amp;G245&amp;"))", "Bar", "", "Close", "5", "0", "", "", "","FALSE","T"))</f>
        <v/>
      </c>
      <c r="Y245" s="115" t="str">
        <f>IF(O245=1,"",RTD("cqg.rtd",,"StudyData", "(Vol("&amp;$E$19&amp;")when  (LocalYear("&amp;$E$19&amp;")="&amp;$D$8&amp;" AND LocalMonth("&amp;$E$19&amp;")="&amp;$C$8&amp;" AND LocalDay("&amp;$E$19&amp;")="&amp;$B$8&amp;" AND LocalHour("&amp;$E$19&amp;")="&amp;F245&amp;" AND LocalMinute("&amp;$E$19&amp;")="&amp;G245&amp;"))", "Bar", "", "Close", "5", "0", "", "", "","FALSE","T"))</f>
        <v/>
      </c>
      <c r="Z245" s="115" t="str">
        <f>IF(O245=1,"",RTD("cqg.rtd",,"StudyData", "(Vol("&amp;$E$20&amp;")when  (LocalYear("&amp;$E$20&amp;")="&amp;$D$9&amp;" AND LocalMonth("&amp;$E$20&amp;")="&amp;$C$9&amp;" AND LocalDay("&amp;$E$20&amp;")="&amp;$B$9&amp;" AND LocalHour("&amp;$E$20&amp;")="&amp;F245&amp;" AND LocalMinute("&amp;$E$20&amp;")="&amp;G245&amp;"))", "Bar", "", "Close", "5", "0", "", "", "","FALSE","T"))</f>
        <v/>
      </c>
      <c r="AA245" s="115" t="str">
        <f>IF(O245=1,"",RTD("cqg.rtd",,"StudyData", "(Vol("&amp;$E$21&amp;")when  (LocalYear("&amp;$E$21&amp;")="&amp;$D$10&amp;" AND LocalMonth("&amp;$E$21&amp;")="&amp;$C$10&amp;" AND LocalDay("&amp;$E$21&amp;")="&amp;$B$10&amp;" AND LocalHour("&amp;$E$21&amp;")="&amp;F245&amp;" AND LocalMinute("&amp;$E$21&amp;")="&amp;G245&amp;"))", "Bar", "", "Close", "5", "0", "", "", "","FALSE","T"))</f>
        <v/>
      </c>
      <c r="AB245" s="115" t="str">
        <f>IF(O245=1,"",RTD("cqg.rtd",,"StudyData", "(Vol("&amp;$E$21&amp;")when  (LocalYear("&amp;$E$21&amp;")="&amp;$D$11&amp;" AND LocalMonth("&amp;$E$21&amp;")="&amp;$C$11&amp;" AND LocalDay("&amp;$E$21&amp;")="&amp;$B$11&amp;" AND LocalHour("&amp;$E$21&amp;")="&amp;F245&amp;" AND LocalMinute("&amp;$E$21&amp;")="&amp;G245&amp;"))", "Bar", "", "Close", "5", "0", "", "", "","FALSE","T"))</f>
        <v/>
      </c>
      <c r="AC245" s="116" t="str">
        <f t="shared" si="41"/>
        <v/>
      </c>
      <c r="AE245" s="115" t="str">
        <f ca="1">IF($R245=1,SUM($S$1:S245),"")</f>
        <v/>
      </c>
      <c r="AF245" s="115" t="str">
        <f ca="1">IF($R245=1,SUM($T$1:T245),"")</f>
        <v/>
      </c>
      <c r="AG245" s="115" t="str">
        <f ca="1">IF($R245=1,SUM($U$1:U245),"")</f>
        <v/>
      </c>
      <c r="AH245" s="115" t="str">
        <f ca="1">IF($R245=1,SUM($V$1:V245),"")</f>
        <v/>
      </c>
      <c r="AI245" s="115" t="str">
        <f ca="1">IF($R245=1,SUM($W$1:W245),"")</f>
        <v/>
      </c>
      <c r="AJ245" s="115" t="str">
        <f ca="1">IF($R245=1,SUM($X$1:X245),"")</f>
        <v/>
      </c>
      <c r="AK245" s="115" t="str">
        <f ca="1">IF($R245=1,SUM($Y$1:Y245),"")</f>
        <v/>
      </c>
      <c r="AL245" s="115" t="str">
        <f ca="1">IF($R245=1,SUM($Z$1:Z245),"")</f>
        <v/>
      </c>
      <c r="AM245" s="115" t="str">
        <f ca="1">IF($R245=1,SUM($AA$1:AA245),"")</f>
        <v/>
      </c>
      <c r="AN245" s="115" t="str">
        <f ca="1">IF($R245=1,SUM($AB$1:AB245),"")</f>
        <v/>
      </c>
      <c r="AO245" s="115" t="str">
        <f ca="1">IF($R245=1,SUM($AC$1:AC245),"")</f>
        <v/>
      </c>
      <c r="AQ245" s="120" t="str">
        <f t="shared" si="42"/>
        <v>28:50</v>
      </c>
    </row>
    <row r="246" spans="6:43" x14ac:dyDescent="0.3">
      <c r="F246" s="115">
        <f t="shared" si="43"/>
        <v>28</v>
      </c>
      <c r="G246" s="117">
        <f t="shared" si="44"/>
        <v>55</v>
      </c>
      <c r="H246" s="118">
        <f t="shared" si="45"/>
        <v>1.2048611111111112</v>
      </c>
      <c r="K246" s="116" t="str">
        <f xml:space="preserve"> IF(O246=1,"",RTD("cqg.rtd",,"StudyData",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/>
      </c>
      <c r="L246" s="116" t="e">
        <f>IF(K246="",NA(),RTD("cqg.rtd",,"StudyData",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>#N/A</v>
      </c>
      <c r="O246" s="115">
        <f t="shared" si="39"/>
        <v>1</v>
      </c>
      <c r="R246" s="115">
        <f t="shared" ca="1" si="40"/>
        <v>1.2239999999999753</v>
      </c>
      <c r="S246" s="115" t="str">
        <f>IF(O246=1,"",RTD("cqg.rtd",,"StudyData", "(Vol("&amp;$E$13&amp;")when  (LocalYear("&amp;$E$13&amp;")="&amp;$D$2&amp;" AND LocalMonth("&amp;$E$13&amp;")="&amp;$C$2&amp;" AND LocalDay("&amp;$E$13&amp;")="&amp;$B$2&amp;" AND LocalHour("&amp;$E$13&amp;")="&amp;F246&amp;" AND LocalMinute("&amp;$E$13&amp;")="&amp;G246&amp;"))", "Bar", "", "Close", "5", "0", "", "", "","FALSE","T"))</f>
        <v/>
      </c>
      <c r="T246" s="115" t="str">
        <f>IF(O246=1,"",RTD("cqg.rtd",,"StudyData", "(Vol("&amp;$E$14&amp;")when  (LocalYear("&amp;$E$14&amp;")="&amp;$D$3&amp;" AND LocalMonth("&amp;$E$14&amp;")="&amp;$C$3&amp;" AND LocalDay("&amp;$E$14&amp;")="&amp;$B$3&amp;" AND LocalHour("&amp;$E$14&amp;")="&amp;F246&amp;" AND LocalMinute("&amp;$E$14&amp;")="&amp;G246&amp;"))", "Bar", "", "Close", "5", "0", "", "", "","FALSE","T"))</f>
        <v/>
      </c>
      <c r="U246" s="115" t="str">
        <f>IF(O246=1,"",RTD("cqg.rtd",,"StudyData", "(Vol("&amp;$E$15&amp;")when  (LocalYear("&amp;$E$15&amp;")="&amp;$D$4&amp;" AND LocalMonth("&amp;$E$15&amp;")="&amp;$C$4&amp;" AND LocalDay("&amp;$E$15&amp;")="&amp;$B$4&amp;" AND LocalHour("&amp;$E$15&amp;")="&amp;F246&amp;" AND LocalMinute("&amp;$E$15&amp;")="&amp;G246&amp;"))", "Bar", "", "Close", "5", "0", "", "", "","FALSE","T"))</f>
        <v/>
      </c>
      <c r="V246" s="115" t="str">
        <f>IF(O246=1,"",RTD("cqg.rtd",,"StudyData", "(Vol("&amp;$E$16&amp;")when  (LocalYear("&amp;$E$16&amp;")="&amp;$D$5&amp;" AND LocalMonth("&amp;$E$16&amp;")="&amp;$C$5&amp;" AND LocalDay("&amp;$E$16&amp;")="&amp;$B$5&amp;" AND LocalHour("&amp;$E$16&amp;")="&amp;F246&amp;" AND LocalMinute("&amp;$E$16&amp;")="&amp;G246&amp;"))", "Bar", "", "Close", "5", "0", "", "", "","FALSE","T"))</f>
        <v/>
      </c>
      <c r="W246" s="115" t="str">
        <f>IF(O246=1,"",RTD("cqg.rtd",,"StudyData", "(Vol("&amp;$E$17&amp;")when  (LocalYear("&amp;$E$17&amp;")="&amp;$D$6&amp;" AND LocalMonth("&amp;$E$17&amp;")="&amp;$C$6&amp;" AND LocalDay("&amp;$E$17&amp;")="&amp;$B$6&amp;" AND LocalHour("&amp;$E$17&amp;")="&amp;F246&amp;" AND LocalMinute("&amp;$E$17&amp;")="&amp;G246&amp;"))", "Bar", "", "Close", "5", "0", "", "", "","FALSE","T"))</f>
        <v/>
      </c>
      <c r="X246" s="115" t="str">
        <f>IF(O246=1,"",RTD("cqg.rtd",,"StudyData", "(Vol("&amp;$E$18&amp;")when  (LocalYear("&amp;$E$18&amp;")="&amp;$D$7&amp;" AND LocalMonth("&amp;$E$18&amp;")="&amp;$C$7&amp;" AND LocalDay("&amp;$E$18&amp;")="&amp;$B$7&amp;" AND LocalHour("&amp;$E$18&amp;")="&amp;F246&amp;" AND LocalMinute("&amp;$E$18&amp;")="&amp;G246&amp;"))", "Bar", "", "Close", "5", "0", "", "", "","FALSE","T"))</f>
        <v/>
      </c>
      <c r="Y246" s="115" t="str">
        <f>IF(O246=1,"",RTD("cqg.rtd",,"StudyData", "(Vol("&amp;$E$19&amp;")when  (LocalYear("&amp;$E$19&amp;")="&amp;$D$8&amp;" AND LocalMonth("&amp;$E$19&amp;")="&amp;$C$8&amp;" AND LocalDay("&amp;$E$19&amp;")="&amp;$B$8&amp;" AND LocalHour("&amp;$E$19&amp;")="&amp;F246&amp;" AND LocalMinute("&amp;$E$19&amp;")="&amp;G246&amp;"))", "Bar", "", "Close", "5", "0", "", "", "","FALSE","T"))</f>
        <v/>
      </c>
      <c r="Z246" s="115" t="str">
        <f>IF(O246=1,"",RTD("cqg.rtd",,"StudyData", "(Vol("&amp;$E$20&amp;")when  (LocalYear("&amp;$E$20&amp;")="&amp;$D$9&amp;" AND LocalMonth("&amp;$E$20&amp;")="&amp;$C$9&amp;" AND LocalDay("&amp;$E$20&amp;")="&amp;$B$9&amp;" AND LocalHour("&amp;$E$20&amp;")="&amp;F246&amp;" AND LocalMinute("&amp;$E$20&amp;")="&amp;G246&amp;"))", "Bar", "", "Close", "5", "0", "", "", "","FALSE","T"))</f>
        <v/>
      </c>
      <c r="AA246" s="115" t="str">
        <f>IF(O246=1,"",RTD("cqg.rtd",,"StudyData", "(Vol("&amp;$E$21&amp;")when  (LocalYear("&amp;$E$21&amp;")="&amp;$D$10&amp;" AND LocalMonth("&amp;$E$21&amp;")="&amp;$C$10&amp;" AND LocalDay("&amp;$E$21&amp;")="&amp;$B$10&amp;" AND LocalHour("&amp;$E$21&amp;")="&amp;F246&amp;" AND LocalMinute("&amp;$E$21&amp;")="&amp;G246&amp;"))", "Bar", "", "Close", "5", "0", "", "", "","FALSE","T"))</f>
        <v/>
      </c>
      <c r="AB246" s="115" t="str">
        <f>IF(O246=1,"",RTD("cqg.rtd",,"StudyData", "(Vol("&amp;$E$21&amp;")when  (LocalYear("&amp;$E$21&amp;")="&amp;$D$11&amp;" AND LocalMonth("&amp;$E$21&amp;")="&amp;$C$11&amp;" AND LocalDay("&amp;$E$21&amp;")="&amp;$B$11&amp;" AND LocalHour("&amp;$E$21&amp;")="&amp;F246&amp;" AND LocalMinute("&amp;$E$21&amp;")="&amp;G246&amp;"))", "Bar", "", "Close", "5", "0", "", "", "","FALSE","T"))</f>
        <v/>
      </c>
      <c r="AC246" s="116" t="str">
        <f t="shared" si="41"/>
        <v/>
      </c>
      <c r="AE246" s="115" t="str">
        <f ca="1">IF($R246=1,SUM($S$1:S246),"")</f>
        <v/>
      </c>
      <c r="AF246" s="115" t="str">
        <f ca="1">IF($R246=1,SUM($T$1:T246),"")</f>
        <v/>
      </c>
      <c r="AG246" s="115" t="str">
        <f ca="1">IF($R246=1,SUM($U$1:U246),"")</f>
        <v/>
      </c>
      <c r="AH246" s="115" t="str">
        <f ca="1">IF($R246=1,SUM($V$1:V246),"")</f>
        <v/>
      </c>
      <c r="AI246" s="115" t="str">
        <f ca="1">IF($R246=1,SUM($W$1:W246),"")</f>
        <v/>
      </c>
      <c r="AJ246" s="115" t="str">
        <f ca="1">IF($R246=1,SUM($X$1:X246),"")</f>
        <v/>
      </c>
      <c r="AK246" s="115" t="str">
        <f ca="1">IF($R246=1,SUM($Y$1:Y246),"")</f>
        <v/>
      </c>
      <c r="AL246" s="115" t="str">
        <f ca="1">IF($R246=1,SUM($Z$1:Z246),"")</f>
        <v/>
      </c>
      <c r="AM246" s="115" t="str">
        <f ca="1">IF($R246=1,SUM($AA$1:AA246),"")</f>
        <v/>
      </c>
      <c r="AN246" s="115" t="str">
        <f ca="1">IF($R246=1,SUM($AB$1:AB246),"")</f>
        <v/>
      </c>
      <c r="AO246" s="115" t="str">
        <f ca="1">IF($R246=1,SUM($AC$1:AC246),"")</f>
        <v/>
      </c>
      <c r="AQ246" s="120" t="str">
        <f t="shared" si="42"/>
        <v>28:55</v>
      </c>
    </row>
    <row r="247" spans="6:43" x14ac:dyDescent="0.3">
      <c r="F247" s="115">
        <f t="shared" si="43"/>
        <v>29</v>
      </c>
      <c r="G247" s="117" t="str">
        <f t="shared" si="44"/>
        <v>00</v>
      </c>
      <c r="H247" s="118">
        <f t="shared" si="45"/>
        <v>1.2083333333333333</v>
      </c>
      <c r="K247" s="116" t="str">
        <f xml:space="preserve"> IF(O247=1,"",RTD("cqg.rtd",,"StudyData",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/>
      </c>
      <c r="L247" s="116" t="e">
        <f>IF(K247="",NA(),RTD("cqg.rtd",,"StudyData",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>#N/A</v>
      </c>
      <c r="O247" s="115">
        <f t="shared" si="39"/>
        <v>1</v>
      </c>
      <c r="R247" s="115">
        <f t="shared" ca="1" si="40"/>
        <v>1.2249999999999752</v>
      </c>
      <c r="S247" s="115" t="str">
        <f>IF(O247=1,"",RTD("cqg.rtd",,"StudyData", "(Vol("&amp;$E$13&amp;")when  (LocalYear("&amp;$E$13&amp;")="&amp;$D$2&amp;" AND LocalMonth("&amp;$E$13&amp;")="&amp;$C$2&amp;" AND LocalDay("&amp;$E$13&amp;")="&amp;$B$2&amp;" AND LocalHour("&amp;$E$13&amp;")="&amp;F247&amp;" AND LocalMinute("&amp;$E$13&amp;")="&amp;G247&amp;"))", "Bar", "", "Close", "5", "0", "", "", "","FALSE","T"))</f>
        <v/>
      </c>
      <c r="T247" s="115" t="str">
        <f>IF(O247=1,"",RTD("cqg.rtd",,"StudyData", "(Vol("&amp;$E$14&amp;")when  (LocalYear("&amp;$E$14&amp;")="&amp;$D$3&amp;" AND LocalMonth("&amp;$E$14&amp;")="&amp;$C$3&amp;" AND LocalDay("&amp;$E$14&amp;")="&amp;$B$3&amp;" AND LocalHour("&amp;$E$14&amp;")="&amp;F247&amp;" AND LocalMinute("&amp;$E$14&amp;")="&amp;G247&amp;"))", "Bar", "", "Close", "5", "0", "", "", "","FALSE","T"))</f>
        <v/>
      </c>
      <c r="U247" s="115" t="str">
        <f>IF(O247=1,"",RTD("cqg.rtd",,"StudyData", "(Vol("&amp;$E$15&amp;")when  (LocalYear("&amp;$E$15&amp;")="&amp;$D$4&amp;" AND LocalMonth("&amp;$E$15&amp;")="&amp;$C$4&amp;" AND LocalDay("&amp;$E$15&amp;")="&amp;$B$4&amp;" AND LocalHour("&amp;$E$15&amp;")="&amp;F247&amp;" AND LocalMinute("&amp;$E$15&amp;")="&amp;G247&amp;"))", "Bar", "", "Close", "5", "0", "", "", "","FALSE","T"))</f>
        <v/>
      </c>
      <c r="V247" s="115" t="str">
        <f>IF(O247=1,"",RTD("cqg.rtd",,"StudyData", "(Vol("&amp;$E$16&amp;")when  (LocalYear("&amp;$E$16&amp;")="&amp;$D$5&amp;" AND LocalMonth("&amp;$E$16&amp;")="&amp;$C$5&amp;" AND LocalDay("&amp;$E$16&amp;")="&amp;$B$5&amp;" AND LocalHour("&amp;$E$16&amp;")="&amp;F247&amp;" AND LocalMinute("&amp;$E$16&amp;")="&amp;G247&amp;"))", "Bar", "", "Close", "5", "0", "", "", "","FALSE","T"))</f>
        <v/>
      </c>
      <c r="W247" s="115" t="str">
        <f>IF(O247=1,"",RTD("cqg.rtd",,"StudyData", "(Vol("&amp;$E$17&amp;")when  (LocalYear("&amp;$E$17&amp;")="&amp;$D$6&amp;" AND LocalMonth("&amp;$E$17&amp;")="&amp;$C$6&amp;" AND LocalDay("&amp;$E$17&amp;")="&amp;$B$6&amp;" AND LocalHour("&amp;$E$17&amp;")="&amp;F247&amp;" AND LocalMinute("&amp;$E$17&amp;")="&amp;G247&amp;"))", "Bar", "", "Close", "5", "0", "", "", "","FALSE","T"))</f>
        <v/>
      </c>
      <c r="X247" s="115" t="str">
        <f>IF(O247=1,"",RTD("cqg.rtd",,"StudyData", "(Vol("&amp;$E$18&amp;")when  (LocalYear("&amp;$E$18&amp;")="&amp;$D$7&amp;" AND LocalMonth("&amp;$E$18&amp;")="&amp;$C$7&amp;" AND LocalDay("&amp;$E$18&amp;")="&amp;$B$7&amp;" AND LocalHour("&amp;$E$18&amp;")="&amp;F247&amp;" AND LocalMinute("&amp;$E$18&amp;")="&amp;G247&amp;"))", "Bar", "", "Close", "5", "0", "", "", "","FALSE","T"))</f>
        <v/>
      </c>
      <c r="Y247" s="115" t="str">
        <f>IF(O247=1,"",RTD("cqg.rtd",,"StudyData", "(Vol("&amp;$E$19&amp;")when  (LocalYear("&amp;$E$19&amp;")="&amp;$D$8&amp;" AND LocalMonth("&amp;$E$19&amp;")="&amp;$C$8&amp;" AND LocalDay("&amp;$E$19&amp;")="&amp;$B$8&amp;" AND LocalHour("&amp;$E$19&amp;")="&amp;F247&amp;" AND LocalMinute("&amp;$E$19&amp;")="&amp;G247&amp;"))", "Bar", "", "Close", "5", "0", "", "", "","FALSE","T"))</f>
        <v/>
      </c>
      <c r="Z247" s="115" t="str">
        <f>IF(O247=1,"",RTD("cqg.rtd",,"StudyData", "(Vol("&amp;$E$20&amp;")when  (LocalYear("&amp;$E$20&amp;")="&amp;$D$9&amp;" AND LocalMonth("&amp;$E$20&amp;")="&amp;$C$9&amp;" AND LocalDay("&amp;$E$20&amp;")="&amp;$B$9&amp;" AND LocalHour("&amp;$E$20&amp;")="&amp;F247&amp;" AND LocalMinute("&amp;$E$20&amp;")="&amp;G247&amp;"))", "Bar", "", "Close", "5", "0", "", "", "","FALSE","T"))</f>
        <v/>
      </c>
      <c r="AA247" s="115" t="str">
        <f>IF(O247=1,"",RTD("cqg.rtd",,"StudyData", "(Vol("&amp;$E$21&amp;")when  (LocalYear("&amp;$E$21&amp;")="&amp;$D$10&amp;" AND LocalMonth("&amp;$E$21&amp;")="&amp;$C$10&amp;" AND LocalDay("&amp;$E$21&amp;")="&amp;$B$10&amp;" AND LocalHour("&amp;$E$21&amp;")="&amp;F247&amp;" AND LocalMinute("&amp;$E$21&amp;")="&amp;G247&amp;"))", "Bar", "", "Close", "5", "0", "", "", "","FALSE","T"))</f>
        <v/>
      </c>
      <c r="AB247" s="115" t="str">
        <f>IF(O247=1,"",RTD("cqg.rtd",,"StudyData", "(Vol("&amp;$E$21&amp;")when  (LocalYear("&amp;$E$21&amp;")="&amp;$D$11&amp;" AND LocalMonth("&amp;$E$21&amp;")="&amp;$C$11&amp;" AND LocalDay("&amp;$E$21&amp;")="&amp;$B$11&amp;" AND LocalHour("&amp;$E$21&amp;")="&amp;F247&amp;" AND LocalMinute("&amp;$E$21&amp;")="&amp;G247&amp;"))", "Bar", "", "Close", "5", "0", "", "", "","FALSE","T"))</f>
        <v/>
      </c>
      <c r="AC247" s="116" t="str">
        <f t="shared" si="41"/>
        <v/>
      </c>
      <c r="AE247" s="115" t="str">
        <f ca="1">IF($R247=1,SUM($S$1:S247),"")</f>
        <v/>
      </c>
      <c r="AF247" s="115" t="str">
        <f ca="1">IF($R247=1,SUM($T$1:T247),"")</f>
        <v/>
      </c>
      <c r="AG247" s="115" t="str">
        <f ca="1">IF($R247=1,SUM($U$1:U247),"")</f>
        <v/>
      </c>
      <c r="AH247" s="115" t="str">
        <f ca="1">IF($R247=1,SUM($V$1:V247),"")</f>
        <v/>
      </c>
      <c r="AI247" s="115" t="str">
        <f ca="1">IF($R247=1,SUM($W$1:W247),"")</f>
        <v/>
      </c>
      <c r="AJ247" s="115" t="str">
        <f ca="1">IF($R247=1,SUM($X$1:X247),"")</f>
        <v/>
      </c>
      <c r="AK247" s="115" t="str">
        <f ca="1">IF($R247=1,SUM($Y$1:Y247),"")</f>
        <v/>
      </c>
      <c r="AL247" s="115" t="str">
        <f ca="1">IF($R247=1,SUM($Z$1:Z247),"")</f>
        <v/>
      </c>
      <c r="AM247" s="115" t="str">
        <f ca="1">IF($R247=1,SUM($AA$1:AA247),"")</f>
        <v/>
      </c>
      <c r="AN247" s="115" t="str">
        <f ca="1">IF($R247=1,SUM($AB$1:AB247),"")</f>
        <v/>
      </c>
      <c r="AO247" s="115" t="str">
        <f ca="1">IF($R247=1,SUM($AC$1:AC247),"")</f>
        <v/>
      </c>
      <c r="AQ247" s="120" t="str">
        <f t="shared" si="42"/>
        <v>29:00</v>
      </c>
    </row>
    <row r="248" spans="6:43" x14ac:dyDescent="0.3">
      <c r="F248" s="115">
        <f t="shared" si="43"/>
        <v>29</v>
      </c>
      <c r="G248" s="117" t="str">
        <f t="shared" si="44"/>
        <v>05</v>
      </c>
      <c r="H248" s="118">
        <f t="shared" si="45"/>
        <v>1.2118055555555556</v>
      </c>
      <c r="K248" s="116" t="str">
        <f xml:space="preserve"> IF(O248=1,"",RTD("cqg.rtd",,"StudyData",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/>
      </c>
      <c r="L248" s="116" t="e">
        <f>IF(K248="",NA(),RTD("cqg.rtd",,"StudyData",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>#N/A</v>
      </c>
      <c r="O248" s="115">
        <f t="shared" si="39"/>
        <v>1</v>
      </c>
      <c r="R248" s="115">
        <f t="shared" ca="1" si="40"/>
        <v>1.2259999999999751</v>
      </c>
      <c r="S248" s="115" t="str">
        <f>IF(O248=1,"",RTD("cqg.rtd",,"StudyData", "(Vol("&amp;$E$13&amp;")when  (LocalYear("&amp;$E$13&amp;")="&amp;$D$2&amp;" AND LocalMonth("&amp;$E$13&amp;")="&amp;$C$2&amp;" AND LocalDay("&amp;$E$13&amp;")="&amp;$B$2&amp;" AND LocalHour("&amp;$E$13&amp;")="&amp;F248&amp;" AND LocalMinute("&amp;$E$13&amp;")="&amp;G248&amp;"))", "Bar", "", "Close", "5", "0", "", "", "","FALSE","T"))</f>
        <v/>
      </c>
      <c r="T248" s="115" t="str">
        <f>IF(O248=1,"",RTD("cqg.rtd",,"StudyData", "(Vol("&amp;$E$14&amp;")when  (LocalYear("&amp;$E$14&amp;")="&amp;$D$3&amp;" AND LocalMonth("&amp;$E$14&amp;")="&amp;$C$3&amp;" AND LocalDay("&amp;$E$14&amp;")="&amp;$B$3&amp;" AND LocalHour("&amp;$E$14&amp;")="&amp;F248&amp;" AND LocalMinute("&amp;$E$14&amp;")="&amp;G248&amp;"))", "Bar", "", "Close", "5", "0", "", "", "","FALSE","T"))</f>
        <v/>
      </c>
      <c r="U248" s="115" t="str">
        <f>IF(O248=1,"",RTD("cqg.rtd",,"StudyData", "(Vol("&amp;$E$15&amp;")when  (LocalYear("&amp;$E$15&amp;")="&amp;$D$4&amp;" AND LocalMonth("&amp;$E$15&amp;")="&amp;$C$4&amp;" AND LocalDay("&amp;$E$15&amp;")="&amp;$B$4&amp;" AND LocalHour("&amp;$E$15&amp;")="&amp;F248&amp;" AND LocalMinute("&amp;$E$15&amp;")="&amp;G248&amp;"))", "Bar", "", "Close", "5", "0", "", "", "","FALSE","T"))</f>
        <v/>
      </c>
      <c r="V248" s="115" t="str">
        <f>IF(O248=1,"",RTD("cqg.rtd",,"StudyData", "(Vol("&amp;$E$16&amp;")when  (LocalYear("&amp;$E$16&amp;")="&amp;$D$5&amp;" AND LocalMonth("&amp;$E$16&amp;")="&amp;$C$5&amp;" AND LocalDay("&amp;$E$16&amp;")="&amp;$B$5&amp;" AND LocalHour("&amp;$E$16&amp;")="&amp;F248&amp;" AND LocalMinute("&amp;$E$16&amp;")="&amp;G248&amp;"))", "Bar", "", "Close", "5", "0", "", "", "","FALSE","T"))</f>
        <v/>
      </c>
      <c r="W248" s="115" t="str">
        <f>IF(O248=1,"",RTD("cqg.rtd",,"StudyData", "(Vol("&amp;$E$17&amp;")when  (LocalYear("&amp;$E$17&amp;")="&amp;$D$6&amp;" AND LocalMonth("&amp;$E$17&amp;")="&amp;$C$6&amp;" AND LocalDay("&amp;$E$17&amp;")="&amp;$B$6&amp;" AND LocalHour("&amp;$E$17&amp;")="&amp;F248&amp;" AND LocalMinute("&amp;$E$17&amp;")="&amp;G248&amp;"))", "Bar", "", "Close", "5", "0", "", "", "","FALSE","T"))</f>
        <v/>
      </c>
      <c r="X248" s="115" t="str">
        <f>IF(O248=1,"",RTD("cqg.rtd",,"StudyData", "(Vol("&amp;$E$18&amp;")when  (LocalYear("&amp;$E$18&amp;")="&amp;$D$7&amp;" AND LocalMonth("&amp;$E$18&amp;")="&amp;$C$7&amp;" AND LocalDay("&amp;$E$18&amp;")="&amp;$B$7&amp;" AND LocalHour("&amp;$E$18&amp;")="&amp;F248&amp;" AND LocalMinute("&amp;$E$18&amp;")="&amp;G248&amp;"))", "Bar", "", "Close", "5", "0", "", "", "","FALSE","T"))</f>
        <v/>
      </c>
      <c r="Y248" s="115" t="str">
        <f>IF(O248=1,"",RTD("cqg.rtd",,"StudyData", "(Vol("&amp;$E$19&amp;")when  (LocalYear("&amp;$E$19&amp;")="&amp;$D$8&amp;" AND LocalMonth("&amp;$E$19&amp;")="&amp;$C$8&amp;" AND LocalDay("&amp;$E$19&amp;")="&amp;$B$8&amp;" AND LocalHour("&amp;$E$19&amp;")="&amp;F248&amp;" AND LocalMinute("&amp;$E$19&amp;")="&amp;G248&amp;"))", "Bar", "", "Close", "5", "0", "", "", "","FALSE","T"))</f>
        <v/>
      </c>
      <c r="Z248" s="115" t="str">
        <f>IF(O248=1,"",RTD("cqg.rtd",,"StudyData", "(Vol("&amp;$E$20&amp;")when  (LocalYear("&amp;$E$20&amp;")="&amp;$D$9&amp;" AND LocalMonth("&amp;$E$20&amp;")="&amp;$C$9&amp;" AND LocalDay("&amp;$E$20&amp;")="&amp;$B$9&amp;" AND LocalHour("&amp;$E$20&amp;")="&amp;F248&amp;" AND LocalMinute("&amp;$E$20&amp;")="&amp;G248&amp;"))", "Bar", "", "Close", "5", "0", "", "", "","FALSE","T"))</f>
        <v/>
      </c>
      <c r="AA248" s="115" t="str">
        <f>IF(O248=1,"",RTD("cqg.rtd",,"StudyData", "(Vol("&amp;$E$21&amp;")when  (LocalYear("&amp;$E$21&amp;")="&amp;$D$10&amp;" AND LocalMonth("&amp;$E$21&amp;")="&amp;$C$10&amp;" AND LocalDay("&amp;$E$21&amp;")="&amp;$B$10&amp;" AND LocalHour("&amp;$E$21&amp;")="&amp;F248&amp;" AND LocalMinute("&amp;$E$21&amp;")="&amp;G248&amp;"))", "Bar", "", "Close", "5", "0", "", "", "","FALSE","T"))</f>
        <v/>
      </c>
      <c r="AB248" s="115" t="str">
        <f>IF(O248=1,"",RTD("cqg.rtd",,"StudyData", "(Vol("&amp;$E$21&amp;")when  (LocalYear("&amp;$E$21&amp;")="&amp;$D$11&amp;" AND LocalMonth("&amp;$E$21&amp;")="&amp;$C$11&amp;" AND LocalDay("&amp;$E$21&amp;")="&amp;$B$11&amp;" AND LocalHour("&amp;$E$21&amp;")="&amp;F248&amp;" AND LocalMinute("&amp;$E$21&amp;")="&amp;G248&amp;"))", "Bar", "", "Close", "5", "0", "", "", "","FALSE","T"))</f>
        <v/>
      </c>
      <c r="AC248" s="116" t="str">
        <f t="shared" si="41"/>
        <v/>
      </c>
      <c r="AE248" s="115" t="str">
        <f ca="1">IF($R248=1,SUM($S$1:S248),"")</f>
        <v/>
      </c>
      <c r="AF248" s="115" t="str">
        <f ca="1">IF($R248=1,SUM($T$1:T248),"")</f>
        <v/>
      </c>
      <c r="AG248" s="115" t="str">
        <f ca="1">IF($R248=1,SUM($U$1:U248),"")</f>
        <v/>
      </c>
      <c r="AH248" s="115" t="str">
        <f ca="1">IF($R248=1,SUM($V$1:V248),"")</f>
        <v/>
      </c>
      <c r="AI248" s="115" t="str">
        <f ca="1">IF($R248=1,SUM($W$1:W248),"")</f>
        <v/>
      </c>
      <c r="AJ248" s="115" t="str">
        <f ca="1">IF($R248=1,SUM($X$1:X248),"")</f>
        <v/>
      </c>
      <c r="AK248" s="115" t="str">
        <f ca="1">IF($R248=1,SUM($Y$1:Y248),"")</f>
        <v/>
      </c>
      <c r="AL248" s="115" t="str">
        <f ca="1">IF($R248=1,SUM($Z$1:Z248),"")</f>
        <v/>
      </c>
      <c r="AM248" s="115" t="str">
        <f ca="1">IF($R248=1,SUM($AA$1:AA248),"")</f>
        <v/>
      </c>
      <c r="AN248" s="115" t="str">
        <f ca="1">IF($R248=1,SUM($AB$1:AB248),"")</f>
        <v/>
      </c>
      <c r="AO248" s="115" t="str">
        <f ca="1">IF($R248=1,SUM($AC$1:AC248),"")</f>
        <v/>
      </c>
      <c r="AQ248" s="120" t="str">
        <f t="shared" si="42"/>
        <v>29:05</v>
      </c>
    </row>
    <row r="249" spans="6:43" x14ac:dyDescent="0.3">
      <c r="F249" s="115">
        <f t="shared" si="43"/>
        <v>29</v>
      </c>
      <c r="G249" s="117">
        <f t="shared" si="44"/>
        <v>10</v>
      </c>
      <c r="H249" s="118">
        <f t="shared" si="45"/>
        <v>1.2152777777777779</v>
      </c>
      <c r="K249" s="116" t="str">
        <f xml:space="preserve"> IF(O249=1,"",RTD("cqg.rtd",,"StudyData",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/>
      </c>
      <c r="L249" s="116" t="e">
        <f>IF(K249="",NA(),RTD("cqg.rtd",,"StudyData",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>#N/A</v>
      </c>
      <c r="O249" s="115">
        <f t="shared" si="39"/>
        <v>1</v>
      </c>
      <c r="R249" s="115">
        <f t="shared" ca="1" si="40"/>
        <v>1.226999999999975</v>
      </c>
      <c r="S249" s="115" t="str">
        <f>IF(O249=1,"",RTD("cqg.rtd",,"StudyData", "(Vol("&amp;$E$13&amp;")when  (LocalYear("&amp;$E$13&amp;")="&amp;$D$2&amp;" AND LocalMonth("&amp;$E$13&amp;")="&amp;$C$2&amp;" AND LocalDay("&amp;$E$13&amp;")="&amp;$B$2&amp;" AND LocalHour("&amp;$E$13&amp;")="&amp;F249&amp;" AND LocalMinute("&amp;$E$13&amp;")="&amp;G249&amp;"))", "Bar", "", "Close", "5", "0", "", "", "","FALSE","T"))</f>
        <v/>
      </c>
      <c r="T249" s="115" t="str">
        <f>IF(O249=1,"",RTD("cqg.rtd",,"StudyData", "(Vol("&amp;$E$14&amp;")when  (LocalYear("&amp;$E$14&amp;")="&amp;$D$3&amp;" AND LocalMonth("&amp;$E$14&amp;")="&amp;$C$3&amp;" AND LocalDay("&amp;$E$14&amp;")="&amp;$B$3&amp;" AND LocalHour("&amp;$E$14&amp;")="&amp;F249&amp;" AND LocalMinute("&amp;$E$14&amp;")="&amp;G249&amp;"))", "Bar", "", "Close", "5", "0", "", "", "","FALSE","T"))</f>
        <v/>
      </c>
      <c r="U249" s="115" t="str">
        <f>IF(O249=1,"",RTD("cqg.rtd",,"StudyData", "(Vol("&amp;$E$15&amp;")when  (LocalYear("&amp;$E$15&amp;")="&amp;$D$4&amp;" AND LocalMonth("&amp;$E$15&amp;")="&amp;$C$4&amp;" AND LocalDay("&amp;$E$15&amp;")="&amp;$B$4&amp;" AND LocalHour("&amp;$E$15&amp;")="&amp;F249&amp;" AND LocalMinute("&amp;$E$15&amp;")="&amp;G249&amp;"))", "Bar", "", "Close", "5", "0", "", "", "","FALSE","T"))</f>
        <v/>
      </c>
      <c r="V249" s="115" t="str">
        <f>IF(O249=1,"",RTD("cqg.rtd",,"StudyData", "(Vol("&amp;$E$16&amp;")when  (LocalYear("&amp;$E$16&amp;")="&amp;$D$5&amp;" AND LocalMonth("&amp;$E$16&amp;")="&amp;$C$5&amp;" AND LocalDay("&amp;$E$16&amp;")="&amp;$B$5&amp;" AND LocalHour("&amp;$E$16&amp;")="&amp;F249&amp;" AND LocalMinute("&amp;$E$16&amp;")="&amp;G249&amp;"))", "Bar", "", "Close", "5", "0", "", "", "","FALSE","T"))</f>
        <v/>
      </c>
      <c r="W249" s="115" t="str">
        <f>IF(O249=1,"",RTD("cqg.rtd",,"StudyData", "(Vol("&amp;$E$17&amp;")when  (LocalYear("&amp;$E$17&amp;")="&amp;$D$6&amp;" AND LocalMonth("&amp;$E$17&amp;")="&amp;$C$6&amp;" AND LocalDay("&amp;$E$17&amp;")="&amp;$B$6&amp;" AND LocalHour("&amp;$E$17&amp;")="&amp;F249&amp;" AND LocalMinute("&amp;$E$17&amp;")="&amp;G249&amp;"))", "Bar", "", "Close", "5", "0", "", "", "","FALSE","T"))</f>
        <v/>
      </c>
      <c r="X249" s="115" t="str">
        <f>IF(O249=1,"",RTD("cqg.rtd",,"StudyData", "(Vol("&amp;$E$18&amp;")when  (LocalYear("&amp;$E$18&amp;")="&amp;$D$7&amp;" AND LocalMonth("&amp;$E$18&amp;")="&amp;$C$7&amp;" AND LocalDay("&amp;$E$18&amp;")="&amp;$B$7&amp;" AND LocalHour("&amp;$E$18&amp;")="&amp;F249&amp;" AND LocalMinute("&amp;$E$18&amp;")="&amp;G249&amp;"))", "Bar", "", "Close", "5", "0", "", "", "","FALSE","T"))</f>
        <v/>
      </c>
      <c r="Y249" s="115" t="str">
        <f>IF(O249=1,"",RTD("cqg.rtd",,"StudyData", "(Vol("&amp;$E$19&amp;")when  (LocalYear("&amp;$E$19&amp;")="&amp;$D$8&amp;" AND LocalMonth("&amp;$E$19&amp;")="&amp;$C$8&amp;" AND LocalDay("&amp;$E$19&amp;")="&amp;$B$8&amp;" AND LocalHour("&amp;$E$19&amp;")="&amp;F249&amp;" AND LocalMinute("&amp;$E$19&amp;")="&amp;G249&amp;"))", "Bar", "", "Close", "5", "0", "", "", "","FALSE","T"))</f>
        <v/>
      </c>
      <c r="Z249" s="115" t="str">
        <f>IF(O249=1,"",RTD("cqg.rtd",,"StudyData", "(Vol("&amp;$E$20&amp;")when  (LocalYear("&amp;$E$20&amp;")="&amp;$D$9&amp;" AND LocalMonth("&amp;$E$20&amp;")="&amp;$C$9&amp;" AND LocalDay("&amp;$E$20&amp;")="&amp;$B$9&amp;" AND LocalHour("&amp;$E$20&amp;")="&amp;F249&amp;" AND LocalMinute("&amp;$E$20&amp;")="&amp;G249&amp;"))", "Bar", "", "Close", "5", "0", "", "", "","FALSE","T"))</f>
        <v/>
      </c>
      <c r="AA249" s="115" t="str">
        <f>IF(O249=1,"",RTD("cqg.rtd",,"StudyData", "(Vol("&amp;$E$21&amp;")when  (LocalYear("&amp;$E$21&amp;")="&amp;$D$10&amp;" AND LocalMonth("&amp;$E$21&amp;")="&amp;$C$10&amp;" AND LocalDay("&amp;$E$21&amp;")="&amp;$B$10&amp;" AND LocalHour("&amp;$E$21&amp;")="&amp;F249&amp;" AND LocalMinute("&amp;$E$21&amp;")="&amp;G249&amp;"))", "Bar", "", "Close", "5", "0", "", "", "","FALSE","T"))</f>
        <v/>
      </c>
      <c r="AB249" s="115" t="str">
        <f>IF(O249=1,"",RTD("cqg.rtd",,"StudyData", "(Vol("&amp;$E$21&amp;")when  (LocalYear("&amp;$E$21&amp;")="&amp;$D$11&amp;" AND LocalMonth("&amp;$E$21&amp;")="&amp;$C$11&amp;" AND LocalDay("&amp;$E$21&amp;")="&amp;$B$11&amp;" AND LocalHour("&amp;$E$21&amp;")="&amp;F249&amp;" AND LocalMinute("&amp;$E$21&amp;")="&amp;G249&amp;"))", "Bar", "", "Close", "5", "0", "", "", "","FALSE","T"))</f>
        <v/>
      </c>
      <c r="AC249" s="116" t="str">
        <f t="shared" si="41"/>
        <v/>
      </c>
      <c r="AE249" s="115" t="str">
        <f ca="1">IF($R249=1,SUM($S$1:S249),"")</f>
        <v/>
      </c>
      <c r="AF249" s="115" t="str">
        <f ca="1">IF($R249=1,SUM($T$1:T249),"")</f>
        <v/>
      </c>
      <c r="AG249" s="115" t="str">
        <f ca="1">IF($R249=1,SUM($U$1:U249),"")</f>
        <v/>
      </c>
      <c r="AH249" s="115" t="str">
        <f ca="1">IF($R249=1,SUM($V$1:V249),"")</f>
        <v/>
      </c>
      <c r="AI249" s="115" t="str">
        <f ca="1">IF($R249=1,SUM($W$1:W249),"")</f>
        <v/>
      </c>
      <c r="AJ249" s="115" t="str">
        <f ca="1">IF($R249=1,SUM($X$1:X249),"")</f>
        <v/>
      </c>
      <c r="AK249" s="115" t="str">
        <f ca="1">IF($R249=1,SUM($Y$1:Y249),"")</f>
        <v/>
      </c>
      <c r="AL249" s="115" t="str">
        <f ca="1">IF($R249=1,SUM($Z$1:Z249),"")</f>
        <v/>
      </c>
      <c r="AM249" s="115" t="str">
        <f ca="1">IF($R249=1,SUM($AA$1:AA249),"")</f>
        <v/>
      </c>
      <c r="AN249" s="115" t="str">
        <f ca="1">IF($R249=1,SUM($AB$1:AB249),"")</f>
        <v/>
      </c>
      <c r="AO249" s="115" t="str">
        <f ca="1">IF($R249=1,SUM($AC$1:AC249),"")</f>
        <v/>
      </c>
      <c r="AQ249" s="120" t="str">
        <f t="shared" si="42"/>
        <v>29:10</v>
      </c>
    </row>
    <row r="250" spans="6:43" x14ac:dyDescent="0.3">
      <c r="F250" s="115">
        <f t="shared" si="43"/>
        <v>29</v>
      </c>
      <c r="G250" s="117">
        <f t="shared" si="44"/>
        <v>15</v>
      </c>
      <c r="H250" s="118">
        <f t="shared" si="45"/>
        <v>1.21875</v>
      </c>
      <c r="K250" s="116" t="str">
        <f xml:space="preserve"> IF(O250=1,"",RTD("cqg.rtd",,"StudyData",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/>
      </c>
      <c r="L250" s="116" t="e">
        <f>IF(K250="",NA(),RTD("cqg.rtd",,"StudyData",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>#N/A</v>
      </c>
      <c r="O250" s="115">
        <f t="shared" si="39"/>
        <v>1</v>
      </c>
      <c r="R250" s="115">
        <f t="shared" ca="1" si="40"/>
        <v>1.2279999999999749</v>
      </c>
      <c r="S250" s="115" t="str">
        <f>IF(O250=1,"",RTD("cqg.rtd",,"StudyData", "(Vol("&amp;$E$13&amp;")when  (LocalYear("&amp;$E$13&amp;")="&amp;$D$2&amp;" AND LocalMonth("&amp;$E$13&amp;")="&amp;$C$2&amp;" AND LocalDay("&amp;$E$13&amp;")="&amp;$B$2&amp;" AND LocalHour("&amp;$E$13&amp;")="&amp;F250&amp;" AND LocalMinute("&amp;$E$13&amp;")="&amp;G250&amp;"))", "Bar", "", "Close", "5", "0", "", "", "","FALSE","T"))</f>
        <v/>
      </c>
      <c r="T250" s="115" t="str">
        <f>IF(O250=1,"",RTD("cqg.rtd",,"StudyData", "(Vol("&amp;$E$14&amp;")when  (LocalYear("&amp;$E$14&amp;")="&amp;$D$3&amp;" AND LocalMonth("&amp;$E$14&amp;")="&amp;$C$3&amp;" AND LocalDay("&amp;$E$14&amp;")="&amp;$B$3&amp;" AND LocalHour("&amp;$E$14&amp;")="&amp;F250&amp;" AND LocalMinute("&amp;$E$14&amp;")="&amp;G250&amp;"))", "Bar", "", "Close", "5", "0", "", "", "","FALSE","T"))</f>
        <v/>
      </c>
      <c r="U250" s="115" t="str">
        <f>IF(O250=1,"",RTD("cqg.rtd",,"StudyData", "(Vol("&amp;$E$15&amp;")when  (LocalYear("&amp;$E$15&amp;")="&amp;$D$4&amp;" AND LocalMonth("&amp;$E$15&amp;")="&amp;$C$4&amp;" AND LocalDay("&amp;$E$15&amp;")="&amp;$B$4&amp;" AND LocalHour("&amp;$E$15&amp;")="&amp;F250&amp;" AND LocalMinute("&amp;$E$15&amp;")="&amp;G250&amp;"))", "Bar", "", "Close", "5", "0", "", "", "","FALSE","T"))</f>
        <v/>
      </c>
      <c r="V250" s="115" t="str">
        <f>IF(O250=1,"",RTD("cqg.rtd",,"StudyData", "(Vol("&amp;$E$16&amp;")when  (LocalYear("&amp;$E$16&amp;")="&amp;$D$5&amp;" AND LocalMonth("&amp;$E$16&amp;")="&amp;$C$5&amp;" AND LocalDay("&amp;$E$16&amp;")="&amp;$B$5&amp;" AND LocalHour("&amp;$E$16&amp;")="&amp;F250&amp;" AND LocalMinute("&amp;$E$16&amp;")="&amp;G250&amp;"))", "Bar", "", "Close", "5", "0", "", "", "","FALSE","T"))</f>
        <v/>
      </c>
      <c r="W250" s="115" t="str">
        <f>IF(O250=1,"",RTD("cqg.rtd",,"StudyData", "(Vol("&amp;$E$17&amp;")when  (LocalYear("&amp;$E$17&amp;")="&amp;$D$6&amp;" AND LocalMonth("&amp;$E$17&amp;")="&amp;$C$6&amp;" AND LocalDay("&amp;$E$17&amp;")="&amp;$B$6&amp;" AND LocalHour("&amp;$E$17&amp;")="&amp;F250&amp;" AND LocalMinute("&amp;$E$17&amp;")="&amp;G250&amp;"))", "Bar", "", "Close", "5", "0", "", "", "","FALSE","T"))</f>
        <v/>
      </c>
      <c r="X250" s="115" t="str">
        <f>IF(O250=1,"",RTD("cqg.rtd",,"StudyData", "(Vol("&amp;$E$18&amp;")when  (LocalYear("&amp;$E$18&amp;")="&amp;$D$7&amp;" AND LocalMonth("&amp;$E$18&amp;")="&amp;$C$7&amp;" AND LocalDay("&amp;$E$18&amp;")="&amp;$B$7&amp;" AND LocalHour("&amp;$E$18&amp;")="&amp;F250&amp;" AND LocalMinute("&amp;$E$18&amp;")="&amp;G250&amp;"))", "Bar", "", "Close", "5", "0", "", "", "","FALSE","T"))</f>
        <v/>
      </c>
      <c r="Y250" s="115" t="str">
        <f>IF(O250=1,"",RTD("cqg.rtd",,"StudyData", "(Vol("&amp;$E$19&amp;")when  (LocalYear("&amp;$E$19&amp;")="&amp;$D$8&amp;" AND LocalMonth("&amp;$E$19&amp;")="&amp;$C$8&amp;" AND LocalDay("&amp;$E$19&amp;")="&amp;$B$8&amp;" AND LocalHour("&amp;$E$19&amp;")="&amp;F250&amp;" AND LocalMinute("&amp;$E$19&amp;")="&amp;G250&amp;"))", "Bar", "", "Close", "5", "0", "", "", "","FALSE","T"))</f>
        <v/>
      </c>
      <c r="Z250" s="115" t="str">
        <f>IF(O250=1,"",RTD("cqg.rtd",,"StudyData", "(Vol("&amp;$E$20&amp;")when  (LocalYear("&amp;$E$20&amp;")="&amp;$D$9&amp;" AND LocalMonth("&amp;$E$20&amp;")="&amp;$C$9&amp;" AND LocalDay("&amp;$E$20&amp;")="&amp;$B$9&amp;" AND LocalHour("&amp;$E$20&amp;")="&amp;F250&amp;" AND LocalMinute("&amp;$E$20&amp;")="&amp;G250&amp;"))", "Bar", "", "Close", "5", "0", "", "", "","FALSE","T"))</f>
        <v/>
      </c>
      <c r="AA250" s="115" t="str">
        <f>IF(O250=1,"",RTD("cqg.rtd",,"StudyData", "(Vol("&amp;$E$21&amp;")when  (LocalYear("&amp;$E$21&amp;")="&amp;$D$10&amp;" AND LocalMonth("&amp;$E$21&amp;")="&amp;$C$10&amp;" AND LocalDay("&amp;$E$21&amp;")="&amp;$B$10&amp;" AND LocalHour("&amp;$E$21&amp;")="&amp;F250&amp;" AND LocalMinute("&amp;$E$21&amp;")="&amp;G250&amp;"))", "Bar", "", "Close", "5", "0", "", "", "","FALSE","T"))</f>
        <v/>
      </c>
      <c r="AB250" s="115" t="str">
        <f>IF(O250=1,"",RTD("cqg.rtd",,"StudyData", "(Vol("&amp;$E$21&amp;")when  (LocalYear("&amp;$E$21&amp;")="&amp;$D$11&amp;" AND LocalMonth("&amp;$E$21&amp;")="&amp;$C$11&amp;" AND LocalDay("&amp;$E$21&amp;")="&amp;$B$11&amp;" AND LocalHour("&amp;$E$21&amp;")="&amp;F250&amp;" AND LocalMinute("&amp;$E$21&amp;")="&amp;G250&amp;"))", "Bar", "", "Close", "5", "0", "", "", "","FALSE","T"))</f>
        <v/>
      </c>
      <c r="AC250" s="116" t="str">
        <f t="shared" si="41"/>
        <v/>
      </c>
      <c r="AE250" s="115" t="str">
        <f ca="1">IF($R250=1,SUM($S$1:S250),"")</f>
        <v/>
      </c>
      <c r="AF250" s="115" t="str">
        <f ca="1">IF($R250=1,SUM($T$1:T250),"")</f>
        <v/>
      </c>
      <c r="AG250" s="115" t="str">
        <f ca="1">IF($R250=1,SUM($U$1:U250),"")</f>
        <v/>
      </c>
      <c r="AH250" s="115" t="str">
        <f ca="1">IF($R250=1,SUM($V$1:V250),"")</f>
        <v/>
      </c>
      <c r="AI250" s="115" t="str">
        <f ca="1">IF($R250=1,SUM($W$1:W250),"")</f>
        <v/>
      </c>
      <c r="AJ250" s="115" t="str">
        <f ca="1">IF($R250=1,SUM($X$1:X250),"")</f>
        <v/>
      </c>
      <c r="AK250" s="115" t="str">
        <f ca="1">IF($R250=1,SUM($Y$1:Y250),"")</f>
        <v/>
      </c>
      <c r="AL250" s="115" t="str">
        <f ca="1">IF($R250=1,SUM($Z$1:Z250),"")</f>
        <v/>
      </c>
      <c r="AM250" s="115" t="str">
        <f ca="1">IF($R250=1,SUM($AA$1:AA250),"")</f>
        <v/>
      </c>
      <c r="AN250" s="115" t="str">
        <f ca="1">IF($R250=1,SUM($AB$1:AB250),"")</f>
        <v/>
      </c>
      <c r="AO250" s="115" t="str">
        <f ca="1">IF($R250=1,SUM($AC$1:AC250),"")</f>
        <v/>
      </c>
      <c r="AQ250" s="120" t="str">
        <f t="shared" si="42"/>
        <v>29:15</v>
      </c>
    </row>
    <row r="251" spans="6:43" x14ac:dyDescent="0.3">
      <c r="F251" s="115">
        <f t="shared" si="43"/>
        <v>29</v>
      </c>
      <c r="G251" s="117">
        <f t="shared" si="44"/>
        <v>20</v>
      </c>
      <c r="H251" s="118">
        <f t="shared" si="45"/>
        <v>1.2222222222222221</v>
      </c>
      <c r="K251" s="116" t="str">
        <f xml:space="preserve"> IF(O251=1,"",RTD("cqg.rtd",,"StudyData",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/>
      </c>
      <c r="L251" s="116" t="e">
        <f>IF(K251="",NA(),RTD("cqg.rtd",,"StudyData",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>#N/A</v>
      </c>
      <c r="O251" s="115">
        <f t="shared" si="39"/>
        <v>1</v>
      </c>
      <c r="R251" s="115">
        <f t="shared" ca="1" si="40"/>
        <v>1.2289999999999748</v>
      </c>
      <c r="S251" s="115" t="str">
        <f>IF(O251=1,"",RTD("cqg.rtd",,"StudyData", "(Vol("&amp;$E$13&amp;")when  (LocalYear("&amp;$E$13&amp;")="&amp;$D$2&amp;" AND LocalMonth("&amp;$E$13&amp;")="&amp;$C$2&amp;" AND LocalDay("&amp;$E$13&amp;")="&amp;$B$2&amp;" AND LocalHour("&amp;$E$13&amp;")="&amp;F251&amp;" AND LocalMinute("&amp;$E$13&amp;")="&amp;G251&amp;"))", "Bar", "", "Close", "5", "0", "", "", "","FALSE","T"))</f>
        <v/>
      </c>
      <c r="T251" s="115" t="str">
        <f>IF(O251=1,"",RTD("cqg.rtd",,"StudyData", "(Vol("&amp;$E$14&amp;")when  (LocalYear("&amp;$E$14&amp;")="&amp;$D$3&amp;" AND LocalMonth("&amp;$E$14&amp;")="&amp;$C$3&amp;" AND LocalDay("&amp;$E$14&amp;")="&amp;$B$3&amp;" AND LocalHour("&amp;$E$14&amp;")="&amp;F251&amp;" AND LocalMinute("&amp;$E$14&amp;")="&amp;G251&amp;"))", "Bar", "", "Close", "5", "0", "", "", "","FALSE","T"))</f>
        <v/>
      </c>
      <c r="U251" s="115" t="str">
        <f>IF(O251=1,"",RTD("cqg.rtd",,"StudyData", "(Vol("&amp;$E$15&amp;")when  (LocalYear("&amp;$E$15&amp;")="&amp;$D$4&amp;" AND LocalMonth("&amp;$E$15&amp;")="&amp;$C$4&amp;" AND LocalDay("&amp;$E$15&amp;")="&amp;$B$4&amp;" AND LocalHour("&amp;$E$15&amp;")="&amp;F251&amp;" AND LocalMinute("&amp;$E$15&amp;")="&amp;G251&amp;"))", "Bar", "", "Close", "5", "0", "", "", "","FALSE","T"))</f>
        <v/>
      </c>
      <c r="V251" s="115" t="str">
        <f>IF(O251=1,"",RTD("cqg.rtd",,"StudyData", "(Vol("&amp;$E$16&amp;")when  (LocalYear("&amp;$E$16&amp;")="&amp;$D$5&amp;" AND LocalMonth("&amp;$E$16&amp;")="&amp;$C$5&amp;" AND LocalDay("&amp;$E$16&amp;")="&amp;$B$5&amp;" AND LocalHour("&amp;$E$16&amp;")="&amp;F251&amp;" AND LocalMinute("&amp;$E$16&amp;")="&amp;G251&amp;"))", "Bar", "", "Close", "5", "0", "", "", "","FALSE","T"))</f>
        <v/>
      </c>
      <c r="W251" s="115" t="str">
        <f>IF(O251=1,"",RTD("cqg.rtd",,"StudyData", "(Vol("&amp;$E$17&amp;")when  (LocalYear("&amp;$E$17&amp;")="&amp;$D$6&amp;" AND LocalMonth("&amp;$E$17&amp;")="&amp;$C$6&amp;" AND LocalDay("&amp;$E$17&amp;")="&amp;$B$6&amp;" AND LocalHour("&amp;$E$17&amp;")="&amp;F251&amp;" AND LocalMinute("&amp;$E$17&amp;")="&amp;G251&amp;"))", "Bar", "", "Close", "5", "0", "", "", "","FALSE","T"))</f>
        <v/>
      </c>
      <c r="X251" s="115" t="str">
        <f>IF(O251=1,"",RTD("cqg.rtd",,"StudyData", "(Vol("&amp;$E$18&amp;")when  (LocalYear("&amp;$E$18&amp;")="&amp;$D$7&amp;" AND LocalMonth("&amp;$E$18&amp;")="&amp;$C$7&amp;" AND LocalDay("&amp;$E$18&amp;")="&amp;$B$7&amp;" AND LocalHour("&amp;$E$18&amp;")="&amp;F251&amp;" AND LocalMinute("&amp;$E$18&amp;")="&amp;G251&amp;"))", "Bar", "", "Close", "5", "0", "", "", "","FALSE","T"))</f>
        <v/>
      </c>
      <c r="Y251" s="115" t="str">
        <f>IF(O251=1,"",RTD("cqg.rtd",,"StudyData", "(Vol("&amp;$E$19&amp;")when  (LocalYear("&amp;$E$19&amp;")="&amp;$D$8&amp;" AND LocalMonth("&amp;$E$19&amp;")="&amp;$C$8&amp;" AND LocalDay("&amp;$E$19&amp;")="&amp;$B$8&amp;" AND LocalHour("&amp;$E$19&amp;")="&amp;F251&amp;" AND LocalMinute("&amp;$E$19&amp;")="&amp;G251&amp;"))", "Bar", "", "Close", "5", "0", "", "", "","FALSE","T"))</f>
        <v/>
      </c>
      <c r="Z251" s="115" t="str">
        <f>IF(O251=1,"",RTD("cqg.rtd",,"StudyData", "(Vol("&amp;$E$20&amp;")when  (LocalYear("&amp;$E$20&amp;")="&amp;$D$9&amp;" AND LocalMonth("&amp;$E$20&amp;")="&amp;$C$9&amp;" AND LocalDay("&amp;$E$20&amp;")="&amp;$B$9&amp;" AND LocalHour("&amp;$E$20&amp;")="&amp;F251&amp;" AND LocalMinute("&amp;$E$20&amp;")="&amp;G251&amp;"))", "Bar", "", "Close", "5", "0", "", "", "","FALSE","T"))</f>
        <v/>
      </c>
      <c r="AA251" s="115" t="str">
        <f>IF(O251=1,"",RTD("cqg.rtd",,"StudyData", "(Vol("&amp;$E$21&amp;")when  (LocalYear("&amp;$E$21&amp;")="&amp;$D$10&amp;" AND LocalMonth("&amp;$E$21&amp;")="&amp;$C$10&amp;" AND LocalDay("&amp;$E$21&amp;")="&amp;$B$10&amp;" AND LocalHour("&amp;$E$21&amp;")="&amp;F251&amp;" AND LocalMinute("&amp;$E$21&amp;")="&amp;G251&amp;"))", "Bar", "", "Close", "5", "0", "", "", "","FALSE","T"))</f>
        <v/>
      </c>
      <c r="AB251" s="115" t="str">
        <f>IF(O251=1,"",RTD("cqg.rtd",,"StudyData", "(Vol("&amp;$E$21&amp;")when  (LocalYear("&amp;$E$21&amp;")="&amp;$D$11&amp;" AND LocalMonth("&amp;$E$21&amp;")="&amp;$C$11&amp;" AND LocalDay("&amp;$E$21&amp;")="&amp;$B$11&amp;" AND LocalHour("&amp;$E$21&amp;")="&amp;F251&amp;" AND LocalMinute("&amp;$E$21&amp;")="&amp;G251&amp;"))", "Bar", "", "Close", "5", "0", "", "", "","FALSE","T"))</f>
        <v/>
      </c>
      <c r="AC251" s="116" t="str">
        <f t="shared" si="41"/>
        <v/>
      </c>
      <c r="AE251" s="115" t="str">
        <f ca="1">IF($R251=1,SUM($S$1:S251),"")</f>
        <v/>
      </c>
      <c r="AF251" s="115" t="str">
        <f ca="1">IF($R251=1,SUM($T$1:T251),"")</f>
        <v/>
      </c>
      <c r="AG251" s="115" t="str">
        <f ca="1">IF($R251=1,SUM($U$1:U251),"")</f>
        <v/>
      </c>
      <c r="AH251" s="115" t="str">
        <f ca="1">IF($R251=1,SUM($V$1:V251),"")</f>
        <v/>
      </c>
      <c r="AI251" s="115" t="str">
        <f ca="1">IF($R251=1,SUM($W$1:W251),"")</f>
        <v/>
      </c>
      <c r="AJ251" s="115" t="str">
        <f ca="1">IF($R251=1,SUM($X$1:X251),"")</f>
        <v/>
      </c>
      <c r="AK251" s="115" t="str">
        <f ca="1">IF($R251=1,SUM($Y$1:Y251),"")</f>
        <v/>
      </c>
      <c r="AL251" s="115" t="str">
        <f ca="1">IF($R251=1,SUM($Z$1:Z251),"")</f>
        <v/>
      </c>
      <c r="AM251" s="115" t="str">
        <f ca="1">IF($R251=1,SUM($AA$1:AA251),"")</f>
        <v/>
      </c>
      <c r="AN251" s="115" t="str">
        <f ca="1">IF($R251=1,SUM($AB$1:AB251),"")</f>
        <v/>
      </c>
      <c r="AO251" s="115" t="str">
        <f ca="1">IF($R251=1,SUM($AC$1:AC251),"")</f>
        <v/>
      </c>
      <c r="AQ251" s="120" t="str">
        <f t="shared" si="42"/>
        <v>29:20</v>
      </c>
    </row>
    <row r="252" spans="6:43" x14ac:dyDescent="0.3">
      <c r="F252" s="115">
        <f t="shared" si="43"/>
        <v>29</v>
      </c>
      <c r="G252" s="117">
        <f t="shared" si="44"/>
        <v>25</v>
      </c>
      <c r="H252" s="118">
        <f t="shared" si="45"/>
        <v>1.2256944444444444</v>
      </c>
      <c r="K252" s="116" t="str">
        <f xml:space="preserve"> IF(O252=1,"",RTD("cqg.rtd",,"StudyData",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/>
      </c>
      <c r="L252" s="116" t="e">
        <f>IF(K252="",NA(),RTD("cqg.rtd",,"StudyData",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>#N/A</v>
      </c>
      <c r="O252" s="115">
        <f t="shared" si="39"/>
        <v>1</v>
      </c>
      <c r="R252" s="115">
        <f t="shared" ca="1" si="40"/>
        <v>1.2299999999999747</v>
      </c>
      <c r="S252" s="115" t="str">
        <f>IF(O252=1,"",RTD("cqg.rtd",,"StudyData", "(Vol("&amp;$E$13&amp;")when  (LocalYear("&amp;$E$13&amp;")="&amp;$D$2&amp;" AND LocalMonth("&amp;$E$13&amp;")="&amp;$C$2&amp;" AND LocalDay("&amp;$E$13&amp;")="&amp;$B$2&amp;" AND LocalHour("&amp;$E$13&amp;")="&amp;F252&amp;" AND LocalMinute("&amp;$E$13&amp;")="&amp;G252&amp;"))", "Bar", "", "Close", "5", "0", "", "", "","FALSE","T"))</f>
        <v/>
      </c>
      <c r="T252" s="115" t="str">
        <f>IF(O252=1,"",RTD("cqg.rtd",,"StudyData", "(Vol("&amp;$E$14&amp;")when  (LocalYear("&amp;$E$14&amp;")="&amp;$D$3&amp;" AND LocalMonth("&amp;$E$14&amp;")="&amp;$C$3&amp;" AND LocalDay("&amp;$E$14&amp;")="&amp;$B$3&amp;" AND LocalHour("&amp;$E$14&amp;")="&amp;F252&amp;" AND LocalMinute("&amp;$E$14&amp;")="&amp;G252&amp;"))", "Bar", "", "Close", "5", "0", "", "", "","FALSE","T"))</f>
        <v/>
      </c>
      <c r="U252" s="115" t="str">
        <f>IF(O252=1,"",RTD("cqg.rtd",,"StudyData", "(Vol("&amp;$E$15&amp;")when  (LocalYear("&amp;$E$15&amp;")="&amp;$D$4&amp;" AND LocalMonth("&amp;$E$15&amp;")="&amp;$C$4&amp;" AND LocalDay("&amp;$E$15&amp;")="&amp;$B$4&amp;" AND LocalHour("&amp;$E$15&amp;")="&amp;F252&amp;" AND LocalMinute("&amp;$E$15&amp;")="&amp;G252&amp;"))", "Bar", "", "Close", "5", "0", "", "", "","FALSE","T"))</f>
        <v/>
      </c>
      <c r="V252" s="115" t="str">
        <f>IF(O252=1,"",RTD("cqg.rtd",,"StudyData", "(Vol("&amp;$E$16&amp;")when  (LocalYear("&amp;$E$16&amp;")="&amp;$D$5&amp;" AND LocalMonth("&amp;$E$16&amp;")="&amp;$C$5&amp;" AND LocalDay("&amp;$E$16&amp;")="&amp;$B$5&amp;" AND LocalHour("&amp;$E$16&amp;")="&amp;F252&amp;" AND LocalMinute("&amp;$E$16&amp;")="&amp;G252&amp;"))", "Bar", "", "Close", "5", "0", "", "", "","FALSE","T"))</f>
        <v/>
      </c>
      <c r="W252" s="115" t="str">
        <f>IF(O252=1,"",RTD("cqg.rtd",,"StudyData", "(Vol("&amp;$E$17&amp;")when  (LocalYear("&amp;$E$17&amp;")="&amp;$D$6&amp;" AND LocalMonth("&amp;$E$17&amp;")="&amp;$C$6&amp;" AND LocalDay("&amp;$E$17&amp;")="&amp;$B$6&amp;" AND LocalHour("&amp;$E$17&amp;")="&amp;F252&amp;" AND LocalMinute("&amp;$E$17&amp;")="&amp;G252&amp;"))", "Bar", "", "Close", "5", "0", "", "", "","FALSE","T"))</f>
        <v/>
      </c>
      <c r="X252" s="115" t="str">
        <f>IF(O252=1,"",RTD("cqg.rtd",,"StudyData", "(Vol("&amp;$E$18&amp;")when  (LocalYear("&amp;$E$18&amp;")="&amp;$D$7&amp;" AND LocalMonth("&amp;$E$18&amp;")="&amp;$C$7&amp;" AND LocalDay("&amp;$E$18&amp;")="&amp;$B$7&amp;" AND LocalHour("&amp;$E$18&amp;")="&amp;F252&amp;" AND LocalMinute("&amp;$E$18&amp;")="&amp;G252&amp;"))", "Bar", "", "Close", "5", "0", "", "", "","FALSE","T"))</f>
        <v/>
      </c>
      <c r="Y252" s="115" t="str">
        <f>IF(O252=1,"",RTD("cqg.rtd",,"StudyData", "(Vol("&amp;$E$19&amp;")when  (LocalYear("&amp;$E$19&amp;")="&amp;$D$8&amp;" AND LocalMonth("&amp;$E$19&amp;")="&amp;$C$8&amp;" AND LocalDay("&amp;$E$19&amp;")="&amp;$B$8&amp;" AND LocalHour("&amp;$E$19&amp;")="&amp;F252&amp;" AND LocalMinute("&amp;$E$19&amp;")="&amp;G252&amp;"))", "Bar", "", "Close", "5", "0", "", "", "","FALSE","T"))</f>
        <v/>
      </c>
      <c r="Z252" s="115" t="str">
        <f>IF(O252=1,"",RTD("cqg.rtd",,"StudyData", "(Vol("&amp;$E$20&amp;")when  (LocalYear("&amp;$E$20&amp;")="&amp;$D$9&amp;" AND LocalMonth("&amp;$E$20&amp;")="&amp;$C$9&amp;" AND LocalDay("&amp;$E$20&amp;")="&amp;$B$9&amp;" AND LocalHour("&amp;$E$20&amp;")="&amp;F252&amp;" AND LocalMinute("&amp;$E$20&amp;")="&amp;G252&amp;"))", "Bar", "", "Close", "5", "0", "", "", "","FALSE","T"))</f>
        <v/>
      </c>
      <c r="AA252" s="115" t="str">
        <f>IF(O252=1,"",RTD("cqg.rtd",,"StudyData", "(Vol("&amp;$E$21&amp;")when  (LocalYear("&amp;$E$21&amp;")="&amp;$D$10&amp;" AND LocalMonth("&amp;$E$21&amp;")="&amp;$C$10&amp;" AND LocalDay("&amp;$E$21&amp;")="&amp;$B$10&amp;" AND LocalHour("&amp;$E$21&amp;")="&amp;F252&amp;" AND LocalMinute("&amp;$E$21&amp;")="&amp;G252&amp;"))", "Bar", "", "Close", "5", "0", "", "", "","FALSE","T"))</f>
        <v/>
      </c>
      <c r="AB252" s="115" t="str">
        <f>IF(O252=1,"",RTD("cqg.rtd",,"StudyData", "(Vol("&amp;$E$21&amp;")when  (LocalYear("&amp;$E$21&amp;")="&amp;$D$11&amp;" AND LocalMonth("&amp;$E$21&amp;")="&amp;$C$11&amp;" AND LocalDay("&amp;$E$21&amp;")="&amp;$B$11&amp;" AND LocalHour("&amp;$E$21&amp;")="&amp;F252&amp;" AND LocalMinute("&amp;$E$21&amp;")="&amp;G252&amp;"))", "Bar", "", "Close", "5", "0", "", "", "","FALSE","T"))</f>
        <v/>
      </c>
      <c r="AC252" s="116" t="str">
        <f t="shared" si="41"/>
        <v/>
      </c>
      <c r="AE252" s="115" t="str">
        <f ca="1">IF($R252=1,SUM($S$1:S252),"")</f>
        <v/>
      </c>
      <c r="AF252" s="115" t="str">
        <f ca="1">IF($R252=1,SUM($T$1:T252),"")</f>
        <v/>
      </c>
      <c r="AG252" s="115" t="str">
        <f ca="1">IF($R252=1,SUM($U$1:U252),"")</f>
        <v/>
      </c>
      <c r="AH252" s="115" t="str">
        <f ca="1">IF($R252=1,SUM($V$1:V252),"")</f>
        <v/>
      </c>
      <c r="AI252" s="115" t="str">
        <f ca="1">IF($R252=1,SUM($W$1:W252),"")</f>
        <v/>
      </c>
      <c r="AJ252" s="115" t="str">
        <f ca="1">IF($R252=1,SUM($X$1:X252),"")</f>
        <v/>
      </c>
      <c r="AK252" s="115" t="str">
        <f ca="1">IF($R252=1,SUM($Y$1:Y252),"")</f>
        <v/>
      </c>
      <c r="AL252" s="115" t="str">
        <f ca="1">IF($R252=1,SUM($Z$1:Z252),"")</f>
        <v/>
      </c>
      <c r="AM252" s="115" t="str">
        <f ca="1">IF($R252=1,SUM($AA$1:AA252),"")</f>
        <v/>
      </c>
      <c r="AN252" s="115" t="str">
        <f ca="1">IF($R252=1,SUM($AB$1:AB252),"")</f>
        <v/>
      </c>
      <c r="AO252" s="115" t="str">
        <f ca="1">IF($R252=1,SUM($AC$1:AC252),"")</f>
        <v/>
      </c>
      <c r="AQ252" s="120" t="str">
        <f t="shared" si="42"/>
        <v>29:25</v>
      </c>
    </row>
    <row r="253" spans="6:43" x14ac:dyDescent="0.3">
      <c r="F253" s="115">
        <f t="shared" si="43"/>
        <v>29</v>
      </c>
      <c r="G253" s="117">
        <f t="shared" si="44"/>
        <v>30</v>
      </c>
      <c r="H253" s="118">
        <f t="shared" si="45"/>
        <v>1.2291666666666667</v>
      </c>
      <c r="K253" s="116" t="str">
        <f xml:space="preserve"> IF(O253=1,"",RTD("cqg.rtd",,"StudyData",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/>
      </c>
      <c r="L253" s="116" t="e">
        <f>IF(K253="",NA(),RTD("cqg.rtd",,"StudyData",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>#N/A</v>
      </c>
      <c r="O253" s="115">
        <f t="shared" si="39"/>
        <v>1</v>
      </c>
      <c r="R253" s="115">
        <f t="shared" ca="1" si="40"/>
        <v>1.2309999999999746</v>
      </c>
      <c r="S253" s="115" t="str">
        <f>IF(O253=1,"",RTD("cqg.rtd",,"StudyData", "(Vol("&amp;$E$13&amp;")when  (LocalYear("&amp;$E$13&amp;")="&amp;$D$2&amp;" AND LocalMonth("&amp;$E$13&amp;")="&amp;$C$2&amp;" AND LocalDay("&amp;$E$13&amp;")="&amp;$B$2&amp;" AND LocalHour("&amp;$E$13&amp;")="&amp;F253&amp;" AND LocalMinute("&amp;$E$13&amp;")="&amp;G253&amp;"))", "Bar", "", "Close", "5", "0", "", "", "","FALSE","T"))</f>
        <v/>
      </c>
      <c r="T253" s="115" t="str">
        <f>IF(O253=1,"",RTD("cqg.rtd",,"StudyData", "(Vol("&amp;$E$14&amp;")when  (LocalYear("&amp;$E$14&amp;")="&amp;$D$3&amp;" AND LocalMonth("&amp;$E$14&amp;")="&amp;$C$3&amp;" AND LocalDay("&amp;$E$14&amp;")="&amp;$B$3&amp;" AND LocalHour("&amp;$E$14&amp;")="&amp;F253&amp;" AND LocalMinute("&amp;$E$14&amp;")="&amp;G253&amp;"))", "Bar", "", "Close", "5", "0", "", "", "","FALSE","T"))</f>
        <v/>
      </c>
      <c r="U253" s="115" t="str">
        <f>IF(O253=1,"",RTD("cqg.rtd",,"StudyData", "(Vol("&amp;$E$15&amp;")when  (LocalYear("&amp;$E$15&amp;")="&amp;$D$4&amp;" AND LocalMonth("&amp;$E$15&amp;")="&amp;$C$4&amp;" AND LocalDay("&amp;$E$15&amp;")="&amp;$B$4&amp;" AND LocalHour("&amp;$E$15&amp;")="&amp;F253&amp;" AND LocalMinute("&amp;$E$15&amp;")="&amp;G253&amp;"))", "Bar", "", "Close", "5", "0", "", "", "","FALSE","T"))</f>
        <v/>
      </c>
      <c r="V253" s="115" t="str">
        <f>IF(O253=1,"",RTD("cqg.rtd",,"StudyData", "(Vol("&amp;$E$16&amp;")when  (LocalYear("&amp;$E$16&amp;")="&amp;$D$5&amp;" AND LocalMonth("&amp;$E$16&amp;")="&amp;$C$5&amp;" AND LocalDay("&amp;$E$16&amp;")="&amp;$B$5&amp;" AND LocalHour("&amp;$E$16&amp;")="&amp;F253&amp;" AND LocalMinute("&amp;$E$16&amp;")="&amp;G253&amp;"))", "Bar", "", "Close", "5", "0", "", "", "","FALSE","T"))</f>
        <v/>
      </c>
      <c r="W253" s="115" t="str">
        <f>IF(O253=1,"",RTD("cqg.rtd",,"StudyData", "(Vol("&amp;$E$17&amp;")when  (LocalYear("&amp;$E$17&amp;")="&amp;$D$6&amp;" AND LocalMonth("&amp;$E$17&amp;")="&amp;$C$6&amp;" AND LocalDay("&amp;$E$17&amp;")="&amp;$B$6&amp;" AND LocalHour("&amp;$E$17&amp;")="&amp;F253&amp;" AND LocalMinute("&amp;$E$17&amp;")="&amp;G253&amp;"))", "Bar", "", "Close", "5", "0", "", "", "","FALSE","T"))</f>
        <v/>
      </c>
      <c r="X253" s="115" t="str">
        <f>IF(O253=1,"",RTD("cqg.rtd",,"StudyData", "(Vol("&amp;$E$18&amp;")when  (LocalYear("&amp;$E$18&amp;")="&amp;$D$7&amp;" AND LocalMonth("&amp;$E$18&amp;")="&amp;$C$7&amp;" AND LocalDay("&amp;$E$18&amp;")="&amp;$B$7&amp;" AND LocalHour("&amp;$E$18&amp;")="&amp;F253&amp;" AND LocalMinute("&amp;$E$18&amp;")="&amp;G253&amp;"))", "Bar", "", "Close", "5", "0", "", "", "","FALSE","T"))</f>
        <v/>
      </c>
      <c r="Y253" s="115" t="str">
        <f>IF(O253=1,"",RTD("cqg.rtd",,"StudyData", "(Vol("&amp;$E$19&amp;")when  (LocalYear("&amp;$E$19&amp;")="&amp;$D$8&amp;" AND LocalMonth("&amp;$E$19&amp;")="&amp;$C$8&amp;" AND LocalDay("&amp;$E$19&amp;")="&amp;$B$8&amp;" AND LocalHour("&amp;$E$19&amp;")="&amp;F253&amp;" AND LocalMinute("&amp;$E$19&amp;")="&amp;G253&amp;"))", "Bar", "", "Close", "5", "0", "", "", "","FALSE","T"))</f>
        <v/>
      </c>
      <c r="Z253" s="115" t="str">
        <f>IF(O253=1,"",RTD("cqg.rtd",,"StudyData", "(Vol("&amp;$E$20&amp;")when  (LocalYear("&amp;$E$20&amp;")="&amp;$D$9&amp;" AND LocalMonth("&amp;$E$20&amp;")="&amp;$C$9&amp;" AND LocalDay("&amp;$E$20&amp;")="&amp;$B$9&amp;" AND LocalHour("&amp;$E$20&amp;")="&amp;F253&amp;" AND LocalMinute("&amp;$E$20&amp;")="&amp;G253&amp;"))", "Bar", "", "Close", "5", "0", "", "", "","FALSE","T"))</f>
        <v/>
      </c>
      <c r="AA253" s="115" t="str">
        <f>IF(O253=1,"",RTD("cqg.rtd",,"StudyData", "(Vol("&amp;$E$21&amp;")when  (LocalYear("&amp;$E$21&amp;")="&amp;$D$10&amp;" AND LocalMonth("&amp;$E$21&amp;")="&amp;$C$10&amp;" AND LocalDay("&amp;$E$21&amp;")="&amp;$B$10&amp;" AND LocalHour("&amp;$E$21&amp;")="&amp;F253&amp;" AND LocalMinute("&amp;$E$21&amp;")="&amp;G253&amp;"))", "Bar", "", "Close", "5", "0", "", "", "","FALSE","T"))</f>
        <v/>
      </c>
      <c r="AB253" s="115" t="str">
        <f>IF(O253=1,"",RTD("cqg.rtd",,"StudyData", "(Vol("&amp;$E$21&amp;")when  (LocalYear("&amp;$E$21&amp;")="&amp;$D$11&amp;" AND LocalMonth("&amp;$E$21&amp;")="&amp;$C$11&amp;" AND LocalDay("&amp;$E$21&amp;")="&amp;$B$11&amp;" AND LocalHour("&amp;$E$21&amp;")="&amp;F253&amp;" AND LocalMinute("&amp;$E$21&amp;")="&amp;G253&amp;"))", "Bar", "", "Close", "5", "0", "", "", "","FALSE","T"))</f>
        <v/>
      </c>
      <c r="AC253" s="116" t="str">
        <f t="shared" si="41"/>
        <v/>
      </c>
      <c r="AE253" s="115" t="str">
        <f ca="1">IF($R253=1,SUM($S$1:S253),"")</f>
        <v/>
      </c>
      <c r="AF253" s="115" t="str">
        <f ca="1">IF($R253=1,SUM($T$1:T253),"")</f>
        <v/>
      </c>
      <c r="AG253" s="115" t="str">
        <f ca="1">IF($R253=1,SUM($U$1:U253),"")</f>
        <v/>
      </c>
      <c r="AH253" s="115" t="str">
        <f ca="1">IF($R253=1,SUM($V$1:V253),"")</f>
        <v/>
      </c>
      <c r="AI253" s="115" t="str">
        <f ca="1">IF($R253=1,SUM($W$1:W253),"")</f>
        <v/>
      </c>
      <c r="AJ253" s="115" t="str">
        <f ca="1">IF($R253=1,SUM($X$1:X253),"")</f>
        <v/>
      </c>
      <c r="AK253" s="115" t="str">
        <f ca="1">IF($R253=1,SUM($Y$1:Y253),"")</f>
        <v/>
      </c>
      <c r="AL253" s="115" t="str">
        <f ca="1">IF($R253=1,SUM($Z$1:Z253),"")</f>
        <v/>
      </c>
      <c r="AM253" s="115" t="str">
        <f ca="1">IF($R253=1,SUM($AA$1:AA253),"")</f>
        <v/>
      </c>
      <c r="AN253" s="115" t="str">
        <f ca="1">IF($R253=1,SUM($AB$1:AB253),"")</f>
        <v/>
      </c>
      <c r="AO253" s="115" t="str">
        <f ca="1">IF($R253=1,SUM($AC$1:AC253),"")</f>
        <v/>
      </c>
      <c r="AQ253" s="120" t="str">
        <f t="shared" si="42"/>
        <v>29:30</v>
      </c>
    </row>
    <row r="254" spans="6:43" x14ac:dyDescent="0.3">
      <c r="F254" s="115">
        <f t="shared" si="43"/>
        <v>29</v>
      </c>
      <c r="G254" s="117">
        <f t="shared" si="44"/>
        <v>35</v>
      </c>
      <c r="H254" s="118">
        <f t="shared" si="45"/>
        <v>1.2326388888888888</v>
      </c>
      <c r="K254" s="116" t="str">
        <f xml:space="preserve"> IF(O254=1,"",RTD("cqg.rtd",,"StudyData",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/>
      </c>
      <c r="L254" s="116" t="e">
        <f>IF(K254="",NA(),RTD("cqg.rtd",,"StudyData",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>#N/A</v>
      </c>
      <c r="O254" s="115">
        <f t="shared" si="39"/>
        <v>1</v>
      </c>
      <c r="R254" s="115">
        <f t="shared" ca="1" si="40"/>
        <v>1.2319999999999744</v>
      </c>
      <c r="S254" s="115" t="str">
        <f>IF(O254=1,"",RTD("cqg.rtd",,"StudyData", "(Vol("&amp;$E$13&amp;")when  (LocalYear("&amp;$E$13&amp;")="&amp;$D$2&amp;" AND LocalMonth("&amp;$E$13&amp;")="&amp;$C$2&amp;" AND LocalDay("&amp;$E$13&amp;")="&amp;$B$2&amp;" AND LocalHour("&amp;$E$13&amp;")="&amp;F254&amp;" AND LocalMinute("&amp;$E$13&amp;")="&amp;G254&amp;"))", "Bar", "", "Close", "5", "0", "", "", "","FALSE","T"))</f>
        <v/>
      </c>
      <c r="T254" s="115" t="str">
        <f>IF(O254=1,"",RTD("cqg.rtd",,"StudyData", "(Vol("&amp;$E$14&amp;")when  (LocalYear("&amp;$E$14&amp;")="&amp;$D$3&amp;" AND LocalMonth("&amp;$E$14&amp;")="&amp;$C$3&amp;" AND LocalDay("&amp;$E$14&amp;")="&amp;$B$3&amp;" AND LocalHour("&amp;$E$14&amp;")="&amp;F254&amp;" AND LocalMinute("&amp;$E$14&amp;")="&amp;G254&amp;"))", "Bar", "", "Close", "5", "0", "", "", "","FALSE","T"))</f>
        <v/>
      </c>
      <c r="U254" s="115" t="str">
        <f>IF(O254=1,"",RTD("cqg.rtd",,"StudyData", "(Vol("&amp;$E$15&amp;")when  (LocalYear("&amp;$E$15&amp;")="&amp;$D$4&amp;" AND LocalMonth("&amp;$E$15&amp;")="&amp;$C$4&amp;" AND LocalDay("&amp;$E$15&amp;")="&amp;$B$4&amp;" AND LocalHour("&amp;$E$15&amp;")="&amp;F254&amp;" AND LocalMinute("&amp;$E$15&amp;")="&amp;G254&amp;"))", "Bar", "", "Close", "5", "0", "", "", "","FALSE","T"))</f>
        <v/>
      </c>
      <c r="V254" s="115" t="str">
        <f>IF(O254=1,"",RTD("cqg.rtd",,"StudyData", "(Vol("&amp;$E$16&amp;")when  (LocalYear("&amp;$E$16&amp;")="&amp;$D$5&amp;" AND LocalMonth("&amp;$E$16&amp;")="&amp;$C$5&amp;" AND LocalDay("&amp;$E$16&amp;")="&amp;$B$5&amp;" AND LocalHour("&amp;$E$16&amp;")="&amp;F254&amp;" AND LocalMinute("&amp;$E$16&amp;")="&amp;G254&amp;"))", "Bar", "", "Close", "5", "0", "", "", "","FALSE","T"))</f>
        <v/>
      </c>
      <c r="W254" s="115" t="str">
        <f>IF(O254=1,"",RTD("cqg.rtd",,"StudyData", "(Vol("&amp;$E$17&amp;")when  (LocalYear("&amp;$E$17&amp;")="&amp;$D$6&amp;" AND LocalMonth("&amp;$E$17&amp;")="&amp;$C$6&amp;" AND LocalDay("&amp;$E$17&amp;")="&amp;$B$6&amp;" AND LocalHour("&amp;$E$17&amp;")="&amp;F254&amp;" AND LocalMinute("&amp;$E$17&amp;")="&amp;G254&amp;"))", "Bar", "", "Close", "5", "0", "", "", "","FALSE","T"))</f>
        <v/>
      </c>
      <c r="X254" s="115" t="str">
        <f>IF(O254=1,"",RTD("cqg.rtd",,"StudyData", "(Vol("&amp;$E$18&amp;")when  (LocalYear("&amp;$E$18&amp;")="&amp;$D$7&amp;" AND LocalMonth("&amp;$E$18&amp;")="&amp;$C$7&amp;" AND LocalDay("&amp;$E$18&amp;")="&amp;$B$7&amp;" AND LocalHour("&amp;$E$18&amp;")="&amp;F254&amp;" AND LocalMinute("&amp;$E$18&amp;")="&amp;G254&amp;"))", "Bar", "", "Close", "5", "0", "", "", "","FALSE","T"))</f>
        <v/>
      </c>
      <c r="Y254" s="115" t="str">
        <f>IF(O254=1,"",RTD("cqg.rtd",,"StudyData", "(Vol("&amp;$E$19&amp;")when  (LocalYear("&amp;$E$19&amp;")="&amp;$D$8&amp;" AND LocalMonth("&amp;$E$19&amp;")="&amp;$C$8&amp;" AND LocalDay("&amp;$E$19&amp;")="&amp;$B$8&amp;" AND LocalHour("&amp;$E$19&amp;")="&amp;F254&amp;" AND LocalMinute("&amp;$E$19&amp;")="&amp;G254&amp;"))", "Bar", "", "Close", "5", "0", "", "", "","FALSE","T"))</f>
        <v/>
      </c>
      <c r="Z254" s="115" t="str">
        <f>IF(O254=1,"",RTD("cqg.rtd",,"StudyData", "(Vol("&amp;$E$20&amp;")when  (LocalYear("&amp;$E$20&amp;")="&amp;$D$9&amp;" AND LocalMonth("&amp;$E$20&amp;")="&amp;$C$9&amp;" AND LocalDay("&amp;$E$20&amp;")="&amp;$B$9&amp;" AND LocalHour("&amp;$E$20&amp;")="&amp;F254&amp;" AND LocalMinute("&amp;$E$20&amp;")="&amp;G254&amp;"))", "Bar", "", "Close", "5", "0", "", "", "","FALSE","T"))</f>
        <v/>
      </c>
      <c r="AA254" s="115" t="str">
        <f>IF(O254=1,"",RTD("cqg.rtd",,"StudyData", "(Vol("&amp;$E$21&amp;")when  (LocalYear("&amp;$E$21&amp;")="&amp;$D$10&amp;" AND LocalMonth("&amp;$E$21&amp;")="&amp;$C$10&amp;" AND LocalDay("&amp;$E$21&amp;")="&amp;$B$10&amp;" AND LocalHour("&amp;$E$21&amp;")="&amp;F254&amp;" AND LocalMinute("&amp;$E$21&amp;")="&amp;G254&amp;"))", "Bar", "", "Close", "5", "0", "", "", "","FALSE","T"))</f>
        <v/>
      </c>
      <c r="AB254" s="115" t="str">
        <f>IF(O254=1,"",RTD("cqg.rtd",,"StudyData", "(Vol("&amp;$E$21&amp;")when  (LocalYear("&amp;$E$21&amp;")="&amp;$D$11&amp;" AND LocalMonth("&amp;$E$21&amp;")="&amp;$C$11&amp;" AND LocalDay("&amp;$E$21&amp;")="&amp;$B$11&amp;" AND LocalHour("&amp;$E$21&amp;")="&amp;F254&amp;" AND LocalMinute("&amp;$E$21&amp;")="&amp;G254&amp;"))", "Bar", "", "Close", "5", "0", "", "", "","FALSE","T"))</f>
        <v/>
      </c>
      <c r="AC254" s="116" t="str">
        <f t="shared" si="41"/>
        <v/>
      </c>
      <c r="AE254" s="115" t="str">
        <f ca="1">IF($R254=1,SUM($S$1:S254),"")</f>
        <v/>
      </c>
      <c r="AF254" s="115" t="str">
        <f ca="1">IF($R254=1,SUM($T$1:T254),"")</f>
        <v/>
      </c>
      <c r="AG254" s="115" t="str">
        <f ca="1">IF($R254=1,SUM($U$1:U254),"")</f>
        <v/>
      </c>
      <c r="AH254" s="115" t="str">
        <f ca="1">IF($R254=1,SUM($V$1:V254),"")</f>
        <v/>
      </c>
      <c r="AI254" s="115" t="str">
        <f ca="1">IF($R254=1,SUM($W$1:W254),"")</f>
        <v/>
      </c>
      <c r="AJ254" s="115" t="str">
        <f ca="1">IF($R254=1,SUM($X$1:X254),"")</f>
        <v/>
      </c>
      <c r="AK254" s="115" t="str">
        <f ca="1">IF($R254=1,SUM($Y$1:Y254),"")</f>
        <v/>
      </c>
      <c r="AL254" s="115" t="str">
        <f ca="1">IF($R254=1,SUM($Z$1:Z254),"")</f>
        <v/>
      </c>
      <c r="AM254" s="115" t="str">
        <f ca="1">IF($R254=1,SUM($AA$1:AA254),"")</f>
        <v/>
      </c>
      <c r="AN254" s="115" t="str">
        <f ca="1">IF($R254=1,SUM($AB$1:AB254),"")</f>
        <v/>
      </c>
      <c r="AO254" s="115" t="str">
        <f ca="1">IF($R254=1,SUM($AC$1:AC254),"")</f>
        <v/>
      </c>
      <c r="AQ254" s="120" t="str">
        <f t="shared" si="42"/>
        <v>29:35</v>
      </c>
    </row>
    <row r="255" spans="6:43" x14ac:dyDescent="0.3">
      <c r="F255" s="115">
        <f t="shared" si="43"/>
        <v>29</v>
      </c>
      <c r="G255" s="117">
        <f t="shared" si="44"/>
        <v>40</v>
      </c>
      <c r="H255" s="118">
        <f t="shared" si="45"/>
        <v>1.2361111111111112</v>
      </c>
      <c r="K255" s="116" t="str">
        <f xml:space="preserve"> IF(O255=1,"",RTD("cqg.rtd",,"StudyData",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/>
      </c>
      <c r="L255" s="116" t="e">
        <f>IF(K255="",NA(),RTD("cqg.rtd",,"StudyData",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>#N/A</v>
      </c>
      <c r="O255" s="115">
        <f t="shared" si="39"/>
        <v>1</v>
      </c>
      <c r="R255" s="115">
        <f t="shared" ca="1" si="40"/>
        <v>1.2329999999999743</v>
      </c>
      <c r="S255" s="115" t="str">
        <f>IF(O255=1,"",RTD("cqg.rtd",,"StudyData", "(Vol("&amp;$E$13&amp;")when  (LocalYear("&amp;$E$13&amp;")="&amp;$D$2&amp;" AND LocalMonth("&amp;$E$13&amp;")="&amp;$C$2&amp;" AND LocalDay("&amp;$E$13&amp;")="&amp;$B$2&amp;" AND LocalHour("&amp;$E$13&amp;")="&amp;F255&amp;" AND LocalMinute("&amp;$E$13&amp;")="&amp;G255&amp;"))", "Bar", "", "Close", "5", "0", "", "", "","FALSE","T"))</f>
        <v/>
      </c>
      <c r="T255" s="115" t="str">
        <f>IF(O255=1,"",RTD("cqg.rtd",,"StudyData", "(Vol("&amp;$E$14&amp;")when  (LocalYear("&amp;$E$14&amp;")="&amp;$D$3&amp;" AND LocalMonth("&amp;$E$14&amp;")="&amp;$C$3&amp;" AND LocalDay("&amp;$E$14&amp;")="&amp;$B$3&amp;" AND LocalHour("&amp;$E$14&amp;")="&amp;F255&amp;" AND LocalMinute("&amp;$E$14&amp;")="&amp;G255&amp;"))", "Bar", "", "Close", "5", "0", "", "", "","FALSE","T"))</f>
        <v/>
      </c>
      <c r="U255" s="115" t="str">
        <f>IF(O255=1,"",RTD("cqg.rtd",,"StudyData", "(Vol("&amp;$E$15&amp;")when  (LocalYear("&amp;$E$15&amp;")="&amp;$D$4&amp;" AND LocalMonth("&amp;$E$15&amp;")="&amp;$C$4&amp;" AND LocalDay("&amp;$E$15&amp;")="&amp;$B$4&amp;" AND LocalHour("&amp;$E$15&amp;")="&amp;F255&amp;" AND LocalMinute("&amp;$E$15&amp;")="&amp;G255&amp;"))", "Bar", "", "Close", "5", "0", "", "", "","FALSE","T"))</f>
        <v/>
      </c>
      <c r="V255" s="115" t="str">
        <f>IF(O255=1,"",RTD("cqg.rtd",,"StudyData", "(Vol("&amp;$E$16&amp;")when  (LocalYear("&amp;$E$16&amp;")="&amp;$D$5&amp;" AND LocalMonth("&amp;$E$16&amp;")="&amp;$C$5&amp;" AND LocalDay("&amp;$E$16&amp;")="&amp;$B$5&amp;" AND LocalHour("&amp;$E$16&amp;")="&amp;F255&amp;" AND LocalMinute("&amp;$E$16&amp;")="&amp;G255&amp;"))", "Bar", "", "Close", "5", "0", "", "", "","FALSE","T"))</f>
        <v/>
      </c>
      <c r="W255" s="115" t="str">
        <f>IF(O255=1,"",RTD("cqg.rtd",,"StudyData", "(Vol("&amp;$E$17&amp;")when  (LocalYear("&amp;$E$17&amp;")="&amp;$D$6&amp;" AND LocalMonth("&amp;$E$17&amp;")="&amp;$C$6&amp;" AND LocalDay("&amp;$E$17&amp;")="&amp;$B$6&amp;" AND LocalHour("&amp;$E$17&amp;")="&amp;F255&amp;" AND LocalMinute("&amp;$E$17&amp;")="&amp;G255&amp;"))", "Bar", "", "Close", "5", "0", "", "", "","FALSE","T"))</f>
        <v/>
      </c>
      <c r="X255" s="115" t="str">
        <f>IF(O255=1,"",RTD("cqg.rtd",,"StudyData", "(Vol("&amp;$E$18&amp;")when  (LocalYear("&amp;$E$18&amp;")="&amp;$D$7&amp;" AND LocalMonth("&amp;$E$18&amp;")="&amp;$C$7&amp;" AND LocalDay("&amp;$E$18&amp;")="&amp;$B$7&amp;" AND LocalHour("&amp;$E$18&amp;")="&amp;F255&amp;" AND LocalMinute("&amp;$E$18&amp;")="&amp;G255&amp;"))", "Bar", "", "Close", "5", "0", "", "", "","FALSE","T"))</f>
        <v/>
      </c>
      <c r="Y255" s="115" t="str">
        <f>IF(O255=1,"",RTD("cqg.rtd",,"StudyData", "(Vol("&amp;$E$19&amp;")when  (LocalYear("&amp;$E$19&amp;")="&amp;$D$8&amp;" AND LocalMonth("&amp;$E$19&amp;")="&amp;$C$8&amp;" AND LocalDay("&amp;$E$19&amp;")="&amp;$B$8&amp;" AND LocalHour("&amp;$E$19&amp;")="&amp;F255&amp;" AND LocalMinute("&amp;$E$19&amp;")="&amp;G255&amp;"))", "Bar", "", "Close", "5", "0", "", "", "","FALSE","T"))</f>
        <v/>
      </c>
      <c r="Z255" s="115" t="str">
        <f>IF(O255=1,"",RTD("cqg.rtd",,"StudyData", "(Vol("&amp;$E$20&amp;")when  (LocalYear("&amp;$E$20&amp;")="&amp;$D$9&amp;" AND LocalMonth("&amp;$E$20&amp;")="&amp;$C$9&amp;" AND LocalDay("&amp;$E$20&amp;")="&amp;$B$9&amp;" AND LocalHour("&amp;$E$20&amp;")="&amp;F255&amp;" AND LocalMinute("&amp;$E$20&amp;")="&amp;G255&amp;"))", "Bar", "", "Close", "5", "0", "", "", "","FALSE","T"))</f>
        <v/>
      </c>
      <c r="AA255" s="115" t="str">
        <f>IF(O255=1,"",RTD("cqg.rtd",,"StudyData", "(Vol("&amp;$E$21&amp;")when  (LocalYear("&amp;$E$21&amp;")="&amp;$D$10&amp;" AND LocalMonth("&amp;$E$21&amp;")="&amp;$C$10&amp;" AND LocalDay("&amp;$E$21&amp;")="&amp;$B$10&amp;" AND LocalHour("&amp;$E$21&amp;")="&amp;F255&amp;" AND LocalMinute("&amp;$E$21&amp;")="&amp;G255&amp;"))", "Bar", "", "Close", "5", "0", "", "", "","FALSE","T"))</f>
        <v/>
      </c>
      <c r="AB255" s="115" t="str">
        <f>IF(O255=1,"",RTD("cqg.rtd",,"StudyData", "(Vol("&amp;$E$21&amp;")when  (LocalYear("&amp;$E$21&amp;")="&amp;$D$11&amp;" AND LocalMonth("&amp;$E$21&amp;")="&amp;$C$11&amp;" AND LocalDay("&amp;$E$21&amp;")="&amp;$B$11&amp;" AND LocalHour("&amp;$E$21&amp;")="&amp;F255&amp;" AND LocalMinute("&amp;$E$21&amp;")="&amp;G255&amp;"))", "Bar", "", "Close", "5", "0", "", "", "","FALSE","T"))</f>
        <v/>
      </c>
      <c r="AC255" s="116" t="str">
        <f t="shared" si="41"/>
        <v/>
      </c>
      <c r="AE255" s="115" t="str">
        <f ca="1">IF($R255=1,SUM($S$1:S255),"")</f>
        <v/>
      </c>
      <c r="AF255" s="115" t="str">
        <f ca="1">IF($R255=1,SUM($T$1:T255),"")</f>
        <v/>
      </c>
      <c r="AG255" s="115" t="str">
        <f ca="1">IF($R255=1,SUM($U$1:U255),"")</f>
        <v/>
      </c>
      <c r="AH255" s="115" t="str">
        <f ca="1">IF($R255=1,SUM($V$1:V255),"")</f>
        <v/>
      </c>
      <c r="AI255" s="115" t="str">
        <f ca="1">IF($R255=1,SUM($W$1:W255),"")</f>
        <v/>
      </c>
      <c r="AJ255" s="115" t="str">
        <f ca="1">IF($R255=1,SUM($X$1:X255),"")</f>
        <v/>
      </c>
      <c r="AK255" s="115" t="str">
        <f ca="1">IF($R255=1,SUM($Y$1:Y255),"")</f>
        <v/>
      </c>
      <c r="AL255" s="115" t="str">
        <f ca="1">IF($R255=1,SUM($Z$1:Z255),"")</f>
        <v/>
      </c>
      <c r="AM255" s="115" t="str">
        <f ca="1">IF($R255=1,SUM($AA$1:AA255),"")</f>
        <v/>
      </c>
      <c r="AN255" s="115" t="str">
        <f ca="1">IF($R255=1,SUM($AB$1:AB255),"")</f>
        <v/>
      </c>
      <c r="AO255" s="115" t="str">
        <f ca="1">IF($R255=1,SUM($AC$1:AC255),"")</f>
        <v/>
      </c>
      <c r="AQ255" s="120" t="str">
        <f t="shared" si="42"/>
        <v>29:40</v>
      </c>
    </row>
    <row r="256" spans="6:43" x14ac:dyDescent="0.3">
      <c r="F256" s="115">
        <f t="shared" si="43"/>
        <v>29</v>
      </c>
      <c r="G256" s="117">
        <f t="shared" si="44"/>
        <v>45</v>
      </c>
      <c r="H256" s="118">
        <f t="shared" si="45"/>
        <v>1.2395833333333333</v>
      </c>
      <c r="K256" s="116" t="str">
        <f xml:space="preserve"> IF(O256=1,"",RTD("cqg.rtd",,"StudyData",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/>
      </c>
      <c r="L256" s="116" t="e">
        <f>IF(K256="",NA(),RTD("cqg.rtd",,"StudyData",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>#N/A</v>
      </c>
      <c r="O256" s="115">
        <f t="shared" si="39"/>
        <v>1</v>
      </c>
      <c r="R256" s="115">
        <f t="shared" ca="1" si="40"/>
        <v>1.2339999999999742</v>
      </c>
      <c r="S256" s="115" t="str">
        <f>IF(O256=1,"",RTD("cqg.rtd",,"StudyData", "(Vol("&amp;$E$13&amp;")when  (LocalYear("&amp;$E$13&amp;")="&amp;$D$2&amp;" AND LocalMonth("&amp;$E$13&amp;")="&amp;$C$2&amp;" AND LocalDay("&amp;$E$13&amp;")="&amp;$B$2&amp;" AND LocalHour("&amp;$E$13&amp;")="&amp;F256&amp;" AND LocalMinute("&amp;$E$13&amp;")="&amp;G256&amp;"))", "Bar", "", "Close", "5", "0", "", "", "","FALSE","T"))</f>
        <v/>
      </c>
      <c r="T256" s="115" t="str">
        <f>IF(O256=1,"",RTD("cqg.rtd",,"StudyData", "(Vol("&amp;$E$14&amp;")when  (LocalYear("&amp;$E$14&amp;")="&amp;$D$3&amp;" AND LocalMonth("&amp;$E$14&amp;")="&amp;$C$3&amp;" AND LocalDay("&amp;$E$14&amp;")="&amp;$B$3&amp;" AND LocalHour("&amp;$E$14&amp;")="&amp;F256&amp;" AND LocalMinute("&amp;$E$14&amp;")="&amp;G256&amp;"))", "Bar", "", "Close", "5", "0", "", "", "","FALSE","T"))</f>
        <v/>
      </c>
      <c r="U256" s="115" t="str">
        <f>IF(O256=1,"",RTD("cqg.rtd",,"StudyData", "(Vol("&amp;$E$15&amp;")when  (LocalYear("&amp;$E$15&amp;")="&amp;$D$4&amp;" AND LocalMonth("&amp;$E$15&amp;")="&amp;$C$4&amp;" AND LocalDay("&amp;$E$15&amp;")="&amp;$B$4&amp;" AND LocalHour("&amp;$E$15&amp;")="&amp;F256&amp;" AND LocalMinute("&amp;$E$15&amp;")="&amp;G256&amp;"))", "Bar", "", "Close", "5", "0", "", "", "","FALSE","T"))</f>
        <v/>
      </c>
      <c r="V256" s="115" t="str">
        <f>IF(O256=1,"",RTD("cqg.rtd",,"StudyData", "(Vol("&amp;$E$16&amp;")when  (LocalYear("&amp;$E$16&amp;")="&amp;$D$5&amp;" AND LocalMonth("&amp;$E$16&amp;")="&amp;$C$5&amp;" AND LocalDay("&amp;$E$16&amp;")="&amp;$B$5&amp;" AND LocalHour("&amp;$E$16&amp;")="&amp;F256&amp;" AND LocalMinute("&amp;$E$16&amp;")="&amp;G256&amp;"))", "Bar", "", "Close", "5", "0", "", "", "","FALSE","T"))</f>
        <v/>
      </c>
      <c r="W256" s="115" t="str">
        <f>IF(O256=1,"",RTD("cqg.rtd",,"StudyData", "(Vol("&amp;$E$17&amp;")when  (LocalYear("&amp;$E$17&amp;")="&amp;$D$6&amp;" AND LocalMonth("&amp;$E$17&amp;")="&amp;$C$6&amp;" AND LocalDay("&amp;$E$17&amp;")="&amp;$B$6&amp;" AND LocalHour("&amp;$E$17&amp;")="&amp;F256&amp;" AND LocalMinute("&amp;$E$17&amp;")="&amp;G256&amp;"))", "Bar", "", "Close", "5", "0", "", "", "","FALSE","T"))</f>
        <v/>
      </c>
      <c r="X256" s="115" t="str">
        <f>IF(O256=1,"",RTD("cqg.rtd",,"StudyData", "(Vol("&amp;$E$18&amp;")when  (LocalYear("&amp;$E$18&amp;")="&amp;$D$7&amp;" AND LocalMonth("&amp;$E$18&amp;")="&amp;$C$7&amp;" AND LocalDay("&amp;$E$18&amp;")="&amp;$B$7&amp;" AND LocalHour("&amp;$E$18&amp;")="&amp;F256&amp;" AND LocalMinute("&amp;$E$18&amp;")="&amp;G256&amp;"))", "Bar", "", "Close", "5", "0", "", "", "","FALSE","T"))</f>
        <v/>
      </c>
      <c r="Y256" s="115" t="str">
        <f>IF(O256=1,"",RTD("cqg.rtd",,"StudyData", "(Vol("&amp;$E$19&amp;")when  (LocalYear("&amp;$E$19&amp;")="&amp;$D$8&amp;" AND LocalMonth("&amp;$E$19&amp;")="&amp;$C$8&amp;" AND LocalDay("&amp;$E$19&amp;")="&amp;$B$8&amp;" AND LocalHour("&amp;$E$19&amp;")="&amp;F256&amp;" AND LocalMinute("&amp;$E$19&amp;")="&amp;G256&amp;"))", "Bar", "", "Close", "5", "0", "", "", "","FALSE","T"))</f>
        <v/>
      </c>
      <c r="Z256" s="115" t="str">
        <f>IF(O256=1,"",RTD("cqg.rtd",,"StudyData", "(Vol("&amp;$E$20&amp;")when  (LocalYear("&amp;$E$20&amp;")="&amp;$D$9&amp;" AND LocalMonth("&amp;$E$20&amp;")="&amp;$C$9&amp;" AND LocalDay("&amp;$E$20&amp;")="&amp;$B$9&amp;" AND LocalHour("&amp;$E$20&amp;")="&amp;F256&amp;" AND LocalMinute("&amp;$E$20&amp;")="&amp;G256&amp;"))", "Bar", "", "Close", "5", "0", "", "", "","FALSE","T"))</f>
        <v/>
      </c>
      <c r="AA256" s="115" t="str">
        <f>IF(O256=1,"",RTD("cqg.rtd",,"StudyData", "(Vol("&amp;$E$21&amp;")when  (LocalYear("&amp;$E$21&amp;")="&amp;$D$10&amp;" AND LocalMonth("&amp;$E$21&amp;")="&amp;$C$10&amp;" AND LocalDay("&amp;$E$21&amp;")="&amp;$B$10&amp;" AND LocalHour("&amp;$E$21&amp;")="&amp;F256&amp;" AND LocalMinute("&amp;$E$21&amp;")="&amp;G256&amp;"))", "Bar", "", "Close", "5", "0", "", "", "","FALSE","T"))</f>
        <v/>
      </c>
      <c r="AB256" s="115" t="str">
        <f>IF(O256=1,"",RTD("cqg.rtd",,"StudyData", "(Vol("&amp;$E$21&amp;")when  (LocalYear("&amp;$E$21&amp;")="&amp;$D$11&amp;" AND LocalMonth("&amp;$E$21&amp;")="&amp;$C$11&amp;" AND LocalDay("&amp;$E$21&amp;")="&amp;$B$11&amp;" AND LocalHour("&amp;$E$21&amp;")="&amp;F256&amp;" AND LocalMinute("&amp;$E$21&amp;")="&amp;G256&amp;"))", "Bar", "", "Close", "5", "0", "", "", "","FALSE","T"))</f>
        <v/>
      </c>
      <c r="AC256" s="116" t="str">
        <f t="shared" si="41"/>
        <v/>
      </c>
      <c r="AE256" s="115" t="str">
        <f ca="1">IF($R256=1,SUM($S$1:S256),"")</f>
        <v/>
      </c>
      <c r="AF256" s="115" t="str">
        <f ca="1">IF($R256=1,SUM($T$1:T256),"")</f>
        <v/>
      </c>
      <c r="AG256" s="115" t="str">
        <f ca="1">IF($R256=1,SUM($U$1:U256),"")</f>
        <v/>
      </c>
      <c r="AH256" s="115" t="str">
        <f ca="1">IF($R256=1,SUM($V$1:V256),"")</f>
        <v/>
      </c>
      <c r="AI256" s="115" t="str">
        <f ca="1">IF($R256=1,SUM($W$1:W256),"")</f>
        <v/>
      </c>
      <c r="AJ256" s="115" t="str">
        <f ca="1">IF($R256=1,SUM($X$1:X256),"")</f>
        <v/>
      </c>
      <c r="AK256" s="115" t="str">
        <f ca="1">IF($R256=1,SUM($Y$1:Y256),"")</f>
        <v/>
      </c>
      <c r="AL256" s="115" t="str">
        <f ca="1">IF($R256=1,SUM($Z$1:Z256),"")</f>
        <v/>
      </c>
      <c r="AM256" s="115" t="str">
        <f ca="1">IF($R256=1,SUM($AA$1:AA256),"")</f>
        <v/>
      </c>
      <c r="AN256" s="115" t="str">
        <f ca="1">IF($R256=1,SUM($AB$1:AB256),"")</f>
        <v/>
      </c>
      <c r="AO256" s="115" t="str">
        <f ca="1">IF($R256=1,SUM($AC$1:AC256),"")</f>
        <v/>
      </c>
      <c r="AQ256" s="120" t="str">
        <f t="shared" si="42"/>
        <v>29:45</v>
      </c>
    </row>
    <row r="257" spans="6:43" x14ac:dyDescent="0.3">
      <c r="F257" s="115">
        <f t="shared" si="43"/>
        <v>29</v>
      </c>
      <c r="G257" s="117">
        <f t="shared" si="44"/>
        <v>50</v>
      </c>
      <c r="H257" s="118">
        <f t="shared" si="45"/>
        <v>1.2430555555555556</v>
      </c>
      <c r="K257" s="116" t="str">
        <f xml:space="preserve"> IF(O257=1,"",RTD("cqg.rtd",,"StudyData",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/>
      </c>
      <c r="L257" s="116" t="e">
        <f>IF(K257="",NA(),RTD("cqg.rtd",,"StudyData",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>#N/A</v>
      </c>
      <c r="O257" s="115">
        <f t="shared" si="39"/>
        <v>1</v>
      </c>
      <c r="R257" s="115">
        <f t="shared" ca="1" si="40"/>
        <v>1.2349999999999741</v>
      </c>
      <c r="S257" s="115" t="str">
        <f>IF(O257=1,"",RTD("cqg.rtd",,"StudyData", "(Vol("&amp;$E$13&amp;")when  (LocalYear("&amp;$E$13&amp;")="&amp;$D$2&amp;" AND LocalMonth("&amp;$E$13&amp;")="&amp;$C$2&amp;" AND LocalDay("&amp;$E$13&amp;")="&amp;$B$2&amp;" AND LocalHour("&amp;$E$13&amp;")="&amp;F257&amp;" AND LocalMinute("&amp;$E$13&amp;")="&amp;G257&amp;"))", "Bar", "", "Close", "5", "0", "", "", "","FALSE","T"))</f>
        <v/>
      </c>
      <c r="T257" s="115" t="str">
        <f>IF(O257=1,"",RTD("cqg.rtd",,"StudyData", "(Vol("&amp;$E$14&amp;")when  (LocalYear("&amp;$E$14&amp;")="&amp;$D$3&amp;" AND LocalMonth("&amp;$E$14&amp;")="&amp;$C$3&amp;" AND LocalDay("&amp;$E$14&amp;")="&amp;$B$3&amp;" AND LocalHour("&amp;$E$14&amp;")="&amp;F257&amp;" AND LocalMinute("&amp;$E$14&amp;")="&amp;G257&amp;"))", "Bar", "", "Close", "5", "0", "", "", "","FALSE","T"))</f>
        <v/>
      </c>
      <c r="U257" s="115" t="str">
        <f>IF(O257=1,"",RTD("cqg.rtd",,"StudyData", "(Vol("&amp;$E$15&amp;")when  (LocalYear("&amp;$E$15&amp;")="&amp;$D$4&amp;" AND LocalMonth("&amp;$E$15&amp;")="&amp;$C$4&amp;" AND LocalDay("&amp;$E$15&amp;")="&amp;$B$4&amp;" AND LocalHour("&amp;$E$15&amp;")="&amp;F257&amp;" AND LocalMinute("&amp;$E$15&amp;")="&amp;G257&amp;"))", "Bar", "", "Close", "5", "0", "", "", "","FALSE","T"))</f>
        <v/>
      </c>
      <c r="V257" s="115" t="str">
        <f>IF(O257=1,"",RTD("cqg.rtd",,"StudyData", "(Vol("&amp;$E$16&amp;")when  (LocalYear("&amp;$E$16&amp;")="&amp;$D$5&amp;" AND LocalMonth("&amp;$E$16&amp;")="&amp;$C$5&amp;" AND LocalDay("&amp;$E$16&amp;")="&amp;$B$5&amp;" AND LocalHour("&amp;$E$16&amp;")="&amp;F257&amp;" AND LocalMinute("&amp;$E$16&amp;")="&amp;G257&amp;"))", "Bar", "", "Close", "5", "0", "", "", "","FALSE","T"))</f>
        <v/>
      </c>
      <c r="W257" s="115" t="str">
        <f>IF(O257=1,"",RTD("cqg.rtd",,"StudyData", "(Vol("&amp;$E$17&amp;")when  (LocalYear("&amp;$E$17&amp;")="&amp;$D$6&amp;" AND LocalMonth("&amp;$E$17&amp;")="&amp;$C$6&amp;" AND LocalDay("&amp;$E$17&amp;")="&amp;$B$6&amp;" AND LocalHour("&amp;$E$17&amp;")="&amp;F257&amp;" AND LocalMinute("&amp;$E$17&amp;")="&amp;G257&amp;"))", "Bar", "", "Close", "5", "0", "", "", "","FALSE","T"))</f>
        <v/>
      </c>
      <c r="X257" s="115" t="str">
        <f>IF(O257=1,"",RTD("cqg.rtd",,"StudyData", "(Vol("&amp;$E$18&amp;")when  (LocalYear("&amp;$E$18&amp;")="&amp;$D$7&amp;" AND LocalMonth("&amp;$E$18&amp;")="&amp;$C$7&amp;" AND LocalDay("&amp;$E$18&amp;")="&amp;$B$7&amp;" AND LocalHour("&amp;$E$18&amp;")="&amp;F257&amp;" AND LocalMinute("&amp;$E$18&amp;")="&amp;G257&amp;"))", "Bar", "", "Close", "5", "0", "", "", "","FALSE","T"))</f>
        <v/>
      </c>
      <c r="Y257" s="115" t="str">
        <f>IF(O257=1,"",RTD("cqg.rtd",,"StudyData", "(Vol("&amp;$E$19&amp;")when  (LocalYear("&amp;$E$19&amp;")="&amp;$D$8&amp;" AND LocalMonth("&amp;$E$19&amp;")="&amp;$C$8&amp;" AND LocalDay("&amp;$E$19&amp;")="&amp;$B$8&amp;" AND LocalHour("&amp;$E$19&amp;")="&amp;F257&amp;" AND LocalMinute("&amp;$E$19&amp;")="&amp;G257&amp;"))", "Bar", "", "Close", "5", "0", "", "", "","FALSE","T"))</f>
        <v/>
      </c>
      <c r="Z257" s="115" t="str">
        <f>IF(O257=1,"",RTD("cqg.rtd",,"StudyData", "(Vol("&amp;$E$20&amp;")when  (LocalYear("&amp;$E$20&amp;")="&amp;$D$9&amp;" AND LocalMonth("&amp;$E$20&amp;")="&amp;$C$9&amp;" AND LocalDay("&amp;$E$20&amp;")="&amp;$B$9&amp;" AND LocalHour("&amp;$E$20&amp;")="&amp;F257&amp;" AND LocalMinute("&amp;$E$20&amp;")="&amp;G257&amp;"))", "Bar", "", "Close", "5", "0", "", "", "","FALSE","T"))</f>
        <v/>
      </c>
      <c r="AA257" s="115" t="str">
        <f>IF(O257=1,"",RTD("cqg.rtd",,"StudyData", "(Vol("&amp;$E$21&amp;")when  (LocalYear("&amp;$E$21&amp;")="&amp;$D$10&amp;" AND LocalMonth("&amp;$E$21&amp;")="&amp;$C$10&amp;" AND LocalDay("&amp;$E$21&amp;")="&amp;$B$10&amp;" AND LocalHour("&amp;$E$21&amp;")="&amp;F257&amp;" AND LocalMinute("&amp;$E$21&amp;")="&amp;G257&amp;"))", "Bar", "", "Close", "5", "0", "", "", "","FALSE","T"))</f>
        <v/>
      </c>
      <c r="AB257" s="115" t="str">
        <f>IF(O257=1,"",RTD("cqg.rtd",,"StudyData", "(Vol("&amp;$E$21&amp;")when  (LocalYear("&amp;$E$21&amp;")="&amp;$D$11&amp;" AND LocalMonth("&amp;$E$21&amp;")="&amp;$C$11&amp;" AND LocalDay("&amp;$E$21&amp;")="&amp;$B$11&amp;" AND LocalHour("&amp;$E$21&amp;")="&amp;F257&amp;" AND LocalMinute("&amp;$E$21&amp;")="&amp;G257&amp;"))", "Bar", "", "Close", "5", "0", "", "", "","FALSE","T"))</f>
        <v/>
      </c>
      <c r="AC257" s="116" t="str">
        <f t="shared" si="41"/>
        <v/>
      </c>
      <c r="AE257" s="115" t="str">
        <f ca="1">IF($R257=1,SUM($S$1:S257),"")</f>
        <v/>
      </c>
      <c r="AF257" s="115" t="str">
        <f ca="1">IF($R257=1,SUM($T$1:T257),"")</f>
        <v/>
      </c>
      <c r="AG257" s="115" t="str">
        <f ca="1">IF($R257=1,SUM($U$1:U257),"")</f>
        <v/>
      </c>
      <c r="AH257" s="115" t="str">
        <f ca="1">IF($R257=1,SUM($V$1:V257),"")</f>
        <v/>
      </c>
      <c r="AI257" s="115" t="str">
        <f ca="1">IF($R257=1,SUM($W$1:W257),"")</f>
        <v/>
      </c>
      <c r="AJ257" s="115" t="str">
        <f ca="1">IF($R257=1,SUM($X$1:X257),"")</f>
        <v/>
      </c>
      <c r="AK257" s="115" t="str">
        <f ca="1">IF($R257=1,SUM($Y$1:Y257),"")</f>
        <v/>
      </c>
      <c r="AL257" s="115" t="str">
        <f ca="1">IF($R257=1,SUM($Z$1:Z257),"")</f>
        <v/>
      </c>
      <c r="AM257" s="115" t="str">
        <f ca="1">IF($R257=1,SUM($AA$1:AA257),"")</f>
        <v/>
      </c>
      <c r="AN257" s="115" t="str">
        <f ca="1">IF($R257=1,SUM($AB$1:AB257),"")</f>
        <v/>
      </c>
      <c r="AO257" s="115" t="str">
        <f ca="1">IF($R257=1,SUM($AC$1:AC257),"")</f>
        <v/>
      </c>
      <c r="AQ257" s="120" t="str">
        <f t="shared" si="42"/>
        <v>29:50</v>
      </c>
    </row>
    <row r="258" spans="6:43" x14ac:dyDescent="0.3">
      <c r="F258" s="115">
        <f t="shared" si="43"/>
        <v>29</v>
      </c>
      <c r="G258" s="117">
        <f t="shared" si="44"/>
        <v>55</v>
      </c>
      <c r="H258" s="118">
        <f t="shared" si="45"/>
        <v>1.2465277777777779</v>
      </c>
      <c r="K258" s="116" t="str">
        <f xml:space="preserve"> IF(O258=1,"",RTD("cqg.rtd",,"StudyData",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/>
      </c>
      <c r="L258" s="116" t="e">
        <f>IF(K258="",NA(),RTD("cqg.rtd",,"StudyData",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>#N/A</v>
      </c>
      <c r="O258" s="115">
        <f t="shared" ref="O258:O288" si="46">IF(H258&gt;$I$3,1,0)</f>
        <v>1</v>
      </c>
      <c r="R258" s="115">
        <f t="shared" ref="R258:R288" ca="1" si="47">IF(AND(K259="",K258&lt;&gt;""),1,0.001+R257)</f>
        <v>1.235999999999974</v>
      </c>
      <c r="S258" s="115" t="str">
        <f>IF(O258=1,"",RTD("cqg.rtd",,"StudyData", "(Vol("&amp;$E$13&amp;")when  (LocalYear("&amp;$E$13&amp;")="&amp;$D$2&amp;" AND LocalMonth("&amp;$E$13&amp;")="&amp;$C$2&amp;" AND LocalDay("&amp;$E$13&amp;")="&amp;$B$2&amp;" AND LocalHour("&amp;$E$13&amp;")="&amp;F258&amp;" AND LocalMinute("&amp;$E$13&amp;")="&amp;G258&amp;"))", "Bar", "", "Close", "5", "0", "", "", "","FALSE","T"))</f>
        <v/>
      </c>
      <c r="T258" s="115" t="str">
        <f>IF(O258=1,"",RTD("cqg.rtd",,"StudyData", "(Vol("&amp;$E$14&amp;")when  (LocalYear("&amp;$E$14&amp;")="&amp;$D$3&amp;" AND LocalMonth("&amp;$E$14&amp;")="&amp;$C$3&amp;" AND LocalDay("&amp;$E$14&amp;")="&amp;$B$3&amp;" AND LocalHour("&amp;$E$14&amp;")="&amp;F258&amp;" AND LocalMinute("&amp;$E$14&amp;")="&amp;G258&amp;"))", "Bar", "", "Close", "5", "0", "", "", "","FALSE","T"))</f>
        <v/>
      </c>
      <c r="U258" s="115" t="str">
        <f>IF(O258=1,"",RTD("cqg.rtd",,"StudyData", "(Vol("&amp;$E$15&amp;")when  (LocalYear("&amp;$E$15&amp;")="&amp;$D$4&amp;" AND LocalMonth("&amp;$E$15&amp;")="&amp;$C$4&amp;" AND LocalDay("&amp;$E$15&amp;")="&amp;$B$4&amp;" AND LocalHour("&amp;$E$15&amp;")="&amp;F258&amp;" AND LocalMinute("&amp;$E$15&amp;")="&amp;G258&amp;"))", "Bar", "", "Close", "5", "0", "", "", "","FALSE","T"))</f>
        <v/>
      </c>
      <c r="V258" s="115" t="str">
        <f>IF(O258=1,"",RTD("cqg.rtd",,"StudyData", "(Vol("&amp;$E$16&amp;")when  (LocalYear("&amp;$E$16&amp;")="&amp;$D$5&amp;" AND LocalMonth("&amp;$E$16&amp;")="&amp;$C$5&amp;" AND LocalDay("&amp;$E$16&amp;")="&amp;$B$5&amp;" AND LocalHour("&amp;$E$16&amp;")="&amp;F258&amp;" AND LocalMinute("&amp;$E$16&amp;")="&amp;G258&amp;"))", "Bar", "", "Close", "5", "0", "", "", "","FALSE","T"))</f>
        <v/>
      </c>
      <c r="W258" s="115" t="str">
        <f>IF(O258=1,"",RTD("cqg.rtd",,"StudyData", "(Vol("&amp;$E$17&amp;")when  (LocalYear("&amp;$E$17&amp;")="&amp;$D$6&amp;" AND LocalMonth("&amp;$E$17&amp;")="&amp;$C$6&amp;" AND LocalDay("&amp;$E$17&amp;")="&amp;$B$6&amp;" AND LocalHour("&amp;$E$17&amp;")="&amp;F258&amp;" AND LocalMinute("&amp;$E$17&amp;")="&amp;G258&amp;"))", "Bar", "", "Close", "5", "0", "", "", "","FALSE","T"))</f>
        <v/>
      </c>
      <c r="X258" s="115" t="str">
        <f>IF(O258=1,"",RTD("cqg.rtd",,"StudyData", "(Vol("&amp;$E$18&amp;")when  (LocalYear("&amp;$E$18&amp;")="&amp;$D$7&amp;" AND LocalMonth("&amp;$E$18&amp;")="&amp;$C$7&amp;" AND LocalDay("&amp;$E$18&amp;")="&amp;$B$7&amp;" AND LocalHour("&amp;$E$18&amp;")="&amp;F258&amp;" AND LocalMinute("&amp;$E$18&amp;")="&amp;G258&amp;"))", "Bar", "", "Close", "5", "0", "", "", "","FALSE","T"))</f>
        <v/>
      </c>
      <c r="Y258" s="115" t="str">
        <f>IF(O258=1,"",RTD("cqg.rtd",,"StudyData", "(Vol("&amp;$E$19&amp;")when  (LocalYear("&amp;$E$19&amp;")="&amp;$D$8&amp;" AND LocalMonth("&amp;$E$19&amp;")="&amp;$C$8&amp;" AND LocalDay("&amp;$E$19&amp;")="&amp;$B$8&amp;" AND LocalHour("&amp;$E$19&amp;")="&amp;F258&amp;" AND LocalMinute("&amp;$E$19&amp;")="&amp;G258&amp;"))", "Bar", "", "Close", "5", "0", "", "", "","FALSE","T"))</f>
        <v/>
      </c>
      <c r="Z258" s="115" t="str">
        <f>IF(O258=1,"",RTD("cqg.rtd",,"StudyData", "(Vol("&amp;$E$20&amp;")when  (LocalYear("&amp;$E$20&amp;")="&amp;$D$9&amp;" AND LocalMonth("&amp;$E$20&amp;")="&amp;$C$9&amp;" AND LocalDay("&amp;$E$20&amp;")="&amp;$B$9&amp;" AND LocalHour("&amp;$E$20&amp;")="&amp;F258&amp;" AND LocalMinute("&amp;$E$20&amp;")="&amp;G258&amp;"))", "Bar", "", "Close", "5", "0", "", "", "","FALSE","T"))</f>
        <v/>
      </c>
      <c r="AA258" s="115" t="str">
        <f>IF(O258=1,"",RTD("cqg.rtd",,"StudyData", "(Vol("&amp;$E$21&amp;")when  (LocalYear("&amp;$E$21&amp;")="&amp;$D$10&amp;" AND LocalMonth("&amp;$E$21&amp;")="&amp;$C$10&amp;" AND LocalDay("&amp;$E$21&amp;")="&amp;$B$10&amp;" AND LocalHour("&amp;$E$21&amp;")="&amp;F258&amp;" AND LocalMinute("&amp;$E$21&amp;")="&amp;G258&amp;"))", "Bar", "", "Close", "5", "0", "", "", "","FALSE","T"))</f>
        <v/>
      </c>
      <c r="AB258" s="115" t="str">
        <f>IF(O258=1,"",RTD("cqg.rtd",,"StudyData", "(Vol("&amp;$E$21&amp;")when  (LocalYear("&amp;$E$21&amp;")="&amp;$D$11&amp;" AND LocalMonth("&amp;$E$21&amp;")="&amp;$C$11&amp;" AND LocalDay("&amp;$E$21&amp;")="&amp;$B$11&amp;" AND LocalHour("&amp;$E$21&amp;")="&amp;F258&amp;" AND LocalMinute("&amp;$E$21&amp;")="&amp;G258&amp;"))", "Bar", "", "Close", "5", "0", "", "", "","FALSE","T"))</f>
        <v/>
      </c>
      <c r="AC258" s="116" t="str">
        <f t="shared" si="41"/>
        <v/>
      </c>
      <c r="AE258" s="115" t="str">
        <f ca="1">IF($R258=1,SUM($S$1:S258),"")</f>
        <v/>
      </c>
      <c r="AF258" s="115" t="str">
        <f ca="1">IF($R258=1,SUM($T$1:T258),"")</f>
        <v/>
      </c>
      <c r="AG258" s="115" t="str">
        <f ca="1">IF($R258=1,SUM($U$1:U258),"")</f>
        <v/>
      </c>
      <c r="AH258" s="115" t="str">
        <f ca="1">IF($R258=1,SUM($V$1:V258),"")</f>
        <v/>
      </c>
      <c r="AI258" s="115" t="str">
        <f ca="1">IF($R258=1,SUM($W$1:W258),"")</f>
        <v/>
      </c>
      <c r="AJ258" s="115" t="str">
        <f ca="1">IF($R258=1,SUM($X$1:X258),"")</f>
        <v/>
      </c>
      <c r="AK258" s="115" t="str">
        <f ca="1">IF($R258=1,SUM($Y$1:Y258),"")</f>
        <v/>
      </c>
      <c r="AL258" s="115" t="str">
        <f ca="1">IF($R258=1,SUM($Z$1:Z258),"")</f>
        <v/>
      </c>
      <c r="AM258" s="115" t="str">
        <f ca="1">IF($R258=1,SUM($AA$1:AA258),"")</f>
        <v/>
      </c>
      <c r="AN258" s="115" t="str">
        <f ca="1">IF($R258=1,SUM($AB$1:AB258),"")</f>
        <v/>
      </c>
      <c r="AO258" s="115" t="str">
        <f ca="1">IF($R258=1,SUM($AC$1:AC258),"")</f>
        <v/>
      </c>
      <c r="AQ258" s="120" t="str">
        <f t="shared" si="42"/>
        <v>29:55</v>
      </c>
    </row>
    <row r="259" spans="6:43" x14ac:dyDescent="0.3">
      <c r="F259" s="115">
        <f t="shared" si="43"/>
        <v>30</v>
      </c>
      <c r="G259" s="117" t="str">
        <f t="shared" si="44"/>
        <v>00</v>
      </c>
      <c r="H259" s="118">
        <f t="shared" si="45"/>
        <v>1.25</v>
      </c>
      <c r="K259" s="116" t="str">
        <f xml:space="preserve"> IF(O259=1,"",RTD("cqg.rtd",,"StudyData",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/>
      </c>
      <c r="L259" s="116" t="e">
        <f>IF(K259="",NA(),RTD("cqg.rtd",,"StudyData",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>#N/A</v>
      </c>
      <c r="O259" s="115">
        <f t="shared" si="46"/>
        <v>1</v>
      </c>
      <c r="R259" s="115">
        <f t="shared" ca="1" si="47"/>
        <v>1.2369999999999739</v>
      </c>
      <c r="S259" s="115" t="str">
        <f>IF(O259=1,"",RTD("cqg.rtd",,"StudyData", "(Vol("&amp;$E$13&amp;")when  (LocalYear("&amp;$E$13&amp;")="&amp;$D$2&amp;" AND LocalMonth("&amp;$E$13&amp;")="&amp;$C$2&amp;" AND LocalDay("&amp;$E$13&amp;")="&amp;$B$2&amp;" AND LocalHour("&amp;$E$13&amp;")="&amp;F259&amp;" AND LocalMinute("&amp;$E$13&amp;")="&amp;G259&amp;"))", "Bar", "", "Close", "5", "0", "", "", "","FALSE","T"))</f>
        <v/>
      </c>
      <c r="T259" s="115" t="str">
        <f>IF(O259=1,"",RTD("cqg.rtd",,"StudyData", "(Vol("&amp;$E$14&amp;")when  (LocalYear("&amp;$E$14&amp;")="&amp;$D$3&amp;" AND LocalMonth("&amp;$E$14&amp;")="&amp;$C$3&amp;" AND LocalDay("&amp;$E$14&amp;")="&amp;$B$3&amp;" AND LocalHour("&amp;$E$14&amp;")="&amp;F259&amp;" AND LocalMinute("&amp;$E$14&amp;")="&amp;G259&amp;"))", "Bar", "", "Close", "5", "0", "", "", "","FALSE","T"))</f>
        <v/>
      </c>
      <c r="U259" s="115" t="str">
        <f>IF(O259=1,"",RTD("cqg.rtd",,"StudyData", "(Vol("&amp;$E$15&amp;")when  (LocalYear("&amp;$E$15&amp;")="&amp;$D$4&amp;" AND LocalMonth("&amp;$E$15&amp;")="&amp;$C$4&amp;" AND LocalDay("&amp;$E$15&amp;")="&amp;$B$4&amp;" AND LocalHour("&amp;$E$15&amp;")="&amp;F259&amp;" AND LocalMinute("&amp;$E$15&amp;")="&amp;G259&amp;"))", "Bar", "", "Close", "5", "0", "", "", "","FALSE","T"))</f>
        <v/>
      </c>
      <c r="V259" s="115" t="str">
        <f>IF(O259=1,"",RTD("cqg.rtd",,"StudyData", "(Vol("&amp;$E$16&amp;")when  (LocalYear("&amp;$E$16&amp;")="&amp;$D$5&amp;" AND LocalMonth("&amp;$E$16&amp;")="&amp;$C$5&amp;" AND LocalDay("&amp;$E$16&amp;")="&amp;$B$5&amp;" AND LocalHour("&amp;$E$16&amp;")="&amp;F259&amp;" AND LocalMinute("&amp;$E$16&amp;")="&amp;G259&amp;"))", "Bar", "", "Close", "5", "0", "", "", "","FALSE","T"))</f>
        <v/>
      </c>
      <c r="W259" s="115" t="str">
        <f>IF(O259=1,"",RTD("cqg.rtd",,"StudyData", "(Vol("&amp;$E$17&amp;")when  (LocalYear("&amp;$E$17&amp;")="&amp;$D$6&amp;" AND LocalMonth("&amp;$E$17&amp;")="&amp;$C$6&amp;" AND LocalDay("&amp;$E$17&amp;")="&amp;$B$6&amp;" AND LocalHour("&amp;$E$17&amp;")="&amp;F259&amp;" AND LocalMinute("&amp;$E$17&amp;")="&amp;G259&amp;"))", "Bar", "", "Close", "5", "0", "", "", "","FALSE","T"))</f>
        <v/>
      </c>
      <c r="X259" s="115" t="str">
        <f>IF(O259=1,"",RTD("cqg.rtd",,"StudyData", "(Vol("&amp;$E$18&amp;")when  (LocalYear("&amp;$E$18&amp;")="&amp;$D$7&amp;" AND LocalMonth("&amp;$E$18&amp;")="&amp;$C$7&amp;" AND LocalDay("&amp;$E$18&amp;")="&amp;$B$7&amp;" AND LocalHour("&amp;$E$18&amp;")="&amp;F259&amp;" AND LocalMinute("&amp;$E$18&amp;")="&amp;G259&amp;"))", "Bar", "", "Close", "5", "0", "", "", "","FALSE","T"))</f>
        <v/>
      </c>
      <c r="Y259" s="115" t="str">
        <f>IF(O259=1,"",RTD("cqg.rtd",,"StudyData", "(Vol("&amp;$E$19&amp;")when  (LocalYear("&amp;$E$19&amp;")="&amp;$D$8&amp;" AND LocalMonth("&amp;$E$19&amp;")="&amp;$C$8&amp;" AND LocalDay("&amp;$E$19&amp;")="&amp;$B$8&amp;" AND LocalHour("&amp;$E$19&amp;")="&amp;F259&amp;" AND LocalMinute("&amp;$E$19&amp;")="&amp;G259&amp;"))", "Bar", "", "Close", "5", "0", "", "", "","FALSE","T"))</f>
        <v/>
      </c>
      <c r="Z259" s="115" t="str">
        <f>IF(O259=1,"",RTD("cqg.rtd",,"StudyData", "(Vol("&amp;$E$20&amp;")when  (LocalYear("&amp;$E$20&amp;")="&amp;$D$9&amp;" AND LocalMonth("&amp;$E$20&amp;")="&amp;$C$9&amp;" AND LocalDay("&amp;$E$20&amp;")="&amp;$B$9&amp;" AND LocalHour("&amp;$E$20&amp;")="&amp;F259&amp;" AND LocalMinute("&amp;$E$20&amp;")="&amp;G259&amp;"))", "Bar", "", "Close", "5", "0", "", "", "","FALSE","T"))</f>
        <v/>
      </c>
      <c r="AA259" s="115" t="str">
        <f>IF(O259=1,"",RTD("cqg.rtd",,"StudyData", "(Vol("&amp;$E$21&amp;")when  (LocalYear("&amp;$E$21&amp;")="&amp;$D$10&amp;" AND LocalMonth("&amp;$E$21&amp;")="&amp;$C$10&amp;" AND LocalDay("&amp;$E$21&amp;")="&amp;$B$10&amp;" AND LocalHour("&amp;$E$21&amp;")="&amp;F259&amp;" AND LocalMinute("&amp;$E$21&amp;")="&amp;G259&amp;"))", "Bar", "", "Close", "5", "0", "", "", "","FALSE","T"))</f>
        <v/>
      </c>
      <c r="AB259" s="115" t="str">
        <f>IF(O259=1,"",RTD("cqg.rtd",,"StudyData", "(Vol("&amp;$E$21&amp;")when  (LocalYear("&amp;$E$21&amp;")="&amp;$D$11&amp;" AND LocalMonth("&amp;$E$21&amp;")="&amp;$C$11&amp;" AND LocalDay("&amp;$E$21&amp;")="&amp;$B$11&amp;" AND LocalHour("&amp;$E$21&amp;")="&amp;F259&amp;" AND LocalMinute("&amp;$E$21&amp;")="&amp;G259&amp;"))", "Bar", "", "Close", "5", "0", "", "", "","FALSE","T"))</f>
        <v/>
      </c>
      <c r="AC259" s="116" t="str">
        <f t="shared" si="41"/>
        <v/>
      </c>
      <c r="AE259" s="115" t="str">
        <f ca="1">IF($R259=1,SUM($S$1:S259),"")</f>
        <v/>
      </c>
      <c r="AF259" s="115" t="str">
        <f ca="1">IF($R259=1,SUM($T$1:T259),"")</f>
        <v/>
      </c>
      <c r="AG259" s="115" t="str">
        <f ca="1">IF($R259=1,SUM($U$1:U259),"")</f>
        <v/>
      </c>
      <c r="AH259" s="115" t="str">
        <f ca="1">IF($R259=1,SUM($V$1:V259),"")</f>
        <v/>
      </c>
      <c r="AI259" s="115" t="str">
        <f ca="1">IF($R259=1,SUM($W$1:W259),"")</f>
        <v/>
      </c>
      <c r="AJ259" s="115" t="str">
        <f ca="1">IF($R259=1,SUM($X$1:X259),"")</f>
        <v/>
      </c>
      <c r="AK259" s="115" t="str">
        <f ca="1">IF($R259=1,SUM($Y$1:Y259),"")</f>
        <v/>
      </c>
      <c r="AL259" s="115" t="str">
        <f ca="1">IF($R259=1,SUM($Z$1:Z259),"")</f>
        <v/>
      </c>
      <c r="AM259" s="115" t="str">
        <f ca="1">IF($R259=1,SUM($AA$1:AA259),"")</f>
        <v/>
      </c>
      <c r="AN259" s="115" t="str">
        <f ca="1">IF($R259=1,SUM($AB$1:AB259),"")</f>
        <v/>
      </c>
      <c r="AO259" s="115" t="str">
        <f ca="1">IF($R259=1,SUM($AC$1:AC259),"")</f>
        <v/>
      </c>
      <c r="AQ259" s="120" t="str">
        <f t="shared" si="42"/>
        <v>30:00</v>
      </c>
    </row>
    <row r="260" spans="6:43" x14ac:dyDescent="0.3">
      <c r="F260" s="115">
        <f t="shared" si="43"/>
        <v>30</v>
      </c>
      <c r="G260" s="117" t="str">
        <f t="shared" si="44"/>
        <v>05</v>
      </c>
      <c r="H260" s="118">
        <f t="shared" si="45"/>
        <v>1.2534722222222221</v>
      </c>
      <c r="K260" s="116" t="str">
        <f xml:space="preserve"> IF(O260=1,"",RTD("cqg.rtd",,"StudyData",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/>
      </c>
      <c r="L260" s="116" t="e">
        <f>IF(K260="",NA(),RTD("cqg.rtd",,"StudyData",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>#N/A</v>
      </c>
      <c r="O260" s="115">
        <f t="shared" si="46"/>
        <v>1</v>
      </c>
      <c r="R260" s="115">
        <f t="shared" ca="1" si="47"/>
        <v>1.2379999999999738</v>
      </c>
      <c r="S260" s="115" t="str">
        <f>IF(O260=1,"",RTD("cqg.rtd",,"StudyData", "(Vol("&amp;$E$13&amp;")when  (LocalYear("&amp;$E$13&amp;")="&amp;$D$2&amp;" AND LocalMonth("&amp;$E$13&amp;")="&amp;$C$2&amp;" AND LocalDay("&amp;$E$13&amp;")="&amp;$B$2&amp;" AND LocalHour("&amp;$E$13&amp;")="&amp;F260&amp;" AND LocalMinute("&amp;$E$13&amp;")="&amp;G260&amp;"))", "Bar", "", "Close", "5", "0", "", "", "","FALSE","T"))</f>
        <v/>
      </c>
      <c r="T260" s="115" t="str">
        <f>IF(O260=1,"",RTD("cqg.rtd",,"StudyData", "(Vol("&amp;$E$14&amp;")when  (LocalYear("&amp;$E$14&amp;")="&amp;$D$3&amp;" AND LocalMonth("&amp;$E$14&amp;")="&amp;$C$3&amp;" AND LocalDay("&amp;$E$14&amp;")="&amp;$B$3&amp;" AND LocalHour("&amp;$E$14&amp;")="&amp;F260&amp;" AND LocalMinute("&amp;$E$14&amp;")="&amp;G260&amp;"))", "Bar", "", "Close", "5", "0", "", "", "","FALSE","T"))</f>
        <v/>
      </c>
      <c r="U260" s="115" t="str">
        <f>IF(O260=1,"",RTD("cqg.rtd",,"StudyData", "(Vol("&amp;$E$15&amp;")when  (LocalYear("&amp;$E$15&amp;")="&amp;$D$4&amp;" AND LocalMonth("&amp;$E$15&amp;")="&amp;$C$4&amp;" AND LocalDay("&amp;$E$15&amp;")="&amp;$B$4&amp;" AND LocalHour("&amp;$E$15&amp;")="&amp;F260&amp;" AND LocalMinute("&amp;$E$15&amp;")="&amp;G260&amp;"))", "Bar", "", "Close", "5", "0", "", "", "","FALSE","T"))</f>
        <v/>
      </c>
      <c r="V260" s="115" t="str">
        <f>IF(O260=1,"",RTD("cqg.rtd",,"StudyData", "(Vol("&amp;$E$16&amp;")when  (LocalYear("&amp;$E$16&amp;")="&amp;$D$5&amp;" AND LocalMonth("&amp;$E$16&amp;")="&amp;$C$5&amp;" AND LocalDay("&amp;$E$16&amp;")="&amp;$B$5&amp;" AND LocalHour("&amp;$E$16&amp;")="&amp;F260&amp;" AND LocalMinute("&amp;$E$16&amp;")="&amp;G260&amp;"))", "Bar", "", "Close", "5", "0", "", "", "","FALSE","T"))</f>
        <v/>
      </c>
      <c r="W260" s="115" t="str">
        <f>IF(O260=1,"",RTD("cqg.rtd",,"StudyData", "(Vol("&amp;$E$17&amp;")when  (LocalYear("&amp;$E$17&amp;")="&amp;$D$6&amp;" AND LocalMonth("&amp;$E$17&amp;")="&amp;$C$6&amp;" AND LocalDay("&amp;$E$17&amp;")="&amp;$B$6&amp;" AND LocalHour("&amp;$E$17&amp;")="&amp;F260&amp;" AND LocalMinute("&amp;$E$17&amp;")="&amp;G260&amp;"))", "Bar", "", "Close", "5", "0", "", "", "","FALSE","T"))</f>
        <v/>
      </c>
      <c r="X260" s="115" t="str">
        <f>IF(O260=1,"",RTD("cqg.rtd",,"StudyData", "(Vol("&amp;$E$18&amp;")when  (LocalYear("&amp;$E$18&amp;")="&amp;$D$7&amp;" AND LocalMonth("&amp;$E$18&amp;")="&amp;$C$7&amp;" AND LocalDay("&amp;$E$18&amp;")="&amp;$B$7&amp;" AND LocalHour("&amp;$E$18&amp;")="&amp;F260&amp;" AND LocalMinute("&amp;$E$18&amp;")="&amp;G260&amp;"))", "Bar", "", "Close", "5", "0", "", "", "","FALSE","T"))</f>
        <v/>
      </c>
      <c r="Y260" s="115" t="str">
        <f>IF(O260=1,"",RTD("cqg.rtd",,"StudyData", "(Vol("&amp;$E$19&amp;")when  (LocalYear("&amp;$E$19&amp;")="&amp;$D$8&amp;" AND LocalMonth("&amp;$E$19&amp;")="&amp;$C$8&amp;" AND LocalDay("&amp;$E$19&amp;")="&amp;$B$8&amp;" AND LocalHour("&amp;$E$19&amp;")="&amp;F260&amp;" AND LocalMinute("&amp;$E$19&amp;")="&amp;G260&amp;"))", "Bar", "", "Close", "5", "0", "", "", "","FALSE","T"))</f>
        <v/>
      </c>
      <c r="Z260" s="115" t="str">
        <f>IF(O260=1,"",RTD("cqg.rtd",,"StudyData", "(Vol("&amp;$E$20&amp;")when  (LocalYear("&amp;$E$20&amp;")="&amp;$D$9&amp;" AND LocalMonth("&amp;$E$20&amp;")="&amp;$C$9&amp;" AND LocalDay("&amp;$E$20&amp;")="&amp;$B$9&amp;" AND LocalHour("&amp;$E$20&amp;")="&amp;F260&amp;" AND LocalMinute("&amp;$E$20&amp;")="&amp;G260&amp;"))", "Bar", "", "Close", "5", "0", "", "", "","FALSE","T"))</f>
        <v/>
      </c>
      <c r="AA260" s="115" t="str">
        <f>IF(O260=1,"",RTD("cqg.rtd",,"StudyData", "(Vol("&amp;$E$21&amp;")when  (LocalYear("&amp;$E$21&amp;")="&amp;$D$10&amp;" AND LocalMonth("&amp;$E$21&amp;")="&amp;$C$10&amp;" AND LocalDay("&amp;$E$21&amp;")="&amp;$B$10&amp;" AND LocalHour("&amp;$E$21&amp;")="&amp;F260&amp;" AND LocalMinute("&amp;$E$21&amp;")="&amp;G260&amp;"))", "Bar", "", "Close", "5", "0", "", "", "","FALSE","T"))</f>
        <v/>
      </c>
      <c r="AB260" s="115" t="str">
        <f>IF(O260=1,"",RTD("cqg.rtd",,"StudyData", "(Vol("&amp;$E$21&amp;")when  (LocalYear("&amp;$E$21&amp;")="&amp;$D$11&amp;" AND LocalMonth("&amp;$E$21&amp;")="&amp;$C$11&amp;" AND LocalDay("&amp;$E$21&amp;")="&amp;$B$11&amp;" AND LocalHour("&amp;$E$21&amp;")="&amp;F260&amp;" AND LocalMinute("&amp;$E$21&amp;")="&amp;G260&amp;"))", "Bar", "", "Close", "5", "0", "", "", "","FALSE","T"))</f>
        <v/>
      </c>
      <c r="AC260" s="116" t="str">
        <f t="shared" si="41"/>
        <v/>
      </c>
      <c r="AE260" s="115" t="str">
        <f ca="1">IF($R260=1,SUM($S$1:S260),"")</f>
        <v/>
      </c>
      <c r="AF260" s="115" t="str">
        <f ca="1">IF($R260=1,SUM($T$1:T260),"")</f>
        <v/>
      </c>
      <c r="AG260" s="115" t="str">
        <f ca="1">IF($R260=1,SUM($U$1:U260),"")</f>
        <v/>
      </c>
      <c r="AH260" s="115" t="str">
        <f ca="1">IF($R260=1,SUM($V$1:V260),"")</f>
        <v/>
      </c>
      <c r="AI260" s="115" t="str">
        <f ca="1">IF($R260=1,SUM($W$1:W260),"")</f>
        <v/>
      </c>
      <c r="AJ260" s="115" t="str">
        <f ca="1">IF($R260=1,SUM($X$1:X260),"")</f>
        <v/>
      </c>
      <c r="AK260" s="115" t="str">
        <f ca="1">IF($R260=1,SUM($Y$1:Y260),"")</f>
        <v/>
      </c>
      <c r="AL260" s="115" t="str">
        <f ca="1">IF($R260=1,SUM($Z$1:Z260),"")</f>
        <v/>
      </c>
      <c r="AM260" s="115" t="str">
        <f ca="1">IF($R260=1,SUM($AA$1:AA260),"")</f>
        <v/>
      </c>
      <c r="AN260" s="115" t="str">
        <f ca="1">IF($R260=1,SUM($AB$1:AB260),"")</f>
        <v/>
      </c>
      <c r="AO260" s="115" t="str">
        <f ca="1">IF($R260=1,SUM($AC$1:AC260),"")</f>
        <v/>
      </c>
      <c r="AQ260" s="120" t="str">
        <f t="shared" si="42"/>
        <v>30:05</v>
      </c>
    </row>
    <row r="261" spans="6:43" x14ac:dyDescent="0.3">
      <c r="F261" s="115">
        <f t="shared" si="43"/>
        <v>30</v>
      </c>
      <c r="G261" s="117">
        <f t="shared" si="44"/>
        <v>10</v>
      </c>
      <c r="H261" s="118">
        <f t="shared" si="45"/>
        <v>1.2569444444444444</v>
      </c>
      <c r="K261" s="116" t="str">
        <f xml:space="preserve"> IF(O261=1,"",RTD("cqg.rtd",,"StudyData",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/>
      </c>
      <c r="L261" s="116" t="e">
        <f>IF(K261="",NA(),RTD("cqg.rtd",,"StudyData",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>#N/A</v>
      </c>
      <c r="O261" s="115">
        <f t="shared" si="46"/>
        <v>1</v>
      </c>
      <c r="R261" s="115">
        <f t="shared" ca="1" si="47"/>
        <v>1.2389999999999737</v>
      </c>
      <c r="S261" s="115" t="str">
        <f>IF(O261=1,"",RTD("cqg.rtd",,"StudyData", "(Vol("&amp;$E$13&amp;")when  (LocalYear("&amp;$E$13&amp;")="&amp;$D$2&amp;" AND LocalMonth("&amp;$E$13&amp;")="&amp;$C$2&amp;" AND LocalDay("&amp;$E$13&amp;")="&amp;$B$2&amp;" AND LocalHour("&amp;$E$13&amp;")="&amp;F261&amp;" AND LocalMinute("&amp;$E$13&amp;")="&amp;G261&amp;"))", "Bar", "", "Close", "5", "0", "", "", "","FALSE","T"))</f>
        <v/>
      </c>
      <c r="T261" s="115" t="str">
        <f>IF(O261=1,"",RTD("cqg.rtd",,"StudyData", "(Vol("&amp;$E$14&amp;")when  (LocalYear("&amp;$E$14&amp;")="&amp;$D$3&amp;" AND LocalMonth("&amp;$E$14&amp;")="&amp;$C$3&amp;" AND LocalDay("&amp;$E$14&amp;")="&amp;$B$3&amp;" AND LocalHour("&amp;$E$14&amp;")="&amp;F261&amp;" AND LocalMinute("&amp;$E$14&amp;")="&amp;G261&amp;"))", "Bar", "", "Close", "5", "0", "", "", "","FALSE","T"))</f>
        <v/>
      </c>
      <c r="U261" s="115" t="str">
        <f>IF(O261=1,"",RTD("cqg.rtd",,"StudyData", "(Vol("&amp;$E$15&amp;")when  (LocalYear("&amp;$E$15&amp;")="&amp;$D$4&amp;" AND LocalMonth("&amp;$E$15&amp;")="&amp;$C$4&amp;" AND LocalDay("&amp;$E$15&amp;")="&amp;$B$4&amp;" AND LocalHour("&amp;$E$15&amp;")="&amp;F261&amp;" AND LocalMinute("&amp;$E$15&amp;")="&amp;G261&amp;"))", "Bar", "", "Close", "5", "0", "", "", "","FALSE","T"))</f>
        <v/>
      </c>
      <c r="V261" s="115" t="str">
        <f>IF(O261=1,"",RTD("cqg.rtd",,"StudyData", "(Vol("&amp;$E$16&amp;")when  (LocalYear("&amp;$E$16&amp;")="&amp;$D$5&amp;" AND LocalMonth("&amp;$E$16&amp;")="&amp;$C$5&amp;" AND LocalDay("&amp;$E$16&amp;")="&amp;$B$5&amp;" AND LocalHour("&amp;$E$16&amp;")="&amp;F261&amp;" AND LocalMinute("&amp;$E$16&amp;")="&amp;G261&amp;"))", "Bar", "", "Close", "5", "0", "", "", "","FALSE","T"))</f>
        <v/>
      </c>
      <c r="W261" s="115" t="str">
        <f>IF(O261=1,"",RTD("cqg.rtd",,"StudyData", "(Vol("&amp;$E$17&amp;")when  (LocalYear("&amp;$E$17&amp;")="&amp;$D$6&amp;" AND LocalMonth("&amp;$E$17&amp;")="&amp;$C$6&amp;" AND LocalDay("&amp;$E$17&amp;")="&amp;$B$6&amp;" AND LocalHour("&amp;$E$17&amp;")="&amp;F261&amp;" AND LocalMinute("&amp;$E$17&amp;")="&amp;G261&amp;"))", "Bar", "", "Close", "5", "0", "", "", "","FALSE","T"))</f>
        <v/>
      </c>
      <c r="X261" s="115" t="str">
        <f>IF(O261=1,"",RTD("cqg.rtd",,"StudyData", "(Vol("&amp;$E$18&amp;")when  (LocalYear("&amp;$E$18&amp;")="&amp;$D$7&amp;" AND LocalMonth("&amp;$E$18&amp;")="&amp;$C$7&amp;" AND LocalDay("&amp;$E$18&amp;")="&amp;$B$7&amp;" AND LocalHour("&amp;$E$18&amp;")="&amp;F261&amp;" AND LocalMinute("&amp;$E$18&amp;")="&amp;G261&amp;"))", "Bar", "", "Close", "5", "0", "", "", "","FALSE","T"))</f>
        <v/>
      </c>
      <c r="Y261" s="115" t="str">
        <f>IF(O261=1,"",RTD("cqg.rtd",,"StudyData", "(Vol("&amp;$E$19&amp;")when  (LocalYear("&amp;$E$19&amp;")="&amp;$D$8&amp;" AND LocalMonth("&amp;$E$19&amp;")="&amp;$C$8&amp;" AND LocalDay("&amp;$E$19&amp;")="&amp;$B$8&amp;" AND LocalHour("&amp;$E$19&amp;")="&amp;F261&amp;" AND LocalMinute("&amp;$E$19&amp;")="&amp;G261&amp;"))", "Bar", "", "Close", "5", "0", "", "", "","FALSE","T"))</f>
        <v/>
      </c>
      <c r="Z261" s="115" t="str">
        <f>IF(O261=1,"",RTD("cqg.rtd",,"StudyData", "(Vol("&amp;$E$20&amp;")when  (LocalYear("&amp;$E$20&amp;")="&amp;$D$9&amp;" AND LocalMonth("&amp;$E$20&amp;")="&amp;$C$9&amp;" AND LocalDay("&amp;$E$20&amp;")="&amp;$B$9&amp;" AND LocalHour("&amp;$E$20&amp;")="&amp;F261&amp;" AND LocalMinute("&amp;$E$20&amp;")="&amp;G261&amp;"))", "Bar", "", "Close", "5", "0", "", "", "","FALSE","T"))</f>
        <v/>
      </c>
      <c r="AA261" s="115" t="str">
        <f>IF(O261=1,"",RTD("cqg.rtd",,"StudyData", "(Vol("&amp;$E$21&amp;")when  (LocalYear("&amp;$E$21&amp;")="&amp;$D$10&amp;" AND LocalMonth("&amp;$E$21&amp;")="&amp;$C$10&amp;" AND LocalDay("&amp;$E$21&amp;")="&amp;$B$10&amp;" AND LocalHour("&amp;$E$21&amp;")="&amp;F261&amp;" AND LocalMinute("&amp;$E$21&amp;")="&amp;G261&amp;"))", "Bar", "", "Close", "5", "0", "", "", "","FALSE","T"))</f>
        <v/>
      </c>
      <c r="AB261" s="115" t="str">
        <f>IF(O261=1,"",RTD("cqg.rtd",,"StudyData", "(Vol("&amp;$E$21&amp;")when  (LocalYear("&amp;$E$21&amp;")="&amp;$D$11&amp;" AND LocalMonth("&amp;$E$21&amp;")="&amp;$C$11&amp;" AND LocalDay("&amp;$E$21&amp;")="&amp;$B$11&amp;" AND LocalHour("&amp;$E$21&amp;")="&amp;F261&amp;" AND LocalMinute("&amp;$E$21&amp;")="&amp;G261&amp;"))", "Bar", "", "Close", "5", "0", "", "", "","FALSE","T"))</f>
        <v/>
      </c>
      <c r="AC261" s="116" t="str">
        <f t="shared" si="41"/>
        <v/>
      </c>
      <c r="AE261" s="115" t="str">
        <f ca="1">IF($R261=1,SUM($S$1:S261),"")</f>
        <v/>
      </c>
      <c r="AF261" s="115" t="str">
        <f ca="1">IF($R261=1,SUM($T$1:T261),"")</f>
        <v/>
      </c>
      <c r="AG261" s="115" t="str">
        <f ca="1">IF($R261=1,SUM($U$1:U261),"")</f>
        <v/>
      </c>
      <c r="AH261" s="115" t="str">
        <f ca="1">IF($R261=1,SUM($V$1:V261),"")</f>
        <v/>
      </c>
      <c r="AI261" s="115" t="str">
        <f ca="1">IF($R261=1,SUM($W$1:W261),"")</f>
        <v/>
      </c>
      <c r="AJ261" s="115" t="str">
        <f ca="1">IF($R261=1,SUM($X$1:X261),"")</f>
        <v/>
      </c>
      <c r="AK261" s="115" t="str">
        <f ca="1">IF($R261=1,SUM($Y$1:Y261),"")</f>
        <v/>
      </c>
      <c r="AL261" s="115" t="str">
        <f ca="1">IF($R261=1,SUM($Z$1:Z261),"")</f>
        <v/>
      </c>
      <c r="AM261" s="115" t="str">
        <f ca="1">IF($R261=1,SUM($AA$1:AA261),"")</f>
        <v/>
      </c>
      <c r="AN261" s="115" t="str">
        <f ca="1">IF($R261=1,SUM($AB$1:AB261),"")</f>
        <v/>
      </c>
      <c r="AO261" s="115" t="str">
        <f ca="1">IF($R261=1,SUM($AC$1:AC261),"")</f>
        <v/>
      </c>
      <c r="AQ261" s="120" t="str">
        <f t="shared" si="42"/>
        <v>30:10</v>
      </c>
    </row>
    <row r="262" spans="6:43" x14ac:dyDescent="0.3">
      <c r="F262" s="115">
        <f t="shared" si="43"/>
        <v>30</v>
      </c>
      <c r="G262" s="117">
        <f t="shared" si="44"/>
        <v>15</v>
      </c>
      <c r="H262" s="118">
        <f t="shared" si="45"/>
        <v>1.2604166666666667</v>
      </c>
      <c r="K262" s="116" t="str">
        <f xml:space="preserve"> IF(O262=1,"",RTD("cqg.rtd",,"StudyData",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/>
      </c>
      <c r="L262" s="116" t="e">
        <f>IF(K262="",NA(),RTD("cqg.rtd",,"StudyData",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>#N/A</v>
      </c>
      <c r="O262" s="115">
        <f t="shared" si="46"/>
        <v>1</v>
      </c>
      <c r="R262" s="115">
        <f t="shared" ca="1" si="47"/>
        <v>1.2399999999999736</v>
      </c>
      <c r="S262" s="115" t="str">
        <f>IF(O262=1,"",RTD("cqg.rtd",,"StudyData", "(Vol("&amp;$E$13&amp;")when  (LocalYear("&amp;$E$13&amp;")="&amp;$D$2&amp;" AND LocalMonth("&amp;$E$13&amp;")="&amp;$C$2&amp;" AND LocalDay("&amp;$E$13&amp;")="&amp;$B$2&amp;" AND LocalHour("&amp;$E$13&amp;")="&amp;F262&amp;" AND LocalMinute("&amp;$E$13&amp;")="&amp;G262&amp;"))", "Bar", "", "Close", "5", "0", "", "", "","FALSE","T"))</f>
        <v/>
      </c>
      <c r="T262" s="115" t="str">
        <f>IF(O262=1,"",RTD("cqg.rtd",,"StudyData", "(Vol("&amp;$E$14&amp;")when  (LocalYear("&amp;$E$14&amp;")="&amp;$D$3&amp;" AND LocalMonth("&amp;$E$14&amp;")="&amp;$C$3&amp;" AND LocalDay("&amp;$E$14&amp;")="&amp;$B$3&amp;" AND LocalHour("&amp;$E$14&amp;")="&amp;F262&amp;" AND LocalMinute("&amp;$E$14&amp;")="&amp;G262&amp;"))", "Bar", "", "Close", "5", "0", "", "", "","FALSE","T"))</f>
        <v/>
      </c>
      <c r="U262" s="115" t="str">
        <f>IF(O262=1,"",RTD("cqg.rtd",,"StudyData", "(Vol("&amp;$E$15&amp;")when  (LocalYear("&amp;$E$15&amp;")="&amp;$D$4&amp;" AND LocalMonth("&amp;$E$15&amp;")="&amp;$C$4&amp;" AND LocalDay("&amp;$E$15&amp;")="&amp;$B$4&amp;" AND LocalHour("&amp;$E$15&amp;")="&amp;F262&amp;" AND LocalMinute("&amp;$E$15&amp;")="&amp;G262&amp;"))", "Bar", "", "Close", "5", "0", "", "", "","FALSE","T"))</f>
        <v/>
      </c>
      <c r="V262" s="115" t="str">
        <f>IF(O262=1,"",RTD("cqg.rtd",,"StudyData", "(Vol("&amp;$E$16&amp;")when  (LocalYear("&amp;$E$16&amp;")="&amp;$D$5&amp;" AND LocalMonth("&amp;$E$16&amp;")="&amp;$C$5&amp;" AND LocalDay("&amp;$E$16&amp;")="&amp;$B$5&amp;" AND LocalHour("&amp;$E$16&amp;")="&amp;F262&amp;" AND LocalMinute("&amp;$E$16&amp;")="&amp;G262&amp;"))", "Bar", "", "Close", "5", "0", "", "", "","FALSE","T"))</f>
        <v/>
      </c>
      <c r="W262" s="115" t="str">
        <f>IF(O262=1,"",RTD("cqg.rtd",,"StudyData", "(Vol("&amp;$E$17&amp;")when  (LocalYear("&amp;$E$17&amp;")="&amp;$D$6&amp;" AND LocalMonth("&amp;$E$17&amp;")="&amp;$C$6&amp;" AND LocalDay("&amp;$E$17&amp;")="&amp;$B$6&amp;" AND LocalHour("&amp;$E$17&amp;")="&amp;F262&amp;" AND LocalMinute("&amp;$E$17&amp;")="&amp;G262&amp;"))", "Bar", "", "Close", "5", "0", "", "", "","FALSE","T"))</f>
        <v/>
      </c>
      <c r="X262" s="115" t="str">
        <f>IF(O262=1,"",RTD("cqg.rtd",,"StudyData", "(Vol("&amp;$E$18&amp;")when  (LocalYear("&amp;$E$18&amp;")="&amp;$D$7&amp;" AND LocalMonth("&amp;$E$18&amp;")="&amp;$C$7&amp;" AND LocalDay("&amp;$E$18&amp;")="&amp;$B$7&amp;" AND LocalHour("&amp;$E$18&amp;")="&amp;F262&amp;" AND LocalMinute("&amp;$E$18&amp;")="&amp;G262&amp;"))", "Bar", "", "Close", "5", "0", "", "", "","FALSE","T"))</f>
        <v/>
      </c>
      <c r="Y262" s="115" t="str">
        <f>IF(O262=1,"",RTD("cqg.rtd",,"StudyData", "(Vol("&amp;$E$19&amp;")when  (LocalYear("&amp;$E$19&amp;")="&amp;$D$8&amp;" AND LocalMonth("&amp;$E$19&amp;")="&amp;$C$8&amp;" AND LocalDay("&amp;$E$19&amp;")="&amp;$B$8&amp;" AND LocalHour("&amp;$E$19&amp;")="&amp;F262&amp;" AND LocalMinute("&amp;$E$19&amp;")="&amp;G262&amp;"))", "Bar", "", "Close", "5", "0", "", "", "","FALSE","T"))</f>
        <v/>
      </c>
      <c r="Z262" s="115" t="str">
        <f>IF(O262=1,"",RTD("cqg.rtd",,"StudyData", "(Vol("&amp;$E$20&amp;")when  (LocalYear("&amp;$E$20&amp;")="&amp;$D$9&amp;" AND LocalMonth("&amp;$E$20&amp;")="&amp;$C$9&amp;" AND LocalDay("&amp;$E$20&amp;")="&amp;$B$9&amp;" AND LocalHour("&amp;$E$20&amp;")="&amp;F262&amp;" AND LocalMinute("&amp;$E$20&amp;")="&amp;G262&amp;"))", "Bar", "", "Close", "5", "0", "", "", "","FALSE","T"))</f>
        <v/>
      </c>
      <c r="AA262" s="115" t="str">
        <f>IF(O262=1,"",RTD("cqg.rtd",,"StudyData", "(Vol("&amp;$E$21&amp;")when  (LocalYear("&amp;$E$21&amp;")="&amp;$D$10&amp;" AND LocalMonth("&amp;$E$21&amp;")="&amp;$C$10&amp;" AND LocalDay("&amp;$E$21&amp;")="&amp;$B$10&amp;" AND LocalHour("&amp;$E$21&amp;")="&amp;F262&amp;" AND LocalMinute("&amp;$E$21&amp;")="&amp;G262&amp;"))", "Bar", "", "Close", "5", "0", "", "", "","FALSE","T"))</f>
        <v/>
      </c>
      <c r="AB262" s="115" t="str">
        <f>IF(O262=1,"",RTD("cqg.rtd",,"StudyData", "(Vol("&amp;$E$21&amp;")when  (LocalYear("&amp;$E$21&amp;")="&amp;$D$11&amp;" AND LocalMonth("&amp;$E$21&amp;")="&amp;$C$11&amp;" AND LocalDay("&amp;$E$21&amp;")="&amp;$B$11&amp;" AND LocalHour("&amp;$E$21&amp;")="&amp;F262&amp;" AND LocalMinute("&amp;$E$21&amp;")="&amp;G262&amp;"))", "Bar", "", "Close", "5", "0", "", "", "","FALSE","T"))</f>
        <v/>
      </c>
      <c r="AC262" s="116" t="str">
        <f t="shared" si="41"/>
        <v/>
      </c>
      <c r="AE262" s="115" t="str">
        <f ca="1">IF($R262=1,SUM($S$1:S262),"")</f>
        <v/>
      </c>
      <c r="AF262" s="115" t="str">
        <f ca="1">IF($R262=1,SUM($T$1:T262),"")</f>
        <v/>
      </c>
      <c r="AG262" s="115" t="str">
        <f ca="1">IF($R262=1,SUM($U$1:U262),"")</f>
        <v/>
      </c>
      <c r="AH262" s="115" t="str">
        <f ca="1">IF($R262=1,SUM($V$1:V262),"")</f>
        <v/>
      </c>
      <c r="AI262" s="115" t="str">
        <f ca="1">IF($R262=1,SUM($W$1:W262),"")</f>
        <v/>
      </c>
      <c r="AJ262" s="115" t="str">
        <f ca="1">IF($R262=1,SUM($X$1:X262),"")</f>
        <v/>
      </c>
      <c r="AK262" s="115" t="str">
        <f ca="1">IF($R262=1,SUM($Y$1:Y262),"")</f>
        <v/>
      </c>
      <c r="AL262" s="115" t="str">
        <f ca="1">IF($R262=1,SUM($Z$1:Z262),"")</f>
        <v/>
      </c>
      <c r="AM262" s="115" t="str">
        <f ca="1">IF($R262=1,SUM($AA$1:AA262),"")</f>
        <v/>
      </c>
      <c r="AN262" s="115" t="str">
        <f ca="1">IF($R262=1,SUM($AB$1:AB262),"")</f>
        <v/>
      </c>
      <c r="AO262" s="115" t="str">
        <f ca="1">IF($R262=1,SUM($AC$1:AC262),"")</f>
        <v/>
      </c>
      <c r="AQ262" s="120" t="str">
        <f t="shared" si="42"/>
        <v>30:15</v>
      </c>
    </row>
    <row r="263" spans="6:43" x14ac:dyDescent="0.3">
      <c r="F263" s="115">
        <f t="shared" si="43"/>
        <v>30</v>
      </c>
      <c r="G263" s="117">
        <f t="shared" si="44"/>
        <v>20</v>
      </c>
      <c r="H263" s="118">
        <f t="shared" si="45"/>
        <v>1.2638888888888888</v>
      </c>
      <c r="K263" s="116" t="str">
        <f xml:space="preserve"> IF(O263=1,"",RTD("cqg.rtd",,"StudyData",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/>
      </c>
      <c r="L263" s="116" t="e">
        <f>IF(K263="",NA(),RTD("cqg.rtd",,"StudyData",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>#N/A</v>
      </c>
      <c r="O263" s="115">
        <f t="shared" si="46"/>
        <v>1</v>
      </c>
      <c r="R263" s="115">
        <f t="shared" ca="1" si="47"/>
        <v>1.2409999999999735</v>
      </c>
      <c r="S263" s="115" t="str">
        <f>IF(O263=1,"",RTD("cqg.rtd",,"StudyData", "(Vol("&amp;$E$13&amp;")when  (LocalYear("&amp;$E$13&amp;")="&amp;$D$2&amp;" AND LocalMonth("&amp;$E$13&amp;")="&amp;$C$2&amp;" AND LocalDay("&amp;$E$13&amp;")="&amp;$B$2&amp;" AND LocalHour("&amp;$E$13&amp;")="&amp;F263&amp;" AND LocalMinute("&amp;$E$13&amp;")="&amp;G263&amp;"))", "Bar", "", "Close", "5", "0", "", "", "","FALSE","T"))</f>
        <v/>
      </c>
      <c r="T263" s="115" t="str">
        <f>IF(O263=1,"",RTD("cqg.rtd",,"StudyData", "(Vol("&amp;$E$14&amp;")when  (LocalYear("&amp;$E$14&amp;")="&amp;$D$3&amp;" AND LocalMonth("&amp;$E$14&amp;")="&amp;$C$3&amp;" AND LocalDay("&amp;$E$14&amp;")="&amp;$B$3&amp;" AND LocalHour("&amp;$E$14&amp;")="&amp;F263&amp;" AND LocalMinute("&amp;$E$14&amp;")="&amp;G263&amp;"))", "Bar", "", "Close", "5", "0", "", "", "","FALSE","T"))</f>
        <v/>
      </c>
      <c r="U263" s="115" t="str">
        <f>IF(O263=1,"",RTD("cqg.rtd",,"StudyData", "(Vol("&amp;$E$15&amp;")when  (LocalYear("&amp;$E$15&amp;")="&amp;$D$4&amp;" AND LocalMonth("&amp;$E$15&amp;")="&amp;$C$4&amp;" AND LocalDay("&amp;$E$15&amp;")="&amp;$B$4&amp;" AND LocalHour("&amp;$E$15&amp;")="&amp;F263&amp;" AND LocalMinute("&amp;$E$15&amp;")="&amp;G263&amp;"))", "Bar", "", "Close", "5", "0", "", "", "","FALSE","T"))</f>
        <v/>
      </c>
      <c r="V263" s="115" t="str">
        <f>IF(O263=1,"",RTD("cqg.rtd",,"StudyData", "(Vol("&amp;$E$16&amp;")when  (LocalYear("&amp;$E$16&amp;")="&amp;$D$5&amp;" AND LocalMonth("&amp;$E$16&amp;")="&amp;$C$5&amp;" AND LocalDay("&amp;$E$16&amp;")="&amp;$B$5&amp;" AND LocalHour("&amp;$E$16&amp;")="&amp;F263&amp;" AND LocalMinute("&amp;$E$16&amp;")="&amp;G263&amp;"))", "Bar", "", "Close", "5", "0", "", "", "","FALSE","T"))</f>
        <v/>
      </c>
      <c r="W263" s="115" t="str">
        <f>IF(O263=1,"",RTD("cqg.rtd",,"StudyData", "(Vol("&amp;$E$17&amp;")when  (LocalYear("&amp;$E$17&amp;")="&amp;$D$6&amp;" AND LocalMonth("&amp;$E$17&amp;")="&amp;$C$6&amp;" AND LocalDay("&amp;$E$17&amp;")="&amp;$B$6&amp;" AND LocalHour("&amp;$E$17&amp;")="&amp;F263&amp;" AND LocalMinute("&amp;$E$17&amp;")="&amp;G263&amp;"))", "Bar", "", "Close", "5", "0", "", "", "","FALSE","T"))</f>
        <v/>
      </c>
      <c r="X263" s="115" t="str">
        <f>IF(O263=1,"",RTD("cqg.rtd",,"StudyData", "(Vol("&amp;$E$18&amp;")when  (LocalYear("&amp;$E$18&amp;")="&amp;$D$7&amp;" AND LocalMonth("&amp;$E$18&amp;")="&amp;$C$7&amp;" AND LocalDay("&amp;$E$18&amp;")="&amp;$B$7&amp;" AND LocalHour("&amp;$E$18&amp;")="&amp;F263&amp;" AND LocalMinute("&amp;$E$18&amp;")="&amp;G263&amp;"))", "Bar", "", "Close", "5", "0", "", "", "","FALSE","T"))</f>
        <v/>
      </c>
      <c r="Y263" s="115" t="str">
        <f>IF(O263=1,"",RTD("cqg.rtd",,"StudyData", "(Vol("&amp;$E$19&amp;")when  (LocalYear("&amp;$E$19&amp;")="&amp;$D$8&amp;" AND LocalMonth("&amp;$E$19&amp;")="&amp;$C$8&amp;" AND LocalDay("&amp;$E$19&amp;")="&amp;$B$8&amp;" AND LocalHour("&amp;$E$19&amp;")="&amp;F263&amp;" AND LocalMinute("&amp;$E$19&amp;")="&amp;G263&amp;"))", "Bar", "", "Close", "5", "0", "", "", "","FALSE","T"))</f>
        <v/>
      </c>
      <c r="Z263" s="115" t="str">
        <f>IF(O263=1,"",RTD("cqg.rtd",,"StudyData", "(Vol("&amp;$E$20&amp;")when  (LocalYear("&amp;$E$20&amp;")="&amp;$D$9&amp;" AND LocalMonth("&amp;$E$20&amp;")="&amp;$C$9&amp;" AND LocalDay("&amp;$E$20&amp;")="&amp;$B$9&amp;" AND LocalHour("&amp;$E$20&amp;")="&amp;F263&amp;" AND LocalMinute("&amp;$E$20&amp;")="&amp;G263&amp;"))", "Bar", "", "Close", "5", "0", "", "", "","FALSE","T"))</f>
        <v/>
      </c>
      <c r="AA263" s="115" t="str">
        <f>IF(O263=1,"",RTD("cqg.rtd",,"StudyData", "(Vol("&amp;$E$21&amp;")when  (LocalYear("&amp;$E$21&amp;")="&amp;$D$10&amp;" AND LocalMonth("&amp;$E$21&amp;")="&amp;$C$10&amp;" AND LocalDay("&amp;$E$21&amp;")="&amp;$B$10&amp;" AND LocalHour("&amp;$E$21&amp;")="&amp;F263&amp;" AND LocalMinute("&amp;$E$21&amp;")="&amp;G263&amp;"))", "Bar", "", "Close", "5", "0", "", "", "","FALSE","T"))</f>
        <v/>
      </c>
      <c r="AB263" s="115" t="str">
        <f>IF(O263=1,"",RTD("cqg.rtd",,"StudyData", "(Vol("&amp;$E$21&amp;")when  (LocalYear("&amp;$E$21&amp;")="&amp;$D$11&amp;" AND LocalMonth("&amp;$E$21&amp;")="&amp;$C$11&amp;" AND LocalDay("&amp;$E$21&amp;")="&amp;$B$11&amp;" AND LocalHour("&amp;$E$21&amp;")="&amp;F263&amp;" AND LocalMinute("&amp;$E$21&amp;")="&amp;G263&amp;"))", "Bar", "", "Close", "5", "0", "", "", "","FALSE","T"))</f>
        <v/>
      </c>
      <c r="AC263" s="116" t="str">
        <f t="shared" si="41"/>
        <v/>
      </c>
      <c r="AE263" s="115" t="str">
        <f ca="1">IF($R263=1,SUM($S$1:S263),"")</f>
        <v/>
      </c>
      <c r="AF263" s="115" t="str">
        <f ca="1">IF($R263=1,SUM($T$1:T263),"")</f>
        <v/>
      </c>
      <c r="AG263" s="115" t="str">
        <f ca="1">IF($R263=1,SUM($U$1:U263),"")</f>
        <v/>
      </c>
      <c r="AH263" s="115" t="str">
        <f ca="1">IF($R263=1,SUM($V$1:V263),"")</f>
        <v/>
      </c>
      <c r="AI263" s="115" t="str">
        <f ca="1">IF($R263=1,SUM($W$1:W263),"")</f>
        <v/>
      </c>
      <c r="AJ263" s="115" t="str">
        <f ca="1">IF($R263=1,SUM($X$1:X263),"")</f>
        <v/>
      </c>
      <c r="AK263" s="115" t="str">
        <f ca="1">IF($R263=1,SUM($Y$1:Y263),"")</f>
        <v/>
      </c>
      <c r="AL263" s="115" t="str">
        <f ca="1">IF($R263=1,SUM($Z$1:Z263),"")</f>
        <v/>
      </c>
      <c r="AM263" s="115" t="str">
        <f ca="1">IF($R263=1,SUM($AA$1:AA263),"")</f>
        <v/>
      </c>
      <c r="AN263" s="115" t="str">
        <f ca="1">IF($R263=1,SUM($AB$1:AB263),"")</f>
        <v/>
      </c>
      <c r="AO263" s="115" t="str">
        <f ca="1">IF($R263=1,SUM($AC$1:AC263),"")</f>
        <v/>
      </c>
      <c r="AQ263" s="120" t="str">
        <f t="shared" si="42"/>
        <v>30:20</v>
      </c>
    </row>
    <row r="264" spans="6:43" x14ac:dyDescent="0.3">
      <c r="F264" s="115">
        <f t="shared" si="43"/>
        <v>30</v>
      </c>
      <c r="G264" s="117">
        <f t="shared" si="44"/>
        <v>25</v>
      </c>
      <c r="H264" s="118">
        <f t="shared" si="45"/>
        <v>1.2673611111111112</v>
      </c>
      <c r="K264" s="116" t="str">
        <f xml:space="preserve"> IF(O264=1,"",RTD("cqg.rtd",,"StudyData",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/>
      </c>
      <c r="L264" s="116" t="e">
        <f>IF(K264="",NA(),RTD("cqg.rtd",,"StudyData",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>#N/A</v>
      </c>
      <c r="O264" s="115">
        <f t="shared" si="46"/>
        <v>1</v>
      </c>
      <c r="R264" s="115">
        <f t="shared" ca="1" si="47"/>
        <v>1.2419999999999733</v>
      </c>
      <c r="S264" s="115" t="str">
        <f>IF(O264=1,"",RTD("cqg.rtd",,"StudyData", "(Vol("&amp;$E$13&amp;")when  (LocalYear("&amp;$E$13&amp;")="&amp;$D$2&amp;" AND LocalMonth("&amp;$E$13&amp;")="&amp;$C$2&amp;" AND LocalDay("&amp;$E$13&amp;")="&amp;$B$2&amp;" AND LocalHour("&amp;$E$13&amp;")="&amp;F264&amp;" AND LocalMinute("&amp;$E$13&amp;")="&amp;G264&amp;"))", "Bar", "", "Close", "5", "0", "", "", "","FALSE","T"))</f>
        <v/>
      </c>
      <c r="T264" s="115" t="str">
        <f>IF(O264=1,"",RTD("cqg.rtd",,"StudyData", "(Vol("&amp;$E$14&amp;")when  (LocalYear("&amp;$E$14&amp;")="&amp;$D$3&amp;" AND LocalMonth("&amp;$E$14&amp;")="&amp;$C$3&amp;" AND LocalDay("&amp;$E$14&amp;")="&amp;$B$3&amp;" AND LocalHour("&amp;$E$14&amp;")="&amp;F264&amp;" AND LocalMinute("&amp;$E$14&amp;")="&amp;G264&amp;"))", "Bar", "", "Close", "5", "0", "", "", "","FALSE","T"))</f>
        <v/>
      </c>
      <c r="U264" s="115" t="str">
        <f>IF(O264=1,"",RTD("cqg.rtd",,"StudyData", "(Vol("&amp;$E$15&amp;")when  (LocalYear("&amp;$E$15&amp;")="&amp;$D$4&amp;" AND LocalMonth("&amp;$E$15&amp;")="&amp;$C$4&amp;" AND LocalDay("&amp;$E$15&amp;")="&amp;$B$4&amp;" AND LocalHour("&amp;$E$15&amp;")="&amp;F264&amp;" AND LocalMinute("&amp;$E$15&amp;")="&amp;G264&amp;"))", "Bar", "", "Close", "5", "0", "", "", "","FALSE","T"))</f>
        <v/>
      </c>
      <c r="V264" s="115" t="str">
        <f>IF(O264=1,"",RTD("cqg.rtd",,"StudyData", "(Vol("&amp;$E$16&amp;")when  (LocalYear("&amp;$E$16&amp;")="&amp;$D$5&amp;" AND LocalMonth("&amp;$E$16&amp;")="&amp;$C$5&amp;" AND LocalDay("&amp;$E$16&amp;")="&amp;$B$5&amp;" AND LocalHour("&amp;$E$16&amp;")="&amp;F264&amp;" AND LocalMinute("&amp;$E$16&amp;")="&amp;G264&amp;"))", "Bar", "", "Close", "5", "0", "", "", "","FALSE","T"))</f>
        <v/>
      </c>
      <c r="W264" s="115" t="str">
        <f>IF(O264=1,"",RTD("cqg.rtd",,"StudyData", "(Vol("&amp;$E$17&amp;")when  (LocalYear("&amp;$E$17&amp;")="&amp;$D$6&amp;" AND LocalMonth("&amp;$E$17&amp;")="&amp;$C$6&amp;" AND LocalDay("&amp;$E$17&amp;")="&amp;$B$6&amp;" AND LocalHour("&amp;$E$17&amp;")="&amp;F264&amp;" AND LocalMinute("&amp;$E$17&amp;")="&amp;G264&amp;"))", "Bar", "", "Close", "5", "0", "", "", "","FALSE","T"))</f>
        <v/>
      </c>
      <c r="X264" s="115" t="str">
        <f>IF(O264=1,"",RTD("cqg.rtd",,"StudyData", "(Vol("&amp;$E$18&amp;")when  (LocalYear("&amp;$E$18&amp;")="&amp;$D$7&amp;" AND LocalMonth("&amp;$E$18&amp;")="&amp;$C$7&amp;" AND LocalDay("&amp;$E$18&amp;")="&amp;$B$7&amp;" AND LocalHour("&amp;$E$18&amp;")="&amp;F264&amp;" AND LocalMinute("&amp;$E$18&amp;")="&amp;G264&amp;"))", "Bar", "", "Close", "5", "0", "", "", "","FALSE","T"))</f>
        <v/>
      </c>
      <c r="Y264" s="115" t="str">
        <f>IF(O264=1,"",RTD("cqg.rtd",,"StudyData", "(Vol("&amp;$E$19&amp;")when  (LocalYear("&amp;$E$19&amp;")="&amp;$D$8&amp;" AND LocalMonth("&amp;$E$19&amp;")="&amp;$C$8&amp;" AND LocalDay("&amp;$E$19&amp;")="&amp;$B$8&amp;" AND LocalHour("&amp;$E$19&amp;")="&amp;F264&amp;" AND LocalMinute("&amp;$E$19&amp;")="&amp;G264&amp;"))", "Bar", "", "Close", "5", "0", "", "", "","FALSE","T"))</f>
        <v/>
      </c>
      <c r="Z264" s="115" t="str">
        <f>IF(O264=1,"",RTD("cqg.rtd",,"StudyData", "(Vol("&amp;$E$20&amp;")when  (LocalYear("&amp;$E$20&amp;")="&amp;$D$9&amp;" AND LocalMonth("&amp;$E$20&amp;")="&amp;$C$9&amp;" AND LocalDay("&amp;$E$20&amp;")="&amp;$B$9&amp;" AND LocalHour("&amp;$E$20&amp;")="&amp;F264&amp;" AND LocalMinute("&amp;$E$20&amp;")="&amp;G264&amp;"))", "Bar", "", "Close", "5", "0", "", "", "","FALSE","T"))</f>
        <v/>
      </c>
      <c r="AA264" s="115" t="str">
        <f>IF(O264=1,"",RTD("cqg.rtd",,"StudyData", "(Vol("&amp;$E$21&amp;")when  (LocalYear("&amp;$E$21&amp;")="&amp;$D$10&amp;" AND LocalMonth("&amp;$E$21&amp;")="&amp;$C$10&amp;" AND LocalDay("&amp;$E$21&amp;")="&amp;$B$10&amp;" AND LocalHour("&amp;$E$21&amp;")="&amp;F264&amp;" AND LocalMinute("&amp;$E$21&amp;")="&amp;G264&amp;"))", "Bar", "", "Close", "5", "0", "", "", "","FALSE","T"))</f>
        <v/>
      </c>
      <c r="AB264" s="115" t="str">
        <f>IF(O264=1,"",RTD("cqg.rtd",,"StudyData", "(Vol("&amp;$E$21&amp;")when  (LocalYear("&amp;$E$21&amp;")="&amp;$D$11&amp;" AND LocalMonth("&amp;$E$21&amp;")="&amp;$C$11&amp;" AND LocalDay("&amp;$E$21&amp;")="&amp;$B$11&amp;" AND LocalHour("&amp;$E$21&amp;")="&amp;F264&amp;" AND LocalMinute("&amp;$E$21&amp;")="&amp;G264&amp;"))", "Bar", "", "Close", "5", "0", "", "", "","FALSE","T"))</f>
        <v/>
      </c>
      <c r="AC264" s="116" t="str">
        <f t="shared" si="41"/>
        <v/>
      </c>
      <c r="AE264" s="115" t="str">
        <f ca="1">IF($R264=1,SUM($S$1:S264),"")</f>
        <v/>
      </c>
      <c r="AF264" s="115" t="str">
        <f ca="1">IF($R264=1,SUM($T$1:T264),"")</f>
        <v/>
      </c>
      <c r="AG264" s="115" t="str">
        <f ca="1">IF($R264=1,SUM($U$1:U264),"")</f>
        <v/>
      </c>
      <c r="AH264" s="115" t="str">
        <f ca="1">IF($R264=1,SUM($V$1:V264),"")</f>
        <v/>
      </c>
      <c r="AI264" s="115" t="str">
        <f ca="1">IF($R264=1,SUM($W$1:W264),"")</f>
        <v/>
      </c>
      <c r="AJ264" s="115" t="str">
        <f ca="1">IF($R264=1,SUM($X$1:X264),"")</f>
        <v/>
      </c>
      <c r="AK264" s="115" t="str">
        <f ca="1">IF($R264=1,SUM($Y$1:Y264),"")</f>
        <v/>
      </c>
      <c r="AL264" s="115" t="str">
        <f ca="1">IF($R264=1,SUM($Z$1:Z264),"")</f>
        <v/>
      </c>
      <c r="AM264" s="115" t="str">
        <f ca="1">IF($R264=1,SUM($AA$1:AA264),"")</f>
        <v/>
      </c>
      <c r="AN264" s="115" t="str">
        <f ca="1">IF($R264=1,SUM($AB$1:AB264),"")</f>
        <v/>
      </c>
      <c r="AO264" s="115" t="str">
        <f ca="1">IF($R264=1,SUM($AC$1:AC264),"")</f>
        <v/>
      </c>
      <c r="AQ264" s="120" t="str">
        <f t="shared" si="42"/>
        <v>30:25</v>
      </c>
    </row>
    <row r="265" spans="6:43" x14ac:dyDescent="0.3">
      <c r="F265" s="115">
        <f t="shared" si="43"/>
        <v>30</v>
      </c>
      <c r="G265" s="117">
        <f t="shared" si="44"/>
        <v>30</v>
      </c>
      <c r="H265" s="118">
        <f t="shared" si="45"/>
        <v>1.2708333333333333</v>
      </c>
      <c r="K265" s="116" t="str">
        <f xml:space="preserve"> IF(O265=1,"",RTD("cqg.rtd",,"StudyData",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/>
      </c>
      <c r="L265" s="116" t="e">
        <f>IF(K265="",NA(),RTD("cqg.rtd",,"StudyData",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>#N/A</v>
      </c>
      <c r="O265" s="115">
        <f t="shared" si="46"/>
        <v>1</v>
      </c>
      <c r="R265" s="115">
        <f t="shared" ca="1" si="47"/>
        <v>1.2429999999999732</v>
      </c>
      <c r="S265" s="115" t="str">
        <f>IF(O265=1,"",RTD("cqg.rtd",,"StudyData", "(Vol("&amp;$E$13&amp;")when  (LocalYear("&amp;$E$13&amp;")="&amp;$D$2&amp;" AND LocalMonth("&amp;$E$13&amp;")="&amp;$C$2&amp;" AND LocalDay("&amp;$E$13&amp;")="&amp;$B$2&amp;" AND LocalHour("&amp;$E$13&amp;")="&amp;F265&amp;" AND LocalMinute("&amp;$E$13&amp;")="&amp;G265&amp;"))", "Bar", "", "Close", "5", "0", "", "", "","FALSE","T"))</f>
        <v/>
      </c>
      <c r="T265" s="115" t="str">
        <f>IF(O265=1,"",RTD("cqg.rtd",,"StudyData", "(Vol("&amp;$E$14&amp;")when  (LocalYear("&amp;$E$14&amp;")="&amp;$D$3&amp;" AND LocalMonth("&amp;$E$14&amp;")="&amp;$C$3&amp;" AND LocalDay("&amp;$E$14&amp;")="&amp;$B$3&amp;" AND LocalHour("&amp;$E$14&amp;")="&amp;F265&amp;" AND LocalMinute("&amp;$E$14&amp;")="&amp;G265&amp;"))", "Bar", "", "Close", "5", "0", "", "", "","FALSE","T"))</f>
        <v/>
      </c>
      <c r="U265" s="115" t="str">
        <f>IF(O265=1,"",RTD("cqg.rtd",,"StudyData", "(Vol("&amp;$E$15&amp;")when  (LocalYear("&amp;$E$15&amp;")="&amp;$D$4&amp;" AND LocalMonth("&amp;$E$15&amp;")="&amp;$C$4&amp;" AND LocalDay("&amp;$E$15&amp;")="&amp;$B$4&amp;" AND LocalHour("&amp;$E$15&amp;")="&amp;F265&amp;" AND LocalMinute("&amp;$E$15&amp;")="&amp;G265&amp;"))", "Bar", "", "Close", "5", "0", "", "", "","FALSE","T"))</f>
        <v/>
      </c>
      <c r="V265" s="115" t="str">
        <f>IF(O265=1,"",RTD("cqg.rtd",,"StudyData", "(Vol("&amp;$E$16&amp;")when  (LocalYear("&amp;$E$16&amp;")="&amp;$D$5&amp;" AND LocalMonth("&amp;$E$16&amp;")="&amp;$C$5&amp;" AND LocalDay("&amp;$E$16&amp;")="&amp;$B$5&amp;" AND LocalHour("&amp;$E$16&amp;")="&amp;F265&amp;" AND LocalMinute("&amp;$E$16&amp;")="&amp;G265&amp;"))", "Bar", "", "Close", "5", "0", "", "", "","FALSE","T"))</f>
        <v/>
      </c>
      <c r="W265" s="115" t="str">
        <f>IF(O265=1,"",RTD("cqg.rtd",,"StudyData", "(Vol("&amp;$E$17&amp;")when  (LocalYear("&amp;$E$17&amp;")="&amp;$D$6&amp;" AND LocalMonth("&amp;$E$17&amp;")="&amp;$C$6&amp;" AND LocalDay("&amp;$E$17&amp;")="&amp;$B$6&amp;" AND LocalHour("&amp;$E$17&amp;")="&amp;F265&amp;" AND LocalMinute("&amp;$E$17&amp;")="&amp;G265&amp;"))", "Bar", "", "Close", "5", "0", "", "", "","FALSE","T"))</f>
        <v/>
      </c>
      <c r="X265" s="115" t="str">
        <f>IF(O265=1,"",RTD("cqg.rtd",,"StudyData", "(Vol("&amp;$E$18&amp;")when  (LocalYear("&amp;$E$18&amp;")="&amp;$D$7&amp;" AND LocalMonth("&amp;$E$18&amp;")="&amp;$C$7&amp;" AND LocalDay("&amp;$E$18&amp;")="&amp;$B$7&amp;" AND LocalHour("&amp;$E$18&amp;")="&amp;F265&amp;" AND LocalMinute("&amp;$E$18&amp;")="&amp;G265&amp;"))", "Bar", "", "Close", "5", "0", "", "", "","FALSE","T"))</f>
        <v/>
      </c>
      <c r="Y265" s="115" t="str">
        <f>IF(O265=1,"",RTD("cqg.rtd",,"StudyData", "(Vol("&amp;$E$19&amp;")when  (LocalYear("&amp;$E$19&amp;")="&amp;$D$8&amp;" AND LocalMonth("&amp;$E$19&amp;")="&amp;$C$8&amp;" AND LocalDay("&amp;$E$19&amp;")="&amp;$B$8&amp;" AND LocalHour("&amp;$E$19&amp;")="&amp;F265&amp;" AND LocalMinute("&amp;$E$19&amp;")="&amp;G265&amp;"))", "Bar", "", "Close", "5", "0", "", "", "","FALSE","T"))</f>
        <v/>
      </c>
      <c r="Z265" s="115" t="str">
        <f>IF(O265=1,"",RTD("cqg.rtd",,"StudyData", "(Vol("&amp;$E$20&amp;")when  (LocalYear("&amp;$E$20&amp;")="&amp;$D$9&amp;" AND LocalMonth("&amp;$E$20&amp;")="&amp;$C$9&amp;" AND LocalDay("&amp;$E$20&amp;")="&amp;$B$9&amp;" AND LocalHour("&amp;$E$20&amp;")="&amp;F265&amp;" AND LocalMinute("&amp;$E$20&amp;")="&amp;G265&amp;"))", "Bar", "", "Close", "5", "0", "", "", "","FALSE","T"))</f>
        <v/>
      </c>
      <c r="AA265" s="115" t="str">
        <f>IF(O265=1,"",RTD("cqg.rtd",,"StudyData", "(Vol("&amp;$E$21&amp;")when  (LocalYear("&amp;$E$21&amp;")="&amp;$D$10&amp;" AND LocalMonth("&amp;$E$21&amp;")="&amp;$C$10&amp;" AND LocalDay("&amp;$E$21&amp;")="&amp;$B$10&amp;" AND LocalHour("&amp;$E$21&amp;")="&amp;F265&amp;" AND LocalMinute("&amp;$E$21&amp;")="&amp;G265&amp;"))", "Bar", "", "Close", "5", "0", "", "", "","FALSE","T"))</f>
        <v/>
      </c>
      <c r="AB265" s="115" t="str">
        <f>IF(O265=1,"",RTD("cqg.rtd",,"StudyData", "(Vol("&amp;$E$21&amp;")when  (LocalYear("&amp;$E$21&amp;")="&amp;$D$11&amp;" AND LocalMonth("&amp;$E$21&amp;")="&amp;$C$11&amp;" AND LocalDay("&amp;$E$21&amp;")="&amp;$B$11&amp;" AND LocalHour("&amp;$E$21&amp;")="&amp;F265&amp;" AND LocalMinute("&amp;$E$21&amp;")="&amp;G265&amp;"))", "Bar", "", "Close", "5", "0", "", "", "","FALSE","T"))</f>
        <v/>
      </c>
      <c r="AC265" s="116" t="str">
        <f t="shared" si="41"/>
        <v/>
      </c>
      <c r="AE265" s="115" t="str">
        <f ca="1">IF($R265=1,SUM($S$1:S265),"")</f>
        <v/>
      </c>
      <c r="AF265" s="115" t="str">
        <f ca="1">IF($R265=1,SUM($T$1:T265),"")</f>
        <v/>
      </c>
      <c r="AG265" s="115" t="str">
        <f ca="1">IF($R265=1,SUM($U$1:U265),"")</f>
        <v/>
      </c>
      <c r="AH265" s="115" t="str">
        <f ca="1">IF($R265=1,SUM($V$1:V265),"")</f>
        <v/>
      </c>
      <c r="AI265" s="115" t="str">
        <f ca="1">IF($R265=1,SUM($W$1:W265),"")</f>
        <v/>
      </c>
      <c r="AJ265" s="115" t="str">
        <f ca="1">IF($R265=1,SUM($X$1:X265),"")</f>
        <v/>
      </c>
      <c r="AK265" s="115" t="str">
        <f ca="1">IF($R265=1,SUM($Y$1:Y265),"")</f>
        <v/>
      </c>
      <c r="AL265" s="115" t="str">
        <f ca="1">IF($R265=1,SUM($Z$1:Z265),"")</f>
        <v/>
      </c>
      <c r="AM265" s="115" t="str">
        <f ca="1">IF($R265=1,SUM($AA$1:AA265),"")</f>
        <v/>
      </c>
      <c r="AN265" s="115" t="str">
        <f ca="1">IF($R265=1,SUM($AB$1:AB265),"")</f>
        <v/>
      </c>
      <c r="AO265" s="115" t="str">
        <f ca="1">IF($R265=1,SUM($AC$1:AC265),"")</f>
        <v/>
      </c>
      <c r="AQ265" s="120" t="str">
        <f t="shared" si="42"/>
        <v>30:30</v>
      </c>
    </row>
    <row r="266" spans="6:43" x14ac:dyDescent="0.3">
      <c r="F266" s="115">
        <f t="shared" si="43"/>
        <v>30</v>
      </c>
      <c r="G266" s="117">
        <f t="shared" si="44"/>
        <v>35</v>
      </c>
      <c r="H266" s="118">
        <f t="shared" si="45"/>
        <v>1.2743055555555556</v>
      </c>
      <c r="K266" s="116" t="str">
        <f xml:space="preserve"> IF(O266=1,"",RTD("cqg.rtd",,"StudyData",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/>
      </c>
      <c r="L266" s="116" t="e">
        <f>IF(K266="",NA(),RTD("cqg.rtd",,"StudyData",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>#N/A</v>
      </c>
      <c r="O266" s="115">
        <f t="shared" si="46"/>
        <v>1</v>
      </c>
      <c r="R266" s="115">
        <f t="shared" ca="1" si="47"/>
        <v>1.2439999999999731</v>
      </c>
      <c r="S266" s="115" t="str">
        <f>IF(O266=1,"",RTD("cqg.rtd",,"StudyData", "(Vol("&amp;$E$13&amp;")when  (LocalYear("&amp;$E$13&amp;")="&amp;$D$2&amp;" AND LocalMonth("&amp;$E$13&amp;")="&amp;$C$2&amp;" AND LocalDay("&amp;$E$13&amp;")="&amp;$B$2&amp;" AND LocalHour("&amp;$E$13&amp;")="&amp;F266&amp;" AND LocalMinute("&amp;$E$13&amp;")="&amp;G266&amp;"))", "Bar", "", "Close", "5", "0", "", "", "","FALSE","T"))</f>
        <v/>
      </c>
      <c r="T266" s="115" t="str">
        <f>IF(O266=1,"",RTD("cqg.rtd",,"StudyData", "(Vol("&amp;$E$14&amp;")when  (LocalYear("&amp;$E$14&amp;")="&amp;$D$3&amp;" AND LocalMonth("&amp;$E$14&amp;")="&amp;$C$3&amp;" AND LocalDay("&amp;$E$14&amp;")="&amp;$B$3&amp;" AND LocalHour("&amp;$E$14&amp;")="&amp;F266&amp;" AND LocalMinute("&amp;$E$14&amp;")="&amp;G266&amp;"))", "Bar", "", "Close", "5", "0", "", "", "","FALSE","T"))</f>
        <v/>
      </c>
      <c r="U266" s="115" t="str">
        <f>IF(O266=1,"",RTD("cqg.rtd",,"StudyData", "(Vol("&amp;$E$15&amp;")when  (LocalYear("&amp;$E$15&amp;")="&amp;$D$4&amp;" AND LocalMonth("&amp;$E$15&amp;")="&amp;$C$4&amp;" AND LocalDay("&amp;$E$15&amp;")="&amp;$B$4&amp;" AND LocalHour("&amp;$E$15&amp;")="&amp;F266&amp;" AND LocalMinute("&amp;$E$15&amp;")="&amp;G266&amp;"))", "Bar", "", "Close", "5", "0", "", "", "","FALSE","T"))</f>
        <v/>
      </c>
      <c r="V266" s="115" t="str">
        <f>IF(O266=1,"",RTD("cqg.rtd",,"StudyData", "(Vol("&amp;$E$16&amp;")when  (LocalYear("&amp;$E$16&amp;")="&amp;$D$5&amp;" AND LocalMonth("&amp;$E$16&amp;")="&amp;$C$5&amp;" AND LocalDay("&amp;$E$16&amp;")="&amp;$B$5&amp;" AND LocalHour("&amp;$E$16&amp;")="&amp;F266&amp;" AND LocalMinute("&amp;$E$16&amp;")="&amp;G266&amp;"))", "Bar", "", "Close", "5", "0", "", "", "","FALSE","T"))</f>
        <v/>
      </c>
      <c r="W266" s="115" t="str">
        <f>IF(O266=1,"",RTD("cqg.rtd",,"StudyData", "(Vol("&amp;$E$17&amp;")when  (LocalYear("&amp;$E$17&amp;")="&amp;$D$6&amp;" AND LocalMonth("&amp;$E$17&amp;")="&amp;$C$6&amp;" AND LocalDay("&amp;$E$17&amp;")="&amp;$B$6&amp;" AND LocalHour("&amp;$E$17&amp;")="&amp;F266&amp;" AND LocalMinute("&amp;$E$17&amp;")="&amp;G266&amp;"))", "Bar", "", "Close", "5", "0", "", "", "","FALSE","T"))</f>
        <v/>
      </c>
      <c r="X266" s="115" t="str">
        <f>IF(O266=1,"",RTD("cqg.rtd",,"StudyData", "(Vol("&amp;$E$18&amp;")when  (LocalYear("&amp;$E$18&amp;")="&amp;$D$7&amp;" AND LocalMonth("&amp;$E$18&amp;")="&amp;$C$7&amp;" AND LocalDay("&amp;$E$18&amp;")="&amp;$B$7&amp;" AND LocalHour("&amp;$E$18&amp;")="&amp;F266&amp;" AND LocalMinute("&amp;$E$18&amp;")="&amp;G266&amp;"))", "Bar", "", "Close", "5", "0", "", "", "","FALSE","T"))</f>
        <v/>
      </c>
      <c r="Y266" s="115" t="str">
        <f>IF(O266=1,"",RTD("cqg.rtd",,"StudyData", "(Vol("&amp;$E$19&amp;")when  (LocalYear("&amp;$E$19&amp;")="&amp;$D$8&amp;" AND LocalMonth("&amp;$E$19&amp;")="&amp;$C$8&amp;" AND LocalDay("&amp;$E$19&amp;")="&amp;$B$8&amp;" AND LocalHour("&amp;$E$19&amp;")="&amp;F266&amp;" AND LocalMinute("&amp;$E$19&amp;")="&amp;G266&amp;"))", "Bar", "", "Close", "5", "0", "", "", "","FALSE","T"))</f>
        <v/>
      </c>
      <c r="Z266" s="115" t="str">
        <f>IF(O266=1,"",RTD("cqg.rtd",,"StudyData", "(Vol("&amp;$E$20&amp;")when  (LocalYear("&amp;$E$20&amp;")="&amp;$D$9&amp;" AND LocalMonth("&amp;$E$20&amp;")="&amp;$C$9&amp;" AND LocalDay("&amp;$E$20&amp;")="&amp;$B$9&amp;" AND LocalHour("&amp;$E$20&amp;")="&amp;F266&amp;" AND LocalMinute("&amp;$E$20&amp;")="&amp;G266&amp;"))", "Bar", "", "Close", "5", "0", "", "", "","FALSE","T"))</f>
        <v/>
      </c>
      <c r="AA266" s="115" t="str">
        <f>IF(O266=1,"",RTD("cqg.rtd",,"StudyData", "(Vol("&amp;$E$21&amp;")when  (LocalYear("&amp;$E$21&amp;")="&amp;$D$10&amp;" AND LocalMonth("&amp;$E$21&amp;")="&amp;$C$10&amp;" AND LocalDay("&amp;$E$21&amp;")="&amp;$B$10&amp;" AND LocalHour("&amp;$E$21&amp;")="&amp;F266&amp;" AND LocalMinute("&amp;$E$21&amp;")="&amp;G266&amp;"))", "Bar", "", "Close", "5", "0", "", "", "","FALSE","T"))</f>
        <v/>
      </c>
      <c r="AB266" s="115" t="str">
        <f>IF(O266=1,"",RTD("cqg.rtd",,"StudyData", "(Vol("&amp;$E$21&amp;")when  (LocalYear("&amp;$E$21&amp;")="&amp;$D$11&amp;" AND LocalMonth("&amp;$E$21&amp;")="&amp;$C$11&amp;" AND LocalDay("&amp;$E$21&amp;")="&amp;$B$11&amp;" AND LocalHour("&amp;$E$21&amp;")="&amp;F266&amp;" AND LocalMinute("&amp;$E$21&amp;")="&amp;G266&amp;"))", "Bar", "", "Close", "5", "0", "", "", "","FALSE","T"))</f>
        <v/>
      </c>
      <c r="AC266" s="116" t="str">
        <f t="shared" si="41"/>
        <v/>
      </c>
      <c r="AE266" s="115" t="str">
        <f ca="1">IF($R266=1,SUM($S$1:S266),"")</f>
        <v/>
      </c>
      <c r="AF266" s="115" t="str">
        <f ca="1">IF($R266=1,SUM($T$1:T266),"")</f>
        <v/>
      </c>
      <c r="AG266" s="115" t="str">
        <f ca="1">IF($R266=1,SUM($U$1:U266),"")</f>
        <v/>
      </c>
      <c r="AH266" s="115" t="str">
        <f ca="1">IF($R266=1,SUM($V$1:V266),"")</f>
        <v/>
      </c>
      <c r="AI266" s="115" t="str">
        <f ca="1">IF($R266=1,SUM($W$1:W266),"")</f>
        <v/>
      </c>
      <c r="AJ266" s="115" t="str">
        <f ca="1">IF($R266=1,SUM($X$1:X266),"")</f>
        <v/>
      </c>
      <c r="AK266" s="115" t="str">
        <f ca="1">IF($R266=1,SUM($Y$1:Y266),"")</f>
        <v/>
      </c>
      <c r="AL266" s="115" t="str">
        <f ca="1">IF($R266=1,SUM($Z$1:Z266),"")</f>
        <v/>
      </c>
      <c r="AM266" s="115" t="str">
        <f ca="1">IF($R266=1,SUM($AA$1:AA266),"")</f>
        <v/>
      </c>
      <c r="AN266" s="115" t="str">
        <f ca="1">IF($R266=1,SUM($AB$1:AB266),"")</f>
        <v/>
      </c>
      <c r="AO266" s="115" t="str">
        <f ca="1">IF($R266=1,SUM($AC$1:AC266),"")</f>
        <v/>
      </c>
      <c r="AQ266" s="120" t="str">
        <f t="shared" si="42"/>
        <v>30:35</v>
      </c>
    </row>
    <row r="267" spans="6:43" x14ac:dyDescent="0.3">
      <c r="F267" s="115">
        <f t="shared" si="43"/>
        <v>30</v>
      </c>
      <c r="G267" s="117">
        <f t="shared" si="44"/>
        <v>40</v>
      </c>
      <c r="H267" s="118">
        <f t="shared" si="45"/>
        <v>1.2777777777777779</v>
      </c>
      <c r="K267" s="116" t="str">
        <f xml:space="preserve"> IF(O267=1,"",RTD("cqg.rtd",,"StudyData",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/>
      </c>
      <c r="L267" s="116" t="e">
        <f>IF(K267="",NA(),RTD("cqg.rtd",,"StudyData",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>#N/A</v>
      </c>
      <c r="O267" s="115">
        <f t="shared" si="46"/>
        <v>1</v>
      </c>
      <c r="R267" s="115">
        <f t="shared" ca="1" si="47"/>
        <v>1.244999999999973</v>
      </c>
      <c r="S267" s="115" t="str">
        <f>IF(O267=1,"",RTD("cqg.rtd",,"StudyData", "(Vol("&amp;$E$13&amp;")when  (LocalYear("&amp;$E$13&amp;")="&amp;$D$2&amp;" AND LocalMonth("&amp;$E$13&amp;")="&amp;$C$2&amp;" AND LocalDay("&amp;$E$13&amp;")="&amp;$B$2&amp;" AND LocalHour("&amp;$E$13&amp;")="&amp;F267&amp;" AND LocalMinute("&amp;$E$13&amp;")="&amp;G267&amp;"))", "Bar", "", "Close", "5", "0", "", "", "","FALSE","T"))</f>
        <v/>
      </c>
      <c r="T267" s="115" t="str">
        <f>IF(O267=1,"",RTD("cqg.rtd",,"StudyData", "(Vol("&amp;$E$14&amp;")when  (LocalYear("&amp;$E$14&amp;")="&amp;$D$3&amp;" AND LocalMonth("&amp;$E$14&amp;")="&amp;$C$3&amp;" AND LocalDay("&amp;$E$14&amp;")="&amp;$B$3&amp;" AND LocalHour("&amp;$E$14&amp;")="&amp;F267&amp;" AND LocalMinute("&amp;$E$14&amp;")="&amp;G267&amp;"))", "Bar", "", "Close", "5", "0", "", "", "","FALSE","T"))</f>
        <v/>
      </c>
      <c r="U267" s="115" t="str">
        <f>IF(O267=1,"",RTD("cqg.rtd",,"StudyData", "(Vol("&amp;$E$15&amp;")when  (LocalYear("&amp;$E$15&amp;")="&amp;$D$4&amp;" AND LocalMonth("&amp;$E$15&amp;")="&amp;$C$4&amp;" AND LocalDay("&amp;$E$15&amp;")="&amp;$B$4&amp;" AND LocalHour("&amp;$E$15&amp;")="&amp;F267&amp;" AND LocalMinute("&amp;$E$15&amp;")="&amp;G267&amp;"))", "Bar", "", "Close", "5", "0", "", "", "","FALSE","T"))</f>
        <v/>
      </c>
      <c r="V267" s="115" t="str">
        <f>IF(O267=1,"",RTD("cqg.rtd",,"StudyData", "(Vol("&amp;$E$16&amp;")when  (LocalYear("&amp;$E$16&amp;")="&amp;$D$5&amp;" AND LocalMonth("&amp;$E$16&amp;")="&amp;$C$5&amp;" AND LocalDay("&amp;$E$16&amp;")="&amp;$B$5&amp;" AND LocalHour("&amp;$E$16&amp;")="&amp;F267&amp;" AND LocalMinute("&amp;$E$16&amp;")="&amp;G267&amp;"))", "Bar", "", "Close", "5", "0", "", "", "","FALSE","T"))</f>
        <v/>
      </c>
      <c r="W267" s="115" t="str">
        <f>IF(O267=1,"",RTD("cqg.rtd",,"StudyData", "(Vol("&amp;$E$17&amp;")when  (LocalYear("&amp;$E$17&amp;")="&amp;$D$6&amp;" AND LocalMonth("&amp;$E$17&amp;")="&amp;$C$6&amp;" AND LocalDay("&amp;$E$17&amp;")="&amp;$B$6&amp;" AND LocalHour("&amp;$E$17&amp;")="&amp;F267&amp;" AND LocalMinute("&amp;$E$17&amp;")="&amp;G267&amp;"))", "Bar", "", "Close", "5", "0", "", "", "","FALSE","T"))</f>
        <v/>
      </c>
      <c r="X267" s="115" t="str">
        <f>IF(O267=1,"",RTD("cqg.rtd",,"StudyData", "(Vol("&amp;$E$18&amp;")when  (LocalYear("&amp;$E$18&amp;")="&amp;$D$7&amp;" AND LocalMonth("&amp;$E$18&amp;")="&amp;$C$7&amp;" AND LocalDay("&amp;$E$18&amp;")="&amp;$B$7&amp;" AND LocalHour("&amp;$E$18&amp;")="&amp;F267&amp;" AND LocalMinute("&amp;$E$18&amp;")="&amp;G267&amp;"))", "Bar", "", "Close", "5", "0", "", "", "","FALSE","T"))</f>
        <v/>
      </c>
      <c r="Y267" s="115" t="str">
        <f>IF(O267=1,"",RTD("cqg.rtd",,"StudyData", "(Vol("&amp;$E$19&amp;")when  (LocalYear("&amp;$E$19&amp;")="&amp;$D$8&amp;" AND LocalMonth("&amp;$E$19&amp;")="&amp;$C$8&amp;" AND LocalDay("&amp;$E$19&amp;")="&amp;$B$8&amp;" AND LocalHour("&amp;$E$19&amp;")="&amp;F267&amp;" AND LocalMinute("&amp;$E$19&amp;")="&amp;G267&amp;"))", "Bar", "", "Close", "5", "0", "", "", "","FALSE","T"))</f>
        <v/>
      </c>
      <c r="Z267" s="115" t="str">
        <f>IF(O267=1,"",RTD("cqg.rtd",,"StudyData", "(Vol("&amp;$E$20&amp;")when  (LocalYear("&amp;$E$20&amp;")="&amp;$D$9&amp;" AND LocalMonth("&amp;$E$20&amp;")="&amp;$C$9&amp;" AND LocalDay("&amp;$E$20&amp;")="&amp;$B$9&amp;" AND LocalHour("&amp;$E$20&amp;")="&amp;F267&amp;" AND LocalMinute("&amp;$E$20&amp;")="&amp;G267&amp;"))", "Bar", "", "Close", "5", "0", "", "", "","FALSE","T"))</f>
        <v/>
      </c>
      <c r="AA267" s="115" t="str">
        <f>IF(O267=1,"",RTD("cqg.rtd",,"StudyData", "(Vol("&amp;$E$21&amp;")when  (LocalYear("&amp;$E$21&amp;")="&amp;$D$10&amp;" AND LocalMonth("&amp;$E$21&amp;")="&amp;$C$10&amp;" AND LocalDay("&amp;$E$21&amp;")="&amp;$B$10&amp;" AND LocalHour("&amp;$E$21&amp;")="&amp;F267&amp;" AND LocalMinute("&amp;$E$21&amp;")="&amp;G267&amp;"))", "Bar", "", "Close", "5", "0", "", "", "","FALSE","T"))</f>
        <v/>
      </c>
      <c r="AB267" s="115" t="str">
        <f>IF(O267=1,"",RTD("cqg.rtd",,"StudyData", "(Vol("&amp;$E$21&amp;")when  (LocalYear("&amp;$E$21&amp;")="&amp;$D$11&amp;" AND LocalMonth("&amp;$E$21&amp;")="&amp;$C$11&amp;" AND LocalDay("&amp;$E$21&amp;")="&amp;$B$11&amp;" AND LocalHour("&amp;$E$21&amp;")="&amp;F267&amp;" AND LocalMinute("&amp;$E$21&amp;")="&amp;G267&amp;"))", "Bar", "", "Close", "5", "0", "", "", "","FALSE","T"))</f>
        <v/>
      </c>
      <c r="AC267" s="116" t="str">
        <f t="shared" si="41"/>
        <v/>
      </c>
      <c r="AE267" s="115" t="str">
        <f ca="1">IF($R267=1,SUM($S$1:S267),"")</f>
        <v/>
      </c>
      <c r="AF267" s="115" t="str">
        <f ca="1">IF($R267=1,SUM($T$1:T267),"")</f>
        <v/>
      </c>
      <c r="AG267" s="115" t="str">
        <f ca="1">IF($R267=1,SUM($U$1:U267),"")</f>
        <v/>
      </c>
      <c r="AH267" s="115" t="str">
        <f ca="1">IF($R267=1,SUM($V$1:V267),"")</f>
        <v/>
      </c>
      <c r="AI267" s="115" t="str">
        <f ca="1">IF($R267=1,SUM($W$1:W267),"")</f>
        <v/>
      </c>
      <c r="AJ267" s="115" t="str">
        <f ca="1">IF($R267=1,SUM($X$1:X267),"")</f>
        <v/>
      </c>
      <c r="AK267" s="115" t="str">
        <f ca="1">IF($R267=1,SUM($Y$1:Y267),"")</f>
        <v/>
      </c>
      <c r="AL267" s="115" t="str">
        <f ca="1">IF($R267=1,SUM($Z$1:Z267),"")</f>
        <v/>
      </c>
      <c r="AM267" s="115" t="str">
        <f ca="1">IF($R267=1,SUM($AA$1:AA267),"")</f>
        <v/>
      </c>
      <c r="AN267" s="115" t="str">
        <f ca="1">IF($R267=1,SUM($AB$1:AB267),"")</f>
        <v/>
      </c>
      <c r="AO267" s="115" t="str">
        <f ca="1">IF($R267=1,SUM($AC$1:AC267),"")</f>
        <v/>
      </c>
      <c r="AQ267" s="120" t="str">
        <f t="shared" si="42"/>
        <v>30:40</v>
      </c>
    </row>
    <row r="268" spans="6:43" x14ac:dyDescent="0.3">
      <c r="F268" s="115">
        <f t="shared" si="43"/>
        <v>30</v>
      </c>
      <c r="G268" s="117">
        <f t="shared" si="44"/>
        <v>45</v>
      </c>
      <c r="H268" s="118">
        <f t="shared" si="45"/>
        <v>1.28125</v>
      </c>
      <c r="K268" s="116" t="str">
        <f xml:space="preserve"> IF(O268=1,"",RTD("cqg.rtd",,"StudyData",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/>
      </c>
      <c r="L268" s="116" t="e">
        <f>IF(K268="",NA(),RTD("cqg.rtd",,"StudyData",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>#N/A</v>
      </c>
      <c r="O268" s="115">
        <f t="shared" si="46"/>
        <v>1</v>
      </c>
      <c r="R268" s="115">
        <f t="shared" ca="1" si="47"/>
        <v>1.2459999999999729</v>
      </c>
      <c r="S268" s="115" t="str">
        <f>IF(O268=1,"",RTD("cqg.rtd",,"StudyData", "(Vol("&amp;$E$13&amp;")when  (LocalYear("&amp;$E$13&amp;")="&amp;$D$2&amp;" AND LocalMonth("&amp;$E$13&amp;")="&amp;$C$2&amp;" AND LocalDay("&amp;$E$13&amp;")="&amp;$B$2&amp;" AND LocalHour("&amp;$E$13&amp;")="&amp;F268&amp;" AND LocalMinute("&amp;$E$13&amp;")="&amp;G268&amp;"))", "Bar", "", "Close", "5", "0", "", "", "","FALSE","T"))</f>
        <v/>
      </c>
      <c r="T268" s="115" t="str">
        <f>IF(O268=1,"",RTD("cqg.rtd",,"StudyData", "(Vol("&amp;$E$14&amp;")when  (LocalYear("&amp;$E$14&amp;")="&amp;$D$3&amp;" AND LocalMonth("&amp;$E$14&amp;")="&amp;$C$3&amp;" AND LocalDay("&amp;$E$14&amp;")="&amp;$B$3&amp;" AND LocalHour("&amp;$E$14&amp;")="&amp;F268&amp;" AND LocalMinute("&amp;$E$14&amp;")="&amp;G268&amp;"))", "Bar", "", "Close", "5", "0", "", "", "","FALSE","T"))</f>
        <v/>
      </c>
      <c r="U268" s="115" t="str">
        <f>IF(O268=1,"",RTD("cqg.rtd",,"StudyData", "(Vol("&amp;$E$15&amp;")when  (LocalYear("&amp;$E$15&amp;")="&amp;$D$4&amp;" AND LocalMonth("&amp;$E$15&amp;")="&amp;$C$4&amp;" AND LocalDay("&amp;$E$15&amp;")="&amp;$B$4&amp;" AND LocalHour("&amp;$E$15&amp;")="&amp;F268&amp;" AND LocalMinute("&amp;$E$15&amp;")="&amp;G268&amp;"))", "Bar", "", "Close", "5", "0", "", "", "","FALSE","T"))</f>
        <v/>
      </c>
      <c r="V268" s="115" t="str">
        <f>IF(O268=1,"",RTD("cqg.rtd",,"StudyData", "(Vol("&amp;$E$16&amp;")when  (LocalYear("&amp;$E$16&amp;")="&amp;$D$5&amp;" AND LocalMonth("&amp;$E$16&amp;")="&amp;$C$5&amp;" AND LocalDay("&amp;$E$16&amp;")="&amp;$B$5&amp;" AND LocalHour("&amp;$E$16&amp;")="&amp;F268&amp;" AND LocalMinute("&amp;$E$16&amp;")="&amp;G268&amp;"))", "Bar", "", "Close", "5", "0", "", "", "","FALSE","T"))</f>
        <v/>
      </c>
      <c r="W268" s="115" t="str">
        <f>IF(O268=1,"",RTD("cqg.rtd",,"StudyData", "(Vol("&amp;$E$17&amp;")when  (LocalYear("&amp;$E$17&amp;")="&amp;$D$6&amp;" AND LocalMonth("&amp;$E$17&amp;")="&amp;$C$6&amp;" AND LocalDay("&amp;$E$17&amp;")="&amp;$B$6&amp;" AND LocalHour("&amp;$E$17&amp;")="&amp;F268&amp;" AND LocalMinute("&amp;$E$17&amp;")="&amp;G268&amp;"))", "Bar", "", "Close", "5", "0", "", "", "","FALSE","T"))</f>
        <v/>
      </c>
      <c r="X268" s="115" t="str">
        <f>IF(O268=1,"",RTD("cqg.rtd",,"StudyData", "(Vol("&amp;$E$18&amp;")when  (LocalYear("&amp;$E$18&amp;")="&amp;$D$7&amp;" AND LocalMonth("&amp;$E$18&amp;")="&amp;$C$7&amp;" AND LocalDay("&amp;$E$18&amp;")="&amp;$B$7&amp;" AND LocalHour("&amp;$E$18&amp;")="&amp;F268&amp;" AND LocalMinute("&amp;$E$18&amp;")="&amp;G268&amp;"))", "Bar", "", "Close", "5", "0", "", "", "","FALSE","T"))</f>
        <v/>
      </c>
      <c r="Y268" s="115" t="str">
        <f>IF(O268=1,"",RTD("cqg.rtd",,"StudyData", "(Vol("&amp;$E$19&amp;")when  (LocalYear("&amp;$E$19&amp;")="&amp;$D$8&amp;" AND LocalMonth("&amp;$E$19&amp;")="&amp;$C$8&amp;" AND LocalDay("&amp;$E$19&amp;")="&amp;$B$8&amp;" AND LocalHour("&amp;$E$19&amp;")="&amp;F268&amp;" AND LocalMinute("&amp;$E$19&amp;")="&amp;G268&amp;"))", "Bar", "", "Close", "5", "0", "", "", "","FALSE","T"))</f>
        <v/>
      </c>
      <c r="Z268" s="115" t="str">
        <f>IF(O268=1,"",RTD("cqg.rtd",,"StudyData", "(Vol("&amp;$E$20&amp;")when  (LocalYear("&amp;$E$20&amp;")="&amp;$D$9&amp;" AND LocalMonth("&amp;$E$20&amp;")="&amp;$C$9&amp;" AND LocalDay("&amp;$E$20&amp;")="&amp;$B$9&amp;" AND LocalHour("&amp;$E$20&amp;")="&amp;F268&amp;" AND LocalMinute("&amp;$E$20&amp;")="&amp;G268&amp;"))", "Bar", "", "Close", "5", "0", "", "", "","FALSE","T"))</f>
        <v/>
      </c>
      <c r="AA268" s="115" t="str">
        <f>IF(O268=1,"",RTD("cqg.rtd",,"StudyData", "(Vol("&amp;$E$21&amp;")when  (LocalYear("&amp;$E$21&amp;")="&amp;$D$10&amp;" AND LocalMonth("&amp;$E$21&amp;")="&amp;$C$10&amp;" AND LocalDay("&amp;$E$21&amp;")="&amp;$B$10&amp;" AND LocalHour("&amp;$E$21&amp;")="&amp;F268&amp;" AND LocalMinute("&amp;$E$21&amp;")="&amp;G268&amp;"))", "Bar", "", "Close", "5", "0", "", "", "","FALSE","T"))</f>
        <v/>
      </c>
      <c r="AB268" s="115" t="str">
        <f>IF(O268=1,"",RTD("cqg.rtd",,"StudyData", "(Vol("&amp;$E$21&amp;")when  (LocalYear("&amp;$E$21&amp;")="&amp;$D$11&amp;" AND LocalMonth("&amp;$E$21&amp;")="&amp;$C$11&amp;" AND LocalDay("&amp;$E$21&amp;")="&amp;$B$11&amp;" AND LocalHour("&amp;$E$21&amp;")="&amp;F268&amp;" AND LocalMinute("&amp;$E$21&amp;")="&amp;G268&amp;"))", "Bar", "", "Close", "5", "0", "", "", "","FALSE","T"))</f>
        <v/>
      </c>
      <c r="AC268" s="116" t="str">
        <f t="shared" si="41"/>
        <v/>
      </c>
      <c r="AE268" s="115" t="str">
        <f ca="1">IF($R268=1,SUM($S$1:S268),"")</f>
        <v/>
      </c>
      <c r="AF268" s="115" t="str">
        <f ca="1">IF($R268=1,SUM($T$1:T268),"")</f>
        <v/>
      </c>
      <c r="AG268" s="115" t="str">
        <f ca="1">IF($R268=1,SUM($U$1:U268),"")</f>
        <v/>
      </c>
      <c r="AH268" s="115" t="str">
        <f ca="1">IF($R268=1,SUM($V$1:V268),"")</f>
        <v/>
      </c>
      <c r="AI268" s="115" t="str">
        <f ca="1">IF($R268=1,SUM($W$1:W268),"")</f>
        <v/>
      </c>
      <c r="AJ268" s="115" t="str">
        <f ca="1">IF($R268=1,SUM($X$1:X268),"")</f>
        <v/>
      </c>
      <c r="AK268" s="115" t="str">
        <f ca="1">IF($R268=1,SUM($Y$1:Y268),"")</f>
        <v/>
      </c>
      <c r="AL268" s="115" t="str">
        <f ca="1">IF($R268=1,SUM($Z$1:Z268),"")</f>
        <v/>
      </c>
      <c r="AM268" s="115" t="str">
        <f ca="1">IF($R268=1,SUM($AA$1:AA268),"")</f>
        <v/>
      </c>
      <c r="AN268" s="115" t="str">
        <f ca="1">IF($R268=1,SUM($AB$1:AB268),"")</f>
        <v/>
      </c>
      <c r="AO268" s="115" t="str">
        <f ca="1">IF($R268=1,SUM($AC$1:AC268),"")</f>
        <v/>
      </c>
      <c r="AQ268" s="120" t="str">
        <f t="shared" si="42"/>
        <v>30:45</v>
      </c>
    </row>
    <row r="269" spans="6:43" x14ac:dyDescent="0.3">
      <c r="F269" s="115">
        <f t="shared" si="43"/>
        <v>30</v>
      </c>
      <c r="G269" s="117">
        <f t="shared" si="44"/>
        <v>50</v>
      </c>
      <c r="H269" s="118">
        <f t="shared" si="45"/>
        <v>1.2847222222222221</v>
      </c>
      <c r="K269" s="116" t="str">
        <f xml:space="preserve"> IF(O269=1,"",RTD("cqg.rtd",,"StudyData",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/>
      </c>
      <c r="L269" s="116" t="e">
        <f>IF(K269="",NA(),RTD("cqg.rtd",,"StudyData",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>#N/A</v>
      </c>
      <c r="O269" s="115">
        <f t="shared" si="46"/>
        <v>1</v>
      </c>
      <c r="R269" s="115">
        <f t="shared" ca="1" si="47"/>
        <v>1.2469999999999728</v>
      </c>
      <c r="S269" s="115" t="str">
        <f>IF(O269=1,"",RTD("cqg.rtd",,"StudyData", "(Vol("&amp;$E$13&amp;")when  (LocalYear("&amp;$E$13&amp;")="&amp;$D$2&amp;" AND LocalMonth("&amp;$E$13&amp;")="&amp;$C$2&amp;" AND LocalDay("&amp;$E$13&amp;")="&amp;$B$2&amp;" AND LocalHour("&amp;$E$13&amp;")="&amp;F269&amp;" AND LocalMinute("&amp;$E$13&amp;")="&amp;G269&amp;"))", "Bar", "", "Close", "5", "0", "", "", "","FALSE","T"))</f>
        <v/>
      </c>
      <c r="T269" s="115" t="str">
        <f>IF(O269=1,"",RTD("cqg.rtd",,"StudyData", "(Vol("&amp;$E$14&amp;")when  (LocalYear("&amp;$E$14&amp;")="&amp;$D$3&amp;" AND LocalMonth("&amp;$E$14&amp;")="&amp;$C$3&amp;" AND LocalDay("&amp;$E$14&amp;")="&amp;$B$3&amp;" AND LocalHour("&amp;$E$14&amp;")="&amp;F269&amp;" AND LocalMinute("&amp;$E$14&amp;")="&amp;G269&amp;"))", "Bar", "", "Close", "5", "0", "", "", "","FALSE","T"))</f>
        <v/>
      </c>
      <c r="U269" s="115" t="str">
        <f>IF(O269=1,"",RTD("cqg.rtd",,"StudyData", "(Vol("&amp;$E$15&amp;")when  (LocalYear("&amp;$E$15&amp;")="&amp;$D$4&amp;" AND LocalMonth("&amp;$E$15&amp;")="&amp;$C$4&amp;" AND LocalDay("&amp;$E$15&amp;")="&amp;$B$4&amp;" AND LocalHour("&amp;$E$15&amp;")="&amp;F269&amp;" AND LocalMinute("&amp;$E$15&amp;")="&amp;G269&amp;"))", "Bar", "", "Close", "5", "0", "", "", "","FALSE","T"))</f>
        <v/>
      </c>
      <c r="V269" s="115" t="str">
        <f>IF(O269=1,"",RTD("cqg.rtd",,"StudyData", "(Vol("&amp;$E$16&amp;")when  (LocalYear("&amp;$E$16&amp;")="&amp;$D$5&amp;" AND LocalMonth("&amp;$E$16&amp;")="&amp;$C$5&amp;" AND LocalDay("&amp;$E$16&amp;")="&amp;$B$5&amp;" AND LocalHour("&amp;$E$16&amp;")="&amp;F269&amp;" AND LocalMinute("&amp;$E$16&amp;")="&amp;G269&amp;"))", "Bar", "", "Close", "5", "0", "", "", "","FALSE","T"))</f>
        <v/>
      </c>
      <c r="W269" s="115" t="str">
        <f>IF(O269=1,"",RTD("cqg.rtd",,"StudyData", "(Vol("&amp;$E$17&amp;")when  (LocalYear("&amp;$E$17&amp;")="&amp;$D$6&amp;" AND LocalMonth("&amp;$E$17&amp;")="&amp;$C$6&amp;" AND LocalDay("&amp;$E$17&amp;")="&amp;$B$6&amp;" AND LocalHour("&amp;$E$17&amp;")="&amp;F269&amp;" AND LocalMinute("&amp;$E$17&amp;")="&amp;G269&amp;"))", "Bar", "", "Close", "5", "0", "", "", "","FALSE","T"))</f>
        <v/>
      </c>
      <c r="X269" s="115" t="str">
        <f>IF(O269=1,"",RTD("cqg.rtd",,"StudyData", "(Vol("&amp;$E$18&amp;")when  (LocalYear("&amp;$E$18&amp;")="&amp;$D$7&amp;" AND LocalMonth("&amp;$E$18&amp;")="&amp;$C$7&amp;" AND LocalDay("&amp;$E$18&amp;")="&amp;$B$7&amp;" AND LocalHour("&amp;$E$18&amp;")="&amp;F269&amp;" AND LocalMinute("&amp;$E$18&amp;")="&amp;G269&amp;"))", "Bar", "", "Close", "5", "0", "", "", "","FALSE","T"))</f>
        <v/>
      </c>
      <c r="Y269" s="115" t="str">
        <f>IF(O269=1,"",RTD("cqg.rtd",,"StudyData", "(Vol("&amp;$E$19&amp;")when  (LocalYear("&amp;$E$19&amp;")="&amp;$D$8&amp;" AND LocalMonth("&amp;$E$19&amp;")="&amp;$C$8&amp;" AND LocalDay("&amp;$E$19&amp;")="&amp;$B$8&amp;" AND LocalHour("&amp;$E$19&amp;")="&amp;F269&amp;" AND LocalMinute("&amp;$E$19&amp;")="&amp;G269&amp;"))", "Bar", "", "Close", "5", "0", "", "", "","FALSE","T"))</f>
        <v/>
      </c>
      <c r="Z269" s="115" t="str">
        <f>IF(O269=1,"",RTD("cqg.rtd",,"StudyData", "(Vol("&amp;$E$20&amp;")when  (LocalYear("&amp;$E$20&amp;")="&amp;$D$9&amp;" AND LocalMonth("&amp;$E$20&amp;")="&amp;$C$9&amp;" AND LocalDay("&amp;$E$20&amp;")="&amp;$B$9&amp;" AND LocalHour("&amp;$E$20&amp;")="&amp;F269&amp;" AND LocalMinute("&amp;$E$20&amp;")="&amp;G269&amp;"))", "Bar", "", "Close", "5", "0", "", "", "","FALSE","T"))</f>
        <v/>
      </c>
      <c r="AA269" s="115" t="str">
        <f>IF(O269=1,"",RTD("cqg.rtd",,"StudyData", "(Vol("&amp;$E$21&amp;")when  (LocalYear("&amp;$E$21&amp;")="&amp;$D$10&amp;" AND LocalMonth("&amp;$E$21&amp;")="&amp;$C$10&amp;" AND LocalDay("&amp;$E$21&amp;")="&amp;$B$10&amp;" AND LocalHour("&amp;$E$21&amp;")="&amp;F269&amp;" AND LocalMinute("&amp;$E$21&amp;")="&amp;G269&amp;"))", "Bar", "", "Close", "5", "0", "", "", "","FALSE","T"))</f>
        <v/>
      </c>
      <c r="AB269" s="115" t="str">
        <f>IF(O269=1,"",RTD("cqg.rtd",,"StudyData", "(Vol("&amp;$E$21&amp;")when  (LocalYear("&amp;$E$21&amp;")="&amp;$D$11&amp;" AND LocalMonth("&amp;$E$21&amp;")="&amp;$C$11&amp;" AND LocalDay("&amp;$E$21&amp;")="&amp;$B$11&amp;" AND LocalHour("&amp;$E$21&amp;")="&amp;F269&amp;" AND LocalMinute("&amp;$E$21&amp;")="&amp;G269&amp;"))", "Bar", "", "Close", "5", "0", "", "", "","FALSE","T"))</f>
        <v/>
      </c>
      <c r="AC269" s="116" t="str">
        <f t="shared" si="41"/>
        <v/>
      </c>
      <c r="AE269" s="115" t="str">
        <f ca="1">IF($R269=1,SUM($S$1:S269),"")</f>
        <v/>
      </c>
      <c r="AF269" s="115" t="str">
        <f ca="1">IF($R269=1,SUM($T$1:T269),"")</f>
        <v/>
      </c>
      <c r="AG269" s="115" t="str">
        <f ca="1">IF($R269=1,SUM($U$1:U269),"")</f>
        <v/>
      </c>
      <c r="AH269" s="115" t="str">
        <f ca="1">IF($R269=1,SUM($V$1:V269),"")</f>
        <v/>
      </c>
      <c r="AI269" s="115" t="str">
        <f ca="1">IF($R269=1,SUM($W$1:W269),"")</f>
        <v/>
      </c>
      <c r="AJ269" s="115" t="str">
        <f ca="1">IF($R269=1,SUM($X$1:X269),"")</f>
        <v/>
      </c>
      <c r="AK269" s="115" t="str">
        <f ca="1">IF($R269=1,SUM($Y$1:Y269),"")</f>
        <v/>
      </c>
      <c r="AL269" s="115" t="str">
        <f ca="1">IF($R269=1,SUM($Z$1:Z269),"")</f>
        <v/>
      </c>
      <c r="AM269" s="115" t="str">
        <f ca="1">IF($R269=1,SUM($AA$1:AA269),"")</f>
        <v/>
      </c>
      <c r="AN269" s="115" t="str">
        <f ca="1">IF($R269=1,SUM($AB$1:AB269),"")</f>
        <v/>
      </c>
      <c r="AO269" s="115" t="str">
        <f ca="1">IF($R269=1,SUM($AC$1:AC269),"")</f>
        <v/>
      </c>
      <c r="AQ269" s="120" t="str">
        <f t="shared" si="42"/>
        <v>30:50</v>
      </c>
    </row>
    <row r="270" spans="6:43" x14ac:dyDescent="0.3">
      <c r="F270" s="115">
        <f t="shared" si="43"/>
        <v>30</v>
      </c>
      <c r="G270" s="117">
        <f t="shared" si="44"/>
        <v>55</v>
      </c>
      <c r="H270" s="118">
        <f t="shared" si="45"/>
        <v>1.2881944444444444</v>
      </c>
      <c r="K270" s="116" t="str">
        <f xml:space="preserve"> IF(O270=1,"",RTD("cqg.rtd",,"StudyData",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/>
      </c>
      <c r="L270" s="116" t="e">
        <f>IF(K270="",NA(),RTD("cqg.rtd",,"StudyData",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>#N/A</v>
      </c>
      <c r="O270" s="115">
        <f t="shared" si="46"/>
        <v>1</v>
      </c>
      <c r="R270" s="115">
        <f t="shared" ca="1" si="47"/>
        <v>1.2479999999999727</v>
      </c>
      <c r="S270" s="115" t="str">
        <f>IF(O270=1,"",RTD("cqg.rtd",,"StudyData", "(Vol("&amp;$E$13&amp;")when  (LocalYear("&amp;$E$13&amp;")="&amp;$D$2&amp;" AND LocalMonth("&amp;$E$13&amp;")="&amp;$C$2&amp;" AND LocalDay("&amp;$E$13&amp;")="&amp;$B$2&amp;" AND LocalHour("&amp;$E$13&amp;")="&amp;F270&amp;" AND LocalMinute("&amp;$E$13&amp;")="&amp;G270&amp;"))", "Bar", "", "Close", "5", "0", "", "", "","FALSE","T"))</f>
        <v/>
      </c>
      <c r="T270" s="115" t="str">
        <f>IF(O270=1,"",RTD("cqg.rtd",,"StudyData", "(Vol("&amp;$E$14&amp;")when  (LocalYear("&amp;$E$14&amp;")="&amp;$D$3&amp;" AND LocalMonth("&amp;$E$14&amp;")="&amp;$C$3&amp;" AND LocalDay("&amp;$E$14&amp;")="&amp;$B$3&amp;" AND LocalHour("&amp;$E$14&amp;")="&amp;F270&amp;" AND LocalMinute("&amp;$E$14&amp;")="&amp;G270&amp;"))", "Bar", "", "Close", "5", "0", "", "", "","FALSE","T"))</f>
        <v/>
      </c>
      <c r="U270" s="115" t="str">
        <f>IF(O270=1,"",RTD("cqg.rtd",,"StudyData", "(Vol("&amp;$E$15&amp;")when  (LocalYear("&amp;$E$15&amp;")="&amp;$D$4&amp;" AND LocalMonth("&amp;$E$15&amp;")="&amp;$C$4&amp;" AND LocalDay("&amp;$E$15&amp;")="&amp;$B$4&amp;" AND LocalHour("&amp;$E$15&amp;")="&amp;F270&amp;" AND LocalMinute("&amp;$E$15&amp;")="&amp;G270&amp;"))", "Bar", "", "Close", "5", "0", "", "", "","FALSE","T"))</f>
        <v/>
      </c>
      <c r="V270" s="115" t="str">
        <f>IF(O270=1,"",RTD("cqg.rtd",,"StudyData", "(Vol("&amp;$E$16&amp;")when  (LocalYear("&amp;$E$16&amp;")="&amp;$D$5&amp;" AND LocalMonth("&amp;$E$16&amp;")="&amp;$C$5&amp;" AND LocalDay("&amp;$E$16&amp;")="&amp;$B$5&amp;" AND LocalHour("&amp;$E$16&amp;")="&amp;F270&amp;" AND LocalMinute("&amp;$E$16&amp;")="&amp;G270&amp;"))", "Bar", "", "Close", "5", "0", "", "", "","FALSE","T"))</f>
        <v/>
      </c>
      <c r="W270" s="115" t="str">
        <f>IF(O270=1,"",RTD("cqg.rtd",,"StudyData", "(Vol("&amp;$E$17&amp;")when  (LocalYear("&amp;$E$17&amp;")="&amp;$D$6&amp;" AND LocalMonth("&amp;$E$17&amp;")="&amp;$C$6&amp;" AND LocalDay("&amp;$E$17&amp;")="&amp;$B$6&amp;" AND LocalHour("&amp;$E$17&amp;")="&amp;F270&amp;" AND LocalMinute("&amp;$E$17&amp;")="&amp;G270&amp;"))", "Bar", "", "Close", "5", "0", "", "", "","FALSE","T"))</f>
        <v/>
      </c>
      <c r="X270" s="115" t="str">
        <f>IF(O270=1,"",RTD("cqg.rtd",,"StudyData", "(Vol("&amp;$E$18&amp;")when  (LocalYear("&amp;$E$18&amp;")="&amp;$D$7&amp;" AND LocalMonth("&amp;$E$18&amp;")="&amp;$C$7&amp;" AND LocalDay("&amp;$E$18&amp;")="&amp;$B$7&amp;" AND LocalHour("&amp;$E$18&amp;")="&amp;F270&amp;" AND LocalMinute("&amp;$E$18&amp;")="&amp;G270&amp;"))", "Bar", "", "Close", "5", "0", "", "", "","FALSE","T"))</f>
        <v/>
      </c>
      <c r="Y270" s="115" t="str">
        <f>IF(O270=1,"",RTD("cqg.rtd",,"StudyData", "(Vol("&amp;$E$19&amp;")when  (LocalYear("&amp;$E$19&amp;")="&amp;$D$8&amp;" AND LocalMonth("&amp;$E$19&amp;")="&amp;$C$8&amp;" AND LocalDay("&amp;$E$19&amp;")="&amp;$B$8&amp;" AND LocalHour("&amp;$E$19&amp;")="&amp;F270&amp;" AND LocalMinute("&amp;$E$19&amp;")="&amp;G270&amp;"))", "Bar", "", "Close", "5", "0", "", "", "","FALSE","T"))</f>
        <v/>
      </c>
      <c r="Z270" s="115" t="str">
        <f>IF(O270=1,"",RTD("cqg.rtd",,"StudyData", "(Vol("&amp;$E$20&amp;")when  (LocalYear("&amp;$E$20&amp;")="&amp;$D$9&amp;" AND LocalMonth("&amp;$E$20&amp;")="&amp;$C$9&amp;" AND LocalDay("&amp;$E$20&amp;")="&amp;$B$9&amp;" AND LocalHour("&amp;$E$20&amp;")="&amp;F270&amp;" AND LocalMinute("&amp;$E$20&amp;")="&amp;G270&amp;"))", "Bar", "", "Close", "5", "0", "", "", "","FALSE","T"))</f>
        <v/>
      </c>
      <c r="AA270" s="115" t="str">
        <f>IF(O270=1,"",RTD("cqg.rtd",,"StudyData", "(Vol("&amp;$E$21&amp;")when  (LocalYear("&amp;$E$21&amp;")="&amp;$D$10&amp;" AND LocalMonth("&amp;$E$21&amp;")="&amp;$C$10&amp;" AND LocalDay("&amp;$E$21&amp;")="&amp;$B$10&amp;" AND LocalHour("&amp;$E$21&amp;")="&amp;F270&amp;" AND LocalMinute("&amp;$E$21&amp;")="&amp;G270&amp;"))", "Bar", "", "Close", "5", "0", "", "", "","FALSE","T"))</f>
        <v/>
      </c>
      <c r="AB270" s="115" t="str">
        <f>IF(O270=1,"",RTD("cqg.rtd",,"StudyData", "(Vol("&amp;$E$21&amp;")when  (LocalYear("&amp;$E$21&amp;")="&amp;$D$11&amp;" AND LocalMonth("&amp;$E$21&amp;")="&amp;$C$11&amp;" AND LocalDay("&amp;$E$21&amp;")="&amp;$B$11&amp;" AND LocalHour("&amp;$E$21&amp;")="&amp;F270&amp;" AND LocalMinute("&amp;$E$21&amp;")="&amp;G270&amp;"))", "Bar", "", "Close", "5", "0", "", "", "","FALSE","T"))</f>
        <v/>
      </c>
      <c r="AC270" s="116" t="str">
        <f t="shared" si="41"/>
        <v/>
      </c>
      <c r="AE270" s="115" t="str">
        <f ca="1">IF($R270=1,SUM($S$1:S270),"")</f>
        <v/>
      </c>
      <c r="AF270" s="115" t="str">
        <f ca="1">IF($R270=1,SUM($T$1:T270),"")</f>
        <v/>
      </c>
      <c r="AG270" s="115" t="str">
        <f ca="1">IF($R270=1,SUM($U$1:U270),"")</f>
        <v/>
      </c>
      <c r="AH270" s="115" t="str">
        <f ca="1">IF($R270=1,SUM($V$1:V270),"")</f>
        <v/>
      </c>
      <c r="AI270" s="115" t="str">
        <f ca="1">IF($R270=1,SUM($W$1:W270),"")</f>
        <v/>
      </c>
      <c r="AJ270" s="115" t="str">
        <f ca="1">IF($R270=1,SUM($X$1:X270),"")</f>
        <v/>
      </c>
      <c r="AK270" s="115" t="str">
        <f ca="1">IF($R270=1,SUM($Y$1:Y270),"")</f>
        <v/>
      </c>
      <c r="AL270" s="115" t="str">
        <f ca="1">IF($R270=1,SUM($Z$1:Z270),"")</f>
        <v/>
      </c>
      <c r="AM270" s="115" t="str">
        <f ca="1">IF($R270=1,SUM($AA$1:AA270),"")</f>
        <v/>
      </c>
      <c r="AN270" s="115" t="str">
        <f ca="1">IF($R270=1,SUM($AB$1:AB270),"")</f>
        <v/>
      </c>
      <c r="AO270" s="115" t="str">
        <f ca="1">IF($R270=1,SUM($AC$1:AC270),"")</f>
        <v/>
      </c>
      <c r="AQ270" s="120" t="str">
        <f t="shared" si="42"/>
        <v>30:55</v>
      </c>
    </row>
    <row r="271" spans="6:43" x14ac:dyDescent="0.3">
      <c r="F271" s="115">
        <f t="shared" si="43"/>
        <v>31</v>
      </c>
      <c r="G271" s="117" t="str">
        <f t="shared" si="44"/>
        <v>00</v>
      </c>
      <c r="H271" s="118">
        <f t="shared" si="45"/>
        <v>1.2916666666666667</v>
      </c>
      <c r="K271" s="116" t="str">
        <f xml:space="preserve"> IF(O271=1,"",RTD("cqg.rtd",,"StudyData",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/>
      </c>
      <c r="L271" s="116" t="e">
        <f>IF(K271="",NA(),RTD("cqg.rtd",,"StudyData",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>#N/A</v>
      </c>
      <c r="O271" s="115">
        <f t="shared" si="46"/>
        <v>1</v>
      </c>
      <c r="R271" s="115">
        <f t="shared" ca="1" si="47"/>
        <v>1.2489999999999726</v>
      </c>
      <c r="S271" s="115" t="str">
        <f>IF(O271=1,"",RTD("cqg.rtd",,"StudyData", "(Vol("&amp;$E$13&amp;")when  (LocalYear("&amp;$E$13&amp;")="&amp;$D$2&amp;" AND LocalMonth("&amp;$E$13&amp;")="&amp;$C$2&amp;" AND LocalDay("&amp;$E$13&amp;")="&amp;$B$2&amp;" AND LocalHour("&amp;$E$13&amp;")="&amp;F271&amp;" AND LocalMinute("&amp;$E$13&amp;")="&amp;G271&amp;"))", "Bar", "", "Close", "5", "0", "", "", "","FALSE","T"))</f>
        <v/>
      </c>
      <c r="T271" s="115" t="str">
        <f>IF(O271=1,"",RTD("cqg.rtd",,"StudyData", "(Vol("&amp;$E$14&amp;")when  (LocalYear("&amp;$E$14&amp;")="&amp;$D$3&amp;" AND LocalMonth("&amp;$E$14&amp;")="&amp;$C$3&amp;" AND LocalDay("&amp;$E$14&amp;")="&amp;$B$3&amp;" AND LocalHour("&amp;$E$14&amp;")="&amp;F271&amp;" AND LocalMinute("&amp;$E$14&amp;")="&amp;G271&amp;"))", "Bar", "", "Close", "5", "0", "", "", "","FALSE","T"))</f>
        <v/>
      </c>
      <c r="U271" s="115" t="str">
        <f>IF(O271=1,"",RTD("cqg.rtd",,"StudyData", "(Vol("&amp;$E$15&amp;")when  (LocalYear("&amp;$E$15&amp;")="&amp;$D$4&amp;" AND LocalMonth("&amp;$E$15&amp;")="&amp;$C$4&amp;" AND LocalDay("&amp;$E$15&amp;")="&amp;$B$4&amp;" AND LocalHour("&amp;$E$15&amp;")="&amp;F271&amp;" AND LocalMinute("&amp;$E$15&amp;")="&amp;G271&amp;"))", "Bar", "", "Close", "5", "0", "", "", "","FALSE","T"))</f>
        <v/>
      </c>
      <c r="V271" s="115" t="str">
        <f>IF(O271=1,"",RTD("cqg.rtd",,"StudyData", "(Vol("&amp;$E$16&amp;")when  (LocalYear("&amp;$E$16&amp;")="&amp;$D$5&amp;" AND LocalMonth("&amp;$E$16&amp;")="&amp;$C$5&amp;" AND LocalDay("&amp;$E$16&amp;")="&amp;$B$5&amp;" AND LocalHour("&amp;$E$16&amp;")="&amp;F271&amp;" AND LocalMinute("&amp;$E$16&amp;")="&amp;G271&amp;"))", "Bar", "", "Close", "5", "0", "", "", "","FALSE","T"))</f>
        <v/>
      </c>
      <c r="W271" s="115" t="str">
        <f>IF(O271=1,"",RTD("cqg.rtd",,"StudyData", "(Vol("&amp;$E$17&amp;")when  (LocalYear("&amp;$E$17&amp;")="&amp;$D$6&amp;" AND LocalMonth("&amp;$E$17&amp;")="&amp;$C$6&amp;" AND LocalDay("&amp;$E$17&amp;")="&amp;$B$6&amp;" AND LocalHour("&amp;$E$17&amp;")="&amp;F271&amp;" AND LocalMinute("&amp;$E$17&amp;")="&amp;G271&amp;"))", "Bar", "", "Close", "5", "0", "", "", "","FALSE","T"))</f>
        <v/>
      </c>
      <c r="X271" s="115" t="str">
        <f>IF(O271=1,"",RTD("cqg.rtd",,"StudyData", "(Vol("&amp;$E$18&amp;")when  (LocalYear("&amp;$E$18&amp;")="&amp;$D$7&amp;" AND LocalMonth("&amp;$E$18&amp;")="&amp;$C$7&amp;" AND LocalDay("&amp;$E$18&amp;")="&amp;$B$7&amp;" AND LocalHour("&amp;$E$18&amp;")="&amp;F271&amp;" AND LocalMinute("&amp;$E$18&amp;")="&amp;G271&amp;"))", "Bar", "", "Close", "5", "0", "", "", "","FALSE","T"))</f>
        <v/>
      </c>
      <c r="Y271" s="115" t="str">
        <f>IF(O271=1,"",RTD("cqg.rtd",,"StudyData", "(Vol("&amp;$E$19&amp;")when  (LocalYear("&amp;$E$19&amp;")="&amp;$D$8&amp;" AND LocalMonth("&amp;$E$19&amp;")="&amp;$C$8&amp;" AND LocalDay("&amp;$E$19&amp;")="&amp;$B$8&amp;" AND LocalHour("&amp;$E$19&amp;")="&amp;F271&amp;" AND LocalMinute("&amp;$E$19&amp;")="&amp;G271&amp;"))", "Bar", "", "Close", "5", "0", "", "", "","FALSE","T"))</f>
        <v/>
      </c>
      <c r="Z271" s="115" t="str">
        <f>IF(O271=1,"",RTD("cqg.rtd",,"StudyData", "(Vol("&amp;$E$20&amp;")when  (LocalYear("&amp;$E$20&amp;")="&amp;$D$9&amp;" AND LocalMonth("&amp;$E$20&amp;")="&amp;$C$9&amp;" AND LocalDay("&amp;$E$20&amp;")="&amp;$B$9&amp;" AND LocalHour("&amp;$E$20&amp;")="&amp;F271&amp;" AND LocalMinute("&amp;$E$20&amp;")="&amp;G271&amp;"))", "Bar", "", "Close", "5", "0", "", "", "","FALSE","T"))</f>
        <v/>
      </c>
      <c r="AA271" s="115" t="str">
        <f>IF(O271=1,"",RTD("cqg.rtd",,"StudyData", "(Vol("&amp;$E$21&amp;")when  (LocalYear("&amp;$E$21&amp;")="&amp;$D$10&amp;" AND LocalMonth("&amp;$E$21&amp;")="&amp;$C$10&amp;" AND LocalDay("&amp;$E$21&amp;")="&amp;$B$10&amp;" AND LocalHour("&amp;$E$21&amp;")="&amp;F271&amp;" AND LocalMinute("&amp;$E$21&amp;")="&amp;G271&amp;"))", "Bar", "", "Close", "5", "0", "", "", "","FALSE","T"))</f>
        <v/>
      </c>
      <c r="AB271" s="115" t="str">
        <f>IF(O271=1,"",RTD("cqg.rtd",,"StudyData", "(Vol("&amp;$E$21&amp;")when  (LocalYear("&amp;$E$21&amp;")="&amp;$D$11&amp;" AND LocalMonth("&amp;$E$21&amp;")="&amp;$C$11&amp;" AND LocalDay("&amp;$E$21&amp;")="&amp;$B$11&amp;" AND LocalHour("&amp;$E$21&amp;")="&amp;F271&amp;" AND LocalMinute("&amp;$E$21&amp;")="&amp;G271&amp;"))", "Bar", "", "Close", "5", "0", "", "", "","FALSE","T"))</f>
        <v/>
      </c>
      <c r="AC271" s="116" t="str">
        <f t="shared" si="41"/>
        <v/>
      </c>
      <c r="AE271" s="115" t="str">
        <f ca="1">IF($R271=1,SUM($S$1:S271),"")</f>
        <v/>
      </c>
      <c r="AF271" s="115" t="str">
        <f ca="1">IF($R271=1,SUM($T$1:T271),"")</f>
        <v/>
      </c>
      <c r="AG271" s="115" t="str">
        <f ca="1">IF($R271=1,SUM($U$1:U271),"")</f>
        <v/>
      </c>
      <c r="AH271" s="115" t="str">
        <f ca="1">IF($R271=1,SUM($V$1:V271),"")</f>
        <v/>
      </c>
      <c r="AI271" s="115" t="str">
        <f ca="1">IF($R271=1,SUM($W$1:W271),"")</f>
        <v/>
      </c>
      <c r="AJ271" s="115" t="str">
        <f ca="1">IF($R271=1,SUM($X$1:X271),"")</f>
        <v/>
      </c>
      <c r="AK271" s="115" t="str">
        <f ca="1">IF($R271=1,SUM($Y$1:Y271),"")</f>
        <v/>
      </c>
      <c r="AL271" s="115" t="str">
        <f ca="1">IF($R271=1,SUM($Z$1:Z271),"")</f>
        <v/>
      </c>
      <c r="AM271" s="115" t="str">
        <f ca="1">IF($R271=1,SUM($AA$1:AA271),"")</f>
        <v/>
      </c>
      <c r="AN271" s="115" t="str">
        <f ca="1">IF($R271=1,SUM($AB$1:AB271),"")</f>
        <v/>
      </c>
      <c r="AO271" s="115" t="str">
        <f ca="1">IF($R271=1,SUM($AC$1:AC271),"")</f>
        <v/>
      </c>
      <c r="AQ271" s="120" t="str">
        <f t="shared" si="42"/>
        <v>31:00</v>
      </c>
    </row>
    <row r="272" spans="6:43" x14ac:dyDescent="0.3">
      <c r="F272" s="115">
        <f t="shared" ref="F272:F282" si="48">IF(G271=55,F271+1,F271)</f>
        <v>31</v>
      </c>
      <c r="G272" s="117" t="str">
        <f t="shared" ref="G272:G282" si="49">IF(G271=55,0&amp;0,IF(G271=0&amp;0,G271+0&amp;5,G271+5))</f>
        <v>05</v>
      </c>
      <c r="H272" s="118">
        <f t="shared" ref="H272:H282" si="50">_xlfn.NUMBERVALUE(F272&amp;":"&amp;G272)</f>
        <v>1.2951388888888888</v>
      </c>
      <c r="K272" s="116" t="str">
        <f xml:space="preserve"> IF(O272=1,"",RTD("cqg.rtd",,"StudyData",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/>
      </c>
      <c r="L272" s="116" t="e">
        <f>IF(K272="",NA(),RTD("cqg.rtd",,"StudyData",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>#N/A</v>
      </c>
      <c r="O272" s="115">
        <f t="shared" si="46"/>
        <v>1</v>
      </c>
      <c r="R272" s="115">
        <f t="shared" ca="1" si="47"/>
        <v>1.2499999999999725</v>
      </c>
      <c r="S272" s="115" t="str">
        <f>IF(O272=1,"",RTD("cqg.rtd",,"StudyData", "(Vol("&amp;$E$13&amp;")when  (LocalYear("&amp;$E$13&amp;")="&amp;$D$2&amp;" AND LocalMonth("&amp;$E$13&amp;")="&amp;$C$2&amp;" AND LocalDay("&amp;$E$13&amp;")="&amp;$B$2&amp;" AND LocalHour("&amp;$E$13&amp;")="&amp;F272&amp;" AND LocalMinute("&amp;$E$13&amp;")="&amp;G272&amp;"))", "Bar", "", "Close", "5", "0", "", "", "","FALSE","T"))</f>
        <v/>
      </c>
      <c r="T272" s="115" t="str">
        <f>IF(O272=1,"",RTD("cqg.rtd",,"StudyData", "(Vol("&amp;$E$14&amp;")when  (LocalYear("&amp;$E$14&amp;")="&amp;$D$3&amp;" AND LocalMonth("&amp;$E$14&amp;")="&amp;$C$3&amp;" AND LocalDay("&amp;$E$14&amp;")="&amp;$B$3&amp;" AND LocalHour("&amp;$E$14&amp;")="&amp;F272&amp;" AND LocalMinute("&amp;$E$14&amp;")="&amp;G272&amp;"))", "Bar", "", "Close", "5", "0", "", "", "","FALSE","T"))</f>
        <v/>
      </c>
      <c r="U272" s="115" t="str">
        <f>IF(O272=1,"",RTD("cqg.rtd",,"StudyData", "(Vol("&amp;$E$15&amp;")when  (LocalYear("&amp;$E$15&amp;")="&amp;$D$4&amp;" AND LocalMonth("&amp;$E$15&amp;")="&amp;$C$4&amp;" AND LocalDay("&amp;$E$15&amp;")="&amp;$B$4&amp;" AND LocalHour("&amp;$E$15&amp;")="&amp;F272&amp;" AND LocalMinute("&amp;$E$15&amp;")="&amp;G272&amp;"))", "Bar", "", "Close", "5", "0", "", "", "","FALSE","T"))</f>
        <v/>
      </c>
      <c r="V272" s="115" t="str">
        <f>IF(O272=1,"",RTD("cqg.rtd",,"StudyData", "(Vol("&amp;$E$16&amp;")when  (LocalYear("&amp;$E$16&amp;")="&amp;$D$5&amp;" AND LocalMonth("&amp;$E$16&amp;")="&amp;$C$5&amp;" AND LocalDay("&amp;$E$16&amp;")="&amp;$B$5&amp;" AND LocalHour("&amp;$E$16&amp;")="&amp;F272&amp;" AND LocalMinute("&amp;$E$16&amp;")="&amp;G272&amp;"))", "Bar", "", "Close", "5", "0", "", "", "","FALSE","T"))</f>
        <v/>
      </c>
      <c r="W272" s="115" t="str">
        <f>IF(O272=1,"",RTD("cqg.rtd",,"StudyData", "(Vol("&amp;$E$17&amp;")when  (LocalYear("&amp;$E$17&amp;")="&amp;$D$6&amp;" AND LocalMonth("&amp;$E$17&amp;")="&amp;$C$6&amp;" AND LocalDay("&amp;$E$17&amp;")="&amp;$B$6&amp;" AND LocalHour("&amp;$E$17&amp;")="&amp;F272&amp;" AND LocalMinute("&amp;$E$17&amp;")="&amp;G272&amp;"))", "Bar", "", "Close", "5", "0", "", "", "","FALSE","T"))</f>
        <v/>
      </c>
      <c r="X272" s="115" t="str">
        <f>IF(O272=1,"",RTD("cqg.rtd",,"StudyData", "(Vol("&amp;$E$18&amp;")when  (LocalYear("&amp;$E$18&amp;")="&amp;$D$7&amp;" AND LocalMonth("&amp;$E$18&amp;")="&amp;$C$7&amp;" AND LocalDay("&amp;$E$18&amp;")="&amp;$B$7&amp;" AND LocalHour("&amp;$E$18&amp;")="&amp;F272&amp;" AND LocalMinute("&amp;$E$18&amp;")="&amp;G272&amp;"))", "Bar", "", "Close", "5", "0", "", "", "","FALSE","T"))</f>
        <v/>
      </c>
      <c r="Y272" s="115" t="str">
        <f>IF(O272=1,"",RTD("cqg.rtd",,"StudyData", "(Vol("&amp;$E$19&amp;")when  (LocalYear("&amp;$E$19&amp;")="&amp;$D$8&amp;" AND LocalMonth("&amp;$E$19&amp;")="&amp;$C$8&amp;" AND LocalDay("&amp;$E$19&amp;")="&amp;$B$8&amp;" AND LocalHour("&amp;$E$19&amp;")="&amp;F272&amp;" AND LocalMinute("&amp;$E$19&amp;")="&amp;G272&amp;"))", "Bar", "", "Close", "5", "0", "", "", "","FALSE","T"))</f>
        <v/>
      </c>
      <c r="Z272" s="115" t="str">
        <f>IF(O272=1,"",RTD("cqg.rtd",,"StudyData", "(Vol("&amp;$E$20&amp;")when  (LocalYear("&amp;$E$20&amp;")="&amp;$D$9&amp;" AND LocalMonth("&amp;$E$20&amp;")="&amp;$C$9&amp;" AND LocalDay("&amp;$E$20&amp;")="&amp;$B$9&amp;" AND LocalHour("&amp;$E$20&amp;")="&amp;F272&amp;" AND LocalMinute("&amp;$E$20&amp;")="&amp;G272&amp;"))", "Bar", "", "Close", "5", "0", "", "", "","FALSE","T"))</f>
        <v/>
      </c>
      <c r="AA272" s="115" t="str">
        <f>IF(O272=1,"",RTD("cqg.rtd",,"StudyData", "(Vol("&amp;$E$21&amp;")when  (LocalYear("&amp;$E$21&amp;")="&amp;$D$10&amp;" AND LocalMonth("&amp;$E$21&amp;")="&amp;$C$10&amp;" AND LocalDay("&amp;$E$21&amp;")="&amp;$B$10&amp;" AND LocalHour("&amp;$E$21&amp;")="&amp;F272&amp;" AND LocalMinute("&amp;$E$21&amp;")="&amp;G272&amp;"))", "Bar", "", "Close", "5", "0", "", "", "","FALSE","T"))</f>
        <v/>
      </c>
      <c r="AB272" s="115" t="str">
        <f>IF(O272=1,"",RTD("cqg.rtd",,"StudyData", "(Vol("&amp;$E$21&amp;")when  (LocalYear("&amp;$E$21&amp;")="&amp;$D$11&amp;" AND LocalMonth("&amp;$E$21&amp;")="&amp;$C$11&amp;" AND LocalDay("&amp;$E$21&amp;")="&amp;$B$11&amp;" AND LocalHour("&amp;$E$21&amp;")="&amp;F272&amp;" AND LocalMinute("&amp;$E$21&amp;")="&amp;G272&amp;"))", "Bar", "", "Close", "5", "0", "", "", "","FALSE","T"))</f>
        <v/>
      </c>
      <c r="AC272" s="116" t="str">
        <f t="shared" si="41"/>
        <v/>
      </c>
      <c r="AE272" s="115" t="str">
        <f ca="1">IF($R272=1,SUM($S$1:S272),"")</f>
        <v/>
      </c>
      <c r="AF272" s="115" t="str">
        <f ca="1">IF($R272=1,SUM($T$1:T272),"")</f>
        <v/>
      </c>
      <c r="AG272" s="115" t="str">
        <f ca="1">IF($R272=1,SUM($U$1:U272),"")</f>
        <v/>
      </c>
      <c r="AH272" s="115" t="str">
        <f ca="1">IF($R272=1,SUM($V$1:V272),"")</f>
        <v/>
      </c>
      <c r="AI272" s="115" t="str">
        <f ca="1">IF($R272=1,SUM($W$1:W272),"")</f>
        <v/>
      </c>
      <c r="AJ272" s="115" t="str">
        <f ca="1">IF($R272=1,SUM($X$1:X272),"")</f>
        <v/>
      </c>
      <c r="AK272" s="115" t="str">
        <f ca="1">IF($R272=1,SUM($Y$1:Y272),"")</f>
        <v/>
      </c>
      <c r="AL272" s="115" t="str">
        <f ca="1">IF($R272=1,SUM($Z$1:Z272),"")</f>
        <v/>
      </c>
      <c r="AM272" s="115" t="str">
        <f ca="1">IF($R272=1,SUM($AA$1:AA272),"")</f>
        <v/>
      </c>
      <c r="AN272" s="115" t="str">
        <f ca="1">IF($R272=1,SUM($AB$1:AB272),"")</f>
        <v/>
      </c>
      <c r="AO272" s="115" t="str">
        <f ca="1">IF($R272=1,SUM($AC$1:AC272),"")</f>
        <v/>
      </c>
      <c r="AQ272" s="120" t="str">
        <f t="shared" si="42"/>
        <v>31:05</v>
      </c>
    </row>
    <row r="273" spans="6:43" x14ac:dyDescent="0.3">
      <c r="F273" s="115">
        <f t="shared" si="48"/>
        <v>31</v>
      </c>
      <c r="G273" s="117">
        <f t="shared" si="49"/>
        <v>10</v>
      </c>
      <c r="H273" s="118">
        <f t="shared" si="50"/>
        <v>1.2986111111111112</v>
      </c>
      <c r="K273" s="116" t="str">
        <f xml:space="preserve"> IF(O273=1,"",RTD("cqg.rtd",,"StudyData",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/>
      </c>
      <c r="L273" s="116" t="e">
        <f>IF(K273="",NA(),RTD("cqg.rtd",,"StudyData",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>#N/A</v>
      </c>
      <c r="O273" s="115">
        <f t="shared" si="46"/>
        <v>1</v>
      </c>
      <c r="R273" s="115">
        <f t="shared" ca="1" si="47"/>
        <v>1.2509999999999724</v>
      </c>
      <c r="S273" s="115" t="str">
        <f>IF(O273=1,"",RTD("cqg.rtd",,"StudyData", "(Vol("&amp;$E$13&amp;")when  (LocalYear("&amp;$E$13&amp;")="&amp;$D$2&amp;" AND LocalMonth("&amp;$E$13&amp;")="&amp;$C$2&amp;" AND LocalDay("&amp;$E$13&amp;")="&amp;$B$2&amp;" AND LocalHour("&amp;$E$13&amp;")="&amp;F273&amp;" AND LocalMinute("&amp;$E$13&amp;")="&amp;G273&amp;"))", "Bar", "", "Close", "5", "0", "", "", "","FALSE","T"))</f>
        <v/>
      </c>
      <c r="T273" s="115" t="str">
        <f>IF(O273=1,"",RTD("cqg.rtd",,"StudyData", "(Vol("&amp;$E$14&amp;")when  (LocalYear("&amp;$E$14&amp;")="&amp;$D$3&amp;" AND LocalMonth("&amp;$E$14&amp;")="&amp;$C$3&amp;" AND LocalDay("&amp;$E$14&amp;")="&amp;$B$3&amp;" AND LocalHour("&amp;$E$14&amp;")="&amp;F273&amp;" AND LocalMinute("&amp;$E$14&amp;")="&amp;G273&amp;"))", "Bar", "", "Close", "5", "0", "", "", "","FALSE","T"))</f>
        <v/>
      </c>
      <c r="U273" s="115" t="str">
        <f>IF(O273=1,"",RTD("cqg.rtd",,"StudyData", "(Vol("&amp;$E$15&amp;")when  (LocalYear("&amp;$E$15&amp;")="&amp;$D$4&amp;" AND LocalMonth("&amp;$E$15&amp;")="&amp;$C$4&amp;" AND LocalDay("&amp;$E$15&amp;")="&amp;$B$4&amp;" AND LocalHour("&amp;$E$15&amp;")="&amp;F273&amp;" AND LocalMinute("&amp;$E$15&amp;")="&amp;G273&amp;"))", "Bar", "", "Close", "5", "0", "", "", "","FALSE","T"))</f>
        <v/>
      </c>
      <c r="V273" s="115" t="str">
        <f>IF(O273=1,"",RTD("cqg.rtd",,"StudyData", "(Vol("&amp;$E$16&amp;")when  (LocalYear("&amp;$E$16&amp;")="&amp;$D$5&amp;" AND LocalMonth("&amp;$E$16&amp;")="&amp;$C$5&amp;" AND LocalDay("&amp;$E$16&amp;")="&amp;$B$5&amp;" AND LocalHour("&amp;$E$16&amp;")="&amp;F273&amp;" AND LocalMinute("&amp;$E$16&amp;")="&amp;G273&amp;"))", "Bar", "", "Close", "5", "0", "", "", "","FALSE","T"))</f>
        <v/>
      </c>
      <c r="W273" s="115" t="str">
        <f>IF(O273=1,"",RTD("cqg.rtd",,"StudyData", "(Vol("&amp;$E$17&amp;")when  (LocalYear("&amp;$E$17&amp;")="&amp;$D$6&amp;" AND LocalMonth("&amp;$E$17&amp;")="&amp;$C$6&amp;" AND LocalDay("&amp;$E$17&amp;")="&amp;$B$6&amp;" AND LocalHour("&amp;$E$17&amp;")="&amp;F273&amp;" AND LocalMinute("&amp;$E$17&amp;")="&amp;G273&amp;"))", "Bar", "", "Close", "5", "0", "", "", "","FALSE","T"))</f>
        <v/>
      </c>
      <c r="X273" s="115" t="str">
        <f>IF(O273=1,"",RTD("cqg.rtd",,"StudyData", "(Vol("&amp;$E$18&amp;")when  (LocalYear("&amp;$E$18&amp;")="&amp;$D$7&amp;" AND LocalMonth("&amp;$E$18&amp;")="&amp;$C$7&amp;" AND LocalDay("&amp;$E$18&amp;")="&amp;$B$7&amp;" AND LocalHour("&amp;$E$18&amp;")="&amp;F273&amp;" AND LocalMinute("&amp;$E$18&amp;")="&amp;G273&amp;"))", "Bar", "", "Close", "5", "0", "", "", "","FALSE","T"))</f>
        <v/>
      </c>
      <c r="Y273" s="115" t="str">
        <f>IF(O273=1,"",RTD("cqg.rtd",,"StudyData", "(Vol("&amp;$E$19&amp;")when  (LocalYear("&amp;$E$19&amp;")="&amp;$D$8&amp;" AND LocalMonth("&amp;$E$19&amp;")="&amp;$C$8&amp;" AND LocalDay("&amp;$E$19&amp;")="&amp;$B$8&amp;" AND LocalHour("&amp;$E$19&amp;")="&amp;F273&amp;" AND LocalMinute("&amp;$E$19&amp;")="&amp;G273&amp;"))", "Bar", "", "Close", "5", "0", "", "", "","FALSE","T"))</f>
        <v/>
      </c>
      <c r="Z273" s="115" t="str">
        <f>IF(O273=1,"",RTD("cqg.rtd",,"StudyData", "(Vol("&amp;$E$20&amp;")when  (LocalYear("&amp;$E$20&amp;")="&amp;$D$9&amp;" AND LocalMonth("&amp;$E$20&amp;")="&amp;$C$9&amp;" AND LocalDay("&amp;$E$20&amp;")="&amp;$B$9&amp;" AND LocalHour("&amp;$E$20&amp;")="&amp;F273&amp;" AND LocalMinute("&amp;$E$20&amp;")="&amp;G273&amp;"))", "Bar", "", "Close", "5", "0", "", "", "","FALSE","T"))</f>
        <v/>
      </c>
      <c r="AA273" s="115" t="str">
        <f>IF(O273=1,"",RTD("cqg.rtd",,"StudyData", "(Vol("&amp;$E$21&amp;")when  (LocalYear("&amp;$E$21&amp;")="&amp;$D$10&amp;" AND LocalMonth("&amp;$E$21&amp;")="&amp;$C$10&amp;" AND LocalDay("&amp;$E$21&amp;")="&amp;$B$10&amp;" AND LocalHour("&amp;$E$21&amp;")="&amp;F273&amp;" AND LocalMinute("&amp;$E$21&amp;")="&amp;G273&amp;"))", "Bar", "", "Close", "5", "0", "", "", "","FALSE","T"))</f>
        <v/>
      </c>
      <c r="AB273" s="115" t="str">
        <f>IF(O273=1,"",RTD("cqg.rtd",,"StudyData", "(Vol("&amp;$E$21&amp;")when  (LocalYear("&amp;$E$21&amp;")="&amp;$D$11&amp;" AND LocalMonth("&amp;$E$21&amp;")="&amp;$C$11&amp;" AND LocalDay("&amp;$E$21&amp;")="&amp;$B$11&amp;" AND LocalHour("&amp;$E$21&amp;")="&amp;F273&amp;" AND LocalMinute("&amp;$E$21&amp;")="&amp;G273&amp;"))", "Bar", "", "Close", "5", "0", "", "", "","FALSE","T"))</f>
        <v/>
      </c>
      <c r="AC273" s="116" t="str">
        <f t="shared" si="41"/>
        <v/>
      </c>
      <c r="AE273" s="115" t="str">
        <f ca="1">IF($R273=1,SUM($S$1:S273),"")</f>
        <v/>
      </c>
      <c r="AF273" s="115" t="str">
        <f ca="1">IF($R273=1,SUM($T$1:T273),"")</f>
        <v/>
      </c>
      <c r="AG273" s="115" t="str">
        <f ca="1">IF($R273=1,SUM($U$1:U273),"")</f>
        <v/>
      </c>
      <c r="AH273" s="115" t="str">
        <f ca="1">IF($R273=1,SUM($V$1:V273),"")</f>
        <v/>
      </c>
      <c r="AI273" s="115" t="str">
        <f ca="1">IF($R273=1,SUM($W$1:W273),"")</f>
        <v/>
      </c>
      <c r="AJ273" s="115" t="str">
        <f ca="1">IF($R273=1,SUM($X$1:X273),"")</f>
        <v/>
      </c>
      <c r="AK273" s="115" t="str">
        <f ca="1">IF($R273=1,SUM($Y$1:Y273),"")</f>
        <v/>
      </c>
      <c r="AL273" s="115" t="str">
        <f ca="1">IF($R273=1,SUM($Z$1:Z273),"")</f>
        <v/>
      </c>
      <c r="AM273" s="115" t="str">
        <f ca="1">IF($R273=1,SUM($AA$1:AA273),"")</f>
        <v/>
      </c>
      <c r="AN273" s="115" t="str">
        <f ca="1">IF($R273=1,SUM($AB$1:AB273),"")</f>
        <v/>
      </c>
      <c r="AO273" s="115" t="str">
        <f ca="1">IF($R273=1,SUM($AC$1:AC273),"")</f>
        <v/>
      </c>
      <c r="AQ273" s="120" t="str">
        <f t="shared" si="42"/>
        <v>31:10</v>
      </c>
    </row>
    <row r="274" spans="6:43" x14ac:dyDescent="0.3">
      <c r="F274" s="115">
        <f t="shared" si="48"/>
        <v>31</v>
      </c>
      <c r="G274" s="117">
        <f t="shared" si="49"/>
        <v>15</v>
      </c>
      <c r="H274" s="118">
        <f t="shared" si="50"/>
        <v>1.3020833333333333</v>
      </c>
      <c r="K274" s="116" t="str">
        <f xml:space="preserve"> IF(O274=1,"",RTD("cqg.rtd",,"StudyData",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/>
      </c>
      <c r="L274" s="116" t="e">
        <f>IF(K274="",NA(),RTD("cqg.rtd",,"StudyData",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>#N/A</v>
      </c>
      <c r="O274" s="115">
        <f t="shared" si="46"/>
        <v>1</v>
      </c>
      <c r="R274" s="115">
        <f t="shared" ca="1" si="47"/>
        <v>1.2519999999999722</v>
      </c>
      <c r="S274" s="115" t="str">
        <f>IF(O274=1,"",RTD("cqg.rtd",,"StudyData", "(Vol("&amp;$E$13&amp;")when  (LocalYear("&amp;$E$13&amp;")="&amp;$D$2&amp;" AND LocalMonth("&amp;$E$13&amp;")="&amp;$C$2&amp;" AND LocalDay("&amp;$E$13&amp;")="&amp;$B$2&amp;" AND LocalHour("&amp;$E$13&amp;")="&amp;F274&amp;" AND LocalMinute("&amp;$E$13&amp;")="&amp;G274&amp;"))", "Bar", "", "Close", "5", "0", "", "", "","FALSE","T"))</f>
        <v/>
      </c>
      <c r="T274" s="115" t="str">
        <f>IF(O274=1,"",RTD("cqg.rtd",,"StudyData", "(Vol("&amp;$E$14&amp;")when  (LocalYear("&amp;$E$14&amp;")="&amp;$D$3&amp;" AND LocalMonth("&amp;$E$14&amp;")="&amp;$C$3&amp;" AND LocalDay("&amp;$E$14&amp;")="&amp;$B$3&amp;" AND LocalHour("&amp;$E$14&amp;")="&amp;F274&amp;" AND LocalMinute("&amp;$E$14&amp;")="&amp;G274&amp;"))", "Bar", "", "Close", "5", "0", "", "", "","FALSE","T"))</f>
        <v/>
      </c>
      <c r="U274" s="115" t="str">
        <f>IF(O274=1,"",RTD("cqg.rtd",,"StudyData", "(Vol("&amp;$E$15&amp;")when  (LocalYear("&amp;$E$15&amp;")="&amp;$D$4&amp;" AND LocalMonth("&amp;$E$15&amp;")="&amp;$C$4&amp;" AND LocalDay("&amp;$E$15&amp;")="&amp;$B$4&amp;" AND LocalHour("&amp;$E$15&amp;")="&amp;F274&amp;" AND LocalMinute("&amp;$E$15&amp;")="&amp;G274&amp;"))", "Bar", "", "Close", "5", "0", "", "", "","FALSE","T"))</f>
        <v/>
      </c>
      <c r="V274" s="115" t="str">
        <f>IF(O274=1,"",RTD("cqg.rtd",,"StudyData", "(Vol("&amp;$E$16&amp;")when  (LocalYear("&amp;$E$16&amp;")="&amp;$D$5&amp;" AND LocalMonth("&amp;$E$16&amp;")="&amp;$C$5&amp;" AND LocalDay("&amp;$E$16&amp;")="&amp;$B$5&amp;" AND LocalHour("&amp;$E$16&amp;")="&amp;F274&amp;" AND LocalMinute("&amp;$E$16&amp;")="&amp;G274&amp;"))", "Bar", "", "Close", "5", "0", "", "", "","FALSE","T"))</f>
        <v/>
      </c>
      <c r="W274" s="115" t="str">
        <f>IF(O274=1,"",RTD("cqg.rtd",,"StudyData", "(Vol("&amp;$E$17&amp;")when  (LocalYear("&amp;$E$17&amp;")="&amp;$D$6&amp;" AND LocalMonth("&amp;$E$17&amp;")="&amp;$C$6&amp;" AND LocalDay("&amp;$E$17&amp;")="&amp;$B$6&amp;" AND LocalHour("&amp;$E$17&amp;")="&amp;F274&amp;" AND LocalMinute("&amp;$E$17&amp;")="&amp;G274&amp;"))", "Bar", "", "Close", "5", "0", "", "", "","FALSE","T"))</f>
        <v/>
      </c>
      <c r="X274" s="115" t="str">
        <f>IF(O274=1,"",RTD("cqg.rtd",,"StudyData", "(Vol("&amp;$E$18&amp;")when  (LocalYear("&amp;$E$18&amp;")="&amp;$D$7&amp;" AND LocalMonth("&amp;$E$18&amp;")="&amp;$C$7&amp;" AND LocalDay("&amp;$E$18&amp;")="&amp;$B$7&amp;" AND LocalHour("&amp;$E$18&amp;")="&amp;F274&amp;" AND LocalMinute("&amp;$E$18&amp;")="&amp;G274&amp;"))", "Bar", "", "Close", "5", "0", "", "", "","FALSE","T"))</f>
        <v/>
      </c>
      <c r="Y274" s="115" t="str">
        <f>IF(O274=1,"",RTD("cqg.rtd",,"StudyData", "(Vol("&amp;$E$19&amp;")when  (LocalYear("&amp;$E$19&amp;")="&amp;$D$8&amp;" AND LocalMonth("&amp;$E$19&amp;")="&amp;$C$8&amp;" AND LocalDay("&amp;$E$19&amp;")="&amp;$B$8&amp;" AND LocalHour("&amp;$E$19&amp;")="&amp;F274&amp;" AND LocalMinute("&amp;$E$19&amp;")="&amp;G274&amp;"))", "Bar", "", "Close", "5", "0", "", "", "","FALSE","T"))</f>
        <v/>
      </c>
      <c r="Z274" s="115" t="str">
        <f>IF(O274=1,"",RTD("cqg.rtd",,"StudyData", "(Vol("&amp;$E$20&amp;")when  (LocalYear("&amp;$E$20&amp;")="&amp;$D$9&amp;" AND LocalMonth("&amp;$E$20&amp;")="&amp;$C$9&amp;" AND LocalDay("&amp;$E$20&amp;")="&amp;$B$9&amp;" AND LocalHour("&amp;$E$20&amp;")="&amp;F274&amp;" AND LocalMinute("&amp;$E$20&amp;")="&amp;G274&amp;"))", "Bar", "", "Close", "5", "0", "", "", "","FALSE","T"))</f>
        <v/>
      </c>
      <c r="AA274" s="115" t="str">
        <f>IF(O274=1,"",RTD("cqg.rtd",,"StudyData", "(Vol("&amp;$E$21&amp;")when  (LocalYear("&amp;$E$21&amp;")="&amp;$D$10&amp;" AND LocalMonth("&amp;$E$21&amp;")="&amp;$C$10&amp;" AND LocalDay("&amp;$E$21&amp;")="&amp;$B$10&amp;" AND LocalHour("&amp;$E$21&amp;")="&amp;F274&amp;" AND LocalMinute("&amp;$E$21&amp;")="&amp;G274&amp;"))", "Bar", "", "Close", "5", "0", "", "", "","FALSE","T"))</f>
        <v/>
      </c>
      <c r="AB274" s="115" t="str">
        <f>IF(O274=1,"",RTD("cqg.rtd",,"StudyData", "(Vol("&amp;$E$21&amp;")when  (LocalYear("&amp;$E$21&amp;")="&amp;$D$11&amp;" AND LocalMonth("&amp;$E$21&amp;")="&amp;$C$11&amp;" AND LocalDay("&amp;$E$21&amp;")="&amp;$B$11&amp;" AND LocalHour("&amp;$E$21&amp;")="&amp;F274&amp;" AND LocalMinute("&amp;$E$21&amp;")="&amp;G274&amp;"))", "Bar", "", "Close", "5", "0", "", "", "","FALSE","T"))</f>
        <v/>
      </c>
      <c r="AC274" s="116" t="str">
        <f t="shared" ref="AC274:AC288" si="51">K274</f>
        <v/>
      </c>
      <c r="AE274" s="115" t="str">
        <f ca="1">IF($R274=1,SUM($S$1:S274),"")</f>
        <v/>
      </c>
      <c r="AF274" s="115" t="str">
        <f ca="1">IF($R274=1,SUM($T$1:T274),"")</f>
        <v/>
      </c>
      <c r="AG274" s="115" t="str">
        <f ca="1">IF($R274=1,SUM($U$1:U274),"")</f>
        <v/>
      </c>
      <c r="AH274" s="115" t="str">
        <f ca="1">IF($R274=1,SUM($V$1:V274),"")</f>
        <v/>
      </c>
      <c r="AI274" s="115" t="str">
        <f ca="1">IF($R274=1,SUM($W$1:W274),"")</f>
        <v/>
      </c>
      <c r="AJ274" s="115" t="str">
        <f ca="1">IF($R274=1,SUM($X$1:X274),"")</f>
        <v/>
      </c>
      <c r="AK274" s="115" t="str">
        <f ca="1">IF($R274=1,SUM($Y$1:Y274),"")</f>
        <v/>
      </c>
      <c r="AL274" s="115" t="str">
        <f ca="1">IF($R274=1,SUM($Z$1:Z274),"")</f>
        <v/>
      </c>
      <c r="AM274" s="115" t="str">
        <f ca="1">IF($R274=1,SUM($AA$1:AA274),"")</f>
        <v/>
      </c>
      <c r="AN274" s="115" t="str">
        <f ca="1">IF($R274=1,SUM($AB$1:AB274),"")</f>
        <v/>
      </c>
      <c r="AO274" s="115" t="str">
        <f ca="1">IF($R274=1,SUM($AC$1:AC274),"")</f>
        <v/>
      </c>
      <c r="AQ274" s="120" t="str">
        <f t="shared" ref="AQ274:AQ288" si="52">F274&amp;":"&amp;G274</f>
        <v>31:15</v>
      </c>
    </row>
    <row r="275" spans="6:43" x14ac:dyDescent="0.3">
      <c r="F275" s="115">
        <f t="shared" si="48"/>
        <v>31</v>
      </c>
      <c r="G275" s="117">
        <f t="shared" si="49"/>
        <v>20</v>
      </c>
      <c r="H275" s="118">
        <f t="shared" si="50"/>
        <v>1.3055555555555556</v>
      </c>
      <c r="K275" s="116" t="str">
        <f xml:space="preserve"> IF(O275=1,"",RTD("cqg.rtd",,"StudyData",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/>
      </c>
      <c r="L275" s="116" t="e">
        <f>IF(K275="",NA(),RTD("cqg.rtd",,"StudyData",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>#N/A</v>
      </c>
      <c r="O275" s="115">
        <f t="shared" si="46"/>
        <v>1</v>
      </c>
      <c r="R275" s="115">
        <f t="shared" ca="1" si="47"/>
        <v>1.2529999999999721</v>
      </c>
      <c r="S275" s="115" t="str">
        <f>IF(O275=1,"",RTD("cqg.rtd",,"StudyData", "(Vol("&amp;$E$13&amp;")when  (LocalYear("&amp;$E$13&amp;")="&amp;$D$2&amp;" AND LocalMonth("&amp;$E$13&amp;")="&amp;$C$2&amp;" AND LocalDay("&amp;$E$13&amp;")="&amp;$B$2&amp;" AND LocalHour("&amp;$E$13&amp;")="&amp;F275&amp;" AND LocalMinute("&amp;$E$13&amp;")="&amp;G275&amp;"))", "Bar", "", "Close", "5", "0", "", "", "","FALSE","T"))</f>
        <v/>
      </c>
      <c r="T275" s="115" t="str">
        <f>IF(O275=1,"",RTD("cqg.rtd",,"StudyData", "(Vol("&amp;$E$14&amp;")when  (LocalYear("&amp;$E$14&amp;")="&amp;$D$3&amp;" AND LocalMonth("&amp;$E$14&amp;")="&amp;$C$3&amp;" AND LocalDay("&amp;$E$14&amp;")="&amp;$B$3&amp;" AND LocalHour("&amp;$E$14&amp;")="&amp;F275&amp;" AND LocalMinute("&amp;$E$14&amp;")="&amp;G275&amp;"))", "Bar", "", "Close", "5", "0", "", "", "","FALSE","T"))</f>
        <v/>
      </c>
      <c r="U275" s="115" t="str">
        <f>IF(O275=1,"",RTD("cqg.rtd",,"StudyData", "(Vol("&amp;$E$15&amp;")when  (LocalYear("&amp;$E$15&amp;")="&amp;$D$4&amp;" AND LocalMonth("&amp;$E$15&amp;")="&amp;$C$4&amp;" AND LocalDay("&amp;$E$15&amp;")="&amp;$B$4&amp;" AND LocalHour("&amp;$E$15&amp;")="&amp;F275&amp;" AND LocalMinute("&amp;$E$15&amp;")="&amp;G275&amp;"))", "Bar", "", "Close", "5", "0", "", "", "","FALSE","T"))</f>
        <v/>
      </c>
      <c r="V275" s="115" t="str">
        <f>IF(O275=1,"",RTD("cqg.rtd",,"StudyData", "(Vol("&amp;$E$16&amp;")when  (LocalYear("&amp;$E$16&amp;")="&amp;$D$5&amp;" AND LocalMonth("&amp;$E$16&amp;")="&amp;$C$5&amp;" AND LocalDay("&amp;$E$16&amp;")="&amp;$B$5&amp;" AND LocalHour("&amp;$E$16&amp;")="&amp;F275&amp;" AND LocalMinute("&amp;$E$16&amp;")="&amp;G275&amp;"))", "Bar", "", "Close", "5", "0", "", "", "","FALSE","T"))</f>
        <v/>
      </c>
      <c r="W275" s="115" t="str">
        <f>IF(O275=1,"",RTD("cqg.rtd",,"StudyData", "(Vol("&amp;$E$17&amp;")when  (LocalYear("&amp;$E$17&amp;")="&amp;$D$6&amp;" AND LocalMonth("&amp;$E$17&amp;")="&amp;$C$6&amp;" AND LocalDay("&amp;$E$17&amp;")="&amp;$B$6&amp;" AND LocalHour("&amp;$E$17&amp;")="&amp;F275&amp;" AND LocalMinute("&amp;$E$17&amp;")="&amp;G275&amp;"))", "Bar", "", "Close", "5", "0", "", "", "","FALSE","T"))</f>
        <v/>
      </c>
      <c r="X275" s="115" t="str">
        <f>IF(O275=1,"",RTD("cqg.rtd",,"StudyData", "(Vol("&amp;$E$18&amp;")when  (LocalYear("&amp;$E$18&amp;")="&amp;$D$7&amp;" AND LocalMonth("&amp;$E$18&amp;")="&amp;$C$7&amp;" AND LocalDay("&amp;$E$18&amp;")="&amp;$B$7&amp;" AND LocalHour("&amp;$E$18&amp;")="&amp;F275&amp;" AND LocalMinute("&amp;$E$18&amp;")="&amp;G275&amp;"))", "Bar", "", "Close", "5", "0", "", "", "","FALSE","T"))</f>
        <v/>
      </c>
      <c r="Y275" s="115" t="str">
        <f>IF(O275=1,"",RTD("cqg.rtd",,"StudyData", "(Vol("&amp;$E$19&amp;")when  (LocalYear("&amp;$E$19&amp;")="&amp;$D$8&amp;" AND LocalMonth("&amp;$E$19&amp;")="&amp;$C$8&amp;" AND LocalDay("&amp;$E$19&amp;")="&amp;$B$8&amp;" AND LocalHour("&amp;$E$19&amp;")="&amp;F275&amp;" AND LocalMinute("&amp;$E$19&amp;")="&amp;G275&amp;"))", "Bar", "", "Close", "5", "0", "", "", "","FALSE","T"))</f>
        <v/>
      </c>
      <c r="Z275" s="115" t="str">
        <f>IF(O275=1,"",RTD("cqg.rtd",,"StudyData", "(Vol("&amp;$E$20&amp;")when  (LocalYear("&amp;$E$20&amp;")="&amp;$D$9&amp;" AND LocalMonth("&amp;$E$20&amp;")="&amp;$C$9&amp;" AND LocalDay("&amp;$E$20&amp;")="&amp;$B$9&amp;" AND LocalHour("&amp;$E$20&amp;")="&amp;F275&amp;" AND LocalMinute("&amp;$E$20&amp;")="&amp;G275&amp;"))", "Bar", "", "Close", "5", "0", "", "", "","FALSE","T"))</f>
        <v/>
      </c>
      <c r="AA275" s="115" t="str">
        <f>IF(O275=1,"",RTD("cqg.rtd",,"StudyData", "(Vol("&amp;$E$21&amp;")when  (LocalYear("&amp;$E$21&amp;")="&amp;$D$10&amp;" AND LocalMonth("&amp;$E$21&amp;")="&amp;$C$10&amp;" AND LocalDay("&amp;$E$21&amp;")="&amp;$B$10&amp;" AND LocalHour("&amp;$E$21&amp;")="&amp;F275&amp;" AND LocalMinute("&amp;$E$21&amp;")="&amp;G275&amp;"))", "Bar", "", "Close", "5", "0", "", "", "","FALSE","T"))</f>
        <v/>
      </c>
      <c r="AB275" s="115" t="str">
        <f>IF(O275=1,"",RTD("cqg.rtd",,"StudyData", "(Vol("&amp;$E$21&amp;")when  (LocalYear("&amp;$E$21&amp;")="&amp;$D$11&amp;" AND LocalMonth("&amp;$E$21&amp;")="&amp;$C$11&amp;" AND LocalDay("&amp;$E$21&amp;")="&amp;$B$11&amp;" AND LocalHour("&amp;$E$21&amp;")="&amp;F275&amp;" AND LocalMinute("&amp;$E$21&amp;")="&amp;G275&amp;"))", "Bar", "", "Close", "5", "0", "", "", "","FALSE","T"))</f>
        <v/>
      </c>
      <c r="AC275" s="116" t="str">
        <f t="shared" si="51"/>
        <v/>
      </c>
      <c r="AE275" s="115" t="str">
        <f ca="1">IF($R275=1,SUM($S$1:S275),"")</f>
        <v/>
      </c>
      <c r="AF275" s="115" t="str">
        <f ca="1">IF($R275=1,SUM($T$1:T275),"")</f>
        <v/>
      </c>
      <c r="AG275" s="115" t="str">
        <f ca="1">IF($R275=1,SUM($U$1:U275),"")</f>
        <v/>
      </c>
      <c r="AH275" s="115" t="str">
        <f ca="1">IF($R275=1,SUM($V$1:V275),"")</f>
        <v/>
      </c>
      <c r="AI275" s="115" t="str">
        <f ca="1">IF($R275=1,SUM($W$1:W275),"")</f>
        <v/>
      </c>
      <c r="AJ275" s="115" t="str">
        <f ca="1">IF($R275=1,SUM($X$1:X275),"")</f>
        <v/>
      </c>
      <c r="AK275" s="115" t="str">
        <f ca="1">IF($R275=1,SUM($Y$1:Y275),"")</f>
        <v/>
      </c>
      <c r="AL275" s="115" t="str">
        <f ca="1">IF($R275=1,SUM($Z$1:Z275),"")</f>
        <v/>
      </c>
      <c r="AM275" s="115" t="str">
        <f ca="1">IF($R275=1,SUM($AA$1:AA275),"")</f>
        <v/>
      </c>
      <c r="AN275" s="115" t="str">
        <f ca="1">IF($R275=1,SUM($AB$1:AB275),"")</f>
        <v/>
      </c>
      <c r="AO275" s="115" t="str">
        <f ca="1">IF($R275=1,SUM($AC$1:AC275),"")</f>
        <v/>
      </c>
      <c r="AQ275" s="120" t="str">
        <f t="shared" si="52"/>
        <v>31:20</v>
      </c>
    </row>
    <row r="276" spans="6:43" x14ac:dyDescent="0.3">
      <c r="F276" s="115">
        <f t="shared" si="48"/>
        <v>31</v>
      </c>
      <c r="G276" s="117">
        <f t="shared" si="49"/>
        <v>25</v>
      </c>
      <c r="H276" s="118">
        <f t="shared" si="50"/>
        <v>1.3090277777777779</v>
      </c>
      <c r="K276" s="116" t="str">
        <f xml:space="preserve"> IF(O276=1,"",RTD("cqg.rtd",,"StudyData",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/>
      </c>
      <c r="L276" s="116" t="e">
        <f>IF(K276="",NA(),RTD("cqg.rtd",,"StudyData",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>#N/A</v>
      </c>
      <c r="O276" s="115">
        <f t="shared" si="46"/>
        <v>1</v>
      </c>
      <c r="R276" s="115">
        <f t="shared" ca="1" si="47"/>
        <v>1.253999999999972</v>
      </c>
      <c r="S276" s="115" t="str">
        <f>IF(O276=1,"",RTD("cqg.rtd",,"StudyData", "(Vol("&amp;$E$13&amp;")when  (LocalYear("&amp;$E$13&amp;")="&amp;$D$2&amp;" AND LocalMonth("&amp;$E$13&amp;")="&amp;$C$2&amp;" AND LocalDay("&amp;$E$13&amp;")="&amp;$B$2&amp;" AND LocalHour("&amp;$E$13&amp;")="&amp;F276&amp;" AND LocalMinute("&amp;$E$13&amp;")="&amp;G276&amp;"))", "Bar", "", "Close", "5", "0", "", "", "","FALSE","T"))</f>
        <v/>
      </c>
      <c r="T276" s="115" t="str">
        <f>IF(O276=1,"",RTD("cqg.rtd",,"StudyData", "(Vol("&amp;$E$14&amp;")when  (LocalYear("&amp;$E$14&amp;")="&amp;$D$3&amp;" AND LocalMonth("&amp;$E$14&amp;")="&amp;$C$3&amp;" AND LocalDay("&amp;$E$14&amp;")="&amp;$B$3&amp;" AND LocalHour("&amp;$E$14&amp;")="&amp;F276&amp;" AND LocalMinute("&amp;$E$14&amp;")="&amp;G276&amp;"))", "Bar", "", "Close", "5", "0", "", "", "","FALSE","T"))</f>
        <v/>
      </c>
      <c r="U276" s="115" t="str">
        <f>IF(O276=1,"",RTD("cqg.rtd",,"StudyData", "(Vol("&amp;$E$15&amp;")when  (LocalYear("&amp;$E$15&amp;")="&amp;$D$4&amp;" AND LocalMonth("&amp;$E$15&amp;")="&amp;$C$4&amp;" AND LocalDay("&amp;$E$15&amp;")="&amp;$B$4&amp;" AND LocalHour("&amp;$E$15&amp;")="&amp;F276&amp;" AND LocalMinute("&amp;$E$15&amp;")="&amp;G276&amp;"))", "Bar", "", "Close", "5", "0", "", "", "","FALSE","T"))</f>
        <v/>
      </c>
      <c r="V276" s="115" t="str">
        <f>IF(O276=1,"",RTD("cqg.rtd",,"StudyData", "(Vol("&amp;$E$16&amp;")when  (LocalYear("&amp;$E$16&amp;")="&amp;$D$5&amp;" AND LocalMonth("&amp;$E$16&amp;")="&amp;$C$5&amp;" AND LocalDay("&amp;$E$16&amp;")="&amp;$B$5&amp;" AND LocalHour("&amp;$E$16&amp;")="&amp;F276&amp;" AND LocalMinute("&amp;$E$16&amp;")="&amp;G276&amp;"))", "Bar", "", "Close", "5", "0", "", "", "","FALSE","T"))</f>
        <v/>
      </c>
      <c r="W276" s="115" t="str">
        <f>IF(O276=1,"",RTD("cqg.rtd",,"StudyData", "(Vol("&amp;$E$17&amp;")when  (LocalYear("&amp;$E$17&amp;")="&amp;$D$6&amp;" AND LocalMonth("&amp;$E$17&amp;")="&amp;$C$6&amp;" AND LocalDay("&amp;$E$17&amp;")="&amp;$B$6&amp;" AND LocalHour("&amp;$E$17&amp;")="&amp;F276&amp;" AND LocalMinute("&amp;$E$17&amp;")="&amp;G276&amp;"))", "Bar", "", "Close", "5", "0", "", "", "","FALSE","T"))</f>
        <v/>
      </c>
      <c r="X276" s="115" t="str">
        <f>IF(O276=1,"",RTD("cqg.rtd",,"StudyData", "(Vol("&amp;$E$18&amp;")when  (LocalYear("&amp;$E$18&amp;")="&amp;$D$7&amp;" AND LocalMonth("&amp;$E$18&amp;")="&amp;$C$7&amp;" AND LocalDay("&amp;$E$18&amp;")="&amp;$B$7&amp;" AND LocalHour("&amp;$E$18&amp;")="&amp;F276&amp;" AND LocalMinute("&amp;$E$18&amp;")="&amp;G276&amp;"))", "Bar", "", "Close", "5", "0", "", "", "","FALSE","T"))</f>
        <v/>
      </c>
      <c r="Y276" s="115" t="str">
        <f>IF(O276=1,"",RTD("cqg.rtd",,"StudyData", "(Vol("&amp;$E$19&amp;")when  (LocalYear("&amp;$E$19&amp;")="&amp;$D$8&amp;" AND LocalMonth("&amp;$E$19&amp;")="&amp;$C$8&amp;" AND LocalDay("&amp;$E$19&amp;")="&amp;$B$8&amp;" AND LocalHour("&amp;$E$19&amp;")="&amp;F276&amp;" AND LocalMinute("&amp;$E$19&amp;")="&amp;G276&amp;"))", "Bar", "", "Close", "5", "0", "", "", "","FALSE","T"))</f>
        <v/>
      </c>
      <c r="Z276" s="115" t="str">
        <f>IF(O276=1,"",RTD("cqg.rtd",,"StudyData", "(Vol("&amp;$E$20&amp;")when  (LocalYear("&amp;$E$20&amp;")="&amp;$D$9&amp;" AND LocalMonth("&amp;$E$20&amp;")="&amp;$C$9&amp;" AND LocalDay("&amp;$E$20&amp;")="&amp;$B$9&amp;" AND LocalHour("&amp;$E$20&amp;")="&amp;F276&amp;" AND LocalMinute("&amp;$E$20&amp;")="&amp;G276&amp;"))", "Bar", "", "Close", "5", "0", "", "", "","FALSE","T"))</f>
        <v/>
      </c>
      <c r="AA276" s="115" t="str">
        <f>IF(O276=1,"",RTD("cqg.rtd",,"StudyData", "(Vol("&amp;$E$21&amp;")when  (LocalYear("&amp;$E$21&amp;")="&amp;$D$10&amp;" AND LocalMonth("&amp;$E$21&amp;")="&amp;$C$10&amp;" AND LocalDay("&amp;$E$21&amp;")="&amp;$B$10&amp;" AND LocalHour("&amp;$E$21&amp;")="&amp;F276&amp;" AND LocalMinute("&amp;$E$21&amp;")="&amp;G276&amp;"))", "Bar", "", "Close", "5", "0", "", "", "","FALSE","T"))</f>
        <v/>
      </c>
      <c r="AB276" s="115" t="str">
        <f>IF(O276=1,"",RTD("cqg.rtd",,"StudyData", "(Vol("&amp;$E$21&amp;")when  (LocalYear("&amp;$E$21&amp;")="&amp;$D$11&amp;" AND LocalMonth("&amp;$E$21&amp;")="&amp;$C$11&amp;" AND LocalDay("&amp;$E$21&amp;")="&amp;$B$11&amp;" AND LocalHour("&amp;$E$21&amp;")="&amp;F276&amp;" AND LocalMinute("&amp;$E$21&amp;")="&amp;G276&amp;"))", "Bar", "", "Close", "5", "0", "", "", "","FALSE","T"))</f>
        <v/>
      </c>
      <c r="AC276" s="116" t="str">
        <f t="shared" si="51"/>
        <v/>
      </c>
      <c r="AE276" s="115" t="str">
        <f ca="1">IF($R276=1,SUM($S$1:S276),"")</f>
        <v/>
      </c>
      <c r="AF276" s="115" t="str">
        <f ca="1">IF($R276=1,SUM($T$1:T276),"")</f>
        <v/>
      </c>
      <c r="AG276" s="115" t="str">
        <f ca="1">IF($R276=1,SUM($U$1:U276),"")</f>
        <v/>
      </c>
      <c r="AH276" s="115" t="str">
        <f ca="1">IF($R276=1,SUM($V$1:V276),"")</f>
        <v/>
      </c>
      <c r="AI276" s="115" t="str">
        <f ca="1">IF($R276=1,SUM($W$1:W276),"")</f>
        <v/>
      </c>
      <c r="AJ276" s="115" t="str">
        <f ca="1">IF($R276=1,SUM($X$1:X276),"")</f>
        <v/>
      </c>
      <c r="AK276" s="115" t="str">
        <f ca="1">IF($R276=1,SUM($Y$1:Y276),"")</f>
        <v/>
      </c>
      <c r="AL276" s="115" t="str">
        <f ca="1">IF($R276=1,SUM($Z$1:Z276),"")</f>
        <v/>
      </c>
      <c r="AM276" s="115" t="str">
        <f ca="1">IF($R276=1,SUM($AA$1:AA276),"")</f>
        <v/>
      </c>
      <c r="AN276" s="115" t="str">
        <f ca="1">IF($R276=1,SUM($AB$1:AB276),"")</f>
        <v/>
      </c>
      <c r="AO276" s="115" t="str">
        <f ca="1">IF($R276=1,SUM($AC$1:AC276),"")</f>
        <v/>
      </c>
      <c r="AQ276" s="120" t="str">
        <f t="shared" si="52"/>
        <v>31:25</v>
      </c>
    </row>
    <row r="277" spans="6:43" x14ac:dyDescent="0.3">
      <c r="F277" s="115">
        <f t="shared" si="48"/>
        <v>31</v>
      </c>
      <c r="G277" s="117">
        <f t="shared" si="49"/>
        <v>30</v>
      </c>
      <c r="H277" s="118">
        <f t="shared" si="50"/>
        <v>1.3125</v>
      </c>
      <c r="K277" s="116" t="str">
        <f xml:space="preserve"> IF(O277=1,"",RTD("cqg.rtd",,"StudyData",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/>
      </c>
      <c r="L277" s="116" t="e">
        <f>IF(K277="",NA(),RTD("cqg.rtd",,"StudyData",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>#N/A</v>
      </c>
      <c r="O277" s="115">
        <f t="shared" si="46"/>
        <v>1</v>
      </c>
      <c r="R277" s="115">
        <f t="shared" ca="1" si="47"/>
        <v>1.2549999999999719</v>
      </c>
      <c r="S277" s="115" t="str">
        <f>IF(O277=1,"",RTD("cqg.rtd",,"StudyData", "(Vol("&amp;$E$13&amp;")when  (LocalYear("&amp;$E$13&amp;")="&amp;$D$2&amp;" AND LocalMonth("&amp;$E$13&amp;")="&amp;$C$2&amp;" AND LocalDay("&amp;$E$13&amp;")="&amp;$B$2&amp;" AND LocalHour("&amp;$E$13&amp;")="&amp;F277&amp;" AND LocalMinute("&amp;$E$13&amp;")="&amp;G277&amp;"))", "Bar", "", "Close", "5", "0", "", "", "","FALSE","T"))</f>
        <v/>
      </c>
      <c r="T277" s="115" t="str">
        <f>IF(O277=1,"",RTD("cqg.rtd",,"StudyData", "(Vol("&amp;$E$14&amp;")when  (LocalYear("&amp;$E$14&amp;")="&amp;$D$3&amp;" AND LocalMonth("&amp;$E$14&amp;")="&amp;$C$3&amp;" AND LocalDay("&amp;$E$14&amp;")="&amp;$B$3&amp;" AND LocalHour("&amp;$E$14&amp;")="&amp;F277&amp;" AND LocalMinute("&amp;$E$14&amp;")="&amp;G277&amp;"))", "Bar", "", "Close", "5", "0", "", "", "","FALSE","T"))</f>
        <v/>
      </c>
      <c r="U277" s="115" t="str">
        <f>IF(O277=1,"",RTD("cqg.rtd",,"StudyData", "(Vol("&amp;$E$15&amp;")when  (LocalYear("&amp;$E$15&amp;")="&amp;$D$4&amp;" AND LocalMonth("&amp;$E$15&amp;")="&amp;$C$4&amp;" AND LocalDay("&amp;$E$15&amp;")="&amp;$B$4&amp;" AND LocalHour("&amp;$E$15&amp;")="&amp;F277&amp;" AND LocalMinute("&amp;$E$15&amp;")="&amp;G277&amp;"))", "Bar", "", "Close", "5", "0", "", "", "","FALSE","T"))</f>
        <v/>
      </c>
      <c r="V277" s="115" t="str">
        <f>IF(O277=1,"",RTD("cqg.rtd",,"StudyData", "(Vol("&amp;$E$16&amp;")when  (LocalYear("&amp;$E$16&amp;")="&amp;$D$5&amp;" AND LocalMonth("&amp;$E$16&amp;")="&amp;$C$5&amp;" AND LocalDay("&amp;$E$16&amp;")="&amp;$B$5&amp;" AND LocalHour("&amp;$E$16&amp;")="&amp;F277&amp;" AND LocalMinute("&amp;$E$16&amp;")="&amp;G277&amp;"))", "Bar", "", "Close", "5", "0", "", "", "","FALSE","T"))</f>
        <v/>
      </c>
      <c r="W277" s="115" t="str">
        <f>IF(O277=1,"",RTD("cqg.rtd",,"StudyData", "(Vol("&amp;$E$17&amp;")when  (LocalYear("&amp;$E$17&amp;")="&amp;$D$6&amp;" AND LocalMonth("&amp;$E$17&amp;")="&amp;$C$6&amp;" AND LocalDay("&amp;$E$17&amp;")="&amp;$B$6&amp;" AND LocalHour("&amp;$E$17&amp;")="&amp;F277&amp;" AND LocalMinute("&amp;$E$17&amp;")="&amp;G277&amp;"))", "Bar", "", "Close", "5", "0", "", "", "","FALSE","T"))</f>
        <v/>
      </c>
      <c r="X277" s="115" t="str">
        <f>IF(O277=1,"",RTD("cqg.rtd",,"StudyData", "(Vol("&amp;$E$18&amp;")when  (LocalYear("&amp;$E$18&amp;")="&amp;$D$7&amp;" AND LocalMonth("&amp;$E$18&amp;")="&amp;$C$7&amp;" AND LocalDay("&amp;$E$18&amp;")="&amp;$B$7&amp;" AND LocalHour("&amp;$E$18&amp;")="&amp;F277&amp;" AND LocalMinute("&amp;$E$18&amp;")="&amp;G277&amp;"))", "Bar", "", "Close", "5", "0", "", "", "","FALSE","T"))</f>
        <v/>
      </c>
      <c r="Y277" s="115" t="str">
        <f>IF(O277=1,"",RTD("cqg.rtd",,"StudyData", "(Vol("&amp;$E$19&amp;")when  (LocalYear("&amp;$E$19&amp;")="&amp;$D$8&amp;" AND LocalMonth("&amp;$E$19&amp;")="&amp;$C$8&amp;" AND LocalDay("&amp;$E$19&amp;")="&amp;$B$8&amp;" AND LocalHour("&amp;$E$19&amp;")="&amp;F277&amp;" AND LocalMinute("&amp;$E$19&amp;")="&amp;G277&amp;"))", "Bar", "", "Close", "5", "0", "", "", "","FALSE","T"))</f>
        <v/>
      </c>
      <c r="Z277" s="115" t="str">
        <f>IF(O277=1,"",RTD("cqg.rtd",,"StudyData", "(Vol("&amp;$E$20&amp;")when  (LocalYear("&amp;$E$20&amp;")="&amp;$D$9&amp;" AND LocalMonth("&amp;$E$20&amp;")="&amp;$C$9&amp;" AND LocalDay("&amp;$E$20&amp;")="&amp;$B$9&amp;" AND LocalHour("&amp;$E$20&amp;")="&amp;F277&amp;" AND LocalMinute("&amp;$E$20&amp;")="&amp;G277&amp;"))", "Bar", "", "Close", "5", "0", "", "", "","FALSE","T"))</f>
        <v/>
      </c>
      <c r="AA277" s="115" t="str">
        <f>IF(O277=1,"",RTD("cqg.rtd",,"StudyData", "(Vol("&amp;$E$21&amp;")when  (LocalYear("&amp;$E$21&amp;")="&amp;$D$10&amp;" AND LocalMonth("&amp;$E$21&amp;")="&amp;$C$10&amp;" AND LocalDay("&amp;$E$21&amp;")="&amp;$B$10&amp;" AND LocalHour("&amp;$E$21&amp;")="&amp;F277&amp;" AND LocalMinute("&amp;$E$21&amp;")="&amp;G277&amp;"))", "Bar", "", "Close", "5", "0", "", "", "","FALSE","T"))</f>
        <v/>
      </c>
      <c r="AB277" s="115" t="str">
        <f>IF(O277=1,"",RTD("cqg.rtd",,"StudyData", "(Vol("&amp;$E$21&amp;")when  (LocalYear("&amp;$E$21&amp;")="&amp;$D$11&amp;" AND LocalMonth("&amp;$E$21&amp;")="&amp;$C$11&amp;" AND LocalDay("&amp;$E$21&amp;")="&amp;$B$11&amp;" AND LocalHour("&amp;$E$21&amp;")="&amp;F277&amp;" AND LocalMinute("&amp;$E$21&amp;")="&amp;G277&amp;"))", "Bar", "", "Close", "5", "0", "", "", "","FALSE","T"))</f>
        <v/>
      </c>
      <c r="AC277" s="116" t="str">
        <f t="shared" si="51"/>
        <v/>
      </c>
      <c r="AE277" s="115" t="str">
        <f ca="1">IF($R277=1,SUM($S$1:S277),"")</f>
        <v/>
      </c>
      <c r="AF277" s="115" t="str">
        <f ca="1">IF($R277=1,SUM($T$1:T277),"")</f>
        <v/>
      </c>
      <c r="AG277" s="115" t="str">
        <f ca="1">IF($R277=1,SUM($U$1:U277),"")</f>
        <v/>
      </c>
      <c r="AH277" s="115" t="str">
        <f ca="1">IF($R277=1,SUM($V$1:V277),"")</f>
        <v/>
      </c>
      <c r="AI277" s="115" t="str">
        <f ca="1">IF($R277=1,SUM($W$1:W277),"")</f>
        <v/>
      </c>
      <c r="AJ277" s="115" t="str">
        <f ca="1">IF($R277=1,SUM($X$1:X277),"")</f>
        <v/>
      </c>
      <c r="AK277" s="115" t="str">
        <f ca="1">IF($R277=1,SUM($Y$1:Y277),"")</f>
        <v/>
      </c>
      <c r="AL277" s="115" t="str">
        <f ca="1">IF($R277=1,SUM($Z$1:Z277),"")</f>
        <v/>
      </c>
      <c r="AM277" s="115" t="str">
        <f ca="1">IF($R277=1,SUM($AA$1:AA277),"")</f>
        <v/>
      </c>
      <c r="AN277" s="115" t="str">
        <f ca="1">IF($R277=1,SUM($AB$1:AB277),"")</f>
        <v/>
      </c>
      <c r="AO277" s="115" t="str">
        <f ca="1">IF($R277=1,SUM($AC$1:AC277),"")</f>
        <v/>
      </c>
      <c r="AQ277" s="120" t="str">
        <f t="shared" si="52"/>
        <v>31:30</v>
      </c>
    </row>
    <row r="278" spans="6:43" x14ac:dyDescent="0.3">
      <c r="F278" s="115">
        <f t="shared" si="48"/>
        <v>31</v>
      </c>
      <c r="G278" s="117">
        <f t="shared" si="49"/>
        <v>35</v>
      </c>
      <c r="H278" s="118">
        <f t="shared" si="50"/>
        <v>1.3159722222222221</v>
      </c>
      <c r="K278" s="116" t="str">
        <f xml:space="preserve"> IF(O278=1,"",RTD("cqg.rtd",,"StudyData",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/>
      </c>
      <c r="L278" s="116" t="e">
        <f>IF(K278="",NA(),RTD("cqg.rtd",,"StudyData",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>#N/A</v>
      </c>
      <c r="O278" s="115">
        <f t="shared" si="46"/>
        <v>1</v>
      </c>
      <c r="R278" s="115">
        <f t="shared" ca="1" si="47"/>
        <v>1.2559999999999718</v>
      </c>
      <c r="S278" s="115" t="str">
        <f>IF(O278=1,"",RTD("cqg.rtd",,"StudyData", "(Vol("&amp;$E$13&amp;")when  (LocalYear("&amp;$E$13&amp;")="&amp;$D$2&amp;" AND LocalMonth("&amp;$E$13&amp;")="&amp;$C$2&amp;" AND LocalDay("&amp;$E$13&amp;")="&amp;$B$2&amp;" AND LocalHour("&amp;$E$13&amp;")="&amp;F278&amp;" AND LocalMinute("&amp;$E$13&amp;")="&amp;G278&amp;"))", "Bar", "", "Close", "5", "0", "", "", "","FALSE","T"))</f>
        <v/>
      </c>
      <c r="T278" s="115" t="str">
        <f>IF(O278=1,"",RTD("cqg.rtd",,"StudyData", "(Vol("&amp;$E$14&amp;")when  (LocalYear("&amp;$E$14&amp;")="&amp;$D$3&amp;" AND LocalMonth("&amp;$E$14&amp;")="&amp;$C$3&amp;" AND LocalDay("&amp;$E$14&amp;")="&amp;$B$3&amp;" AND LocalHour("&amp;$E$14&amp;")="&amp;F278&amp;" AND LocalMinute("&amp;$E$14&amp;")="&amp;G278&amp;"))", "Bar", "", "Close", "5", "0", "", "", "","FALSE","T"))</f>
        <v/>
      </c>
      <c r="U278" s="115" t="str">
        <f>IF(O278=1,"",RTD("cqg.rtd",,"StudyData", "(Vol("&amp;$E$15&amp;")when  (LocalYear("&amp;$E$15&amp;")="&amp;$D$4&amp;" AND LocalMonth("&amp;$E$15&amp;")="&amp;$C$4&amp;" AND LocalDay("&amp;$E$15&amp;")="&amp;$B$4&amp;" AND LocalHour("&amp;$E$15&amp;")="&amp;F278&amp;" AND LocalMinute("&amp;$E$15&amp;")="&amp;G278&amp;"))", "Bar", "", "Close", "5", "0", "", "", "","FALSE","T"))</f>
        <v/>
      </c>
      <c r="V278" s="115" t="str">
        <f>IF(O278=1,"",RTD("cqg.rtd",,"StudyData", "(Vol("&amp;$E$16&amp;")when  (LocalYear("&amp;$E$16&amp;")="&amp;$D$5&amp;" AND LocalMonth("&amp;$E$16&amp;")="&amp;$C$5&amp;" AND LocalDay("&amp;$E$16&amp;")="&amp;$B$5&amp;" AND LocalHour("&amp;$E$16&amp;")="&amp;F278&amp;" AND LocalMinute("&amp;$E$16&amp;")="&amp;G278&amp;"))", "Bar", "", "Close", "5", "0", "", "", "","FALSE","T"))</f>
        <v/>
      </c>
      <c r="W278" s="115" t="str">
        <f>IF(O278=1,"",RTD("cqg.rtd",,"StudyData", "(Vol("&amp;$E$17&amp;")when  (LocalYear("&amp;$E$17&amp;")="&amp;$D$6&amp;" AND LocalMonth("&amp;$E$17&amp;")="&amp;$C$6&amp;" AND LocalDay("&amp;$E$17&amp;")="&amp;$B$6&amp;" AND LocalHour("&amp;$E$17&amp;")="&amp;F278&amp;" AND LocalMinute("&amp;$E$17&amp;")="&amp;G278&amp;"))", "Bar", "", "Close", "5", "0", "", "", "","FALSE","T"))</f>
        <v/>
      </c>
      <c r="X278" s="115" t="str">
        <f>IF(O278=1,"",RTD("cqg.rtd",,"StudyData", "(Vol("&amp;$E$18&amp;")when  (LocalYear("&amp;$E$18&amp;")="&amp;$D$7&amp;" AND LocalMonth("&amp;$E$18&amp;")="&amp;$C$7&amp;" AND LocalDay("&amp;$E$18&amp;")="&amp;$B$7&amp;" AND LocalHour("&amp;$E$18&amp;")="&amp;F278&amp;" AND LocalMinute("&amp;$E$18&amp;")="&amp;G278&amp;"))", "Bar", "", "Close", "5", "0", "", "", "","FALSE","T"))</f>
        <v/>
      </c>
      <c r="Y278" s="115" t="str">
        <f>IF(O278=1,"",RTD("cqg.rtd",,"StudyData", "(Vol("&amp;$E$19&amp;")when  (LocalYear("&amp;$E$19&amp;")="&amp;$D$8&amp;" AND LocalMonth("&amp;$E$19&amp;")="&amp;$C$8&amp;" AND LocalDay("&amp;$E$19&amp;")="&amp;$B$8&amp;" AND LocalHour("&amp;$E$19&amp;")="&amp;F278&amp;" AND LocalMinute("&amp;$E$19&amp;")="&amp;G278&amp;"))", "Bar", "", "Close", "5", "0", "", "", "","FALSE","T"))</f>
        <v/>
      </c>
      <c r="Z278" s="115" t="str">
        <f>IF(O278=1,"",RTD("cqg.rtd",,"StudyData", "(Vol("&amp;$E$20&amp;")when  (LocalYear("&amp;$E$20&amp;")="&amp;$D$9&amp;" AND LocalMonth("&amp;$E$20&amp;")="&amp;$C$9&amp;" AND LocalDay("&amp;$E$20&amp;")="&amp;$B$9&amp;" AND LocalHour("&amp;$E$20&amp;")="&amp;F278&amp;" AND LocalMinute("&amp;$E$20&amp;")="&amp;G278&amp;"))", "Bar", "", "Close", "5", "0", "", "", "","FALSE","T"))</f>
        <v/>
      </c>
      <c r="AA278" s="115" t="str">
        <f>IF(O278=1,"",RTD("cqg.rtd",,"StudyData", "(Vol("&amp;$E$21&amp;")when  (LocalYear("&amp;$E$21&amp;")="&amp;$D$10&amp;" AND LocalMonth("&amp;$E$21&amp;")="&amp;$C$10&amp;" AND LocalDay("&amp;$E$21&amp;")="&amp;$B$10&amp;" AND LocalHour("&amp;$E$21&amp;")="&amp;F278&amp;" AND LocalMinute("&amp;$E$21&amp;")="&amp;G278&amp;"))", "Bar", "", "Close", "5", "0", "", "", "","FALSE","T"))</f>
        <v/>
      </c>
      <c r="AB278" s="115" t="str">
        <f>IF(O278=1,"",RTD("cqg.rtd",,"StudyData", "(Vol("&amp;$E$21&amp;")when  (LocalYear("&amp;$E$21&amp;")="&amp;$D$11&amp;" AND LocalMonth("&amp;$E$21&amp;")="&amp;$C$11&amp;" AND LocalDay("&amp;$E$21&amp;")="&amp;$B$11&amp;" AND LocalHour("&amp;$E$21&amp;")="&amp;F278&amp;" AND LocalMinute("&amp;$E$21&amp;")="&amp;G278&amp;"))", "Bar", "", "Close", "5", "0", "", "", "","FALSE","T"))</f>
        <v/>
      </c>
      <c r="AC278" s="116" t="str">
        <f t="shared" si="51"/>
        <v/>
      </c>
      <c r="AE278" s="115" t="str">
        <f ca="1">IF($R278=1,SUM($S$1:S278),"")</f>
        <v/>
      </c>
      <c r="AF278" s="115" t="str">
        <f ca="1">IF($R278=1,SUM($T$1:T278),"")</f>
        <v/>
      </c>
      <c r="AG278" s="115" t="str">
        <f ca="1">IF($R278=1,SUM($U$1:U278),"")</f>
        <v/>
      </c>
      <c r="AH278" s="115" t="str">
        <f ca="1">IF($R278=1,SUM($V$1:V278),"")</f>
        <v/>
      </c>
      <c r="AI278" s="115" t="str">
        <f ca="1">IF($R278=1,SUM($W$1:W278),"")</f>
        <v/>
      </c>
      <c r="AJ278" s="115" t="str">
        <f ca="1">IF($R278=1,SUM($X$1:X278),"")</f>
        <v/>
      </c>
      <c r="AK278" s="115" t="str">
        <f ca="1">IF($R278=1,SUM($Y$1:Y278),"")</f>
        <v/>
      </c>
      <c r="AL278" s="115" t="str">
        <f ca="1">IF($R278=1,SUM($Z$1:Z278),"")</f>
        <v/>
      </c>
      <c r="AM278" s="115" t="str">
        <f ca="1">IF($R278=1,SUM($AA$1:AA278),"")</f>
        <v/>
      </c>
      <c r="AN278" s="115" t="str">
        <f ca="1">IF($R278=1,SUM($AB$1:AB278),"")</f>
        <v/>
      </c>
      <c r="AO278" s="115" t="str">
        <f ca="1">IF($R278=1,SUM($AC$1:AC278),"")</f>
        <v/>
      </c>
      <c r="AQ278" s="120" t="str">
        <f t="shared" si="52"/>
        <v>31:35</v>
      </c>
    </row>
    <row r="279" spans="6:43" x14ac:dyDescent="0.3">
      <c r="F279" s="115">
        <f t="shared" si="48"/>
        <v>31</v>
      </c>
      <c r="G279" s="117">
        <f t="shared" si="49"/>
        <v>40</v>
      </c>
      <c r="H279" s="118">
        <f t="shared" si="50"/>
        <v>1.3194444444444444</v>
      </c>
      <c r="K279" s="116" t="str">
        <f xml:space="preserve"> IF(O279=1,"",RTD("cqg.rtd",,"StudyData",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/>
      </c>
      <c r="L279" s="116" t="e">
        <f>IF(K279="",NA(),RTD("cqg.rtd",,"StudyData",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>#N/A</v>
      </c>
      <c r="O279" s="115">
        <f t="shared" si="46"/>
        <v>1</v>
      </c>
      <c r="R279" s="115">
        <f t="shared" ca="1" si="47"/>
        <v>1.2569999999999717</v>
      </c>
      <c r="S279" s="115" t="str">
        <f>IF(O279=1,"",RTD("cqg.rtd",,"StudyData", "(Vol("&amp;$E$13&amp;")when  (LocalYear("&amp;$E$13&amp;")="&amp;$D$2&amp;" AND LocalMonth("&amp;$E$13&amp;")="&amp;$C$2&amp;" AND LocalDay("&amp;$E$13&amp;")="&amp;$B$2&amp;" AND LocalHour("&amp;$E$13&amp;")="&amp;F279&amp;" AND LocalMinute("&amp;$E$13&amp;")="&amp;G279&amp;"))", "Bar", "", "Close", "5", "0", "", "", "","FALSE","T"))</f>
        <v/>
      </c>
      <c r="T279" s="115" t="str">
        <f>IF(O279=1,"",RTD("cqg.rtd",,"StudyData", "(Vol("&amp;$E$14&amp;")when  (LocalYear("&amp;$E$14&amp;")="&amp;$D$3&amp;" AND LocalMonth("&amp;$E$14&amp;")="&amp;$C$3&amp;" AND LocalDay("&amp;$E$14&amp;")="&amp;$B$3&amp;" AND LocalHour("&amp;$E$14&amp;")="&amp;F279&amp;" AND LocalMinute("&amp;$E$14&amp;")="&amp;G279&amp;"))", "Bar", "", "Close", "5", "0", "", "", "","FALSE","T"))</f>
        <v/>
      </c>
      <c r="U279" s="115" t="str">
        <f>IF(O279=1,"",RTD("cqg.rtd",,"StudyData", "(Vol("&amp;$E$15&amp;")when  (LocalYear("&amp;$E$15&amp;")="&amp;$D$4&amp;" AND LocalMonth("&amp;$E$15&amp;")="&amp;$C$4&amp;" AND LocalDay("&amp;$E$15&amp;")="&amp;$B$4&amp;" AND LocalHour("&amp;$E$15&amp;")="&amp;F279&amp;" AND LocalMinute("&amp;$E$15&amp;")="&amp;G279&amp;"))", "Bar", "", "Close", "5", "0", "", "", "","FALSE","T"))</f>
        <v/>
      </c>
      <c r="V279" s="115" t="str">
        <f>IF(O279=1,"",RTD("cqg.rtd",,"StudyData", "(Vol("&amp;$E$16&amp;")when  (LocalYear("&amp;$E$16&amp;")="&amp;$D$5&amp;" AND LocalMonth("&amp;$E$16&amp;")="&amp;$C$5&amp;" AND LocalDay("&amp;$E$16&amp;")="&amp;$B$5&amp;" AND LocalHour("&amp;$E$16&amp;")="&amp;F279&amp;" AND LocalMinute("&amp;$E$16&amp;")="&amp;G279&amp;"))", "Bar", "", "Close", "5", "0", "", "", "","FALSE","T"))</f>
        <v/>
      </c>
      <c r="W279" s="115" t="str">
        <f>IF(O279=1,"",RTD("cqg.rtd",,"StudyData", "(Vol("&amp;$E$17&amp;")when  (LocalYear("&amp;$E$17&amp;")="&amp;$D$6&amp;" AND LocalMonth("&amp;$E$17&amp;")="&amp;$C$6&amp;" AND LocalDay("&amp;$E$17&amp;")="&amp;$B$6&amp;" AND LocalHour("&amp;$E$17&amp;")="&amp;F279&amp;" AND LocalMinute("&amp;$E$17&amp;")="&amp;G279&amp;"))", "Bar", "", "Close", "5", "0", "", "", "","FALSE","T"))</f>
        <v/>
      </c>
      <c r="X279" s="115" t="str">
        <f>IF(O279=1,"",RTD("cqg.rtd",,"StudyData", "(Vol("&amp;$E$18&amp;")when  (LocalYear("&amp;$E$18&amp;")="&amp;$D$7&amp;" AND LocalMonth("&amp;$E$18&amp;")="&amp;$C$7&amp;" AND LocalDay("&amp;$E$18&amp;")="&amp;$B$7&amp;" AND LocalHour("&amp;$E$18&amp;")="&amp;F279&amp;" AND LocalMinute("&amp;$E$18&amp;")="&amp;G279&amp;"))", "Bar", "", "Close", "5", "0", "", "", "","FALSE","T"))</f>
        <v/>
      </c>
      <c r="Y279" s="115" t="str">
        <f>IF(O279=1,"",RTD("cqg.rtd",,"StudyData", "(Vol("&amp;$E$19&amp;")when  (LocalYear("&amp;$E$19&amp;")="&amp;$D$8&amp;" AND LocalMonth("&amp;$E$19&amp;")="&amp;$C$8&amp;" AND LocalDay("&amp;$E$19&amp;")="&amp;$B$8&amp;" AND LocalHour("&amp;$E$19&amp;")="&amp;F279&amp;" AND LocalMinute("&amp;$E$19&amp;")="&amp;G279&amp;"))", "Bar", "", "Close", "5", "0", "", "", "","FALSE","T"))</f>
        <v/>
      </c>
      <c r="Z279" s="115" t="str">
        <f>IF(O279=1,"",RTD("cqg.rtd",,"StudyData", "(Vol("&amp;$E$20&amp;")when  (LocalYear("&amp;$E$20&amp;")="&amp;$D$9&amp;" AND LocalMonth("&amp;$E$20&amp;")="&amp;$C$9&amp;" AND LocalDay("&amp;$E$20&amp;")="&amp;$B$9&amp;" AND LocalHour("&amp;$E$20&amp;")="&amp;F279&amp;" AND LocalMinute("&amp;$E$20&amp;")="&amp;G279&amp;"))", "Bar", "", "Close", "5", "0", "", "", "","FALSE","T"))</f>
        <v/>
      </c>
      <c r="AA279" s="115" t="str">
        <f>IF(O279=1,"",RTD("cqg.rtd",,"StudyData", "(Vol("&amp;$E$21&amp;")when  (LocalYear("&amp;$E$21&amp;")="&amp;$D$10&amp;" AND LocalMonth("&amp;$E$21&amp;")="&amp;$C$10&amp;" AND LocalDay("&amp;$E$21&amp;")="&amp;$B$10&amp;" AND LocalHour("&amp;$E$21&amp;")="&amp;F279&amp;" AND LocalMinute("&amp;$E$21&amp;")="&amp;G279&amp;"))", "Bar", "", "Close", "5", "0", "", "", "","FALSE","T"))</f>
        <v/>
      </c>
      <c r="AB279" s="115" t="str">
        <f>IF(O279=1,"",RTD("cqg.rtd",,"StudyData", "(Vol("&amp;$E$21&amp;")when  (LocalYear("&amp;$E$21&amp;")="&amp;$D$11&amp;" AND LocalMonth("&amp;$E$21&amp;")="&amp;$C$11&amp;" AND LocalDay("&amp;$E$21&amp;")="&amp;$B$11&amp;" AND LocalHour("&amp;$E$21&amp;")="&amp;F279&amp;" AND LocalMinute("&amp;$E$21&amp;")="&amp;G279&amp;"))", "Bar", "", "Close", "5", "0", "", "", "","FALSE","T"))</f>
        <v/>
      </c>
      <c r="AC279" s="116" t="str">
        <f t="shared" si="51"/>
        <v/>
      </c>
      <c r="AE279" s="115" t="str">
        <f ca="1">IF($R279=1,SUM($S$1:S279),"")</f>
        <v/>
      </c>
      <c r="AF279" s="115" t="str">
        <f ca="1">IF($R279=1,SUM($T$1:T279),"")</f>
        <v/>
      </c>
      <c r="AG279" s="115" t="str">
        <f ca="1">IF($R279=1,SUM($U$1:U279),"")</f>
        <v/>
      </c>
      <c r="AH279" s="115" t="str">
        <f ca="1">IF($R279=1,SUM($V$1:V279),"")</f>
        <v/>
      </c>
      <c r="AI279" s="115" t="str">
        <f ca="1">IF($R279=1,SUM($W$1:W279),"")</f>
        <v/>
      </c>
      <c r="AJ279" s="115" t="str">
        <f ca="1">IF($R279=1,SUM($X$1:X279),"")</f>
        <v/>
      </c>
      <c r="AK279" s="115" t="str">
        <f ca="1">IF($R279=1,SUM($Y$1:Y279),"")</f>
        <v/>
      </c>
      <c r="AL279" s="115" t="str">
        <f ca="1">IF($R279=1,SUM($Z$1:Z279),"")</f>
        <v/>
      </c>
      <c r="AM279" s="115" t="str">
        <f ca="1">IF($R279=1,SUM($AA$1:AA279),"")</f>
        <v/>
      </c>
      <c r="AN279" s="115" t="str">
        <f ca="1">IF($R279=1,SUM($AB$1:AB279),"")</f>
        <v/>
      </c>
      <c r="AO279" s="115" t="str">
        <f ca="1">IF($R279=1,SUM($AC$1:AC279),"")</f>
        <v/>
      </c>
      <c r="AQ279" s="120" t="str">
        <f t="shared" si="52"/>
        <v>31:40</v>
      </c>
    </row>
    <row r="280" spans="6:43" x14ac:dyDescent="0.3">
      <c r="F280" s="115">
        <f t="shared" si="48"/>
        <v>31</v>
      </c>
      <c r="G280" s="117">
        <f t="shared" si="49"/>
        <v>45</v>
      </c>
      <c r="H280" s="118">
        <f t="shared" si="50"/>
        <v>1.3229166666666667</v>
      </c>
      <c r="K280" s="116" t="str">
        <f xml:space="preserve"> IF(O280=1,"",RTD("cqg.rtd",,"StudyData",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/>
      </c>
      <c r="L280" s="116" t="e">
        <f>IF(K280="",NA(),RTD("cqg.rtd",,"StudyData",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>#N/A</v>
      </c>
      <c r="O280" s="115">
        <f t="shared" si="46"/>
        <v>1</v>
      </c>
      <c r="R280" s="115">
        <f t="shared" ca="1" si="47"/>
        <v>1.2579999999999716</v>
      </c>
      <c r="S280" s="115" t="str">
        <f>IF(O280=1,"",RTD("cqg.rtd",,"StudyData", "(Vol("&amp;$E$13&amp;")when  (LocalYear("&amp;$E$13&amp;")="&amp;$D$2&amp;" AND LocalMonth("&amp;$E$13&amp;")="&amp;$C$2&amp;" AND LocalDay("&amp;$E$13&amp;")="&amp;$B$2&amp;" AND LocalHour("&amp;$E$13&amp;")="&amp;F280&amp;" AND LocalMinute("&amp;$E$13&amp;")="&amp;G280&amp;"))", "Bar", "", "Close", "5", "0", "", "", "","FALSE","T"))</f>
        <v/>
      </c>
      <c r="T280" s="115" t="str">
        <f>IF(O280=1,"",RTD("cqg.rtd",,"StudyData", "(Vol("&amp;$E$14&amp;")when  (LocalYear("&amp;$E$14&amp;")="&amp;$D$3&amp;" AND LocalMonth("&amp;$E$14&amp;")="&amp;$C$3&amp;" AND LocalDay("&amp;$E$14&amp;")="&amp;$B$3&amp;" AND LocalHour("&amp;$E$14&amp;")="&amp;F280&amp;" AND LocalMinute("&amp;$E$14&amp;")="&amp;G280&amp;"))", "Bar", "", "Close", "5", "0", "", "", "","FALSE","T"))</f>
        <v/>
      </c>
      <c r="U280" s="115" t="str">
        <f>IF(O280=1,"",RTD("cqg.rtd",,"StudyData", "(Vol("&amp;$E$15&amp;")when  (LocalYear("&amp;$E$15&amp;")="&amp;$D$4&amp;" AND LocalMonth("&amp;$E$15&amp;")="&amp;$C$4&amp;" AND LocalDay("&amp;$E$15&amp;")="&amp;$B$4&amp;" AND LocalHour("&amp;$E$15&amp;")="&amp;F280&amp;" AND LocalMinute("&amp;$E$15&amp;")="&amp;G280&amp;"))", "Bar", "", "Close", "5", "0", "", "", "","FALSE","T"))</f>
        <v/>
      </c>
      <c r="V280" s="115" t="str">
        <f>IF(O280=1,"",RTD("cqg.rtd",,"StudyData", "(Vol("&amp;$E$16&amp;")when  (LocalYear("&amp;$E$16&amp;")="&amp;$D$5&amp;" AND LocalMonth("&amp;$E$16&amp;")="&amp;$C$5&amp;" AND LocalDay("&amp;$E$16&amp;")="&amp;$B$5&amp;" AND LocalHour("&amp;$E$16&amp;")="&amp;F280&amp;" AND LocalMinute("&amp;$E$16&amp;")="&amp;G280&amp;"))", "Bar", "", "Close", "5", "0", "", "", "","FALSE","T"))</f>
        <v/>
      </c>
      <c r="W280" s="115" t="str">
        <f>IF(O280=1,"",RTD("cqg.rtd",,"StudyData", "(Vol("&amp;$E$17&amp;")when  (LocalYear("&amp;$E$17&amp;")="&amp;$D$6&amp;" AND LocalMonth("&amp;$E$17&amp;")="&amp;$C$6&amp;" AND LocalDay("&amp;$E$17&amp;")="&amp;$B$6&amp;" AND LocalHour("&amp;$E$17&amp;")="&amp;F280&amp;" AND LocalMinute("&amp;$E$17&amp;")="&amp;G280&amp;"))", "Bar", "", "Close", "5", "0", "", "", "","FALSE","T"))</f>
        <v/>
      </c>
      <c r="X280" s="115" t="str">
        <f>IF(O280=1,"",RTD("cqg.rtd",,"StudyData", "(Vol("&amp;$E$18&amp;")when  (LocalYear("&amp;$E$18&amp;")="&amp;$D$7&amp;" AND LocalMonth("&amp;$E$18&amp;")="&amp;$C$7&amp;" AND LocalDay("&amp;$E$18&amp;")="&amp;$B$7&amp;" AND LocalHour("&amp;$E$18&amp;")="&amp;F280&amp;" AND LocalMinute("&amp;$E$18&amp;")="&amp;G280&amp;"))", "Bar", "", "Close", "5", "0", "", "", "","FALSE","T"))</f>
        <v/>
      </c>
      <c r="Y280" s="115" t="str">
        <f>IF(O280=1,"",RTD("cqg.rtd",,"StudyData", "(Vol("&amp;$E$19&amp;")when  (LocalYear("&amp;$E$19&amp;")="&amp;$D$8&amp;" AND LocalMonth("&amp;$E$19&amp;")="&amp;$C$8&amp;" AND LocalDay("&amp;$E$19&amp;")="&amp;$B$8&amp;" AND LocalHour("&amp;$E$19&amp;")="&amp;F280&amp;" AND LocalMinute("&amp;$E$19&amp;")="&amp;G280&amp;"))", "Bar", "", "Close", "5", "0", "", "", "","FALSE","T"))</f>
        <v/>
      </c>
      <c r="Z280" s="115" t="str">
        <f>IF(O280=1,"",RTD("cqg.rtd",,"StudyData", "(Vol("&amp;$E$20&amp;")when  (LocalYear("&amp;$E$20&amp;")="&amp;$D$9&amp;" AND LocalMonth("&amp;$E$20&amp;")="&amp;$C$9&amp;" AND LocalDay("&amp;$E$20&amp;")="&amp;$B$9&amp;" AND LocalHour("&amp;$E$20&amp;")="&amp;F280&amp;" AND LocalMinute("&amp;$E$20&amp;")="&amp;G280&amp;"))", "Bar", "", "Close", "5", "0", "", "", "","FALSE","T"))</f>
        <v/>
      </c>
      <c r="AA280" s="115" t="str">
        <f>IF(O280=1,"",RTD("cqg.rtd",,"StudyData", "(Vol("&amp;$E$21&amp;")when  (LocalYear("&amp;$E$21&amp;")="&amp;$D$10&amp;" AND LocalMonth("&amp;$E$21&amp;")="&amp;$C$10&amp;" AND LocalDay("&amp;$E$21&amp;")="&amp;$B$10&amp;" AND LocalHour("&amp;$E$21&amp;")="&amp;F280&amp;" AND LocalMinute("&amp;$E$21&amp;")="&amp;G280&amp;"))", "Bar", "", "Close", "5", "0", "", "", "","FALSE","T"))</f>
        <v/>
      </c>
      <c r="AB280" s="115" t="str">
        <f>IF(O280=1,"",RTD("cqg.rtd",,"StudyData", "(Vol("&amp;$E$21&amp;")when  (LocalYear("&amp;$E$21&amp;")="&amp;$D$11&amp;" AND LocalMonth("&amp;$E$21&amp;")="&amp;$C$11&amp;" AND LocalDay("&amp;$E$21&amp;")="&amp;$B$11&amp;" AND LocalHour("&amp;$E$21&amp;")="&amp;F280&amp;" AND LocalMinute("&amp;$E$21&amp;")="&amp;G280&amp;"))", "Bar", "", "Close", "5", "0", "", "", "","FALSE","T"))</f>
        <v/>
      </c>
      <c r="AC280" s="116" t="str">
        <f t="shared" si="51"/>
        <v/>
      </c>
      <c r="AE280" s="115" t="str">
        <f ca="1">IF($R280=1,SUM($S$1:S280),"")</f>
        <v/>
      </c>
      <c r="AF280" s="115" t="str">
        <f ca="1">IF($R280=1,SUM($T$1:T280),"")</f>
        <v/>
      </c>
      <c r="AG280" s="115" t="str">
        <f ca="1">IF($R280=1,SUM($U$1:U280),"")</f>
        <v/>
      </c>
      <c r="AH280" s="115" t="str">
        <f ca="1">IF($R280=1,SUM($V$1:V280),"")</f>
        <v/>
      </c>
      <c r="AI280" s="115" t="str">
        <f ca="1">IF($R280=1,SUM($W$1:W280),"")</f>
        <v/>
      </c>
      <c r="AJ280" s="115" t="str">
        <f ca="1">IF($R280=1,SUM($X$1:X280),"")</f>
        <v/>
      </c>
      <c r="AK280" s="115" t="str">
        <f ca="1">IF($R280=1,SUM($Y$1:Y280),"")</f>
        <v/>
      </c>
      <c r="AL280" s="115" t="str">
        <f ca="1">IF($R280=1,SUM($Z$1:Z280),"")</f>
        <v/>
      </c>
      <c r="AM280" s="115" t="str">
        <f ca="1">IF($R280=1,SUM($AA$1:AA280),"")</f>
        <v/>
      </c>
      <c r="AN280" s="115" t="str">
        <f ca="1">IF($R280=1,SUM($AB$1:AB280),"")</f>
        <v/>
      </c>
      <c r="AO280" s="115" t="str">
        <f ca="1">IF($R280=1,SUM($AC$1:AC280),"")</f>
        <v/>
      </c>
      <c r="AQ280" s="120" t="str">
        <f t="shared" si="52"/>
        <v>31:45</v>
      </c>
    </row>
    <row r="281" spans="6:43" x14ac:dyDescent="0.3">
      <c r="F281" s="115">
        <f t="shared" si="48"/>
        <v>31</v>
      </c>
      <c r="G281" s="117">
        <f t="shared" si="49"/>
        <v>50</v>
      </c>
      <c r="H281" s="118">
        <f t="shared" si="50"/>
        <v>1.3263888888888888</v>
      </c>
      <c r="K281" s="116" t="str">
        <f xml:space="preserve"> IF(O281=1,"",RTD("cqg.rtd",,"StudyData",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/>
      </c>
      <c r="L281" s="116" t="e">
        <f>IF(K281="",NA(),RTD("cqg.rtd",,"StudyData",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>#N/A</v>
      </c>
      <c r="O281" s="115">
        <f t="shared" si="46"/>
        <v>1</v>
      </c>
      <c r="R281" s="115">
        <f t="shared" ca="1" si="47"/>
        <v>1.2589999999999715</v>
      </c>
      <c r="S281" s="115" t="str">
        <f>IF(O281=1,"",RTD("cqg.rtd",,"StudyData", "(Vol("&amp;$E$13&amp;")when  (LocalYear("&amp;$E$13&amp;")="&amp;$D$2&amp;" AND LocalMonth("&amp;$E$13&amp;")="&amp;$C$2&amp;" AND LocalDay("&amp;$E$13&amp;")="&amp;$B$2&amp;" AND LocalHour("&amp;$E$13&amp;")="&amp;F281&amp;" AND LocalMinute("&amp;$E$13&amp;")="&amp;G281&amp;"))", "Bar", "", "Close", "5", "0", "", "", "","FALSE","T"))</f>
        <v/>
      </c>
      <c r="T281" s="115" t="str">
        <f>IF(O281=1,"",RTD("cqg.rtd",,"StudyData", "(Vol("&amp;$E$14&amp;")when  (LocalYear("&amp;$E$14&amp;")="&amp;$D$3&amp;" AND LocalMonth("&amp;$E$14&amp;")="&amp;$C$3&amp;" AND LocalDay("&amp;$E$14&amp;")="&amp;$B$3&amp;" AND LocalHour("&amp;$E$14&amp;")="&amp;F281&amp;" AND LocalMinute("&amp;$E$14&amp;")="&amp;G281&amp;"))", "Bar", "", "Close", "5", "0", "", "", "","FALSE","T"))</f>
        <v/>
      </c>
      <c r="U281" s="115" t="str">
        <f>IF(O281=1,"",RTD("cqg.rtd",,"StudyData", "(Vol("&amp;$E$15&amp;")when  (LocalYear("&amp;$E$15&amp;")="&amp;$D$4&amp;" AND LocalMonth("&amp;$E$15&amp;")="&amp;$C$4&amp;" AND LocalDay("&amp;$E$15&amp;")="&amp;$B$4&amp;" AND LocalHour("&amp;$E$15&amp;")="&amp;F281&amp;" AND LocalMinute("&amp;$E$15&amp;")="&amp;G281&amp;"))", "Bar", "", "Close", "5", "0", "", "", "","FALSE","T"))</f>
        <v/>
      </c>
      <c r="V281" s="115" t="str">
        <f>IF(O281=1,"",RTD("cqg.rtd",,"StudyData", "(Vol("&amp;$E$16&amp;")when  (LocalYear("&amp;$E$16&amp;")="&amp;$D$5&amp;" AND LocalMonth("&amp;$E$16&amp;")="&amp;$C$5&amp;" AND LocalDay("&amp;$E$16&amp;")="&amp;$B$5&amp;" AND LocalHour("&amp;$E$16&amp;")="&amp;F281&amp;" AND LocalMinute("&amp;$E$16&amp;")="&amp;G281&amp;"))", "Bar", "", "Close", "5", "0", "", "", "","FALSE","T"))</f>
        <v/>
      </c>
      <c r="W281" s="115" t="str">
        <f>IF(O281=1,"",RTD("cqg.rtd",,"StudyData", "(Vol("&amp;$E$17&amp;")when  (LocalYear("&amp;$E$17&amp;")="&amp;$D$6&amp;" AND LocalMonth("&amp;$E$17&amp;")="&amp;$C$6&amp;" AND LocalDay("&amp;$E$17&amp;")="&amp;$B$6&amp;" AND LocalHour("&amp;$E$17&amp;")="&amp;F281&amp;" AND LocalMinute("&amp;$E$17&amp;")="&amp;G281&amp;"))", "Bar", "", "Close", "5", "0", "", "", "","FALSE","T"))</f>
        <v/>
      </c>
      <c r="X281" s="115" t="str">
        <f>IF(O281=1,"",RTD("cqg.rtd",,"StudyData", "(Vol("&amp;$E$18&amp;")when  (LocalYear("&amp;$E$18&amp;")="&amp;$D$7&amp;" AND LocalMonth("&amp;$E$18&amp;")="&amp;$C$7&amp;" AND LocalDay("&amp;$E$18&amp;")="&amp;$B$7&amp;" AND LocalHour("&amp;$E$18&amp;")="&amp;F281&amp;" AND LocalMinute("&amp;$E$18&amp;")="&amp;G281&amp;"))", "Bar", "", "Close", "5", "0", "", "", "","FALSE","T"))</f>
        <v/>
      </c>
      <c r="Y281" s="115" t="str">
        <f>IF(O281=1,"",RTD("cqg.rtd",,"StudyData", "(Vol("&amp;$E$19&amp;")when  (LocalYear("&amp;$E$19&amp;")="&amp;$D$8&amp;" AND LocalMonth("&amp;$E$19&amp;")="&amp;$C$8&amp;" AND LocalDay("&amp;$E$19&amp;")="&amp;$B$8&amp;" AND LocalHour("&amp;$E$19&amp;")="&amp;F281&amp;" AND LocalMinute("&amp;$E$19&amp;")="&amp;G281&amp;"))", "Bar", "", "Close", "5", "0", "", "", "","FALSE","T"))</f>
        <v/>
      </c>
      <c r="Z281" s="115" t="str">
        <f>IF(O281=1,"",RTD("cqg.rtd",,"StudyData", "(Vol("&amp;$E$20&amp;")when  (LocalYear("&amp;$E$20&amp;")="&amp;$D$9&amp;" AND LocalMonth("&amp;$E$20&amp;")="&amp;$C$9&amp;" AND LocalDay("&amp;$E$20&amp;")="&amp;$B$9&amp;" AND LocalHour("&amp;$E$20&amp;")="&amp;F281&amp;" AND LocalMinute("&amp;$E$20&amp;")="&amp;G281&amp;"))", "Bar", "", "Close", "5", "0", "", "", "","FALSE","T"))</f>
        <v/>
      </c>
      <c r="AA281" s="115" t="str">
        <f>IF(O281=1,"",RTD("cqg.rtd",,"StudyData", "(Vol("&amp;$E$21&amp;")when  (LocalYear("&amp;$E$21&amp;")="&amp;$D$10&amp;" AND LocalMonth("&amp;$E$21&amp;")="&amp;$C$10&amp;" AND LocalDay("&amp;$E$21&amp;")="&amp;$B$10&amp;" AND LocalHour("&amp;$E$21&amp;")="&amp;F281&amp;" AND LocalMinute("&amp;$E$21&amp;")="&amp;G281&amp;"))", "Bar", "", "Close", "5", "0", "", "", "","FALSE","T"))</f>
        <v/>
      </c>
      <c r="AB281" s="115" t="str">
        <f>IF(O281=1,"",RTD("cqg.rtd",,"StudyData", "(Vol("&amp;$E$21&amp;")when  (LocalYear("&amp;$E$21&amp;")="&amp;$D$11&amp;" AND LocalMonth("&amp;$E$21&amp;")="&amp;$C$11&amp;" AND LocalDay("&amp;$E$21&amp;")="&amp;$B$11&amp;" AND LocalHour("&amp;$E$21&amp;")="&amp;F281&amp;" AND LocalMinute("&amp;$E$21&amp;")="&amp;G281&amp;"))", "Bar", "", "Close", "5", "0", "", "", "","FALSE","T"))</f>
        <v/>
      </c>
      <c r="AC281" s="116" t="str">
        <f t="shared" si="51"/>
        <v/>
      </c>
      <c r="AE281" s="115" t="str">
        <f ca="1">IF($R281=1,SUM($S$1:S281),"")</f>
        <v/>
      </c>
      <c r="AF281" s="115" t="str">
        <f ca="1">IF($R281=1,SUM($T$1:T281),"")</f>
        <v/>
      </c>
      <c r="AG281" s="115" t="str">
        <f ca="1">IF($R281=1,SUM($U$1:U281),"")</f>
        <v/>
      </c>
      <c r="AH281" s="115" t="str">
        <f ca="1">IF($R281=1,SUM($V$1:V281),"")</f>
        <v/>
      </c>
      <c r="AI281" s="115" t="str">
        <f ca="1">IF($R281=1,SUM($W$1:W281),"")</f>
        <v/>
      </c>
      <c r="AJ281" s="115" t="str">
        <f ca="1">IF($R281=1,SUM($X$1:X281),"")</f>
        <v/>
      </c>
      <c r="AK281" s="115" t="str">
        <f ca="1">IF($R281=1,SUM($Y$1:Y281),"")</f>
        <v/>
      </c>
      <c r="AL281" s="115" t="str">
        <f ca="1">IF($R281=1,SUM($Z$1:Z281),"")</f>
        <v/>
      </c>
      <c r="AM281" s="115" t="str">
        <f ca="1">IF($R281=1,SUM($AA$1:AA281),"")</f>
        <v/>
      </c>
      <c r="AN281" s="115" t="str">
        <f ca="1">IF($R281=1,SUM($AB$1:AB281),"")</f>
        <v/>
      </c>
      <c r="AO281" s="115" t="str">
        <f ca="1">IF($R281=1,SUM($AC$1:AC281),"")</f>
        <v/>
      </c>
      <c r="AQ281" s="120" t="str">
        <f t="shared" si="52"/>
        <v>31:50</v>
      </c>
    </row>
    <row r="282" spans="6:43" x14ac:dyDescent="0.3">
      <c r="F282" s="115">
        <f t="shared" si="48"/>
        <v>31</v>
      </c>
      <c r="G282" s="117">
        <f t="shared" si="49"/>
        <v>55</v>
      </c>
      <c r="H282" s="118">
        <f t="shared" si="50"/>
        <v>1.3298611111111112</v>
      </c>
      <c r="K282" s="116" t="str">
        <f xml:space="preserve"> IF(O282=1,"",RTD("cqg.rtd",,"StudyData",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/>
      </c>
      <c r="L282" s="116" t="e">
        <f>IF(K282="",NA(),RTD("cqg.rtd",,"StudyData",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>#N/A</v>
      </c>
      <c r="O282" s="115">
        <f t="shared" si="46"/>
        <v>1</v>
      </c>
      <c r="R282" s="115">
        <f t="shared" ca="1" si="47"/>
        <v>1.2599999999999714</v>
      </c>
      <c r="S282" s="115" t="str">
        <f>IF(O282=1,"",RTD("cqg.rtd",,"StudyData", "(Vol("&amp;$E$13&amp;")when  (LocalYear("&amp;$E$13&amp;")="&amp;$D$2&amp;" AND LocalMonth("&amp;$E$13&amp;")="&amp;$C$2&amp;" AND LocalDay("&amp;$E$13&amp;")="&amp;$B$2&amp;" AND LocalHour("&amp;$E$13&amp;")="&amp;F282&amp;" AND LocalMinute("&amp;$E$13&amp;")="&amp;G282&amp;"))", "Bar", "", "Close", "5", "0", "", "", "","FALSE","T"))</f>
        <v/>
      </c>
      <c r="T282" s="115" t="str">
        <f>IF(O282=1,"",RTD("cqg.rtd",,"StudyData", "(Vol("&amp;$E$14&amp;")when  (LocalYear("&amp;$E$14&amp;")="&amp;$D$3&amp;" AND LocalMonth("&amp;$E$14&amp;")="&amp;$C$3&amp;" AND LocalDay("&amp;$E$14&amp;")="&amp;$B$3&amp;" AND LocalHour("&amp;$E$14&amp;")="&amp;F282&amp;" AND LocalMinute("&amp;$E$14&amp;")="&amp;G282&amp;"))", "Bar", "", "Close", "5", "0", "", "", "","FALSE","T"))</f>
        <v/>
      </c>
      <c r="U282" s="115" t="str">
        <f>IF(O282=1,"",RTD("cqg.rtd",,"StudyData", "(Vol("&amp;$E$15&amp;")when  (LocalYear("&amp;$E$15&amp;")="&amp;$D$4&amp;" AND LocalMonth("&amp;$E$15&amp;")="&amp;$C$4&amp;" AND LocalDay("&amp;$E$15&amp;")="&amp;$B$4&amp;" AND LocalHour("&amp;$E$15&amp;")="&amp;F282&amp;" AND LocalMinute("&amp;$E$15&amp;")="&amp;G282&amp;"))", "Bar", "", "Close", "5", "0", "", "", "","FALSE","T"))</f>
        <v/>
      </c>
      <c r="V282" s="115" t="str">
        <f>IF(O282=1,"",RTD("cqg.rtd",,"StudyData", "(Vol("&amp;$E$16&amp;")when  (LocalYear("&amp;$E$16&amp;")="&amp;$D$5&amp;" AND LocalMonth("&amp;$E$16&amp;")="&amp;$C$5&amp;" AND LocalDay("&amp;$E$16&amp;")="&amp;$B$5&amp;" AND LocalHour("&amp;$E$16&amp;")="&amp;F282&amp;" AND LocalMinute("&amp;$E$16&amp;")="&amp;G282&amp;"))", "Bar", "", "Close", "5", "0", "", "", "","FALSE","T"))</f>
        <v/>
      </c>
      <c r="W282" s="115" t="str">
        <f>IF(O282=1,"",RTD("cqg.rtd",,"StudyData", "(Vol("&amp;$E$17&amp;")when  (LocalYear("&amp;$E$17&amp;")="&amp;$D$6&amp;" AND LocalMonth("&amp;$E$17&amp;")="&amp;$C$6&amp;" AND LocalDay("&amp;$E$17&amp;")="&amp;$B$6&amp;" AND LocalHour("&amp;$E$17&amp;")="&amp;F282&amp;" AND LocalMinute("&amp;$E$17&amp;")="&amp;G282&amp;"))", "Bar", "", "Close", "5", "0", "", "", "","FALSE","T"))</f>
        <v/>
      </c>
      <c r="X282" s="115" t="str">
        <f>IF(O282=1,"",RTD("cqg.rtd",,"StudyData", "(Vol("&amp;$E$18&amp;")when  (LocalYear("&amp;$E$18&amp;")="&amp;$D$7&amp;" AND LocalMonth("&amp;$E$18&amp;")="&amp;$C$7&amp;" AND LocalDay("&amp;$E$18&amp;")="&amp;$B$7&amp;" AND LocalHour("&amp;$E$18&amp;")="&amp;F282&amp;" AND LocalMinute("&amp;$E$18&amp;")="&amp;G282&amp;"))", "Bar", "", "Close", "5", "0", "", "", "","FALSE","T"))</f>
        <v/>
      </c>
      <c r="Y282" s="115" t="str">
        <f>IF(O282=1,"",RTD("cqg.rtd",,"StudyData", "(Vol("&amp;$E$19&amp;")when  (LocalYear("&amp;$E$19&amp;")="&amp;$D$8&amp;" AND LocalMonth("&amp;$E$19&amp;")="&amp;$C$8&amp;" AND LocalDay("&amp;$E$19&amp;")="&amp;$B$8&amp;" AND LocalHour("&amp;$E$19&amp;")="&amp;F282&amp;" AND LocalMinute("&amp;$E$19&amp;")="&amp;G282&amp;"))", "Bar", "", "Close", "5", "0", "", "", "","FALSE","T"))</f>
        <v/>
      </c>
      <c r="Z282" s="115" t="str">
        <f>IF(O282=1,"",RTD("cqg.rtd",,"StudyData", "(Vol("&amp;$E$20&amp;")when  (LocalYear("&amp;$E$20&amp;")="&amp;$D$9&amp;" AND LocalMonth("&amp;$E$20&amp;")="&amp;$C$9&amp;" AND LocalDay("&amp;$E$20&amp;")="&amp;$B$9&amp;" AND LocalHour("&amp;$E$20&amp;")="&amp;F282&amp;" AND LocalMinute("&amp;$E$20&amp;")="&amp;G282&amp;"))", "Bar", "", "Close", "5", "0", "", "", "","FALSE","T"))</f>
        <v/>
      </c>
      <c r="AA282" s="115" t="str">
        <f>IF(O282=1,"",RTD("cqg.rtd",,"StudyData", "(Vol("&amp;$E$21&amp;")when  (LocalYear("&amp;$E$21&amp;")="&amp;$D$10&amp;" AND LocalMonth("&amp;$E$21&amp;")="&amp;$C$10&amp;" AND LocalDay("&amp;$E$21&amp;")="&amp;$B$10&amp;" AND LocalHour("&amp;$E$21&amp;")="&amp;F282&amp;" AND LocalMinute("&amp;$E$21&amp;")="&amp;G282&amp;"))", "Bar", "", "Close", "5", "0", "", "", "","FALSE","T"))</f>
        <v/>
      </c>
      <c r="AB282" s="115" t="str">
        <f>IF(O282=1,"",RTD("cqg.rtd",,"StudyData", "(Vol("&amp;$E$21&amp;")when  (LocalYear("&amp;$E$21&amp;")="&amp;$D$11&amp;" AND LocalMonth("&amp;$E$21&amp;")="&amp;$C$11&amp;" AND LocalDay("&amp;$E$21&amp;")="&amp;$B$11&amp;" AND LocalHour("&amp;$E$21&amp;")="&amp;F282&amp;" AND LocalMinute("&amp;$E$21&amp;")="&amp;G282&amp;"))", "Bar", "", "Close", "5", "0", "", "", "","FALSE","T"))</f>
        <v/>
      </c>
      <c r="AC282" s="116" t="str">
        <f t="shared" si="51"/>
        <v/>
      </c>
      <c r="AE282" s="115" t="str">
        <f ca="1">IF($R282=1,SUM($S$1:S282),"")</f>
        <v/>
      </c>
      <c r="AF282" s="115" t="str">
        <f ca="1">IF($R282=1,SUM($T$1:T282),"")</f>
        <v/>
      </c>
      <c r="AG282" s="115" t="str">
        <f ca="1">IF($R282=1,SUM($U$1:U282),"")</f>
        <v/>
      </c>
      <c r="AH282" s="115" t="str">
        <f ca="1">IF($R282=1,SUM($V$1:V282),"")</f>
        <v/>
      </c>
      <c r="AI282" s="115" t="str">
        <f ca="1">IF($R282=1,SUM($W$1:W282),"")</f>
        <v/>
      </c>
      <c r="AJ282" s="115" t="str">
        <f ca="1">IF($R282=1,SUM($X$1:X282),"")</f>
        <v/>
      </c>
      <c r="AK282" s="115" t="str">
        <f ca="1">IF($R282=1,SUM($Y$1:Y282),"")</f>
        <v/>
      </c>
      <c r="AL282" s="115" t="str">
        <f ca="1">IF($R282=1,SUM($Z$1:Z282),"")</f>
        <v/>
      </c>
      <c r="AM282" s="115" t="str">
        <f ca="1">IF($R282=1,SUM($AA$1:AA282),"")</f>
        <v/>
      </c>
      <c r="AN282" s="115" t="str">
        <f ca="1">IF($R282=1,SUM($AB$1:AB282),"")</f>
        <v/>
      </c>
      <c r="AO282" s="115" t="str">
        <f ca="1">IF($R282=1,SUM($AC$1:AC282),"")</f>
        <v/>
      </c>
      <c r="AQ282" s="120" t="str">
        <f t="shared" si="52"/>
        <v>31:55</v>
      </c>
    </row>
    <row r="283" spans="6:43" x14ac:dyDescent="0.3">
      <c r="F283" s="115">
        <f t="shared" ref="F283:F288" si="53">IF(G282=55,F282+1,F282)</f>
        <v>32</v>
      </c>
      <c r="G283" s="117" t="str">
        <f t="shared" ref="G283:G288" si="54">IF(G282=55,0&amp;0,IF(G282=0&amp;0,G282+0&amp;5,G282+5))</f>
        <v>00</v>
      </c>
      <c r="H283" s="118">
        <f t="shared" ref="H283:H288" si="55">_xlfn.NUMBERVALUE(F283&amp;":"&amp;G283)</f>
        <v>1.3333333333333333</v>
      </c>
      <c r="K283" s="116" t="str">
        <f xml:space="preserve"> IF(O283=1,"",RTD("cqg.rtd",,"StudyData",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/>
      </c>
      <c r="L283" s="116" t="e">
        <f>IF(K283="",NA(),RTD("cqg.rtd",,"StudyData",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>#N/A</v>
      </c>
      <c r="O283" s="115">
        <f t="shared" si="46"/>
        <v>1</v>
      </c>
      <c r="R283" s="115">
        <f t="shared" ca="1" si="47"/>
        <v>1.2609999999999713</v>
      </c>
      <c r="S283" s="115" t="str">
        <f>IF(O283=1,"",RTD("cqg.rtd",,"StudyData", "(Vol("&amp;$E$13&amp;")when  (LocalYear("&amp;$E$13&amp;")="&amp;$D$2&amp;" AND LocalMonth("&amp;$E$13&amp;")="&amp;$C$2&amp;" AND LocalDay("&amp;$E$13&amp;")="&amp;$B$2&amp;" AND LocalHour("&amp;$E$13&amp;")="&amp;F283&amp;" AND LocalMinute("&amp;$E$13&amp;")="&amp;G283&amp;"))", "Bar", "", "Close", "5", "0", "", "", "","FALSE","T"))</f>
        <v/>
      </c>
      <c r="T283" s="115" t="str">
        <f>IF(O283=1,"",RTD("cqg.rtd",,"StudyData", "(Vol("&amp;$E$14&amp;")when  (LocalYear("&amp;$E$14&amp;")="&amp;$D$3&amp;" AND LocalMonth("&amp;$E$14&amp;")="&amp;$C$3&amp;" AND LocalDay("&amp;$E$14&amp;")="&amp;$B$3&amp;" AND LocalHour("&amp;$E$14&amp;")="&amp;F283&amp;" AND LocalMinute("&amp;$E$14&amp;")="&amp;G283&amp;"))", "Bar", "", "Close", "5", "0", "", "", "","FALSE","T"))</f>
        <v/>
      </c>
      <c r="U283" s="115" t="str">
        <f>IF(O283=1,"",RTD("cqg.rtd",,"StudyData", "(Vol("&amp;$E$15&amp;")when  (LocalYear("&amp;$E$15&amp;")="&amp;$D$4&amp;" AND LocalMonth("&amp;$E$15&amp;")="&amp;$C$4&amp;" AND LocalDay("&amp;$E$15&amp;")="&amp;$B$4&amp;" AND LocalHour("&amp;$E$15&amp;")="&amp;F283&amp;" AND LocalMinute("&amp;$E$15&amp;")="&amp;G283&amp;"))", "Bar", "", "Close", "5", "0", "", "", "","FALSE","T"))</f>
        <v/>
      </c>
      <c r="V283" s="115" t="str">
        <f>IF(O283=1,"",RTD("cqg.rtd",,"StudyData", "(Vol("&amp;$E$16&amp;")when  (LocalYear("&amp;$E$16&amp;")="&amp;$D$5&amp;" AND LocalMonth("&amp;$E$16&amp;")="&amp;$C$5&amp;" AND LocalDay("&amp;$E$16&amp;")="&amp;$B$5&amp;" AND LocalHour("&amp;$E$16&amp;")="&amp;F283&amp;" AND LocalMinute("&amp;$E$16&amp;")="&amp;G283&amp;"))", "Bar", "", "Close", "5", "0", "", "", "","FALSE","T"))</f>
        <v/>
      </c>
      <c r="W283" s="115" t="str">
        <f>IF(O283=1,"",RTD("cqg.rtd",,"StudyData", "(Vol("&amp;$E$17&amp;")when  (LocalYear("&amp;$E$17&amp;")="&amp;$D$6&amp;" AND LocalMonth("&amp;$E$17&amp;")="&amp;$C$6&amp;" AND LocalDay("&amp;$E$17&amp;")="&amp;$B$6&amp;" AND LocalHour("&amp;$E$17&amp;")="&amp;F283&amp;" AND LocalMinute("&amp;$E$17&amp;")="&amp;G283&amp;"))", "Bar", "", "Close", "5", "0", "", "", "","FALSE","T"))</f>
        <v/>
      </c>
      <c r="X283" s="115" t="str">
        <f>IF(O283=1,"",RTD("cqg.rtd",,"StudyData", "(Vol("&amp;$E$18&amp;")when  (LocalYear("&amp;$E$18&amp;")="&amp;$D$7&amp;" AND LocalMonth("&amp;$E$18&amp;")="&amp;$C$7&amp;" AND LocalDay("&amp;$E$18&amp;")="&amp;$B$7&amp;" AND LocalHour("&amp;$E$18&amp;")="&amp;F283&amp;" AND LocalMinute("&amp;$E$18&amp;")="&amp;G283&amp;"))", "Bar", "", "Close", "5", "0", "", "", "","FALSE","T"))</f>
        <v/>
      </c>
      <c r="Y283" s="115" t="str">
        <f>IF(O283=1,"",RTD("cqg.rtd",,"StudyData", "(Vol("&amp;$E$19&amp;")when  (LocalYear("&amp;$E$19&amp;")="&amp;$D$8&amp;" AND LocalMonth("&amp;$E$19&amp;")="&amp;$C$8&amp;" AND LocalDay("&amp;$E$19&amp;")="&amp;$B$8&amp;" AND LocalHour("&amp;$E$19&amp;")="&amp;F283&amp;" AND LocalMinute("&amp;$E$19&amp;")="&amp;G283&amp;"))", "Bar", "", "Close", "5", "0", "", "", "","FALSE","T"))</f>
        <v/>
      </c>
      <c r="Z283" s="115" t="str">
        <f>IF(O283=1,"",RTD("cqg.rtd",,"StudyData", "(Vol("&amp;$E$20&amp;")when  (LocalYear("&amp;$E$20&amp;")="&amp;$D$9&amp;" AND LocalMonth("&amp;$E$20&amp;")="&amp;$C$9&amp;" AND LocalDay("&amp;$E$20&amp;")="&amp;$B$9&amp;" AND LocalHour("&amp;$E$20&amp;")="&amp;F283&amp;" AND LocalMinute("&amp;$E$20&amp;")="&amp;G283&amp;"))", "Bar", "", "Close", "5", "0", "", "", "","FALSE","T"))</f>
        <v/>
      </c>
      <c r="AA283" s="115" t="str">
        <f>IF(O283=1,"",RTD("cqg.rtd",,"StudyData", "(Vol("&amp;$E$21&amp;")when  (LocalYear("&amp;$E$21&amp;")="&amp;$D$10&amp;" AND LocalMonth("&amp;$E$21&amp;")="&amp;$C$10&amp;" AND LocalDay("&amp;$E$21&amp;")="&amp;$B$10&amp;" AND LocalHour("&amp;$E$21&amp;")="&amp;F283&amp;" AND LocalMinute("&amp;$E$21&amp;")="&amp;G283&amp;"))", "Bar", "", "Close", "5", "0", "", "", "","FALSE","T"))</f>
        <v/>
      </c>
      <c r="AB283" s="115" t="str">
        <f>IF(O283=1,"",RTD("cqg.rtd",,"StudyData", "(Vol("&amp;$E$21&amp;")when  (LocalYear("&amp;$E$21&amp;")="&amp;$D$11&amp;" AND LocalMonth("&amp;$E$21&amp;")="&amp;$C$11&amp;" AND LocalDay("&amp;$E$21&amp;")="&amp;$B$11&amp;" AND LocalHour("&amp;$E$21&amp;")="&amp;F283&amp;" AND LocalMinute("&amp;$E$21&amp;")="&amp;G283&amp;"))", "Bar", "", "Close", "5", "0", "", "", "","FALSE","T"))</f>
        <v/>
      </c>
      <c r="AC283" s="116" t="str">
        <f t="shared" si="51"/>
        <v/>
      </c>
      <c r="AE283" s="115" t="str">
        <f ca="1">IF($R283=1,SUM($S$1:S283),"")</f>
        <v/>
      </c>
      <c r="AF283" s="115" t="str">
        <f ca="1">IF($R283=1,SUM($T$1:T283),"")</f>
        <v/>
      </c>
      <c r="AG283" s="115" t="str">
        <f ca="1">IF($R283=1,SUM($U$1:U283),"")</f>
        <v/>
      </c>
      <c r="AH283" s="115" t="str">
        <f ca="1">IF($R283=1,SUM($V$1:V283),"")</f>
        <v/>
      </c>
      <c r="AI283" s="115" t="str">
        <f ca="1">IF($R283=1,SUM($W$1:W283),"")</f>
        <v/>
      </c>
      <c r="AJ283" s="115" t="str">
        <f ca="1">IF($R283=1,SUM($X$1:X283),"")</f>
        <v/>
      </c>
      <c r="AK283" s="115" t="str">
        <f ca="1">IF($R283=1,SUM($Y$1:Y283),"")</f>
        <v/>
      </c>
      <c r="AL283" s="115" t="str">
        <f ca="1">IF($R283=1,SUM($Z$1:Z283),"")</f>
        <v/>
      </c>
      <c r="AM283" s="115" t="str">
        <f ca="1">IF($R283=1,SUM($AA$1:AA283),"")</f>
        <v/>
      </c>
      <c r="AN283" s="115" t="str">
        <f ca="1">IF($R283=1,SUM($AB$1:AB283),"")</f>
        <v/>
      </c>
      <c r="AO283" s="115" t="str">
        <f ca="1">IF($R283=1,SUM($AC$1:AC283),"")</f>
        <v/>
      </c>
      <c r="AQ283" s="120" t="str">
        <f t="shared" si="52"/>
        <v>32:00</v>
      </c>
    </row>
    <row r="284" spans="6:43" x14ac:dyDescent="0.3">
      <c r="F284" s="115">
        <f t="shared" si="53"/>
        <v>32</v>
      </c>
      <c r="G284" s="117" t="str">
        <f t="shared" si="54"/>
        <v>05</v>
      </c>
      <c r="H284" s="118">
        <f t="shared" si="55"/>
        <v>1.3368055555555556</v>
      </c>
      <c r="K284" s="116" t="str">
        <f xml:space="preserve"> IF(O284=1,"",RTD("cqg.rtd",,"StudyData",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/>
      </c>
      <c r="L284" s="116" t="e">
        <f>IF(K284="",NA(),RTD("cqg.rtd",,"StudyData",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>#N/A</v>
      </c>
      <c r="O284" s="115">
        <f t="shared" si="46"/>
        <v>1</v>
      </c>
      <c r="R284" s="115">
        <f t="shared" ca="1" si="47"/>
        <v>1.2619999999999711</v>
      </c>
      <c r="S284" s="115" t="str">
        <f>IF(O284=1,"",RTD("cqg.rtd",,"StudyData", "(Vol("&amp;$E$13&amp;")when  (LocalYear("&amp;$E$13&amp;")="&amp;$D$2&amp;" AND LocalMonth("&amp;$E$13&amp;")="&amp;$C$2&amp;" AND LocalDay("&amp;$E$13&amp;")="&amp;$B$2&amp;" AND LocalHour("&amp;$E$13&amp;")="&amp;F284&amp;" AND LocalMinute("&amp;$E$13&amp;")="&amp;G284&amp;"))", "Bar", "", "Close", "5", "0", "", "", "","FALSE","T"))</f>
        <v/>
      </c>
      <c r="T284" s="115" t="str">
        <f>IF(O284=1,"",RTD("cqg.rtd",,"StudyData", "(Vol("&amp;$E$14&amp;")when  (LocalYear("&amp;$E$14&amp;")="&amp;$D$3&amp;" AND LocalMonth("&amp;$E$14&amp;")="&amp;$C$3&amp;" AND LocalDay("&amp;$E$14&amp;")="&amp;$B$3&amp;" AND LocalHour("&amp;$E$14&amp;")="&amp;F284&amp;" AND LocalMinute("&amp;$E$14&amp;")="&amp;G284&amp;"))", "Bar", "", "Close", "5", "0", "", "", "","FALSE","T"))</f>
        <v/>
      </c>
      <c r="U284" s="115" t="str">
        <f>IF(O284=1,"",RTD("cqg.rtd",,"StudyData", "(Vol("&amp;$E$15&amp;")when  (LocalYear("&amp;$E$15&amp;")="&amp;$D$4&amp;" AND LocalMonth("&amp;$E$15&amp;")="&amp;$C$4&amp;" AND LocalDay("&amp;$E$15&amp;")="&amp;$B$4&amp;" AND LocalHour("&amp;$E$15&amp;")="&amp;F284&amp;" AND LocalMinute("&amp;$E$15&amp;")="&amp;G284&amp;"))", "Bar", "", "Close", "5", "0", "", "", "","FALSE","T"))</f>
        <v/>
      </c>
      <c r="V284" s="115" t="str">
        <f>IF(O284=1,"",RTD("cqg.rtd",,"StudyData", "(Vol("&amp;$E$16&amp;")when  (LocalYear("&amp;$E$16&amp;")="&amp;$D$5&amp;" AND LocalMonth("&amp;$E$16&amp;")="&amp;$C$5&amp;" AND LocalDay("&amp;$E$16&amp;")="&amp;$B$5&amp;" AND LocalHour("&amp;$E$16&amp;")="&amp;F284&amp;" AND LocalMinute("&amp;$E$16&amp;")="&amp;G284&amp;"))", "Bar", "", "Close", "5", "0", "", "", "","FALSE","T"))</f>
        <v/>
      </c>
      <c r="W284" s="115" t="str">
        <f>IF(O284=1,"",RTD("cqg.rtd",,"StudyData", "(Vol("&amp;$E$17&amp;")when  (LocalYear("&amp;$E$17&amp;")="&amp;$D$6&amp;" AND LocalMonth("&amp;$E$17&amp;")="&amp;$C$6&amp;" AND LocalDay("&amp;$E$17&amp;")="&amp;$B$6&amp;" AND LocalHour("&amp;$E$17&amp;")="&amp;F284&amp;" AND LocalMinute("&amp;$E$17&amp;")="&amp;G284&amp;"))", "Bar", "", "Close", "5", "0", "", "", "","FALSE","T"))</f>
        <v/>
      </c>
      <c r="X284" s="115" t="str">
        <f>IF(O284=1,"",RTD("cqg.rtd",,"StudyData", "(Vol("&amp;$E$18&amp;")when  (LocalYear("&amp;$E$18&amp;")="&amp;$D$7&amp;" AND LocalMonth("&amp;$E$18&amp;")="&amp;$C$7&amp;" AND LocalDay("&amp;$E$18&amp;")="&amp;$B$7&amp;" AND LocalHour("&amp;$E$18&amp;")="&amp;F284&amp;" AND LocalMinute("&amp;$E$18&amp;")="&amp;G284&amp;"))", "Bar", "", "Close", "5", "0", "", "", "","FALSE","T"))</f>
        <v/>
      </c>
      <c r="Y284" s="115" t="str">
        <f>IF(O284=1,"",RTD("cqg.rtd",,"StudyData", "(Vol("&amp;$E$19&amp;")when  (LocalYear("&amp;$E$19&amp;")="&amp;$D$8&amp;" AND LocalMonth("&amp;$E$19&amp;")="&amp;$C$8&amp;" AND LocalDay("&amp;$E$19&amp;")="&amp;$B$8&amp;" AND LocalHour("&amp;$E$19&amp;")="&amp;F284&amp;" AND LocalMinute("&amp;$E$19&amp;")="&amp;G284&amp;"))", "Bar", "", "Close", "5", "0", "", "", "","FALSE","T"))</f>
        <v/>
      </c>
      <c r="Z284" s="115" t="str">
        <f>IF(O284=1,"",RTD("cqg.rtd",,"StudyData", "(Vol("&amp;$E$20&amp;")when  (LocalYear("&amp;$E$20&amp;")="&amp;$D$9&amp;" AND LocalMonth("&amp;$E$20&amp;")="&amp;$C$9&amp;" AND LocalDay("&amp;$E$20&amp;")="&amp;$B$9&amp;" AND LocalHour("&amp;$E$20&amp;")="&amp;F284&amp;" AND LocalMinute("&amp;$E$20&amp;")="&amp;G284&amp;"))", "Bar", "", "Close", "5", "0", "", "", "","FALSE","T"))</f>
        <v/>
      </c>
      <c r="AA284" s="115" t="str">
        <f>IF(O284=1,"",RTD("cqg.rtd",,"StudyData", "(Vol("&amp;$E$21&amp;")when  (LocalYear("&amp;$E$21&amp;")="&amp;$D$10&amp;" AND LocalMonth("&amp;$E$21&amp;")="&amp;$C$10&amp;" AND LocalDay("&amp;$E$21&amp;")="&amp;$B$10&amp;" AND LocalHour("&amp;$E$21&amp;")="&amp;F284&amp;" AND LocalMinute("&amp;$E$21&amp;")="&amp;G284&amp;"))", "Bar", "", "Close", "5", "0", "", "", "","FALSE","T"))</f>
        <v/>
      </c>
      <c r="AB284" s="115" t="str">
        <f>IF(O284=1,"",RTD("cqg.rtd",,"StudyData", "(Vol("&amp;$E$21&amp;")when  (LocalYear("&amp;$E$21&amp;")="&amp;$D$11&amp;" AND LocalMonth("&amp;$E$21&amp;")="&amp;$C$11&amp;" AND LocalDay("&amp;$E$21&amp;")="&amp;$B$11&amp;" AND LocalHour("&amp;$E$21&amp;")="&amp;F284&amp;" AND LocalMinute("&amp;$E$21&amp;")="&amp;G284&amp;"))", "Bar", "", "Close", "5", "0", "", "", "","FALSE","T"))</f>
        <v/>
      </c>
      <c r="AC284" s="116" t="str">
        <f t="shared" si="51"/>
        <v/>
      </c>
      <c r="AE284" s="115" t="str">
        <f ca="1">IF($R284=1,SUM($S$1:S284),"")</f>
        <v/>
      </c>
      <c r="AF284" s="115" t="str">
        <f ca="1">IF($R284=1,SUM($T$1:T284),"")</f>
        <v/>
      </c>
      <c r="AG284" s="115" t="str">
        <f ca="1">IF($R284=1,SUM($U$1:U284),"")</f>
        <v/>
      </c>
      <c r="AH284" s="115" t="str">
        <f ca="1">IF($R284=1,SUM($V$1:V284),"")</f>
        <v/>
      </c>
      <c r="AI284" s="115" t="str">
        <f ca="1">IF($R284=1,SUM($W$1:W284),"")</f>
        <v/>
      </c>
      <c r="AJ284" s="115" t="str">
        <f ca="1">IF($R284=1,SUM($X$1:X284),"")</f>
        <v/>
      </c>
      <c r="AK284" s="115" t="str">
        <f ca="1">IF($R284=1,SUM($Y$1:Y284),"")</f>
        <v/>
      </c>
      <c r="AL284" s="115" t="str">
        <f ca="1">IF($R284=1,SUM($Z$1:Z284),"")</f>
        <v/>
      </c>
      <c r="AM284" s="115" t="str">
        <f ca="1">IF($R284=1,SUM($AA$1:AA284),"")</f>
        <v/>
      </c>
      <c r="AN284" s="115" t="str">
        <f ca="1">IF($R284=1,SUM($AB$1:AB284),"")</f>
        <v/>
      </c>
      <c r="AO284" s="115" t="str">
        <f ca="1">IF($R284=1,SUM($AC$1:AC284),"")</f>
        <v/>
      </c>
      <c r="AQ284" s="120" t="str">
        <f t="shared" si="52"/>
        <v>32:05</v>
      </c>
    </row>
    <row r="285" spans="6:43" x14ac:dyDescent="0.3">
      <c r="F285" s="115">
        <f t="shared" si="53"/>
        <v>32</v>
      </c>
      <c r="G285" s="117">
        <f t="shared" si="54"/>
        <v>10</v>
      </c>
      <c r="H285" s="118">
        <f t="shared" si="55"/>
        <v>1.3402777777777777</v>
      </c>
      <c r="K285" s="116" t="str">
        <f xml:space="preserve"> IF(O285=1,"",RTD("cqg.rtd",,"StudyData",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/>
      </c>
      <c r="L285" s="116" t="e">
        <f>IF(K285="",NA(),RTD("cqg.rtd",,"StudyData",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>#N/A</v>
      </c>
      <c r="O285" s="115">
        <f t="shared" si="46"/>
        <v>1</v>
      </c>
      <c r="R285" s="115">
        <f t="shared" ca="1" si="47"/>
        <v>1.262999999999971</v>
      </c>
      <c r="S285" s="115" t="str">
        <f>IF(O285=1,"",RTD("cqg.rtd",,"StudyData", "(Vol("&amp;$E$13&amp;")when  (LocalYear("&amp;$E$13&amp;")="&amp;$D$2&amp;" AND LocalMonth("&amp;$E$13&amp;")="&amp;$C$2&amp;" AND LocalDay("&amp;$E$13&amp;")="&amp;$B$2&amp;" AND LocalHour("&amp;$E$13&amp;")="&amp;F285&amp;" AND LocalMinute("&amp;$E$13&amp;")="&amp;G285&amp;"))", "Bar", "", "Close", "5", "0", "", "", "","FALSE","T"))</f>
        <v/>
      </c>
      <c r="T285" s="115" t="str">
        <f>IF(O285=1,"",RTD("cqg.rtd",,"StudyData", "(Vol("&amp;$E$14&amp;")when  (LocalYear("&amp;$E$14&amp;")="&amp;$D$3&amp;" AND LocalMonth("&amp;$E$14&amp;")="&amp;$C$3&amp;" AND LocalDay("&amp;$E$14&amp;")="&amp;$B$3&amp;" AND LocalHour("&amp;$E$14&amp;")="&amp;F285&amp;" AND LocalMinute("&amp;$E$14&amp;")="&amp;G285&amp;"))", "Bar", "", "Close", "5", "0", "", "", "","FALSE","T"))</f>
        <v/>
      </c>
      <c r="U285" s="115" t="str">
        <f>IF(O285=1,"",RTD("cqg.rtd",,"StudyData", "(Vol("&amp;$E$15&amp;")when  (LocalYear("&amp;$E$15&amp;")="&amp;$D$4&amp;" AND LocalMonth("&amp;$E$15&amp;")="&amp;$C$4&amp;" AND LocalDay("&amp;$E$15&amp;")="&amp;$B$4&amp;" AND LocalHour("&amp;$E$15&amp;")="&amp;F285&amp;" AND LocalMinute("&amp;$E$15&amp;")="&amp;G285&amp;"))", "Bar", "", "Close", "5", "0", "", "", "","FALSE","T"))</f>
        <v/>
      </c>
      <c r="V285" s="115" t="str">
        <f>IF(O285=1,"",RTD("cqg.rtd",,"StudyData", "(Vol("&amp;$E$16&amp;")when  (LocalYear("&amp;$E$16&amp;")="&amp;$D$5&amp;" AND LocalMonth("&amp;$E$16&amp;")="&amp;$C$5&amp;" AND LocalDay("&amp;$E$16&amp;")="&amp;$B$5&amp;" AND LocalHour("&amp;$E$16&amp;")="&amp;F285&amp;" AND LocalMinute("&amp;$E$16&amp;")="&amp;G285&amp;"))", "Bar", "", "Close", "5", "0", "", "", "","FALSE","T"))</f>
        <v/>
      </c>
      <c r="W285" s="115" t="str">
        <f>IF(O285=1,"",RTD("cqg.rtd",,"StudyData", "(Vol("&amp;$E$17&amp;")when  (LocalYear("&amp;$E$17&amp;")="&amp;$D$6&amp;" AND LocalMonth("&amp;$E$17&amp;")="&amp;$C$6&amp;" AND LocalDay("&amp;$E$17&amp;")="&amp;$B$6&amp;" AND LocalHour("&amp;$E$17&amp;")="&amp;F285&amp;" AND LocalMinute("&amp;$E$17&amp;")="&amp;G285&amp;"))", "Bar", "", "Close", "5", "0", "", "", "","FALSE","T"))</f>
        <v/>
      </c>
      <c r="X285" s="115" t="str">
        <f>IF(O285=1,"",RTD("cqg.rtd",,"StudyData", "(Vol("&amp;$E$18&amp;")when  (LocalYear("&amp;$E$18&amp;")="&amp;$D$7&amp;" AND LocalMonth("&amp;$E$18&amp;")="&amp;$C$7&amp;" AND LocalDay("&amp;$E$18&amp;")="&amp;$B$7&amp;" AND LocalHour("&amp;$E$18&amp;")="&amp;F285&amp;" AND LocalMinute("&amp;$E$18&amp;")="&amp;G285&amp;"))", "Bar", "", "Close", "5", "0", "", "", "","FALSE","T"))</f>
        <v/>
      </c>
      <c r="Y285" s="115" t="str">
        <f>IF(O285=1,"",RTD("cqg.rtd",,"StudyData", "(Vol("&amp;$E$19&amp;")when  (LocalYear("&amp;$E$19&amp;")="&amp;$D$8&amp;" AND LocalMonth("&amp;$E$19&amp;")="&amp;$C$8&amp;" AND LocalDay("&amp;$E$19&amp;")="&amp;$B$8&amp;" AND LocalHour("&amp;$E$19&amp;")="&amp;F285&amp;" AND LocalMinute("&amp;$E$19&amp;")="&amp;G285&amp;"))", "Bar", "", "Close", "5", "0", "", "", "","FALSE","T"))</f>
        <v/>
      </c>
      <c r="Z285" s="115" t="str">
        <f>IF(O285=1,"",RTD("cqg.rtd",,"StudyData", "(Vol("&amp;$E$20&amp;")when  (LocalYear("&amp;$E$20&amp;")="&amp;$D$9&amp;" AND LocalMonth("&amp;$E$20&amp;")="&amp;$C$9&amp;" AND LocalDay("&amp;$E$20&amp;")="&amp;$B$9&amp;" AND LocalHour("&amp;$E$20&amp;")="&amp;F285&amp;" AND LocalMinute("&amp;$E$20&amp;")="&amp;G285&amp;"))", "Bar", "", "Close", "5", "0", "", "", "","FALSE","T"))</f>
        <v/>
      </c>
      <c r="AA285" s="115" t="str">
        <f>IF(O285=1,"",RTD("cqg.rtd",,"StudyData", "(Vol("&amp;$E$21&amp;")when  (LocalYear("&amp;$E$21&amp;")="&amp;$D$10&amp;" AND LocalMonth("&amp;$E$21&amp;")="&amp;$C$10&amp;" AND LocalDay("&amp;$E$21&amp;")="&amp;$B$10&amp;" AND LocalHour("&amp;$E$21&amp;")="&amp;F285&amp;" AND LocalMinute("&amp;$E$21&amp;")="&amp;G285&amp;"))", "Bar", "", "Close", "5", "0", "", "", "","FALSE","T"))</f>
        <v/>
      </c>
      <c r="AB285" s="115" t="str">
        <f>IF(O285=1,"",RTD("cqg.rtd",,"StudyData", "(Vol("&amp;$E$21&amp;")when  (LocalYear("&amp;$E$21&amp;")="&amp;$D$11&amp;" AND LocalMonth("&amp;$E$21&amp;")="&amp;$C$11&amp;" AND LocalDay("&amp;$E$21&amp;")="&amp;$B$11&amp;" AND LocalHour("&amp;$E$21&amp;")="&amp;F285&amp;" AND LocalMinute("&amp;$E$21&amp;")="&amp;G285&amp;"))", "Bar", "", "Close", "5", "0", "", "", "","FALSE","T"))</f>
        <v/>
      </c>
      <c r="AC285" s="116" t="str">
        <f t="shared" si="51"/>
        <v/>
      </c>
      <c r="AE285" s="115" t="str">
        <f ca="1">IF($R285=1,SUM($S$1:S285),"")</f>
        <v/>
      </c>
      <c r="AF285" s="115" t="str">
        <f ca="1">IF($R285=1,SUM($T$1:T285),"")</f>
        <v/>
      </c>
      <c r="AG285" s="115" t="str">
        <f ca="1">IF($R285=1,SUM($U$1:U285),"")</f>
        <v/>
      </c>
      <c r="AH285" s="115" t="str">
        <f ca="1">IF($R285=1,SUM($V$1:V285),"")</f>
        <v/>
      </c>
      <c r="AI285" s="115" t="str">
        <f ca="1">IF($R285=1,SUM($W$1:W285),"")</f>
        <v/>
      </c>
      <c r="AJ285" s="115" t="str">
        <f ca="1">IF($R285=1,SUM($X$1:X285),"")</f>
        <v/>
      </c>
      <c r="AK285" s="115" t="str">
        <f ca="1">IF($R285=1,SUM($Y$1:Y285),"")</f>
        <v/>
      </c>
      <c r="AL285" s="115" t="str">
        <f ca="1">IF($R285=1,SUM($Z$1:Z285),"")</f>
        <v/>
      </c>
      <c r="AM285" s="115" t="str">
        <f ca="1">IF($R285=1,SUM($AA$1:AA285),"")</f>
        <v/>
      </c>
      <c r="AN285" s="115" t="str">
        <f ca="1">IF($R285=1,SUM($AB$1:AB285),"")</f>
        <v/>
      </c>
      <c r="AO285" s="115" t="str">
        <f ca="1">IF($R285=1,SUM($AC$1:AC285),"")</f>
        <v/>
      </c>
      <c r="AQ285" s="120" t="str">
        <f t="shared" si="52"/>
        <v>32:10</v>
      </c>
    </row>
    <row r="286" spans="6:43" x14ac:dyDescent="0.3">
      <c r="F286" s="115">
        <f t="shared" si="53"/>
        <v>32</v>
      </c>
      <c r="G286" s="117">
        <f t="shared" si="54"/>
        <v>15</v>
      </c>
      <c r="H286" s="118">
        <f t="shared" si="55"/>
        <v>1.34375</v>
      </c>
      <c r="K286" s="116" t="str">
        <f xml:space="preserve"> IF(O286=1,"",RTD("cqg.rtd",,"StudyData",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/>
      </c>
      <c r="L286" s="116" t="e">
        <f>IF(K286="",NA(),RTD("cqg.rtd",,"StudyData",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>#N/A</v>
      </c>
      <c r="O286" s="115">
        <f t="shared" si="46"/>
        <v>1</v>
      </c>
      <c r="R286" s="115">
        <f t="shared" ca="1" si="47"/>
        <v>1.2639999999999709</v>
      </c>
      <c r="S286" s="115" t="str">
        <f>IF(O286=1,"",RTD("cqg.rtd",,"StudyData", "(Vol("&amp;$E$13&amp;")when  (LocalYear("&amp;$E$13&amp;")="&amp;$D$2&amp;" AND LocalMonth("&amp;$E$13&amp;")="&amp;$C$2&amp;" AND LocalDay("&amp;$E$13&amp;")="&amp;$B$2&amp;" AND LocalHour("&amp;$E$13&amp;")="&amp;F286&amp;" AND LocalMinute("&amp;$E$13&amp;")="&amp;G286&amp;"))", "Bar", "", "Close", "5", "0", "", "", "","FALSE","T"))</f>
        <v/>
      </c>
      <c r="T286" s="115" t="str">
        <f>IF(O286=1,"",RTD("cqg.rtd",,"StudyData", "(Vol("&amp;$E$14&amp;")when  (LocalYear("&amp;$E$14&amp;")="&amp;$D$3&amp;" AND LocalMonth("&amp;$E$14&amp;")="&amp;$C$3&amp;" AND LocalDay("&amp;$E$14&amp;")="&amp;$B$3&amp;" AND LocalHour("&amp;$E$14&amp;")="&amp;F286&amp;" AND LocalMinute("&amp;$E$14&amp;")="&amp;G286&amp;"))", "Bar", "", "Close", "5", "0", "", "", "","FALSE","T"))</f>
        <v/>
      </c>
      <c r="U286" s="115" t="str">
        <f>IF(O286=1,"",RTD("cqg.rtd",,"StudyData", "(Vol("&amp;$E$15&amp;")when  (LocalYear("&amp;$E$15&amp;")="&amp;$D$4&amp;" AND LocalMonth("&amp;$E$15&amp;")="&amp;$C$4&amp;" AND LocalDay("&amp;$E$15&amp;")="&amp;$B$4&amp;" AND LocalHour("&amp;$E$15&amp;")="&amp;F286&amp;" AND LocalMinute("&amp;$E$15&amp;")="&amp;G286&amp;"))", "Bar", "", "Close", "5", "0", "", "", "","FALSE","T"))</f>
        <v/>
      </c>
      <c r="V286" s="115" t="str">
        <f>IF(O286=1,"",RTD("cqg.rtd",,"StudyData", "(Vol("&amp;$E$16&amp;")when  (LocalYear("&amp;$E$16&amp;")="&amp;$D$5&amp;" AND LocalMonth("&amp;$E$16&amp;")="&amp;$C$5&amp;" AND LocalDay("&amp;$E$16&amp;")="&amp;$B$5&amp;" AND LocalHour("&amp;$E$16&amp;")="&amp;F286&amp;" AND LocalMinute("&amp;$E$16&amp;")="&amp;G286&amp;"))", "Bar", "", "Close", "5", "0", "", "", "","FALSE","T"))</f>
        <v/>
      </c>
      <c r="W286" s="115" t="str">
        <f>IF(O286=1,"",RTD("cqg.rtd",,"StudyData", "(Vol("&amp;$E$17&amp;")when  (LocalYear("&amp;$E$17&amp;")="&amp;$D$6&amp;" AND LocalMonth("&amp;$E$17&amp;")="&amp;$C$6&amp;" AND LocalDay("&amp;$E$17&amp;")="&amp;$B$6&amp;" AND LocalHour("&amp;$E$17&amp;")="&amp;F286&amp;" AND LocalMinute("&amp;$E$17&amp;")="&amp;G286&amp;"))", "Bar", "", "Close", "5", "0", "", "", "","FALSE","T"))</f>
        <v/>
      </c>
      <c r="X286" s="115" t="str">
        <f>IF(O286=1,"",RTD("cqg.rtd",,"StudyData", "(Vol("&amp;$E$18&amp;")when  (LocalYear("&amp;$E$18&amp;")="&amp;$D$7&amp;" AND LocalMonth("&amp;$E$18&amp;")="&amp;$C$7&amp;" AND LocalDay("&amp;$E$18&amp;")="&amp;$B$7&amp;" AND LocalHour("&amp;$E$18&amp;")="&amp;F286&amp;" AND LocalMinute("&amp;$E$18&amp;")="&amp;G286&amp;"))", "Bar", "", "Close", "5", "0", "", "", "","FALSE","T"))</f>
        <v/>
      </c>
      <c r="Y286" s="115" t="str">
        <f>IF(O286=1,"",RTD("cqg.rtd",,"StudyData", "(Vol("&amp;$E$19&amp;")when  (LocalYear("&amp;$E$19&amp;")="&amp;$D$8&amp;" AND LocalMonth("&amp;$E$19&amp;")="&amp;$C$8&amp;" AND LocalDay("&amp;$E$19&amp;")="&amp;$B$8&amp;" AND LocalHour("&amp;$E$19&amp;")="&amp;F286&amp;" AND LocalMinute("&amp;$E$19&amp;")="&amp;G286&amp;"))", "Bar", "", "Close", "5", "0", "", "", "","FALSE","T"))</f>
        <v/>
      </c>
      <c r="Z286" s="115" t="str">
        <f>IF(O286=1,"",RTD("cqg.rtd",,"StudyData", "(Vol("&amp;$E$20&amp;")when  (LocalYear("&amp;$E$20&amp;")="&amp;$D$9&amp;" AND LocalMonth("&amp;$E$20&amp;")="&amp;$C$9&amp;" AND LocalDay("&amp;$E$20&amp;")="&amp;$B$9&amp;" AND LocalHour("&amp;$E$20&amp;")="&amp;F286&amp;" AND LocalMinute("&amp;$E$20&amp;")="&amp;G286&amp;"))", "Bar", "", "Close", "5", "0", "", "", "","FALSE","T"))</f>
        <v/>
      </c>
      <c r="AA286" s="115" t="str">
        <f>IF(O286=1,"",RTD("cqg.rtd",,"StudyData", "(Vol("&amp;$E$21&amp;")when  (LocalYear("&amp;$E$21&amp;")="&amp;$D$10&amp;" AND LocalMonth("&amp;$E$21&amp;")="&amp;$C$10&amp;" AND LocalDay("&amp;$E$21&amp;")="&amp;$B$10&amp;" AND LocalHour("&amp;$E$21&amp;")="&amp;F286&amp;" AND LocalMinute("&amp;$E$21&amp;")="&amp;G286&amp;"))", "Bar", "", "Close", "5", "0", "", "", "","FALSE","T"))</f>
        <v/>
      </c>
      <c r="AB286" s="115" t="str">
        <f>IF(O286=1,"",RTD("cqg.rtd",,"StudyData", "(Vol("&amp;$E$21&amp;")when  (LocalYear("&amp;$E$21&amp;")="&amp;$D$11&amp;" AND LocalMonth("&amp;$E$21&amp;")="&amp;$C$11&amp;" AND LocalDay("&amp;$E$21&amp;")="&amp;$B$11&amp;" AND LocalHour("&amp;$E$21&amp;")="&amp;F286&amp;" AND LocalMinute("&amp;$E$21&amp;")="&amp;G286&amp;"))", "Bar", "", "Close", "5", "0", "", "", "","FALSE","T"))</f>
        <v/>
      </c>
      <c r="AC286" s="116" t="str">
        <f t="shared" si="51"/>
        <v/>
      </c>
      <c r="AE286" s="115" t="str">
        <f ca="1">IF($R286=1,SUM($S$1:S286),"")</f>
        <v/>
      </c>
      <c r="AF286" s="115" t="str">
        <f ca="1">IF($R286=1,SUM($T$1:T286),"")</f>
        <v/>
      </c>
      <c r="AG286" s="115" t="str">
        <f ca="1">IF($R286=1,SUM($U$1:U286),"")</f>
        <v/>
      </c>
      <c r="AH286" s="115" t="str">
        <f ca="1">IF($R286=1,SUM($V$1:V286),"")</f>
        <v/>
      </c>
      <c r="AI286" s="115" t="str">
        <f ca="1">IF($R286=1,SUM($W$1:W286),"")</f>
        <v/>
      </c>
      <c r="AJ286" s="115" t="str">
        <f ca="1">IF($R286=1,SUM($X$1:X286),"")</f>
        <v/>
      </c>
      <c r="AK286" s="115" t="str">
        <f ca="1">IF($R286=1,SUM($Y$1:Y286),"")</f>
        <v/>
      </c>
      <c r="AL286" s="115" t="str">
        <f ca="1">IF($R286=1,SUM($Z$1:Z286),"")</f>
        <v/>
      </c>
      <c r="AM286" s="115" t="str">
        <f ca="1">IF($R286=1,SUM($AA$1:AA286),"")</f>
        <v/>
      </c>
      <c r="AN286" s="115" t="str">
        <f ca="1">IF($R286=1,SUM($AB$1:AB286),"")</f>
        <v/>
      </c>
      <c r="AO286" s="115" t="str">
        <f ca="1">IF($R286=1,SUM($AC$1:AC286),"")</f>
        <v/>
      </c>
      <c r="AQ286" s="120" t="str">
        <f t="shared" si="52"/>
        <v>32:15</v>
      </c>
    </row>
    <row r="287" spans="6:43" x14ac:dyDescent="0.3">
      <c r="F287" s="115">
        <f t="shared" si="53"/>
        <v>32</v>
      </c>
      <c r="G287" s="117">
        <f t="shared" si="54"/>
        <v>20</v>
      </c>
      <c r="H287" s="118">
        <f t="shared" si="55"/>
        <v>1.3472222222222223</v>
      </c>
      <c r="K287" s="116" t="str">
        <f xml:space="preserve"> IF(O287=1,"",RTD("cqg.rtd",,"StudyData",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/>
      </c>
      <c r="L287" s="116" t="e">
        <f>IF(K287="",NA(),RTD("cqg.rtd",,"StudyData",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>#N/A</v>
      </c>
      <c r="O287" s="115">
        <f t="shared" si="46"/>
        <v>1</v>
      </c>
      <c r="R287" s="115">
        <f t="shared" ca="1" si="47"/>
        <v>1.2649999999999708</v>
      </c>
      <c r="S287" s="115" t="str">
        <f>IF(O287=1,"",RTD("cqg.rtd",,"StudyData", "(Vol("&amp;$E$13&amp;")when  (LocalYear("&amp;$E$13&amp;")="&amp;$D$2&amp;" AND LocalMonth("&amp;$E$13&amp;")="&amp;$C$2&amp;" AND LocalDay("&amp;$E$13&amp;")="&amp;$B$2&amp;" AND LocalHour("&amp;$E$13&amp;")="&amp;F287&amp;" AND LocalMinute("&amp;$E$13&amp;")="&amp;G287&amp;"))", "Bar", "", "Close", "5", "0", "", "", "","FALSE","T"))</f>
        <v/>
      </c>
      <c r="T287" s="115" t="str">
        <f>IF(O287=1,"",RTD("cqg.rtd",,"StudyData", "(Vol("&amp;$E$14&amp;")when  (LocalYear("&amp;$E$14&amp;")="&amp;$D$3&amp;" AND LocalMonth("&amp;$E$14&amp;")="&amp;$C$3&amp;" AND LocalDay("&amp;$E$14&amp;")="&amp;$B$3&amp;" AND LocalHour("&amp;$E$14&amp;")="&amp;F287&amp;" AND LocalMinute("&amp;$E$14&amp;")="&amp;G287&amp;"))", "Bar", "", "Close", "5", "0", "", "", "","FALSE","T"))</f>
        <v/>
      </c>
      <c r="U287" s="115" t="str">
        <f>IF(O287=1,"",RTD("cqg.rtd",,"StudyData", "(Vol("&amp;$E$15&amp;")when  (LocalYear("&amp;$E$15&amp;")="&amp;$D$4&amp;" AND LocalMonth("&amp;$E$15&amp;")="&amp;$C$4&amp;" AND LocalDay("&amp;$E$15&amp;")="&amp;$B$4&amp;" AND LocalHour("&amp;$E$15&amp;")="&amp;F287&amp;" AND LocalMinute("&amp;$E$15&amp;")="&amp;G287&amp;"))", "Bar", "", "Close", "5", "0", "", "", "","FALSE","T"))</f>
        <v/>
      </c>
      <c r="V287" s="115" t="str">
        <f>IF(O287=1,"",RTD("cqg.rtd",,"StudyData", "(Vol("&amp;$E$16&amp;")when  (LocalYear("&amp;$E$16&amp;")="&amp;$D$5&amp;" AND LocalMonth("&amp;$E$16&amp;")="&amp;$C$5&amp;" AND LocalDay("&amp;$E$16&amp;")="&amp;$B$5&amp;" AND LocalHour("&amp;$E$16&amp;")="&amp;F287&amp;" AND LocalMinute("&amp;$E$16&amp;")="&amp;G287&amp;"))", "Bar", "", "Close", "5", "0", "", "", "","FALSE","T"))</f>
        <v/>
      </c>
      <c r="W287" s="115" t="str">
        <f>IF(O287=1,"",RTD("cqg.rtd",,"StudyData", "(Vol("&amp;$E$17&amp;")when  (LocalYear("&amp;$E$17&amp;")="&amp;$D$6&amp;" AND LocalMonth("&amp;$E$17&amp;")="&amp;$C$6&amp;" AND LocalDay("&amp;$E$17&amp;")="&amp;$B$6&amp;" AND LocalHour("&amp;$E$17&amp;")="&amp;F287&amp;" AND LocalMinute("&amp;$E$17&amp;")="&amp;G287&amp;"))", "Bar", "", "Close", "5", "0", "", "", "","FALSE","T"))</f>
        <v/>
      </c>
      <c r="X287" s="115" t="str">
        <f>IF(O287=1,"",RTD("cqg.rtd",,"StudyData", "(Vol("&amp;$E$18&amp;")when  (LocalYear("&amp;$E$18&amp;")="&amp;$D$7&amp;" AND LocalMonth("&amp;$E$18&amp;")="&amp;$C$7&amp;" AND LocalDay("&amp;$E$18&amp;")="&amp;$B$7&amp;" AND LocalHour("&amp;$E$18&amp;")="&amp;F287&amp;" AND LocalMinute("&amp;$E$18&amp;")="&amp;G287&amp;"))", "Bar", "", "Close", "5", "0", "", "", "","FALSE","T"))</f>
        <v/>
      </c>
      <c r="Y287" s="115" t="str">
        <f>IF(O287=1,"",RTD("cqg.rtd",,"StudyData", "(Vol("&amp;$E$19&amp;")when  (LocalYear("&amp;$E$19&amp;")="&amp;$D$8&amp;" AND LocalMonth("&amp;$E$19&amp;")="&amp;$C$8&amp;" AND LocalDay("&amp;$E$19&amp;")="&amp;$B$8&amp;" AND LocalHour("&amp;$E$19&amp;")="&amp;F287&amp;" AND LocalMinute("&amp;$E$19&amp;")="&amp;G287&amp;"))", "Bar", "", "Close", "5", "0", "", "", "","FALSE","T"))</f>
        <v/>
      </c>
      <c r="Z287" s="115" t="str">
        <f>IF(O287=1,"",RTD("cqg.rtd",,"StudyData", "(Vol("&amp;$E$20&amp;")when  (LocalYear("&amp;$E$20&amp;")="&amp;$D$9&amp;" AND LocalMonth("&amp;$E$20&amp;")="&amp;$C$9&amp;" AND LocalDay("&amp;$E$20&amp;")="&amp;$B$9&amp;" AND LocalHour("&amp;$E$20&amp;")="&amp;F287&amp;" AND LocalMinute("&amp;$E$20&amp;")="&amp;G287&amp;"))", "Bar", "", "Close", "5", "0", "", "", "","FALSE","T"))</f>
        <v/>
      </c>
      <c r="AA287" s="115" t="str">
        <f>IF(O287=1,"",RTD("cqg.rtd",,"StudyData", "(Vol("&amp;$E$21&amp;")when  (LocalYear("&amp;$E$21&amp;")="&amp;$D$10&amp;" AND LocalMonth("&amp;$E$21&amp;")="&amp;$C$10&amp;" AND LocalDay("&amp;$E$21&amp;")="&amp;$B$10&amp;" AND LocalHour("&amp;$E$21&amp;")="&amp;F287&amp;" AND LocalMinute("&amp;$E$21&amp;")="&amp;G287&amp;"))", "Bar", "", "Close", "5", "0", "", "", "","FALSE","T"))</f>
        <v/>
      </c>
      <c r="AB287" s="115" t="str">
        <f>IF(O287=1,"",RTD("cqg.rtd",,"StudyData", "(Vol("&amp;$E$21&amp;")when  (LocalYear("&amp;$E$21&amp;")="&amp;$D$11&amp;" AND LocalMonth("&amp;$E$21&amp;")="&amp;$C$11&amp;" AND LocalDay("&amp;$E$21&amp;")="&amp;$B$11&amp;" AND LocalHour("&amp;$E$21&amp;")="&amp;F287&amp;" AND LocalMinute("&amp;$E$21&amp;")="&amp;G287&amp;"))", "Bar", "", "Close", "5", "0", "", "", "","FALSE","T"))</f>
        <v/>
      </c>
      <c r="AC287" s="116" t="str">
        <f t="shared" si="51"/>
        <v/>
      </c>
      <c r="AE287" s="115" t="str">
        <f ca="1">IF($R287=1,SUM($S$1:S287),"")</f>
        <v/>
      </c>
      <c r="AF287" s="115" t="str">
        <f ca="1">IF($R287=1,SUM($T$1:T287),"")</f>
        <v/>
      </c>
      <c r="AG287" s="115" t="str">
        <f ca="1">IF($R287=1,SUM($U$1:U287),"")</f>
        <v/>
      </c>
      <c r="AH287" s="115" t="str">
        <f ca="1">IF($R287=1,SUM($V$1:V287),"")</f>
        <v/>
      </c>
      <c r="AI287" s="115" t="str">
        <f ca="1">IF($R287=1,SUM($W$1:W287),"")</f>
        <v/>
      </c>
      <c r="AJ287" s="115" t="str">
        <f ca="1">IF($R287=1,SUM($X$1:X287),"")</f>
        <v/>
      </c>
      <c r="AK287" s="115" t="str">
        <f ca="1">IF($R287=1,SUM($Y$1:Y287),"")</f>
        <v/>
      </c>
      <c r="AL287" s="115" t="str">
        <f ca="1">IF($R287=1,SUM($Z$1:Z287),"")</f>
        <v/>
      </c>
      <c r="AM287" s="115" t="str">
        <f ca="1">IF($R287=1,SUM($AA$1:AA287),"")</f>
        <v/>
      </c>
      <c r="AN287" s="115" t="str">
        <f ca="1">IF($R287=1,SUM($AB$1:AB287),"")</f>
        <v/>
      </c>
      <c r="AO287" s="115" t="str">
        <f ca="1">IF($R287=1,SUM($AC$1:AC287),"")</f>
        <v/>
      </c>
      <c r="AQ287" s="120" t="str">
        <f t="shared" si="52"/>
        <v>32:20</v>
      </c>
    </row>
    <row r="288" spans="6:43" x14ac:dyDescent="0.3">
      <c r="F288" s="115">
        <f t="shared" si="53"/>
        <v>32</v>
      </c>
      <c r="G288" s="117">
        <f t="shared" si="54"/>
        <v>25</v>
      </c>
      <c r="H288" s="118">
        <f t="shared" si="55"/>
        <v>1.3506944444444444</v>
      </c>
      <c r="K288" s="116" t="str">
        <f xml:space="preserve"> IF(O288=1,"",RTD("cqg.rtd",,"StudyData",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/>
      </c>
      <c r="L288" s="116" t="e">
        <f>IF(K288="",NA(),RTD("cqg.rtd",,"StudyData",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>#N/A</v>
      </c>
      <c r="O288" s="115">
        <f t="shared" si="46"/>
        <v>1</v>
      </c>
      <c r="R288" s="115">
        <f t="shared" ca="1" si="47"/>
        <v>1.2659999999999707</v>
      </c>
      <c r="S288" s="115" t="str">
        <f>IF(O288=1,"",RTD("cqg.rtd",,"StudyData", "(Vol("&amp;$E$13&amp;")when  (LocalYear("&amp;$E$13&amp;")="&amp;$D$2&amp;" AND LocalMonth("&amp;$E$13&amp;")="&amp;$C$2&amp;" AND LocalDay("&amp;$E$13&amp;")="&amp;$B$2&amp;" AND LocalHour("&amp;$E$13&amp;")="&amp;F288&amp;" AND LocalMinute("&amp;$E$13&amp;")="&amp;G288&amp;"))", "Bar", "", "Close", "5", "0", "", "", "","FALSE","T"))</f>
        <v/>
      </c>
      <c r="T288" s="115" t="str">
        <f>IF(O288=1,"",RTD("cqg.rtd",,"StudyData", "(Vol("&amp;$E$14&amp;")when  (LocalYear("&amp;$E$14&amp;")="&amp;$D$3&amp;" AND LocalMonth("&amp;$E$14&amp;")="&amp;$C$3&amp;" AND LocalDay("&amp;$E$14&amp;")="&amp;$B$3&amp;" AND LocalHour("&amp;$E$14&amp;")="&amp;F288&amp;" AND LocalMinute("&amp;$E$14&amp;")="&amp;G288&amp;"))", "Bar", "", "Close", "5", "0", "", "", "","FALSE","T"))</f>
        <v/>
      </c>
      <c r="U288" s="115" t="str">
        <f>IF(O288=1,"",RTD("cqg.rtd",,"StudyData", "(Vol("&amp;$E$15&amp;")when  (LocalYear("&amp;$E$15&amp;")="&amp;$D$4&amp;" AND LocalMonth("&amp;$E$15&amp;")="&amp;$C$4&amp;" AND LocalDay("&amp;$E$15&amp;")="&amp;$B$4&amp;" AND LocalHour("&amp;$E$15&amp;")="&amp;F288&amp;" AND LocalMinute("&amp;$E$15&amp;")="&amp;G288&amp;"))", "Bar", "", "Close", "5", "0", "", "", "","FALSE","T"))</f>
        <v/>
      </c>
      <c r="V288" s="115" t="str">
        <f>IF(O288=1,"",RTD("cqg.rtd",,"StudyData", "(Vol("&amp;$E$16&amp;")when  (LocalYear("&amp;$E$16&amp;")="&amp;$D$5&amp;" AND LocalMonth("&amp;$E$16&amp;")="&amp;$C$5&amp;" AND LocalDay("&amp;$E$16&amp;")="&amp;$B$5&amp;" AND LocalHour("&amp;$E$16&amp;")="&amp;F288&amp;" AND LocalMinute("&amp;$E$16&amp;")="&amp;G288&amp;"))", "Bar", "", "Close", "5", "0", "", "", "","FALSE","T"))</f>
        <v/>
      </c>
      <c r="W288" s="115" t="str">
        <f>IF(O288=1,"",RTD("cqg.rtd",,"StudyData", "(Vol("&amp;$E$17&amp;")when  (LocalYear("&amp;$E$17&amp;")="&amp;$D$6&amp;" AND LocalMonth("&amp;$E$17&amp;")="&amp;$C$6&amp;" AND LocalDay("&amp;$E$17&amp;")="&amp;$B$6&amp;" AND LocalHour("&amp;$E$17&amp;")="&amp;F288&amp;" AND LocalMinute("&amp;$E$17&amp;")="&amp;G288&amp;"))", "Bar", "", "Close", "5", "0", "", "", "","FALSE","T"))</f>
        <v/>
      </c>
      <c r="X288" s="115" t="str">
        <f>IF(O288=1,"",RTD("cqg.rtd",,"StudyData", "(Vol("&amp;$E$18&amp;")when  (LocalYear("&amp;$E$18&amp;")="&amp;$D$7&amp;" AND LocalMonth("&amp;$E$18&amp;")="&amp;$C$7&amp;" AND LocalDay("&amp;$E$18&amp;")="&amp;$B$7&amp;" AND LocalHour("&amp;$E$18&amp;")="&amp;F288&amp;" AND LocalMinute("&amp;$E$18&amp;")="&amp;G288&amp;"))", "Bar", "", "Close", "5", "0", "", "", "","FALSE","T"))</f>
        <v/>
      </c>
      <c r="Y288" s="115" t="str">
        <f>IF(O288=1,"",RTD("cqg.rtd",,"StudyData", "(Vol("&amp;$E$19&amp;")when  (LocalYear("&amp;$E$19&amp;")="&amp;$D$8&amp;" AND LocalMonth("&amp;$E$19&amp;")="&amp;$C$8&amp;" AND LocalDay("&amp;$E$19&amp;")="&amp;$B$8&amp;" AND LocalHour("&amp;$E$19&amp;")="&amp;F288&amp;" AND LocalMinute("&amp;$E$19&amp;")="&amp;G288&amp;"))", "Bar", "", "Close", "5", "0", "", "", "","FALSE","T"))</f>
        <v/>
      </c>
      <c r="Z288" s="115" t="str">
        <f>IF(O288=1,"",RTD("cqg.rtd",,"StudyData", "(Vol("&amp;$E$20&amp;")when  (LocalYear("&amp;$E$20&amp;")="&amp;$D$9&amp;" AND LocalMonth("&amp;$E$20&amp;")="&amp;$C$9&amp;" AND LocalDay("&amp;$E$20&amp;")="&amp;$B$9&amp;" AND LocalHour("&amp;$E$20&amp;")="&amp;F288&amp;" AND LocalMinute("&amp;$E$20&amp;")="&amp;G288&amp;"))", "Bar", "", "Close", "5", "0", "", "", "","FALSE","T"))</f>
        <v/>
      </c>
      <c r="AA288" s="115" t="str">
        <f>IF(O288=1,"",RTD("cqg.rtd",,"StudyData", "(Vol("&amp;$E$21&amp;")when  (LocalYear("&amp;$E$21&amp;")="&amp;$D$10&amp;" AND LocalMonth("&amp;$E$21&amp;")="&amp;$C$10&amp;" AND LocalDay("&amp;$E$21&amp;")="&amp;$B$10&amp;" AND LocalHour("&amp;$E$21&amp;")="&amp;F288&amp;" AND LocalMinute("&amp;$E$21&amp;")="&amp;G288&amp;"))", "Bar", "", "Close", "5", "0", "", "", "","FALSE","T"))</f>
        <v/>
      </c>
      <c r="AB288" s="115" t="str">
        <f>IF(O288=1,"",RTD("cqg.rtd",,"StudyData", "(Vol("&amp;$E$21&amp;")when  (LocalYear("&amp;$E$21&amp;")="&amp;$D$1&amp;" AND LocalMonth("&amp;$E$21&amp;")="&amp;$C$11&amp;" AND LocalDay("&amp;$E$21&amp;")="&amp;$B$11&amp;" AND LocalHour("&amp;$E$21&amp;")="&amp;F288&amp;" AND LocalMinute("&amp;$E$21&amp;")="&amp;G288&amp;"))", "Bar", "", "Close", "5", "0", "", "", "","FALSE","T"))</f>
        <v/>
      </c>
      <c r="AC288" s="116" t="str">
        <f t="shared" si="51"/>
        <v/>
      </c>
      <c r="AE288" s="115" t="str">
        <f ca="1">IF($R288=1,SUM($S$1:S288),"")</f>
        <v/>
      </c>
      <c r="AF288" s="115" t="str">
        <f ca="1">IF($R288=1,SUM($T$1:T288),"")</f>
        <v/>
      </c>
      <c r="AG288" s="115" t="str">
        <f ca="1">IF($R288=1,SUM($U$1:U288),"")</f>
        <v/>
      </c>
      <c r="AH288" s="115" t="str">
        <f ca="1">IF($R288=1,SUM($V$1:V288),"")</f>
        <v/>
      </c>
      <c r="AI288" s="115" t="str">
        <f ca="1">IF($R288=1,SUM($W$1:W288),"")</f>
        <v/>
      </c>
      <c r="AJ288" s="115" t="str">
        <f ca="1">IF($R288=1,SUM($X$1:X288),"")</f>
        <v/>
      </c>
      <c r="AK288" s="115" t="str">
        <f ca="1">IF($R288=1,SUM($Y$1:Y288),"")</f>
        <v/>
      </c>
      <c r="AL288" s="115" t="str">
        <f ca="1">IF($R288=1,SUM($Z$1:Z288),"")</f>
        <v/>
      </c>
      <c r="AM288" s="115" t="str">
        <f ca="1">IF($R288=1,SUM($AA$1:AA288),"")</f>
        <v/>
      </c>
      <c r="AN288" s="115" t="str">
        <f ca="1">IF($R288=1,SUM($AB$1:AB288),"")</f>
        <v/>
      </c>
      <c r="AO288" s="115" t="str">
        <f ca="1">IF($R288=1,SUM($AC$1:AC288),"")</f>
        <v/>
      </c>
      <c r="AQ288" s="120" t="str">
        <f t="shared" si="52"/>
        <v>32:25</v>
      </c>
    </row>
    <row r="289" spans="7:41" x14ac:dyDescent="0.3">
      <c r="G289" s="117"/>
      <c r="H289" s="118"/>
      <c r="AE289" s="119">
        <f t="shared" ref="AE289:AO289" ca="1" si="56">SUM(AE2:AE288)</f>
        <v>46192</v>
      </c>
      <c r="AF289" s="119">
        <f t="shared" ca="1" si="56"/>
        <v>599020</v>
      </c>
      <c r="AG289" s="119">
        <f t="shared" ca="1" si="56"/>
        <v>808154</v>
      </c>
      <c r="AH289" s="119">
        <f t="shared" ca="1" si="56"/>
        <v>754088</v>
      </c>
      <c r="AI289" s="119">
        <f t="shared" ca="1" si="56"/>
        <v>959706</v>
      </c>
      <c r="AJ289" s="119">
        <f t="shared" ca="1" si="56"/>
        <v>877479</v>
      </c>
      <c r="AK289" s="119">
        <f t="shared" ca="1" si="56"/>
        <v>713514</v>
      </c>
      <c r="AL289" s="119">
        <f t="shared" ca="1" si="56"/>
        <v>816794</v>
      </c>
      <c r="AM289" s="119">
        <f t="shared" ca="1" si="56"/>
        <v>1016532</v>
      </c>
      <c r="AN289" s="119">
        <f t="shared" ca="1" si="56"/>
        <v>677561</v>
      </c>
      <c r="AO289" s="119">
        <f t="shared" ca="1" si="56"/>
        <v>497604</v>
      </c>
    </row>
    <row r="290" spans="7:41" x14ac:dyDescent="0.3">
      <c r="G290" s="117"/>
      <c r="H290" s="118"/>
      <c r="AD290" s="115">
        <f ca="1">AO289</f>
        <v>497604</v>
      </c>
    </row>
    <row r="291" spans="7:41" x14ac:dyDescent="0.3">
      <c r="G291" s="117"/>
      <c r="H291" s="118"/>
    </row>
  </sheetData>
  <sheetProtection algorithmName="SHA-512" hashValue="r6+q00wMkjXQGf1DxOJ9M82okeUBNL02y5WNfCKCjNIDmudKD+xoWeYkOwjRejcS46zkckGyZTHrZELUtOHaHQ==" saltValue="4543JEdE/et3lcX/L5EwS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5:T32"/>
  <sheetViews>
    <sheetView showRowColHeaders="0" workbookViewId="0"/>
  </sheetViews>
  <sheetFormatPr defaultColWidth="8.75" defaultRowHeight="16.5" x14ac:dyDescent="0.3"/>
  <cols>
    <col min="1" max="6" width="8.75" style="109"/>
    <col min="7" max="7" width="10.625" style="109" bestFit="1" customWidth="1"/>
    <col min="8" max="18" width="8.75" style="109"/>
    <col min="19" max="19" width="9.5" style="109" bestFit="1" customWidth="1"/>
    <col min="20" max="20" width="9.5" style="162" bestFit="1" customWidth="1"/>
    <col min="21" max="16384" width="8.75" style="109"/>
  </cols>
  <sheetData>
    <row r="5" spans="2:9" x14ac:dyDescent="0.3">
      <c r="I5" s="110"/>
    </row>
    <row r="14" spans="2:9" x14ac:dyDescent="0.3">
      <c r="B14" s="109">
        <f ca="1">VLOOKUP(1,Sheet1!R1:AC288,12,TRUE)</f>
        <v>6588</v>
      </c>
    </row>
    <row r="15" spans="2:9" x14ac:dyDescent="0.3">
      <c r="C15" s="109">
        <f ca="1">VLOOKUP(1,Sheet1!R1:AB288,2,TRUE)</f>
        <v>989</v>
      </c>
    </row>
    <row r="16" spans="2:9" x14ac:dyDescent="0.3">
      <c r="C16" s="109">
        <f ca="1">VLOOKUP(1,Sheet1!R1:AB288,3,TRUE)</f>
        <v>38295</v>
      </c>
    </row>
    <row r="17" spans="3:20" x14ac:dyDescent="0.3">
      <c r="C17" s="109">
        <f ca="1">VLOOKUP(1,Sheet1!R1:AB288,4,TRUE)</f>
        <v>34008</v>
      </c>
    </row>
    <row r="18" spans="3:20" x14ac:dyDescent="0.3">
      <c r="C18" s="109">
        <f ca="1">VLOOKUP(1,Sheet1!R1:AB288,5,TRUE)</f>
        <v>33177</v>
      </c>
    </row>
    <row r="19" spans="3:20" x14ac:dyDescent="0.3">
      <c r="C19" s="109">
        <f ca="1">VLOOKUP(1,Sheet1!R1:AB288,6,TRUE)</f>
        <v>27111</v>
      </c>
    </row>
    <row r="20" spans="3:20" x14ac:dyDescent="0.3">
      <c r="C20" s="109">
        <f ca="1">VLOOKUP(1,Sheet1!R1:AB288,7,TRUE)</f>
        <v>31514</v>
      </c>
      <c r="G20" s="310">
        <f>RTD("cqg.rtd", ,"SystemInfo", "Linetime")</f>
        <v>42416.429108796299</v>
      </c>
      <c r="H20" s="310"/>
    </row>
    <row r="21" spans="3:20" x14ac:dyDescent="0.3">
      <c r="C21" s="109">
        <f ca="1">VLOOKUP(1,Sheet1!R1:AB288,8,TRUE)</f>
        <v>24068</v>
      </c>
    </row>
    <row r="22" spans="3:20" x14ac:dyDescent="0.3">
      <c r="C22" s="109">
        <f ca="1">VLOOKUP(1,Sheet1!R1:AB288,9,TRUE)</f>
        <v>33341</v>
      </c>
      <c r="S22" s="111"/>
      <c r="T22" s="163">
        <f ca="1">Sheet1!A16</f>
        <v>42416.387468402776</v>
      </c>
    </row>
    <row r="23" spans="3:20" x14ac:dyDescent="0.3">
      <c r="C23" s="109">
        <f ca="1">VLOOKUP(1,Sheet1!R1:AB288,10,TRUE)</f>
        <v>38353</v>
      </c>
      <c r="S23" s="111"/>
      <c r="T23" s="163">
        <f ca="1">Sheet1!A17</f>
        <v>42415.387468402776</v>
      </c>
    </row>
    <row r="24" spans="3:20" x14ac:dyDescent="0.3">
      <c r="C24" s="109">
        <f ca="1">VLOOKUP(1,Sheet1!R1:AB288,11,TRUE)</f>
        <v>26248</v>
      </c>
      <c r="O24" s="112" t="str">
        <f ca="1">VLOOKUP(1,Sheet1!R1:AQ288,26,TRUE)&amp;" 5-Minute Bar"</f>
        <v>10:15 5-Minute Bar</v>
      </c>
      <c r="S24" s="111"/>
      <c r="T24" s="163">
        <f ca="1">Sheet1!A18</f>
        <v>42412.387468402776</v>
      </c>
    </row>
    <row r="25" spans="3:20" x14ac:dyDescent="0.3">
      <c r="S25" s="111"/>
      <c r="T25" s="163">
        <f ca="1">Sheet1!A19</f>
        <v>42411.387468402776</v>
      </c>
    </row>
    <row r="26" spans="3:20" x14ac:dyDescent="0.3">
      <c r="S26" s="111"/>
      <c r="T26" s="163">
        <f ca="1">Sheet1!A20</f>
        <v>42410.387468402776</v>
      </c>
    </row>
    <row r="27" spans="3:20" x14ac:dyDescent="0.3">
      <c r="S27" s="111"/>
      <c r="T27" s="163">
        <f ca="1">Sheet1!A21</f>
        <v>42409.387468402776</v>
      </c>
    </row>
    <row r="28" spans="3:20" x14ac:dyDescent="0.3">
      <c r="S28" s="111"/>
      <c r="T28" s="163">
        <f ca="1">Sheet1!A22</f>
        <v>42408.387468402776</v>
      </c>
    </row>
    <row r="29" spans="3:20" x14ac:dyDescent="0.3">
      <c r="S29" s="111"/>
      <c r="T29" s="163">
        <f ca="1">Sheet1!A23</f>
        <v>42405.387468402776</v>
      </c>
    </row>
    <row r="30" spans="3:20" x14ac:dyDescent="0.3">
      <c r="S30" s="111"/>
      <c r="T30" s="163">
        <f ca="1">Sheet1!A24</f>
        <v>42404.387468402776</v>
      </c>
    </row>
    <row r="31" spans="3:20" x14ac:dyDescent="0.3">
      <c r="S31" s="111"/>
      <c r="T31" s="163">
        <f ca="1">Sheet1!A25</f>
        <v>42403.387468402776</v>
      </c>
    </row>
    <row r="32" spans="3:20" x14ac:dyDescent="0.3">
      <c r="O32" s="113"/>
      <c r="S32" s="111"/>
      <c r="T32" s="163">
        <f ca="1">Sheet1!A26</f>
        <v>42402.387468402776</v>
      </c>
    </row>
  </sheetData>
  <sheetProtection algorithmName="SHA-512" hashValue="F8oJOXaypDNtsBpSXJm+jfim8S+jvinxgIkVa36ybsHZuz+6GqhtSqyhi1GSLJ0HESYYDLjAeP0JsL0AAhJubA==" saltValue="MA+1FSn+3Rsb3ntAAivuzw==" spinCount="100000" sheet="1" objects="1" scenarios="1" selectLockedCells="1" selectUnlockedCells="1"/>
  <mergeCells count="1">
    <mergeCell ref="G20:H2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Q291"/>
  <sheetViews>
    <sheetView showRowColHeaders="0" workbookViewId="0">
      <selection activeCell="A2" sqref="A2"/>
    </sheetView>
  </sheetViews>
  <sheetFormatPr defaultColWidth="8.75" defaultRowHeight="16.5" x14ac:dyDescent="0.3"/>
  <cols>
    <col min="1" max="1" width="14.625" style="115" bestFit="1" customWidth="1"/>
    <col min="2" max="6" width="6.75" style="115" customWidth="1"/>
    <col min="7" max="7" width="6.75" style="125" customWidth="1"/>
    <col min="8" max="8" width="8.875" style="115" customWidth="1"/>
    <col min="9" max="9" width="9.125" style="115" customWidth="1"/>
    <col min="10" max="10" width="6.75" style="115" customWidth="1"/>
    <col min="11" max="12" width="11.125" style="115" customWidth="1"/>
    <col min="13" max="13" width="10.75" style="115" customWidth="1"/>
    <col min="14" max="17" width="8.75" style="115" customWidth="1"/>
    <col min="18" max="16384" width="8.75" style="115"/>
  </cols>
  <sheetData>
    <row r="1" spans="1:43" x14ac:dyDescent="0.3">
      <c r="A1" s="114">
        <f ca="1">NOW()</f>
        <v>42416.387468402776</v>
      </c>
      <c r="B1" s="115">
        <f t="shared" ref="B1:B11" ca="1" si="0">DAY(A16)</f>
        <v>16</v>
      </c>
      <c r="C1" s="115">
        <f t="shared" ref="C1:C11" ca="1" si="1">MONTH(A16)</f>
        <v>2</v>
      </c>
      <c r="D1" s="115">
        <f ca="1">YEAR(A1)</f>
        <v>2016</v>
      </c>
      <c r="F1" s="116">
        <f>I1</f>
        <v>7</v>
      </c>
      <c r="G1" s="117">
        <f>J1</f>
        <v>20</v>
      </c>
      <c r="H1" s="118">
        <f>_xlfn.NUMBERVALUE(F1&amp;":"&amp;G1)</f>
        <v>0.30555555555555552</v>
      </c>
      <c r="I1" s="116">
        <f>FormatMainDisplay!G34</f>
        <v>7</v>
      </c>
      <c r="J1" s="116">
        <f>FormatMainDisplay!H34</f>
        <v>20</v>
      </c>
      <c r="K1" s="116">
        <f ca="1" xml:space="preserve"> IF(O1=1,"",RTD("cqg.rtd",,"StudyData",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1761</v>
      </c>
      <c r="L1" s="116">
        <f ca="1">IF(K1="",NA(),RTD("cqg.rtd",,"StudyData",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1761</v>
      </c>
      <c r="M1" s="116">
        <f t="shared" ref="M1:M64" ca="1" si="2">SUM(S1:AB1)/10</f>
        <v>2158.1</v>
      </c>
      <c r="N1" s="119" t="s">
        <v>59</v>
      </c>
      <c r="O1" s="115">
        <f>IF(H1&gt;$I$3,1,0)</f>
        <v>0</v>
      </c>
      <c r="R1" s="115">
        <f ca="1">IF(AND(K2="",K1&lt;&gt;""),1,0)</f>
        <v>0</v>
      </c>
      <c r="S1" s="115">
        <f ca="1">IF(O1=1,"",RTD("cqg.rtd",,"StudyData", "(Vol("&amp;$E$13&amp;")when  (LocalYear("&amp;$E$13&amp;")="&amp;$D$2&amp;" AND LocalMonth("&amp;$E$13&amp;")="&amp;$C$2&amp;" AND LocalDay("&amp;$E$13&amp;")="&amp;$B$2&amp;" AND LocalHour("&amp;$E$13&amp;")="&amp;F1&amp;" AND LocalMinute("&amp;$E$13&amp;")="&amp;G1&amp;"))", "Bar", "", "Close", "5", "0", "", "", "","FALSE","T"))</f>
        <v>2708</v>
      </c>
      <c r="T1" s="115">
        <f ca="1">IF(O1=1,"",RTD("cqg.rtd",,"StudyData", "(Vol("&amp;$E$14&amp;")when  (LocalYear("&amp;$E$14&amp;")="&amp;$D$3&amp;" AND LocalMonth("&amp;$E$14&amp;")="&amp;$C$3&amp;" AND LocalDay("&amp;$E$14&amp;")="&amp;$B$3&amp;" AND LocalHour("&amp;$E$14&amp;")="&amp;F1&amp;" AND LocalMinute("&amp;$E$14&amp;")="&amp;G1&amp;"))", "Bar", "", "Close", "5", "0", "", "", "","FALSE","T"))</f>
        <v>3357</v>
      </c>
      <c r="U1" s="115">
        <f ca="1">IF(O1=1,"",RTD("cqg.rtd",,"StudyData", "(Vol("&amp;$E$15&amp;")when  (LocalYear("&amp;$E$15&amp;")="&amp;$D$4&amp;" AND LocalMonth("&amp;$E$15&amp;")="&amp;$C$4&amp;" AND LocalDay("&amp;$E$15&amp;")="&amp;$B$4&amp;" AND LocalHour("&amp;$E$15&amp;")="&amp;F1&amp;" AND LocalMinute("&amp;$E$15&amp;")="&amp;G1&amp;"))", "Bar", "", "Close", "5", "0", "", "", "","FALSE","T"))</f>
        <v>2151</v>
      </c>
      <c r="V1" s="115">
        <f ca="1">IF(O1=1,"",RTD("cqg.rtd",,"StudyData", "(Vol("&amp;$E$16&amp;")when  (LocalYear("&amp;$E$16&amp;")="&amp;$D$5&amp;" AND LocalMonth("&amp;$E$16&amp;")="&amp;$C$5&amp;" AND LocalDay("&amp;$E$16&amp;")="&amp;$B$5&amp;" AND LocalHour("&amp;$E$16&amp;")="&amp;F1&amp;" AND LocalMinute("&amp;$E$16&amp;")="&amp;G1&amp;"))", "Bar", "", "Close", "5", "0", "", "", "","FALSE","T"))</f>
        <v>1278</v>
      </c>
      <c r="W1" s="115">
        <f ca="1">IF(O1=1,"",RTD("cqg.rtd",,"StudyData", "(Vol("&amp;$E$17&amp;")when  (LocalYear("&amp;$E$17&amp;")="&amp;$D$6&amp;" AND LocalMonth("&amp;$E$17&amp;")="&amp;$C$6&amp;" AND LocalDay("&amp;$E$17&amp;")="&amp;$B$6&amp;" AND LocalHour("&amp;$E$17&amp;")="&amp;F1&amp;" AND LocalMinute("&amp;$E$17&amp;")="&amp;G1&amp;"))", "Bar", "", "Close", "5", "0", "", "", "","FALSE","T"))</f>
        <v>2171</v>
      </c>
      <c r="X1" s="115">
        <f ca="1">IF(O1=1,"",RTD("cqg.rtd",,"StudyData", "(Vol("&amp;$E$18&amp;")when  (LocalYear("&amp;$E$18&amp;")="&amp;$D$7&amp;" AND LocalMonth("&amp;$E$18&amp;")="&amp;$C$7&amp;" AND LocalDay("&amp;$E$18&amp;")="&amp;$B$7&amp;" AND LocalHour("&amp;$E$18&amp;")="&amp;F1&amp;" AND LocalMinute("&amp;$E$18&amp;")="&amp;G1&amp;"))", "Bar", "", "Close", "5", "0", "", "", "","FALSE","T"))</f>
        <v>1181</v>
      </c>
      <c r="Y1" s="115">
        <f ca="1">IF(O1=1,"",RTD("cqg.rtd",,"StudyData", "(Vol("&amp;$E$19&amp;")when  (LocalYear("&amp;$E$19&amp;")="&amp;$D$8&amp;" AND LocalMonth("&amp;$E$19&amp;")="&amp;$C$8&amp;" AND LocalDay("&amp;$E$19&amp;")="&amp;$B$8&amp;" AND LocalHour("&amp;$E$19&amp;")="&amp;F1&amp;" AND LocalMinute("&amp;$E$19&amp;")="&amp;G1&amp;"))", "Bar", "", "Close", "5", "0", "", "", "","FALSE","T"))</f>
        <v>1740</v>
      </c>
      <c r="Z1" s="115">
        <f ca="1">IF(O1=1,"",RTD("cqg.rtd",,"StudyData", "(Vol("&amp;$E$20&amp;")when  (LocalYear("&amp;$E$20&amp;")="&amp;$D$9&amp;" AND LocalMonth("&amp;$E$20&amp;")="&amp;$C$9&amp;" AND LocalDay("&amp;$E$20&amp;")="&amp;$B$9&amp;" AND LocalHour("&amp;$E$20&amp;")="&amp;F1&amp;" AND LocalMinute("&amp;$E$20&amp;")="&amp;G1&amp;"))", "Bar", "", "Close", "5", "0", "", "", "","FALSE","T"))</f>
        <v>2965</v>
      </c>
      <c r="AA1" s="115">
        <f ca="1">IF(O1=1,"",RTD("cqg.rtd",,"StudyData", "(Vol("&amp;$E$21&amp;")when  (LocalYear("&amp;$E$21&amp;")="&amp;$D$10&amp;" AND LocalMonth("&amp;$E$21&amp;")="&amp;$C$10&amp;" AND LocalDay("&amp;$E$21&amp;")="&amp;$B$10&amp;" AND LocalHour("&amp;$E$21&amp;")="&amp;F1&amp;" AND LocalMinute("&amp;$E$21&amp;")="&amp;G1&amp;"))", "Bar", "", "Close", "5", "0", "", "", "","FALSE","T"))</f>
        <v>1575</v>
      </c>
      <c r="AB1" s="115">
        <f ca="1">IF(O1=1,"",RTD("cqg.rtd",,"StudyData", "(Vol("&amp;$E$21&amp;")when  (LocalYear("&amp;$E$21&amp;")="&amp;$D$11&amp;" AND LocalMonth("&amp;$E$21&amp;")="&amp;$C$11&amp;" AND LocalDay("&amp;$E$21&amp;")="&amp;$B$11&amp;" AND LocalHour("&amp;$E$21&amp;")="&amp;F1&amp;" AND LocalMinute("&amp;$E$21&amp;")="&amp;G1&amp;"))", "Bar", "", "Close", "5", "0", "", "", "","FALSE","T"))</f>
        <v>2455</v>
      </c>
      <c r="AC1" s="116">
        <f t="shared" ref="AC1:AC64" ca="1" si="3">K1</f>
        <v>1761</v>
      </c>
      <c r="AE1" s="115">
        <f t="shared" ref="AE1:AO1" ca="1" si="4">S1</f>
        <v>2708</v>
      </c>
      <c r="AF1" s="115">
        <f t="shared" ca="1" si="4"/>
        <v>3357</v>
      </c>
      <c r="AG1" s="115">
        <f t="shared" ca="1" si="4"/>
        <v>2151</v>
      </c>
      <c r="AH1" s="115">
        <f t="shared" ca="1" si="4"/>
        <v>1278</v>
      </c>
      <c r="AI1" s="115">
        <f t="shared" ca="1" si="4"/>
        <v>2171</v>
      </c>
      <c r="AJ1" s="115">
        <f t="shared" ca="1" si="4"/>
        <v>1181</v>
      </c>
      <c r="AK1" s="115">
        <f t="shared" ca="1" si="4"/>
        <v>1740</v>
      </c>
      <c r="AL1" s="115">
        <f t="shared" ca="1" si="4"/>
        <v>2965</v>
      </c>
      <c r="AM1" s="115">
        <f t="shared" ca="1" si="4"/>
        <v>1575</v>
      </c>
      <c r="AN1" s="115">
        <f t="shared" ca="1" si="4"/>
        <v>2455</v>
      </c>
      <c r="AO1" s="116">
        <f t="shared" ca="1" si="4"/>
        <v>1761</v>
      </c>
      <c r="AQ1" s="120" t="str">
        <f>F1&amp;":"&amp;G1</f>
        <v>7:20</v>
      </c>
    </row>
    <row r="2" spans="1:43" x14ac:dyDescent="0.3">
      <c r="B2" s="115">
        <f t="shared" ca="1" si="0"/>
        <v>15</v>
      </c>
      <c r="C2" s="115">
        <f t="shared" ca="1" si="1"/>
        <v>2</v>
      </c>
      <c r="D2" s="115">
        <f ca="1">YEAR(A17)</f>
        <v>2016</v>
      </c>
      <c r="F2" s="115">
        <f>IF(H1&gt;=$I$3,"NA()",IF(G1=55,F1+1,F1))</f>
        <v>7</v>
      </c>
      <c r="G2" s="117">
        <f t="shared" ref="G2:G65" si="5">IF(G1=55,0&amp;0,IF(G1=0&amp;0,G1+0&amp;5,G1+5))</f>
        <v>25</v>
      </c>
      <c r="H2" s="118">
        <f t="shared" ref="H2:H65" si="6">_xlfn.NUMBERVALUE(F2&amp;":"&amp;G2)</f>
        <v>0.30902777777777779</v>
      </c>
      <c r="I2" s="115">
        <f>FormatMainDisplay!G36</f>
        <v>15</v>
      </c>
      <c r="J2" s="115">
        <f>FormatMainDisplay!H36-5</f>
        <v>25</v>
      </c>
      <c r="K2" s="116">
        <f ca="1" xml:space="preserve"> IF(O2=1,"",RTD("cqg.rtd",,"StudyData",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2177</v>
      </c>
      <c r="L2" s="116">
        <f ca="1">IF(K2="",NA(),RTD("cqg.rtd",,"StudyData",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2177</v>
      </c>
      <c r="M2" s="116">
        <f t="shared" ca="1" si="2"/>
        <v>2134.1</v>
      </c>
      <c r="N2" s="119" t="s">
        <v>60</v>
      </c>
      <c r="O2" s="115">
        <f t="shared" ref="O2:O65" si="7">IF(H2&gt;$I$3,1,0)</f>
        <v>0</v>
      </c>
      <c r="R2" s="115">
        <f t="shared" ref="R2:R65" ca="1" si="8">IF(AND(K3="",K2&lt;&gt;""),1,0.001+R1)</f>
        <v>1E-3</v>
      </c>
      <c r="S2" s="115">
        <f ca="1">IF(O2=1,"",RTD("cqg.rtd",,"StudyData", "(Vol("&amp;$E$13&amp;")when  (LocalYear("&amp;$E$13&amp;")="&amp;$D$2&amp;" AND LocalMonth("&amp;$E$13&amp;")="&amp;$C$2&amp;" AND LocalDay("&amp;$E$13&amp;")="&amp;$B$2&amp;" AND LocalHour("&amp;$E$13&amp;")="&amp;F2&amp;" AND LocalMinute("&amp;$E$13&amp;")="&amp;G2&amp;"))", "Bar", "", "Close", "5", "0", "", "", "","FALSE","T"))</f>
        <v>945</v>
      </c>
      <c r="T2" s="115">
        <f ca="1">IF(O2=1,"",RTD("cqg.rtd",,"StudyData", "(Vol("&amp;$E$14&amp;")when  (LocalYear("&amp;$E$14&amp;")="&amp;$D$3&amp;" AND LocalMonth("&amp;$E$14&amp;")="&amp;$C$3&amp;" AND LocalDay("&amp;$E$14&amp;")="&amp;$B$3&amp;" AND LocalHour("&amp;$E$14&amp;")="&amp;F2&amp;" AND LocalMinute("&amp;$E$14&amp;")="&amp;G2&amp;"))", "Bar", "", "Close", "5", "0", "", "", "","FALSE","T"))</f>
        <v>3069</v>
      </c>
      <c r="U2" s="115">
        <f ca="1">IF(O2=1,"",RTD("cqg.rtd",,"StudyData", "(Vol("&amp;$E$15&amp;")when  (LocalYear("&amp;$E$15&amp;")="&amp;$D$4&amp;" AND LocalMonth("&amp;$E$15&amp;")="&amp;$C$4&amp;" AND LocalDay("&amp;$E$15&amp;")="&amp;$B$4&amp;" AND LocalHour("&amp;$E$15&amp;")="&amp;F2&amp;" AND LocalMinute("&amp;$E$15&amp;")="&amp;G2&amp;"))", "Bar", "", "Close", "5", "0", "", "", "","FALSE","T"))</f>
        <v>2208</v>
      </c>
      <c r="V2" s="115">
        <f ca="1">IF(O2=1,"",RTD("cqg.rtd",,"StudyData", "(Vol("&amp;$E$16&amp;")when  (LocalYear("&amp;$E$16&amp;")="&amp;$D$5&amp;" AND LocalMonth("&amp;$E$16&amp;")="&amp;$C$5&amp;" AND LocalDay("&amp;$E$16&amp;")="&amp;$B$5&amp;" AND LocalHour("&amp;$E$16&amp;")="&amp;F2&amp;" AND LocalMinute("&amp;$E$16&amp;")="&amp;G2&amp;"))", "Bar", "", "Close", "5", "0", "", "", "","FALSE","T"))</f>
        <v>877</v>
      </c>
      <c r="W2" s="115">
        <f ca="1">IF(O2=1,"",RTD("cqg.rtd",,"StudyData", "(Vol("&amp;$E$17&amp;")when  (LocalYear("&amp;$E$17&amp;")="&amp;$D$6&amp;" AND LocalMonth("&amp;$E$17&amp;")="&amp;$C$6&amp;" AND LocalDay("&amp;$E$17&amp;")="&amp;$B$6&amp;" AND LocalHour("&amp;$E$17&amp;")="&amp;F2&amp;" AND LocalMinute("&amp;$E$17&amp;")="&amp;G2&amp;"))", "Bar", "", "Close", "5", "0", "", "", "","FALSE","T"))</f>
        <v>3107</v>
      </c>
      <c r="X2" s="115">
        <f ca="1">IF(O2=1,"",RTD("cqg.rtd",,"StudyData", "(Vol("&amp;$E$18&amp;")when  (LocalYear("&amp;$E$18&amp;")="&amp;$D$7&amp;" AND LocalMonth("&amp;$E$18&amp;")="&amp;$C$7&amp;" AND LocalDay("&amp;$E$18&amp;")="&amp;$B$7&amp;" AND LocalHour("&amp;$E$18&amp;")="&amp;F2&amp;" AND LocalMinute("&amp;$E$18&amp;")="&amp;G2&amp;"))", "Bar", "", "Close", "5", "0", "", "", "","FALSE","T"))</f>
        <v>1891</v>
      </c>
      <c r="Y2" s="115">
        <f ca="1">IF(O2=1,"",RTD("cqg.rtd",,"StudyData", "(Vol("&amp;$E$19&amp;")when  (LocalYear("&amp;$E$19&amp;")="&amp;$D$8&amp;" AND LocalMonth("&amp;$E$19&amp;")="&amp;$C$8&amp;" AND LocalDay("&amp;$E$19&amp;")="&amp;$B$8&amp;" AND LocalHour("&amp;$E$19&amp;")="&amp;F2&amp;" AND LocalMinute("&amp;$E$19&amp;")="&amp;G2&amp;"))", "Bar", "", "Close", "5", "0", "", "", "","FALSE","T"))</f>
        <v>2233</v>
      </c>
      <c r="Z2" s="115">
        <f ca="1">IF(O2=1,"",RTD("cqg.rtd",,"StudyData", "(Vol("&amp;$E$20&amp;")when  (LocalYear("&amp;$E$20&amp;")="&amp;$D$9&amp;" AND LocalMonth("&amp;$E$20&amp;")="&amp;$C$9&amp;" AND LocalDay("&amp;$E$20&amp;")="&amp;$B$9&amp;" AND LocalHour("&amp;$E$20&amp;")="&amp;F2&amp;" AND LocalMinute("&amp;$E$20&amp;")="&amp;G2&amp;"))", "Bar", "", "Close", "5", "0", "", "", "","FALSE","T"))</f>
        <v>1670</v>
      </c>
      <c r="AA2" s="115">
        <f ca="1">IF(O2=1,"",RTD("cqg.rtd",,"StudyData", "(Vol("&amp;$E$21&amp;")when  (LocalYear("&amp;$E$21&amp;")="&amp;$D$10&amp;" AND LocalMonth("&amp;$E$21&amp;")="&amp;$C$10&amp;" AND LocalDay("&amp;$E$21&amp;")="&amp;$B$10&amp;" AND LocalHour("&amp;$E$21&amp;")="&amp;F2&amp;" AND LocalMinute("&amp;$E$21&amp;")="&amp;G2&amp;"))", "Bar", "", "Close", "5", "0", "", "", "","FALSE","T"))</f>
        <v>3413</v>
      </c>
      <c r="AB2" s="115">
        <f ca="1">IF(O2=1,"",RTD("cqg.rtd",,"StudyData", "(Vol("&amp;$E$21&amp;")when  (LocalYear("&amp;$E$21&amp;")="&amp;$D$11&amp;" AND LocalMonth("&amp;$E$21&amp;")="&amp;$C$11&amp;" AND LocalDay("&amp;$E$21&amp;")="&amp;$B$11&amp;" AND LocalHour("&amp;$E$21&amp;")="&amp;F2&amp;" AND LocalMinute("&amp;$E$21&amp;")="&amp;G2&amp;"))", "Bar", "", "Close", "5", "0", "", "", "","FALSE","T"))</f>
        <v>1928</v>
      </c>
      <c r="AC2" s="116">
        <f t="shared" ca="1" si="3"/>
        <v>2177</v>
      </c>
      <c r="AE2" s="115" t="str">
        <f ca="1">IF($R2=1,SUM($S$1:S2),"")</f>
        <v/>
      </c>
      <c r="AF2" s="115" t="str">
        <f ca="1">IF($R2=1,SUM($T$1:T2),"")</f>
        <v/>
      </c>
      <c r="AG2" s="115" t="str">
        <f ca="1">IF($R2=1,SUM($U$1:U2),"")</f>
        <v/>
      </c>
      <c r="AH2" s="115" t="str">
        <f ca="1">IF($R2=1,SUM($V$1:V2),"")</f>
        <v/>
      </c>
      <c r="AI2" s="115" t="str">
        <f ca="1">IF($R2=1,SUM($W$1:W2),"")</f>
        <v/>
      </c>
      <c r="AJ2" s="115" t="str">
        <f ca="1">IF($R2=1,SUM($X$1:X2),"")</f>
        <v/>
      </c>
      <c r="AK2" s="115" t="str">
        <f ca="1">IF($R2=1,SUM($Y$1:Y2),"")</f>
        <v/>
      </c>
      <c r="AL2" s="115" t="str">
        <f ca="1">IF($R2=1,SUM($Z$1:Z2),"")</f>
        <v/>
      </c>
      <c r="AM2" s="115" t="str">
        <f ca="1">IF($R2=1,SUM($AA$1:AA2),"")</f>
        <v/>
      </c>
      <c r="AN2" s="115" t="str">
        <f ca="1">IF($R2=1,SUM($AB$1:AB2),"")</f>
        <v/>
      </c>
      <c r="AO2" s="115" t="str">
        <f ca="1">IF($R2=1,SUM($AC$1:AC2),"")</f>
        <v/>
      </c>
      <c r="AQ2" s="120" t="str">
        <f t="shared" ref="AQ2:AQ65" si="9">F2&amp;":"&amp;G2</f>
        <v>7:25</v>
      </c>
    </row>
    <row r="3" spans="1:43" x14ac:dyDescent="0.3">
      <c r="B3" s="115">
        <f t="shared" ca="1" si="0"/>
        <v>12</v>
      </c>
      <c r="C3" s="115">
        <f t="shared" ca="1" si="1"/>
        <v>2</v>
      </c>
      <c r="D3" s="115">
        <f t="shared" ref="D3:D11" ca="1" si="10">YEAR(A18)</f>
        <v>2016</v>
      </c>
      <c r="F3" s="115">
        <f t="shared" ref="F3:F66" si="11">IF(G2=55,F2+1,F2)</f>
        <v>7</v>
      </c>
      <c r="G3" s="117">
        <f t="shared" si="5"/>
        <v>30</v>
      </c>
      <c r="H3" s="118">
        <f t="shared" si="6"/>
        <v>0.3125</v>
      </c>
      <c r="I3" s="118">
        <f>_xlfn.NUMBERVALUE(I2&amp;":"&amp;J2)</f>
        <v>0.64236111111111105</v>
      </c>
      <c r="K3" s="116">
        <f ca="1" xml:space="preserve"> IF(O3=1,"",RTD("cqg.rtd",,"StudyData",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3259</v>
      </c>
      <c r="L3" s="116">
        <f ca="1">IF(K3="",NA(),RTD("cqg.rtd",,"StudyData",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3259</v>
      </c>
      <c r="M3" s="116">
        <f t="shared" ca="1" si="2"/>
        <v>5190.2</v>
      </c>
      <c r="N3" s="119" t="s">
        <v>61</v>
      </c>
      <c r="O3" s="115">
        <f t="shared" si="7"/>
        <v>0</v>
      </c>
      <c r="R3" s="115">
        <f t="shared" ca="1" si="8"/>
        <v>2E-3</v>
      </c>
      <c r="S3" s="115">
        <f ca="1">IF(O3=1,"",RTD("cqg.rtd",,"StudyData", "(Vol("&amp;$E$13&amp;")when  (LocalYear("&amp;$E$13&amp;")="&amp;$D$2&amp;" AND LocalMonth("&amp;$E$13&amp;")="&amp;$C$2&amp;" AND LocalDay("&amp;$E$13&amp;")="&amp;$B$2&amp;" AND LocalHour("&amp;$E$13&amp;")="&amp;F3&amp;" AND LocalMinute("&amp;$E$13&amp;")="&amp;G3&amp;"))", "Bar", "", "Close", "5", "0", "", "", "","FALSE","T"))</f>
        <v>1392</v>
      </c>
      <c r="T3" s="115">
        <f ca="1">IF(O3=1,"",RTD("cqg.rtd",,"StudyData", "(Vol("&amp;$E$14&amp;")when  (LocalYear("&amp;$E$14&amp;")="&amp;$D$3&amp;" AND LocalMonth("&amp;$E$14&amp;")="&amp;$C$3&amp;" AND LocalDay("&amp;$E$14&amp;")="&amp;$B$3&amp;" AND LocalHour("&amp;$E$14&amp;")="&amp;F3&amp;" AND LocalMinute("&amp;$E$14&amp;")="&amp;G3&amp;"))", "Bar", "", "Close", "5", "0", "", "", "","FALSE","T"))</f>
        <v>7007</v>
      </c>
      <c r="U3" s="115">
        <f ca="1">IF(O3=1,"",RTD("cqg.rtd",,"StudyData", "(Vol("&amp;$E$15&amp;")when  (LocalYear("&amp;$E$15&amp;")="&amp;$D$4&amp;" AND LocalMonth("&amp;$E$15&amp;")="&amp;$C$4&amp;" AND LocalDay("&amp;$E$15&amp;")="&amp;$B$4&amp;" AND LocalHour("&amp;$E$15&amp;")="&amp;F3&amp;" AND LocalMinute("&amp;$E$15&amp;")="&amp;G3&amp;"))", "Bar", "", "Close", "5", "0", "", "", "","FALSE","T"))</f>
        <v>3781</v>
      </c>
      <c r="V3" s="115">
        <f ca="1">IF(O3=1,"",RTD("cqg.rtd",,"StudyData", "(Vol("&amp;$E$16&amp;")when  (LocalYear("&amp;$E$16&amp;")="&amp;$D$5&amp;" AND LocalMonth("&amp;$E$16&amp;")="&amp;$C$5&amp;" AND LocalDay("&amp;$E$16&amp;")="&amp;$B$5&amp;" AND LocalHour("&amp;$E$16&amp;")="&amp;F3&amp;" AND LocalMinute("&amp;$E$16&amp;")="&amp;G3&amp;"))", "Bar", "", "Close", "5", "0", "", "", "","FALSE","T"))</f>
        <v>5113</v>
      </c>
      <c r="W3" s="115">
        <f ca="1">IF(O3=1,"",RTD("cqg.rtd",,"StudyData", "(Vol("&amp;$E$17&amp;")when  (LocalYear("&amp;$E$17&amp;")="&amp;$D$6&amp;" AND LocalMonth("&amp;$E$17&amp;")="&amp;$C$6&amp;" AND LocalDay("&amp;$E$17&amp;")="&amp;$B$6&amp;" AND LocalHour("&amp;$E$17&amp;")="&amp;F3&amp;" AND LocalMinute("&amp;$E$17&amp;")="&amp;G3&amp;"))", "Bar", "", "Close", "5", "0", "", "", "","FALSE","T"))</f>
        <v>5146</v>
      </c>
      <c r="X3" s="115">
        <f ca="1">IF(O3=1,"",RTD("cqg.rtd",,"StudyData", "(Vol("&amp;$E$18&amp;")when  (LocalYear("&amp;$E$18&amp;")="&amp;$D$7&amp;" AND LocalMonth("&amp;$E$18&amp;")="&amp;$C$7&amp;" AND LocalDay("&amp;$E$18&amp;")="&amp;$B$7&amp;" AND LocalHour("&amp;$E$18&amp;")="&amp;F3&amp;" AND LocalMinute("&amp;$E$18&amp;")="&amp;G3&amp;"))", "Bar", "", "Close", "5", "0", "", "", "","FALSE","T"))</f>
        <v>1867</v>
      </c>
      <c r="Y3" s="115">
        <f ca="1">IF(O3=1,"",RTD("cqg.rtd",,"StudyData", "(Vol("&amp;$E$19&amp;")when  (LocalYear("&amp;$E$19&amp;")="&amp;$D$8&amp;" AND LocalMonth("&amp;$E$19&amp;")="&amp;$C$8&amp;" AND LocalDay("&amp;$E$19&amp;")="&amp;$B$8&amp;" AND LocalHour("&amp;$E$19&amp;")="&amp;F3&amp;" AND LocalMinute("&amp;$E$19&amp;")="&amp;G3&amp;"))", "Bar", "", "Close", "5", "0", "", "", "","FALSE","T"))</f>
        <v>12449</v>
      </c>
      <c r="Z3" s="115">
        <f ca="1">IF(O3=1,"",RTD("cqg.rtd",,"StudyData", "(Vol("&amp;$E$20&amp;")when  (LocalYear("&amp;$E$20&amp;")="&amp;$D$9&amp;" AND LocalMonth("&amp;$E$20&amp;")="&amp;$C$9&amp;" AND LocalDay("&amp;$E$20&amp;")="&amp;$B$9&amp;" AND LocalHour("&amp;$E$20&amp;")="&amp;F3&amp;" AND LocalMinute("&amp;$E$20&amp;")="&amp;G3&amp;"))", "Bar", "", "Close", "5", "0", "", "", "","FALSE","T"))</f>
        <v>3805</v>
      </c>
      <c r="AA3" s="115">
        <f ca="1">IF(O3=1,"",RTD("cqg.rtd",,"StudyData", "(Vol("&amp;$E$21&amp;")when  (LocalYear("&amp;$E$21&amp;")="&amp;$D$10&amp;" AND LocalMonth("&amp;$E$21&amp;")="&amp;$C$10&amp;" AND LocalDay("&amp;$E$21&amp;")="&amp;$B$10&amp;" AND LocalHour("&amp;$E$21&amp;")="&amp;F3&amp;" AND LocalMinute("&amp;$E$21&amp;")="&amp;G3&amp;"))", "Bar", "", "Close", "5", "0", "", "", "","FALSE","T"))</f>
        <v>4051</v>
      </c>
      <c r="AB3" s="115">
        <f ca="1">IF(O3=1,"",RTD("cqg.rtd",,"StudyData", "(Vol("&amp;$E$21&amp;")when  (LocalYear("&amp;$E$21&amp;")="&amp;$D$11&amp;" AND LocalMonth("&amp;$E$21&amp;")="&amp;$C$11&amp;" AND LocalDay("&amp;$E$21&amp;")="&amp;$B$11&amp;" AND LocalHour("&amp;$E$21&amp;")="&amp;F3&amp;" AND LocalMinute("&amp;$E$21&amp;")="&amp;G3&amp;"))", "Bar", "", "Close", "5", "0", "", "", "","FALSE","T"))</f>
        <v>7291</v>
      </c>
      <c r="AC3" s="116">
        <f t="shared" ca="1" si="3"/>
        <v>3259</v>
      </c>
      <c r="AE3" s="115" t="str">
        <f ca="1">IF($R3=1,SUM($S$1:S3),"")</f>
        <v/>
      </c>
      <c r="AF3" s="115" t="str">
        <f ca="1">IF($R3=1,SUM($T$1:T3),"")</f>
        <v/>
      </c>
      <c r="AG3" s="115" t="str">
        <f ca="1">IF($R3=1,SUM($U$1:U3),"")</f>
        <v/>
      </c>
      <c r="AH3" s="115" t="str">
        <f ca="1">IF($R3=1,SUM($V$1:V3),"")</f>
        <v/>
      </c>
      <c r="AI3" s="115" t="str">
        <f ca="1">IF($R3=1,SUM($W$1:W3),"")</f>
        <v/>
      </c>
      <c r="AJ3" s="115" t="str">
        <f ca="1">IF($R3=1,SUM($X$1:X3),"")</f>
        <v/>
      </c>
      <c r="AK3" s="115" t="str">
        <f ca="1">IF($R3=1,SUM($Y$1:Y3),"")</f>
        <v/>
      </c>
      <c r="AL3" s="115" t="str">
        <f ca="1">IF($R3=1,SUM($Z$1:Z3),"")</f>
        <v/>
      </c>
      <c r="AM3" s="115" t="str">
        <f ca="1">IF($R3=1,SUM($AA$1:AA3),"")</f>
        <v/>
      </c>
      <c r="AN3" s="115" t="str">
        <f ca="1">IF($R3=1,SUM($AB$1:AB3),"")</f>
        <v/>
      </c>
      <c r="AO3" s="115" t="str">
        <f ca="1">IF($R3=1,SUM($AC$1:AC3),"")</f>
        <v/>
      </c>
      <c r="AQ3" s="120" t="str">
        <f t="shared" si="9"/>
        <v>7:30</v>
      </c>
    </row>
    <row r="4" spans="1:43" x14ac:dyDescent="0.3">
      <c r="B4" s="115">
        <f t="shared" ca="1" si="0"/>
        <v>11</v>
      </c>
      <c r="C4" s="115">
        <f t="shared" ca="1" si="1"/>
        <v>2</v>
      </c>
      <c r="D4" s="115">
        <f t="shared" ca="1" si="10"/>
        <v>2016</v>
      </c>
      <c r="F4" s="115">
        <f t="shared" si="11"/>
        <v>7</v>
      </c>
      <c r="G4" s="117">
        <f t="shared" si="5"/>
        <v>35</v>
      </c>
      <c r="H4" s="118">
        <f t="shared" si="6"/>
        <v>0.31597222222222221</v>
      </c>
      <c r="J4" s="119"/>
      <c r="K4" s="116">
        <f ca="1" xml:space="preserve"> IF(O4=1,"",RTD("cqg.rtd",,"StudyData",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2684</v>
      </c>
      <c r="L4" s="116">
        <f ca="1">IF(K4="",NA(),RTD("cqg.rtd",,"StudyData",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2684</v>
      </c>
      <c r="M4" s="116">
        <f t="shared" ca="1" si="2"/>
        <v>3876.7</v>
      </c>
      <c r="N4" s="119" t="s">
        <v>62</v>
      </c>
      <c r="O4" s="115">
        <f t="shared" si="7"/>
        <v>0</v>
      </c>
      <c r="R4" s="115">
        <f t="shared" ca="1" si="8"/>
        <v>3.0000000000000001E-3</v>
      </c>
      <c r="S4" s="115">
        <f ca="1">IF(O4=1,"",RTD("cqg.rtd",,"StudyData", "(Vol("&amp;$E$13&amp;")when  (LocalYear("&amp;$E$13&amp;")="&amp;$D$2&amp;" AND LocalMonth("&amp;$E$13&amp;")="&amp;$C$2&amp;" AND LocalDay("&amp;$E$13&amp;")="&amp;$B$2&amp;" AND LocalHour("&amp;$E$13&amp;")="&amp;F4&amp;" AND LocalMinute("&amp;$E$13&amp;")="&amp;G4&amp;"))", "Bar", "", "Close", "5", "0", "", "", "","FALSE","T"))</f>
        <v>815</v>
      </c>
      <c r="T4" s="115">
        <f ca="1">IF(O4=1,"",RTD("cqg.rtd",,"StudyData", "(Vol("&amp;$E$14&amp;")when  (LocalYear("&amp;$E$14&amp;")="&amp;$D$3&amp;" AND LocalMonth("&amp;$E$14&amp;")="&amp;$C$3&amp;" AND LocalDay("&amp;$E$14&amp;")="&amp;$B$3&amp;" AND LocalHour("&amp;$E$14&amp;")="&amp;F4&amp;" AND LocalMinute("&amp;$E$14&amp;")="&amp;G4&amp;"))", "Bar", "", "Close", "5", "0", "", "", "","FALSE","T"))</f>
        <v>7093</v>
      </c>
      <c r="U4" s="115">
        <f ca="1">IF(O4=1,"",RTD("cqg.rtd",,"StudyData", "(Vol("&amp;$E$15&amp;")when  (LocalYear("&amp;$E$15&amp;")="&amp;$D$4&amp;" AND LocalMonth("&amp;$E$15&amp;")="&amp;$C$4&amp;" AND LocalDay("&amp;$E$15&amp;")="&amp;$B$4&amp;" AND LocalHour("&amp;$E$15&amp;")="&amp;F4&amp;" AND LocalMinute("&amp;$E$15&amp;")="&amp;G4&amp;"))", "Bar", "", "Close", "5", "0", "", "", "","FALSE","T"))</f>
        <v>2437</v>
      </c>
      <c r="V4" s="115">
        <f ca="1">IF(O4=1,"",RTD("cqg.rtd",,"StudyData", "(Vol("&amp;$E$16&amp;")when  (LocalYear("&amp;$E$16&amp;")="&amp;$D$5&amp;" AND LocalMonth("&amp;$E$16&amp;")="&amp;$C$5&amp;" AND LocalDay("&amp;$E$16&amp;")="&amp;$B$5&amp;" AND LocalHour("&amp;$E$16&amp;")="&amp;F4&amp;" AND LocalMinute("&amp;$E$16&amp;")="&amp;G4&amp;"))", "Bar", "", "Close", "5", "0", "", "", "","FALSE","T"))</f>
        <v>6281</v>
      </c>
      <c r="W4" s="115">
        <f ca="1">IF(O4=1,"",RTD("cqg.rtd",,"StudyData", "(Vol("&amp;$E$17&amp;")when  (LocalYear("&amp;$E$17&amp;")="&amp;$D$6&amp;" AND LocalMonth("&amp;$E$17&amp;")="&amp;$C$6&amp;" AND LocalDay("&amp;$E$17&amp;")="&amp;$B$6&amp;" AND LocalHour("&amp;$E$17&amp;")="&amp;F4&amp;" AND LocalMinute("&amp;$E$17&amp;")="&amp;G4&amp;"))", "Bar", "", "Close", "5", "0", "", "", "","FALSE","T"))</f>
        <v>4050</v>
      </c>
      <c r="X4" s="115">
        <f ca="1">IF(O4=1,"",RTD("cqg.rtd",,"StudyData", "(Vol("&amp;$E$18&amp;")when  (LocalYear("&amp;$E$18&amp;")="&amp;$D$7&amp;" AND LocalMonth("&amp;$E$18&amp;")="&amp;$C$7&amp;" AND LocalDay("&amp;$E$18&amp;")="&amp;$B$7&amp;" AND LocalHour("&amp;$E$18&amp;")="&amp;F4&amp;" AND LocalMinute("&amp;$E$18&amp;")="&amp;G4&amp;"))", "Bar", "", "Close", "5", "0", "", "", "","FALSE","T"))</f>
        <v>1843</v>
      </c>
      <c r="Y4" s="115">
        <f ca="1">IF(O4=1,"",RTD("cqg.rtd",,"StudyData", "(Vol("&amp;$E$19&amp;")when  (LocalYear("&amp;$E$19&amp;")="&amp;$D$8&amp;" AND LocalMonth("&amp;$E$19&amp;")="&amp;$C$8&amp;" AND LocalDay("&amp;$E$19&amp;")="&amp;$B$8&amp;" AND LocalHour("&amp;$E$19&amp;")="&amp;F4&amp;" AND LocalMinute("&amp;$E$19&amp;")="&amp;G4&amp;"))", "Bar", "", "Close", "5", "0", "", "", "","FALSE","T"))</f>
        <v>5945</v>
      </c>
      <c r="Z4" s="115">
        <f ca="1">IF(O4=1,"",RTD("cqg.rtd",,"StudyData", "(Vol("&amp;$E$20&amp;")when  (LocalYear("&amp;$E$20&amp;")="&amp;$D$9&amp;" AND LocalMonth("&amp;$E$20&amp;")="&amp;$C$9&amp;" AND LocalDay("&amp;$E$20&amp;")="&amp;$B$9&amp;" AND LocalHour("&amp;$E$20&amp;")="&amp;F4&amp;" AND LocalMinute("&amp;$E$20&amp;")="&amp;G4&amp;"))", "Bar", "", "Close", "5", "0", "", "", "","FALSE","T"))</f>
        <v>2698</v>
      </c>
      <c r="AA4" s="115">
        <f ca="1">IF(O4=1,"",RTD("cqg.rtd",,"StudyData", "(Vol("&amp;$E$21&amp;")when  (LocalYear("&amp;$E$21&amp;")="&amp;$D$10&amp;" AND LocalMonth("&amp;$E$21&amp;")="&amp;$C$10&amp;" AND LocalDay("&amp;$E$21&amp;")="&amp;$B$10&amp;" AND LocalHour("&amp;$E$21&amp;")="&amp;F4&amp;" AND LocalMinute("&amp;$E$21&amp;")="&amp;G4&amp;"))", "Bar", "", "Close", "5", "0", "", "", "","FALSE","T"))</f>
        <v>2420</v>
      </c>
      <c r="AB4" s="115">
        <f ca="1">IF(O4=1,"",RTD("cqg.rtd",,"StudyData", "(Vol("&amp;$E$21&amp;")when  (LocalYear("&amp;$E$21&amp;")="&amp;$D$11&amp;" AND LocalMonth("&amp;$E$21&amp;")="&amp;$C$11&amp;" AND LocalDay("&amp;$E$21&amp;")="&amp;$B$11&amp;" AND LocalHour("&amp;$E$21&amp;")="&amp;F4&amp;" AND LocalMinute("&amp;$E$21&amp;")="&amp;G4&amp;"))", "Bar", "", "Close", "5", "0", "", "", "","FALSE","T"))</f>
        <v>5185</v>
      </c>
      <c r="AC4" s="116">
        <f t="shared" ca="1" si="3"/>
        <v>2684</v>
      </c>
      <c r="AE4" s="115" t="str">
        <f ca="1">IF($R4=1,SUM($S$1:S4),"")</f>
        <v/>
      </c>
      <c r="AF4" s="115" t="str">
        <f ca="1">IF($R4=1,SUM($T$1:T4),"")</f>
        <v/>
      </c>
      <c r="AG4" s="115" t="str">
        <f ca="1">IF($R4=1,SUM($U$1:U4),"")</f>
        <v/>
      </c>
      <c r="AH4" s="115" t="str">
        <f ca="1">IF($R4=1,SUM($V$1:V4),"")</f>
        <v/>
      </c>
      <c r="AI4" s="115" t="str">
        <f ca="1">IF($R4=1,SUM($W$1:W4),"")</f>
        <v/>
      </c>
      <c r="AJ4" s="115" t="str">
        <f ca="1">IF($R4=1,SUM($X$1:X4),"")</f>
        <v/>
      </c>
      <c r="AK4" s="115" t="str">
        <f ca="1">IF($R4=1,SUM($Y$1:Y4),"")</f>
        <v/>
      </c>
      <c r="AL4" s="115" t="str">
        <f ca="1">IF($R4=1,SUM($Z$1:Z4),"")</f>
        <v/>
      </c>
      <c r="AM4" s="115" t="str">
        <f ca="1">IF($R4=1,SUM($AA$1:AA4),"")</f>
        <v/>
      </c>
      <c r="AN4" s="115" t="str">
        <f ca="1">IF($R4=1,SUM($AB$1:AB4),"")</f>
        <v/>
      </c>
      <c r="AO4" s="115" t="str">
        <f ca="1">IF($R4=1,SUM($AC$1:AC4),"")</f>
        <v/>
      </c>
      <c r="AQ4" s="120" t="str">
        <f t="shared" si="9"/>
        <v>7:35</v>
      </c>
    </row>
    <row r="5" spans="1:43" x14ac:dyDescent="0.3">
      <c r="B5" s="115">
        <f t="shared" ca="1" si="0"/>
        <v>10</v>
      </c>
      <c r="C5" s="115">
        <f t="shared" ca="1" si="1"/>
        <v>2</v>
      </c>
      <c r="D5" s="115">
        <f t="shared" ca="1" si="10"/>
        <v>2016</v>
      </c>
      <c r="F5" s="115">
        <f t="shared" si="11"/>
        <v>7</v>
      </c>
      <c r="G5" s="117">
        <f t="shared" si="5"/>
        <v>40</v>
      </c>
      <c r="H5" s="118">
        <f t="shared" si="6"/>
        <v>0.31944444444444448</v>
      </c>
      <c r="J5" s="119"/>
      <c r="K5" s="116">
        <f ca="1" xml:space="preserve"> IF(O5=1,"",RTD("cqg.rtd",,"StudyData",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6355</v>
      </c>
      <c r="L5" s="116">
        <f ca="1">IF(K5="",NA(),RTD("cqg.rtd",,"StudyData",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6355</v>
      </c>
      <c r="M5" s="116">
        <f t="shared" ca="1" si="2"/>
        <v>3135.9</v>
      </c>
      <c r="O5" s="115">
        <f t="shared" si="7"/>
        <v>0</v>
      </c>
      <c r="R5" s="115">
        <f t="shared" ca="1" si="8"/>
        <v>4.0000000000000001E-3</v>
      </c>
      <c r="S5" s="115">
        <f ca="1">IF(O5=1,"",RTD("cqg.rtd",,"StudyData", "(Vol("&amp;$E$13&amp;")when  (LocalYear("&amp;$E$13&amp;")="&amp;$D$2&amp;" AND LocalMonth("&amp;$E$13&amp;")="&amp;$C$2&amp;" AND LocalDay("&amp;$E$13&amp;")="&amp;$B$2&amp;" AND LocalHour("&amp;$E$13&amp;")="&amp;F5&amp;" AND LocalMinute("&amp;$E$13&amp;")="&amp;G5&amp;"))", "Bar", "", "Close", "5", "0", "", "", "","FALSE","T"))</f>
        <v>1701</v>
      </c>
      <c r="T5" s="115">
        <f ca="1">IF(O5=1,"",RTD("cqg.rtd",,"StudyData", "(Vol("&amp;$E$14&amp;")when  (LocalYear("&amp;$E$14&amp;")="&amp;$D$3&amp;" AND LocalMonth("&amp;$E$14&amp;")="&amp;$C$3&amp;" AND LocalDay("&amp;$E$14&amp;")="&amp;$B$3&amp;" AND LocalHour("&amp;$E$14&amp;")="&amp;F5&amp;" AND LocalMinute("&amp;$E$14&amp;")="&amp;G5&amp;"))", "Bar", "", "Close", "5", "0", "", "", "","FALSE","T"))</f>
        <v>3243</v>
      </c>
      <c r="U5" s="115">
        <f ca="1">IF(O5=1,"",RTD("cqg.rtd",,"StudyData", "(Vol("&amp;$E$15&amp;")when  (LocalYear("&amp;$E$15&amp;")="&amp;$D$4&amp;" AND LocalMonth("&amp;$E$15&amp;")="&amp;$C$4&amp;" AND LocalDay("&amp;$E$15&amp;")="&amp;$B$4&amp;" AND LocalHour("&amp;$E$15&amp;")="&amp;F5&amp;" AND LocalMinute("&amp;$E$15&amp;")="&amp;G5&amp;"))", "Bar", "", "Close", "5", "0", "", "", "","FALSE","T"))</f>
        <v>2339</v>
      </c>
      <c r="V5" s="115">
        <f ca="1">IF(O5=1,"",RTD("cqg.rtd",,"StudyData", "(Vol("&amp;$E$16&amp;")when  (LocalYear("&amp;$E$16&amp;")="&amp;$D$5&amp;" AND LocalMonth("&amp;$E$16&amp;")="&amp;$C$5&amp;" AND LocalDay("&amp;$E$16&amp;")="&amp;$B$5&amp;" AND LocalHour("&amp;$E$16&amp;")="&amp;F5&amp;" AND LocalMinute("&amp;$E$16&amp;")="&amp;G5&amp;"))", "Bar", "", "Close", "5", "0", "", "", "","FALSE","T"))</f>
        <v>4409</v>
      </c>
      <c r="W5" s="115">
        <f ca="1">IF(O5=1,"",RTD("cqg.rtd",,"StudyData", "(Vol("&amp;$E$17&amp;")when  (LocalYear("&amp;$E$17&amp;")="&amp;$D$6&amp;" AND LocalMonth("&amp;$E$17&amp;")="&amp;$C$6&amp;" AND LocalDay("&amp;$E$17&amp;")="&amp;$B$6&amp;" AND LocalHour("&amp;$E$17&amp;")="&amp;F5&amp;" AND LocalMinute("&amp;$E$17&amp;")="&amp;G5&amp;"))", "Bar", "", "Close", "5", "0", "", "", "","FALSE","T"))</f>
        <v>2895</v>
      </c>
      <c r="X5" s="115">
        <f ca="1">IF(O5=1,"",RTD("cqg.rtd",,"StudyData", "(Vol("&amp;$E$18&amp;")when  (LocalYear("&amp;$E$18&amp;")="&amp;$D$7&amp;" AND LocalMonth("&amp;$E$18&amp;")="&amp;$C$7&amp;" AND LocalDay("&amp;$E$18&amp;")="&amp;$B$7&amp;" AND LocalHour("&amp;$E$18&amp;")="&amp;F5&amp;" AND LocalMinute("&amp;$E$18&amp;")="&amp;G5&amp;"))", "Bar", "", "Close", "5", "0", "", "", "","FALSE","T"))</f>
        <v>2520</v>
      </c>
      <c r="Y5" s="115">
        <f ca="1">IF(O5=1,"",RTD("cqg.rtd",,"StudyData", "(Vol("&amp;$E$19&amp;")when  (LocalYear("&amp;$E$19&amp;")="&amp;$D$8&amp;" AND LocalMonth("&amp;$E$19&amp;")="&amp;$C$8&amp;" AND LocalDay("&amp;$E$19&amp;")="&amp;$B$8&amp;" AND LocalHour("&amp;$E$19&amp;")="&amp;F5&amp;" AND LocalMinute("&amp;$E$19&amp;")="&amp;G5&amp;"))", "Bar", "", "Close", "5", "0", "", "", "","FALSE","T"))</f>
        <v>5037</v>
      </c>
      <c r="Z5" s="115">
        <f ca="1">IF(O5=1,"",RTD("cqg.rtd",,"StudyData", "(Vol("&amp;$E$20&amp;")when  (LocalYear("&amp;$E$20&amp;")="&amp;$D$9&amp;" AND LocalMonth("&amp;$E$20&amp;")="&amp;$C$9&amp;" AND LocalDay("&amp;$E$20&amp;")="&amp;$B$9&amp;" AND LocalHour("&amp;$E$20&amp;")="&amp;F5&amp;" AND LocalMinute("&amp;$E$20&amp;")="&amp;G5&amp;"))", "Bar", "", "Close", "5", "0", "", "", "","FALSE","T"))</f>
        <v>3131</v>
      </c>
      <c r="AA5" s="115">
        <f ca="1">IF(O5=1,"",RTD("cqg.rtd",,"StudyData", "(Vol("&amp;$E$21&amp;")when  (LocalYear("&amp;$E$21&amp;")="&amp;$D$10&amp;" AND LocalMonth("&amp;$E$21&amp;")="&amp;$C$10&amp;" AND LocalDay("&amp;$E$21&amp;")="&amp;$B$10&amp;" AND LocalHour("&amp;$E$21&amp;")="&amp;F5&amp;" AND LocalMinute("&amp;$E$21&amp;")="&amp;G5&amp;"))", "Bar", "", "Close", "5", "0", "", "", "","FALSE","T"))</f>
        <v>1539</v>
      </c>
      <c r="AB5" s="115">
        <f ca="1">IF(O5=1,"",RTD("cqg.rtd",,"StudyData", "(Vol("&amp;$E$21&amp;")when  (LocalYear("&amp;$E$21&amp;")="&amp;$D$11&amp;" AND LocalMonth("&amp;$E$21&amp;")="&amp;$C$11&amp;" AND LocalDay("&amp;$E$21&amp;")="&amp;$B$11&amp;" AND LocalHour("&amp;$E$21&amp;")="&amp;F5&amp;" AND LocalMinute("&amp;$E$21&amp;")="&amp;G5&amp;"))", "Bar", "", "Close", "5", "0", "", "", "","FALSE","T"))</f>
        <v>4545</v>
      </c>
      <c r="AC5" s="116">
        <f t="shared" ca="1" si="3"/>
        <v>6355</v>
      </c>
      <c r="AE5" s="115" t="str">
        <f ca="1">IF($R5=1,SUM($S$1:S5),"")</f>
        <v/>
      </c>
      <c r="AF5" s="115" t="str">
        <f ca="1">IF($R5=1,SUM($T$1:T5),"")</f>
        <v/>
      </c>
      <c r="AG5" s="115" t="str">
        <f ca="1">IF($R5=1,SUM($U$1:U5),"")</f>
        <v/>
      </c>
      <c r="AH5" s="115" t="str">
        <f ca="1">IF($R5=1,SUM($V$1:V5),"")</f>
        <v/>
      </c>
      <c r="AI5" s="115" t="str">
        <f ca="1">IF($R5=1,SUM($W$1:W5),"")</f>
        <v/>
      </c>
      <c r="AJ5" s="115" t="str">
        <f ca="1">IF($R5=1,SUM($X$1:X5),"")</f>
        <v/>
      </c>
      <c r="AK5" s="115" t="str">
        <f ca="1">IF($R5=1,SUM($Y$1:Y5),"")</f>
        <v/>
      </c>
      <c r="AL5" s="115" t="str">
        <f ca="1">IF($R5=1,SUM($Z$1:Z5),"")</f>
        <v/>
      </c>
      <c r="AM5" s="115" t="str">
        <f ca="1">IF($R5=1,SUM($AA$1:AA5),"")</f>
        <v/>
      </c>
      <c r="AN5" s="115" t="str">
        <f ca="1">IF($R5=1,SUM($AB$1:AB5),"")</f>
        <v/>
      </c>
      <c r="AO5" s="115" t="str">
        <f ca="1">IF($R5=1,SUM($AC$1:AC5),"")</f>
        <v/>
      </c>
      <c r="AQ5" s="120" t="str">
        <f t="shared" si="9"/>
        <v>7:40</v>
      </c>
    </row>
    <row r="6" spans="1:43" x14ac:dyDescent="0.3">
      <c r="B6" s="115">
        <f t="shared" ca="1" si="0"/>
        <v>9</v>
      </c>
      <c r="C6" s="115">
        <f t="shared" ca="1" si="1"/>
        <v>2</v>
      </c>
      <c r="D6" s="115">
        <f t="shared" ca="1" si="10"/>
        <v>2016</v>
      </c>
      <c r="E6" s="121"/>
      <c r="F6" s="115">
        <f t="shared" si="11"/>
        <v>7</v>
      </c>
      <c r="G6" s="117">
        <f t="shared" si="5"/>
        <v>45</v>
      </c>
      <c r="H6" s="118">
        <f t="shared" si="6"/>
        <v>0.32291666666666669</v>
      </c>
      <c r="J6" s="119"/>
      <c r="K6" s="116">
        <f ca="1" xml:space="preserve"> IF(O6=1,"",RTD("cqg.rtd",,"StudyData",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3151</v>
      </c>
      <c r="L6" s="116">
        <f ca="1">IF(K6="",NA(),RTD("cqg.rtd",,"StudyData",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3151</v>
      </c>
      <c r="M6" s="116">
        <f t="shared" ca="1" si="2"/>
        <v>2748.2</v>
      </c>
      <c r="O6" s="115">
        <f t="shared" si="7"/>
        <v>0</v>
      </c>
      <c r="R6" s="115">
        <f t="shared" ca="1" si="8"/>
        <v>5.0000000000000001E-3</v>
      </c>
      <c r="S6" s="115">
        <f ca="1">IF(O6=1,"",RTD("cqg.rtd",,"StudyData", "(Vol("&amp;$E$13&amp;")when  (LocalYear("&amp;$E$13&amp;")="&amp;$D$2&amp;" AND LocalMonth("&amp;$E$13&amp;")="&amp;$C$2&amp;" AND LocalDay("&amp;$E$13&amp;")="&amp;$B$2&amp;" AND LocalHour("&amp;$E$13&amp;")="&amp;F6&amp;" AND LocalMinute("&amp;$E$13&amp;")="&amp;G6&amp;"))", "Bar", "", "Close", "5", "0", "", "", "","FALSE","T"))</f>
        <v>1217</v>
      </c>
      <c r="T6" s="115">
        <f ca="1">IF(O6=1,"",RTD("cqg.rtd",,"StudyData", "(Vol("&amp;$E$14&amp;")when  (LocalYear("&amp;$E$14&amp;")="&amp;$D$3&amp;" AND LocalMonth("&amp;$E$14&amp;")="&amp;$C$3&amp;" AND LocalDay("&amp;$E$14&amp;")="&amp;$B$3&amp;" AND LocalHour("&amp;$E$14&amp;")="&amp;F6&amp;" AND LocalMinute("&amp;$E$14&amp;")="&amp;G6&amp;"))", "Bar", "", "Close", "5", "0", "", "", "","FALSE","T"))</f>
        <v>4189</v>
      </c>
      <c r="U6" s="115">
        <f ca="1">IF(O6=1,"",RTD("cqg.rtd",,"StudyData", "(Vol("&amp;$E$15&amp;")when  (LocalYear("&amp;$E$15&amp;")="&amp;$D$4&amp;" AND LocalMonth("&amp;$E$15&amp;")="&amp;$C$4&amp;" AND LocalDay("&amp;$E$15&amp;")="&amp;$B$4&amp;" AND LocalHour("&amp;$E$15&amp;")="&amp;F6&amp;" AND LocalMinute("&amp;$E$15&amp;")="&amp;G6&amp;"))", "Bar", "", "Close", "5", "0", "", "", "","FALSE","T"))</f>
        <v>1751</v>
      </c>
      <c r="V6" s="115">
        <f ca="1">IF(O6=1,"",RTD("cqg.rtd",,"StudyData", "(Vol("&amp;$E$16&amp;")when  (LocalYear("&amp;$E$16&amp;")="&amp;$D$5&amp;" AND LocalMonth("&amp;$E$16&amp;")="&amp;$C$5&amp;" AND LocalDay("&amp;$E$16&amp;")="&amp;$B$5&amp;" AND LocalHour("&amp;$E$16&amp;")="&amp;F6&amp;" AND LocalMinute("&amp;$E$16&amp;")="&amp;G6&amp;"))", "Bar", "", "Close", "5", "0", "", "", "","FALSE","T"))</f>
        <v>3221</v>
      </c>
      <c r="W6" s="115">
        <f ca="1">IF(O6=1,"",RTD("cqg.rtd",,"StudyData", "(Vol("&amp;$E$17&amp;")when  (LocalYear("&amp;$E$17&amp;")="&amp;$D$6&amp;" AND LocalMonth("&amp;$E$17&amp;")="&amp;$C$6&amp;" AND LocalDay("&amp;$E$17&amp;")="&amp;$B$6&amp;" AND LocalHour("&amp;$E$17&amp;")="&amp;F6&amp;" AND LocalMinute("&amp;$E$17&amp;")="&amp;G6&amp;"))", "Bar", "", "Close", "5", "0", "", "", "","FALSE","T"))</f>
        <v>1697</v>
      </c>
      <c r="X6" s="115">
        <f ca="1">IF(O6=1,"",RTD("cqg.rtd",,"StudyData", "(Vol("&amp;$E$18&amp;")when  (LocalYear("&amp;$E$18&amp;")="&amp;$D$7&amp;" AND LocalMonth("&amp;$E$18&amp;")="&amp;$C$7&amp;" AND LocalDay("&amp;$E$18&amp;")="&amp;$B$7&amp;" AND LocalHour("&amp;$E$18&amp;")="&amp;F6&amp;" AND LocalMinute("&amp;$E$18&amp;")="&amp;G6&amp;"))", "Bar", "", "Close", "5", "0", "", "", "","FALSE","T"))</f>
        <v>3258</v>
      </c>
      <c r="Y6" s="115">
        <f ca="1">IF(O6=1,"",RTD("cqg.rtd",,"StudyData", "(Vol("&amp;$E$19&amp;")when  (LocalYear("&amp;$E$19&amp;")="&amp;$D$8&amp;" AND LocalMonth("&amp;$E$19&amp;")="&amp;$C$8&amp;" AND LocalDay("&amp;$E$19&amp;")="&amp;$B$8&amp;" AND LocalHour("&amp;$E$19&amp;")="&amp;F6&amp;" AND LocalMinute("&amp;$E$19&amp;")="&amp;G6&amp;"))", "Bar", "", "Close", "5", "0", "", "", "","FALSE","T"))</f>
        <v>4179</v>
      </c>
      <c r="Z6" s="115">
        <f ca="1">IF(O6=1,"",RTD("cqg.rtd",,"StudyData", "(Vol("&amp;$E$20&amp;")when  (LocalYear("&amp;$E$20&amp;")="&amp;$D$9&amp;" AND LocalMonth("&amp;$E$20&amp;")="&amp;$C$9&amp;" AND LocalDay("&amp;$E$20&amp;")="&amp;$B$9&amp;" AND LocalHour("&amp;$E$20&amp;")="&amp;F6&amp;" AND LocalMinute("&amp;$E$20&amp;")="&amp;G6&amp;"))", "Bar", "", "Close", "5", "0", "", "", "","FALSE","T"))</f>
        <v>3207</v>
      </c>
      <c r="AA6" s="115">
        <f ca="1">IF(O6=1,"",RTD("cqg.rtd",,"StudyData", "(Vol("&amp;$E$21&amp;")when  (LocalYear("&amp;$E$21&amp;")="&amp;$D$10&amp;" AND LocalMonth("&amp;$E$21&amp;")="&amp;$C$10&amp;" AND LocalDay("&amp;$E$21&amp;")="&amp;$B$10&amp;" AND LocalHour("&amp;$E$21&amp;")="&amp;F6&amp;" AND LocalMinute("&amp;$E$21&amp;")="&amp;G6&amp;"))", "Bar", "", "Close", "5", "0", "", "", "","FALSE","T"))</f>
        <v>2124</v>
      </c>
      <c r="AB6" s="115">
        <f ca="1">IF(O6=1,"",RTD("cqg.rtd",,"StudyData", "(Vol("&amp;$E$21&amp;")when  (LocalYear("&amp;$E$21&amp;")="&amp;$D$11&amp;" AND LocalMonth("&amp;$E$21&amp;")="&amp;$C$11&amp;" AND LocalDay("&amp;$E$21&amp;")="&amp;$B$11&amp;" AND LocalHour("&amp;$E$21&amp;")="&amp;F6&amp;" AND LocalMinute("&amp;$E$21&amp;")="&amp;G6&amp;"))", "Bar", "", "Close", "5", "0", "", "", "","FALSE","T"))</f>
        <v>2639</v>
      </c>
      <c r="AC6" s="116">
        <f t="shared" ca="1" si="3"/>
        <v>3151</v>
      </c>
      <c r="AE6" s="115" t="str">
        <f ca="1">IF($R6=1,SUM($S$1:S6),"")</f>
        <v/>
      </c>
      <c r="AF6" s="115" t="str">
        <f ca="1">IF($R6=1,SUM($T$1:T6),"")</f>
        <v/>
      </c>
      <c r="AG6" s="115" t="str">
        <f ca="1">IF($R6=1,SUM($U$1:U6),"")</f>
        <v/>
      </c>
      <c r="AH6" s="115" t="str">
        <f ca="1">IF($R6=1,SUM($V$1:V6),"")</f>
        <v/>
      </c>
      <c r="AI6" s="115" t="str">
        <f ca="1">IF($R6=1,SUM($W$1:W6),"")</f>
        <v/>
      </c>
      <c r="AJ6" s="115" t="str">
        <f ca="1">IF($R6=1,SUM($X$1:X6),"")</f>
        <v/>
      </c>
      <c r="AK6" s="115" t="str">
        <f ca="1">IF($R6=1,SUM($Y$1:Y6),"")</f>
        <v/>
      </c>
      <c r="AL6" s="115" t="str">
        <f ca="1">IF($R6=1,SUM($Z$1:Z6),"")</f>
        <v/>
      </c>
      <c r="AM6" s="115" t="str">
        <f ca="1">IF($R6=1,SUM($AA$1:AA6),"")</f>
        <v/>
      </c>
      <c r="AN6" s="115" t="str">
        <f ca="1">IF($R6=1,SUM($AB$1:AB6),"")</f>
        <v/>
      </c>
      <c r="AO6" s="115" t="str">
        <f ca="1">IF($R6=1,SUM($AC$1:AC6),"")</f>
        <v/>
      </c>
      <c r="AQ6" s="120" t="str">
        <f t="shared" si="9"/>
        <v>7:45</v>
      </c>
    </row>
    <row r="7" spans="1:43" x14ac:dyDescent="0.3">
      <c r="B7" s="115">
        <f t="shared" ca="1" si="0"/>
        <v>8</v>
      </c>
      <c r="C7" s="115">
        <f t="shared" ca="1" si="1"/>
        <v>2</v>
      </c>
      <c r="D7" s="115">
        <f t="shared" ca="1" si="10"/>
        <v>2016</v>
      </c>
      <c r="F7" s="115">
        <f t="shared" si="11"/>
        <v>7</v>
      </c>
      <c r="G7" s="117">
        <f t="shared" si="5"/>
        <v>50</v>
      </c>
      <c r="H7" s="118">
        <f t="shared" si="6"/>
        <v>0.3263888888888889</v>
      </c>
      <c r="J7" s="119"/>
      <c r="K7" s="116">
        <f ca="1" xml:space="preserve"> IF(O7=1,"",RTD("cqg.rtd",,"StudyData",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2641</v>
      </c>
      <c r="L7" s="116">
        <f ca="1">IF(K7="",NA(),RTD("cqg.rtd",,"StudyData",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2641</v>
      </c>
      <c r="M7" s="116">
        <f t="shared" ca="1" si="2"/>
        <v>3478</v>
      </c>
      <c r="O7" s="115">
        <f t="shared" si="7"/>
        <v>0</v>
      </c>
      <c r="R7" s="115">
        <f t="shared" ca="1" si="8"/>
        <v>6.0000000000000001E-3</v>
      </c>
      <c r="S7" s="115">
        <f ca="1">IF(O7=1,"",RTD("cqg.rtd",,"StudyData", "(Vol("&amp;$E$13&amp;")when  (LocalYear("&amp;$E$13&amp;")="&amp;$D$2&amp;" AND LocalMonth("&amp;$E$13&amp;")="&amp;$C$2&amp;" AND LocalDay("&amp;$E$13&amp;")="&amp;$B$2&amp;" AND LocalHour("&amp;$E$13&amp;")="&amp;F7&amp;" AND LocalMinute("&amp;$E$13&amp;")="&amp;G7&amp;"))", "Bar", "", "Close", "5", "0", "", "", "","FALSE","T"))</f>
        <v>595</v>
      </c>
      <c r="T7" s="115">
        <f ca="1">IF(O7=1,"",RTD("cqg.rtd",,"StudyData", "(Vol("&amp;$E$14&amp;")when  (LocalYear("&amp;$E$14&amp;")="&amp;$D$3&amp;" AND LocalMonth("&amp;$E$14&amp;")="&amp;$C$3&amp;" AND LocalDay("&amp;$E$14&amp;")="&amp;$B$3&amp;" AND LocalHour("&amp;$E$14&amp;")="&amp;F7&amp;" AND LocalMinute("&amp;$E$14&amp;")="&amp;G7&amp;"))", "Bar", "", "Close", "5", "0", "", "", "","FALSE","T"))</f>
        <v>1937</v>
      </c>
      <c r="U7" s="115">
        <f ca="1">IF(O7=1,"",RTD("cqg.rtd",,"StudyData", "(Vol("&amp;$E$15&amp;")when  (LocalYear("&amp;$E$15&amp;")="&amp;$D$4&amp;" AND LocalMonth("&amp;$E$15&amp;")="&amp;$C$4&amp;" AND LocalDay("&amp;$E$15&amp;")="&amp;$B$4&amp;" AND LocalHour("&amp;$E$15&amp;")="&amp;F7&amp;" AND LocalMinute("&amp;$E$15&amp;")="&amp;G7&amp;"))", "Bar", "", "Close", "5", "0", "", "", "","FALSE","T"))</f>
        <v>3772</v>
      </c>
      <c r="V7" s="115">
        <f ca="1">IF(O7=1,"",RTD("cqg.rtd",,"StudyData", "(Vol("&amp;$E$16&amp;")when  (LocalYear("&amp;$E$16&amp;")="&amp;$D$5&amp;" AND LocalMonth("&amp;$E$16&amp;")="&amp;$C$5&amp;" AND LocalDay("&amp;$E$16&amp;")="&amp;$B$5&amp;" AND LocalHour("&amp;$E$16&amp;")="&amp;F7&amp;" AND LocalMinute("&amp;$E$16&amp;")="&amp;G7&amp;"))", "Bar", "", "Close", "5", "0", "", "", "","FALSE","T"))</f>
        <v>2936</v>
      </c>
      <c r="W7" s="115">
        <f ca="1">IF(O7=1,"",RTD("cqg.rtd",,"StudyData", "(Vol("&amp;$E$17&amp;")when  (LocalYear("&amp;$E$17&amp;")="&amp;$D$6&amp;" AND LocalMonth("&amp;$E$17&amp;")="&amp;$C$6&amp;" AND LocalDay("&amp;$E$17&amp;")="&amp;$B$6&amp;" AND LocalHour("&amp;$E$17&amp;")="&amp;F7&amp;" AND LocalMinute("&amp;$E$17&amp;")="&amp;G7&amp;"))", "Bar", "", "Close", "5", "0", "", "", "","FALSE","T"))</f>
        <v>1545</v>
      </c>
      <c r="X7" s="115">
        <f ca="1">IF(O7=1,"",RTD("cqg.rtd",,"StudyData", "(Vol("&amp;$E$18&amp;")when  (LocalYear("&amp;$E$18&amp;")="&amp;$D$7&amp;" AND LocalMonth("&amp;$E$18&amp;")="&amp;$C$7&amp;" AND LocalDay("&amp;$E$18&amp;")="&amp;$B$7&amp;" AND LocalHour("&amp;$E$18&amp;")="&amp;F7&amp;" AND LocalMinute("&amp;$E$18&amp;")="&amp;G7&amp;"))", "Bar", "", "Close", "5", "0", "", "", "","FALSE","T"))</f>
        <v>2826</v>
      </c>
      <c r="Y7" s="115">
        <f ca="1">IF(O7=1,"",RTD("cqg.rtd",,"StudyData", "(Vol("&amp;$E$19&amp;")when  (LocalYear("&amp;$E$19&amp;")="&amp;$D$8&amp;" AND LocalMonth("&amp;$E$19&amp;")="&amp;$C$8&amp;" AND LocalDay("&amp;$E$19&amp;")="&amp;$B$8&amp;" AND LocalHour("&amp;$E$19&amp;")="&amp;F7&amp;" AND LocalMinute("&amp;$E$19&amp;")="&amp;G7&amp;"))", "Bar", "", "Close", "5", "0", "", "", "","FALSE","T"))</f>
        <v>3349</v>
      </c>
      <c r="Z7" s="115">
        <f ca="1">IF(O7=1,"",RTD("cqg.rtd",,"StudyData", "(Vol("&amp;$E$20&amp;")when  (LocalYear("&amp;$E$20&amp;")="&amp;$D$9&amp;" AND LocalMonth("&amp;$E$20&amp;")="&amp;$C$9&amp;" AND LocalDay("&amp;$E$20&amp;")="&amp;$B$9&amp;" AND LocalHour("&amp;$E$20&amp;")="&amp;F7&amp;" AND LocalMinute("&amp;$E$20&amp;")="&amp;G7&amp;"))", "Bar", "", "Close", "5", "0", "", "", "","FALSE","T"))</f>
        <v>1523</v>
      </c>
      <c r="AA7" s="115">
        <f ca="1">IF(O7=1,"",RTD("cqg.rtd",,"StudyData", "(Vol("&amp;$E$21&amp;")when  (LocalYear("&amp;$E$21&amp;")="&amp;$D$10&amp;" AND LocalMonth("&amp;$E$21&amp;")="&amp;$C$10&amp;" AND LocalDay("&amp;$E$21&amp;")="&amp;$B$10&amp;" AND LocalHour("&amp;$E$21&amp;")="&amp;F7&amp;" AND LocalMinute("&amp;$E$21&amp;")="&amp;G7&amp;"))", "Bar", "", "Close", "5", "0", "", "", "","FALSE","T"))</f>
        <v>9185</v>
      </c>
      <c r="AB7" s="115">
        <f ca="1">IF(O7=1,"",RTD("cqg.rtd",,"StudyData", "(Vol("&amp;$E$21&amp;")when  (LocalYear("&amp;$E$21&amp;")="&amp;$D$11&amp;" AND LocalMonth("&amp;$E$21&amp;")="&amp;$C$11&amp;" AND LocalDay("&amp;$E$21&amp;")="&amp;$B$11&amp;" AND LocalHour("&amp;$E$21&amp;")="&amp;F7&amp;" AND LocalMinute("&amp;$E$21&amp;")="&amp;G7&amp;"))", "Bar", "", "Close", "5", "0", "", "", "","FALSE","T"))</f>
        <v>7112</v>
      </c>
      <c r="AC7" s="116">
        <f t="shared" ca="1" si="3"/>
        <v>2641</v>
      </c>
      <c r="AE7" s="115" t="str">
        <f ca="1">IF($R7=1,SUM($S$1:S7),"")</f>
        <v/>
      </c>
      <c r="AF7" s="115" t="str">
        <f ca="1">IF($R7=1,SUM($T$1:T7),"")</f>
        <v/>
      </c>
      <c r="AG7" s="115" t="str">
        <f ca="1">IF($R7=1,SUM($U$1:U7),"")</f>
        <v/>
      </c>
      <c r="AH7" s="115" t="str">
        <f ca="1">IF($R7=1,SUM($V$1:V7),"")</f>
        <v/>
      </c>
      <c r="AI7" s="115" t="str">
        <f ca="1">IF($R7=1,SUM($W$1:W7),"")</f>
        <v/>
      </c>
      <c r="AJ7" s="115" t="str">
        <f ca="1">IF($R7=1,SUM($X$1:X7),"")</f>
        <v/>
      </c>
      <c r="AK7" s="115" t="str">
        <f ca="1">IF($R7=1,SUM($Y$1:Y7),"")</f>
        <v/>
      </c>
      <c r="AL7" s="115" t="str">
        <f ca="1">IF($R7=1,SUM($Z$1:Z7),"")</f>
        <v/>
      </c>
      <c r="AM7" s="115" t="str">
        <f ca="1">IF($R7=1,SUM($AA$1:AA7),"")</f>
        <v/>
      </c>
      <c r="AN7" s="115" t="str">
        <f ca="1">IF($R7=1,SUM($AB$1:AB7),"")</f>
        <v/>
      </c>
      <c r="AO7" s="115" t="str">
        <f ca="1">IF($R7=1,SUM($AC$1:AC7),"")</f>
        <v/>
      </c>
      <c r="AQ7" s="120" t="str">
        <f t="shared" si="9"/>
        <v>7:50</v>
      </c>
    </row>
    <row r="8" spans="1:43" x14ac:dyDescent="0.3">
      <c r="B8" s="115">
        <f t="shared" ca="1" si="0"/>
        <v>5</v>
      </c>
      <c r="C8" s="115">
        <f t="shared" ca="1" si="1"/>
        <v>2</v>
      </c>
      <c r="D8" s="115">
        <f t="shared" ca="1" si="10"/>
        <v>2016</v>
      </c>
      <c r="F8" s="115">
        <f t="shared" si="11"/>
        <v>7</v>
      </c>
      <c r="G8" s="117">
        <f t="shared" si="5"/>
        <v>55</v>
      </c>
      <c r="H8" s="118">
        <f t="shared" si="6"/>
        <v>0.3298611111111111</v>
      </c>
      <c r="K8" s="116">
        <f ca="1" xml:space="preserve"> IF(O8=1,"",RTD("cqg.rtd",,"StudyData",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1892</v>
      </c>
      <c r="L8" s="116">
        <f ca="1">IF(K8="",NA(),RTD("cqg.rtd",,"StudyData",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1892</v>
      </c>
      <c r="M8" s="116">
        <f t="shared" ca="1" si="2"/>
        <v>3141.6</v>
      </c>
      <c r="O8" s="115">
        <f t="shared" si="7"/>
        <v>0</v>
      </c>
      <c r="R8" s="115">
        <f t="shared" ca="1" si="8"/>
        <v>7.0000000000000001E-3</v>
      </c>
      <c r="S8" s="115">
        <f ca="1">IF(O8=1,"",RTD("cqg.rtd",,"StudyData", "(Vol("&amp;$E$13&amp;")when  (LocalYear("&amp;$E$13&amp;")="&amp;$D$2&amp;" AND LocalMonth("&amp;$E$13&amp;")="&amp;$C$2&amp;" AND LocalDay("&amp;$E$13&amp;")="&amp;$B$2&amp;" AND LocalHour("&amp;$E$13&amp;")="&amp;F8&amp;" AND LocalMinute("&amp;$E$13&amp;")="&amp;G8&amp;"))", "Bar", "", "Close", "5", "0", "", "", "","FALSE","T"))</f>
        <v>813</v>
      </c>
      <c r="T8" s="115">
        <f ca="1">IF(O8=1,"",RTD("cqg.rtd",,"StudyData", "(Vol("&amp;$E$14&amp;")when  (LocalYear("&amp;$E$14&amp;")="&amp;$D$3&amp;" AND LocalMonth("&amp;$E$14&amp;")="&amp;$C$3&amp;" AND LocalDay("&amp;$E$14&amp;")="&amp;$B$3&amp;" AND LocalHour("&amp;$E$14&amp;")="&amp;F8&amp;" AND LocalMinute("&amp;$E$14&amp;")="&amp;G8&amp;"))", "Bar", "", "Close", "5", "0", "", "", "","FALSE","T"))</f>
        <v>4181</v>
      </c>
      <c r="U8" s="115">
        <f ca="1">IF(O8=1,"",RTD("cqg.rtd",,"StudyData", "(Vol("&amp;$E$15&amp;")when  (LocalYear("&amp;$E$15&amp;")="&amp;$D$4&amp;" AND LocalMonth("&amp;$E$15&amp;")="&amp;$C$4&amp;" AND LocalDay("&amp;$E$15&amp;")="&amp;$B$4&amp;" AND LocalHour("&amp;$E$15&amp;")="&amp;F8&amp;" AND LocalMinute("&amp;$E$15&amp;")="&amp;G8&amp;"))", "Bar", "", "Close", "5", "0", "", "", "","FALSE","T"))</f>
        <v>2483</v>
      </c>
      <c r="V8" s="115">
        <f ca="1">IF(O8=1,"",RTD("cqg.rtd",,"StudyData", "(Vol("&amp;$E$16&amp;")when  (LocalYear("&amp;$E$16&amp;")="&amp;$D$5&amp;" AND LocalMonth("&amp;$E$16&amp;")="&amp;$C$5&amp;" AND LocalDay("&amp;$E$16&amp;")="&amp;$B$5&amp;" AND LocalHour("&amp;$E$16&amp;")="&amp;F8&amp;" AND LocalMinute("&amp;$E$16&amp;")="&amp;G8&amp;"))", "Bar", "", "Close", "5", "0", "", "", "","FALSE","T"))</f>
        <v>3219</v>
      </c>
      <c r="W8" s="115">
        <f ca="1">IF(O8=1,"",RTD("cqg.rtd",,"StudyData", "(Vol("&amp;$E$17&amp;")when  (LocalYear("&amp;$E$17&amp;")="&amp;$D$6&amp;" AND LocalMonth("&amp;$E$17&amp;")="&amp;$C$6&amp;" AND LocalDay("&amp;$E$17&amp;")="&amp;$B$6&amp;" AND LocalHour("&amp;$E$17&amp;")="&amp;F8&amp;" AND LocalMinute("&amp;$E$17&amp;")="&amp;G8&amp;"))", "Bar", "", "Close", "5", "0", "", "", "","FALSE","T"))</f>
        <v>2291</v>
      </c>
      <c r="X8" s="115">
        <f ca="1">IF(O8=1,"",RTD("cqg.rtd",,"StudyData", "(Vol("&amp;$E$18&amp;")when  (LocalYear("&amp;$E$18&amp;")="&amp;$D$7&amp;" AND LocalMonth("&amp;$E$18&amp;")="&amp;$C$7&amp;" AND LocalDay("&amp;$E$18&amp;")="&amp;$B$7&amp;" AND LocalHour("&amp;$E$18&amp;")="&amp;F8&amp;" AND LocalMinute("&amp;$E$18&amp;")="&amp;G8&amp;"))", "Bar", "", "Close", "5", "0", "", "", "","FALSE","T"))</f>
        <v>3664</v>
      </c>
      <c r="Y8" s="115">
        <f ca="1">IF(O8=1,"",RTD("cqg.rtd",,"StudyData", "(Vol("&amp;$E$19&amp;")when  (LocalYear("&amp;$E$19&amp;")="&amp;$D$8&amp;" AND LocalMonth("&amp;$E$19&amp;")="&amp;$C$8&amp;" AND LocalDay("&amp;$E$19&amp;")="&amp;$B$8&amp;" AND LocalHour("&amp;$E$19&amp;")="&amp;F8&amp;" AND LocalMinute("&amp;$E$19&amp;")="&amp;G8&amp;"))", "Bar", "", "Close", "5", "0", "", "", "","FALSE","T"))</f>
        <v>3712</v>
      </c>
      <c r="Z8" s="115">
        <f ca="1">IF(O8=1,"",RTD("cqg.rtd",,"StudyData", "(Vol("&amp;$E$20&amp;")when  (LocalYear("&amp;$E$20&amp;")="&amp;$D$9&amp;" AND LocalMonth("&amp;$E$20&amp;")="&amp;$C$9&amp;" AND LocalDay("&amp;$E$20&amp;")="&amp;$B$9&amp;" AND LocalHour("&amp;$E$20&amp;")="&amp;F8&amp;" AND LocalMinute("&amp;$E$20&amp;")="&amp;G8&amp;"))", "Bar", "", "Close", "5", "0", "", "", "","FALSE","T"))</f>
        <v>2583</v>
      </c>
      <c r="AA8" s="115">
        <f ca="1">IF(O8=1,"",RTD("cqg.rtd",,"StudyData", "(Vol("&amp;$E$21&amp;")when  (LocalYear("&amp;$E$21&amp;")="&amp;$D$10&amp;" AND LocalMonth("&amp;$E$21&amp;")="&amp;$C$10&amp;" AND LocalDay("&amp;$E$21&amp;")="&amp;$B$10&amp;" AND LocalHour("&amp;$E$21&amp;")="&amp;F8&amp;" AND LocalMinute("&amp;$E$21&amp;")="&amp;G8&amp;"))", "Bar", "", "Close", "5", "0", "", "", "","FALSE","T"))</f>
        <v>3922</v>
      </c>
      <c r="AB8" s="115">
        <f ca="1">IF(O8=1,"",RTD("cqg.rtd",,"StudyData", "(Vol("&amp;$E$21&amp;")when  (LocalYear("&amp;$E$21&amp;")="&amp;$D$11&amp;" AND LocalMonth("&amp;$E$21&amp;")="&amp;$C$11&amp;" AND LocalDay("&amp;$E$21&amp;")="&amp;$B$11&amp;" AND LocalHour("&amp;$E$21&amp;")="&amp;F8&amp;" AND LocalMinute("&amp;$E$21&amp;")="&amp;G8&amp;"))", "Bar", "", "Close", "5", "0", "", "", "","FALSE","T"))</f>
        <v>4548</v>
      </c>
      <c r="AC8" s="116">
        <f t="shared" ca="1" si="3"/>
        <v>1892</v>
      </c>
      <c r="AE8" s="115" t="str">
        <f ca="1">IF($R8=1,SUM($S$1:S8),"")</f>
        <v/>
      </c>
      <c r="AF8" s="115" t="str">
        <f ca="1">IF($R8=1,SUM($T$1:T8),"")</f>
        <v/>
      </c>
      <c r="AG8" s="115" t="str">
        <f ca="1">IF($R8=1,SUM($U$1:U8),"")</f>
        <v/>
      </c>
      <c r="AH8" s="115" t="str">
        <f ca="1">IF($R8=1,SUM($V$1:V8),"")</f>
        <v/>
      </c>
      <c r="AI8" s="115" t="str">
        <f ca="1">IF($R8=1,SUM($W$1:W8),"")</f>
        <v/>
      </c>
      <c r="AJ8" s="115" t="str">
        <f ca="1">IF($R8=1,SUM($X$1:X8),"")</f>
        <v/>
      </c>
      <c r="AK8" s="115" t="str">
        <f ca="1">IF($R8=1,SUM($Y$1:Y8),"")</f>
        <v/>
      </c>
      <c r="AL8" s="115" t="str">
        <f ca="1">IF($R8=1,SUM($Z$1:Z8),"")</f>
        <v/>
      </c>
      <c r="AM8" s="115" t="str">
        <f ca="1">IF($R8=1,SUM($AA$1:AA8),"")</f>
        <v/>
      </c>
      <c r="AN8" s="115" t="str">
        <f ca="1">IF($R8=1,SUM($AB$1:AB8),"")</f>
        <v/>
      </c>
      <c r="AO8" s="115" t="str">
        <f ca="1">IF($R8=1,SUM($AC$1:AC8),"")</f>
        <v/>
      </c>
      <c r="AQ8" s="120" t="str">
        <f t="shared" si="9"/>
        <v>7:55</v>
      </c>
    </row>
    <row r="9" spans="1:43" x14ac:dyDescent="0.3">
      <c r="B9" s="115">
        <f t="shared" ca="1" si="0"/>
        <v>4</v>
      </c>
      <c r="C9" s="115">
        <f t="shared" ca="1" si="1"/>
        <v>2</v>
      </c>
      <c r="D9" s="115">
        <f t="shared" ca="1" si="10"/>
        <v>2016</v>
      </c>
      <c r="F9" s="115">
        <f t="shared" si="11"/>
        <v>8</v>
      </c>
      <c r="G9" s="117" t="str">
        <f t="shared" si="5"/>
        <v>00</v>
      </c>
      <c r="H9" s="118">
        <f t="shared" si="6"/>
        <v>0.33333333333333331</v>
      </c>
      <c r="K9" s="116">
        <f ca="1" xml:space="preserve"> IF(O9=1,"",RTD("cqg.rtd",,"StudyData",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9185</v>
      </c>
      <c r="L9" s="116">
        <f ca="1">IF(K9="",NA(),RTD("cqg.rtd",,"StudyData",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9185</v>
      </c>
      <c r="M9" s="116">
        <f t="shared" ca="1" si="2"/>
        <v>6572.2</v>
      </c>
      <c r="O9" s="115">
        <f t="shared" si="7"/>
        <v>0</v>
      </c>
      <c r="R9" s="115">
        <f t="shared" ca="1" si="8"/>
        <v>8.0000000000000002E-3</v>
      </c>
      <c r="S9" s="115">
        <f ca="1">IF(O9=1,"",RTD("cqg.rtd",,"StudyData", "(Vol("&amp;$E$13&amp;")when  (LocalYear("&amp;$E$13&amp;")="&amp;$D$2&amp;" AND LocalMonth("&amp;$E$13&amp;")="&amp;$C$2&amp;" AND LocalDay("&amp;$E$13&amp;")="&amp;$B$2&amp;" AND LocalHour("&amp;$E$13&amp;")="&amp;F9&amp;" AND LocalMinute("&amp;$E$13&amp;")="&amp;G9&amp;"))", "Bar", "", "Close", "5", "0", "", "", "","FALSE","T"))</f>
        <v>1575</v>
      </c>
      <c r="T9" s="115">
        <f ca="1">IF(O9=1,"",RTD("cqg.rtd",,"StudyData", "(Vol("&amp;$E$14&amp;")when  (LocalYear("&amp;$E$14&amp;")="&amp;$D$3&amp;" AND LocalMonth("&amp;$E$14&amp;")="&amp;$C$3&amp;" AND LocalDay("&amp;$E$14&amp;")="&amp;$B$3&amp;" AND LocalHour("&amp;$E$14&amp;")="&amp;F9&amp;" AND LocalMinute("&amp;$E$14&amp;")="&amp;G9&amp;"))", "Bar", "", "Close", "5", "0", "", "", "","FALSE","T"))</f>
        <v>6065</v>
      </c>
      <c r="U9" s="115">
        <f ca="1">IF(O9=1,"",RTD("cqg.rtd",,"StudyData", "(Vol("&amp;$E$15&amp;")when  (LocalYear("&amp;$E$15&amp;")="&amp;$D$4&amp;" AND LocalMonth("&amp;$E$15&amp;")="&amp;$C$4&amp;" AND LocalDay("&amp;$E$15&amp;")="&amp;$B$4&amp;" AND LocalHour("&amp;$E$15&amp;")="&amp;F9&amp;" AND LocalMinute("&amp;$E$15&amp;")="&amp;G9&amp;"))", "Bar", "", "Close", "5", "0", "", "", "","FALSE","T"))</f>
        <v>6049</v>
      </c>
      <c r="V9" s="115">
        <f ca="1">IF(O9=1,"",RTD("cqg.rtd",,"StudyData", "(Vol("&amp;$E$16&amp;")when  (LocalYear("&amp;$E$16&amp;")="&amp;$D$5&amp;" AND LocalMonth("&amp;$E$16&amp;")="&amp;$C$5&amp;" AND LocalDay("&amp;$E$16&amp;")="&amp;$B$5&amp;" AND LocalHour("&amp;$E$16&amp;")="&amp;F9&amp;" AND LocalMinute("&amp;$E$16&amp;")="&amp;G9&amp;"))", "Bar", "", "Close", "5", "0", "", "", "","FALSE","T"))</f>
        <v>4508</v>
      </c>
      <c r="W9" s="115">
        <f ca="1">IF(O9=1,"",RTD("cqg.rtd",,"StudyData", "(Vol("&amp;$E$17&amp;")when  (LocalYear("&amp;$E$17&amp;")="&amp;$D$6&amp;" AND LocalMonth("&amp;$E$17&amp;")="&amp;$C$6&amp;" AND LocalDay("&amp;$E$17&amp;")="&amp;$B$6&amp;" AND LocalHour("&amp;$E$17&amp;")="&amp;F9&amp;" AND LocalMinute("&amp;$E$17&amp;")="&amp;G9&amp;"))", "Bar", "", "Close", "5", "0", "", "", "","FALSE","T"))</f>
        <v>4533</v>
      </c>
      <c r="X9" s="115">
        <f ca="1">IF(O9=1,"",RTD("cqg.rtd",,"StudyData", "(Vol("&amp;$E$18&amp;")when  (LocalYear("&amp;$E$18&amp;")="&amp;$D$7&amp;" AND LocalMonth("&amp;$E$18&amp;")="&amp;$C$7&amp;" AND LocalDay("&amp;$E$18&amp;")="&amp;$B$7&amp;" AND LocalHour("&amp;$E$18&amp;")="&amp;F9&amp;" AND LocalMinute("&amp;$E$18&amp;")="&amp;G9&amp;"))", "Bar", "", "Close", "5", "0", "", "", "","FALSE","T"))</f>
        <v>6399</v>
      </c>
      <c r="Y9" s="115">
        <f ca="1">IF(O9=1,"",RTD("cqg.rtd",,"StudyData", "(Vol("&amp;$E$19&amp;")when  (LocalYear("&amp;$E$19&amp;")="&amp;$D$8&amp;" AND LocalMonth("&amp;$E$19&amp;")="&amp;$C$8&amp;" AND LocalDay("&amp;$E$19&amp;")="&amp;$B$8&amp;" AND LocalHour("&amp;$E$19&amp;")="&amp;F9&amp;" AND LocalMinute("&amp;$E$19&amp;")="&amp;G9&amp;"))", "Bar", "", "Close", "5", "0", "", "", "","FALSE","T"))</f>
        <v>6442</v>
      </c>
      <c r="Z9" s="115">
        <f ca="1">IF(O9=1,"",RTD("cqg.rtd",,"StudyData", "(Vol("&amp;$E$20&amp;")when  (LocalYear("&amp;$E$20&amp;")="&amp;$D$9&amp;" AND LocalMonth("&amp;$E$20&amp;")="&amp;$C$9&amp;" AND LocalDay("&amp;$E$20&amp;")="&amp;$B$9&amp;" AND LocalHour("&amp;$E$20&amp;")="&amp;F9&amp;" AND LocalMinute("&amp;$E$20&amp;")="&amp;G9&amp;"))", "Bar", "", "Close", "5", "0", "", "", "","FALSE","T"))</f>
        <v>12963</v>
      </c>
      <c r="AA9" s="115">
        <f ca="1">IF(O9=1,"",RTD("cqg.rtd",,"StudyData", "(Vol("&amp;$E$21&amp;")when  (LocalYear("&amp;$E$21&amp;")="&amp;$D$10&amp;" AND LocalMonth("&amp;$E$21&amp;")="&amp;$C$10&amp;" AND LocalDay("&amp;$E$21&amp;")="&amp;$B$10&amp;" AND LocalHour("&amp;$E$21&amp;")="&amp;F9&amp;" AND LocalMinute("&amp;$E$21&amp;")="&amp;G9&amp;"))", "Bar", "", "Close", "5", "0", "", "", "","FALSE","T"))</f>
        <v>8870</v>
      </c>
      <c r="AB9" s="115">
        <f ca="1">IF(O9=1,"",RTD("cqg.rtd",,"StudyData", "(Vol("&amp;$E$21&amp;")when  (LocalYear("&amp;$E$21&amp;")="&amp;$D$11&amp;" AND LocalMonth("&amp;$E$21&amp;")="&amp;$C$11&amp;" AND LocalDay("&amp;$E$21&amp;")="&amp;$B$11&amp;" AND LocalHour("&amp;$E$21&amp;")="&amp;F9&amp;" AND LocalMinute("&amp;$E$21&amp;")="&amp;G9&amp;"))", "Bar", "", "Close", "5", "0", "", "", "","FALSE","T"))</f>
        <v>8318</v>
      </c>
      <c r="AC9" s="116">
        <f t="shared" ca="1" si="3"/>
        <v>9185</v>
      </c>
      <c r="AE9" s="115" t="str">
        <f ca="1">IF($R9=1,SUM($S$1:S9),"")</f>
        <v/>
      </c>
      <c r="AF9" s="115" t="str">
        <f ca="1">IF($R9=1,SUM($T$1:T9),"")</f>
        <v/>
      </c>
      <c r="AG9" s="115" t="str">
        <f ca="1">IF($R9=1,SUM($U$1:U9),"")</f>
        <v/>
      </c>
      <c r="AH9" s="115" t="str">
        <f ca="1">IF($R9=1,SUM($V$1:V9),"")</f>
        <v/>
      </c>
      <c r="AI9" s="115" t="str">
        <f ca="1">IF($R9=1,SUM($W$1:W9),"")</f>
        <v/>
      </c>
      <c r="AJ9" s="115" t="str">
        <f ca="1">IF($R9=1,SUM($X$1:X9),"")</f>
        <v/>
      </c>
      <c r="AK9" s="115" t="str">
        <f ca="1">IF($R9=1,SUM($Y$1:Y9),"")</f>
        <v/>
      </c>
      <c r="AL9" s="115" t="str">
        <f ca="1">IF($R9=1,SUM($Z$1:Z9),"")</f>
        <v/>
      </c>
      <c r="AM9" s="115" t="str">
        <f ca="1">IF($R9=1,SUM($AA$1:AA9),"")</f>
        <v/>
      </c>
      <c r="AN9" s="115" t="str">
        <f ca="1">IF($R9=1,SUM($AB$1:AB9),"")</f>
        <v/>
      </c>
      <c r="AO9" s="115" t="str">
        <f ca="1">IF($R9=1,SUM($AC$1:AC9),"")</f>
        <v/>
      </c>
      <c r="AQ9" s="120" t="str">
        <f t="shared" si="9"/>
        <v>8:00</v>
      </c>
    </row>
    <row r="10" spans="1:43" x14ac:dyDescent="0.3">
      <c r="B10" s="115">
        <f t="shared" ca="1" si="0"/>
        <v>3</v>
      </c>
      <c r="C10" s="115">
        <f t="shared" ca="1" si="1"/>
        <v>2</v>
      </c>
      <c r="D10" s="115">
        <f t="shared" ca="1" si="10"/>
        <v>2016</v>
      </c>
      <c r="E10" s="122"/>
      <c r="F10" s="115">
        <f t="shared" si="11"/>
        <v>8</v>
      </c>
      <c r="G10" s="117" t="str">
        <f t="shared" si="5"/>
        <v>05</v>
      </c>
      <c r="H10" s="118">
        <f t="shared" si="6"/>
        <v>0.33680555555555558</v>
      </c>
      <c r="K10" s="116">
        <f ca="1" xml:space="preserve"> IF(O10=1,"",RTD("cqg.rtd",,"StudyData",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2805</v>
      </c>
      <c r="L10" s="116">
        <f ca="1">IF(K10="",NA(),RTD("cqg.rtd",,"StudyData",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2805</v>
      </c>
      <c r="M10" s="116">
        <f t="shared" ca="1" si="2"/>
        <v>5001.8</v>
      </c>
      <c r="O10" s="115">
        <f t="shared" si="7"/>
        <v>0</v>
      </c>
      <c r="R10" s="115">
        <f t="shared" ca="1" si="8"/>
        <v>9.0000000000000011E-3</v>
      </c>
      <c r="S10" s="115">
        <f ca="1">IF(O10=1,"",RTD("cqg.rtd",,"StudyData", "(Vol("&amp;$E$13&amp;")when  (LocalYear("&amp;$E$13&amp;")="&amp;$D$2&amp;" AND LocalMonth("&amp;$E$13&amp;")="&amp;$C$2&amp;" AND LocalDay("&amp;$E$13&amp;")="&amp;$B$2&amp;" AND LocalHour("&amp;$E$13&amp;")="&amp;F10&amp;" AND LocalMinute("&amp;$E$13&amp;")="&amp;G10&amp;"))", "Bar", "", "Close", "5", "0", "", "", "","FALSE","T"))</f>
        <v>1092</v>
      </c>
      <c r="T10" s="115">
        <f ca="1">IF(O10=1,"",RTD("cqg.rtd",,"StudyData", "(Vol("&amp;$E$14&amp;")when  (LocalYear("&amp;$E$14&amp;")="&amp;$D$3&amp;" AND LocalMonth("&amp;$E$14&amp;")="&amp;$C$3&amp;" AND LocalDay("&amp;$E$14&amp;")="&amp;$B$3&amp;" AND LocalHour("&amp;$E$14&amp;")="&amp;F10&amp;" AND LocalMinute("&amp;$E$14&amp;")="&amp;G10&amp;"))", "Bar", "", "Close", "5", "0", "", "", "","FALSE","T"))</f>
        <v>3804</v>
      </c>
      <c r="U10" s="115">
        <f ca="1">IF(O10=1,"",RTD("cqg.rtd",,"StudyData", "(Vol("&amp;$E$15&amp;")when  (LocalYear("&amp;$E$15&amp;")="&amp;$D$4&amp;" AND LocalMonth("&amp;$E$15&amp;")="&amp;$C$4&amp;" AND LocalDay("&amp;$E$15&amp;")="&amp;$B$4&amp;" AND LocalHour("&amp;$E$15&amp;")="&amp;F10&amp;" AND LocalMinute("&amp;$E$15&amp;")="&amp;G10&amp;"))", "Bar", "", "Close", "5", "0", "", "", "","FALSE","T"))</f>
        <v>10969</v>
      </c>
      <c r="V10" s="115">
        <f ca="1">IF(O10=1,"",RTD("cqg.rtd",,"StudyData", "(Vol("&amp;$E$16&amp;")when  (LocalYear("&amp;$E$16&amp;")="&amp;$D$5&amp;" AND LocalMonth("&amp;$E$16&amp;")="&amp;$C$5&amp;" AND LocalDay("&amp;$E$16&amp;")="&amp;$B$5&amp;" AND LocalHour("&amp;$E$16&amp;")="&amp;F10&amp;" AND LocalMinute("&amp;$E$16&amp;")="&amp;G10&amp;"))", "Bar", "", "Close", "5", "0", "", "", "","FALSE","T"))</f>
        <v>3081</v>
      </c>
      <c r="W10" s="115">
        <f ca="1">IF(O10=1,"",RTD("cqg.rtd",,"StudyData", "(Vol("&amp;$E$17&amp;")when  (LocalYear("&amp;$E$17&amp;")="&amp;$D$6&amp;" AND LocalMonth("&amp;$E$17&amp;")="&amp;$C$6&amp;" AND LocalDay("&amp;$E$17&amp;")="&amp;$B$6&amp;" AND LocalHour("&amp;$E$17&amp;")="&amp;F10&amp;" AND LocalMinute("&amp;$E$17&amp;")="&amp;G10&amp;"))", "Bar", "", "Close", "5", "0", "", "", "","FALSE","T"))</f>
        <v>3149</v>
      </c>
      <c r="X10" s="115">
        <f ca="1">IF(O10=1,"",RTD("cqg.rtd",,"StudyData", "(Vol("&amp;$E$18&amp;")when  (LocalYear("&amp;$E$18&amp;")="&amp;$D$7&amp;" AND LocalMonth("&amp;$E$18&amp;")="&amp;$C$7&amp;" AND LocalDay("&amp;$E$18&amp;")="&amp;$B$7&amp;" AND LocalHour("&amp;$E$18&amp;")="&amp;F10&amp;" AND LocalMinute("&amp;$E$18&amp;")="&amp;G10&amp;"))", "Bar", "", "Close", "5", "0", "", "", "","FALSE","T"))</f>
        <v>3964</v>
      </c>
      <c r="Y10" s="115">
        <f ca="1">IF(O10=1,"",RTD("cqg.rtd",,"StudyData", "(Vol("&amp;$E$19&amp;")when  (LocalYear("&amp;$E$19&amp;")="&amp;$D$8&amp;" AND LocalMonth("&amp;$E$19&amp;")="&amp;$C$8&amp;" AND LocalDay("&amp;$E$19&amp;")="&amp;$B$8&amp;" AND LocalHour("&amp;$E$19&amp;")="&amp;F10&amp;" AND LocalMinute("&amp;$E$19&amp;")="&amp;G10&amp;"))", "Bar", "", "Close", "5", "0", "", "", "","FALSE","T"))</f>
        <v>5250</v>
      </c>
      <c r="Z10" s="115">
        <f ca="1">IF(O10=1,"",RTD("cqg.rtd",,"StudyData", "(Vol("&amp;$E$20&amp;")when  (LocalYear("&amp;$E$20&amp;")="&amp;$D$9&amp;" AND LocalMonth("&amp;$E$20&amp;")="&amp;$C$9&amp;" AND LocalDay("&amp;$E$20&amp;")="&amp;$B$9&amp;" AND LocalHour("&amp;$E$20&amp;")="&amp;F10&amp;" AND LocalMinute("&amp;$E$20&amp;")="&amp;G10&amp;"))", "Bar", "", "Close", "5", "0", "", "", "","FALSE","T"))</f>
        <v>8304</v>
      </c>
      <c r="AA10" s="115">
        <f ca="1">IF(O10=1,"",RTD("cqg.rtd",,"StudyData", "(Vol("&amp;$E$21&amp;")when  (LocalYear("&amp;$E$21&amp;")="&amp;$D$10&amp;" AND LocalMonth("&amp;$E$21&amp;")="&amp;$C$10&amp;" AND LocalDay("&amp;$E$21&amp;")="&amp;$B$10&amp;" AND LocalHour("&amp;$E$21&amp;")="&amp;F10&amp;" AND LocalMinute("&amp;$E$21&amp;")="&amp;G10&amp;"))", "Bar", "", "Close", "5", "0", "", "", "","FALSE","T"))</f>
        <v>4667</v>
      </c>
      <c r="AB10" s="115">
        <f ca="1">IF(O10=1,"",RTD("cqg.rtd",,"StudyData", "(Vol("&amp;$E$21&amp;")when  (LocalYear("&amp;$E$21&amp;")="&amp;$D$11&amp;" AND LocalMonth("&amp;$E$21&amp;")="&amp;$C$11&amp;" AND LocalDay("&amp;$E$21&amp;")="&amp;$B$11&amp;" AND LocalHour("&amp;$E$21&amp;")="&amp;F10&amp;" AND LocalMinute("&amp;$E$21&amp;")="&amp;G10&amp;"))", "Bar", "", "Close", "5", "0", "", "", "","FALSE","T"))</f>
        <v>5738</v>
      </c>
      <c r="AC10" s="116">
        <f t="shared" ca="1" si="3"/>
        <v>2805</v>
      </c>
      <c r="AE10" s="115" t="str">
        <f ca="1">IF($R10=1,SUM($S$1:S10),"")</f>
        <v/>
      </c>
      <c r="AF10" s="115" t="str">
        <f ca="1">IF($R10=1,SUM($T$1:T10),"")</f>
        <v/>
      </c>
      <c r="AG10" s="115" t="str">
        <f ca="1">IF($R10=1,SUM($U$1:U10),"")</f>
        <v/>
      </c>
      <c r="AH10" s="115" t="str">
        <f ca="1">IF($R10=1,SUM($V$1:V10),"")</f>
        <v/>
      </c>
      <c r="AI10" s="115" t="str">
        <f ca="1">IF($R10=1,SUM($W$1:W10),"")</f>
        <v/>
      </c>
      <c r="AJ10" s="115" t="str">
        <f ca="1">IF($R10=1,SUM($X$1:X10),"")</f>
        <v/>
      </c>
      <c r="AK10" s="115" t="str">
        <f ca="1">IF($R10=1,SUM($Y$1:Y10),"")</f>
        <v/>
      </c>
      <c r="AL10" s="115" t="str">
        <f ca="1">IF($R10=1,SUM($Z$1:Z10),"")</f>
        <v/>
      </c>
      <c r="AM10" s="115" t="str">
        <f ca="1">IF($R10=1,SUM($AA$1:AA10),"")</f>
        <v/>
      </c>
      <c r="AN10" s="115" t="str">
        <f ca="1">IF($R10=1,SUM($AB$1:AB10),"")</f>
        <v/>
      </c>
      <c r="AO10" s="115" t="str">
        <f ca="1">IF($R10=1,SUM($AC$1:AC10),"")</f>
        <v/>
      </c>
      <c r="AQ10" s="120" t="str">
        <f t="shared" si="9"/>
        <v>8:05</v>
      </c>
    </row>
    <row r="11" spans="1:43" x14ac:dyDescent="0.3">
      <c r="B11" s="115">
        <f t="shared" ca="1" si="0"/>
        <v>2</v>
      </c>
      <c r="C11" s="115">
        <f t="shared" ca="1" si="1"/>
        <v>2</v>
      </c>
      <c r="D11" s="115">
        <f t="shared" ca="1" si="10"/>
        <v>2016</v>
      </c>
      <c r="F11" s="115">
        <f t="shared" si="11"/>
        <v>8</v>
      </c>
      <c r="G11" s="117">
        <f t="shared" si="5"/>
        <v>10</v>
      </c>
      <c r="H11" s="118">
        <f t="shared" si="6"/>
        <v>0.34027777777777773</v>
      </c>
      <c r="K11" s="116">
        <f ca="1" xml:space="preserve"> IF(O11=1,"",RTD("cqg.rtd",,"StudyData",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2802</v>
      </c>
      <c r="L11" s="116">
        <f ca="1">IF(K11="",NA(),RTD("cqg.rtd",,"StudyData",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2802</v>
      </c>
      <c r="M11" s="116">
        <f t="shared" ca="1" si="2"/>
        <v>4332</v>
      </c>
      <c r="O11" s="115">
        <f t="shared" si="7"/>
        <v>0</v>
      </c>
      <c r="R11" s="115">
        <f t="shared" ca="1" si="8"/>
        <v>1.0000000000000002E-2</v>
      </c>
      <c r="S11" s="115">
        <f ca="1">IF(O11=1,"",RTD("cqg.rtd",,"StudyData", "(Vol("&amp;$E$13&amp;")when  (LocalYear("&amp;$E$13&amp;")="&amp;$D$2&amp;" AND LocalMonth("&amp;$E$13&amp;")="&amp;$C$2&amp;" AND LocalDay("&amp;$E$13&amp;")="&amp;$B$2&amp;" AND LocalHour("&amp;$E$13&amp;")="&amp;F11&amp;" AND LocalMinute("&amp;$E$13&amp;")="&amp;G11&amp;"))", "Bar", "", "Close", "5", "0", "", "", "","FALSE","T"))</f>
        <v>942</v>
      </c>
      <c r="T11" s="115">
        <f ca="1">IF(O11=1,"",RTD("cqg.rtd",,"StudyData", "(Vol("&amp;$E$14&amp;")when  (LocalYear("&amp;$E$14&amp;")="&amp;$D$3&amp;" AND LocalMonth("&amp;$E$14&amp;")="&amp;$C$3&amp;" AND LocalDay("&amp;$E$14&amp;")="&amp;$B$3&amp;" AND LocalHour("&amp;$E$14&amp;")="&amp;F11&amp;" AND LocalMinute("&amp;$E$14&amp;")="&amp;G11&amp;"))", "Bar", "", "Close", "5", "0", "", "", "","FALSE","T"))</f>
        <v>2328</v>
      </c>
      <c r="U11" s="115">
        <f ca="1">IF(O11=1,"",RTD("cqg.rtd",,"StudyData", "(Vol("&amp;$E$15&amp;")when  (LocalYear("&amp;$E$15&amp;")="&amp;$D$4&amp;" AND LocalMonth("&amp;$E$15&amp;")="&amp;$C$4&amp;" AND LocalDay("&amp;$E$15&amp;")="&amp;$B$4&amp;" AND LocalHour("&amp;$E$15&amp;")="&amp;F11&amp;" AND LocalMinute("&amp;$E$15&amp;")="&amp;G11&amp;"))", "Bar", "", "Close", "5", "0", "", "", "","FALSE","T"))</f>
        <v>5121</v>
      </c>
      <c r="V11" s="115">
        <f ca="1">IF(O11=1,"",RTD("cqg.rtd",,"StudyData", "(Vol("&amp;$E$16&amp;")when  (LocalYear("&amp;$E$16&amp;")="&amp;$D$5&amp;" AND LocalMonth("&amp;$E$16&amp;")="&amp;$C$5&amp;" AND LocalDay("&amp;$E$16&amp;")="&amp;$B$5&amp;" AND LocalHour("&amp;$E$16&amp;")="&amp;F11&amp;" AND LocalMinute("&amp;$E$16&amp;")="&amp;G11&amp;"))", "Bar", "", "Close", "5", "0", "", "", "","FALSE","T"))</f>
        <v>4832</v>
      </c>
      <c r="W11" s="115">
        <f ca="1">IF(O11=1,"",RTD("cqg.rtd",,"StudyData", "(Vol("&amp;$E$17&amp;")when  (LocalYear("&amp;$E$17&amp;")="&amp;$D$6&amp;" AND LocalMonth("&amp;$E$17&amp;")="&amp;$C$6&amp;" AND LocalDay("&amp;$E$17&amp;")="&amp;$B$6&amp;" AND LocalHour("&amp;$E$17&amp;")="&amp;F11&amp;" AND LocalMinute("&amp;$E$17&amp;")="&amp;G11&amp;"))", "Bar", "", "Close", "5", "0", "", "", "","FALSE","T"))</f>
        <v>5534</v>
      </c>
      <c r="X11" s="115">
        <f ca="1">IF(O11=1,"",RTD("cqg.rtd",,"StudyData", "(Vol("&amp;$E$18&amp;")when  (LocalYear("&amp;$E$18&amp;")="&amp;$D$7&amp;" AND LocalMonth("&amp;$E$18&amp;")="&amp;$C$7&amp;" AND LocalDay("&amp;$E$18&amp;")="&amp;$B$7&amp;" AND LocalHour("&amp;$E$18&amp;")="&amp;F11&amp;" AND LocalMinute("&amp;$E$18&amp;")="&amp;G11&amp;"))", "Bar", "", "Close", "5", "0", "", "", "","FALSE","T"))</f>
        <v>3136</v>
      </c>
      <c r="Y11" s="115">
        <f ca="1">IF(O11=1,"",RTD("cqg.rtd",,"StudyData", "(Vol("&amp;$E$19&amp;")when  (LocalYear("&amp;$E$19&amp;")="&amp;$D$8&amp;" AND LocalMonth("&amp;$E$19&amp;")="&amp;$C$8&amp;" AND LocalDay("&amp;$E$19&amp;")="&amp;$B$8&amp;" AND LocalHour("&amp;$E$19&amp;")="&amp;F11&amp;" AND LocalMinute("&amp;$E$19&amp;")="&amp;G11&amp;"))", "Bar", "", "Close", "5", "0", "", "", "","FALSE","T"))</f>
        <v>3391</v>
      </c>
      <c r="Z11" s="115">
        <f ca="1">IF(O11=1,"",RTD("cqg.rtd",,"StudyData", "(Vol("&amp;$E$20&amp;")when  (LocalYear("&amp;$E$20&amp;")="&amp;$D$9&amp;" AND LocalMonth("&amp;$E$20&amp;")="&amp;$C$9&amp;" AND LocalDay("&amp;$E$20&amp;")="&amp;$B$9&amp;" AND LocalHour("&amp;$E$20&amp;")="&amp;F11&amp;" AND LocalMinute("&amp;$E$20&amp;")="&amp;G11&amp;"))", "Bar", "", "Close", "5", "0", "", "", "","FALSE","T"))</f>
        <v>6165</v>
      </c>
      <c r="AA11" s="115">
        <f ca="1">IF(O11=1,"",RTD("cqg.rtd",,"StudyData", "(Vol("&amp;$E$21&amp;")when  (LocalYear("&amp;$E$21&amp;")="&amp;$D$10&amp;" AND LocalMonth("&amp;$E$21&amp;")="&amp;$C$10&amp;" AND LocalDay("&amp;$E$21&amp;")="&amp;$B$10&amp;" AND LocalHour("&amp;$E$21&amp;")="&amp;F11&amp;" AND LocalMinute("&amp;$E$21&amp;")="&amp;G11&amp;"))", "Bar", "", "Close", "5", "0", "", "", "","FALSE","T"))</f>
        <v>5514</v>
      </c>
      <c r="AB11" s="115">
        <f ca="1">IF(O11=1,"",RTD("cqg.rtd",,"StudyData", "(Vol("&amp;$E$21&amp;")when  (LocalYear("&amp;$E$21&amp;")="&amp;$D$11&amp;" AND LocalMonth("&amp;$E$21&amp;")="&amp;$C$11&amp;" AND LocalDay("&amp;$E$21&amp;")="&amp;$B$11&amp;" AND LocalHour("&amp;$E$21&amp;")="&amp;F11&amp;" AND LocalMinute("&amp;$E$21&amp;")="&amp;G11&amp;"))", "Bar", "", "Close", "5", "0", "", "", "","FALSE","T"))</f>
        <v>6357</v>
      </c>
      <c r="AC11" s="116">
        <f t="shared" ca="1" si="3"/>
        <v>2802</v>
      </c>
      <c r="AE11" s="115" t="str">
        <f ca="1">IF($R11=1,SUM($S$1:S11),"")</f>
        <v/>
      </c>
      <c r="AF11" s="115" t="str">
        <f ca="1">IF($R11=1,SUM($T$1:T11),"")</f>
        <v/>
      </c>
      <c r="AG11" s="115" t="str">
        <f ca="1">IF($R11=1,SUM($U$1:U11),"")</f>
        <v/>
      </c>
      <c r="AH11" s="115" t="str">
        <f ca="1">IF($R11=1,SUM($V$1:V11),"")</f>
        <v/>
      </c>
      <c r="AI11" s="115" t="str">
        <f ca="1">IF($R11=1,SUM($W$1:W11),"")</f>
        <v/>
      </c>
      <c r="AJ11" s="115" t="str">
        <f ca="1">IF($R11=1,SUM($X$1:X11),"")</f>
        <v/>
      </c>
      <c r="AK11" s="115" t="str">
        <f ca="1">IF($R11=1,SUM($Y$1:Y11),"")</f>
        <v/>
      </c>
      <c r="AL11" s="115" t="str">
        <f ca="1">IF($R11=1,SUM($Z$1:Z11),"")</f>
        <v/>
      </c>
      <c r="AM11" s="115" t="str">
        <f ca="1">IF($R11=1,SUM($AA$1:AA11),"")</f>
        <v/>
      </c>
      <c r="AN11" s="115" t="str">
        <f ca="1">IF($R11=1,SUM($AB$1:AB11),"")</f>
        <v/>
      </c>
      <c r="AO11" s="115" t="str">
        <f ca="1">IF($R11=1,SUM($AC$1:AC11),"")</f>
        <v/>
      </c>
      <c r="AQ11" s="120" t="str">
        <f t="shared" si="9"/>
        <v>8:10</v>
      </c>
    </row>
    <row r="12" spans="1:43" x14ac:dyDescent="0.3">
      <c r="B12" s="123" t="str">
        <f>FormatMainDisplay!I4</f>
        <v>CLE?</v>
      </c>
      <c r="C12" s="115">
        <f ca="1" xml:space="preserve"> RTD("cqg.rtd",,"StudyData", "(Vol("&amp;$B$12&amp;"?1"&amp;")when  (LocalYear("&amp;$B$12&amp;"?1"&amp;")="&amp;$D$1&amp;" AND LocalMonth("&amp;$B$12&amp;"?1"&amp;")="&amp;$C$1&amp;" AND LocalDay("&amp;$B$12&amp;"?1"&amp;")="&amp;$B1&amp;" AND LocalHour("&amp;$B$12&amp;"?1"&amp;")="&amp;$F$1&amp;" AND LocalMinute("&amp;$B$12&amp;"?1"&amp;")="&amp;$G$1&amp;"))", "Bar", "", "Close", "5", "0", "", "", "","FALSE","T")</f>
        <v>1761</v>
      </c>
      <c r="D12" s="115">
        <f ca="1" xml:space="preserve"> RTD("cqg.rtd",,"StudyData", "(Vol("&amp;$B$12&amp;"?2"&amp;")when  (LocalYear("&amp;$B$12&amp;"?2"&amp;")="&amp;$D$1&amp;" AND LocalMonth("&amp;$B$12&amp;"?2"&amp;")="&amp;$C$1&amp;" AND LocalDay("&amp;$B$12&amp;"?2"&amp;")="&amp;$B1&amp;" AND LocalHour("&amp;$B$12&amp;"?2"&amp;")="&amp;$F$1&amp;" AND LocalMinute("&amp;$B$12&amp;"?2"&amp;")="&amp;$G$1&amp;"))", "Bar", "", "Close", "5", "0", "", "", "","FALSE","T")</f>
        <v>886</v>
      </c>
      <c r="E12" s="115" t="str">
        <f ca="1">$B$12&amp;"?"&amp;IF(C12&gt;D12,1,2)</f>
        <v>CLE??1</v>
      </c>
      <c r="F12" s="115">
        <f t="shared" si="11"/>
        <v>8</v>
      </c>
      <c r="G12" s="117">
        <f t="shared" si="5"/>
        <v>15</v>
      </c>
      <c r="H12" s="118">
        <f t="shared" si="6"/>
        <v>0.34375</v>
      </c>
      <c r="K12" s="116">
        <f ca="1" xml:space="preserve"> IF(O12=1,"",RTD("cqg.rtd",,"StudyData",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2600</v>
      </c>
      <c r="L12" s="116">
        <f ca="1">IF(K12="",NA(),RTD("cqg.rtd",,"StudyData",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2600</v>
      </c>
      <c r="M12" s="116">
        <f t="shared" ca="1" si="2"/>
        <v>4636.6000000000004</v>
      </c>
      <c r="O12" s="115">
        <f t="shared" si="7"/>
        <v>0</v>
      </c>
      <c r="R12" s="115">
        <f t="shared" ca="1" si="8"/>
        <v>1.1000000000000003E-2</v>
      </c>
      <c r="S12" s="115">
        <f ca="1">IF(O12=1,"",RTD("cqg.rtd",,"StudyData", "(Vol("&amp;$E$13&amp;")when  (LocalYear("&amp;$E$13&amp;")="&amp;$D$2&amp;" AND LocalMonth("&amp;$E$13&amp;")="&amp;$C$2&amp;" AND LocalDay("&amp;$E$13&amp;")="&amp;$B$2&amp;" AND LocalHour("&amp;$E$13&amp;")="&amp;F12&amp;" AND LocalMinute("&amp;$E$13&amp;")="&amp;G12&amp;"))", "Bar", "", "Close", "5", "0", "", "", "","FALSE","T"))</f>
        <v>1723</v>
      </c>
      <c r="T12" s="115">
        <f ca="1">IF(O12=1,"",RTD("cqg.rtd",,"StudyData", "(Vol("&amp;$E$14&amp;")when  (LocalYear("&amp;$E$14&amp;")="&amp;$D$3&amp;" AND LocalMonth("&amp;$E$14&amp;")="&amp;$C$3&amp;" AND LocalDay("&amp;$E$14&amp;")="&amp;$B$3&amp;" AND LocalHour("&amp;$E$14&amp;")="&amp;F12&amp;" AND LocalMinute("&amp;$E$14&amp;")="&amp;G12&amp;"))", "Bar", "", "Close", "5", "0", "", "", "","FALSE","T"))</f>
        <v>3291</v>
      </c>
      <c r="U12" s="115">
        <f ca="1">IF(O12=1,"",RTD("cqg.rtd",,"StudyData", "(Vol("&amp;$E$15&amp;")when  (LocalYear("&amp;$E$15&amp;")="&amp;$D$4&amp;" AND LocalMonth("&amp;$E$15&amp;")="&amp;$C$4&amp;" AND LocalDay("&amp;$E$15&amp;")="&amp;$B$4&amp;" AND LocalHour("&amp;$E$15&amp;")="&amp;F12&amp;" AND LocalMinute("&amp;$E$15&amp;")="&amp;G12&amp;"))", "Bar", "", "Close", "5", "0", "", "", "","FALSE","T"))</f>
        <v>4828</v>
      </c>
      <c r="V12" s="115">
        <f ca="1">IF(O12=1,"",RTD("cqg.rtd",,"StudyData", "(Vol("&amp;$E$16&amp;")when  (LocalYear("&amp;$E$16&amp;")="&amp;$D$5&amp;" AND LocalMonth("&amp;$E$16&amp;")="&amp;$C$5&amp;" AND LocalDay("&amp;$E$16&amp;")="&amp;$B$5&amp;" AND LocalHour("&amp;$E$16&amp;")="&amp;F12&amp;" AND LocalMinute("&amp;$E$16&amp;")="&amp;G12&amp;"))", "Bar", "", "Close", "5", "0", "", "", "","FALSE","T"))</f>
        <v>3081</v>
      </c>
      <c r="W12" s="115">
        <f ca="1">IF(O12=1,"",RTD("cqg.rtd",,"StudyData", "(Vol("&amp;$E$17&amp;")when  (LocalYear("&amp;$E$17&amp;")="&amp;$D$6&amp;" AND LocalMonth("&amp;$E$17&amp;")="&amp;$C$6&amp;" AND LocalDay("&amp;$E$17&amp;")="&amp;$B$6&amp;" AND LocalHour("&amp;$E$17&amp;")="&amp;F12&amp;" AND LocalMinute("&amp;$E$17&amp;")="&amp;G12&amp;"))", "Bar", "", "Close", "5", "0", "", "", "","FALSE","T"))</f>
        <v>3276</v>
      </c>
      <c r="X12" s="115">
        <f ca="1">IF(O12=1,"",RTD("cqg.rtd",,"StudyData", "(Vol("&amp;$E$18&amp;")when  (LocalYear("&amp;$E$18&amp;")="&amp;$D$7&amp;" AND LocalMonth("&amp;$E$18&amp;")="&amp;$C$7&amp;" AND LocalDay("&amp;$E$18&amp;")="&amp;$B$7&amp;" AND LocalHour("&amp;$E$18&amp;")="&amp;F12&amp;" AND LocalMinute("&amp;$E$18&amp;")="&amp;G12&amp;"))", "Bar", "", "Close", "5", "0", "", "", "","FALSE","T"))</f>
        <v>5121</v>
      </c>
      <c r="Y12" s="115">
        <f ca="1">IF(O12=1,"",RTD("cqg.rtd",,"StudyData", "(Vol("&amp;$E$19&amp;")when  (LocalYear("&amp;$E$19&amp;")="&amp;$D$8&amp;" AND LocalMonth("&amp;$E$19&amp;")="&amp;$C$8&amp;" AND LocalDay("&amp;$E$19&amp;")="&amp;$B$8&amp;" AND LocalHour("&amp;$E$19&amp;")="&amp;F12&amp;" AND LocalMinute("&amp;$E$19&amp;")="&amp;G12&amp;"))", "Bar", "", "Close", "5", "0", "", "", "","FALSE","T"))</f>
        <v>8061</v>
      </c>
      <c r="Z12" s="115">
        <f ca="1">IF(O12=1,"",RTD("cqg.rtd",,"StudyData", "(Vol("&amp;$E$20&amp;")when  (LocalYear("&amp;$E$20&amp;")="&amp;$D$9&amp;" AND LocalMonth("&amp;$E$20&amp;")="&amp;$C$9&amp;" AND LocalDay("&amp;$E$20&amp;")="&amp;$B$9&amp;" AND LocalHour("&amp;$E$20&amp;")="&amp;F12&amp;" AND LocalMinute("&amp;$E$20&amp;")="&amp;G12&amp;"))", "Bar", "", "Close", "5", "0", "", "", "","FALSE","T"))</f>
        <v>10314</v>
      </c>
      <c r="AA12" s="115">
        <f ca="1">IF(O12=1,"",RTD("cqg.rtd",,"StudyData", "(Vol("&amp;$E$21&amp;")when  (LocalYear("&amp;$E$21&amp;")="&amp;$D$10&amp;" AND LocalMonth("&amp;$E$21&amp;")="&amp;$C$10&amp;" AND LocalDay("&amp;$E$21&amp;")="&amp;$B$10&amp;" AND LocalHour("&amp;$E$21&amp;")="&amp;F12&amp;" AND LocalMinute("&amp;$E$21&amp;")="&amp;G12&amp;"))", "Bar", "", "Close", "5", "0", "", "", "","FALSE","T"))</f>
        <v>3711</v>
      </c>
      <c r="AB12" s="115">
        <f ca="1">IF(O12=1,"",RTD("cqg.rtd",,"StudyData", "(Vol("&amp;$E$21&amp;")when  (LocalYear("&amp;$E$21&amp;")="&amp;$D$11&amp;" AND LocalMonth("&amp;$E$21&amp;")="&amp;$C$11&amp;" AND LocalDay("&amp;$E$21&amp;")="&amp;$B$11&amp;" AND LocalHour("&amp;$E$21&amp;")="&amp;F12&amp;" AND LocalMinute("&amp;$E$21&amp;")="&amp;G12&amp;"))", "Bar", "", "Close", "5", "0", "", "", "","FALSE","T"))</f>
        <v>2960</v>
      </c>
      <c r="AC12" s="116">
        <f t="shared" ca="1" si="3"/>
        <v>2600</v>
      </c>
      <c r="AE12" s="115" t="str">
        <f ca="1">IF($R12=1,SUM($S$1:S12),"")</f>
        <v/>
      </c>
      <c r="AF12" s="115" t="str">
        <f ca="1">IF($R12=1,SUM($T$1:T12),"")</f>
        <v/>
      </c>
      <c r="AG12" s="115" t="str">
        <f ca="1">IF($R12=1,SUM($U$1:U12),"")</f>
        <v/>
      </c>
      <c r="AH12" s="115" t="str">
        <f ca="1">IF($R12=1,SUM($V$1:V12),"")</f>
        <v/>
      </c>
      <c r="AI12" s="115" t="str">
        <f ca="1">IF($R12=1,SUM($W$1:W12),"")</f>
        <v/>
      </c>
      <c r="AJ12" s="115" t="str">
        <f ca="1">IF($R12=1,SUM($X$1:X12),"")</f>
        <v/>
      </c>
      <c r="AK12" s="115" t="str">
        <f ca="1">IF($R12=1,SUM($Y$1:Y12),"")</f>
        <v/>
      </c>
      <c r="AL12" s="115" t="str">
        <f ca="1">IF($R12=1,SUM($Z$1:Z12),"")</f>
        <v/>
      </c>
      <c r="AM12" s="115" t="str">
        <f ca="1">IF($R12=1,SUM($AA$1:AA12),"")</f>
        <v/>
      </c>
      <c r="AN12" s="115" t="str">
        <f ca="1">IF($R12=1,SUM($AB$1:AB12),"")</f>
        <v/>
      </c>
      <c r="AO12" s="115" t="str">
        <f ca="1">IF($R12=1,SUM($AC$1:AC12),"")</f>
        <v/>
      </c>
      <c r="AQ12" s="120" t="str">
        <f t="shared" si="9"/>
        <v>8:15</v>
      </c>
    </row>
    <row r="13" spans="1:43" x14ac:dyDescent="0.3">
      <c r="C13" s="115">
        <f ca="1" xml:space="preserve"> RTD("cqg.rtd",,"StudyData", "(Vol("&amp;$B$12&amp;"?1"&amp;")when  (LocalYear("&amp;$B$12&amp;"?1"&amp;")="&amp;$D$2&amp;" AND LocalMonth("&amp;$B$12&amp;"?1"&amp;")="&amp;$C$2&amp;" AND LocalDay("&amp;$B$12&amp;"?1"&amp;")="&amp;$B2&amp;" AND LocalHour("&amp;$B$12&amp;"?1"&amp;")="&amp;$F$1&amp;" AND LocalMinute("&amp;$B$12&amp;"?1"&amp;")="&amp;$G$1&amp;"))", "Bar", "", "Close", "5", "0", "", "", "","FALSE","T")</f>
        <v>2708</v>
      </c>
      <c r="D13" s="115">
        <f ca="1" xml:space="preserve"> RTD("cqg.rtd",,"StudyData", "(Vol("&amp;$B$12&amp;"?2"&amp;")when  (LocalYear("&amp;$B$12&amp;"?2"&amp;")="&amp;$D$2&amp;" AND LocalMonth("&amp;$B$12&amp;"?2"&amp;")="&amp;$C$2&amp;" AND LocalDay("&amp;$B$12&amp;"?2"&amp;")="&amp;$B2&amp;" AND LocalHour("&amp;$B$12&amp;"?2"&amp;")="&amp;$F$1&amp;" AND LocalMinute("&amp;$B$12&amp;"?2"&amp;")="&amp;$G$1&amp;"))", "Bar", "", "Close", "5", "0", "", "", "","FALSE","T")</f>
        <v>944</v>
      </c>
      <c r="E13" s="115" t="str">
        <f t="shared" ref="E13:E21" ca="1" si="12">$B$12&amp;"?"&amp;IF(C13&gt;D13,1,2)</f>
        <v>CLE??1</v>
      </c>
      <c r="F13" s="115">
        <f t="shared" si="11"/>
        <v>8</v>
      </c>
      <c r="G13" s="117">
        <f t="shared" si="5"/>
        <v>20</v>
      </c>
      <c r="H13" s="118">
        <f t="shared" si="6"/>
        <v>0.34722222222222227</v>
      </c>
      <c r="K13" s="116">
        <f ca="1" xml:space="preserve"> IF(O13=1,"",RTD("cqg.rtd",,"StudyData",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2131</v>
      </c>
      <c r="L13" s="116">
        <f ca="1">IF(K13="",NA(),RTD("cqg.rtd",,"StudyData",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2131</v>
      </c>
      <c r="M13" s="116">
        <f t="shared" ca="1" si="2"/>
        <v>4293.8</v>
      </c>
      <c r="O13" s="115">
        <f t="shared" si="7"/>
        <v>0</v>
      </c>
      <c r="R13" s="115">
        <f t="shared" ca="1" si="8"/>
        <v>1.2000000000000004E-2</v>
      </c>
      <c r="S13" s="115">
        <f ca="1">IF(O13=1,"",RTD("cqg.rtd",,"StudyData", "(Vol("&amp;$E$13&amp;")when  (LocalYear("&amp;$E$13&amp;")="&amp;$D$2&amp;" AND LocalMonth("&amp;$E$13&amp;")="&amp;$C$2&amp;" AND LocalDay("&amp;$E$13&amp;")="&amp;$B$2&amp;" AND LocalHour("&amp;$E$13&amp;")="&amp;F13&amp;" AND LocalMinute("&amp;$E$13&amp;")="&amp;G13&amp;"))", "Bar", "", "Close", "5", "0", "", "", "","FALSE","T"))</f>
        <v>1100</v>
      </c>
      <c r="T13" s="115">
        <f ca="1">IF(O13=1,"",RTD("cqg.rtd",,"StudyData", "(Vol("&amp;$E$14&amp;")when  (LocalYear("&amp;$E$14&amp;")="&amp;$D$3&amp;" AND LocalMonth("&amp;$E$14&amp;")="&amp;$C$3&amp;" AND LocalDay("&amp;$E$14&amp;")="&amp;$B$3&amp;" AND LocalHour("&amp;$E$14&amp;")="&amp;F13&amp;" AND LocalMinute("&amp;$E$14&amp;")="&amp;G13&amp;"))", "Bar", "", "Close", "5", "0", "", "", "","FALSE","T"))</f>
        <v>2167</v>
      </c>
      <c r="U13" s="115">
        <f ca="1">IF(O13=1,"",RTD("cqg.rtd",,"StudyData", "(Vol("&amp;$E$15&amp;")when  (LocalYear("&amp;$E$15&amp;")="&amp;$D$4&amp;" AND LocalMonth("&amp;$E$15&amp;")="&amp;$C$4&amp;" AND LocalDay("&amp;$E$15&amp;")="&amp;$B$4&amp;" AND LocalHour("&amp;$E$15&amp;")="&amp;F13&amp;" AND LocalMinute("&amp;$E$15&amp;")="&amp;G13&amp;"))", "Bar", "", "Close", "5", "0", "", "", "","FALSE","T"))</f>
        <v>3399</v>
      </c>
      <c r="V13" s="115">
        <f ca="1">IF(O13=1,"",RTD("cqg.rtd",,"StudyData", "(Vol("&amp;$E$16&amp;")when  (LocalYear("&amp;$E$16&amp;")="&amp;$D$5&amp;" AND LocalMonth("&amp;$E$16&amp;")="&amp;$C$5&amp;" AND LocalDay("&amp;$E$16&amp;")="&amp;$B$5&amp;" AND LocalHour("&amp;$E$16&amp;")="&amp;F13&amp;" AND LocalMinute("&amp;$E$16&amp;")="&amp;G13&amp;"))", "Bar", "", "Close", "5", "0", "", "", "","FALSE","T"))</f>
        <v>4662</v>
      </c>
      <c r="W13" s="115">
        <f ca="1">IF(O13=1,"",RTD("cqg.rtd",,"StudyData", "(Vol("&amp;$E$17&amp;")when  (LocalYear("&amp;$E$17&amp;")="&amp;$D$6&amp;" AND LocalMonth("&amp;$E$17&amp;")="&amp;$C$6&amp;" AND LocalDay("&amp;$E$17&amp;")="&amp;$B$6&amp;" AND LocalHour("&amp;$E$17&amp;")="&amp;F13&amp;" AND LocalMinute("&amp;$E$17&amp;")="&amp;G13&amp;"))", "Bar", "", "Close", "5", "0", "", "", "","FALSE","T"))</f>
        <v>2639</v>
      </c>
      <c r="X13" s="115">
        <f ca="1">IF(O13=1,"",RTD("cqg.rtd",,"StudyData", "(Vol("&amp;$E$18&amp;")when  (LocalYear("&amp;$E$18&amp;")="&amp;$D$7&amp;" AND LocalMonth("&amp;$E$18&amp;")="&amp;$C$7&amp;" AND LocalDay("&amp;$E$18&amp;")="&amp;$B$7&amp;" AND LocalHour("&amp;$E$18&amp;")="&amp;F13&amp;" AND LocalMinute("&amp;$E$18&amp;")="&amp;G13&amp;"))", "Bar", "", "Close", "5", "0", "", "", "","FALSE","T"))</f>
        <v>2349</v>
      </c>
      <c r="Y13" s="115">
        <f ca="1">IF(O13=1,"",RTD("cqg.rtd",,"StudyData", "(Vol("&amp;$E$19&amp;")when  (LocalYear("&amp;$E$19&amp;")="&amp;$D$8&amp;" AND LocalMonth("&amp;$E$19&amp;")="&amp;$C$8&amp;" AND LocalDay("&amp;$E$19&amp;")="&amp;$B$8&amp;" AND LocalHour("&amp;$E$19&amp;")="&amp;F13&amp;" AND LocalMinute("&amp;$E$19&amp;")="&amp;G13&amp;"))", "Bar", "", "Close", "5", "0", "", "", "","FALSE","T"))</f>
        <v>3754</v>
      </c>
      <c r="Z13" s="115">
        <f ca="1">IF(O13=1,"",RTD("cqg.rtd",,"StudyData", "(Vol("&amp;$E$20&amp;")when  (LocalYear("&amp;$E$20&amp;")="&amp;$D$9&amp;" AND LocalMonth("&amp;$E$20&amp;")="&amp;$C$9&amp;" AND LocalDay("&amp;$E$20&amp;")="&amp;$B$9&amp;" AND LocalHour("&amp;$E$20&amp;")="&amp;F13&amp;" AND LocalMinute("&amp;$E$20&amp;")="&amp;G13&amp;"))", "Bar", "", "Close", "5", "0", "", "", "","FALSE","T"))</f>
        <v>15743</v>
      </c>
      <c r="AA13" s="115">
        <f ca="1">IF(O13=1,"",RTD("cqg.rtd",,"StudyData", "(Vol("&amp;$E$21&amp;")when  (LocalYear("&amp;$E$21&amp;")="&amp;$D$10&amp;" AND LocalMonth("&amp;$E$21&amp;")="&amp;$C$10&amp;" AND LocalDay("&amp;$E$21&amp;")="&amp;$B$10&amp;" AND LocalHour("&amp;$E$21&amp;")="&amp;F13&amp;" AND LocalMinute("&amp;$E$21&amp;")="&amp;G13&amp;"))", "Bar", "", "Close", "5", "0", "", "", "","FALSE","T"))</f>
        <v>3345</v>
      </c>
      <c r="AB13" s="115">
        <f ca="1">IF(O13=1,"",RTD("cqg.rtd",,"StudyData", "(Vol("&amp;$E$21&amp;")when  (LocalYear("&amp;$E$21&amp;")="&amp;$D$11&amp;" AND LocalMonth("&amp;$E$21&amp;")="&amp;$C$11&amp;" AND LocalDay("&amp;$E$21&amp;")="&amp;$B$11&amp;" AND LocalHour("&amp;$E$21&amp;")="&amp;F13&amp;" AND LocalMinute("&amp;$E$21&amp;")="&amp;G13&amp;"))", "Bar", "", "Close", "5", "0", "", "", "","FALSE","T"))</f>
        <v>3780</v>
      </c>
      <c r="AC13" s="116">
        <f t="shared" ca="1" si="3"/>
        <v>2131</v>
      </c>
      <c r="AE13" s="115" t="str">
        <f ca="1">IF($R13=1,SUM($S$1:S13),"")</f>
        <v/>
      </c>
      <c r="AF13" s="115" t="str">
        <f ca="1">IF($R13=1,SUM($T$1:T13),"")</f>
        <v/>
      </c>
      <c r="AG13" s="115" t="str">
        <f ca="1">IF($R13=1,SUM($U$1:U13),"")</f>
        <v/>
      </c>
      <c r="AH13" s="115" t="str">
        <f ca="1">IF($R13=1,SUM($V$1:V13),"")</f>
        <v/>
      </c>
      <c r="AI13" s="115" t="str">
        <f ca="1">IF($R13=1,SUM($W$1:W13),"")</f>
        <v/>
      </c>
      <c r="AJ13" s="115" t="str">
        <f ca="1">IF($R13=1,SUM($X$1:X13),"")</f>
        <v/>
      </c>
      <c r="AK13" s="115" t="str">
        <f ca="1">IF($R13=1,SUM($Y$1:Y13),"")</f>
        <v/>
      </c>
      <c r="AL13" s="115" t="str">
        <f ca="1">IF($R13=1,SUM($Z$1:Z13),"")</f>
        <v/>
      </c>
      <c r="AM13" s="115" t="str">
        <f ca="1">IF($R13=1,SUM($AA$1:AA13),"")</f>
        <v/>
      </c>
      <c r="AN13" s="115" t="str">
        <f ca="1">IF($R13=1,SUM($AB$1:AB13),"")</f>
        <v/>
      </c>
      <c r="AO13" s="115" t="str">
        <f ca="1">IF($R13=1,SUM($AC$1:AC13),"")</f>
        <v/>
      </c>
      <c r="AQ13" s="120" t="str">
        <f t="shared" si="9"/>
        <v>8:20</v>
      </c>
    </row>
    <row r="14" spans="1:43" x14ac:dyDescent="0.3">
      <c r="C14" s="115">
        <f ca="1" xml:space="preserve"> RTD("cqg.rtd",,"StudyData", "(Vol("&amp;$B$12&amp;"?1"&amp;")when  (LocalYear("&amp;$B$12&amp;"?1"&amp;")="&amp;$D$3&amp;" AND LocalMonth("&amp;$B$12&amp;"?1"&amp;")="&amp;$C$3&amp;" AND LocalDay("&amp;$B$12&amp;"?1"&amp;")="&amp;$B3&amp;" AND LocalHour("&amp;$B$12&amp;"?1"&amp;")="&amp;$F$1&amp;" AND LocalMinute("&amp;$B$12&amp;"?1"&amp;")="&amp;$G$1&amp;"))", "Bar", "", "Close", "5", "0", "", "", "","FALSE","T")</f>
        <v>3357</v>
      </c>
      <c r="D14" s="115">
        <f ca="1" xml:space="preserve"> RTD("cqg.rtd",,"StudyData", "(Vol("&amp;$B$12&amp;"?2"&amp;")when  (LocalYear("&amp;$B$12&amp;"?2"&amp;")="&amp;$D$3&amp;" AND LocalMonth("&amp;$B$12&amp;"?2"&amp;")="&amp;$C$3&amp;" AND LocalDay("&amp;$B$12&amp;"?2"&amp;")="&amp;$B3&amp;" AND LocalHour("&amp;$B$12&amp;"?2"&amp;")="&amp;$F$1&amp;" AND LocalMinute("&amp;$B$12&amp;"?2"&amp;")="&amp;$G$1&amp;"))", "Bar", "", "Close", "5", "0", "", "", "","FALSE","T")</f>
        <v>846</v>
      </c>
      <c r="E14" s="115" t="str">
        <f t="shared" ca="1" si="12"/>
        <v>CLE??1</v>
      </c>
      <c r="F14" s="115">
        <f t="shared" si="11"/>
        <v>8</v>
      </c>
      <c r="G14" s="117">
        <f t="shared" si="5"/>
        <v>25</v>
      </c>
      <c r="H14" s="118">
        <f t="shared" si="6"/>
        <v>0.35069444444444442</v>
      </c>
      <c r="K14" s="116">
        <f ca="1" xml:space="preserve"> IF(O14=1,"",RTD("cqg.rtd",,"StudyData",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2044</v>
      </c>
      <c r="L14" s="116">
        <f ca="1">IF(K14="",NA(),RTD("cqg.rtd",,"StudyData",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2044</v>
      </c>
      <c r="M14" s="116">
        <f t="shared" ca="1" si="2"/>
        <v>3728.2</v>
      </c>
      <c r="O14" s="115">
        <f t="shared" si="7"/>
        <v>0</v>
      </c>
      <c r="R14" s="115">
        <f t="shared" ca="1" si="8"/>
        <v>1.3000000000000005E-2</v>
      </c>
      <c r="S14" s="115">
        <f ca="1">IF(O14=1,"",RTD("cqg.rtd",,"StudyData", "(Vol("&amp;$E$13&amp;")when  (LocalYear("&amp;$E$13&amp;")="&amp;$D$2&amp;" AND LocalMonth("&amp;$E$13&amp;")="&amp;$C$2&amp;" AND LocalDay("&amp;$E$13&amp;")="&amp;$B$2&amp;" AND LocalHour("&amp;$E$13&amp;")="&amp;F14&amp;" AND LocalMinute("&amp;$E$13&amp;")="&amp;G14&amp;"))", "Bar", "", "Close", "5", "0", "", "", "","FALSE","T"))</f>
        <v>583</v>
      </c>
      <c r="T14" s="115">
        <f ca="1">IF(O14=1,"",RTD("cqg.rtd",,"StudyData", "(Vol("&amp;$E$14&amp;")when  (LocalYear("&amp;$E$14&amp;")="&amp;$D$3&amp;" AND LocalMonth("&amp;$E$14&amp;")="&amp;$C$3&amp;" AND LocalDay("&amp;$E$14&amp;")="&amp;$B$3&amp;" AND LocalHour("&amp;$E$14&amp;")="&amp;F14&amp;" AND LocalMinute("&amp;$E$14&amp;")="&amp;G14&amp;"))", "Bar", "", "Close", "5", "0", "", "", "","FALSE","T"))</f>
        <v>3149</v>
      </c>
      <c r="U14" s="115">
        <f ca="1">IF(O14=1,"",RTD("cqg.rtd",,"StudyData", "(Vol("&amp;$E$15&amp;")when  (LocalYear("&amp;$E$15&amp;")="&amp;$D$4&amp;" AND LocalMonth("&amp;$E$15&amp;")="&amp;$C$4&amp;" AND LocalDay("&amp;$E$15&amp;")="&amp;$B$4&amp;" AND LocalHour("&amp;$E$15&amp;")="&amp;F14&amp;" AND LocalMinute("&amp;$E$15&amp;")="&amp;G14&amp;"))", "Bar", "", "Close", "5", "0", "", "", "","FALSE","T"))</f>
        <v>3090</v>
      </c>
      <c r="V14" s="115">
        <f ca="1">IF(O14=1,"",RTD("cqg.rtd",,"StudyData", "(Vol("&amp;$E$16&amp;")when  (LocalYear("&amp;$E$16&amp;")="&amp;$D$5&amp;" AND LocalMonth("&amp;$E$16&amp;")="&amp;$C$5&amp;" AND LocalDay("&amp;$E$16&amp;")="&amp;$B$5&amp;" AND LocalHour("&amp;$E$16&amp;")="&amp;F14&amp;" AND LocalMinute("&amp;$E$16&amp;")="&amp;G14&amp;"))", "Bar", "", "Close", "5", "0", "", "", "","FALSE","T"))</f>
        <v>4421</v>
      </c>
      <c r="W14" s="115">
        <f ca="1">IF(O14=1,"",RTD("cqg.rtd",,"StudyData", "(Vol("&amp;$E$17&amp;")when  (LocalYear("&amp;$E$17&amp;")="&amp;$D$6&amp;" AND LocalMonth("&amp;$E$17&amp;")="&amp;$C$6&amp;" AND LocalDay("&amp;$E$17&amp;")="&amp;$B$6&amp;" AND LocalHour("&amp;$E$17&amp;")="&amp;F14&amp;" AND LocalMinute("&amp;$E$17&amp;")="&amp;G14&amp;"))", "Bar", "", "Close", "5", "0", "", "", "","FALSE","T"))</f>
        <v>1760</v>
      </c>
      <c r="X14" s="115">
        <f ca="1">IF(O14=1,"",RTD("cqg.rtd",,"StudyData", "(Vol("&amp;$E$18&amp;")when  (LocalYear("&amp;$E$18&amp;")="&amp;$D$7&amp;" AND LocalMonth("&amp;$E$18&amp;")="&amp;$C$7&amp;" AND LocalDay("&amp;$E$18&amp;")="&amp;$B$7&amp;" AND LocalHour("&amp;$E$18&amp;")="&amp;F14&amp;" AND LocalMinute("&amp;$E$18&amp;")="&amp;G14&amp;"))", "Bar", "", "Close", "5", "0", "", "", "","FALSE","T"))</f>
        <v>3703</v>
      </c>
      <c r="Y14" s="115">
        <f ca="1">IF(O14=1,"",RTD("cqg.rtd",,"StudyData", "(Vol("&amp;$E$19&amp;")when  (LocalYear("&amp;$E$19&amp;")="&amp;$D$8&amp;" AND LocalMonth("&amp;$E$19&amp;")="&amp;$C$8&amp;" AND LocalDay("&amp;$E$19&amp;")="&amp;$B$8&amp;" AND LocalHour("&amp;$E$19&amp;")="&amp;F14&amp;" AND LocalMinute("&amp;$E$19&amp;")="&amp;G14&amp;"))", "Bar", "", "Close", "5", "0", "", "", "","FALSE","T"))</f>
        <v>3906</v>
      </c>
      <c r="Z14" s="115">
        <f ca="1">IF(O14=1,"",RTD("cqg.rtd",,"StudyData", "(Vol("&amp;$E$20&amp;")when  (LocalYear("&amp;$E$20&amp;")="&amp;$D$9&amp;" AND LocalMonth("&amp;$E$20&amp;")="&amp;$C$9&amp;" AND LocalDay("&amp;$E$20&amp;")="&amp;$B$9&amp;" AND LocalHour("&amp;$E$20&amp;")="&amp;F14&amp;" AND LocalMinute("&amp;$E$20&amp;")="&amp;G14&amp;"))", "Bar", "", "Close", "5", "0", "", "", "","FALSE","T"))</f>
        <v>9282</v>
      </c>
      <c r="AA14" s="115">
        <f ca="1">IF(O14=1,"",RTD("cqg.rtd",,"StudyData", "(Vol("&amp;$E$21&amp;")when  (LocalYear("&amp;$E$21&amp;")="&amp;$D$10&amp;" AND LocalMonth("&amp;$E$21&amp;")="&amp;$C$10&amp;" AND LocalDay("&amp;$E$21&amp;")="&amp;$B$10&amp;" AND LocalHour("&amp;$E$21&amp;")="&amp;F14&amp;" AND LocalMinute("&amp;$E$21&amp;")="&amp;G14&amp;"))", "Bar", "", "Close", "5", "0", "", "", "","FALSE","T"))</f>
        <v>2084</v>
      </c>
      <c r="AB14" s="115">
        <f ca="1">IF(O14=1,"",RTD("cqg.rtd",,"StudyData", "(Vol("&amp;$E$21&amp;")when  (LocalYear("&amp;$E$21&amp;")="&amp;$D$11&amp;" AND LocalMonth("&amp;$E$21&amp;")="&amp;$C$11&amp;" AND LocalDay("&amp;$E$21&amp;")="&amp;$B$11&amp;" AND LocalHour("&amp;$E$21&amp;")="&amp;F14&amp;" AND LocalMinute("&amp;$E$21&amp;")="&amp;G14&amp;"))", "Bar", "", "Close", "5", "0", "", "", "","FALSE","T"))</f>
        <v>5304</v>
      </c>
      <c r="AC14" s="116">
        <f t="shared" ca="1" si="3"/>
        <v>2044</v>
      </c>
      <c r="AE14" s="115" t="str">
        <f ca="1">IF($R14=1,SUM($S$1:S14),"")</f>
        <v/>
      </c>
      <c r="AF14" s="115" t="str">
        <f ca="1">IF($R14=1,SUM($T$1:T14),"")</f>
        <v/>
      </c>
      <c r="AG14" s="115" t="str">
        <f ca="1">IF($R14=1,SUM($U$1:U14),"")</f>
        <v/>
      </c>
      <c r="AH14" s="115" t="str">
        <f ca="1">IF($R14=1,SUM($V$1:V14),"")</f>
        <v/>
      </c>
      <c r="AI14" s="115" t="str">
        <f ca="1">IF($R14=1,SUM($W$1:W14),"")</f>
        <v/>
      </c>
      <c r="AJ14" s="115" t="str">
        <f ca="1">IF($R14=1,SUM($X$1:X14),"")</f>
        <v/>
      </c>
      <c r="AK14" s="115" t="str">
        <f ca="1">IF($R14=1,SUM($Y$1:Y14),"")</f>
        <v/>
      </c>
      <c r="AL14" s="115" t="str">
        <f ca="1">IF($R14=1,SUM($Z$1:Z14),"")</f>
        <v/>
      </c>
      <c r="AM14" s="115" t="str">
        <f ca="1">IF($R14=1,SUM($AA$1:AA14),"")</f>
        <v/>
      </c>
      <c r="AN14" s="115" t="str">
        <f ca="1">IF($R14=1,SUM($AB$1:AB14),"")</f>
        <v/>
      </c>
      <c r="AO14" s="115" t="str">
        <f ca="1">IF($R14=1,SUM($AC$1:AC14),"")</f>
        <v/>
      </c>
      <c r="AQ14" s="120" t="str">
        <f t="shared" si="9"/>
        <v>8:25</v>
      </c>
    </row>
    <row r="15" spans="1:43" x14ac:dyDescent="0.3">
      <c r="C15" s="115">
        <f ca="1" xml:space="preserve"> RTD("cqg.rtd",,"StudyData", "(Vol("&amp;$B$12&amp;"?1"&amp;")when  (LocalYear("&amp;$B$12&amp;"?1"&amp;")="&amp;$D$4&amp;" AND LocalMonth("&amp;$B$12&amp;"?1"&amp;")="&amp;$C$4&amp;" AND LocalDay("&amp;$B$12&amp;"?1"&amp;")="&amp;$B4&amp;" AND LocalHour("&amp;$B$12&amp;"?1"&amp;")="&amp;$F$1&amp;" AND LocalMinute("&amp;$B$12&amp;"?1"&amp;")="&amp;$G$1&amp;"))", "Bar", "", "Close", "5", "0", "", "", "","FALSE","T")</f>
        <v>2151</v>
      </c>
      <c r="D15" s="115">
        <f ca="1" xml:space="preserve"> RTD("cqg.rtd",,"StudyData", "(Vol("&amp;$B$12&amp;"?2"&amp;")when  (LocalYear("&amp;$B$12&amp;"?2"&amp;")="&amp;$D$4&amp;" AND LocalMonth("&amp;$B$12&amp;"?2"&amp;")="&amp;$C$4&amp;" AND LocalDay("&amp;$B$12&amp;"?2"&amp;")="&amp;$B4&amp;" AND LocalHour("&amp;$B$12&amp;"?2"&amp;")="&amp;$F$1&amp;" AND LocalMinute("&amp;$B$12&amp;"?2"&amp;")="&amp;$G$1&amp;"))", "Bar", "", "Close", "5", "0", "", "", "","FALSE","T")</f>
        <v>300</v>
      </c>
      <c r="E15" s="115" t="str">
        <f t="shared" ca="1" si="12"/>
        <v>CLE??1</v>
      </c>
      <c r="F15" s="115">
        <f t="shared" si="11"/>
        <v>8</v>
      </c>
      <c r="G15" s="117">
        <f t="shared" si="5"/>
        <v>30</v>
      </c>
      <c r="H15" s="118">
        <f t="shared" si="6"/>
        <v>0.35416666666666669</v>
      </c>
      <c r="K15" s="116">
        <f ca="1" xml:space="preserve"> IF(O15=1,"",RTD("cqg.rtd",,"StudyData",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4700</v>
      </c>
      <c r="L15" s="116">
        <f ca="1">IF(K15="",NA(),RTD("cqg.rtd",,"StudyData",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4700</v>
      </c>
      <c r="M15" s="116">
        <f t="shared" ca="1" si="2"/>
        <v>6000</v>
      </c>
      <c r="O15" s="115">
        <f t="shared" si="7"/>
        <v>0</v>
      </c>
      <c r="R15" s="115">
        <f t="shared" ca="1" si="8"/>
        <v>1.4000000000000005E-2</v>
      </c>
      <c r="S15" s="115">
        <f ca="1">IF(O15=1,"",RTD("cqg.rtd",,"StudyData", "(Vol("&amp;$E$13&amp;")when  (LocalYear("&amp;$E$13&amp;")="&amp;$D$2&amp;" AND LocalMonth("&amp;$E$13&amp;")="&amp;$C$2&amp;" AND LocalDay("&amp;$E$13&amp;")="&amp;$B$2&amp;" AND LocalHour("&amp;$E$13&amp;")="&amp;F15&amp;" AND LocalMinute("&amp;$E$13&amp;")="&amp;G15&amp;"))", "Bar", "", "Close", "5", "0", "", "", "","FALSE","T"))</f>
        <v>838</v>
      </c>
      <c r="T15" s="115">
        <f ca="1">IF(O15=1,"",RTD("cqg.rtd",,"StudyData", "(Vol("&amp;$E$14&amp;")when  (LocalYear("&amp;$E$14&amp;")="&amp;$D$3&amp;" AND LocalMonth("&amp;$E$14&amp;")="&amp;$C$3&amp;" AND LocalDay("&amp;$E$14&amp;")="&amp;$B$3&amp;" AND LocalHour("&amp;$E$14&amp;")="&amp;F15&amp;" AND LocalMinute("&amp;$E$14&amp;")="&amp;G15&amp;"))", "Bar", "", "Close", "5", "0", "", "", "","FALSE","T"))</f>
        <v>8278</v>
      </c>
      <c r="U15" s="115">
        <f ca="1">IF(O15=1,"",RTD("cqg.rtd",,"StudyData", "(Vol("&amp;$E$15&amp;")when  (LocalYear("&amp;$E$15&amp;")="&amp;$D$4&amp;" AND LocalMonth("&amp;$E$15&amp;")="&amp;$C$4&amp;" AND LocalDay("&amp;$E$15&amp;")="&amp;$B$4&amp;" AND LocalHour("&amp;$E$15&amp;")="&amp;F15&amp;" AND LocalMinute("&amp;$E$15&amp;")="&amp;G15&amp;"))", "Bar", "", "Close", "5", "0", "", "", "","FALSE","T"))</f>
        <v>4987</v>
      </c>
      <c r="V15" s="115">
        <f ca="1">IF(O15=1,"",RTD("cqg.rtd",,"StudyData", "(Vol("&amp;$E$16&amp;")when  (LocalYear("&amp;$E$16&amp;")="&amp;$D$5&amp;" AND LocalMonth("&amp;$E$16&amp;")="&amp;$C$5&amp;" AND LocalDay("&amp;$E$16&amp;")="&amp;$B$5&amp;" AND LocalHour("&amp;$E$16&amp;")="&amp;F15&amp;" AND LocalMinute("&amp;$E$16&amp;")="&amp;G15&amp;"))", "Bar", "", "Close", "5", "0", "", "", "","FALSE","T"))</f>
        <v>8192</v>
      </c>
      <c r="W15" s="115">
        <f ca="1">IF(O15=1,"",RTD("cqg.rtd",,"StudyData", "(Vol("&amp;$E$17&amp;")when  (LocalYear("&amp;$E$17&amp;")="&amp;$D$6&amp;" AND LocalMonth("&amp;$E$17&amp;")="&amp;$C$6&amp;" AND LocalDay("&amp;$E$17&amp;")="&amp;$B$6&amp;" AND LocalHour("&amp;$E$17&amp;")="&amp;F15&amp;" AND LocalMinute("&amp;$E$17&amp;")="&amp;G15&amp;"))", "Bar", "", "Close", "5", "0", "", "", "","FALSE","T"))</f>
        <v>3248</v>
      </c>
      <c r="X15" s="115">
        <f ca="1">IF(O15=1,"",RTD("cqg.rtd",,"StudyData", "(Vol("&amp;$E$18&amp;")when  (LocalYear("&amp;$E$18&amp;")="&amp;$D$7&amp;" AND LocalMonth("&amp;$E$18&amp;")="&amp;$C$7&amp;" AND LocalDay("&amp;$E$18&amp;")="&amp;$B$7&amp;" AND LocalHour("&amp;$E$18&amp;")="&amp;F15&amp;" AND LocalMinute("&amp;$E$18&amp;")="&amp;G15&amp;"))", "Bar", "", "Close", "5", "0", "", "", "","FALSE","T"))</f>
        <v>5922</v>
      </c>
      <c r="Y15" s="115">
        <f ca="1">IF(O15=1,"",RTD("cqg.rtd",,"StudyData", "(Vol("&amp;$E$19&amp;")when  (LocalYear("&amp;$E$19&amp;")="&amp;$D$8&amp;" AND LocalMonth("&amp;$E$19&amp;")="&amp;$C$8&amp;" AND LocalDay("&amp;$E$19&amp;")="&amp;$B$8&amp;" AND LocalHour("&amp;$E$19&amp;")="&amp;F15&amp;" AND LocalMinute("&amp;$E$19&amp;")="&amp;G15&amp;"))", "Bar", "", "Close", "5", "0", "", "", "","FALSE","T"))</f>
        <v>4079</v>
      </c>
      <c r="Z15" s="115">
        <f ca="1">IF(O15=1,"",RTD("cqg.rtd",,"StudyData", "(Vol("&amp;$E$20&amp;")when  (LocalYear("&amp;$E$20&amp;")="&amp;$D$9&amp;" AND LocalMonth("&amp;$E$20&amp;")="&amp;$C$9&amp;" AND LocalDay("&amp;$E$20&amp;")="&amp;$B$9&amp;" AND LocalHour("&amp;$E$20&amp;")="&amp;F15&amp;" AND LocalMinute("&amp;$E$20&amp;")="&amp;G15&amp;"))", "Bar", "", "Close", "5", "0", "", "", "","FALSE","T"))</f>
        <v>9852</v>
      </c>
      <c r="AA15" s="115">
        <f ca="1">IF(O15=1,"",RTD("cqg.rtd",,"StudyData", "(Vol("&amp;$E$21&amp;")when  (LocalYear("&amp;$E$21&amp;")="&amp;$D$10&amp;" AND LocalMonth("&amp;$E$21&amp;")="&amp;$C$10&amp;" AND LocalDay("&amp;$E$21&amp;")="&amp;$B$10&amp;" AND LocalHour("&amp;$E$21&amp;")="&amp;F15&amp;" AND LocalMinute("&amp;$E$21&amp;")="&amp;G15&amp;"))", "Bar", "", "Close", "5", "0", "", "", "","FALSE","T"))</f>
        <v>6265</v>
      </c>
      <c r="AB15" s="115">
        <f ca="1">IF(O15=1,"",RTD("cqg.rtd",,"StudyData", "(Vol("&amp;$E$21&amp;")when  (LocalYear("&amp;$E$21&amp;")="&amp;$D$11&amp;" AND LocalMonth("&amp;$E$21&amp;")="&amp;$C$11&amp;" AND LocalDay("&amp;$E$21&amp;")="&amp;$B$11&amp;" AND LocalHour("&amp;$E$21&amp;")="&amp;F15&amp;" AND LocalMinute("&amp;$E$21&amp;")="&amp;G15&amp;"))", "Bar", "", "Close", "5", "0", "", "", "","FALSE","T"))</f>
        <v>8339</v>
      </c>
      <c r="AC15" s="116">
        <f t="shared" ca="1" si="3"/>
        <v>4700</v>
      </c>
      <c r="AE15" s="115" t="str">
        <f ca="1">IF($R15=1,SUM($S$1:S15),"")</f>
        <v/>
      </c>
      <c r="AF15" s="115" t="str">
        <f ca="1">IF($R15=1,SUM($T$1:T15),"")</f>
        <v/>
      </c>
      <c r="AG15" s="115" t="str">
        <f ca="1">IF($R15=1,SUM($U$1:U15),"")</f>
        <v/>
      </c>
      <c r="AH15" s="115" t="str">
        <f ca="1">IF($R15=1,SUM($V$1:V15),"")</f>
        <v/>
      </c>
      <c r="AI15" s="115" t="str">
        <f ca="1">IF($R15=1,SUM($W$1:W15),"")</f>
        <v/>
      </c>
      <c r="AJ15" s="115" t="str">
        <f ca="1">IF($R15=1,SUM($X$1:X15),"")</f>
        <v/>
      </c>
      <c r="AK15" s="115" t="str">
        <f ca="1">IF($R15=1,SUM($Y$1:Y15),"")</f>
        <v/>
      </c>
      <c r="AL15" s="115" t="str">
        <f ca="1">IF($R15=1,SUM($Z$1:Z15),"")</f>
        <v/>
      </c>
      <c r="AM15" s="115" t="str">
        <f ca="1">IF($R15=1,SUM($AA$1:AA15),"")</f>
        <v/>
      </c>
      <c r="AN15" s="115" t="str">
        <f ca="1">IF($R15=1,SUM($AB$1:AB15),"")</f>
        <v/>
      </c>
      <c r="AO15" s="115" t="str">
        <f ca="1">IF($R15=1,SUM($AC$1:AC15),"")</f>
        <v/>
      </c>
      <c r="AQ15" s="120" t="str">
        <f t="shared" si="9"/>
        <v>8:30</v>
      </c>
    </row>
    <row r="16" spans="1:43" x14ac:dyDescent="0.3">
      <c r="A16" s="124">
        <f ca="1">NOW()</f>
        <v>42416.387468402776</v>
      </c>
      <c r="B16" s="115">
        <f t="shared" ref="B16:B26" ca="1" si="13">WEEKDAY(A16)</f>
        <v>3</v>
      </c>
      <c r="C16" s="115">
        <f ca="1" xml:space="preserve"> RTD("cqg.rtd",,"StudyData", "(Vol("&amp;$B$12&amp;"?1"&amp;")when  (LocalYear("&amp;$B$12&amp;"?1"&amp;")="&amp;$D$5&amp;" AND LocalMonth("&amp;$B$12&amp;"?1"&amp;")="&amp;$C$5&amp;" AND LocalDay("&amp;$B$12&amp;"?1"&amp;")="&amp;$B5&amp;" AND LocalHour("&amp;$B$12&amp;"?1"&amp;")="&amp;$F$1&amp;" AND LocalMinute("&amp;$B$12&amp;"?1"&amp;")="&amp;$G$1&amp;"))", "Bar", "", "Close", "5", "0", "", "", "","FALSE","T")</f>
        <v>1278</v>
      </c>
      <c r="D16" s="115">
        <f ca="1" xml:space="preserve"> RTD("cqg.rtd",,"StudyData", "(Vol("&amp;$B$12&amp;"?2"&amp;")when  (LocalYear("&amp;$B$12&amp;"?2"&amp;")="&amp;$D$5&amp;" AND LocalMonth("&amp;$B$12&amp;"?2"&amp;")="&amp;$C$5&amp;" AND LocalDay("&amp;$B$12&amp;"?2"&amp;")="&amp;$B5&amp;" AND LocalHour("&amp;$B$12&amp;"?2"&amp;")="&amp;$F$1&amp;" AND LocalMinute("&amp;$B$12&amp;"?2"&amp;")="&amp;$G$1&amp;"))", "Bar", "", "Close", "5", "0", "", "", "","FALSE","T")</f>
        <v>367</v>
      </c>
      <c r="E16" s="115" t="str">
        <f t="shared" ca="1" si="12"/>
        <v>CLE??1</v>
      </c>
      <c r="F16" s="115">
        <f t="shared" si="11"/>
        <v>8</v>
      </c>
      <c r="G16" s="117">
        <f t="shared" si="5"/>
        <v>35</v>
      </c>
      <c r="H16" s="118">
        <f t="shared" si="6"/>
        <v>0.3576388888888889</v>
      </c>
      <c r="K16" s="116">
        <f ca="1" xml:space="preserve"> IF(O16=1,"",RTD("cqg.rtd",,"StudyData",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2583</v>
      </c>
      <c r="L16" s="116">
        <f ca="1">IF(K16="",NA(),RTD("cqg.rtd",,"StudyData",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2583</v>
      </c>
      <c r="M16" s="116">
        <f t="shared" ca="1" si="2"/>
        <v>6374.5</v>
      </c>
      <c r="O16" s="115">
        <f t="shared" si="7"/>
        <v>0</v>
      </c>
      <c r="R16" s="115">
        <f t="shared" ca="1" si="8"/>
        <v>1.5000000000000006E-2</v>
      </c>
      <c r="S16" s="115">
        <f ca="1">IF(O16=1,"",RTD("cqg.rtd",,"StudyData", "(Vol("&amp;$E$13&amp;")when  (LocalYear("&amp;$E$13&amp;")="&amp;$D$2&amp;" AND LocalMonth("&amp;$E$13&amp;")="&amp;$C$2&amp;" AND LocalDay("&amp;$E$13&amp;")="&amp;$B$2&amp;" AND LocalHour("&amp;$E$13&amp;")="&amp;F16&amp;" AND LocalMinute("&amp;$E$13&amp;")="&amp;G16&amp;"))", "Bar", "", "Close", "5", "0", "", "", "","FALSE","T"))</f>
        <v>1700</v>
      </c>
      <c r="T16" s="115">
        <f ca="1">IF(O16=1,"",RTD("cqg.rtd",,"StudyData", "(Vol("&amp;$E$14&amp;")when  (LocalYear("&amp;$E$14&amp;")="&amp;$D$3&amp;" AND LocalMonth("&amp;$E$14&amp;")="&amp;$C$3&amp;" AND LocalDay("&amp;$E$14&amp;")="&amp;$B$3&amp;" AND LocalHour("&amp;$E$14&amp;")="&amp;F16&amp;" AND LocalMinute("&amp;$E$14&amp;")="&amp;G16&amp;"))", "Bar", "", "Close", "5", "0", "", "", "","FALSE","T"))</f>
        <v>6941</v>
      </c>
      <c r="U16" s="115">
        <f ca="1">IF(O16=1,"",RTD("cqg.rtd",,"StudyData", "(Vol("&amp;$E$15&amp;")when  (LocalYear("&amp;$E$15&amp;")="&amp;$D$4&amp;" AND LocalMonth("&amp;$E$15&amp;")="&amp;$C$4&amp;" AND LocalDay("&amp;$E$15&amp;")="&amp;$B$4&amp;" AND LocalHour("&amp;$E$15&amp;")="&amp;F16&amp;" AND LocalMinute("&amp;$E$15&amp;")="&amp;G16&amp;"))", "Bar", "", "Close", "5", "0", "", "", "","FALSE","T"))</f>
        <v>5570</v>
      </c>
      <c r="V16" s="115">
        <f ca="1">IF(O16=1,"",RTD("cqg.rtd",,"StudyData", "(Vol("&amp;$E$16&amp;")when  (LocalYear("&amp;$E$16&amp;")="&amp;$D$5&amp;" AND LocalMonth("&amp;$E$16&amp;")="&amp;$C$5&amp;" AND LocalDay("&amp;$E$16&amp;")="&amp;$B$5&amp;" AND LocalHour("&amp;$E$16&amp;")="&amp;F16&amp;" AND LocalMinute("&amp;$E$16&amp;")="&amp;G16&amp;"))", "Bar", "", "Close", "5", "0", "", "", "","FALSE","T"))</f>
        <v>6909</v>
      </c>
      <c r="W16" s="115">
        <f ca="1">IF(O16=1,"",RTD("cqg.rtd",,"StudyData", "(Vol("&amp;$E$17&amp;")when  (LocalYear("&amp;$E$17&amp;")="&amp;$D$6&amp;" AND LocalMonth("&amp;$E$17&amp;")="&amp;$C$6&amp;" AND LocalDay("&amp;$E$17&amp;")="&amp;$B$6&amp;" AND LocalHour("&amp;$E$17&amp;")="&amp;F16&amp;" AND LocalMinute("&amp;$E$17&amp;")="&amp;G16&amp;"))", "Bar", "", "Close", "5", "0", "", "", "","FALSE","T"))</f>
        <v>4457</v>
      </c>
      <c r="X16" s="115">
        <f ca="1">IF(O16=1,"",RTD("cqg.rtd",,"StudyData", "(Vol("&amp;$E$18&amp;")when  (LocalYear("&amp;$E$18&amp;")="&amp;$D$7&amp;" AND LocalMonth("&amp;$E$18&amp;")="&amp;$C$7&amp;" AND LocalDay("&amp;$E$18&amp;")="&amp;$B$7&amp;" AND LocalHour("&amp;$E$18&amp;")="&amp;F16&amp;" AND LocalMinute("&amp;$E$18&amp;")="&amp;G16&amp;"))", "Bar", "", "Close", "5", "0", "", "", "","FALSE","T"))</f>
        <v>5216</v>
      </c>
      <c r="Y16" s="115">
        <f ca="1">IF(O16=1,"",RTD("cqg.rtd",,"StudyData", "(Vol("&amp;$E$19&amp;")when  (LocalYear("&amp;$E$19&amp;")="&amp;$D$8&amp;" AND LocalMonth("&amp;$E$19&amp;")="&amp;$C$8&amp;" AND LocalDay("&amp;$E$19&amp;")="&amp;$B$8&amp;" AND LocalHour("&amp;$E$19&amp;")="&amp;F16&amp;" AND LocalMinute("&amp;$E$19&amp;")="&amp;G16&amp;"))", "Bar", "", "Close", "5", "0", "", "", "","FALSE","T"))</f>
        <v>6962</v>
      </c>
      <c r="Z16" s="115">
        <f ca="1">IF(O16=1,"",RTD("cqg.rtd",,"StudyData", "(Vol("&amp;$E$20&amp;")when  (LocalYear("&amp;$E$20&amp;")="&amp;$D$9&amp;" AND LocalMonth("&amp;$E$20&amp;")="&amp;$C$9&amp;" AND LocalDay("&amp;$E$20&amp;")="&amp;$B$9&amp;" AND LocalHour("&amp;$E$20&amp;")="&amp;F16&amp;" AND LocalMinute("&amp;$E$20&amp;")="&amp;G16&amp;"))", "Bar", "", "Close", "5", "0", "", "", "","FALSE","T"))</f>
        <v>10220</v>
      </c>
      <c r="AA16" s="115">
        <f ca="1">IF(O16=1,"",RTD("cqg.rtd",,"StudyData", "(Vol("&amp;$E$21&amp;")when  (LocalYear("&amp;$E$21&amp;")="&amp;$D$10&amp;" AND LocalMonth("&amp;$E$21&amp;")="&amp;$C$10&amp;" AND LocalDay("&amp;$E$21&amp;")="&amp;$B$10&amp;" AND LocalHour("&amp;$E$21&amp;")="&amp;F16&amp;" AND LocalMinute("&amp;$E$21&amp;")="&amp;G16&amp;"))", "Bar", "", "Close", "5", "0", "", "", "","FALSE","T"))</f>
        <v>5489</v>
      </c>
      <c r="AB16" s="115">
        <f ca="1">IF(O16=1,"",RTD("cqg.rtd",,"StudyData", "(Vol("&amp;$E$21&amp;")when  (LocalYear("&amp;$E$21&amp;")="&amp;$D$11&amp;" AND LocalMonth("&amp;$E$21&amp;")="&amp;$C$11&amp;" AND LocalDay("&amp;$E$21&amp;")="&amp;$B$11&amp;" AND LocalHour("&amp;$E$21&amp;")="&amp;F16&amp;" AND LocalMinute("&amp;$E$21&amp;")="&amp;G16&amp;"))", "Bar", "", "Close", "5", "0", "", "", "","FALSE","T"))</f>
        <v>10281</v>
      </c>
      <c r="AC16" s="116">
        <f t="shared" ca="1" si="3"/>
        <v>2583</v>
      </c>
      <c r="AE16" s="115" t="str">
        <f ca="1">IF($R16=1,SUM($S$1:S16),"")</f>
        <v/>
      </c>
      <c r="AF16" s="115" t="str">
        <f ca="1">IF($R16=1,SUM($T$1:T16),"")</f>
        <v/>
      </c>
      <c r="AG16" s="115" t="str">
        <f ca="1">IF($R16=1,SUM($U$1:U16),"")</f>
        <v/>
      </c>
      <c r="AH16" s="115" t="str">
        <f ca="1">IF($R16=1,SUM($V$1:V16),"")</f>
        <v/>
      </c>
      <c r="AI16" s="115" t="str">
        <f ca="1">IF($R16=1,SUM($W$1:W16),"")</f>
        <v/>
      </c>
      <c r="AJ16" s="115" t="str">
        <f ca="1">IF($R16=1,SUM($X$1:X16),"")</f>
        <v/>
      </c>
      <c r="AK16" s="115" t="str">
        <f ca="1">IF($R16=1,SUM($Y$1:Y16),"")</f>
        <v/>
      </c>
      <c r="AL16" s="115" t="str">
        <f ca="1">IF($R16=1,SUM($Z$1:Z16),"")</f>
        <v/>
      </c>
      <c r="AM16" s="115" t="str">
        <f ca="1">IF($R16=1,SUM($AA$1:AA16),"")</f>
        <v/>
      </c>
      <c r="AN16" s="115" t="str">
        <f ca="1">IF($R16=1,SUM($AB$1:AB16),"")</f>
        <v/>
      </c>
      <c r="AO16" s="115" t="str">
        <f ca="1">IF($R16=1,SUM($AC$1:AC16),"")</f>
        <v/>
      </c>
      <c r="AQ16" s="120" t="str">
        <f t="shared" si="9"/>
        <v>8:35</v>
      </c>
    </row>
    <row r="17" spans="1:43" x14ac:dyDescent="0.3">
      <c r="A17" s="124">
        <f t="shared" ref="A17:A26" ca="1" si="14">IF(B16=2,A16-3,A16-1)</f>
        <v>42415.387468402776</v>
      </c>
      <c r="B17" s="115">
        <f t="shared" ca="1" si="13"/>
        <v>2</v>
      </c>
      <c r="C17" s="115">
        <f ca="1" xml:space="preserve"> RTD("cqg.rtd",,"StudyData", "(Vol("&amp;$B$12&amp;"?1"&amp;")when  (LocalYear("&amp;$B$12&amp;"?1"&amp;")="&amp;$D$6&amp;" AND LocalMonth("&amp;$B$12&amp;"?1"&amp;")="&amp;$C$6&amp;" AND LocalDay("&amp;$B$12&amp;"?1"&amp;")="&amp;$B6&amp;" AND LocalHour("&amp;$B$12&amp;"?1"&amp;")="&amp;$F$1&amp;" AND LocalMinute("&amp;$B$12&amp;"?1"&amp;")="&amp;$G$1&amp;"))", "Bar", "", "Close", "5", "0", "", "", "","FALSE","T")</f>
        <v>2171</v>
      </c>
      <c r="D17" s="115">
        <f ca="1" xml:space="preserve"> RTD("cqg.rtd",,"StudyData", "(Vol("&amp;$B$12&amp;"?2"&amp;")when  (LocalYear("&amp;$B$12&amp;"?2"&amp;")="&amp;$D$6&amp;" AND LocalMonth("&amp;$B$12&amp;"?2"&amp;")="&amp;$C$6&amp;" AND LocalDay("&amp;$B$12&amp;"?2"&amp;")="&amp;$B6&amp;" AND LocalHour("&amp;$B$12&amp;"?2"&amp;")="&amp;$F$1&amp;" AND LocalMinute("&amp;$B$12&amp;"?2"&amp;")="&amp;$G$1&amp;"))", "Bar", "", "Close", "5", "0", "", "", "","FALSE","T")</f>
        <v>263</v>
      </c>
      <c r="E17" s="115" t="str">
        <f t="shared" ca="1" si="12"/>
        <v>CLE??1</v>
      </c>
      <c r="F17" s="115">
        <f t="shared" si="11"/>
        <v>8</v>
      </c>
      <c r="G17" s="117">
        <f t="shared" si="5"/>
        <v>40</v>
      </c>
      <c r="H17" s="118">
        <f t="shared" si="6"/>
        <v>0.3611111111111111</v>
      </c>
      <c r="K17" s="116">
        <f ca="1" xml:space="preserve"> IF(O17=1,"",RTD("cqg.rtd",,"StudyData",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4991</v>
      </c>
      <c r="L17" s="116">
        <f ca="1">IF(K17="",NA(),RTD("cqg.rtd",,"StudyData",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4991</v>
      </c>
      <c r="M17" s="116">
        <f t="shared" ca="1" si="2"/>
        <v>4788.7</v>
      </c>
      <c r="O17" s="115">
        <f t="shared" si="7"/>
        <v>0</v>
      </c>
      <c r="R17" s="115">
        <f t="shared" ca="1" si="8"/>
        <v>1.6000000000000007E-2</v>
      </c>
      <c r="S17" s="115">
        <f ca="1">IF(O17=1,"",RTD("cqg.rtd",,"StudyData", "(Vol("&amp;$E$13&amp;")when  (LocalYear("&amp;$E$13&amp;")="&amp;$D$2&amp;" AND LocalMonth("&amp;$E$13&amp;")="&amp;$C$2&amp;" AND LocalDay("&amp;$E$13&amp;")="&amp;$B$2&amp;" AND LocalHour("&amp;$E$13&amp;")="&amp;F17&amp;" AND LocalMinute("&amp;$E$13&amp;")="&amp;G17&amp;"))", "Bar", "", "Close", "5", "0", "", "", "","FALSE","T"))</f>
        <v>1010</v>
      </c>
      <c r="T17" s="115">
        <f ca="1">IF(O17=1,"",RTD("cqg.rtd",,"StudyData", "(Vol("&amp;$E$14&amp;")when  (LocalYear("&amp;$E$14&amp;")="&amp;$D$3&amp;" AND LocalMonth("&amp;$E$14&amp;")="&amp;$C$3&amp;" AND LocalDay("&amp;$E$14&amp;")="&amp;$B$3&amp;" AND LocalHour("&amp;$E$14&amp;")="&amp;F17&amp;" AND LocalMinute("&amp;$E$14&amp;")="&amp;G17&amp;"))", "Bar", "", "Close", "5", "0", "", "", "","FALSE","T"))</f>
        <v>6163</v>
      </c>
      <c r="U17" s="115">
        <f ca="1">IF(O17=1,"",RTD("cqg.rtd",,"StudyData", "(Vol("&amp;$E$15&amp;")when  (LocalYear("&amp;$E$15&amp;")="&amp;$D$4&amp;" AND LocalMonth("&amp;$E$15&amp;")="&amp;$C$4&amp;" AND LocalDay("&amp;$E$15&amp;")="&amp;$B$4&amp;" AND LocalHour("&amp;$E$15&amp;")="&amp;F17&amp;" AND LocalMinute("&amp;$E$15&amp;")="&amp;G17&amp;"))", "Bar", "", "Close", "5", "0", "", "", "","FALSE","T"))</f>
        <v>4983</v>
      </c>
      <c r="V17" s="115">
        <f ca="1">IF(O17=1,"",RTD("cqg.rtd",,"StudyData", "(Vol("&amp;$E$16&amp;")when  (LocalYear("&amp;$E$16&amp;")="&amp;$D$5&amp;" AND LocalMonth("&amp;$E$16&amp;")="&amp;$C$5&amp;" AND LocalDay("&amp;$E$16&amp;")="&amp;$B$5&amp;" AND LocalHour("&amp;$E$16&amp;")="&amp;F17&amp;" AND LocalMinute("&amp;$E$16&amp;")="&amp;G17&amp;"))", "Bar", "", "Close", "5", "0", "", "", "","FALSE","T"))</f>
        <v>5412</v>
      </c>
      <c r="W17" s="115">
        <f ca="1">IF(O17=1,"",RTD("cqg.rtd",,"StudyData", "(Vol("&amp;$E$17&amp;")when  (LocalYear("&amp;$E$17&amp;")="&amp;$D$6&amp;" AND LocalMonth("&amp;$E$17&amp;")="&amp;$C$6&amp;" AND LocalDay("&amp;$E$17&amp;")="&amp;$B$6&amp;" AND LocalHour("&amp;$E$17&amp;")="&amp;F17&amp;" AND LocalMinute("&amp;$E$17&amp;")="&amp;G17&amp;"))", "Bar", "", "Close", "5", "0", "", "", "","FALSE","T"))</f>
        <v>4699</v>
      </c>
      <c r="X17" s="115">
        <f ca="1">IF(O17=1,"",RTD("cqg.rtd",,"StudyData", "(Vol("&amp;$E$18&amp;")when  (LocalYear("&amp;$E$18&amp;")="&amp;$D$7&amp;" AND LocalMonth("&amp;$E$18&amp;")="&amp;$C$7&amp;" AND LocalDay("&amp;$E$18&amp;")="&amp;$B$7&amp;" AND LocalHour("&amp;$E$18&amp;")="&amp;F17&amp;" AND LocalMinute("&amp;$E$18&amp;")="&amp;G17&amp;"))", "Bar", "", "Close", "5", "0", "", "", "","FALSE","T"))</f>
        <v>3070</v>
      </c>
      <c r="Y17" s="115">
        <f ca="1">IF(O17=1,"",RTD("cqg.rtd",,"StudyData", "(Vol("&amp;$E$19&amp;")when  (LocalYear("&amp;$E$19&amp;")="&amp;$D$8&amp;" AND LocalMonth("&amp;$E$19&amp;")="&amp;$C$8&amp;" AND LocalDay("&amp;$E$19&amp;")="&amp;$B$8&amp;" AND LocalHour("&amp;$E$19&amp;")="&amp;F17&amp;" AND LocalMinute("&amp;$E$19&amp;")="&amp;G17&amp;"))", "Bar", "", "Close", "5", "0", "", "", "","FALSE","T"))</f>
        <v>2902</v>
      </c>
      <c r="Z17" s="115">
        <f ca="1">IF(O17=1,"",RTD("cqg.rtd",,"StudyData", "(Vol("&amp;$E$20&amp;")when  (LocalYear("&amp;$E$20&amp;")="&amp;$D$9&amp;" AND LocalMonth("&amp;$E$20&amp;")="&amp;$C$9&amp;" AND LocalDay("&amp;$E$20&amp;")="&amp;$B$9&amp;" AND LocalHour("&amp;$E$20&amp;")="&amp;F17&amp;" AND LocalMinute("&amp;$E$20&amp;")="&amp;G17&amp;"))", "Bar", "", "Close", "5", "0", "", "", "","FALSE","T"))</f>
        <v>8474</v>
      </c>
      <c r="AA17" s="115">
        <f ca="1">IF(O17=1,"",RTD("cqg.rtd",,"StudyData", "(Vol("&amp;$E$21&amp;")when  (LocalYear("&amp;$E$21&amp;")="&amp;$D$10&amp;" AND LocalMonth("&amp;$E$21&amp;")="&amp;$C$10&amp;" AND LocalDay("&amp;$E$21&amp;")="&amp;$B$10&amp;" AND LocalHour("&amp;$E$21&amp;")="&amp;F17&amp;" AND LocalMinute("&amp;$E$21&amp;")="&amp;G17&amp;"))", "Bar", "", "Close", "5", "0", "", "", "","FALSE","T"))</f>
        <v>6496</v>
      </c>
      <c r="AB17" s="115">
        <f ca="1">IF(O17=1,"",RTD("cqg.rtd",,"StudyData", "(Vol("&amp;$E$21&amp;")when  (LocalYear("&amp;$E$21&amp;")="&amp;$D$11&amp;" AND LocalMonth("&amp;$E$21&amp;")="&amp;$C$11&amp;" AND LocalDay("&amp;$E$21&amp;")="&amp;$B$11&amp;" AND LocalHour("&amp;$E$21&amp;")="&amp;F17&amp;" AND LocalMinute("&amp;$E$21&amp;")="&amp;G17&amp;"))", "Bar", "", "Close", "5", "0", "", "", "","FALSE","T"))</f>
        <v>4678</v>
      </c>
      <c r="AC17" s="116">
        <f t="shared" ca="1" si="3"/>
        <v>4991</v>
      </c>
      <c r="AE17" s="115" t="str">
        <f ca="1">IF($R17=1,SUM($S$1:S17),"")</f>
        <v/>
      </c>
      <c r="AF17" s="115" t="str">
        <f ca="1">IF($R17=1,SUM($T$1:T17),"")</f>
        <v/>
      </c>
      <c r="AG17" s="115" t="str">
        <f ca="1">IF($R17=1,SUM($U$1:U17),"")</f>
        <v/>
      </c>
      <c r="AH17" s="115" t="str">
        <f ca="1">IF($R17=1,SUM($V$1:V17),"")</f>
        <v/>
      </c>
      <c r="AI17" s="115" t="str">
        <f ca="1">IF($R17=1,SUM($W$1:W17),"")</f>
        <v/>
      </c>
      <c r="AJ17" s="115" t="str">
        <f ca="1">IF($R17=1,SUM($X$1:X17),"")</f>
        <v/>
      </c>
      <c r="AK17" s="115" t="str">
        <f ca="1">IF($R17=1,SUM($Y$1:Y17),"")</f>
        <v/>
      </c>
      <c r="AL17" s="115" t="str">
        <f ca="1">IF($R17=1,SUM($Z$1:Z17),"")</f>
        <v/>
      </c>
      <c r="AM17" s="115" t="str">
        <f ca="1">IF($R17=1,SUM($AA$1:AA17),"")</f>
        <v/>
      </c>
      <c r="AN17" s="115" t="str">
        <f ca="1">IF($R17=1,SUM($AB$1:AB17),"")</f>
        <v/>
      </c>
      <c r="AO17" s="115" t="str">
        <f ca="1">IF($R17=1,SUM($AC$1:AC17),"")</f>
        <v/>
      </c>
      <c r="AQ17" s="120" t="str">
        <f t="shared" si="9"/>
        <v>8:40</v>
      </c>
    </row>
    <row r="18" spans="1:43" x14ac:dyDescent="0.3">
      <c r="A18" s="124">
        <f t="shared" ca="1" si="14"/>
        <v>42412.387468402776</v>
      </c>
      <c r="B18" s="115">
        <f t="shared" ca="1" si="13"/>
        <v>6</v>
      </c>
      <c r="C18" s="115">
        <f ca="1" xml:space="preserve"> RTD("cqg.rtd",,"StudyData", "(Vol("&amp;$B$12&amp;"?1"&amp;")when  (LocalYear("&amp;$B$12&amp;"?1"&amp;")="&amp;$D$7&amp;" AND LocalMonth("&amp;$B$12&amp;"?1"&amp;")="&amp;$C$7&amp;" AND LocalDay("&amp;$B$12&amp;"?1"&amp;")="&amp;$B7&amp;" AND LocalHour("&amp;$B$12&amp;"?1"&amp;")="&amp;$F$1&amp;" AND LocalMinute("&amp;$B$12&amp;"?1"&amp;")="&amp;$G$1&amp;"))", "Bar", "", "Close", "5", "0", "", "", "","FALSE","T")</f>
        <v>1181</v>
      </c>
      <c r="D18" s="115">
        <f ca="1" xml:space="preserve"> RTD("cqg.rtd",,"StudyData", "(Vol("&amp;$B$12&amp;"?2"&amp;")when  (LocalYear("&amp;$B$12&amp;"?2"&amp;")="&amp;$D$7&amp;" AND LocalMonth("&amp;$B$12&amp;"?2"&amp;")="&amp;$C$7&amp;" AND LocalDay("&amp;$B$12&amp;"?2"&amp;")="&amp;$B7&amp;" AND LocalHour("&amp;$B$12&amp;"?2"&amp;")="&amp;$F$1&amp;" AND LocalMinute("&amp;$B$12&amp;"?2"&amp;")="&amp;$G$1&amp;"))", "Bar", "", "Close", "5", "0", "", "", "","FALSE","T")</f>
        <v>124</v>
      </c>
      <c r="E18" s="115" t="str">
        <f t="shared" ca="1" si="12"/>
        <v>CLE??1</v>
      </c>
      <c r="F18" s="115">
        <f t="shared" si="11"/>
        <v>8</v>
      </c>
      <c r="G18" s="117">
        <f t="shared" si="5"/>
        <v>45</v>
      </c>
      <c r="H18" s="118">
        <f t="shared" si="6"/>
        <v>0.36458333333333331</v>
      </c>
      <c r="K18" s="116">
        <f ca="1" xml:space="preserve"> IF(O18=1,"",RTD("cqg.rtd",,"StudyData",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7430</v>
      </c>
      <c r="L18" s="116">
        <f ca="1">IF(K18="",NA(),RTD("cqg.rtd",,"StudyData",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7430</v>
      </c>
      <c r="M18" s="116">
        <f t="shared" ca="1" si="2"/>
        <v>5248.7</v>
      </c>
      <c r="O18" s="115">
        <f t="shared" si="7"/>
        <v>0</v>
      </c>
      <c r="R18" s="115">
        <f t="shared" ca="1" si="8"/>
        <v>1.7000000000000008E-2</v>
      </c>
      <c r="S18" s="115">
        <f ca="1">IF(O18=1,"",RTD("cqg.rtd",,"StudyData", "(Vol("&amp;$E$13&amp;")when  (LocalYear("&amp;$E$13&amp;")="&amp;$D$2&amp;" AND LocalMonth("&amp;$E$13&amp;")="&amp;$C$2&amp;" AND LocalDay("&amp;$E$13&amp;")="&amp;$B$2&amp;" AND LocalHour("&amp;$E$13&amp;")="&amp;F18&amp;" AND LocalMinute("&amp;$E$13&amp;")="&amp;G18&amp;"))", "Bar", "", "Close", "5", "0", "", "", "","FALSE","T"))</f>
        <v>880</v>
      </c>
      <c r="T18" s="115">
        <f ca="1">IF(O18=1,"",RTD("cqg.rtd",,"StudyData", "(Vol("&amp;$E$14&amp;")when  (LocalYear("&amp;$E$14&amp;")="&amp;$D$3&amp;" AND LocalMonth("&amp;$E$14&amp;")="&amp;$C$3&amp;" AND LocalDay("&amp;$E$14&amp;")="&amp;$B$3&amp;" AND LocalHour("&amp;$E$14&amp;")="&amp;F18&amp;" AND LocalMinute("&amp;$E$14&amp;")="&amp;G18&amp;"))", "Bar", "", "Close", "5", "0", "", "", "","FALSE","T"))</f>
        <v>6936</v>
      </c>
      <c r="U18" s="115">
        <f ca="1">IF(O18=1,"",RTD("cqg.rtd",,"StudyData", "(Vol("&amp;$E$15&amp;")when  (LocalYear("&amp;$E$15&amp;")="&amp;$D$4&amp;" AND LocalMonth("&amp;$E$15&amp;")="&amp;$C$4&amp;" AND LocalDay("&amp;$E$15&amp;")="&amp;$B$4&amp;" AND LocalHour("&amp;$E$15&amp;")="&amp;F18&amp;" AND LocalMinute("&amp;$E$15&amp;")="&amp;G18&amp;"))", "Bar", "", "Close", "5", "0", "", "", "","FALSE","T"))</f>
        <v>8392</v>
      </c>
      <c r="V18" s="115">
        <f ca="1">IF(O18=1,"",RTD("cqg.rtd",,"StudyData", "(Vol("&amp;$E$16&amp;")when  (LocalYear("&amp;$E$16&amp;")="&amp;$D$5&amp;" AND LocalMonth("&amp;$E$16&amp;")="&amp;$C$5&amp;" AND LocalDay("&amp;$E$16&amp;")="&amp;$B$5&amp;" AND LocalHour("&amp;$E$16&amp;")="&amp;F18&amp;" AND LocalMinute("&amp;$E$16&amp;")="&amp;G18&amp;"))", "Bar", "", "Close", "5", "0", "", "", "","FALSE","T"))</f>
        <v>3697</v>
      </c>
      <c r="W18" s="115">
        <f ca="1">IF(O18=1,"",RTD("cqg.rtd",,"StudyData", "(Vol("&amp;$E$17&amp;")when  (LocalYear("&amp;$E$17&amp;")="&amp;$D$6&amp;" AND LocalMonth("&amp;$E$17&amp;")="&amp;$C$6&amp;" AND LocalDay("&amp;$E$17&amp;")="&amp;$B$6&amp;" AND LocalHour("&amp;$E$17&amp;")="&amp;F18&amp;" AND LocalMinute("&amp;$E$17&amp;")="&amp;G18&amp;"))", "Bar", "", "Close", "5", "0", "", "", "","FALSE","T"))</f>
        <v>6639</v>
      </c>
      <c r="X18" s="115">
        <f ca="1">IF(O18=1,"",RTD("cqg.rtd",,"StudyData", "(Vol("&amp;$E$18&amp;")when  (LocalYear("&amp;$E$18&amp;")="&amp;$D$7&amp;" AND LocalMonth("&amp;$E$18&amp;")="&amp;$C$7&amp;" AND LocalDay("&amp;$E$18&amp;")="&amp;$B$7&amp;" AND LocalHour("&amp;$E$18&amp;")="&amp;F18&amp;" AND LocalMinute("&amp;$E$18&amp;")="&amp;G18&amp;"))", "Bar", "", "Close", "5", "0", "", "", "","FALSE","T"))</f>
        <v>3597</v>
      </c>
      <c r="Y18" s="115">
        <f ca="1">IF(O18=1,"",RTD("cqg.rtd",,"StudyData", "(Vol("&amp;$E$19&amp;")when  (LocalYear("&amp;$E$19&amp;")="&amp;$D$8&amp;" AND LocalMonth("&amp;$E$19&amp;")="&amp;$C$8&amp;" AND LocalDay("&amp;$E$19&amp;")="&amp;$B$8&amp;" AND LocalHour("&amp;$E$19&amp;")="&amp;F18&amp;" AND LocalMinute("&amp;$E$19&amp;")="&amp;G18&amp;"))", "Bar", "", "Close", "5", "0", "", "", "","FALSE","T"))</f>
        <v>4933</v>
      </c>
      <c r="Z18" s="115">
        <f ca="1">IF(O18=1,"",RTD("cqg.rtd",,"StudyData", "(Vol("&amp;$E$20&amp;")when  (LocalYear("&amp;$E$20&amp;")="&amp;$D$9&amp;" AND LocalMonth("&amp;$E$20&amp;")="&amp;$C$9&amp;" AND LocalDay("&amp;$E$20&amp;")="&amp;$B$9&amp;" AND LocalHour("&amp;$E$20&amp;")="&amp;F18&amp;" AND LocalMinute("&amp;$E$20&amp;")="&amp;G18&amp;"))", "Bar", "", "Close", "5", "0", "", "", "","FALSE","T"))</f>
        <v>6804</v>
      </c>
      <c r="AA18" s="115">
        <f ca="1">IF(O18=1,"",RTD("cqg.rtd",,"StudyData", "(Vol("&amp;$E$21&amp;")when  (LocalYear("&amp;$E$21&amp;")="&amp;$D$10&amp;" AND LocalMonth("&amp;$E$21&amp;")="&amp;$C$10&amp;" AND LocalDay("&amp;$E$21&amp;")="&amp;$B$10&amp;" AND LocalHour("&amp;$E$21&amp;")="&amp;F18&amp;" AND LocalMinute("&amp;$E$21&amp;")="&amp;G18&amp;"))", "Bar", "", "Close", "5", "0", "", "", "","FALSE","T"))</f>
        <v>5191</v>
      </c>
      <c r="AB18" s="115">
        <f ca="1">IF(O18=1,"",RTD("cqg.rtd",,"StudyData", "(Vol("&amp;$E$21&amp;")when  (LocalYear("&amp;$E$21&amp;")="&amp;$D$11&amp;" AND LocalMonth("&amp;$E$21&amp;")="&amp;$C$11&amp;" AND LocalDay("&amp;$E$21&amp;")="&amp;$B$11&amp;" AND LocalHour("&amp;$E$21&amp;")="&amp;F18&amp;" AND LocalMinute("&amp;$E$21&amp;")="&amp;G18&amp;"))", "Bar", "", "Close", "5", "0", "", "", "","FALSE","T"))</f>
        <v>5418</v>
      </c>
      <c r="AC18" s="116">
        <f t="shared" ca="1" si="3"/>
        <v>7430</v>
      </c>
      <c r="AE18" s="115" t="str">
        <f ca="1">IF($R18=1,SUM($S$1:S18),"")</f>
        <v/>
      </c>
      <c r="AF18" s="115" t="str">
        <f ca="1">IF($R18=1,SUM($T$1:T18),"")</f>
        <v/>
      </c>
      <c r="AG18" s="115" t="str">
        <f ca="1">IF($R18=1,SUM($U$1:U18),"")</f>
        <v/>
      </c>
      <c r="AH18" s="115" t="str">
        <f ca="1">IF($R18=1,SUM($V$1:V18),"")</f>
        <v/>
      </c>
      <c r="AI18" s="115" t="str">
        <f ca="1">IF($R18=1,SUM($W$1:W18),"")</f>
        <v/>
      </c>
      <c r="AJ18" s="115" t="str">
        <f ca="1">IF($R18=1,SUM($X$1:X18),"")</f>
        <v/>
      </c>
      <c r="AK18" s="115" t="str">
        <f ca="1">IF($R18=1,SUM($Y$1:Y18),"")</f>
        <v/>
      </c>
      <c r="AL18" s="115" t="str">
        <f ca="1">IF($R18=1,SUM($Z$1:Z18),"")</f>
        <v/>
      </c>
      <c r="AM18" s="115" t="str">
        <f ca="1">IF($R18=1,SUM($AA$1:AA18),"")</f>
        <v/>
      </c>
      <c r="AN18" s="115" t="str">
        <f ca="1">IF($R18=1,SUM($AB$1:AB18),"")</f>
        <v/>
      </c>
      <c r="AO18" s="115" t="str">
        <f ca="1">IF($R18=1,SUM($AC$1:AC18),"")</f>
        <v/>
      </c>
      <c r="AQ18" s="120" t="str">
        <f t="shared" si="9"/>
        <v>8:45</v>
      </c>
    </row>
    <row r="19" spans="1:43" x14ac:dyDescent="0.3">
      <c r="A19" s="124">
        <f t="shared" ca="1" si="14"/>
        <v>42411.387468402776</v>
      </c>
      <c r="B19" s="115">
        <f t="shared" ca="1" si="13"/>
        <v>5</v>
      </c>
      <c r="C19" s="115">
        <f ca="1" xml:space="preserve"> RTD("cqg.rtd",,"StudyData", "(Vol("&amp;$B$12&amp;"?1"&amp;")when  (LocalYear("&amp;$B$12&amp;"?1"&amp;")="&amp;$D$8&amp;" AND LocalMonth("&amp;$B$12&amp;"?1"&amp;")="&amp;$C$8&amp;" AND LocalDay("&amp;$B$12&amp;"?1"&amp;")="&amp;$B8&amp;" AND LocalHour("&amp;$B$12&amp;"?1"&amp;")="&amp;$F$1&amp;" AND LocalMinute("&amp;$B$12&amp;"?1"&amp;")="&amp;$G$1&amp;"))", "Bar", "", "Close", "5", "0", "", "", "","FALSE","T")</f>
        <v>1740</v>
      </c>
      <c r="D19" s="115">
        <f ca="1" xml:space="preserve"> RTD("cqg.rtd",,"StudyData", "(Vol("&amp;$B$12&amp;"?2"&amp;")when  (LocalYear("&amp;$B$12&amp;"?2"&amp;")="&amp;$D$8&amp;" AND LocalMonth("&amp;$B$12&amp;"?2"&amp;")="&amp;$C$8&amp;" AND LocalDay("&amp;$B$12&amp;"?2"&amp;")="&amp;$B8&amp;" AND LocalHour("&amp;$B$12&amp;"?2"&amp;")="&amp;$F$1&amp;" AND LocalMinute("&amp;$B$12&amp;"?2"&amp;")="&amp;$G$1&amp;"))", "Bar", "", "Close", "5", "0", "", "", "","FALSE","T")</f>
        <v>174</v>
      </c>
      <c r="E19" s="115" t="str">
        <f t="shared" ca="1" si="12"/>
        <v>CLE??1</v>
      </c>
      <c r="F19" s="115">
        <f t="shared" si="11"/>
        <v>8</v>
      </c>
      <c r="G19" s="117">
        <f t="shared" si="5"/>
        <v>50</v>
      </c>
      <c r="H19" s="118">
        <f t="shared" si="6"/>
        <v>0.36805555555555558</v>
      </c>
      <c r="K19" s="116">
        <f ca="1" xml:space="preserve"> IF(O19=1,"",RTD("cqg.rtd",,"StudyData",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3943</v>
      </c>
      <c r="L19" s="116">
        <f ca="1">IF(K19="",NA(),RTD("cqg.rtd",,"StudyData",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3943</v>
      </c>
      <c r="M19" s="116">
        <f t="shared" ca="1" si="2"/>
        <v>5788.2</v>
      </c>
      <c r="O19" s="115">
        <f t="shared" si="7"/>
        <v>0</v>
      </c>
      <c r="R19" s="115">
        <f t="shared" ca="1" si="8"/>
        <v>1.8000000000000009E-2</v>
      </c>
      <c r="S19" s="115">
        <f ca="1">IF(O19=1,"",RTD("cqg.rtd",,"StudyData", "(Vol("&amp;$E$13&amp;")when  (LocalYear("&amp;$E$13&amp;")="&amp;$D$2&amp;" AND LocalMonth("&amp;$E$13&amp;")="&amp;$C$2&amp;" AND LocalDay("&amp;$E$13&amp;")="&amp;$B$2&amp;" AND LocalHour("&amp;$E$13&amp;")="&amp;F19&amp;" AND LocalMinute("&amp;$E$13&amp;")="&amp;G19&amp;"))", "Bar", "", "Close", "5", "0", "", "", "","FALSE","T"))</f>
        <v>1360</v>
      </c>
      <c r="T19" s="115">
        <f ca="1">IF(O19=1,"",RTD("cqg.rtd",,"StudyData", "(Vol("&amp;$E$14&amp;")when  (LocalYear("&amp;$E$14&amp;")="&amp;$D$3&amp;" AND LocalMonth("&amp;$E$14&amp;")="&amp;$C$3&amp;" AND LocalDay("&amp;$E$14&amp;")="&amp;$B$3&amp;" AND LocalHour("&amp;$E$14&amp;")="&amp;F19&amp;" AND LocalMinute("&amp;$E$14&amp;")="&amp;G19&amp;"))", "Bar", "", "Close", "5", "0", "", "", "","FALSE","T"))</f>
        <v>5027</v>
      </c>
      <c r="U19" s="115">
        <f ca="1">IF(O19=1,"",RTD("cqg.rtd",,"StudyData", "(Vol("&amp;$E$15&amp;")when  (LocalYear("&amp;$E$15&amp;")="&amp;$D$4&amp;" AND LocalMonth("&amp;$E$15&amp;")="&amp;$C$4&amp;" AND LocalDay("&amp;$E$15&amp;")="&amp;$B$4&amp;" AND LocalHour("&amp;$E$15&amp;")="&amp;F19&amp;" AND LocalMinute("&amp;$E$15&amp;")="&amp;G19&amp;"))", "Bar", "", "Close", "5", "0", "", "", "","FALSE","T"))</f>
        <v>8185</v>
      </c>
      <c r="V19" s="115">
        <f ca="1">IF(O19=1,"",RTD("cqg.rtd",,"StudyData", "(Vol("&amp;$E$16&amp;")when  (LocalYear("&amp;$E$16&amp;")="&amp;$D$5&amp;" AND LocalMonth("&amp;$E$16&amp;")="&amp;$C$5&amp;" AND LocalDay("&amp;$E$16&amp;")="&amp;$B$5&amp;" AND LocalHour("&amp;$E$16&amp;")="&amp;F19&amp;" AND LocalMinute("&amp;$E$16&amp;")="&amp;G19&amp;"))", "Bar", "", "Close", "5", "0", "", "", "","FALSE","T"))</f>
        <v>4789</v>
      </c>
      <c r="W19" s="115">
        <f ca="1">IF(O19=1,"",RTD("cqg.rtd",,"StudyData", "(Vol("&amp;$E$17&amp;")when  (LocalYear("&amp;$E$17&amp;")="&amp;$D$6&amp;" AND LocalMonth("&amp;$E$17&amp;")="&amp;$C$6&amp;" AND LocalDay("&amp;$E$17&amp;")="&amp;$B$6&amp;" AND LocalHour("&amp;$E$17&amp;")="&amp;F19&amp;" AND LocalMinute("&amp;$E$17&amp;")="&amp;G19&amp;"))", "Bar", "", "Close", "5", "0", "", "", "","FALSE","T"))</f>
        <v>5896</v>
      </c>
      <c r="X19" s="115">
        <f ca="1">IF(O19=1,"",RTD("cqg.rtd",,"StudyData", "(Vol("&amp;$E$18&amp;")when  (LocalYear("&amp;$E$18&amp;")="&amp;$D$7&amp;" AND LocalMonth("&amp;$E$18&amp;")="&amp;$C$7&amp;" AND LocalDay("&amp;$E$18&amp;")="&amp;$B$7&amp;" AND LocalHour("&amp;$E$18&amp;")="&amp;F19&amp;" AND LocalMinute("&amp;$E$18&amp;")="&amp;G19&amp;"))", "Bar", "", "Close", "5", "0", "", "", "","FALSE","T"))</f>
        <v>6666</v>
      </c>
      <c r="Y19" s="115">
        <f ca="1">IF(O19=1,"",RTD("cqg.rtd",,"StudyData", "(Vol("&amp;$E$19&amp;")when  (LocalYear("&amp;$E$19&amp;")="&amp;$D$8&amp;" AND LocalMonth("&amp;$E$19&amp;")="&amp;$C$8&amp;" AND LocalDay("&amp;$E$19&amp;")="&amp;$B$8&amp;" AND LocalHour("&amp;$E$19&amp;")="&amp;F19&amp;" AND LocalMinute("&amp;$E$19&amp;")="&amp;G19&amp;"))", "Bar", "", "Close", "5", "0", "", "", "","FALSE","T"))</f>
        <v>6493</v>
      </c>
      <c r="Z19" s="115">
        <f ca="1">IF(O19=1,"",RTD("cqg.rtd",,"StudyData", "(Vol("&amp;$E$20&amp;")when  (LocalYear("&amp;$E$20&amp;")="&amp;$D$9&amp;" AND LocalMonth("&amp;$E$20&amp;")="&amp;$C$9&amp;" AND LocalDay("&amp;$E$20&amp;")="&amp;$B$9&amp;" AND LocalHour("&amp;$E$20&amp;")="&amp;F19&amp;" AND LocalMinute("&amp;$E$20&amp;")="&amp;G19&amp;"))", "Bar", "", "Close", "5", "0", "", "", "","FALSE","T"))</f>
        <v>7399</v>
      </c>
      <c r="AA19" s="115">
        <f ca="1">IF(O19=1,"",RTD("cqg.rtd",,"StudyData", "(Vol("&amp;$E$21&amp;")when  (LocalYear("&amp;$E$21&amp;")="&amp;$D$10&amp;" AND LocalMonth("&amp;$E$21&amp;")="&amp;$C$10&amp;" AND LocalDay("&amp;$E$21&amp;")="&amp;$B$10&amp;" AND LocalHour("&amp;$E$21&amp;")="&amp;F19&amp;" AND LocalMinute("&amp;$E$21&amp;")="&amp;G19&amp;"))", "Bar", "", "Close", "5", "0", "", "", "","FALSE","T"))</f>
        <v>4882</v>
      </c>
      <c r="AB19" s="115">
        <f ca="1">IF(O19=1,"",RTD("cqg.rtd",,"StudyData", "(Vol("&amp;$E$21&amp;")when  (LocalYear("&amp;$E$21&amp;")="&amp;$D$11&amp;" AND LocalMonth("&amp;$E$21&amp;")="&amp;$C$11&amp;" AND LocalDay("&amp;$E$21&amp;")="&amp;$B$11&amp;" AND LocalHour("&amp;$E$21&amp;")="&amp;F19&amp;" AND LocalMinute("&amp;$E$21&amp;")="&amp;G19&amp;"))", "Bar", "", "Close", "5", "0", "", "", "","FALSE","T"))</f>
        <v>7185</v>
      </c>
      <c r="AC19" s="116">
        <f t="shared" ca="1" si="3"/>
        <v>3943</v>
      </c>
      <c r="AE19" s="115" t="str">
        <f ca="1">IF($R19=1,SUM($S$1:S19),"")</f>
        <v/>
      </c>
      <c r="AF19" s="115" t="str">
        <f ca="1">IF($R19=1,SUM($T$1:T19),"")</f>
        <v/>
      </c>
      <c r="AG19" s="115" t="str">
        <f ca="1">IF($R19=1,SUM($U$1:U19),"")</f>
        <v/>
      </c>
      <c r="AH19" s="115" t="str">
        <f ca="1">IF($R19=1,SUM($V$1:V19),"")</f>
        <v/>
      </c>
      <c r="AI19" s="115" t="str">
        <f ca="1">IF($R19=1,SUM($W$1:W19),"")</f>
        <v/>
      </c>
      <c r="AJ19" s="115" t="str">
        <f ca="1">IF($R19=1,SUM($X$1:X19),"")</f>
        <v/>
      </c>
      <c r="AK19" s="115" t="str">
        <f ca="1">IF($R19=1,SUM($Y$1:Y19),"")</f>
        <v/>
      </c>
      <c r="AL19" s="115" t="str">
        <f ca="1">IF($R19=1,SUM($Z$1:Z19),"")</f>
        <v/>
      </c>
      <c r="AM19" s="115" t="str">
        <f ca="1">IF($R19=1,SUM($AA$1:AA19),"")</f>
        <v/>
      </c>
      <c r="AN19" s="115" t="str">
        <f ca="1">IF($R19=1,SUM($AB$1:AB19),"")</f>
        <v/>
      </c>
      <c r="AO19" s="115" t="str">
        <f ca="1">IF($R19=1,SUM($AC$1:AC19),"")</f>
        <v/>
      </c>
      <c r="AQ19" s="120" t="str">
        <f t="shared" si="9"/>
        <v>8:50</v>
      </c>
    </row>
    <row r="20" spans="1:43" x14ac:dyDescent="0.3">
      <c r="A20" s="124">
        <f t="shared" ca="1" si="14"/>
        <v>42410.387468402776</v>
      </c>
      <c r="B20" s="115">
        <f t="shared" ca="1" si="13"/>
        <v>4</v>
      </c>
      <c r="C20" s="115">
        <f ca="1" xml:space="preserve"> RTD("cqg.rtd",,"StudyData", "(Vol("&amp;$B$12&amp;"?1"&amp;")when  (LocalYear("&amp;$B$12&amp;"?1"&amp;")="&amp;$D$9&amp;" AND LocalMonth("&amp;$B$12&amp;"?1"&amp;")="&amp;$C$9&amp;" AND LocalDay("&amp;$B$12&amp;"?1"&amp;")="&amp;$B9&amp;" AND LocalHour("&amp;$B$12&amp;"?1"&amp;")="&amp;$F$1&amp;" AND LocalMinute("&amp;$B$12&amp;"?1"&amp;")="&amp;$G$1&amp;"))", "Bar", "", "Close", "5", "0", "", "", "","FALSE","T")</f>
        <v>2965</v>
      </c>
      <c r="D20" s="115">
        <f ca="1" xml:space="preserve"> RTD("cqg.rtd",,"StudyData", "(Vol("&amp;$B$12&amp;"?2"&amp;")when  (LocalYear("&amp;$B$12&amp;"?2"&amp;")="&amp;$D$9&amp;" AND LocalMonth("&amp;$B$12&amp;"?2"&amp;")="&amp;$C$9&amp;" AND LocalDay("&amp;$B$12&amp;"?2"&amp;")="&amp;$B9&amp;" AND LocalHour("&amp;$B$12&amp;"?2"&amp;")="&amp;$F$1&amp;" AND LocalMinute("&amp;$B$12&amp;"?2"&amp;")="&amp;$G$1&amp;"))", "Bar", "", "Close", "5", "0", "", "", "","FALSE","T")</f>
        <v>436</v>
      </c>
      <c r="E20" s="115" t="str">
        <f t="shared" ca="1" si="12"/>
        <v>CLE??1</v>
      </c>
      <c r="F20" s="115">
        <f t="shared" si="11"/>
        <v>8</v>
      </c>
      <c r="G20" s="117">
        <f t="shared" si="5"/>
        <v>55</v>
      </c>
      <c r="H20" s="118">
        <f t="shared" si="6"/>
        <v>0.37152777777777773</v>
      </c>
      <c r="K20" s="116">
        <f ca="1" xml:space="preserve"> IF(O20=1,"",RTD("cqg.rtd",,"StudyData",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1967</v>
      </c>
      <c r="L20" s="116">
        <f ca="1">IF(K20="",NA(),RTD("cqg.rtd",,"StudyData",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1967</v>
      </c>
      <c r="M20" s="116">
        <f t="shared" ca="1" si="2"/>
        <v>4090.5</v>
      </c>
      <c r="O20" s="115">
        <f t="shared" si="7"/>
        <v>0</v>
      </c>
      <c r="R20" s="115">
        <f t="shared" ca="1" si="8"/>
        <v>1.900000000000001E-2</v>
      </c>
      <c r="S20" s="115">
        <f ca="1">IF(O20=1,"",RTD("cqg.rtd",,"StudyData", "(Vol("&amp;$E$13&amp;")when  (LocalYear("&amp;$E$13&amp;")="&amp;$D$2&amp;" AND LocalMonth("&amp;$E$13&amp;")="&amp;$C$2&amp;" AND LocalDay("&amp;$E$13&amp;")="&amp;$B$2&amp;" AND LocalHour("&amp;$E$13&amp;")="&amp;F20&amp;" AND LocalMinute("&amp;$E$13&amp;")="&amp;G20&amp;"))", "Bar", "", "Close", "5", "0", "", "", "","FALSE","T"))</f>
        <v>718</v>
      </c>
      <c r="T20" s="115">
        <f ca="1">IF(O20=1,"",RTD("cqg.rtd",,"StudyData", "(Vol("&amp;$E$14&amp;")when  (LocalYear("&amp;$E$14&amp;")="&amp;$D$3&amp;" AND LocalMonth("&amp;$E$14&amp;")="&amp;$C$3&amp;" AND LocalDay("&amp;$E$14&amp;")="&amp;$B$3&amp;" AND LocalHour("&amp;$E$14&amp;")="&amp;F20&amp;" AND LocalMinute("&amp;$E$14&amp;")="&amp;G20&amp;"))", "Bar", "", "Close", "5", "0", "", "", "","FALSE","T"))</f>
        <v>2652</v>
      </c>
      <c r="U20" s="115">
        <f ca="1">IF(O20=1,"",RTD("cqg.rtd",,"StudyData", "(Vol("&amp;$E$15&amp;")when  (LocalYear("&amp;$E$15&amp;")="&amp;$D$4&amp;" AND LocalMonth("&amp;$E$15&amp;")="&amp;$C$4&amp;" AND LocalDay("&amp;$E$15&amp;")="&amp;$B$4&amp;" AND LocalHour("&amp;$E$15&amp;")="&amp;F20&amp;" AND LocalMinute("&amp;$E$15&amp;")="&amp;G20&amp;"))", "Bar", "", "Close", "5", "0", "", "", "","FALSE","T"))</f>
        <v>7847</v>
      </c>
      <c r="V20" s="115">
        <f ca="1">IF(O20=1,"",RTD("cqg.rtd",,"StudyData", "(Vol("&amp;$E$16&amp;")when  (LocalYear("&amp;$E$16&amp;")="&amp;$D$5&amp;" AND LocalMonth("&amp;$E$16&amp;")="&amp;$C$5&amp;" AND LocalDay("&amp;$E$16&amp;")="&amp;$B$5&amp;" AND LocalHour("&amp;$E$16&amp;")="&amp;F20&amp;" AND LocalMinute("&amp;$E$16&amp;")="&amp;G20&amp;"))", "Bar", "", "Close", "5", "0", "", "", "","FALSE","T"))</f>
        <v>3006</v>
      </c>
      <c r="W20" s="115">
        <f ca="1">IF(O20=1,"",RTD("cqg.rtd",,"StudyData", "(Vol("&amp;$E$17&amp;")when  (LocalYear("&amp;$E$17&amp;")="&amp;$D$6&amp;" AND LocalMonth("&amp;$E$17&amp;")="&amp;$C$6&amp;" AND LocalDay("&amp;$E$17&amp;")="&amp;$B$6&amp;" AND LocalHour("&amp;$E$17&amp;")="&amp;F20&amp;" AND LocalMinute("&amp;$E$17&amp;")="&amp;G20&amp;"))", "Bar", "", "Close", "5", "0", "", "", "","FALSE","T"))</f>
        <v>3015</v>
      </c>
      <c r="X20" s="115">
        <f ca="1">IF(O20=1,"",RTD("cqg.rtd",,"StudyData", "(Vol("&amp;$E$18&amp;")when  (LocalYear("&amp;$E$18&amp;")="&amp;$D$7&amp;" AND LocalMonth("&amp;$E$18&amp;")="&amp;$C$7&amp;" AND LocalDay("&amp;$E$18&amp;")="&amp;$B$7&amp;" AND LocalHour("&amp;$E$18&amp;")="&amp;F20&amp;" AND LocalMinute("&amp;$E$18&amp;")="&amp;G20&amp;"))", "Bar", "", "Close", "5", "0", "", "", "","FALSE","T"))</f>
        <v>4409</v>
      </c>
      <c r="Y20" s="115">
        <f ca="1">IF(O20=1,"",RTD("cqg.rtd",,"StudyData", "(Vol("&amp;$E$19&amp;")when  (LocalYear("&amp;$E$19&amp;")="&amp;$D$8&amp;" AND LocalMonth("&amp;$E$19&amp;")="&amp;$C$8&amp;" AND LocalDay("&amp;$E$19&amp;")="&amp;$B$8&amp;" AND LocalHour("&amp;$E$19&amp;")="&amp;F20&amp;" AND LocalMinute("&amp;$E$19&amp;")="&amp;G20&amp;"))", "Bar", "", "Close", "5", "0", "", "", "","FALSE","T"))</f>
        <v>6645</v>
      </c>
      <c r="Z20" s="115">
        <f ca="1">IF(O20=1,"",RTD("cqg.rtd",,"StudyData", "(Vol("&amp;$E$20&amp;")when  (LocalYear("&amp;$E$20&amp;")="&amp;$D$9&amp;" AND LocalMonth("&amp;$E$20&amp;")="&amp;$C$9&amp;" AND LocalDay("&amp;$E$20&amp;")="&amp;$B$9&amp;" AND LocalHour("&amp;$E$20&amp;")="&amp;F20&amp;" AND LocalMinute("&amp;$E$20&amp;")="&amp;G20&amp;"))", "Bar", "", "Close", "5", "0", "", "", "","FALSE","T"))</f>
        <v>3779</v>
      </c>
      <c r="AA20" s="115">
        <f ca="1">IF(O20=1,"",RTD("cqg.rtd",,"StudyData", "(Vol("&amp;$E$21&amp;")when  (LocalYear("&amp;$E$21&amp;")="&amp;$D$10&amp;" AND LocalMonth("&amp;$E$21&amp;")="&amp;$C$10&amp;" AND LocalDay("&amp;$E$21&amp;")="&amp;$B$10&amp;" AND LocalHour("&amp;$E$21&amp;")="&amp;F20&amp;" AND LocalMinute("&amp;$E$21&amp;")="&amp;G20&amp;"))", "Bar", "", "Close", "5", "0", "", "", "","FALSE","T"))</f>
        <v>3590</v>
      </c>
      <c r="AB20" s="115">
        <f ca="1">IF(O20=1,"",RTD("cqg.rtd",,"StudyData", "(Vol("&amp;$E$21&amp;")when  (LocalYear("&amp;$E$21&amp;")="&amp;$D$11&amp;" AND LocalMonth("&amp;$E$21&amp;")="&amp;$C$11&amp;" AND LocalDay("&amp;$E$21&amp;")="&amp;$B$11&amp;" AND LocalHour("&amp;$E$21&amp;")="&amp;F20&amp;" AND LocalMinute("&amp;$E$21&amp;")="&amp;G20&amp;"))", "Bar", "", "Close", "5", "0", "", "", "","FALSE","T"))</f>
        <v>5244</v>
      </c>
      <c r="AC20" s="116">
        <f t="shared" ca="1" si="3"/>
        <v>1967</v>
      </c>
      <c r="AE20" s="115" t="str">
        <f ca="1">IF($R20=1,SUM($S$1:S20),"")</f>
        <v/>
      </c>
      <c r="AF20" s="115" t="str">
        <f ca="1">IF($R20=1,SUM($T$1:T20),"")</f>
        <v/>
      </c>
      <c r="AG20" s="115" t="str">
        <f ca="1">IF($R20=1,SUM($U$1:U20),"")</f>
        <v/>
      </c>
      <c r="AH20" s="115" t="str">
        <f ca="1">IF($R20=1,SUM($V$1:V20),"")</f>
        <v/>
      </c>
      <c r="AI20" s="115" t="str">
        <f ca="1">IF($R20=1,SUM($W$1:W20),"")</f>
        <v/>
      </c>
      <c r="AJ20" s="115" t="str">
        <f ca="1">IF($R20=1,SUM($X$1:X20),"")</f>
        <v/>
      </c>
      <c r="AK20" s="115" t="str">
        <f ca="1">IF($R20=1,SUM($Y$1:Y20),"")</f>
        <v/>
      </c>
      <c r="AL20" s="115" t="str">
        <f ca="1">IF($R20=1,SUM($Z$1:Z20),"")</f>
        <v/>
      </c>
      <c r="AM20" s="115" t="str">
        <f ca="1">IF($R20=1,SUM($AA$1:AA20),"")</f>
        <v/>
      </c>
      <c r="AN20" s="115" t="str">
        <f ca="1">IF($R20=1,SUM($AB$1:AB20),"")</f>
        <v/>
      </c>
      <c r="AO20" s="115" t="str">
        <f ca="1">IF($R20=1,SUM($AC$1:AC20),"")</f>
        <v/>
      </c>
      <c r="AQ20" s="120" t="str">
        <f t="shared" si="9"/>
        <v>8:55</v>
      </c>
    </row>
    <row r="21" spans="1:43" x14ac:dyDescent="0.3">
      <c r="A21" s="124">
        <f t="shared" ca="1" si="14"/>
        <v>42409.387468402776</v>
      </c>
      <c r="B21" s="115">
        <f t="shared" ca="1" si="13"/>
        <v>3</v>
      </c>
      <c r="C21" s="115">
        <f ca="1" xml:space="preserve"> RTD("cqg.rtd",,"StudyData", "(Vol("&amp;$B$12&amp;"?1"&amp;")when  (LocalYear("&amp;$B$12&amp;"?1"&amp;")="&amp;$D$10&amp;" AND LocalMonth("&amp;$B$12&amp;"?1"&amp;")="&amp;$C$10&amp;" AND LocalDay("&amp;$B$12&amp;"?1"&amp;")="&amp;$B10&amp;" AND LocalHour("&amp;$B$12&amp;"?1"&amp;")="&amp;$F$1&amp;" AND LocalMinute("&amp;$B$12&amp;"?1"&amp;")="&amp;$G$1&amp;"))", "Bar", "", "Close", "5", "0", "", "", "","FALSE","T")</f>
        <v>1575</v>
      </c>
      <c r="D21" s="115">
        <f ca="1" xml:space="preserve"> RTD("cqg.rtd",,"StudyData", "(Vol("&amp;$B$12&amp;"?2"&amp;")when  (LocalYear("&amp;$B$12&amp;"?2"&amp;")="&amp;$D$10&amp;" AND LocalMonth("&amp;$B$12&amp;"?2"&amp;")="&amp;$C$10&amp;" AND LocalDay("&amp;$B$12&amp;"?2"&amp;")="&amp;$B10&amp;" AND LocalHour("&amp;$B$12&amp;"?2"&amp;")="&amp;$F$1&amp;" AND LocalMinute("&amp;$B$12&amp;"?2"&amp;")="&amp;$G$1&amp;"))", "Bar", "", "Close", "5", "0", "", "", "","FALSE","T")</f>
        <v>211</v>
      </c>
      <c r="E21" s="115" t="str">
        <f t="shared" ca="1" si="12"/>
        <v>CLE??1</v>
      </c>
      <c r="F21" s="115">
        <f t="shared" si="11"/>
        <v>9</v>
      </c>
      <c r="G21" s="117" t="str">
        <f t="shared" si="5"/>
        <v>00</v>
      </c>
      <c r="H21" s="118">
        <f t="shared" si="6"/>
        <v>0.375</v>
      </c>
      <c r="K21" s="116">
        <f ca="1" xml:space="preserve"> IF(O21=1,"",RTD("cqg.rtd",,"StudyData",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3711</v>
      </c>
      <c r="L21" s="116">
        <f ca="1">IF(K21="",NA(),RTD("cqg.rtd",,"StudyData",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3711</v>
      </c>
      <c r="M21" s="116">
        <f t="shared" ca="1" si="2"/>
        <v>5747.4</v>
      </c>
      <c r="O21" s="115">
        <f t="shared" si="7"/>
        <v>0</v>
      </c>
      <c r="R21" s="115">
        <f t="shared" ca="1" si="8"/>
        <v>2.0000000000000011E-2</v>
      </c>
      <c r="S21" s="115">
        <f ca="1">IF(O21=1,"",RTD("cqg.rtd",,"StudyData", "(Vol("&amp;$E$13&amp;")when  (LocalYear("&amp;$E$13&amp;")="&amp;$D$2&amp;" AND LocalMonth("&amp;$E$13&amp;")="&amp;$C$2&amp;" AND LocalDay("&amp;$E$13&amp;")="&amp;$B$2&amp;" AND LocalHour("&amp;$E$13&amp;")="&amp;F21&amp;" AND LocalMinute("&amp;$E$13&amp;")="&amp;G21&amp;"))", "Bar", "", "Close", "5", "0", "", "", "","FALSE","T"))</f>
        <v>1196</v>
      </c>
      <c r="T21" s="115">
        <f ca="1">IF(O21=1,"",RTD("cqg.rtd",,"StudyData", "(Vol("&amp;$E$14&amp;")when  (LocalYear("&amp;$E$14&amp;")="&amp;$D$3&amp;" AND LocalMonth("&amp;$E$14&amp;")="&amp;$C$3&amp;" AND LocalDay("&amp;$E$14&amp;")="&amp;$B$3&amp;" AND LocalHour("&amp;$E$14&amp;")="&amp;F21&amp;" AND LocalMinute("&amp;$E$14&amp;")="&amp;G21&amp;"))", "Bar", "", "Close", "5", "0", "", "", "","FALSE","T"))</f>
        <v>7210</v>
      </c>
      <c r="U21" s="115">
        <f ca="1">IF(O21=1,"",RTD("cqg.rtd",,"StudyData", "(Vol("&amp;$E$15&amp;")when  (LocalYear("&amp;$E$15&amp;")="&amp;$D$4&amp;" AND LocalMonth("&amp;$E$15&amp;")="&amp;$C$4&amp;" AND LocalDay("&amp;$E$15&amp;")="&amp;$B$4&amp;" AND LocalHour("&amp;$E$15&amp;")="&amp;F21&amp;" AND LocalMinute("&amp;$E$15&amp;")="&amp;G21&amp;"))", "Bar", "", "Close", "5", "0", "", "", "","FALSE","T"))</f>
        <v>10491</v>
      </c>
      <c r="V21" s="115">
        <f ca="1">IF(O21=1,"",RTD("cqg.rtd",,"StudyData", "(Vol("&amp;$E$16&amp;")when  (LocalYear("&amp;$E$16&amp;")="&amp;$D$5&amp;" AND LocalMonth("&amp;$E$16&amp;")="&amp;$C$5&amp;" AND LocalDay("&amp;$E$16&amp;")="&amp;$B$5&amp;" AND LocalHour("&amp;$E$16&amp;")="&amp;F21&amp;" AND LocalMinute("&amp;$E$16&amp;")="&amp;G21&amp;"))", "Bar", "", "Close", "5", "0", "", "", "","FALSE","T"))</f>
        <v>3874</v>
      </c>
      <c r="W21" s="115">
        <f ca="1">IF(O21=1,"",RTD("cqg.rtd",,"StudyData", "(Vol("&amp;$E$17&amp;")when  (LocalYear("&amp;$E$17&amp;")="&amp;$D$6&amp;" AND LocalMonth("&amp;$E$17&amp;")="&amp;$C$6&amp;" AND LocalDay("&amp;$E$17&amp;")="&amp;$B$6&amp;" AND LocalHour("&amp;$E$17&amp;")="&amp;F21&amp;" AND LocalMinute("&amp;$E$17&amp;")="&amp;G21&amp;"))", "Bar", "", "Close", "5", "0", "", "", "","FALSE","T"))</f>
        <v>3371</v>
      </c>
      <c r="X21" s="115">
        <f ca="1">IF(O21=1,"",RTD("cqg.rtd",,"StudyData", "(Vol("&amp;$E$18&amp;")when  (LocalYear("&amp;$E$18&amp;")="&amp;$D$7&amp;" AND LocalMonth("&amp;$E$18&amp;")="&amp;$C$7&amp;" AND LocalDay("&amp;$E$18&amp;")="&amp;$B$7&amp;" AND LocalHour("&amp;$E$18&amp;")="&amp;F21&amp;" AND LocalMinute("&amp;$E$18&amp;")="&amp;G21&amp;"))", "Bar", "", "Close", "5", "0", "", "", "","FALSE","T"))</f>
        <v>4603</v>
      </c>
      <c r="Y21" s="115">
        <f ca="1">IF(O21=1,"",RTD("cqg.rtd",,"StudyData", "(Vol("&amp;$E$19&amp;")when  (LocalYear("&amp;$E$19&amp;")="&amp;$D$8&amp;" AND LocalMonth("&amp;$E$19&amp;")="&amp;$C$8&amp;" AND LocalDay("&amp;$E$19&amp;")="&amp;$B$8&amp;" AND LocalHour("&amp;$E$19&amp;")="&amp;F21&amp;" AND LocalMinute("&amp;$E$19&amp;")="&amp;G21&amp;"))", "Bar", "", "Close", "5", "0", "", "", "","FALSE","T"))</f>
        <v>4940</v>
      </c>
      <c r="Z21" s="115">
        <f ca="1">IF(O21=1,"",RTD("cqg.rtd",,"StudyData", "(Vol("&amp;$E$20&amp;")when  (LocalYear("&amp;$E$20&amp;")="&amp;$D$9&amp;" AND LocalMonth("&amp;$E$20&amp;")="&amp;$C$9&amp;" AND LocalDay("&amp;$E$20&amp;")="&amp;$B$9&amp;" AND LocalHour("&amp;$E$20&amp;")="&amp;F21&amp;" AND LocalMinute("&amp;$E$20&amp;")="&amp;G21&amp;"))", "Bar", "", "Close", "5", "0", "", "", "","FALSE","T"))</f>
        <v>10481</v>
      </c>
      <c r="AA21" s="115">
        <f ca="1">IF(O21=1,"",RTD("cqg.rtd",,"StudyData", "(Vol("&amp;$E$21&amp;")when  (LocalYear("&amp;$E$21&amp;")="&amp;$D$10&amp;" AND LocalMonth("&amp;$E$21&amp;")="&amp;$C$10&amp;" AND LocalDay("&amp;$E$21&amp;")="&amp;$B$10&amp;" AND LocalHour("&amp;$E$21&amp;")="&amp;F21&amp;" AND LocalMinute("&amp;$E$21&amp;")="&amp;G21&amp;"))", "Bar", "", "Close", "5", "0", "", "", "","FALSE","T"))</f>
        <v>5934</v>
      </c>
      <c r="AB21" s="115">
        <f ca="1">IF(O21=1,"",RTD("cqg.rtd",,"StudyData", "(Vol("&amp;$E$21&amp;")when  (LocalYear("&amp;$E$21&amp;")="&amp;$D$11&amp;" AND LocalMonth("&amp;$E$21&amp;")="&amp;$C$11&amp;" AND LocalDay("&amp;$E$21&amp;")="&amp;$B$11&amp;" AND LocalHour("&amp;$E$21&amp;")="&amp;F21&amp;" AND LocalMinute("&amp;$E$21&amp;")="&amp;G21&amp;"))", "Bar", "", "Close", "5", "0", "", "", "","FALSE","T"))</f>
        <v>5374</v>
      </c>
      <c r="AC21" s="116">
        <f t="shared" ca="1" si="3"/>
        <v>3711</v>
      </c>
      <c r="AE21" s="115" t="str">
        <f ca="1">IF($R21=1,SUM($S$1:S21),"")</f>
        <v/>
      </c>
      <c r="AF21" s="115" t="str">
        <f ca="1">IF($R21=1,SUM($T$1:T21),"")</f>
        <v/>
      </c>
      <c r="AG21" s="115" t="str">
        <f ca="1">IF($R21=1,SUM($U$1:U21),"")</f>
        <v/>
      </c>
      <c r="AH21" s="115" t="str">
        <f ca="1">IF($R21=1,SUM($V$1:V21),"")</f>
        <v/>
      </c>
      <c r="AI21" s="115" t="str">
        <f ca="1">IF($R21=1,SUM($W$1:W21),"")</f>
        <v/>
      </c>
      <c r="AJ21" s="115" t="str">
        <f ca="1">IF($R21=1,SUM($X$1:X21),"")</f>
        <v/>
      </c>
      <c r="AK21" s="115" t="str">
        <f ca="1">IF($R21=1,SUM($Y$1:Y21),"")</f>
        <v/>
      </c>
      <c r="AL21" s="115" t="str">
        <f ca="1">IF($R21=1,SUM($Z$1:Z21),"")</f>
        <v/>
      </c>
      <c r="AM21" s="115" t="str">
        <f ca="1">IF($R21=1,SUM($AA$1:AA21),"")</f>
        <v/>
      </c>
      <c r="AN21" s="115" t="str">
        <f ca="1">IF($R21=1,SUM($AB$1:AB21),"")</f>
        <v/>
      </c>
      <c r="AO21" s="115" t="str">
        <f ca="1">IF($R21=1,SUM($AC$1:AC21),"")</f>
        <v/>
      </c>
      <c r="AQ21" s="120" t="str">
        <f t="shared" si="9"/>
        <v>9:00</v>
      </c>
    </row>
    <row r="22" spans="1:43" x14ac:dyDescent="0.3">
      <c r="A22" s="124">
        <f t="shared" ca="1" si="14"/>
        <v>42408.387468402776</v>
      </c>
      <c r="B22" s="115">
        <f t="shared" ca="1" si="13"/>
        <v>2</v>
      </c>
      <c r="F22" s="115">
        <f t="shared" si="11"/>
        <v>9</v>
      </c>
      <c r="G22" s="117" t="str">
        <f t="shared" si="5"/>
        <v>05</v>
      </c>
      <c r="H22" s="118">
        <f t="shared" si="6"/>
        <v>0.37847222222222227</v>
      </c>
      <c r="K22" s="116">
        <f ca="1" xml:space="preserve"> IF(O22=1,"",RTD("cqg.rtd",,"StudyData",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6992</v>
      </c>
      <c r="L22" s="116">
        <f ca="1">IF(K22="",NA(),RTD("cqg.rtd",,"StudyData",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6992</v>
      </c>
      <c r="M22" s="116">
        <f t="shared" ca="1" si="2"/>
        <v>4459.6000000000004</v>
      </c>
      <c r="O22" s="115">
        <f t="shared" si="7"/>
        <v>0</v>
      </c>
      <c r="R22" s="115">
        <f t="shared" ca="1" si="8"/>
        <v>2.1000000000000012E-2</v>
      </c>
      <c r="S22" s="115">
        <f ca="1">IF(O22=1,"",RTD("cqg.rtd",,"StudyData", "(Vol("&amp;$E$13&amp;")when  (LocalYear("&amp;$E$13&amp;")="&amp;$D$2&amp;" AND LocalMonth("&amp;$E$13&amp;")="&amp;$C$2&amp;" AND LocalDay("&amp;$E$13&amp;")="&amp;$B$2&amp;" AND LocalHour("&amp;$E$13&amp;")="&amp;F22&amp;" AND LocalMinute("&amp;$E$13&amp;")="&amp;G22&amp;"))", "Bar", "", "Close", "5", "0", "", "", "","FALSE","T"))</f>
        <v>532</v>
      </c>
      <c r="T22" s="115">
        <f ca="1">IF(O22=1,"",RTD("cqg.rtd",,"StudyData", "(Vol("&amp;$E$14&amp;")when  (LocalYear("&amp;$E$14&amp;")="&amp;$D$3&amp;" AND LocalMonth("&amp;$E$14&amp;")="&amp;$C$3&amp;" AND LocalDay("&amp;$E$14&amp;")="&amp;$B$3&amp;" AND LocalHour("&amp;$E$14&amp;")="&amp;F22&amp;" AND LocalMinute("&amp;$E$14&amp;")="&amp;G22&amp;"))", "Bar", "", "Close", "5", "0", "", "", "","FALSE","T"))</f>
        <v>3792</v>
      </c>
      <c r="U22" s="115">
        <f ca="1">IF(O22=1,"",RTD("cqg.rtd",,"StudyData", "(Vol("&amp;$E$15&amp;")when  (LocalYear("&amp;$E$15&amp;")="&amp;$D$4&amp;" AND LocalMonth("&amp;$E$15&amp;")="&amp;$C$4&amp;" AND LocalDay("&amp;$E$15&amp;")="&amp;$B$4&amp;" AND LocalHour("&amp;$E$15&amp;")="&amp;F22&amp;" AND LocalMinute("&amp;$E$15&amp;")="&amp;G22&amp;"))", "Bar", "", "Close", "5", "0", "", "", "","FALSE","T"))</f>
        <v>6973</v>
      </c>
      <c r="V22" s="115">
        <f ca="1">IF(O22=1,"",RTD("cqg.rtd",,"StudyData", "(Vol("&amp;$E$16&amp;")when  (LocalYear("&amp;$E$16&amp;")="&amp;$D$5&amp;" AND LocalMonth("&amp;$E$16&amp;")="&amp;$C$5&amp;" AND LocalDay("&amp;$E$16&amp;")="&amp;$B$5&amp;" AND LocalHour("&amp;$E$16&amp;")="&amp;F22&amp;" AND LocalMinute("&amp;$E$16&amp;")="&amp;G22&amp;"))", "Bar", "", "Close", "5", "0", "", "", "","FALSE","T"))</f>
        <v>4064</v>
      </c>
      <c r="W22" s="115">
        <f ca="1">IF(O22=1,"",RTD("cqg.rtd",,"StudyData", "(Vol("&amp;$E$17&amp;")when  (LocalYear("&amp;$E$17&amp;")="&amp;$D$6&amp;" AND LocalMonth("&amp;$E$17&amp;")="&amp;$C$6&amp;" AND LocalDay("&amp;$E$17&amp;")="&amp;$B$6&amp;" AND LocalHour("&amp;$E$17&amp;")="&amp;F22&amp;" AND LocalMinute("&amp;$E$17&amp;")="&amp;G22&amp;"))", "Bar", "", "Close", "5", "0", "", "", "","FALSE","T"))</f>
        <v>5273</v>
      </c>
      <c r="X22" s="115">
        <f ca="1">IF(O22=1,"",RTD("cqg.rtd",,"StudyData", "(Vol("&amp;$E$18&amp;")when  (LocalYear("&amp;$E$18&amp;")="&amp;$D$7&amp;" AND LocalMonth("&amp;$E$18&amp;")="&amp;$C$7&amp;" AND LocalDay("&amp;$E$18&amp;")="&amp;$B$7&amp;" AND LocalHour("&amp;$E$18&amp;")="&amp;F22&amp;" AND LocalMinute("&amp;$E$18&amp;")="&amp;G22&amp;"))", "Bar", "", "Close", "5", "0", "", "", "","FALSE","T"))</f>
        <v>3812</v>
      </c>
      <c r="Y22" s="115">
        <f ca="1">IF(O22=1,"",RTD("cqg.rtd",,"StudyData", "(Vol("&amp;$E$19&amp;")when  (LocalYear("&amp;$E$19&amp;")="&amp;$D$8&amp;" AND LocalMonth("&amp;$E$19&amp;")="&amp;$C$8&amp;" AND LocalDay("&amp;$E$19&amp;")="&amp;$B$8&amp;" AND LocalHour("&amp;$E$19&amp;")="&amp;F22&amp;" AND LocalMinute("&amp;$E$19&amp;")="&amp;G22&amp;"))", "Bar", "", "Close", "5", "0", "", "", "","FALSE","T"))</f>
        <v>3699</v>
      </c>
      <c r="Z22" s="115">
        <f ca="1">IF(O22=1,"",RTD("cqg.rtd",,"StudyData", "(Vol("&amp;$E$20&amp;")when  (LocalYear("&amp;$E$20&amp;")="&amp;$D$9&amp;" AND LocalMonth("&amp;$E$20&amp;")="&amp;$C$9&amp;" AND LocalDay("&amp;$E$20&amp;")="&amp;$B$9&amp;" AND LocalHour("&amp;$E$20&amp;")="&amp;F22&amp;" AND LocalMinute("&amp;$E$20&amp;")="&amp;G22&amp;"))", "Bar", "", "Close", "5", "0", "", "", "","FALSE","T"))</f>
        <v>6694</v>
      </c>
      <c r="AA22" s="115">
        <f ca="1">IF(O22=1,"",RTD("cqg.rtd",,"StudyData", "(Vol("&amp;$E$21&amp;")when  (LocalYear("&amp;$E$21&amp;")="&amp;$D$10&amp;" AND LocalMonth("&amp;$E$21&amp;")="&amp;$C$10&amp;" AND LocalDay("&amp;$E$21&amp;")="&amp;$B$10&amp;" AND LocalHour("&amp;$E$21&amp;")="&amp;F22&amp;" AND LocalMinute("&amp;$E$21&amp;")="&amp;G22&amp;"))", "Bar", "", "Close", "5", "0", "", "", "","FALSE","T"))</f>
        <v>4431</v>
      </c>
      <c r="AB22" s="115">
        <f ca="1">IF(O22=1,"",RTD("cqg.rtd",,"StudyData", "(Vol("&amp;$E$21&amp;")when  (LocalYear("&amp;$E$21&amp;")="&amp;$D$11&amp;" AND LocalMonth("&amp;$E$21&amp;")="&amp;$C$11&amp;" AND LocalDay("&amp;$E$21&amp;")="&amp;$B$11&amp;" AND LocalHour("&amp;$E$21&amp;")="&amp;F22&amp;" AND LocalMinute("&amp;$E$21&amp;")="&amp;G22&amp;"))", "Bar", "", "Close", "5", "0", "", "", "","FALSE","T"))</f>
        <v>5326</v>
      </c>
      <c r="AC22" s="116">
        <f t="shared" ca="1" si="3"/>
        <v>6992</v>
      </c>
      <c r="AE22" s="115" t="str">
        <f ca="1">IF($R22=1,SUM($S$1:S22),"")</f>
        <v/>
      </c>
      <c r="AF22" s="115" t="str">
        <f ca="1">IF($R22=1,SUM($T$1:T22),"")</f>
        <v/>
      </c>
      <c r="AG22" s="115" t="str">
        <f ca="1">IF($R22=1,SUM($U$1:U22),"")</f>
        <v/>
      </c>
      <c r="AH22" s="115" t="str">
        <f ca="1">IF($R22=1,SUM($V$1:V22),"")</f>
        <v/>
      </c>
      <c r="AI22" s="115" t="str">
        <f ca="1">IF($R22=1,SUM($W$1:W22),"")</f>
        <v/>
      </c>
      <c r="AJ22" s="115" t="str">
        <f ca="1">IF($R22=1,SUM($X$1:X22),"")</f>
        <v/>
      </c>
      <c r="AK22" s="115" t="str">
        <f ca="1">IF($R22=1,SUM($Y$1:Y22),"")</f>
        <v/>
      </c>
      <c r="AL22" s="115" t="str">
        <f ca="1">IF($R22=1,SUM($Z$1:Z22),"")</f>
        <v/>
      </c>
      <c r="AM22" s="115" t="str">
        <f ca="1">IF($R22=1,SUM($AA$1:AA22),"")</f>
        <v/>
      </c>
      <c r="AN22" s="115" t="str">
        <f ca="1">IF($R22=1,SUM($AB$1:AB22),"")</f>
        <v/>
      </c>
      <c r="AO22" s="115" t="str">
        <f ca="1">IF($R22=1,SUM($AC$1:AC22),"")</f>
        <v/>
      </c>
      <c r="AQ22" s="120" t="str">
        <f t="shared" si="9"/>
        <v>9:05</v>
      </c>
    </row>
    <row r="23" spans="1:43" x14ac:dyDescent="0.3">
      <c r="A23" s="124">
        <f t="shared" ca="1" si="14"/>
        <v>42405.387468402776</v>
      </c>
      <c r="B23" s="115">
        <f t="shared" ca="1" si="13"/>
        <v>6</v>
      </c>
      <c r="F23" s="115">
        <f t="shared" si="11"/>
        <v>9</v>
      </c>
      <c r="G23" s="117">
        <f t="shared" si="5"/>
        <v>10</v>
      </c>
      <c r="H23" s="118">
        <f t="shared" si="6"/>
        <v>0.38194444444444442</v>
      </c>
      <c r="K23" s="116">
        <f ca="1" xml:space="preserve"> IF(O23=1,"",RTD("cqg.rtd",,"StudyData",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4148</v>
      </c>
      <c r="L23" s="116">
        <f ca="1">IF(K23="",NA(),RTD("cqg.rtd",,"StudyData",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4148</v>
      </c>
      <c r="M23" s="116">
        <f t="shared" ca="1" si="2"/>
        <v>4089.8</v>
      </c>
      <c r="O23" s="115">
        <f t="shared" si="7"/>
        <v>0</v>
      </c>
      <c r="R23" s="115">
        <f t="shared" ca="1" si="8"/>
        <v>2.2000000000000013E-2</v>
      </c>
      <c r="S23" s="115">
        <f ca="1">IF(O23=1,"",RTD("cqg.rtd",,"StudyData", "(Vol("&amp;$E$13&amp;")when  (LocalYear("&amp;$E$13&amp;")="&amp;$D$2&amp;" AND LocalMonth("&amp;$E$13&amp;")="&amp;$C$2&amp;" AND LocalDay("&amp;$E$13&amp;")="&amp;$B$2&amp;" AND LocalHour("&amp;$E$13&amp;")="&amp;F23&amp;" AND LocalMinute("&amp;$E$13&amp;")="&amp;G23&amp;"))", "Bar", "", "Close", "5", "0", "", "", "","FALSE","T"))</f>
        <v>735</v>
      </c>
      <c r="T23" s="115">
        <f ca="1">IF(O23=1,"",RTD("cqg.rtd",,"StudyData", "(Vol("&amp;$E$14&amp;")when  (LocalYear("&amp;$E$14&amp;")="&amp;$D$3&amp;" AND LocalMonth("&amp;$E$14&amp;")="&amp;$C$3&amp;" AND LocalDay("&amp;$E$14&amp;")="&amp;$B$3&amp;" AND LocalHour("&amp;$E$14&amp;")="&amp;F23&amp;" AND LocalMinute("&amp;$E$14&amp;")="&amp;G23&amp;"))", "Bar", "", "Close", "5", "0", "", "", "","FALSE","T"))</f>
        <v>5555</v>
      </c>
      <c r="U23" s="115">
        <f ca="1">IF(O23=1,"",RTD("cqg.rtd",,"StudyData", "(Vol("&amp;$E$15&amp;")when  (LocalYear("&amp;$E$15&amp;")="&amp;$D$4&amp;" AND LocalMonth("&amp;$E$15&amp;")="&amp;$C$4&amp;" AND LocalDay("&amp;$E$15&amp;")="&amp;$B$4&amp;" AND LocalHour("&amp;$E$15&amp;")="&amp;F23&amp;" AND LocalMinute("&amp;$E$15&amp;")="&amp;G23&amp;"))", "Bar", "", "Close", "5", "0", "", "", "","FALSE","T"))</f>
        <v>5050</v>
      </c>
      <c r="V23" s="115">
        <f ca="1">IF(O23=1,"",RTD("cqg.rtd",,"StudyData", "(Vol("&amp;$E$16&amp;")when  (LocalYear("&amp;$E$16&amp;")="&amp;$D$5&amp;" AND LocalMonth("&amp;$E$16&amp;")="&amp;$C$5&amp;" AND LocalDay("&amp;$E$16&amp;")="&amp;$B$5&amp;" AND LocalHour("&amp;$E$16&amp;")="&amp;F23&amp;" AND LocalMinute("&amp;$E$16&amp;")="&amp;G23&amp;"))", "Bar", "", "Close", "5", "0", "", "", "","FALSE","T"))</f>
        <v>2949</v>
      </c>
      <c r="W23" s="115">
        <f ca="1">IF(O23=1,"",RTD("cqg.rtd",,"StudyData", "(Vol("&amp;$E$17&amp;")when  (LocalYear("&amp;$E$17&amp;")="&amp;$D$6&amp;" AND LocalMonth("&amp;$E$17&amp;")="&amp;$C$6&amp;" AND LocalDay("&amp;$E$17&amp;")="&amp;$B$6&amp;" AND LocalHour("&amp;$E$17&amp;")="&amp;F23&amp;" AND LocalMinute("&amp;$E$17&amp;")="&amp;G23&amp;"))", "Bar", "", "Close", "5", "0", "", "", "","FALSE","T"))</f>
        <v>3363</v>
      </c>
      <c r="X23" s="115">
        <f ca="1">IF(O23=1,"",RTD("cqg.rtd",,"StudyData", "(Vol("&amp;$E$18&amp;")when  (LocalYear("&amp;$E$18&amp;")="&amp;$D$7&amp;" AND LocalMonth("&amp;$E$18&amp;")="&amp;$C$7&amp;" AND LocalDay("&amp;$E$18&amp;")="&amp;$B$7&amp;" AND LocalHour("&amp;$E$18&amp;")="&amp;F23&amp;" AND LocalMinute("&amp;$E$18&amp;")="&amp;G23&amp;"))", "Bar", "", "Close", "5", "0", "", "", "","FALSE","T"))</f>
        <v>2008</v>
      </c>
      <c r="Y23" s="115">
        <f ca="1">IF(O23=1,"",RTD("cqg.rtd",,"StudyData", "(Vol("&amp;$E$19&amp;")when  (LocalYear("&amp;$E$19&amp;")="&amp;$D$8&amp;" AND LocalMonth("&amp;$E$19&amp;")="&amp;$C$8&amp;" AND LocalDay("&amp;$E$19&amp;")="&amp;$B$8&amp;" AND LocalHour("&amp;$E$19&amp;")="&amp;F23&amp;" AND LocalMinute("&amp;$E$19&amp;")="&amp;G23&amp;"))", "Bar", "", "Close", "5", "0", "", "", "","FALSE","T"))</f>
        <v>5189</v>
      </c>
      <c r="Z23" s="115">
        <f ca="1">IF(O23=1,"",RTD("cqg.rtd",,"StudyData", "(Vol("&amp;$E$20&amp;")when  (LocalYear("&amp;$E$20&amp;")="&amp;$D$9&amp;" AND LocalMonth("&amp;$E$20&amp;")="&amp;$C$9&amp;" AND LocalDay("&amp;$E$20&amp;")="&amp;$B$9&amp;" AND LocalHour("&amp;$E$20&amp;")="&amp;F23&amp;" AND LocalMinute("&amp;$E$20&amp;")="&amp;G23&amp;"))", "Bar", "", "Close", "5", "0", "", "", "","FALSE","T"))</f>
        <v>4040</v>
      </c>
      <c r="AA23" s="115">
        <f ca="1">IF(O23=1,"",RTD("cqg.rtd",,"StudyData", "(Vol("&amp;$E$21&amp;")when  (LocalYear("&amp;$E$21&amp;")="&amp;$D$10&amp;" AND LocalMonth("&amp;$E$21&amp;")="&amp;$C$10&amp;" AND LocalDay("&amp;$E$21&amp;")="&amp;$B$10&amp;" AND LocalHour("&amp;$E$21&amp;")="&amp;F23&amp;" AND LocalMinute("&amp;$E$21&amp;")="&amp;G23&amp;"))", "Bar", "", "Close", "5", "0", "", "", "","FALSE","T"))</f>
        <v>6897</v>
      </c>
      <c r="AB23" s="115">
        <f ca="1">IF(O23=1,"",RTD("cqg.rtd",,"StudyData", "(Vol("&amp;$E$21&amp;")when  (LocalYear("&amp;$E$21&amp;")="&amp;$D$11&amp;" AND LocalMonth("&amp;$E$21&amp;")="&amp;$C$11&amp;" AND LocalDay("&amp;$E$21&amp;")="&amp;$B$11&amp;" AND LocalHour("&amp;$E$21&amp;")="&amp;F23&amp;" AND LocalMinute("&amp;$E$21&amp;")="&amp;G23&amp;"))", "Bar", "", "Close", "5", "0", "", "", "","FALSE","T"))</f>
        <v>5112</v>
      </c>
      <c r="AC23" s="116">
        <f t="shared" ca="1" si="3"/>
        <v>4148</v>
      </c>
      <c r="AE23" s="115" t="str">
        <f ca="1">IF($R23=1,SUM($S$1:S23),"")</f>
        <v/>
      </c>
      <c r="AF23" s="115" t="str">
        <f ca="1">IF($R23=1,SUM($T$1:T23),"")</f>
        <v/>
      </c>
      <c r="AG23" s="115" t="str">
        <f ca="1">IF($R23=1,SUM($U$1:U23),"")</f>
        <v/>
      </c>
      <c r="AH23" s="115" t="str">
        <f ca="1">IF($R23=1,SUM($V$1:V23),"")</f>
        <v/>
      </c>
      <c r="AI23" s="115" t="str">
        <f ca="1">IF($R23=1,SUM($W$1:W23),"")</f>
        <v/>
      </c>
      <c r="AJ23" s="115" t="str">
        <f ca="1">IF($R23=1,SUM($X$1:X23),"")</f>
        <v/>
      </c>
      <c r="AK23" s="115" t="str">
        <f ca="1">IF($R23=1,SUM($Y$1:Y23),"")</f>
        <v/>
      </c>
      <c r="AL23" s="115" t="str">
        <f ca="1">IF($R23=1,SUM($Z$1:Z23),"")</f>
        <v/>
      </c>
      <c r="AM23" s="115" t="str">
        <f ca="1">IF($R23=1,SUM($AA$1:AA23),"")</f>
        <v/>
      </c>
      <c r="AN23" s="115" t="str">
        <f ca="1">IF($R23=1,SUM($AB$1:AB23),"")</f>
        <v/>
      </c>
      <c r="AO23" s="115" t="str">
        <f ca="1">IF($R23=1,SUM($AC$1:AC23),"")</f>
        <v/>
      </c>
      <c r="AQ23" s="120" t="str">
        <f t="shared" si="9"/>
        <v>9:10</v>
      </c>
    </row>
    <row r="24" spans="1:43" x14ac:dyDescent="0.3">
      <c r="A24" s="124">
        <f t="shared" ca="1" si="14"/>
        <v>42404.387468402776</v>
      </c>
      <c r="B24" s="115">
        <f t="shared" ca="1" si="13"/>
        <v>5</v>
      </c>
      <c r="F24" s="115">
        <f t="shared" si="11"/>
        <v>9</v>
      </c>
      <c r="G24" s="117">
        <f t="shared" si="5"/>
        <v>15</v>
      </c>
      <c r="H24" s="118">
        <f t="shared" si="6"/>
        <v>0.38541666666666669</v>
      </c>
      <c r="K24" s="116">
        <f ca="1" xml:space="preserve"> IF(O24=1,"",RTD("cqg.rtd",,"StudyData",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2783</v>
      </c>
      <c r="L24" s="116">
        <f ca="1">IF(K24="",NA(),RTD("cqg.rtd",,"StudyData",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2783</v>
      </c>
      <c r="M24" s="116">
        <f t="shared" ca="1" si="2"/>
        <v>3577.9</v>
      </c>
      <c r="O24" s="115">
        <f t="shared" si="7"/>
        <v>0</v>
      </c>
      <c r="R24" s="115">
        <f t="shared" ca="1" si="8"/>
        <v>2.3000000000000013E-2</v>
      </c>
      <c r="S24" s="115">
        <f ca="1">IF(O24=1,"",RTD("cqg.rtd",,"StudyData", "(Vol("&amp;$E$13&amp;")when  (LocalYear("&amp;$E$13&amp;")="&amp;$D$2&amp;" AND LocalMonth("&amp;$E$13&amp;")="&amp;$C$2&amp;" AND LocalDay("&amp;$E$13&amp;")="&amp;$B$2&amp;" AND LocalHour("&amp;$E$13&amp;")="&amp;F24&amp;" AND LocalMinute("&amp;$E$13&amp;")="&amp;G24&amp;"))", "Bar", "", "Close", "5", "0", "", "", "","FALSE","T"))</f>
        <v>954</v>
      </c>
      <c r="T24" s="115">
        <f ca="1">IF(O24=1,"",RTD("cqg.rtd",,"StudyData", "(Vol("&amp;$E$14&amp;")when  (LocalYear("&amp;$E$14&amp;")="&amp;$D$3&amp;" AND LocalMonth("&amp;$E$14&amp;")="&amp;$C$3&amp;" AND LocalDay("&amp;$E$14&amp;")="&amp;$B$3&amp;" AND LocalHour("&amp;$E$14&amp;")="&amp;F24&amp;" AND LocalMinute("&amp;$E$14&amp;")="&amp;G24&amp;"))", "Bar", "", "Close", "5", "0", "", "", "","FALSE","T"))</f>
        <v>2766</v>
      </c>
      <c r="U24" s="115">
        <f ca="1">IF(O24=1,"",RTD("cqg.rtd",,"StudyData", "(Vol("&amp;$E$15&amp;")when  (LocalYear("&amp;$E$15&amp;")="&amp;$D$4&amp;" AND LocalMonth("&amp;$E$15&amp;")="&amp;$C$4&amp;" AND LocalDay("&amp;$E$15&amp;")="&amp;$B$4&amp;" AND LocalHour("&amp;$E$15&amp;")="&amp;F24&amp;" AND LocalMinute("&amp;$E$15&amp;")="&amp;G24&amp;"))", "Bar", "", "Close", "5", "0", "", "", "","FALSE","T"))</f>
        <v>4386</v>
      </c>
      <c r="V24" s="115">
        <f ca="1">IF(O24=1,"",RTD("cqg.rtd",,"StudyData", "(Vol("&amp;$E$16&amp;")when  (LocalYear("&amp;$E$16&amp;")="&amp;$D$5&amp;" AND LocalMonth("&amp;$E$16&amp;")="&amp;$C$5&amp;" AND LocalDay("&amp;$E$16&amp;")="&amp;$B$5&amp;" AND LocalHour("&amp;$E$16&amp;")="&amp;F24&amp;" AND LocalMinute("&amp;$E$16&amp;")="&amp;G24&amp;"))", "Bar", "", "Close", "5", "0", "", "", "","FALSE","T"))</f>
        <v>4735</v>
      </c>
      <c r="W24" s="115">
        <f ca="1">IF(O24=1,"",RTD("cqg.rtd",,"StudyData", "(Vol("&amp;$E$17&amp;")when  (LocalYear("&amp;$E$17&amp;")="&amp;$D$6&amp;" AND LocalMonth("&amp;$E$17&amp;")="&amp;$C$6&amp;" AND LocalDay("&amp;$E$17&amp;")="&amp;$B$6&amp;" AND LocalHour("&amp;$E$17&amp;")="&amp;F24&amp;" AND LocalMinute("&amp;$E$17&amp;")="&amp;G24&amp;"))", "Bar", "", "Close", "5", "0", "", "", "","FALSE","T"))</f>
        <v>2127</v>
      </c>
      <c r="X24" s="115">
        <f ca="1">IF(O24=1,"",RTD("cqg.rtd",,"StudyData", "(Vol("&amp;$E$18&amp;")when  (LocalYear("&amp;$E$18&amp;")="&amp;$D$7&amp;" AND LocalMonth("&amp;$E$18&amp;")="&amp;$C$7&amp;" AND LocalDay("&amp;$E$18&amp;")="&amp;$B$7&amp;" AND LocalHour("&amp;$E$18&amp;")="&amp;F24&amp;" AND LocalMinute("&amp;$E$18&amp;")="&amp;G24&amp;"))", "Bar", "", "Close", "5", "0", "", "", "","FALSE","T"))</f>
        <v>2656</v>
      </c>
      <c r="Y24" s="115">
        <f ca="1">IF(O24=1,"",RTD("cqg.rtd",,"StudyData", "(Vol("&amp;$E$19&amp;")when  (LocalYear("&amp;$E$19&amp;")="&amp;$D$8&amp;" AND LocalMonth("&amp;$E$19&amp;")="&amp;$C$8&amp;" AND LocalDay("&amp;$E$19&amp;")="&amp;$B$8&amp;" AND LocalHour("&amp;$E$19&amp;")="&amp;F24&amp;" AND LocalMinute("&amp;$E$19&amp;")="&amp;G24&amp;"))", "Bar", "", "Close", "5", "0", "", "", "","FALSE","T"))</f>
        <v>5110</v>
      </c>
      <c r="Z24" s="115">
        <f ca="1">IF(O24=1,"",RTD("cqg.rtd",,"StudyData", "(Vol("&amp;$E$20&amp;")when  (LocalYear("&amp;$E$20&amp;")="&amp;$D$9&amp;" AND LocalMonth("&amp;$E$20&amp;")="&amp;$C$9&amp;" AND LocalDay("&amp;$E$20&amp;")="&amp;$B$9&amp;" AND LocalHour("&amp;$E$20&amp;")="&amp;F24&amp;" AND LocalMinute("&amp;$E$20&amp;")="&amp;G24&amp;"))", "Bar", "", "Close", "5", "0", "", "", "","FALSE","T"))</f>
        <v>4590</v>
      </c>
      <c r="AA24" s="115">
        <f ca="1">IF(O24=1,"",RTD("cqg.rtd",,"StudyData", "(Vol("&amp;$E$21&amp;")when  (LocalYear("&amp;$E$21&amp;")="&amp;$D$10&amp;" AND LocalMonth("&amp;$E$21&amp;")="&amp;$C$10&amp;" AND LocalDay("&amp;$E$21&amp;")="&amp;$B$10&amp;" AND LocalHour("&amp;$E$21&amp;")="&amp;F24&amp;" AND LocalMinute("&amp;$E$21&amp;")="&amp;G24&amp;"))", "Bar", "", "Close", "5", "0", "", "", "","FALSE","T"))</f>
        <v>3944</v>
      </c>
      <c r="AB24" s="115">
        <f ca="1">IF(O24=1,"",RTD("cqg.rtd",,"StudyData", "(Vol("&amp;$E$21&amp;")when  (LocalYear("&amp;$E$21&amp;")="&amp;$D$11&amp;" AND LocalMonth("&amp;$E$21&amp;")="&amp;$C$11&amp;" AND LocalDay("&amp;$E$21&amp;")="&amp;$B$11&amp;" AND LocalHour("&amp;$E$21&amp;")="&amp;F24&amp;" AND LocalMinute("&amp;$E$21&amp;")="&amp;G24&amp;"))", "Bar", "", "Close", "5", "0", "", "", "","FALSE","T"))</f>
        <v>4511</v>
      </c>
      <c r="AC24" s="116">
        <f t="shared" ca="1" si="3"/>
        <v>2783</v>
      </c>
      <c r="AE24" s="115" t="str">
        <f ca="1">IF($R24=1,SUM($S$1:S24),"")</f>
        <v/>
      </c>
      <c r="AF24" s="115" t="str">
        <f ca="1">IF($R24=1,SUM($T$1:T24),"")</f>
        <v/>
      </c>
      <c r="AG24" s="115" t="str">
        <f ca="1">IF($R24=1,SUM($U$1:U24),"")</f>
        <v/>
      </c>
      <c r="AH24" s="115" t="str">
        <f ca="1">IF($R24=1,SUM($V$1:V24),"")</f>
        <v/>
      </c>
      <c r="AI24" s="115" t="str">
        <f ca="1">IF($R24=1,SUM($W$1:W24),"")</f>
        <v/>
      </c>
      <c r="AJ24" s="115" t="str">
        <f ca="1">IF($R24=1,SUM($X$1:X24),"")</f>
        <v/>
      </c>
      <c r="AK24" s="115" t="str">
        <f ca="1">IF($R24=1,SUM($Y$1:Y24),"")</f>
        <v/>
      </c>
      <c r="AL24" s="115" t="str">
        <f ca="1">IF($R24=1,SUM($Z$1:Z24),"")</f>
        <v/>
      </c>
      <c r="AM24" s="115" t="str">
        <f ca="1">IF($R24=1,SUM($AA$1:AA24),"")</f>
        <v/>
      </c>
      <c r="AN24" s="115" t="str">
        <f ca="1">IF($R24=1,SUM($AB$1:AB24),"")</f>
        <v/>
      </c>
      <c r="AO24" s="115" t="str">
        <f ca="1">IF($R24=1,SUM($AC$1:AC24),"")</f>
        <v/>
      </c>
      <c r="AQ24" s="120" t="str">
        <f t="shared" si="9"/>
        <v>9:15</v>
      </c>
    </row>
    <row r="25" spans="1:43" x14ac:dyDescent="0.3">
      <c r="A25" s="124">
        <f t="shared" ca="1" si="14"/>
        <v>42403.387468402776</v>
      </c>
      <c r="B25" s="115">
        <f t="shared" ca="1" si="13"/>
        <v>4</v>
      </c>
      <c r="F25" s="115">
        <f t="shared" si="11"/>
        <v>9</v>
      </c>
      <c r="G25" s="117">
        <f t="shared" si="5"/>
        <v>20</v>
      </c>
      <c r="H25" s="118">
        <f t="shared" si="6"/>
        <v>0.3888888888888889</v>
      </c>
      <c r="K25" s="116">
        <f ca="1" xml:space="preserve"> IF(O25=1,"",RTD("cqg.rtd",,"StudyData",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3482</v>
      </c>
      <c r="L25" s="116">
        <f ca="1">IF(K25="",NA(),RTD("cqg.rtd",,"StudyData",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3482</v>
      </c>
      <c r="M25" s="116">
        <f t="shared" ca="1" si="2"/>
        <v>3645.6</v>
      </c>
      <c r="O25" s="115">
        <f t="shared" si="7"/>
        <v>0</v>
      </c>
      <c r="R25" s="115">
        <f t="shared" ca="1" si="8"/>
        <v>2.4000000000000014E-2</v>
      </c>
      <c r="S25" s="115">
        <f ca="1">IF(O25=1,"",RTD("cqg.rtd",,"StudyData", "(Vol("&amp;$E$13&amp;")when  (LocalYear("&amp;$E$13&amp;")="&amp;$D$2&amp;" AND LocalMonth("&amp;$E$13&amp;")="&amp;$C$2&amp;" AND LocalDay("&amp;$E$13&amp;")="&amp;$B$2&amp;" AND LocalHour("&amp;$E$13&amp;")="&amp;F25&amp;" AND LocalMinute("&amp;$E$13&amp;")="&amp;G25&amp;"))", "Bar", "", "Close", "5", "0", "", "", "","FALSE","T"))</f>
        <v>1060</v>
      </c>
      <c r="T25" s="115">
        <f ca="1">IF(O25=1,"",RTD("cqg.rtd",,"StudyData", "(Vol("&amp;$E$14&amp;")when  (LocalYear("&amp;$E$14&amp;")="&amp;$D$3&amp;" AND LocalMonth("&amp;$E$14&amp;")="&amp;$C$3&amp;" AND LocalDay("&amp;$E$14&amp;")="&amp;$B$3&amp;" AND LocalHour("&amp;$E$14&amp;")="&amp;F25&amp;" AND LocalMinute("&amp;$E$14&amp;")="&amp;G25&amp;"))", "Bar", "", "Close", "5", "0", "", "", "","FALSE","T"))</f>
        <v>7046</v>
      </c>
      <c r="U25" s="115">
        <f ca="1">IF(O25=1,"",RTD("cqg.rtd",,"StudyData", "(Vol("&amp;$E$15&amp;")when  (LocalYear("&amp;$E$15&amp;")="&amp;$D$4&amp;" AND LocalMonth("&amp;$E$15&amp;")="&amp;$C$4&amp;" AND LocalDay("&amp;$E$15&amp;")="&amp;$B$4&amp;" AND LocalHour("&amp;$E$15&amp;")="&amp;F25&amp;" AND LocalMinute("&amp;$E$15&amp;")="&amp;G25&amp;"))", "Bar", "", "Close", "5", "0", "", "", "","FALSE","T"))</f>
        <v>5008</v>
      </c>
      <c r="V25" s="115">
        <f ca="1">IF(O25=1,"",RTD("cqg.rtd",,"StudyData", "(Vol("&amp;$E$16&amp;")when  (LocalYear("&amp;$E$16&amp;")="&amp;$D$5&amp;" AND LocalMonth("&amp;$E$16&amp;")="&amp;$C$5&amp;" AND LocalDay("&amp;$E$16&amp;")="&amp;$B$5&amp;" AND LocalHour("&amp;$E$16&amp;")="&amp;F25&amp;" AND LocalMinute("&amp;$E$16&amp;")="&amp;G25&amp;"))", "Bar", "", "Close", "5", "0", "", "", "","FALSE","T"))</f>
        <v>3909</v>
      </c>
      <c r="W25" s="115">
        <f ca="1">IF(O25=1,"",RTD("cqg.rtd",,"StudyData", "(Vol("&amp;$E$17&amp;")when  (LocalYear("&amp;$E$17&amp;")="&amp;$D$6&amp;" AND LocalMonth("&amp;$E$17&amp;")="&amp;$C$6&amp;" AND LocalDay("&amp;$E$17&amp;")="&amp;$B$6&amp;" AND LocalHour("&amp;$E$17&amp;")="&amp;F25&amp;" AND LocalMinute("&amp;$E$17&amp;")="&amp;G25&amp;"))", "Bar", "", "Close", "5", "0", "", "", "","FALSE","T"))</f>
        <v>2525</v>
      </c>
      <c r="X25" s="115">
        <f ca="1">IF(O25=1,"",RTD("cqg.rtd",,"StudyData", "(Vol("&amp;$E$18&amp;")when  (LocalYear("&amp;$E$18&amp;")="&amp;$D$7&amp;" AND LocalMonth("&amp;$E$18&amp;")="&amp;$C$7&amp;" AND LocalDay("&amp;$E$18&amp;")="&amp;$B$7&amp;" AND LocalHour("&amp;$E$18&amp;")="&amp;F25&amp;" AND LocalMinute("&amp;$E$18&amp;")="&amp;G25&amp;"))", "Bar", "", "Close", "5", "0", "", "", "","FALSE","T"))</f>
        <v>2336</v>
      </c>
      <c r="Y25" s="115">
        <f ca="1">IF(O25=1,"",RTD("cqg.rtd",,"StudyData", "(Vol("&amp;$E$19&amp;")when  (LocalYear("&amp;$E$19&amp;")="&amp;$D$8&amp;" AND LocalMonth("&amp;$E$19&amp;")="&amp;$C$8&amp;" AND LocalDay("&amp;$E$19&amp;")="&amp;$B$8&amp;" AND LocalHour("&amp;$E$19&amp;")="&amp;F25&amp;" AND LocalMinute("&amp;$E$19&amp;")="&amp;G25&amp;"))", "Bar", "", "Close", "5", "0", "", "", "","FALSE","T"))</f>
        <v>4199</v>
      </c>
      <c r="Z25" s="115">
        <f ca="1">IF(O25=1,"",RTD("cqg.rtd",,"StudyData", "(Vol("&amp;$E$20&amp;")when  (LocalYear("&amp;$E$20&amp;")="&amp;$D$9&amp;" AND LocalMonth("&amp;$E$20&amp;")="&amp;$C$9&amp;" AND LocalDay("&amp;$E$20&amp;")="&amp;$B$9&amp;" AND LocalHour("&amp;$E$20&amp;")="&amp;F25&amp;" AND LocalMinute("&amp;$E$20&amp;")="&amp;G25&amp;"))", "Bar", "", "Close", "5", "0", "", "", "","FALSE","T"))</f>
        <v>4023</v>
      </c>
      <c r="AA25" s="115">
        <f ca="1">IF(O25=1,"",RTD("cqg.rtd",,"StudyData", "(Vol("&amp;$E$21&amp;")when  (LocalYear("&amp;$E$21&amp;")="&amp;$D$10&amp;" AND LocalMonth("&amp;$E$21&amp;")="&amp;$C$10&amp;" AND LocalDay("&amp;$E$21&amp;")="&amp;$B$10&amp;" AND LocalHour("&amp;$E$21&amp;")="&amp;F25&amp;" AND LocalMinute("&amp;$E$21&amp;")="&amp;G25&amp;"))", "Bar", "", "Close", "5", "0", "", "", "","FALSE","T"))</f>
        <v>3092</v>
      </c>
      <c r="AB25" s="115">
        <f ca="1">IF(O25=1,"",RTD("cqg.rtd",,"StudyData", "(Vol("&amp;$E$21&amp;")when  (LocalYear("&amp;$E$21&amp;")="&amp;$D$11&amp;" AND LocalMonth("&amp;$E$21&amp;")="&amp;$C$11&amp;" AND LocalDay("&amp;$E$21&amp;")="&amp;$B$11&amp;" AND LocalHour("&amp;$E$21&amp;")="&amp;F25&amp;" AND LocalMinute("&amp;$E$21&amp;")="&amp;G25&amp;"))", "Bar", "", "Close", "5", "0", "", "", "","FALSE","T"))</f>
        <v>3258</v>
      </c>
      <c r="AC25" s="116">
        <f t="shared" ca="1" si="3"/>
        <v>3482</v>
      </c>
      <c r="AE25" s="115" t="str">
        <f ca="1">IF($R25=1,SUM($S$1:S25),"")</f>
        <v/>
      </c>
      <c r="AF25" s="115" t="str">
        <f ca="1">IF($R25=1,SUM($T$1:T25),"")</f>
        <v/>
      </c>
      <c r="AG25" s="115" t="str">
        <f ca="1">IF($R25=1,SUM($U$1:U25),"")</f>
        <v/>
      </c>
      <c r="AH25" s="115" t="str">
        <f ca="1">IF($R25=1,SUM($V$1:V25),"")</f>
        <v/>
      </c>
      <c r="AI25" s="115" t="str">
        <f ca="1">IF($R25=1,SUM($W$1:W25),"")</f>
        <v/>
      </c>
      <c r="AJ25" s="115" t="str">
        <f ca="1">IF($R25=1,SUM($X$1:X25),"")</f>
        <v/>
      </c>
      <c r="AK25" s="115" t="str">
        <f ca="1">IF($R25=1,SUM($Y$1:Y25),"")</f>
        <v/>
      </c>
      <c r="AL25" s="115" t="str">
        <f ca="1">IF($R25=1,SUM($Z$1:Z25),"")</f>
        <v/>
      </c>
      <c r="AM25" s="115" t="str">
        <f ca="1">IF($R25=1,SUM($AA$1:AA25),"")</f>
        <v/>
      </c>
      <c r="AN25" s="115" t="str">
        <f ca="1">IF($R25=1,SUM($AB$1:AB25),"")</f>
        <v/>
      </c>
      <c r="AO25" s="115" t="str">
        <f ca="1">IF($R25=1,SUM($AC$1:AC25),"")</f>
        <v/>
      </c>
      <c r="AQ25" s="120" t="str">
        <f t="shared" si="9"/>
        <v>9:20</v>
      </c>
    </row>
    <row r="26" spans="1:43" x14ac:dyDescent="0.3">
      <c r="A26" s="124">
        <f t="shared" ca="1" si="14"/>
        <v>42402.387468402776</v>
      </c>
      <c r="B26" s="115">
        <f t="shared" ca="1" si="13"/>
        <v>3</v>
      </c>
      <c r="F26" s="115">
        <f t="shared" si="11"/>
        <v>9</v>
      </c>
      <c r="G26" s="117">
        <f t="shared" si="5"/>
        <v>25</v>
      </c>
      <c r="H26" s="118">
        <f t="shared" si="6"/>
        <v>0.3923611111111111</v>
      </c>
      <c r="K26" s="116">
        <f ca="1" xml:space="preserve"> IF(O26=1,"",RTD("cqg.rtd",,"StudyData",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3993</v>
      </c>
      <c r="L26" s="116">
        <f ca="1">IF(K26="",NA(),RTD("cqg.rtd",,"StudyData",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3993</v>
      </c>
      <c r="M26" s="116">
        <f t="shared" ca="1" si="2"/>
        <v>3481.3</v>
      </c>
      <c r="O26" s="115">
        <f t="shared" si="7"/>
        <v>0</v>
      </c>
      <c r="R26" s="115">
        <f t="shared" ca="1" si="8"/>
        <v>2.5000000000000015E-2</v>
      </c>
      <c r="S26" s="115">
        <f ca="1">IF(O26=1,"",RTD("cqg.rtd",,"StudyData", "(Vol("&amp;$E$13&amp;")when  (LocalYear("&amp;$E$13&amp;")="&amp;$D$2&amp;" AND LocalMonth("&amp;$E$13&amp;")="&amp;$C$2&amp;" AND LocalDay("&amp;$E$13&amp;")="&amp;$B$2&amp;" AND LocalHour("&amp;$E$13&amp;")="&amp;F26&amp;" AND LocalMinute("&amp;$E$13&amp;")="&amp;G26&amp;"))", "Bar", "", "Close", "5", "0", "", "", "","FALSE","T"))</f>
        <v>507</v>
      </c>
      <c r="T26" s="115">
        <f ca="1">IF(O26=1,"",RTD("cqg.rtd",,"StudyData", "(Vol("&amp;$E$14&amp;")when  (LocalYear("&amp;$E$14&amp;")="&amp;$D$3&amp;" AND LocalMonth("&amp;$E$14&amp;")="&amp;$C$3&amp;" AND LocalDay("&amp;$E$14&amp;")="&amp;$B$3&amp;" AND LocalHour("&amp;$E$14&amp;")="&amp;F26&amp;" AND LocalMinute("&amp;$E$14&amp;")="&amp;G26&amp;"))", "Bar", "", "Close", "5", "0", "", "", "","FALSE","T"))</f>
        <v>8783</v>
      </c>
      <c r="U26" s="115">
        <f ca="1">IF(O26=1,"",RTD("cqg.rtd",,"StudyData", "(Vol("&amp;$E$15&amp;")when  (LocalYear("&amp;$E$15&amp;")="&amp;$D$4&amp;" AND LocalMonth("&amp;$E$15&amp;")="&amp;$C$4&amp;" AND LocalDay("&amp;$E$15&amp;")="&amp;$B$4&amp;" AND LocalHour("&amp;$E$15&amp;")="&amp;F26&amp;" AND LocalMinute("&amp;$E$15&amp;")="&amp;G26&amp;"))", "Bar", "", "Close", "5", "0", "", "", "","FALSE","T"))</f>
        <v>3142</v>
      </c>
      <c r="V26" s="115">
        <f ca="1">IF(O26=1,"",RTD("cqg.rtd",,"StudyData", "(Vol("&amp;$E$16&amp;")when  (LocalYear("&amp;$E$16&amp;")="&amp;$D$5&amp;" AND LocalMonth("&amp;$E$16&amp;")="&amp;$C$5&amp;" AND LocalDay("&amp;$E$16&amp;")="&amp;$B$5&amp;" AND LocalHour("&amp;$E$16&amp;")="&amp;F26&amp;" AND LocalMinute("&amp;$E$16&amp;")="&amp;G26&amp;"))", "Bar", "", "Close", "5", "0", "", "", "","FALSE","T"))</f>
        <v>2816</v>
      </c>
      <c r="W26" s="115">
        <f ca="1">IF(O26=1,"",RTD("cqg.rtd",,"StudyData", "(Vol("&amp;$E$17&amp;")when  (LocalYear("&amp;$E$17&amp;")="&amp;$D$6&amp;" AND LocalMonth("&amp;$E$17&amp;")="&amp;$C$6&amp;" AND LocalDay("&amp;$E$17&amp;")="&amp;$B$6&amp;" AND LocalHour("&amp;$E$17&amp;")="&amp;F26&amp;" AND LocalMinute("&amp;$E$17&amp;")="&amp;G26&amp;"))", "Bar", "", "Close", "5", "0", "", "", "","FALSE","T"))</f>
        <v>1868</v>
      </c>
      <c r="X26" s="115">
        <f ca="1">IF(O26=1,"",RTD("cqg.rtd",,"StudyData", "(Vol("&amp;$E$18&amp;")when  (LocalYear("&amp;$E$18&amp;")="&amp;$D$7&amp;" AND LocalMonth("&amp;$E$18&amp;")="&amp;$C$7&amp;" AND LocalDay("&amp;$E$18&amp;")="&amp;$B$7&amp;" AND LocalHour("&amp;$E$18&amp;")="&amp;F26&amp;" AND LocalMinute("&amp;$E$18&amp;")="&amp;G26&amp;"))", "Bar", "", "Close", "5", "0", "", "", "","FALSE","T"))</f>
        <v>3548</v>
      </c>
      <c r="Y26" s="115">
        <f ca="1">IF(O26=1,"",RTD("cqg.rtd",,"StudyData", "(Vol("&amp;$E$19&amp;")when  (LocalYear("&amp;$E$19&amp;")="&amp;$D$8&amp;" AND LocalMonth("&amp;$E$19&amp;")="&amp;$C$8&amp;" AND LocalDay("&amp;$E$19&amp;")="&amp;$B$8&amp;" AND LocalHour("&amp;$E$19&amp;")="&amp;F26&amp;" AND LocalMinute("&amp;$E$19&amp;")="&amp;G26&amp;"))", "Bar", "", "Close", "5", "0", "", "", "","FALSE","T"))</f>
        <v>4276</v>
      </c>
      <c r="Z26" s="115">
        <f ca="1">IF(O26=1,"",RTD("cqg.rtd",,"StudyData", "(Vol("&amp;$E$20&amp;")when  (LocalYear("&amp;$E$20&amp;")="&amp;$D$9&amp;" AND LocalMonth("&amp;$E$20&amp;")="&amp;$C$9&amp;" AND LocalDay("&amp;$E$20&amp;")="&amp;$B$9&amp;" AND LocalHour("&amp;$E$20&amp;")="&amp;F26&amp;" AND LocalMinute("&amp;$E$20&amp;")="&amp;G26&amp;"))", "Bar", "", "Close", "5", "0", "", "", "","FALSE","T"))</f>
        <v>3254</v>
      </c>
      <c r="AA26" s="115">
        <f ca="1">IF(O26=1,"",RTD("cqg.rtd",,"StudyData", "(Vol("&amp;$E$21&amp;")when  (LocalYear("&amp;$E$21&amp;")="&amp;$D$10&amp;" AND LocalMonth("&amp;$E$21&amp;")="&amp;$C$10&amp;" AND LocalDay("&amp;$E$21&amp;")="&amp;$B$10&amp;" AND LocalHour("&amp;$E$21&amp;")="&amp;F26&amp;" AND LocalMinute("&amp;$E$21&amp;")="&amp;G26&amp;"))", "Bar", "", "Close", "5", "0", "", "", "","FALSE","T"))</f>
        <v>2110</v>
      </c>
      <c r="AB26" s="115">
        <f ca="1">IF(O26=1,"",RTD("cqg.rtd",,"StudyData", "(Vol("&amp;$E$21&amp;")when  (LocalYear("&amp;$E$21&amp;")="&amp;$D$11&amp;" AND LocalMonth("&amp;$E$21&amp;")="&amp;$C$11&amp;" AND LocalDay("&amp;$E$21&amp;")="&amp;$B$11&amp;" AND LocalHour("&amp;$E$21&amp;")="&amp;F26&amp;" AND LocalMinute("&amp;$E$21&amp;")="&amp;G26&amp;"))", "Bar", "", "Close", "5", "0", "", "", "","FALSE","T"))</f>
        <v>4509</v>
      </c>
      <c r="AC26" s="116">
        <f t="shared" ca="1" si="3"/>
        <v>3993</v>
      </c>
      <c r="AE26" s="115" t="str">
        <f ca="1">IF($R26=1,SUM($S$1:S26),"")</f>
        <v/>
      </c>
      <c r="AF26" s="115" t="str">
        <f ca="1">IF($R26=1,SUM($T$1:T26),"")</f>
        <v/>
      </c>
      <c r="AG26" s="115" t="str">
        <f ca="1">IF($R26=1,SUM($U$1:U26),"")</f>
        <v/>
      </c>
      <c r="AH26" s="115" t="str">
        <f ca="1">IF($R26=1,SUM($V$1:V26),"")</f>
        <v/>
      </c>
      <c r="AI26" s="115" t="str">
        <f ca="1">IF($R26=1,SUM($W$1:W26),"")</f>
        <v/>
      </c>
      <c r="AJ26" s="115" t="str">
        <f ca="1">IF($R26=1,SUM($X$1:X26),"")</f>
        <v/>
      </c>
      <c r="AK26" s="115" t="str">
        <f ca="1">IF($R26=1,SUM($Y$1:Y26),"")</f>
        <v/>
      </c>
      <c r="AL26" s="115" t="str">
        <f ca="1">IF($R26=1,SUM($Z$1:Z26),"")</f>
        <v/>
      </c>
      <c r="AM26" s="115" t="str">
        <f ca="1">IF($R26=1,SUM($AA$1:AA26),"")</f>
        <v/>
      </c>
      <c r="AN26" s="115" t="str">
        <f ca="1">IF($R26=1,SUM($AB$1:AB26),"")</f>
        <v/>
      </c>
      <c r="AO26" s="115" t="str">
        <f ca="1">IF($R26=1,SUM($AC$1:AC26),"")</f>
        <v/>
      </c>
      <c r="AQ26" s="120" t="str">
        <f t="shared" si="9"/>
        <v>9:25</v>
      </c>
    </row>
    <row r="27" spans="1:43" x14ac:dyDescent="0.3">
      <c r="A27" s="124"/>
      <c r="F27" s="115">
        <f t="shared" si="11"/>
        <v>9</v>
      </c>
      <c r="G27" s="117">
        <f t="shared" si="5"/>
        <v>30</v>
      </c>
      <c r="H27" s="118">
        <f t="shared" si="6"/>
        <v>0.39583333333333331</v>
      </c>
      <c r="K27" s="116">
        <f ca="1" xml:space="preserve"> IF(O27=1,"",RTD("cqg.rtd",,"StudyData",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6760</v>
      </c>
      <c r="L27" s="116">
        <f ca="1">IF(K27="",NA(),RTD("cqg.rtd",,"StudyData",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6760</v>
      </c>
      <c r="M27" s="116">
        <f t="shared" ca="1" si="2"/>
        <v>10272.200000000001</v>
      </c>
      <c r="O27" s="115">
        <f t="shared" si="7"/>
        <v>0</v>
      </c>
      <c r="R27" s="115">
        <f t="shared" ca="1" si="8"/>
        <v>2.6000000000000016E-2</v>
      </c>
      <c r="S27" s="115">
        <f ca="1">IF(O27=1,"",RTD("cqg.rtd",,"StudyData", "(Vol("&amp;$E$13&amp;")when  (LocalYear("&amp;$E$13&amp;")="&amp;$D$2&amp;" AND LocalMonth("&amp;$E$13&amp;")="&amp;$C$2&amp;" AND LocalDay("&amp;$E$13&amp;")="&amp;$B$2&amp;" AND LocalHour("&amp;$E$13&amp;")="&amp;F27&amp;" AND LocalMinute("&amp;$E$13&amp;")="&amp;G27&amp;"))", "Bar", "", "Close", "5", "0", "", "", "","FALSE","T"))</f>
        <v>533</v>
      </c>
      <c r="T27" s="115">
        <f ca="1">IF(O27=1,"",RTD("cqg.rtd",,"StudyData", "(Vol("&amp;$E$14&amp;")when  (LocalYear("&amp;$E$14&amp;")="&amp;$D$3&amp;" AND LocalMonth("&amp;$E$14&amp;")="&amp;$C$3&amp;" AND LocalDay("&amp;$E$14&amp;")="&amp;$B$3&amp;" AND LocalHour("&amp;$E$14&amp;")="&amp;F27&amp;" AND LocalMinute("&amp;$E$14&amp;")="&amp;G27&amp;"))", "Bar", "", "Close", "5", "0", "", "", "","FALSE","T"))</f>
        <v>15478</v>
      </c>
      <c r="U27" s="115">
        <f ca="1">IF(O27=1,"",RTD("cqg.rtd",,"StudyData", "(Vol("&amp;$E$15&amp;")when  (LocalYear("&amp;$E$15&amp;")="&amp;$D$4&amp;" AND LocalMonth("&amp;$E$15&amp;")="&amp;$C$4&amp;" AND LocalDay("&amp;$E$15&amp;")="&amp;$B$4&amp;" AND LocalHour("&amp;$E$15&amp;")="&amp;F27&amp;" AND LocalMinute("&amp;$E$15&amp;")="&amp;G27&amp;"))", "Bar", "", "Close", "5", "0", "", "", "","FALSE","T"))</f>
        <v>4843</v>
      </c>
      <c r="V27" s="115">
        <f ca="1">IF(O27=1,"",RTD("cqg.rtd",,"StudyData", "(Vol("&amp;$E$16&amp;")when  (LocalYear("&amp;$E$16&amp;")="&amp;$D$5&amp;" AND LocalMonth("&amp;$E$16&amp;")="&amp;$C$5&amp;" AND LocalDay("&amp;$E$16&amp;")="&amp;$B$5&amp;" AND LocalHour("&amp;$E$16&amp;")="&amp;F27&amp;" AND LocalMinute("&amp;$E$16&amp;")="&amp;G27&amp;"))", "Bar", "", "Close", "5", "0", "", "", "","FALSE","T"))</f>
        <v>31050</v>
      </c>
      <c r="W27" s="115">
        <f ca="1">IF(O27=1,"",RTD("cqg.rtd",,"StudyData", "(Vol("&amp;$E$17&amp;")when  (LocalYear("&amp;$E$17&amp;")="&amp;$D$6&amp;" AND LocalMonth("&amp;$E$17&amp;")="&amp;$C$6&amp;" AND LocalDay("&amp;$E$17&amp;")="&amp;$B$6&amp;" AND LocalHour("&amp;$E$17&amp;")="&amp;F27&amp;" AND LocalMinute("&amp;$E$17&amp;")="&amp;G27&amp;"))", "Bar", "", "Close", "5", "0", "", "", "","FALSE","T"))</f>
        <v>2998</v>
      </c>
      <c r="X27" s="115">
        <f ca="1">IF(O27=1,"",RTD("cqg.rtd",,"StudyData", "(Vol("&amp;$E$18&amp;")when  (LocalYear("&amp;$E$18&amp;")="&amp;$D$7&amp;" AND LocalMonth("&amp;$E$18&amp;")="&amp;$C$7&amp;" AND LocalDay("&amp;$E$18&amp;")="&amp;$B$7&amp;" AND LocalHour("&amp;$E$18&amp;")="&amp;F27&amp;" AND LocalMinute("&amp;$E$18&amp;")="&amp;G27&amp;"))", "Bar", "", "Close", "5", "0", "", "", "","FALSE","T"))</f>
        <v>4609</v>
      </c>
      <c r="Y27" s="115">
        <f ca="1">IF(O27=1,"",RTD("cqg.rtd",,"StudyData", "(Vol("&amp;$E$19&amp;")when  (LocalYear("&amp;$E$19&amp;")="&amp;$D$8&amp;" AND LocalMonth("&amp;$E$19&amp;")="&amp;$C$8&amp;" AND LocalDay("&amp;$E$19&amp;")="&amp;$B$8&amp;" AND LocalHour("&amp;$E$19&amp;")="&amp;F27&amp;" AND LocalMinute("&amp;$E$19&amp;")="&amp;G27&amp;"))", "Bar", "", "Close", "5", "0", "", "", "","FALSE","T"))</f>
        <v>6244</v>
      </c>
      <c r="Z27" s="115">
        <f ca="1">IF(O27=1,"",RTD("cqg.rtd",,"StudyData", "(Vol("&amp;$E$20&amp;")when  (LocalYear("&amp;$E$20&amp;")="&amp;$D$9&amp;" AND LocalMonth("&amp;$E$20&amp;")="&amp;$C$9&amp;" AND LocalDay("&amp;$E$20&amp;")="&amp;$B$9&amp;" AND LocalHour("&amp;$E$20&amp;")="&amp;F27&amp;" AND LocalMinute("&amp;$E$20&amp;")="&amp;G27&amp;"))", "Bar", "", "Close", "5", "0", "", "", "","FALSE","T"))</f>
        <v>5806</v>
      </c>
      <c r="AA27" s="115">
        <f ca="1">IF(O27=1,"",RTD("cqg.rtd",,"StudyData", "(Vol("&amp;$E$21&amp;")when  (LocalYear("&amp;$E$21&amp;")="&amp;$D$10&amp;" AND LocalMonth("&amp;$E$21&amp;")="&amp;$C$10&amp;" AND LocalDay("&amp;$E$21&amp;")="&amp;$B$10&amp;" AND LocalHour("&amp;$E$21&amp;")="&amp;F27&amp;" AND LocalMinute("&amp;$E$21&amp;")="&amp;G27&amp;"))", "Bar", "", "Close", "5", "0", "", "", "","FALSE","T"))</f>
        <v>25945</v>
      </c>
      <c r="AB27" s="115">
        <f ca="1">IF(O27=1,"",RTD("cqg.rtd",,"StudyData", "(Vol("&amp;$E$21&amp;")when  (LocalYear("&amp;$E$21&amp;")="&amp;$D$11&amp;" AND LocalMonth("&amp;$E$21&amp;")="&amp;$C$11&amp;" AND LocalDay("&amp;$E$21&amp;")="&amp;$B$11&amp;" AND LocalHour("&amp;$E$21&amp;")="&amp;F27&amp;" AND LocalMinute("&amp;$E$21&amp;")="&amp;G27&amp;"))", "Bar", "", "Close", "5", "0", "", "", "","FALSE","T"))</f>
        <v>5216</v>
      </c>
      <c r="AC27" s="116">
        <f t="shared" ca="1" si="3"/>
        <v>6760</v>
      </c>
      <c r="AE27" s="115" t="str">
        <f ca="1">IF($R27=1,SUM($S$1:S27),"")</f>
        <v/>
      </c>
      <c r="AF27" s="115" t="str">
        <f ca="1">IF($R27=1,SUM($T$1:T27),"")</f>
        <v/>
      </c>
      <c r="AG27" s="115" t="str">
        <f ca="1">IF($R27=1,SUM($U$1:U27),"")</f>
        <v/>
      </c>
      <c r="AH27" s="115" t="str">
        <f ca="1">IF($R27=1,SUM($V$1:V27),"")</f>
        <v/>
      </c>
      <c r="AI27" s="115" t="str">
        <f ca="1">IF($R27=1,SUM($W$1:W27),"")</f>
        <v/>
      </c>
      <c r="AJ27" s="115" t="str">
        <f ca="1">IF($R27=1,SUM($X$1:X27),"")</f>
        <v/>
      </c>
      <c r="AK27" s="115" t="str">
        <f ca="1">IF($R27=1,SUM($Y$1:Y27),"")</f>
        <v/>
      </c>
      <c r="AL27" s="115" t="str">
        <f ca="1">IF($R27=1,SUM($Z$1:Z27),"")</f>
        <v/>
      </c>
      <c r="AM27" s="115" t="str">
        <f ca="1">IF($R27=1,SUM($AA$1:AA27),"")</f>
        <v/>
      </c>
      <c r="AN27" s="115" t="str">
        <f ca="1">IF($R27=1,SUM($AB$1:AB27),"")</f>
        <v/>
      </c>
      <c r="AO27" s="115" t="str">
        <f ca="1">IF($R27=1,SUM($AC$1:AC27),"")</f>
        <v/>
      </c>
      <c r="AQ27" s="120" t="str">
        <f t="shared" si="9"/>
        <v>9:30</v>
      </c>
    </row>
    <row r="28" spans="1:43" x14ac:dyDescent="0.3">
      <c r="A28" s="124"/>
      <c r="F28" s="115">
        <f t="shared" si="11"/>
        <v>9</v>
      </c>
      <c r="G28" s="117">
        <f t="shared" si="5"/>
        <v>35</v>
      </c>
      <c r="H28" s="118">
        <f t="shared" si="6"/>
        <v>0.39930555555555558</v>
      </c>
      <c r="K28" s="116">
        <f ca="1" xml:space="preserve"> IF(O28=1,"",RTD("cqg.rtd",,"StudyData",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2987</v>
      </c>
      <c r="L28" s="116">
        <f ca="1">IF(K28="",NA(),RTD("cqg.rtd",,"StudyData",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2987</v>
      </c>
      <c r="M28" s="116">
        <f t="shared" ca="1" si="2"/>
        <v>6878.2</v>
      </c>
      <c r="O28" s="115">
        <f t="shared" si="7"/>
        <v>0</v>
      </c>
      <c r="R28" s="115">
        <f t="shared" ca="1" si="8"/>
        <v>2.7000000000000017E-2</v>
      </c>
      <c r="S28" s="115">
        <f ca="1">IF(O28=1,"",RTD("cqg.rtd",,"StudyData", "(Vol("&amp;$E$13&amp;")when  (LocalYear("&amp;$E$13&amp;")="&amp;$D$2&amp;" AND LocalMonth("&amp;$E$13&amp;")="&amp;$C$2&amp;" AND LocalDay("&amp;$E$13&amp;")="&amp;$B$2&amp;" AND LocalHour("&amp;$E$13&amp;")="&amp;F28&amp;" AND LocalMinute("&amp;$E$13&amp;")="&amp;G28&amp;"))", "Bar", "", "Close", "5", "0", "", "", "","FALSE","T"))</f>
        <v>585</v>
      </c>
      <c r="T28" s="115">
        <f ca="1">IF(O28=1,"",RTD("cqg.rtd",,"StudyData", "(Vol("&amp;$E$14&amp;")when  (LocalYear("&amp;$E$14&amp;")="&amp;$D$3&amp;" AND LocalMonth("&amp;$E$14&amp;")="&amp;$C$3&amp;" AND LocalDay("&amp;$E$14&amp;")="&amp;$B$3&amp;" AND LocalHour("&amp;$E$14&amp;")="&amp;F28&amp;" AND LocalMinute("&amp;$E$14&amp;")="&amp;G28&amp;"))", "Bar", "", "Close", "5", "0", "", "", "","FALSE","T"))</f>
        <v>10696</v>
      </c>
      <c r="U28" s="115">
        <f ca="1">IF(O28=1,"",RTD("cqg.rtd",,"StudyData", "(Vol("&amp;$E$15&amp;")when  (LocalYear("&amp;$E$15&amp;")="&amp;$D$4&amp;" AND LocalMonth("&amp;$E$15&amp;")="&amp;$C$4&amp;" AND LocalDay("&amp;$E$15&amp;")="&amp;$B$4&amp;" AND LocalHour("&amp;$E$15&amp;")="&amp;F28&amp;" AND LocalMinute("&amp;$E$15&amp;")="&amp;G28&amp;"))", "Bar", "", "Close", "5", "0", "", "", "","FALSE","T"))</f>
        <v>3412</v>
      </c>
      <c r="V28" s="115">
        <f ca="1">IF(O28=1,"",RTD("cqg.rtd",,"StudyData", "(Vol("&amp;$E$16&amp;")when  (LocalYear("&amp;$E$16&amp;")="&amp;$D$5&amp;" AND LocalMonth("&amp;$E$16&amp;")="&amp;$C$5&amp;" AND LocalDay("&amp;$E$16&amp;")="&amp;$B$5&amp;" AND LocalHour("&amp;$E$16&amp;")="&amp;F28&amp;" AND LocalMinute("&amp;$E$16&amp;")="&amp;G28&amp;"))", "Bar", "", "Close", "5", "0", "", "", "","FALSE","T"))</f>
        <v>16358</v>
      </c>
      <c r="W28" s="115">
        <f ca="1">IF(O28=1,"",RTD("cqg.rtd",,"StudyData", "(Vol("&amp;$E$17&amp;")when  (LocalYear("&amp;$E$17&amp;")="&amp;$D$6&amp;" AND LocalMonth("&amp;$E$17&amp;")="&amp;$C$6&amp;" AND LocalDay("&amp;$E$17&amp;")="&amp;$B$6&amp;" AND LocalHour("&amp;$E$17&amp;")="&amp;F28&amp;" AND LocalMinute("&amp;$E$17&amp;")="&amp;G28&amp;"))", "Bar", "", "Close", "5", "0", "", "", "","FALSE","T"))</f>
        <v>1508</v>
      </c>
      <c r="X28" s="115">
        <f ca="1">IF(O28=1,"",RTD("cqg.rtd",,"StudyData", "(Vol("&amp;$E$18&amp;")when  (LocalYear("&amp;$E$18&amp;")="&amp;$D$7&amp;" AND LocalMonth("&amp;$E$18&amp;")="&amp;$C$7&amp;" AND LocalDay("&amp;$E$18&amp;")="&amp;$B$7&amp;" AND LocalHour("&amp;$E$18&amp;")="&amp;F28&amp;" AND LocalMinute("&amp;$E$18&amp;")="&amp;G28&amp;"))", "Bar", "", "Close", "5", "0", "", "", "","FALSE","T"))</f>
        <v>4921</v>
      </c>
      <c r="Y28" s="115">
        <f ca="1">IF(O28=1,"",RTD("cqg.rtd",,"StudyData", "(Vol("&amp;$E$19&amp;")when  (LocalYear("&amp;$E$19&amp;")="&amp;$D$8&amp;" AND LocalMonth("&amp;$E$19&amp;")="&amp;$C$8&amp;" AND LocalDay("&amp;$E$19&amp;")="&amp;$B$8&amp;" AND LocalHour("&amp;$E$19&amp;")="&amp;F28&amp;" AND LocalMinute("&amp;$E$19&amp;")="&amp;G28&amp;"))", "Bar", "", "Close", "5", "0", "", "", "","FALSE","T"))</f>
        <v>10396</v>
      </c>
      <c r="Z28" s="115">
        <f ca="1">IF(O28=1,"",RTD("cqg.rtd",,"StudyData", "(Vol("&amp;$E$20&amp;")when  (LocalYear("&amp;$E$20&amp;")="&amp;$D$9&amp;" AND LocalMonth("&amp;$E$20&amp;")="&amp;$C$9&amp;" AND LocalDay("&amp;$E$20&amp;")="&amp;$B$9&amp;" AND LocalHour("&amp;$E$20&amp;")="&amp;F28&amp;" AND LocalMinute("&amp;$E$20&amp;")="&amp;G28&amp;"))", "Bar", "", "Close", "5", "0", "", "", "","FALSE","T"))</f>
        <v>3439</v>
      </c>
      <c r="AA28" s="115">
        <f ca="1">IF(O28=1,"",RTD("cqg.rtd",,"StudyData", "(Vol("&amp;$E$21&amp;")when  (LocalYear("&amp;$E$21&amp;")="&amp;$D$10&amp;" AND LocalMonth("&amp;$E$21&amp;")="&amp;$C$10&amp;" AND LocalDay("&amp;$E$21&amp;")="&amp;$B$10&amp;" AND LocalHour("&amp;$E$21&amp;")="&amp;F28&amp;" AND LocalMinute("&amp;$E$21&amp;")="&amp;G28&amp;"))", "Bar", "", "Close", "5", "0", "", "", "","FALSE","T"))</f>
        <v>11739</v>
      </c>
      <c r="AB28" s="115">
        <f ca="1">IF(O28=1,"",RTD("cqg.rtd",,"StudyData", "(Vol("&amp;$E$21&amp;")when  (LocalYear("&amp;$E$21&amp;")="&amp;$D$11&amp;" AND LocalMonth("&amp;$E$21&amp;")="&amp;$C$11&amp;" AND LocalDay("&amp;$E$21&amp;")="&amp;$B$11&amp;" AND LocalHour("&amp;$E$21&amp;")="&amp;F28&amp;" AND LocalMinute("&amp;$E$21&amp;")="&amp;G28&amp;"))", "Bar", "", "Close", "5", "0", "", "", "","FALSE","T"))</f>
        <v>5728</v>
      </c>
      <c r="AC28" s="116">
        <f t="shared" ca="1" si="3"/>
        <v>2987</v>
      </c>
      <c r="AE28" s="115" t="str">
        <f ca="1">IF($R28=1,SUM($S$1:S28),"")</f>
        <v/>
      </c>
      <c r="AF28" s="115" t="str">
        <f ca="1">IF($R28=1,SUM($T$1:T28),"")</f>
        <v/>
      </c>
      <c r="AG28" s="115" t="str">
        <f ca="1">IF($R28=1,SUM($U$1:U28),"")</f>
        <v/>
      </c>
      <c r="AH28" s="115" t="str">
        <f ca="1">IF($R28=1,SUM($V$1:V28),"")</f>
        <v/>
      </c>
      <c r="AI28" s="115" t="str">
        <f ca="1">IF($R28=1,SUM($W$1:W28),"")</f>
        <v/>
      </c>
      <c r="AJ28" s="115" t="str">
        <f ca="1">IF($R28=1,SUM($X$1:X28),"")</f>
        <v/>
      </c>
      <c r="AK28" s="115" t="str">
        <f ca="1">IF($R28=1,SUM($Y$1:Y28),"")</f>
        <v/>
      </c>
      <c r="AL28" s="115" t="str">
        <f ca="1">IF($R28=1,SUM($Z$1:Z28),"")</f>
        <v/>
      </c>
      <c r="AM28" s="115" t="str">
        <f ca="1">IF($R28=1,SUM($AA$1:AA28),"")</f>
        <v/>
      </c>
      <c r="AN28" s="115" t="str">
        <f ca="1">IF($R28=1,SUM($AB$1:AB28),"")</f>
        <v/>
      </c>
      <c r="AO28" s="115" t="str">
        <f ca="1">IF($R28=1,SUM($AC$1:AC28),"")</f>
        <v/>
      </c>
      <c r="AQ28" s="120" t="str">
        <f t="shared" si="9"/>
        <v>9:35</v>
      </c>
    </row>
    <row r="29" spans="1:43" x14ac:dyDescent="0.3">
      <c r="A29" s="124"/>
      <c r="F29" s="115">
        <f t="shared" si="11"/>
        <v>9</v>
      </c>
      <c r="G29" s="117">
        <f t="shared" si="5"/>
        <v>40</v>
      </c>
      <c r="H29" s="118">
        <f t="shared" si="6"/>
        <v>0.40277777777777773</v>
      </c>
      <c r="K29" s="116">
        <f ca="1" xml:space="preserve"> IF(O29=1,"",RTD("cqg.rtd",,"StudyData",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1839</v>
      </c>
      <c r="L29" s="116">
        <f ca="1">IF(K29="",NA(),RTD("cqg.rtd",,"StudyData",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1839</v>
      </c>
      <c r="M29" s="116">
        <f t="shared" ca="1" si="2"/>
        <v>7194.9</v>
      </c>
      <c r="O29" s="115">
        <f t="shared" si="7"/>
        <v>0</v>
      </c>
      <c r="R29" s="115">
        <f t="shared" ca="1" si="8"/>
        <v>2.8000000000000018E-2</v>
      </c>
      <c r="S29" s="115">
        <f ca="1">IF(O29=1,"",RTD("cqg.rtd",,"StudyData", "(Vol("&amp;$E$13&amp;")when  (LocalYear("&amp;$E$13&amp;")="&amp;$D$2&amp;" AND LocalMonth("&amp;$E$13&amp;")="&amp;$C$2&amp;" AND LocalDay("&amp;$E$13&amp;")="&amp;$B$2&amp;" AND LocalHour("&amp;$E$13&amp;")="&amp;F29&amp;" AND LocalMinute("&amp;$E$13&amp;")="&amp;G29&amp;"))", "Bar", "", "Close", "5", "0", "", "", "","FALSE","T"))</f>
        <v>887</v>
      </c>
      <c r="T29" s="115">
        <f ca="1">IF(O29=1,"",RTD("cqg.rtd",,"StudyData", "(Vol("&amp;$E$14&amp;")when  (LocalYear("&amp;$E$14&amp;")="&amp;$D$3&amp;" AND LocalMonth("&amp;$E$14&amp;")="&amp;$C$3&amp;" AND LocalDay("&amp;$E$14&amp;")="&amp;$B$3&amp;" AND LocalHour("&amp;$E$14&amp;")="&amp;F29&amp;" AND LocalMinute("&amp;$E$14&amp;")="&amp;G29&amp;"))", "Bar", "", "Close", "5", "0", "", "", "","FALSE","T"))</f>
        <v>6840</v>
      </c>
      <c r="U29" s="115">
        <f ca="1">IF(O29=1,"",RTD("cqg.rtd",,"StudyData", "(Vol("&amp;$E$15&amp;")when  (LocalYear("&amp;$E$15&amp;")="&amp;$D$4&amp;" AND LocalMonth("&amp;$E$15&amp;")="&amp;$C$4&amp;" AND LocalDay("&amp;$E$15&amp;")="&amp;$B$4&amp;" AND LocalHour("&amp;$E$15&amp;")="&amp;F29&amp;" AND LocalMinute("&amp;$E$15&amp;")="&amp;G29&amp;"))", "Bar", "", "Close", "5", "0", "", "", "","FALSE","T"))</f>
        <v>5047</v>
      </c>
      <c r="V29" s="115">
        <f ca="1">IF(O29=1,"",RTD("cqg.rtd",,"StudyData", "(Vol("&amp;$E$16&amp;")when  (LocalYear("&amp;$E$16&amp;")="&amp;$D$5&amp;" AND LocalMonth("&amp;$E$16&amp;")="&amp;$C$5&amp;" AND LocalDay("&amp;$E$16&amp;")="&amp;$B$5&amp;" AND LocalHour("&amp;$E$16&amp;")="&amp;F29&amp;" AND LocalMinute("&amp;$E$16&amp;")="&amp;G29&amp;"))", "Bar", "", "Close", "5", "0", "", "", "","FALSE","T"))</f>
        <v>16344</v>
      </c>
      <c r="W29" s="115">
        <f ca="1">IF(O29=1,"",RTD("cqg.rtd",,"StudyData", "(Vol("&amp;$E$17&amp;")when  (LocalYear("&amp;$E$17&amp;")="&amp;$D$6&amp;" AND LocalMonth("&amp;$E$17&amp;")="&amp;$C$6&amp;" AND LocalDay("&amp;$E$17&amp;")="&amp;$B$6&amp;" AND LocalHour("&amp;$E$17&amp;")="&amp;F29&amp;" AND LocalMinute("&amp;$E$17&amp;")="&amp;G29&amp;"))", "Bar", "", "Close", "5", "0", "", "", "","FALSE","T"))</f>
        <v>4758</v>
      </c>
      <c r="X29" s="115">
        <f ca="1">IF(O29=1,"",RTD("cqg.rtd",,"StudyData", "(Vol("&amp;$E$18&amp;")when  (LocalYear("&amp;$E$18&amp;")="&amp;$D$7&amp;" AND LocalMonth("&amp;$E$18&amp;")="&amp;$C$7&amp;" AND LocalDay("&amp;$E$18&amp;")="&amp;$B$7&amp;" AND LocalHour("&amp;$E$18&amp;")="&amp;F29&amp;" AND LocalMinute("&amp;$E$18&amp;")="&amp;G29&amp;"))", "Bar", "", "Close", "5", "0", "", "", "","FALSE","T"))</f>
        <v>3599</v>
      </c>
      <c r="Y29" s="115">
        <f ca="1">IF(O29=1,"",RTD("cqg.rtd",,"StudyData", "(Vol("&amp;$E$19&amp;")when  (LocalYear("&amp;$E$19&amp;")="&amp;$D$8&amp;" AND LocalMonth("&amp;$E$19&amp;")="&amp;$C$8&amp;" AND LocalDay("&amp;$E$19&amp;")="&amp;$B$8&amp;" AND LocalHour("&amp;$E$19&amp;")="&amp;F29&amp;" AND LocalMinute("&amp;$E$19&amp;")="&amp;G29&amp;"))", "Bar", "", "Close", "5", "0", "", "", "","FALSE","T"))</f>
        <v>8097</v>
      </c>
      <c r="Z29" s="115">
        <f ca="1">IF(O29=1,"",RTD("cqg.rtd",,"StudyData", "(Vol("&amp;$E$20&amp;")when  (LocalYear("&amp;$E$20&amp;")="&amp;$D$9&amp;" AND LocalMonth("&amp;$E$20&amp;")="&amp;$C$9&amp;" AND LocalDay("&amp;$E$20&amp;")="&amp;$B$9&amp;" AND LocalHour("&amp;$E$20&amp;")="&amp;F29&amp;" AND LocalMinute("&amp;$E$20&amp;")="&amp;G29&amp;"))", "Bar", "", "Close", "5", "0", "", "", "","FALSE","T"))</f>
        <v>2976</v>
      </c>
      <c r="AA29" s="115">
        <f ca="1">IF(O29=1,"",RTD("cqg.rtd",,"StudyData", "(Vol("&amp;$E$21&amp;")when  (LocalYear("&amp;$E$21&amp;")="&amp;$D$10&amp;" AND LocalMonth("&amp;$E$21&amp;")="&amp;$C$10&amp;" AND LocalDay("&amp;$E$21&amp;")="&amp;$B$10&amp;" AND LocalHour("&amp;$E$21&amp;")="&amp;F29&amp;" AND LocalMinute("&amp;$E$21&amp;")="&amp;G29&amp;"))", "Bar", "", "Close", "5", "0", "", "", "","FALSE","T"))</f>
        <v>16366</v>
      </c>
      <c r="AB29" s="115">
        <f ca="1">IF(O29=1,"",RTD("cqg.rtd",,"StudyData", "(Vol("&amp;$E$21&amp;")when  (LocalYear("&amp;$E$21&amp;")="&amp;$D$11&amp;" AND LocalMonth("&amp;$E$21&amp;")="&amp;$C$11&amp;" AND LocalDay("&amp;$E$21&amp;")="&amp;$B$11&amp;" AND LocalHour("&amp;$E$21&amp;")="&amp;F29&amp;" AND LocalMinute("&amp;$E$21&amp;")="&amp;G29&amp;"))", "Bar", "", "Close", "5", "0", "", "", "","FALSE","T"))</f>
        <v>7035</v>
      </c>
      <c r="AC29" s="116">
        <f t="shared" ca="1" si="3"/>
        <v>1839</v>
      </c>
      <c r="AE29" s="115" t="str">
        <f ca="1">IF($R29=1,SUM($S$1:S29),"")</f>
        <v/>
      </c>
      <c r="AF29" s="115" t="str">
        <f ca="1">IF($R29=1,SUM($T$1:T29),"")</f>
        <v/>
      </c>
      <c r="AG29" s="115" t="str">
        <f ca="1">IF($R29=1,SUM($U$1:U29),"")</f>
        <v/>
      </c>
      <c r="AH29" s="115" t="str">
        <f ca="1">IF($R29=1,SUM($V$1:V29),"")</f>
        <v/>
      </c>
      <c r="AI29" s="115" t="str">
        <f ca="1">IF($R29=1,SUM($W$1:W29),"")</f>
        <v/>
      </c>
      <c r="AJ29" s="115" t="str">
        <f ca="1">IF($R29=1,SUM($X$1:X29),"")</f>
        <v/>
      </c>
      <c r="AK29" s="115" t="str">
        <f ca="1">IF($R29=1,SUM($Y$1:Y29),"")</f>
        <v/>
      </c>
      <c r="AL29" s="115" t="str">
        <f ca="1">IF($R29=1,SUM($Z$1:Z29),"")</f>
        <v/>
      </c>
      <c r="AM29" s="115" t="str">
        <f ca="1">IF($R29=1,SUM($AA$1:AA29),"")</f>
        <v/>
      </c>
      <c r="AN29" s="115" t="str">
        <f ca="1">IF($R29=1,SUM($AB$1:AB29),"")</f>
        <v/>
      </c>
      <c r="AO29" s="115" t="str">
        <f ca="1">IF($R29=1,SUM($AC$1:AC29),"")</f>
        <v/>
      </c>
      <c r="AQ29" s="120" t="str">
        <f t="shared" si="9"/>
        <v>9:40</v>
      </c>
    </row>
    <row r="30" spans="1:43" x14ac:dyDescent="0.3">
      <c r="F30" s="115">
        <f t="shared" si="11"/>
        <v>9</v>
      </c>
      <c r="G30" s="117">
        <f t="shared" si="5"/>
        <v>45</v>
      </c>
      <c r="H30" s="118">
        <f t="shared" si="6"/>
        <v>0.40625</v>
      </c>
      <c r="K30" s="116">
        <f ca="1" xml:space="preserve"> IF(O30=1,"",RTD("cqg.rtd",,"StudyData",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2797</v>
      </c>
      <c r="L30" s="116">
        <f ca="1">IF(K30="",NA(),RTD("cqg.rtd",,"StudyData",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2797</v>
      </c>
      <c r="M30" s="116">
        <f t="shared" ca="1" si="2"/>
        <v>7754.7</v>
      </c>
      <c r="O30" s="115">
        <f t="shared" si="7"/>
        <v>0</v>
      </c>
      <c r="R30" s="115">
        <f t="shared" ca="1" si="8"/>
        <v>2.9000000000000019E-2</v>
      </c>
      <c r="S30" s="115">
        <f ca="1">IF(O30=1,"",RTD("cqg.rtd",,"StudyData", "(Vol("&amp;$E$13&amp;")when  (LocalYear("&amp;$E$13&amp;")="&amp;$D$2&amp;" AND LocalMonth("&amp;$E$13&amp;")="&amp;$C$2&amp;" AND LocalDay("&amp;$E$13&amp;")="&amp;$B$2&amp;" AND LocalHour("&amp;$E$13&amp;")="&amp;F30&amp;" AND LocalMinute("&amp;$E$13&amp;")="&amp;G30&amp;"))", "Bar", "", "Close", "5", "0", "", "", "","FALSE","T"))</f>
        <v>479</v>
      </c>
      <c r="T30" s="115">
        <f ca="1">IF(O30=1,"",RTD("cqg.rtd",,"StudyData", "(Vol("&amp;$E$14&amp;")when  (LocalYear("&amp;$E$14&amp;")="&amp;$D$3&amp;" AND LocalMonth("&amp;$E$14&amp;")="&amp;$C$3&amp;" AND LocalDay("&amp;$E$14&amp;")="&amp;$B$3&amp;" AND LocalHour("&amp;$E$14&amp;")="&amp;F30&amp;" AND LocalMinute("&amp;$E$14&amp;")="&amp;G30&amp;"))", "Bar", "", "Close", "5", "0", "", "", "","FALSE","T"))</f>
        <v>8471</v>
      </c>
      <c r="U30" s="115">
        <f ca="1">IF(O30=1,"",RTD("cqg.rtd",,"StudyData", "(Vol("&amp;$E$15&amp;")when  (LocalYear("&amp;$E$15&amp;")="&amp;$D$4&amp;" AND LocalMonth("&amp;$E$15&amp;")="&amp;$C$4&amp;" AND LocalDay("&amp;$E$15&amp;")="&amp;$B$4&amp;" AND LocalHour("&amp;$E$15&amp;")="&amp;F30&amp;" AND LocalMinute("&amp;$E$15&amp;")="&amp;G30&amp;"))", "Bar", "", "Close", "5", "0", "", "", "","FALSE","T"))</f>
        <v>5356</v>
      </c>
      <c r="V30" s="115">
        <f ca="1">IF(O30=1,"",RTD("cqg.rtd",,"StudyData", "(Vol("&amp;$E$16&amp;")when  (LocalYear("&amp;$E$16&amp;")="&amp;$D$5&amp;" AND LocalMonth("&amp;$E$16&amp;")="&amp;$C$5&amp;" AND LocalDay("&amp;$E$16&amp;")="&amp;$B$5&amp;" AND LocalHour("&amp;$E$16&amp;")="&amp;F30&amp;" AND LocalMinute("&amp;$E$16&amp;")="&amp;G30&amp;"))", "Bar", "", "Close", "5", "0", "", "", "","FALSE","T"))</f>
        <v>9472</v>
      </c>
      <c r="W30" s="115">
        <f ca="1">IF(O30=1,"",RTD("cqg.rtd",,"StudyData", "(Vol("&amp;$E$17&amp;")when  (LocalYear("&amp;$E$17&amp;")="&amp;$D$6&amp;" AND LocalMonth("&amp;$E$17&amp;")="&amp;$C$6&amp;" AND LocalDay("&amp;$E$17&amp;")="&amp;$B$6&amp;" AND LocalHour("&amp;$E$17&amp;")="&amp;F30&amp;" AND LocalMinute("&amp;$E$17&amp;")="&amp;G30&amp;"))", "Bar", "", "Close", "5", "0", "", "", "","FALSE","T"))</f>
        <v>2648</v>
      </c>
      <c r="X30" s="115">
        <f ca="1">IF(O30=1,"",RTD("cqg.rtd",,"StudyData", "(Vol("&amp;$E$18&amp;")when  (LocalYear("&amp;$E$18&amp;")="&amp;$D$7&amp;" AND LocalMonth("&amp;$E$18&amp;")="&amp;$C$7&amp;" AND LocalDay("&amp;$E$18&amp;")="&amp;$B$7&amp;" AND LocalHour("&amp;$E$18&amp;")="&amp;F30&amp;" AND LocalMinute("&amp;$E$18&amp;")="&amp;G30&amp;"))", "Bar", "", "Close", "5", "0", "", "", "","FALSE","T"))</f>
        <v>6151</v>
      </c>
      <c r="Y30" s="115">
        <f ca="1">IF(O30=1,"",RTD("cqg.rtd",,"StudyData", "(Vol("&amp;$E$19&amp;")when  (LocalYear("&amp;$E$19&amp;")="&amp;$D$8&amp;" AND LocalMonth("&amp;$E$19&amp;")="&amp;$C$8&amp;" AND LocalDay("&amp;$E$19&amp;")="&amp;$B$8&amp;" AND LocalHour("&amp;$E$19&amp;")="&amp;F30&amp;" AND LocalMinute("&amp;$E$19&amp;")="&amp;G30&amp;"))", "Bar", "", "Close", "5", "0", "", "", "","FALSE","T"))</f>
        <v>4779</v>
      </c>
      <c r="Z30" s="115">
        <f ca="1">IF(O30=1,"",RTD("cqg.rtd",,"StudyData", "(Vol("&amp;$E$20&amp;")when  (LocalYear("&amp;$E$20&amp;")="&amp;$D$9&amp;" AND LocalMonth("&amp;$E$20&amp;")="&amp;$C$9&amp;" AND LocalDay("&amp;$E$20&amp;")="&amp;$B$9&amp;" AND LocalHour("&amp;$E$20&amp;")="&amp;F30&amp;" AND LocalMinute("&amp;$E$20&amp;")="&amp;G30&amp;"))", "Bar", "", "Close", "5", "0", "", "", "","FALSE","T"))</f>
        <v>4830</v>
      </c>
      <c r="AA30" s="115">
        <f ca="1">IF(O30=1,"",RTD("cqg.rtd",,"StudyData", "(Vol("&amp;$E$21&amp;")when  (LocalYear("&amp;$E$21&amp;")="&amp;$D$10&amp;" AND LocalMonth("&amp;$E$21&amp;")="&amp;$C$10&amp;" AND LocalDay("&amp;$E$21&amp;")="&amp;$B$10&amp;" AND LocalHour("&amp;$E$21&amp;")="&amp;F30&amp;" AND LocalMinute("&amp;$E$21&amp;")="&amp;G30&amp;"))", "Bar", "", "Close", "5", "0", "", "", "","FALSE","T"))</f>
        <v>28965</v>
      </c>
      <c r="AB30" s="115">
        <f ca="1">IF(O30=1,"",RTD("cqg.rtd",,"StudyData", "(Vol("&amp;$E$21&amp;")when  (LocalYear("&amp;$E$21&amp;")="&amp;$D$11&amp;" AND LocalMonth("&amp;$E$21&amp;")="&amp;$C$11&amp;" AND LocalDay("&amp;$E$21&amp;")="&amp;$B$11&amp;" AND LocalHour("&amp;$E$21&amp;")="&amp;F30&amp;" AND LocalMinute("&amp;$E$21&amp;")="&amp;G30&amp;"))", "Bar", "", "Close", "5", "0", "", "", "","FALSE","T"))</f>
        <v>6396</v>
      </c>
      <c r="AC30" s="116">
        <f t="shared" ca="1" si="3"/>
        <v>2797</v>
      </c>
      <c r="AE30" s="115" t="str">
        <f ca="1">IF($R30=1,SUM($S$1:S30),"")</f>
        <v/>
      </c>
      <c r="AF30" s="115" t="str">
        <f ca="1">IF($R30=1,SUM($T$1:T30),"")</f>
        <v/>
      </c>
      <c r="AG30" s="115" t="str">
        <f ca="1">IF($R30=1,SUM($U$1:U30),"")</f>
        <v/>
      </c>
      <c r="AH30" s="115" t="str">
        <f ca="1">IF($R30=1,SUM($V$1:V30),"")</f>
        <v/>
      </c>
      <c r="AI30" s="115" t="str">
        <f ca="1">IF($R30=1,SUM($W$1:W30),"")</f>
        <v/>
      </c>
      <c r="AJ30" s="115" t="str">
        <f ca="1">IF($R30=1,SUM($X$1:X30),"")</f>
        <v/>
      </c>
      <c r="AK30" s="115" t="str">
        <f ca="1">IF($R30=1,SUM($Y$1:Y30),"")</f>
        <v/>
      </c>
      <c r="AL30" s="115" t="str">
        <f ca="1">IF($R30=1,SUM($Z$1:Z30),"")</f>
        <v/>
      </c>
      <c r="AM30" s="115" t="str">
        <f ca="1">IF($R30=1,SUM($AA$1:AA30),"")</f>
        <v/>
      </c>
      <c r="AN30" s="115" t="str">
        <f ca="1">IF($R30=1,SUM($AB$1:AB30),"")</f>
        <v/>
      </c>
      <c r="AO30" s="115" t="str">
        <f ca="1">IF($R30=1,SUM($AC$1:AC30),"")</f>
        <v/>
      </c>
      <c r="AQ30" s="120" t="str">
        <f t="shared" si="9"/>
        <v>9:45</v>
      </c>
    </row>
    <row r="31" spans="1:43" x14ac:dyDescent="0.3">
      <c r="F31" s="115">
        <f t="shared" si="11"/>
        <v>9</v>
      </c>
      <c r="G31" s="117">
        <f t="shared" si="5"/>
        <v>50</v>
      </c>
      <c r="H31" s="118">
        <f t="shared" si="6"/>
        <v>0.40972222222222227</v>
      </c>
      <c r="K31" s="116">
        <f ca="1" xml:space="preserve"> IF(O31=1,"",RTD("cqg.rtd",,"StudyData",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2594</v>
      </c>
      <c r="L31" s="116">
        <f ca="1">IF(K31="",NA(),RTD("cqg.rtd",,"StudyData",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2594</v>
      </c>
      <c r="M31" s="116">
        <f t="shared" ca="1" si="2"/>
        <v>4629.2</v>
      </c>
      <c r="O31" s="115">
        <f t="shared" si="7"/>
        <v>0</v>
      </c>
      <c r="R31" s="115">
        <f t="shared" ca="1" si="8"/>
        <v>3.000000000000002E-2</v>
      </c>
      <c r="S31" s="115">
        <f ca="1">IF(O31=1,"",RTD("cqg.rtd",,"StudyData", "(Vol("&amp;$E$13&amp;")when  (LocalYear("&amp;$E$13&amp;")="&amp;$D$2&amp;" AND LocalMonth("&amp;$E$13&amp;")="&amp;$C$2&amp;" AND LocalDay("&amp;$E$13&amp;")="&amp;$B$2&amp;" AND LocalHour("&amp;$E$13&amp;")="&amp;F31&amp;" AND LocalMinute("&amp;$E$13&amp;")="&amp;G31&amp;"))", "Bar", "", "Close", "5", "0", "", "", "","FALSE","T"))</f>
        <v>358</v>
      </c>
      <c r="T31" s="115">
        <f ca="1">IF(O31=1,"",RTD("cqg.rtd",,"StudyData", "(Vol("&amp;$E$14&amp;")when  (LocalYear("&amp;$E$14&amp;")="&amp;$D$3&amp;" AND LocalMonth("&amp;$E$14&amp;")="&amp;$C$3&amp;" AND LocalDay("&amp;$E$14&amp;")="&amp;$B$3&amp;" AND LocalHour("&amp;$E$14&amp;")="&amp;F31&amp;" AND LocalMinute("&amp;$E$14&amp;")="&amp;G31&amp;"))", "Bar", "", "Close", "5", "0", "", "", "","FALSE","T"))</f>
        <v>7017</v>
      </c>
      <c r="U31" s="115">
        <f ca="1">IF(O31=1,"",RTD("cqg.rtd",,"StudyData", "(Vol("&amp;$E$15&amp;")when  (LocalYear("&amp;$E$15&amp;")="&amp;$D$4&amp;" AND LocalMonth("&amp;$E$15&amp;")="&amp;$C$4&amp;" AND LocalDay("&amp;$E$15&amp;")="&amp;$B$4&amp;" AND LocalHour("&amp;$E$15&amp;")="&amp;F31&amp;" AND LocalMinute("&amp;$E$15&amp;")="&amp;G31&amp;"))", "Bar", "", "Close", "5", "0", "", "", "","FALSE","T"))</f>
        <v>3954</v>
      </c>
      <c r="V31" s="115">
        <f ca="1">IF(O31=1,"",RTD("cqg.rtd",,"StudyData", "(Vol("&amp;$E$16&amp;")when  (LocalYear("&amp;$E$16&amp;")="&amp;$D$5&amp;" AND LocalMonth("&amp;$E$16&amp;")="&amp;$C$5&amp;" AND LocalDay("&amp;$E$16&amp;")="&amp;$B$5&amp;" AND LocalHour("&amp;$E$16&amp;")="&amp;F31&amp;" AND LocalMinute("&amp;$E$16&amp;")="&amp;G31&amp;"))", "Bar", "", "Close", "5", "0", "", "", "","FALSE","T"))</f>
        <v>6942</v>
      </c>
      <c r="W31" s="115">
        <f ca="1">IF(O31=1,"",RTD("cqg.rtd",,"StudyData", "(Vol("&amp;$E$17&amp;")when  (LocalYear("&amp;$E$17&amp;")="&amp;$D$6&amp;" AND LocalMonth("&amp;$E$17&amp;")="&amp;$C$6&amp;" AND LocalDay("&amp;$E$17&amp;")="&amp;$B$6&amp;" AND LocalHour("&amp;$E$17&amp;")="&amp;F31&amp;" AND LocalMinute("&amp;$E$17&amp;")="&amp;G31&amp;"))", "Bar", "", "Close", "5", "0", "", "", "","FALSE","T"))</f>
        <v>3067</v>
      </c>
      <c r="X31" s="115">
        <f ca="1">IF(O31=1,"",RTD("cqg.rtd",,"StudyData", "(Vol("&amp;$E$18&amp;")when  (LocalYear("&amp;$E$18&amp;")="&amp;$D$7&amp;" AND LocalMonth("&amp;$E$18&amp;")="&amp;$C$7&amp;" AND LocalDay("&amp;$E$18&amp;")="&amp;$B$7&amp;" AND LocalHour("&amp;$E$18&amp;")="&amp;F31&amp;" AND LocalMinute("&amp;$E$18&amp;")="&amp;G31&amp;"))", "Bar", "", "Close", "5", "0", "", "", "","FALSE","T"))</f>
        <v>4029</v>
      </c>
      <c r="Y31" s="115">
        <f ca="1">IF(O31=1,"",RTD("cqg.rtd",,"StudyData", "(Vol("&amp;$E$19&amp;")when  (LocalYear("&amp;$E$19&amp;")="&amp;$D$8&amp;" AND LocalMonth("&amp;$E$19&amp;")="&amp;$C$8&amp;" AND LocalDay("&amp;$E$19&amp;")="&amp;$B$8&amp;" AND LocalHour("&amp;$E$19&amp;")="&amp;F31&amp;" AND LocalMinute("&amp;$E$19&amp;")="&amp;G31&amp;"))", "Bar", "", "Close", "5", "0", "", "", "","FALSE","T"))</f>
        <v>3592</v>
      </c>
      <c r="Z31" s="115">
        <f ca="1">IF(O31=1,"",RTD("cqg.rtd",,"StudyData", "(Vol("&amp;$E$20&amp;")when  (LocalYear("&amp;$E$20&amp;")="&amp;$D$9&amp;" AND LocalMonth("&amp;$E$20&amp;")="&amp;$C$9&amp;" AND LocalDay("&amp;$E$20&amp;")="&amp;$B$9&amp;" AND LocalHour("&amp;$E$20&amp;")="&amp;F31&amp;" AND LocalMinute("&amp;$E$20&amp;")="&amp;G31&amp;"))", "Bar", "", "Close", "5", "0", "", "", "","FALSE","T"))</f>
        <v>2440</v>
      </c>
      <c r="AA31" s="115">
        <f ca="1">IF(O31=1,"",RTD("cqg.rtd",,"StudyData", "(Vol("&amp;$E$21&amp;")when  (LocalYear("&amp;$E$21&amp;")="&amp;$D$10&amp;" AND LocalMonth("&amp;$E$21&amp;")="&amp;$C$10&amp;" AND LocalDay("&amp;$E$21&amp;")="&amp;$B$10&amp;" AND LocalHour("&amp;$E$21&amp;")="&amp;F31&amp;" AND LocalMinute("&amp;$E$21&amp;")="&amp;G31&amp;"))", "Bar", "", "Close", "5", "0", "", "", "","FALSE","T"))</f>
        <v>10140</v>
      </c>
      <c r="AB31" s="115">
        <f ca="1">IF(O31=1,"",RTD("cqg.rtd",,"StudyData", "(Vol("&amp;$E$21&amp;")when  (LocalYear("&amp;$E$21&amp;")="&amp;$D$11&amp;" AND LocalMonth("&amp;$E$21&amp;")="&amp;$C$11&amp;" AND LocalDay("&amp;$E$21&amp;")="&amp;$B$11&amp;" AND LocalHour("&amp;$E$21&amp;")="&amp;F31&amp;" AND LocalMinute("&amp;$E$21&amp;")="&amp;G31&amp;"))", "Bar", "", "Close", "5", "0", "", "", "","FALSE","T"))</f>
        <v>4753</v>
      </c>
      <c r="AC31" s="116">
        <f t="shared" ca="1" si="3"/>
        <v>2594</v>
      </c>
      <c r="AE31" s="115" t="str">
        <f ca="1">IF($R31=1,SUM($S$1:S31),"")</f>
        <v/>
      </c>
      <c r="AF31" s="115" t="str">
        <f ca="1">IF($R31=1,SUM($T$1:T31),"")</f>
        <v/>
      </c>
      <c r="AG31" s="115" t="str">
        <f ca="1">IF($R31=1,SUM($U$1:U31),"")</f>
        <v/>
      </c>
      <c r="AH31" s="115" t="str">
        <f ca="1">IF($R31=1,SUM($V$1:V31),"")</f>
        <v/>
      </c>
      <c r="AI31" s="115" t="str">
        <f ca="1">IF($R31=1,SUM($W$1:W31),"")</f>
        <v/>
      </c>
      <c r="AJ31" s="115" t="str">
        <f ca="1">IF($R31=1,SUM($X$1:X31),"")</f>
        <v/>
      </c>
      <c r="AK31" s="115" t="str">
        <f ca="1">IF($R31=1,SUM($Y$1:Y31),"")</f>
        <v/>
      </c>
      <c r="AL31" s="115" t="str">
        <f ca="1">IF($R31=1,SUM($Z$1:Z31),"")</f>
        <v/>
      </c>
      <c r="AM31" s="115" t="str">
        <f ca="1">IF($R31=1,SUM($AA$1:AA31),"")</f>
        <v/>
      </c>
      <c r="AN31" s="115" t="str">
        <f ca="1">IF($R31=1,SUM($AB$1:AB31),"")</f>
        <v/>
      </c>
      <c r="AO31" s="115" t="str">
        <f ca="1">IF($R31=1,SUM($AC$1:AC31),"")</f>
        <v/>
      </c>
      <c r="AQ31" s="120" t="str">
        <f t="shared" si="9"/>
        <v>9:50</v>
      </c>
    </row>
    <row r="32" spans="1:43" x14ac:dyDescent="0.3">
      <c r="A32" s="124"/>
      <c r="F32" s="115">
        <f t="shared" si="11"/>
        <v>9</v>
      </c>
      <c r="G32" s="117">
        <f t="shared" si="5"/>
        <v>55</v>
      </c>
      <c r="H32" s="118">
        <f t="shared" si="6"/>
        <v>0.41319444444444442</v>
      </c>
      <c r="K32" s="116">
        <f ca="1" xml:space="preserve"> IF(O32=1,"",RTD("cqg.rtd",,"StudyData",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2968</v>
      </c>
      <c r="L32" s="116">
        <f ca="1">IF(K32="",NA(),RTD("cqg.rtd",,"StudyData",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2968</v>
      </c>
      <c r="M32" s="116">
        <f t="shared" ca="1" si="2"/>
        <v>5593.4</v>
      </c>
      <c r="O32" s="115">
        <f t="shared" si="7"/>
        <v>0</v>
      </c>
      <c r="R32" s="115">
        <f t="shared" ca="1" si="8"/>
        <v>3.1000000000000021E-2</v>
      </c>
      <c r="S32" s="115">
        <f ca="1">IF(O32=1,"",RTD("cqg.rtd",,"StudyData", "(Vol("&amp;$E$13&amp;")when  (LocalYear("&amp;$E$13&amp;")="&amp;$D$2&amp;" AND LocalMonth("&amp;$E$13&amp;")="&amp;$C$2&amp;" AND LocalDay("&amp;$E$13&amp;")="&amp;$B$2&amp;" AND LocalHour("&amp;$E$13&amp;")="&amp;F32&amp;" AND LocalMinute("&amp;$E$13&amp;")="&amp;G32&amp;"))", "Bar", "", "Close", "5", "0", "", "", "","FALSE","T"))</f>
        <v>416</v>
      </c>
      <c r="T32" s="115">
        <f ca="1">IF(O32=1,"",RTD("cqg.rtd",,"StudyData", "(Vol("&amp;$E$14&amp;")when  (LocalYear("&amp;$E$14&amp;")="&amp;$D$3&amp;" AND LocalMonth("&amp;$E$14&amp;")="&amp;$C$3&amp;" AND LocalDay("&amp;$E$14&amp;")="&amp;$B$3&amp;" AND LocalHour("&amp;$E$14&amp;")="&amp;F32&amp;" AND LocalMinute("&amp;$E$14&amp;")="&amp;G32&amp;"))", "Bar", "", "Close", "5", "0", "", "", "","FALSE","T"))</f>
        <v>5291</v>
      </c>
      <c r="U32" s="115">
        <f ca="1">IF(O32=1,"",RTD("cqg.rtd",,"StudyData", "(Vol("&amp;$E$15&amp;")when  (LocalYear("&amp;$E$15&amp;")="&amp;$D$4&amp;" AND LocalMonth("&amp;$E$15&amp;")="&amp;$C$4&amp;" AND LocalDay("&amp;$E$15&amp;")="&amp;$B$4&amp;" AND LocalHour("&amp;$E$15&amp;")="&amp;F32&amp;" AND LocalMinute("&amp;$E$15&amp;")="&amp;G32&amp;"))", "Bar", "", "Close", "5", "0", "", "", "","FALSE","T"))</f>
        <v>3469</v>
      </c>
      <c r="V32" s="115">
        <f ca="1">IF(O32=1,"",RTD("cqg.rtd",,"StudyData", "(Vol("&amp;$E$16&amp;")when  (LocalYear("&amp;$E$16&amp;")="&amp;$D$5&amp;" AND LocalMonth("&amp;$E$16&amp;")="&amp;$C$5&amp;" AND LocalDay("&amp;$E$16&amp;")="&amp;$B$5&amp;" AND LocalHour("&amp;$E$16&amp;")="&amp;F32&amp;" AND LocalMinute("&amp;$E$16&amp;")="&amp;G32&amp;"))", "Bar", "", "Close", "5", "0", "", "", "","FALSE","T"))</f>
        <v>8709</v>
      </c>
      <c r="W32" s="115">
        <f ca="1">IF(O32=1,"",RTD("cqg.rtd",,"StudyData", "(Vol("&amp;$E$17&amp;")when  (LocalYear("&amp;$E$17&amp;")="&amp;$D$6&amp;" AND LocalMonth("&amp;$E$17&amp;")="&amp;$C$6&amp;" AND LocalDay("&amp;$E$17&amp;")="&amp;$B$6&amp;" AND LocalHour("&amp;$E$17&amp;")="&amp;F32&amp;" AND LocalMinute("&amp;$E$17&amp;")="&amp;G32&amp;"))", "Bar", "", "Close", "5", "0", "", "", "","FALSE","T"))</f>
        <v>2777</v>
      </c>
      <c r="X32" s="115">
        <f ca="1">IF(O32=1,"",RTD("cqg.rtd",,"StudyData", "(Vol("&amp;$E$18&amp;")when  (LocalYear("&amp;$E$18&amp;")="&amp;$D$7&amp;" AND LocalMonth("&amp;$E$18&amp;")="&amp;$C$7&amp;" AND LocalDay("&amp;$E$18&amp;")="&amp;$B$7&amp;" AND LocalHour("&amp;$E$18&amp;")="&amp;F32&amp;" AND LocalMinute("&amp;$E$18&amp;")="&amp;G32&amp;"))", "Bar", "", "Close", "5", "0", "", "", "","FALSE","T"))</f>
        <v>2965</v>
      </c>
      <c r="Y32" s="115">
        <f ca="1">IF(O32=1,"",RTD("cqg.rtd",,"StudyData", "(Vol("&amp;$E$19&amp;")when  (LocalYear("&amp;$E$19&amp;")="&amp;$D$8&amp;" AND LocalMonth("&amp;$E$19&amp;")="&amp;$C$8&amp;" AND LocalDay("&amp;$E$19&amp;")="&amp;$B$8&amp;" AND LocalHour("&amp;$E$19&amp;")="&amp;F32&amp;" AND LocalMinute("&amp;$E$19&amp;")="&amp;G32&amp;"))", "Bar", "", "Close", "5", "0", "", "", "","FALSE","T"))</f>
        <v>4892</v>
      </c>
      <c r="Z32" s="115">
        <f ca="1">IF(O32=1,"",RTD("cqg.rtd",,"StudyData", "(Vol("&amp;$E$20&amp;")when  (LocalYear("&amp;$E$20&amp;")="&amp;$D$9&amp;" AND LocalMonth("&amp;$E$20&amp;")="&amp;$C$9&amp;" AND LocalDay("&amp;$E$20&amp;")="&amp;$B$9&amp;" AND LocalHour("&amp;$E$20&amp;")="&amp;F32&amp;" AND LocalMinute("&amp;$E$20&amp;")="&amp;G32&amp;"))", "Bar", "", "Close", "5", "0", "", "", "","FALSE","T"))</f>
        <v>3736</v>
      </c>
      <c r="AA32" s="115">
        <f ca="1">IF(O32=1,"",RTD("cqg.rtd",,"StudyData", "(Vol("&amp;$E$21&amp;")when  (LocalYear("&amp;$E$21&amp;")="&amp;$D$10&amp;" AND LocalMonth("&amp;$E$21&amp;")="&amp;$C$10&amp;" AND LocalDay("&amp;$E$21&amp;")="&amp;$B$10&amp;" AND LocalHour("&amp;$E$21&amp;")="&amp;F32&amp;" AND LocalMinute("&amp;$E$21&amp;")="&amp;G32&amp;"))", "Bar", "", "Close", "5", "0", "", "", "","FALSE","T"))</f>
        <v>20423</v>
      </c>
      <c r="AB32" s="115">
        <f ca="1">IF(O32=1,"",RTD("cqg.rtd",,"StudyData", "(Vol("&amp;$E$21&amp;")when  (LocalYear("&amp;$E$21&amp;")="&amp;$D$11&amp;" AND LocalMonth("&amp;$E$21&amp;")="&amp;$C$11&amp;" AND LocalDay("&amp;$E$21&amp;")="&amp;$B$11&amp;" AND LocalHour("&amp;$E$21&amp;")="&amp;F32&amp;" AND LocalMinute("&amp;$E$21&amp;")="&amp;G32&amp;"))", "Bar", "", "Close", "5", "0", "", "", "","FALSE","T"))</f>
        <v>3256</v>
      </c>
      <c r="AC32" s="116">
        <f t="shared" ca="1" si="3"/>
        <v>2968</v>
      </c>
      <c r="AE32" s="115" t="str">
        <f ca="1">IF($R32=1,SUM($S$1:S32),"")</f>
        <v/>
      </c>
      <c r="AF32" s="115" t="str">
        <f ca="1">IF($R32=1,SUM($T$1:T32),"")</f>
        <v/>
      </c>
      <c r="AG32" s="115" t="str">
        <f ca="1">IF($R32=1,SUM($U$1:U32),"")</f>
        <v/>
      </c>
      <c r="AH32" s="115" t="str">
        <f ca="1">IF($R32=1,SUM($V$1:V32),"")</f>
        <v/>
      </c>
      <c r="AI32" s="115" t="str">
        <f ca="1">IF($R32=1,SUM($W$1:W32),"")</f>
        <v/>
      </c>
      <c r="AJ32" s="115" t="str">
        <f ca="1">IF($R32=1,SUM($X$1:X32),"")</f>
        <v/>
      </c>
      <c r="AK32" s="115" t="str">
        <f ca="1">IF($R32=1,SUM($Y$1:Y32),"")</f>
        <v/>
      </c>
      <c r="AL32" s="115" t="str">
        <f ca="1">IF($R32=1,SUM($Z$1:Z32),"")</f>
        <v/>
      </c>
      <c r="AM32" s="115" t="str">
        <f ca="1">IF($R32=1,SUM($AA$1:AA32),"")</f>
        <v/>
      </c>
      <c r="AN32" s="115" t="str">
        <f ca="1">IF($R32=1,SUM($AB$1:AB32),"")</f>
        <v/>
      </c>
      <c r="AO32" s="115" t="str">
        <f ca="1">IF($R32=1,SUM($AC$1:AC32),"")</f>
        <v/>
      </c>
      <c r="AQ32" s="120" t="str">
        <f t="shared" si="9"/>
        <v>9:55</v>
      </c>
    </row>
    <row r="33" spans="6:43" x14ac:dyDescent="0.3">
      <c r="F33" s="115">
        <f t="shared" si="11"/>
        <v>10</v>
      </c>
      <c r="G33" s="117" t="str">
        <f t="shared" si="5"/>
        <v>00</v>
      </c>
      <c r="H33" s="118">
        <f t="shared" si="6"/>
        <v>0.41666666666666669</v>
      </c>
      <c r="K33" s="116">
        <f ca="1" xml:space="preserve"> IF(O33=1,"",RTD("cqg.rtd",,"StudyData",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3673</v>
      </c>
      <c r="L33" s="116">
        <f ca="1">IF(K33="",NA(),RTD("cqg.rtd",,"StudyData",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3673</v>
      </c>
      <c r="M33" s="116">
        <f t="shared" ca="1" si="2"/>
        <v>6529.8</v>
      </c>
      <c r="O33" s="115">
        <f t="shared" si="7"/>
        <v>0</v>
      </c>
      <c r="R33" s="115">
        <f t="shared" ca="1" si="8"/>
        <v>3.2000000000000021E-2</v>
      </c>
      <c r="S33" s="115">
        <f ca="1">IF(O33=1,"",RTD("cqg.rtd",,"StudyData", "(Vol("&amp;$E$13&amp;")when  (LocalYear("&amp;$E$13&amp;")="&amp;$D$2&amp;" AND LocalMonth("&amp;$E$13&amp;")="&amp;$C$2&amp;" AND LocalDay("&amp;$E$13&amp;")="&amp;$B$2&amp;" AND LocalHour("&amp;$E$13&amp;")="&amp;F33&amp;" AND LocalMinute("&amp;$E$13&amp;")="&amp;G33&amp;"))", "Bar", "", "Close", "5", "0", "", "", "","FALSE","T"))</f>
        <v>855</v>
      </c>
      <c r="T33" s="115">
        <f ca="1">IF(O33=1,"",RTD("cqg.rtd",,"StudyData", "(Vol("&amp;$E$14&amp;")when  (LocalYear("&amp;$E$14&amp;")="&amp;$D$3&amp;" AND LocalMonth("&amp;$E$14&amp;")="&amp;$C$3&amp;" AND LocalDay("&amp;$E$14&amp;")="&amp;$B$3&amp;" AND LocalHour("&amp;$E$14&amp;")="&amp;F33&amp;" AND LocalMinute("&amp;$E$14&amp;")="&amp;G33&amp;"))", "Bar", "", "Close", "5", "0", "", "", "","FALSE","T"))</f>
        <v>6725</v>
      </c>
      <c r="U33" s="115">
        <f ca="1">IF(O33=1,"",RTD("cqg.rtd",,"StudyData", "(Vol("&amp;$E$15&amp;")when  (LocalYear("&amp;$E$15&amp;")="&amp;$D$4&amp;" AND LocalMonth("&amp;$E$15&amp;")="&amp;$C$4&amp;" AND LocalDay("&amp;$E$15&amp;")="&amp;$B$4&amp;" AND LocalHour("&amp;$E$15&amp;")="&amp;F33&amp;" AND LocalMinute("&amp;$E$15&amp;")="&amp;G33&amp;"))", "Bar", "", "Close", "5", "0", "", "", "","FALSE","T"))</f>
        <v>4194</v>
      </c>
      <c r="V33" s="115">
        <f ca="1">IF(O33=1,"",RTD("cqg.rtd",,"StudyData", "(Vol("&amp;$E$16&amp;")when  (LocalYear("&amp;$E$16&amp;")="&amp;$D$5&amp;" AND LocalMonth("&amp;$E$16&amp;")="&amp;$C$5&amp;" AND LocalDay("&amp;$E$16&amp;")="&amp;$B$5&amp;" AND LocalHour("&amp;$E$16&amp;")="&amp;F33&amp;" AND LocalMinute("&amp;$E$16&amp;")="&amp;G33&amp;"))", "Bar", "", "Close", "5", "0", "", "", "","FALSE","T"))</f>
        <v>8058</v>
      </c>
      <c r="W33" s="115">
        <f ca="1">IF(O33=1,"",RTD("cqg.rtd",,"StudyData", "(Vol("&amp;$E$17&amp;")when  (LocalYear("&amp;$E$17&amp;")="&amp;$D$6&amp;" AND LocalMonth("&amp;$E$17&amp;")="&amp;$C$6&amp;" AND LocalDay("&amp;$E$17&amp;")="&amp;$B$6&amp;" AND LocalHour("&amp;$E$17&amp;")="&amp;F33&amp;" AND LocalMinute("&amp;$E$17&amp;")="&amp;G33&amp;"))", "Bar", "", "Close", "5", "0", "", "", "","FALSE","T"))</f>
        <v>3580</v>
      </c>
      <c r="X33" s="115">
        <f ca="1">IF(O33=1,"",RTD("cqg.rtd",,"StudyData", "(Vol("&amp;$E$18&amp;")when  (LocalYear("&amp;$E$18&amp;")="&amp;$D$7&amp;" AND LocalMonth("&amp;$E$18&amp;")="&amp;$C$7&amp;" AND LocalDay("&amp;$E$18&amp;")="&amp;$B$7&amp;" AND LocalHour("&amp;$E$18&amp;")="&amp;F33&amp;" AND LocalMinute("&amp;$E$18&amp;")="&amp;G33&amp;"))", "Bar", "", "Close", "5", "0", "", "", "","FALSE","T"))</f>
        <v>4312</v>
      </c>
      <c r="Y33" s="115">
        <f ca="1">IF(O33=1,"",RTD("cqg.rtd",,"StudyData", "(Vol("&amp;$E$19&amp;")when  (LocalYear("&amp;$E$19&amp;")="&amp;$D$8&amp;" AND LocalMonth("&amp;$E$19&amp;")="&amp;$C$8&amp;" AND LocalDay("&amp;$E$19&amp;")="&amp;$B$8&amp;" AND LocalHour("&amp;$E$19&amp;")="&amp;F33&amp;" AND LocalMinute("&amp;$E$19&amp;")="&amp;G33&amp;"))", "Bar", "", "Close", "5", "0", "", "", "","FALSE","T"))</f>
        <v>4049</v>
      </c>
      <c r="Z33" s="115">
        <f ca="1">IF(O33=1,"",RTD("cqg.rtd",,"StudyData", "(Vol("&amp;$E$20&amp;")when  (LocalYear("&amp;$E$20&amp;")="&amp;$D$9&amp;" AND LocalMonth("&amp;$E$20&amp;")="&amp;$C$9&amp;" AND LocalDay("&amp;$E$20&amp;")="&amp;$B$9&amp;" AND LocalHour("&amp;$E$20&amp;")="&amp;F33&amp;" AND LocalMinute("&amp;$E$20&amp;")="&amp;G33&amp;"))", "Bar", "", "Close", "5", "0", "", "", "","FALSE","T"))</f>
        <v>6524</v>
      </c>
      <c r="AA33" s="115">
        <f ca="1">IF(O33=1,"",RTD("cqg.rtd",,"StudyData", "(Vol("&amp;$E$21&amp;")when  (LocalYear("&amp;$E$21&amp;")="&amp;$D$10&amp;" AND LocalMonth("&amp;$E$21&amp;")="&amp;$C$10&amp;" AND LocalDay("&amp;$E$21&amp;")="&amp;$B$10&amp;" AND LocalHour("&amp;$E$21&amp;")="&amp;F33&amp;" AND LocalMinute("&amp;$E$21&amp;")="&amp;G33&amp;"))", "Bar", "", "Close", "5", "0", "", "", "","FALSE","T"))</f>
        <v>20516</v>
      </c>
      <c r="AB33" s="115">
        <f ca="1">IF(O33=1,"",RTD("cqg.rtd",,"StudyData", "(Vol("&amp;$E$21&amp;")when  (LocalYear("&amp;$E$21&amp;")="&amp;$D$11&amp;" AND LocalMonth("&amp;$E$21&amp;")="&amp;$C$11&amp;" AND LocalDay("&amp;$E$21&amp;")="&amp;$B$11&amp;" AND LocalHour("&amp;$E$21&amp;")="&amp;F33&amp;" AND LocalMinute("&amp;$E$21&amp;")="&amp;G33&amp;"))", "Bar", "", "Close", "5", "0", "", "", "","FALSE","T"))</f>
        <v>6485</v>
      </c>
      <c r="AC33" s="116">
        <f t="shared" ca="1" si="3"/>
        <v>3673</v>
      </c>
      <c r="AE33" s="115" t="str">
        <f ca="1">IF($R33=1,SUM($S$1:S33),"")</f>
        <v/>
      </c>
      <c r="AF33" s="115" t="str">
        <f ca="1">IF($R33=1,SUM($T$1:T33),"")</f>
        <v/>
      </c>
      <c r="AG33" s="115" t="str">
        <f ca="1">IF($R33=1,SUM($U$1:U33),"")</f>
        <v/>
      </c>
      <c r="AH33" s="115" t="str">
        <f ca="1">IF($R33=1,SUM($V$1:V33),"")</f>
        <v/>
      </c>
      <c r="AI33" s="115" t="str">
        <f ca="1">IF($R33=1,SUM($W$1:W33),"")</f>
        <v/>
      </c>
      <c r="AJ33" s="115" t="str">
        <f ca="1">IF($R33=1,SUM($X$1:X33),"")</f>
        <v/>
      </c>
      <c r="AK33" s="115" t="str">
        <f ca="1">IF($R33=1,SUM($Y$1:Y33),"")</f>
        <v/>
      </c>
      <c r="AL33" s="115" t="str">
        <f ca="1">IF($R33=1,SUM($Z$1:Z33),"")</f>
        <v/>
      </c>
      <c r="AM33" s="115" t="str">
        <f ca="1">IF($R33=1,SUM($AA$1:AA33),"")</f>
        <v/>
      </c>
      <c r="AN33" s="115" t="str">
        <f ca="1">IF($R33=1,SUM($AB$1:AB33),"")</f>
        <v/>
      </c>
      <c r="AO33" s="115" t="str">
        <f ca="1">IF($R33=1,SUM($AC$1:AC33),"")</f>
        <v/>
      </c>
      <c r="AQ33" s="120" t="str">
        <f t="shared" si="9"/>
        <v>10:00</v>
      </c>
    </row>
    <row r="34" spans="6:43" x14ac:dyDescent="0.3">
      <c r="F34" s="115">
        <f t="shared" si="11"/>
        <v>10</v>
      </c>
      <c r="G34" s="117" t="str">
        <f t="shared" si="5"/>
        <v>05</v>
      </c>
      <c r="H34" s="118">
        <f t="shared" si="6"/>
        <v>0.4201388888888889</v>
      </c>
      <c r="K34" s="116">
        <f ca="1" xml:space="preserve"> IF(O34=1,"",RTD("cqg.rtd",,"StudyData",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6093</v>
      </c>
      <c r="L34" s="116">
        <f ca="1">IF(K34="",NA(),RTD("cqg.rtd",,"StudyData",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6093</v>
      </c>
      <c r="M34" s="116">
        <f t="shared" ca="1" si="2"/>
        <v>4918.1000000000004</v>
      </c>
      <c r="O34" s="115">
        <f t="shared" si="7"/>
        <v>0</v>
      </c>
      <c r="R34" s="115">
        <f t="shared" ca="1" si="8"/>
        <v>3.3000000000000022E-2</v>
      </c>
      <c r="S34" s="115">
        <f ca="1">IF(O34=1,"",RTD("cqg.rtd",,"StudyData", "(Vol("&amp;$E$13&amp;")when  (LocalYear("&amp;$E$13&amp;")="&amp;$D$2&amp;" AND LocalMonth("&amp;$E$13&amp;")="&amp;$C$2&amp;" AND LocalDay("&amp;$E$13&amp;")="&amp;$B$2&amp;" AND LocalHour("&amp;$E$13&amp;")="&amp;F34&amp;" AND LocalMinute("&amp;$E$13&amp;")="&amp;G34&amp;"))", "Bar", "", "Close", "5", "0", "", "", "","FALSE","T"))</f>
        <v>794</v>
      </c>
      <c r="T34" s="115">
        <f ca="1">IF(O34=1,"",RTD("cqg.rtd",,"StudyData", "(Vol("&amp;$E$14&amp;")when  (LocalYear("&amp;$E$14&amp;")="&amp;$D$3&amp;" AND LocalMonth("&amp;$E$14&amp;")="&amp;$C$3&amp;" AND LocalDay("&amp;$E$14&amp;")="&amp;$B$3&amp;" AND LocalHour("&amp;$E$14&amp;")="&amp;F34&amp;" AND LocalMinute("&amp;$E$14&amp;")="&amp;G34&amp;"))", "Bar", "", "Close", "5", "0", "", "", "","FALSE","T"))</f>
        <v>10562</v>
      </c>
      <c r="U34" s="115">
        <f ca="1">IF(O34=1,"",RTD("cqg.rtd",,"StudyData", "(Vol("&amp;$E$15&amp;")when  (LocalYear("&amp;$E$15&amp;")="&amp;$D$4&amp;" AND LocalMonth("&amp;$E$15&amp;")="&amp;$C$4&amp;" AND LocalDay("&amp;$E$15&amp;")="&amp;$B$4&amp;" AND LocalHour("&amp;$E$15&amp;")="&amp;F34&amp;" AND LocalMinute("&amp;$E$15&amp;")="&amp;G34&amp;"))", "Bar", "", "Close", "5", "0", "", "", "","FALSE","T"))</f>
        <v>3682</v>
      </c>
      <c r="V34" s="115">
        <f ca="1">IF(O34=1,"",RTD("cqg.rtd",,"StudyData", "(Vol("&amp;$E$16&amp;")when  (LocalYear("&amp;$E$16&amp;")="&amp;$D$5&amp;" AND LocalMonth("&amp;$E$16&amp;")="&amp;$C$5&amp;" AND LocalDay("&amp;$E$16&amp;")="&amp;$B$5&amp;" AND LocalHour("&amp;$E$16&amp;")="&amp;F34&amp;" AND LocalMinute("&amp;$E$16&amp;")="&amp;G34&amp;"))", "Bar", "", "Close", "5", "0", "", "", "","FALSE","T"))</f>
        <v>5953</v>
      </c>
      <c r="W34" s="115">
        <f ca="1">IF(O34=1,"",RTD("cqg.rtd",,"StudyData", "(Vol("&amp;$E$17&amp;")when  (LocalYear("&amp;$E$17&amp;")="&amp;$D$6&amp;" AND LocalMonth("&amp;$E$17&amp;")="&amp;$C$6&amp;" AND LocalDay("&amp;$E$17&amp;")="&amp;$B$6&amp;" AND LocalHour("&amp;$E$17&amp;")="&amp;F34&amp;" AND LocalMinute("&amp;$E$17&amp;")="&amp;G34&amp;"))", "Bar", "", "Close", "5", "0", "", "", "","FALSE","T"))</f>
        <v>2756</v>
      </c>
      <c r="X34" s="115">
        <f ca="1">IF(O34=1,"",RTD("cqg.rtd",,"StudyData", "(Vol("&amp;$E$18&amp;")when  (LocalYear("&amp;$E$18&amp;")="&amp;$D$7&amp;" AND LocalMonth("&amp;$E$18&amp;")="&amp;$C$7&amp;" AND LocalDay("&amp;$E$18&amp;")="&amp;$B$7&amp;" AND LocalHour("&amp;$E$18&amp;")="&amp;F34&amp;" AND LocalMinute("&amp;$E$18&amp;")="&amp;G34&amp;"))", "Bar", "", "Close", "5", "0", "", "", "","FALSE","T"))</f>
        <v>2505</v>
      </c>
      <c r="Y34" s="115">
        <f ca="1">IF(O34=1,"",RTD("cqg.rtd",,"StudyData", "(Vol("&amp;$E$19&amp;")when  (LocalYear("&amp;$E$19&amp;")="&amp;$D$8&amp;" AND LocalMonth("&amp;$E$19&amp;")="&amp;$C$8&amp;" AND LocalDay("&amp;$E$19&amp;")="&amp;$B$8&amp;" AND LocalHour("&amp;$E$19&amp;")="&amp;F34&amp;" AND LocalMinute("&amp;$E$19&amp;")="&amp;G34&amp;"))", "Bar", "", "Close", "5", "0", "", "", "","FALSE","T"))</f>
        <v>4159</v>
      </c>
      <c r="Z34" s="115">
        <f ca="1">IF(O34=1,"",RTD("cqg.rtd",,"StudyData", "(Vol("&amp;$E$20&amp;")when  (LocalYear("&amp;$E$20&amp;")="&amp;$D$9&amp;" AND LocalMonth("&amp;$E$20&amp;")="&amp;$C$9&amp;" AND LocalDay("&amp;$E$20&amp;")="&amp;$B$9&amp;" AND LocalHour("&amp;$E$20&amp;")="&amp;F34&amp;" AND LocalMinute("&amp;$E$20&amp;")="&amp;G34&amp;"))", "Bar", "", "Close", "5", "0", "", "", "","FALSE","T"))</f>
        <v>5926</v>
      </c>
      <c r="AA34" s="115">
        <f ca="1">IF(O34=1,"",RTD("cqg.rtd",,"StudyData", "(Vol("&amp;$E$21&amp;")when  (LocalYear("&amp;$E$21&amp;")="&amp;$D$10&amp;" AND LocalMonth("&amp;$E$21&amp;")="&amp;$C$10&amp;" AND LocalDay("&amp;$E$21&amp;")="&amp;$B$10&amp;" AND LocalHour("&amp;$E$21&amp;")="&amp;F34&amp;" AND LocalMinute("&amp;$E$21&amp;")="&amp;G34&amp;"))", "Bar", "", "Close", "5", "0", "", "", "","FALSE","T"))</f>
        <v>10673</v>
      </c>
      <c r="AB34" s="115">
        <f ca="1">IF(O34=1,"",RTD("cqg.rtd",,"StudyData", "(Vol("&amp;$E$21&amp;")when  (LocalYear("&amp;$E$21&amp;")="&amp;$D$11&amp;" AND LocalMonth("&amp;$E$21&amp;")="&amp;$C$11&amp;" AND LocalDay("&amp;$E$21&amp;")="&amp;$B$11&amp;" AND LocalHour("&amp;$E$21&amp;")="&amp;F34&amp;" AND LocalMinute("&amp;$E$21&amp;")="&amp;G34&amp;"))", "Bar", "", "Close", "5", "0", "", "", "","FALSE","T"))</f>
        <v>2171</v>
      </c>
      <c r="AC34" s="116">
        <f t="shared" ca="1" si="3"/>
        <v>6093</v>
      </c>
      <c r="AE34" s="115" t="str">
        <f ca="1">IF($R34=1,SUM($S$1:S34),"")</f>
        <v/>
      </c>
      <c r="AF34" s="115" t="str">
        <f ca="1">IF($R34=1,SUM($T$1:T34),"")</f>
        <v/>
      </c>
      <c r="AG34" s="115" t="str">
        <f ca="1">IF($R34=1,SUM($U$1:U34),"")</f>
        <v/>
      </c>
      <c r="AH34" s="115" t="str">
        <f ca="1">IF($R34=1,SUM($V$1:V34),"")</f>
        <v/>
      </c>
      <c r="AI34" s="115" t="str">
        <f ca="1">IF($R34=1,SUM($W$1:W34),"")</f>
        <v/>
      </c>
      <c r="AJ34" s="115" t="str">
        <f ca="1">IF($R34=1,SUM($X$1:X34),"")</f>
        <v/>
      </c>
      <c r="AK34" s="115" t="str">
        <f ca="1">IF($R34=1,SUM($Y$1:Y34),"")</f>
        <v/>
      </c>
      <c r="AL34" s="115" t="str">
        <f ca="1">IF($R34=1,SUM($Z$1:Z34),"")</f>
        <v/>
      </c>
      <c r="AM34" s="115" t="str">
        <f ca="1">IF($R34=1,SUM($AA$1:AA34),"")</f>
        <v/>
      </c>
      <c r="AN34" s="115" t="str">
        <f ca="1">IF($R34=1,SUM($AB$1:AB34),"")</f>
        <v/>
      </c>
      <c r="AO34" s="115" t="str">
        <f ca="1">IF($R34=1,SUM($AC$1:AC34),"")</f>
        <v/>
      </c>
      <c r="AQ34" s="120" t="str">
        <f t="shared" si="9"/>
        <v>10:05</v>
      </c>
    </row>
    <row r="35" spans="6:43" x14ac:dyDescent="0.3">
      <c r="F35" s="115">
        <f t="shared" si="11"/>
        <v>10</v>
      </c>
      <c r="G35" s="117">
        <f t="shared" si="5"/>
        <v>10</v>
      </c>
      <c r="H35" s="118">
        <f t="shared" si="6"/>
        <v>0.4236111111111111</v>
      </c>
      <c r="K35" s="116">
        <f ca="1" xml:space="preserve"> IF(O35=1,"",RTD("cqg.rtd",,"StudyData",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3563</v>
      </c>
      <c r="L35" s="116">
        <f ca="1">IF(K35="",NA(),RTD("cqg.rtd",,"StudyData",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3563</v>
      </c>
      <c r="M35" s="116">
        <f t="shared" ca="1" si="2"/>
        <v>5058.3</v>
      </c>
      <c r="O35" s="115">
        <f t="shared" si="7"/>
        <v>0</v>
      </c>
      <c r="R35" s="115">
        <f t="shared" ca="1" si="8"/>
        <v>3.4000000000000023E-2</v>
      </c>
      <c r="S35" s="115">
        <f ca="1">IF(O35=1,"",RTD("cqg.rtd",,"StudyData", "(Vol("&amp;$E$13&amp;")when  (LocalYear("&amp;$E$13&amp;")="&amp;$D$2&amp;" AND LocalMonth("&amp;$E$13&amp;")="&amp;$C$2&amp;" AND LocalDay("&amp;$E$13&amp;")="&amp;$B$2&amp;" AND LocalHour("&amp;$E$13&amp;")="&amp;F35&amp;" AND LocalMinute("&amp;$E$13&amp;")="&amp;G35&amp;"))", "Bar", "", "Close", "5", "0", "", "", "","FALSE","T"))</f>
        <v>353</v>
      </c>
      <c r="T35" s="115">
        <f ca="1">IF(O35=1,"",RTD("cqg.rtd",,"StudyData", "(Vol("&amp;$E$14&amp;")when  (LocalYear("&amp;$E$14&amp;")="&amp;$D$3&amp;" AND LocalMonth("&amp;$E$14&amp;")="&amp;$C$3&amp;" AND LocalDay("&amp;$E$14&amp;")="&amp;$B$3&amp;" AND LocalHour("&amp;$E$14&amp;")="&amp;F35&amp;" AND LocalMinute("&amp;$E$14&amp;")="&amp;G35&amp;"))", "Bar", "", "Close", "5", "0", "", "", "","FALSE","T"))</f>
        <v>7047</v>
      </c>
      <c r="U35" s="115">
        <f ca="1">IF(O35=1,"",RTD("cqg.rtd",,"StudyData", "(Vol("&amp;$E$15&amp;")when  (LocalYear("&amp;$E$15&amp;")="&amp;$D$4&amp;" AND LocalMonth("&amp;$E$15&amp;")="&amp;$C$4&amp;" AND LocalDay("&amp;$E$15&amp;")="&amp;$B$4&amp;" AND LocalHour("&amp;$E$15&amp;")="&amp;F35&amp;" AND LocalMinute("&amp;$E$15&amp;")="&amp;G35&amp;"))", "Bar", "", "Close", "5", "0", "", "", "","FALSE","T"))</f>
        <v>3304</v>
      </c>
      <c r="V35" s="115">
        <f ca="1">IF(O35=1,"",RTD("cqg.rtd",,"StudyData", "(Vol("&amp;$E$16&amp;")when  (LocalYear("&amp;$E$16&amp;")="&amp;$D$5&amp;" AND LocalMonth("&amp;$E$16&amp;")="&amp;$C$5&amp;" AND LocalDay("&amp;$E$16&amp;")="&amp;$B$5&amp;" AND LocalHour("&amp;$E$16&amp;")="&amp;F35&amp;" AND LocalMinute("&amp;$E$16&amp;")="&amp;G35&amp;"))", "Bar", "", "Close", "5", "0", "", "", "","FALSE","T"))</f>
        <v>4632</v>
      </c>
      <c r="W35" s="115">
        <f ca="1">IF(O35=1,"",RTD("cqg.rtd",,"StudyData", "(Vol("&amp;$E$17&amp;")when  (LocalYear("&amp;$E$17&amp;")="&amp;$D$6&amp;" AND LocalMonth("&amp;$E$17&amp;")="&amp;$C$6&amp;" AND LocalDay("&amp;$E$17&amp;")="&amp;$B$6&amp;" AND LocalHour("&amp;$E$17&amp;")="&amp;F35&amp;" AND LocalMinute("&amp;$E$17&amp;")="&amp;G35&amp;"))", "Bar", "", "Close", "5", "0", "", "", "","FALSE","T"))</f>
        <v>3849</v>
      </c>
      <c r="X35" s="115">
        <f ca="1">IF(O35=1,"",RTD("cqg.rtd",,"StudyData", "(Vol("&amp;$E$18&amp;")when  (LocalYear("&amp;$E$18&amp;")="&amp;$D$7&amp;" AND LocalMonth("&amp;$E$18&amp;")="&amp;$C$7&amp;" AND LocalDay("&amp;$E$18&amp;")="&amp;$B$7&amp;" AND LocalHour("&amp;$E$18&amp;")="&amp;F35&amp;" AND LocalMinute("&amp;$E$18&amp;")="&amp;G35&amp;"))", "Bar", "", "Close", "5", "0", "", "", "","FALSE","T"))</f>
        <v>3191</v>
      </c>
      <c r="Y35" s="115">
        <f ca="1">IF(O35=1,"",RTD("cqg.rtd",,"StudyData", "(Vol("&amp;$E$19&amp;")when  (LocalYear("&amp;$E$19&amp;")="&amp;$D$8&amp;" AND LocalMonth("&amp;$E$19&amp;")="&amp;$C$8&amp;" AND LocalDay("&amp;$E$19&amp;")="&amp;$B$8&amp;" AND LocalHour("&amp;$E$19&amp;")="&amp;F35&amp;" AND LocalMinute("&amp;$E$19&amp;")="&amp;G35&amp;"))", "Bar", "", "Close", "5", "0", "", "", "","FALSE","T"))</f>
        <v>4086</v>
      </c>
      <c r="Z35" s="115">
        <f ca="1">IF(O35=1,"",RTD("cqg.rtd",,"StudyData", "(Vol("&amp;$E$20&amp;")when  (LocalYear("&amp;$E$20&amp;")="&amp;$D$9&amp;" AND LocalMonth("&amp;$E$20&amp;")="&amp;$C$9&amp;" AND LocalDay("&amp;$E$20&amp;")="&amp;$B$9&amp;" AND LocalHour("&amp;$E$20&amp;")="&amp;F35&amp;" AND LocalMinute("&amp;$E$20&amp;")="&amp;G35&amp;"))", "Bar", "", "Close", "5", "0", "", "", "","FALSE","T"))</f>
        <v>7851</v>
      </c>
      <c r="AA35" s="115">
        <f ca="1">IF(O35=1,"",RTD("cqg.rtd",,"StudyData", "(Vol("&amp;$E$21&amp;")when  (LocalYear("&amp;$E$21&amp;")="&amp;$D$10&amp;" AND LocalMonth("&amp;$E$21&amp;")="&amp;$C$10&amp;" AND LocalDay("&amp;$E$21&amp;")="&amp;$B$10&amp;" AND LocalHour("&amp;$E$21&amp;")="&amp;F35&amp;" AND LocalMinute("&amp;$E$21&amp;")="&amp;G35&amp;"))", "Bar", "", "Close", "5", "0", "", "", "","FALSE","T"))</f>
        <v>8599</v>
      </c>
      <c r="AB35" s="115">
        <f ca="1">IF(O35=1,"",RTD("cqg.rtd",,"StudyData", "(Vol("&amp;$E$21&amp;")when  (LocalYear("&amp;$E$21&amp;")="&amp;$D$11&amp;" AND LocalMonth("&amp;$E$21&amp;")="&amp;$C$11&amp;" AND LocalDay("&amp;$E$21&amp;")="&amp;$B$11&amp;" AND LocalHour("&amp;$E$21&amp;")="&amp;F35&amp;" AND LocalMinute("&amp;$E$21&amp;")="&amp;G35&amp;"))", "Bar", "", "Close", "5", "0", "", "", "","FALSE","T"))</f>
        <v>7671</v>
      </c>
      <c r="AC35" s="116">
        <f t="shared" ca="1" si="3"/>
        <v>3563</v>
      </c>
      <c r="AE35" s="115" t="str">
        <f ca="1">IF($R35=1,SUM($S$1:S35),"")</f>
        <v/>
      </c>
      <c r="AF35" s="115" t="str">
        <f ca="1">IF($R35=1,SUM($T$1:T35),"")</f>
        <v/>
      </c>
      <c r="AG35" s="115" t="str">
        <f ca="1">IF($R35=1,SUM($U$1:U35),"")</f>
        <v/>
      </c>
      <c r="AH35" s="115" t="str">
        <f ca="1">IF($R35=1,SUM($V$1:V35),"")</f>
        <v/>
      </c>
      <c r="AI35" s="115" t="str">
        <f ca="1">IF($R35=1,SUM($W$1:W35),"")</f>
        <v/>
      </c>
      <c r="AJ35" s="115" t="str">
        <f ca="1">IF($R35=1,SUM($X$1:X35),"")</f>
        <v/>
      </c>
      <c r="AK35" s="115" t="str">
        <f ca="1">IF($R35=1,SUM($Y$1:Y35),"")</f>
        <v/>
      </c>
      <c r="AL35" s="115" t="str">
        <f ca="1">IF($R35=1,SUM($Z$1:Z35),"")</f>
        <v/>
      </c>
      <c r="AM35" s="115" t="str">
        <f ca="1">IF($R35=1,SUM($AA$1:AA35),"")</f>
        <v/>
      </c>
      <c r="AN35" s="115" t="str">
        <f ca="1">IF($R35=1,SUM($AB$1:AB35),"")</f>
        <v/>
      </c>
      <c r="AO35" s="115" t="str">
        <f ca="1">IF($R35=1,SUM($AC$1:AC35),"")</f>
        <v/>
      </c>
      <c r="AQ35" s="120" t="str">
        <f t="shared" si="9"/>
        <v>10:10</v>
      </c>
    </row>
    <row r="36" spans="6:43" x14ac:dyDescent="0.3">
      <c r="F36" s="115">
        <f t="shared" si="11"/>
        <v>10</v>
      </c>
      <c r="G36" s="117">
        <f t="shared" si="5"/>
        <v>15</v>
      </c>
      <c r="H36" s="118">
        <f t="shared" si="6"/>
        <v>0.42708333333333331</v>
      </c>
      <c r="K36" s="116">
        <f ca="1" xml:space="preserve"> IF(O36=1,"",RTD("cqg.rtd",,"StudyData",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2181</v>
      </c>
      <c r="L36" s="116">
        <f ca="1">IF(K36="",NA(),RTD("cqg.rtd",,"StudyData",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2181</v>
      </c>
      <c r="M36" s="116">
        <f t="shared" ca="1" si="2"/>
        <v>5965.3</v>
      </c>
      <c r="O36" s="115">
        <f t="shared" si="7"/>
        <v>0</v>
      </c>
      <c r="R36" s="115">
        <f t="shared" ca="1" si="8"/>
        <v>1</v>
      </c>
      <c r="S36" s="115">
        <f ca="1">IF(O36=1,"",RTD("cqg.rtd",,"StudyData", "(Vol("&amp;$E$13&amp;")when  (LocalYear("&amp;$E$13&amp;")="&amp;$D$2&amp;" AND LocalMonth("&amp;$E$13&amp;")="&amp;$C$2&amp;" AND LocalDay("&amp;$E$13&amp;")="&amp;$B$2&amp;" AND LocalHour("&amp;$E$13&amp;")="&amp;F36&amp;" AND LocalMinute("&amp;$E$13&amp;")="&amp;G36&amp;"))", "Bar", "", "Close", "5", "0", "", "", "","FALSE","T"))</f>
        <v>891</v>
      </c>
      <c r="T36" s="115">
        <f ca="1">IF(O36=1,"",RTD("cqg.rtd",,"StudyData", "(Vol("&amp;$E$14&amp;")when  (LocalYear("&amp;$E$14&amp;")="&amp;$D$3&amp;" AND LocalMonth("&amp;$E$14&amp;")="&amp;$C$3&amp;" AND LocalDay("&amp;$E$14&amp;")="&amp;$B$3&amp;" AND LocalHour("&amp;$E$14&amp;")="&amp;F36&amp;" AND LocalMinute("&amp;$E$14&amp;")="&amp;G36&amp;"))", "Bar", "", "Close", "5", "0", "", "", "","FALSE","T"))</f>
        <v>8564</v>
      </c>
      <c r="U36" s="115">
        <f ca="1">IF(O36=1,"",RTD("cqg.rtd",,"StudyData", "(Vol("&amp;$E$15&amp;")when  (LocalYear("&amp;$E$15&amp;")="&amp;$D$4&amp;" AND LocalMonth("&amp;$E$15&amp;")="&amp;$C$4&amp;" AND LocalDay("&amp;$E$15&amp;")="&amp;$B$4&amp;" AND LocalHour("&amp;$E$15&amp;")="&amp;F36&amp;" AND LocalMinute("&amp;$E$15&amp;")="&amp;G36&amp;"))", "Bar", "", "Close", "5", "0", "", "", "","FALSE","T"))</f>
        <v>4388</v>
      </c>
      <c r="V36" s="115">
        <f ca="1">IF(O36=1,"",RTD("cqg.rtd",,"StudyData", "(Vol("&amp;$E$16&amp;")when  (LocalYear("&amp;$E$16&amp;")="&amp;$D$5&amp;" AND LocalMonth("&amp;$E$16&amp;")="&amp;$C$5&amp;" AND LocalDay("&amp;$E$16&amp;")="&amp;$B$5&amp;" AND LocalHour("&amp;$E$16&amp;")="&amp;F36&amp;" AND LocalMinute("&amp;$E$16&amp;")="&amp;G36&amp;"))", "Bar", "", "Close", "5", "0", "", "", "","FALSE","T"))</f>
        <v>5309</v>
      </c>
      <c r="W36" s="115">
        <f ca="1">IF(O36=1,"",RTD("cqg.rtd",,"StudyData", "(Vol("&amp;$E$17&amp;")when  (LocalYear("&amp;$E$17&amp;")="&amp;$D$6&amp;" AND LocalMonth("&amp;$E$17&amp;")="&amp;$C$6&amp;" AND LocalDay("&amp;$E$17&amp;")="&amp;$B$6&amp;" AND LocalHour("&amp;$E$17&amp;")="&amp;F36&amp;" AND LocalMinute("&amp;$E$17&amp;")="&amp;G36&amp;"))", "Bar", "", "Close", "5", "0", "", "", "","FALSE","T"))</f>
        <v>4763</v>
      </c>
      <c r="X36" s="115">
        <f ca="1">IF(O36=1,"",RTD("cqg.rtd",,"StudyData", "(Vol("&amp;$E$18&amp;")when  (LocalYear("&amp;$E$18&amp;")="&amp;$D$7&amp;" AND LocalMonth("&amp;$E$18&amp;")="&amp;$C$7&amp;" AND LocalDay("&amp;$E$18&amp;")="&amp;$B$7&amp;" AND LocalHour("&amp;$E$18&amp;")="&amp;F36&amp;" AND LocalMinute("&amp;$E$18&amp;")="&amp;G36&amp;"))", "Bar", "", "Close", "5", "0", "", "", "","FALSE","T"))</f>
        <v>5310</v>
      </c>
      <c r="Y36" s="115">
        <f ca="1">IF(O36=1,"",RTD("cqg.rtd",,"StudyData", "(Vol("&amp;$E$19&amp;")when  (LocalYear("&amp;$E$19&amp;")="&amp;$D$8&amp;" AND LocalMonth("&amp;$E$19&amp;")="&amp;$C$8&amp;" AND LocalDay("&amp;$E$19&amp;")="&amp;$B$8&amp;" AND LocalHour("&amp;$E$19&amp;")="&amp;F36&amp;" AND LocalMinute("&amp;$E$19&amp;")="&amp;G36&amp;"))", "Bar", "", "Close", "5", "0", "", "", "","FALSE","T"))</f>
        <v>3209</v>
      </c>
      <c r="Z36" s="115">
        <f ca="1">IF(O36=1,"",RTD("cqg.rtd",,"StudyData", "(Vol("&amp;$E$20&amp;")when  (LocalYear("&amp;$E$20&amp;")="&amp;$D$9&amp;" AND LocalMonth("&amp;$E$20&amp;")="&amp;$C$9&amp;" AND LocalDay("&amp;$E$20&amp;")="&amp;$B$9&amp;" AND LocalHour("&amp;$E$20&amp;")="&amp;F36&amp;" AND LocalMinute("&amp;$E$20&amp;")="&amp;G36&amp;"))", "Bar", "", "Close", "5", "0", "", "", "","FALSE","T"))</f>
        <v>9273</v>
      </c>
      <c r="AA36" s="115">
        <f ca="1">IF(O36=1,"",RTD("cqg.rtd",,"StudyData", "(Vol("&amp;$E$21&amp;")when  (LocalYear("&amp;$E$21&amp;")="&amp;$D$10&amp;" AND LocalMonth("&amp;$E$21&amp;")="&amp;$C$10&amp;" AND LocalDay("&amp;$E$21&amp;")="&amp;$B$10&amp;" AND LocalHour("&amp;$E$21&amp;")="&amp;F36&amp;" AND LocalMinute("&amp;$E$21&amp;")="&amp;G36&amp;"))", "Bar", "", "Close", "5", "0", "", "", "","FALSE","T"))</f>
        <v>11346</v>
      </c>
      <c r="AB36" s="115">
        <f ca="1">IF(O36=1,"",RTD("cqg.rtd",,"StudyData", "(Vol("&amp;$E$21&amp;")when  (LocalYear("&amp;$E$21&amp;")="&amp;$D$11&amp;" AND LocalMonth("&amp;$E$21&amp;")="&amp;$C$11&amp;" AND LocalDay("&amp;$E$21&amp;")="&amp;$B$11&amp;" AND LocalHour("&amp;$E$21&amp;")="&amp;F36&amp;" AND LocalMinute("&amp;$E$21&amp;")="&amp;G36&amp;"))", "Bar", "", "Close", "5", "0", "", "", "","FALSE","T"))</f>
        <v>6600</v>
      </c>
      <c r="AC36" s="116">
        <f t="shared" ca="1" si="3"/>
        <v>2181</v>
      </c>
      <c r="AE36" s="115">
        <f ca="1">IF($R36=1,SUM($S$1:S36),"")</f>
        <v>34842</v>
      </c>
      <c r="AF36" s="115">
        <f ca="1">IF($R36=1,SUM($T$1:T36),"")</f>
        <v>212720</v>
      </c>
      <c r="AG36" s="115">
        <f ca="1">IF($R36=1,SUM($U$1:U36),"")</f>
        <v>171041</v>
      </c>
      <c r="AH36" s="115">
        <f ca="1">IF($R36=1,SUM($V$1:V36),"")</f>
        <v>219098</v>
      </c>
      <c r="AI36" s="115">
        <f ca="1">IF($R36=1,SUM($W$1:W36),"")</f>
        <v>122978</v>
      </c>
      <c r="AJ36" s="115">
        <f ca="1">IF($R36=1,SUM($X$1:X36),"")</f>
        <v>133157</v>
      </c>
      <c r="AK36" s="115">
        <f ca="1">IF($R36=1,SUM($Y$1:Y36),"")</f>
        <v>182378</v>
      </c>
      <c r="AL36" s="115">
        <f ca="1">IF($R36=1,SUM($Z$1:Z36),"")</f>
        <v>216764</v>
      </c>
      <c r="AM36" s="115">
        <f ca="1">IF($R36=1,SUM($AA$1:AA36),"")</f>
        <v>279453</v>
      </c>
      <c r="AN36" s="115">
        <f ca="1">IF($R36=1,SUM($AB$1:AB36),"")</f>
        <v>192706</v>
      </c>
      <c r="AO36" s="115">
        <f ca="1">IF($R36=1,SUM($AC$1:AC36),"")</f>
        <v>131665</v>
      </c>
      <c r="AQ36" s="120" t="str">
        <f t="shared" si="9"/>
        <v>10:15</v>
      </c>
    </row>
    <row r="37" spans="6:43" x14ac:dyDescent="0.3">
      <c r="F37" s="115">
        <f t="shared" si="11"/>
        <v>10</v>
      </c>
      <c r="G37" s="117">
        <f t="shared" si="5"/>
        <v>20</v>
      </c>
      <c r="H37" s="118">
        <f t="shared" si="6"/>
        <v>0.43055555555555558</v>
      </c>
      <c r="K37" s="116" t="str">
        <f ca="1" xml:space="preserve"> IF(O37=1,"",RTD("cqg.rtd",,"StudyData",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/>
      </c>
      <c r="L37" s="116" t="e">
        <f ca="1">IF(K37="",NA(),RTD("cqg.rtd",,"StudyData",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#N/A</v>
      </c>
      <c r="M37" s="116">
        <f t="shared" ca="1" si="2"/>
        <v>4858.1000000000004</v>
      </c>
      <c r="O37" s="115">
        <f t="shared" si="7"/>
        <v>0</v>
      </c>
      <c r="R37" s="115">
        <f t="shared" ca="1" si="8"/>
        <v>1.0009999999999999</v>
      </c>
      <c r="S37" s="115">
        <f ca="1">IF(O37=1,"",RTD("cqg.rtd",,"StudyData", "(Vol("&amp;$E$13&amp;")when  (LocalYear("&amp;$E$13&amp;")="&amp;$D$2&amp;" AND LocalMonth("&amp;$E$13&amp;")="&amp;$C$2&amp;" AND LocalDay("&amp;$E$13&amp;")="&amp;$B$2&amp;" AND LocalHour("&amp;$E$13&amp;")="&amp;F37&amp;" AND LocalMinute("&amp;$E$13&amp;")="&amp;G37&amp;"))", "Bar", "", "Close", "5", "0", "", "", "","FALSE","T"))</f>
        <v>644</v>
      </c>
      <c r="T37" s="115">
        <f ca="1">IF(O37=1,"",RTD("cqg.rtd",,"StudyData", "(Vol("&amp;$E$14&amp;")when  (LocalYear("&amp;$E$14&amp;")="&amp;$D$3&amp;" AND LocalMonth("&amp;$E$14&amp;")="&amp;$C$3&amp;" AND LocalDay("&amp;$E$14&amp;")="&amp;$B$3&amp;" AND LocalHour("&amp;$E$14&amp;")="&amp;F37&amp;" AND LocalMinute("&amp;$E$14&amp;")="&amp;G37&amp;"))", "Bar", "", "Close", "5", "0", "", "", "","FALSE","T"))</f>
        <v>5810</v>
      </c>
      <c r="U37" s="115">
        <f ca="1">IF(O37=1,"",RTD("cqg.rtd",,"StudyData", "(Vol("&amp;$E$15&amp;")when  (LocalYear("&amp;$E$15&amp;")="&amp;$D$4&amp;" AND LocalMonth("&amp;$E$15&amp;")="&amp;$C$4&amp;" AND LocalDay("&amp;$E$15&amp;")="&amp;$B$4&amp;" AND LocalHour("&amp;$E$15&amp;")="&amp;F37&amp;" AND LocalMinute("&amp;$E$15&amp;")="&amp;G37&amp;"))", "Bar", "", "Close", "5", "0", "", "", "","FALSE","T"))</f>
        <v>4343</v>
      </c>
      <c r="V37" s="115">
        <f ca="1">IF(O37=1,"",RTD("cqg.rtd",,"StudyData", "(Vol("&amp;$E$16&amp;")when  (LocalYear("&amp;$E$16&amp;")="&amp;$D$5&amp;" AND LocalMonth("&amp;$E$16&amp;")="&amp;$C$5&amp;" AND LocalDay("&amp;$E$16&amp;")="&amp;$B$5&amp;" AND LocalHour("&amp;$E$16&amp;")="&amp;F37&amp;" AND LocalMinute("&amp;$E$16&amp;")="&amp;G37&amp;"))", "Bar", "", "Close", "5", "0", "", "", "","FALSE","T"))</f>
        <v>5547</v>
      </c>
      <c r="W37" s="115">
        <f ca="1">IF(O37=1,"",RTD("cqg.rtd",,"StudyData", "(Vol("&amp;$E$17&amp;")when  (LocalYear("&amp;$E$17&amp;")="&amp;$D$6&amp;" AND LocalMonth("&amp;$E$17&amp;")="&amp;$C$6&amp;" AND LocalDay("&amp;$E$17&amp;")="&amp;$B$6&amp;" AND LocalHour("&amp;$E$17&amp;")="&amp;F37&amp;" AND LocalMinute("&amp;$E$17&amp;")="&amp;G37&amp;"))", "Bar", "", "Close", "5", "0", "", "", "","FALSE","T"))</f>
        <v>2833</v>
      </c>
      <c r="X37" s="115">
        <f ca="1">IF(O37=1,"",RTD("cqg.rtd",,"StudyData", "(Vol("&amp;$E$18&amp;")when  (LocalYear("&amp;$E$18&amp;")="&amp;$D$7&amp;" AND LocalMonth("&amp;$E$18&amp;")="&amp;$C$7&amp;" AND LocalDay("&amp;$E$18&amp;")="&amp;$B$7&amp;" AND LocalHour("&amp;$E$18&amp;")="&amp;F37&amp;" AND LocalMinute("&amp;$E$18&amp;")="&amp;G37&amp;"))", "Bar", "", "Close", "5", "0", "", "", "","FALSE","T"))</f>
        <v>6917</v>
      </c>
      <c r="Y37" s="115">
        <f ca="1">IF(O37=1,"",RTD("cqg.rtd",,"StudyData", "(Vol("&amp;$E$19&amp;")when  (LocalYear("&amp;$E$19&amp;")="&amp;$D$8&amp;" AND LocalMonth("&amp;$E$19&amp;")="&amp;$C$8&amp;" AND LocalDay("&amp;$E$19&amp;")="&amp;$B$8&amp;" AND LocalHour("&amp;$E$19&amp;")="&amp;F37&amp;" AND LocalMinute("&amp;$E$19&amp;")="&amp;G37&amp;"))", "Bar", "", "Close", "5", "0", "", "", "","FALSE","T"))</f>
        <v>3713</v>
      </c>
      <c r="Z37" s="115">
        <f ca="1">IF(O37=1,"",RTD("cqg.rtd",,"StudyData", "(Vol("&amp;$E$20&amp;")when  (LocalYear("&amp;$E$20&amp;")="&amp;$D$9&amp;" AND LocalMonth("&amp;$E$20&amp;")="&amp;$C$9&amp;" AND LocalDay("&amp;$E$20&amp;")="&amp;$B$9&amp;" AND LocalHour("&amp;$E$20&amp;")="&amp;F37&amp;" AND LocalMinute("&amp;$E$20&amp;")="&amp;G37&amp;"))", "Bar", "", "Close", "5", "0", "", "", "","FALSE","T"))</f>
        <v>6383</v>
      </c>
      <c r="AA37" s="115">
        <f ca="1">IF(O37=1,"",RTD("cqg.rtd",,"StudyData", "(Vol("&amp;$E$21&amp;")when  (LocalYear("&amp;$E$21&amp;")="&amp;$D$10&amp;" AND LocalMonth("&amp;$E$21&amp;")="&amp;$C$10&amp;" AND LocalDay("&amp;$E$21&amp;")="&amp;$B$10&amp;" AND LocalHour("&amp;$E$21&amp;")="&amp;F37&amp;" AND LocalMinute("&amp;$E$21&amp;")="&amp;G37&amp;"))", "Bar", "", "Close", "5", "0", "", "", "","FALSE","T"))</f>
        <v>7586</v>
      </c>
      <c r="AB37" s="115">
        <f ca="1">IF(O37=1,"",RTD("cqg.rtd",,"StudyData", "(Vol("&amp;$E$21&amp;")when  (LocalYear("&amp;$E$21&amp;")="&amp;$D$11&amp;" AND LocalMonth("&amp;$E$21&amp;")="&amp;$C$11&amp;" AND LocalDay("&amp;$E$21&amp;")="&amp;$B$11&amp;" AND LocalHour("&amp;$E$21&amp;")="&amp;F37&amp;" AND LocalMinute("&amp;$E$21&amp;")="&amp;G37&amp;"))", "Bar", "", "Close", "5", "0", "", "", "","FALSE","T"))</f>
        <v>4805</v>
      </c>
      <c r="AC37" s="116" t="str">
        <f t="shared" ca="1" si="3"/>
        <v/>
      </c>
      <c r="AE37" s="115" t="str">
        <f ca="1">IF($R37=1,SUM($S$1:S37),"")</f>
        <v/>
      </c>
      <c r="AF37" s="115" t="str">
        <f ca="1">IF($R37=1,SUM($T$1:T37),"")</f>
        <v/>
      </c>
      <c r="AG37" s="115" t="str">
        <f ca="1">IF($R37=1,SUM($U$1:U37),"")</f>
        <v/>
      </c>
      <c r="AH37" s="115" t="str">
        <f ca="1">IF($R37=1,SUM($V$1:V37),"")</f>
        <v/>
      </c>
      <c r="AI37" s="115" t="str">
        <f ca="1">IF($R37=1,SUM($W$1:W37),"")</f>
        <v/>
      </c>
      <c r="AJ37" s="115" t="str">
        <f ca="1">IF($R37=1,SUM($X$1:X37),"")</f>
        <v/>
      </c>
      <c r="AK37" s="115" t="str">
        <f ca="1">IF($R37=1,SUM($Y$1:Y37),"")</f>
        <v/>
      </c>
      <c r="AL37" s="115" t="str">
        <f ca="1">IF($R37=1,SUM($Z$1:Z37),"")</f>
        <v/>
      </c>
      <c r="AM37" s="115" t="str">
        <f ca="1">IF($R37=1,SUM($AA$1:AA37),"")</f>
        <v/>
      </c>
      <c r="AN37" s="115" t="str">
        <f ca="1">IF($R37=1,SUM($AB$1:AB37),"")</f>
        <v/>
      </c>
      <c r="AO37" s="115" t="str">
        <f ca="1">IF($R37=1,SUM($AC$1:AC37),"")</f>
        <v/>
      </c>
      <c r="AQ37" s="120" t="str">
        <f t="shared" si="9"/>
        <v>10:20</v>
      </c>
    </row>
    <row r="38" spans="6:43" x14ac:dyDescent="0.3">
      <c r="F38" s="115">
        <f t="shared" si="11"/>
        <v>10</v>
      </c>
      <c r="G38" s="117">
        <f t="shared" si="5"/>
        <v>25</v>
      </c>
      <c r="H38" s="118">
        <f t="shared" si="6"/>
        <v>0.43402777777777773</v>
      </c>
      <c r="K38" s="116" t="str">
        <f ca="1" xml:space="preserve"> IF(O38=1,"",RTD("cqg.rtd",,"StudyData",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/>
      </c>
      <c r="L38" s="116" t="e">
        <f ca="1">IF(K38="",NA(),RTD("cqg.rtd",,"StudyData",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#N/A</v>
      </c>
      <c r="M38" s="116">
        <f t="shared" ca="1" si="2"/>
        <v>4719.1000000000004</v>
      </c>
      <c r="O38" s="115">
        <f t="shared" si="7"/>
        <v>0</v>
      </c>
      <c r="R38" s="115">
        <f t="shared" ca="1" si="8"/>
        <v>1.0019999999999998</v>
      </c>
      <c r="S38" s="115">
        <f ca="1">IF(O38=1,"",RTD("cqg.rtd",,"StudyData", "(Vol("&amp;$E$13&amp;")when  (LocalYear("&amp;$E$13&amp;")="&amp;$D$2&amp;" AND LocalMonth("&amp;$E$13&amp;")="&amp;$C$2&amp;" AND LocalDay("&amp;$E$13&amp;")="&amp;$B$2&amp;" AND LocalHour("&amp;$E$13&amp;")="&amp;F38&amp;" AND LocalMinute("&amp;$E$13&amp;")="&amp;G38&amp;"))", "Bar", "", "Close", "5", "0", "", "", "","FALSE","T"))</f>
        <v>1200</v>
      </c>
      <c r="T38" s="115">
        <f ca="1">IF(O38=1,"",RTD("cqg.rtd",,"StudyData", "(Vol("&amp;$E$14&amp;")when  (LocalYear("&amp;$E$14&amp;")="&amp;$D$3&amp;" AND LocalMonth("&amp;$E$14&amp;")="&amp;$C$3&amp;" AND LocalDay("&amp;$E$14&amp;")="&amp;$B$3&amp;" AND LocalHour("&amp;$E$14&amp;")="&amp;F38&amp;" AND LocalMinute("&amp;$E$14&amp;")="&amp;G38&amp;"))", "Bar", "", "Close", "5", "0", "", "", "","FALSE","T"))</f>
        <v>5792</v>
      </c>
      <c r="U38" s="115">
        <f ca="1">IF(O38=1,"",RTD("cqg.rtd",,"StudyData", "(Vol("&amp;$E$15&amp;")when  (LocalYear("&amp;$E$15&amp;")="&amp;$D$4&amp;" AND LocalMonth("&amp;$E$15&amp;")="&amp;$C$4&amp;" AND LocalDay("&amp;$E$15&amp;")="&amp;$B$4&amp;" AND LocalHour("&amp;$E$15&amp;")="&amp;F38&amp;" AND LocalMinute("&amp;$E$15&amp;")="&amp;G38&amp;"))", "Bar", "", "Close", "5", "0", "", "", "","FALSE","T"))</f>
        <v>3597</v>
      </c>
      <c r="V38" s="115">
        <f ca="1">IF(O38=1,"",RTD("cqg.rtd",,"StudyData", "(Vol("&amp;$E$16&amp;")when  (LocalYear("&amp;$E$16&amp;")="&amp;$D$5&amp;" AND LocalMonth("&amp;$E$16&amp;")="&amp;$C$5&amp;" AND LocalDay("&amp;$E$16&amp;")="&amp;$B$5&amp;" AND LocalHour("&amp;$E$16&amp;")="&amp;F38&amp;" AND LocalMinute("&amp;$E$16&amp;")="&amp;G38&amp;"))", "Bar", "", "Close", "5", "0", "", "", "","FALSE","T"))</f>
        <v>5973</v>
      </c>
      <c r="W38" s="115">
        <f ca="1">IF(O38=1,"",RTD("cqg.rtd",,"StudyData", "(Vol("&amp;$E$17&amp;")when  (LocalYear("&amp;$E$17&amp;")="&amp;$D$6&amp;" AND LocalMonth("&amp;$E$17&amp;")="&amp;$C$6&amp;" AND LocalDay("&amp;$E$17&amp;")="&amp;$B$6&amp;" AND LocalHour("&amp;$E$17&amp;")="&amp;F38&amp;" AND LocalMinute("&amp;$E$17&amp;")="&amp;G38&amp;"))", "Bar", "", "Close", "5", "0", "", "", "","FALSE","T"))</f>
        <v>4041</v>
      </c>
      <c r="X38" s="115">
        <f ca="1">IF(O38=1,"",RTD("cqg.rtd",,"StudyData", "(Vol("&amp;$E$18&amp;")when  (LocalYear("&amp;$E$18&amp;")="&amp;$D$7&amp;" AND LocalMonth("&amp;$E$18&amp;")="&amp;$C$7&amp;" AND LocalDay("&amp;$E$18&amp;")="&amp;$B$7&amp;" AND LocalHour("&amp;$E$18&amp;")="&amp;F38&amp;" AND LocalMinute("&amp;$E$18&amp;")="&amp;G38&amp;"))", "Bar", "", "Close", "5", "0", "", "", "","FALSE","T"))</f>
        <v>5006</v>
      </c>
      <c r="Y38" s="115">
        <f ca="1">IF(O38=1,"",RTD("cqg.rtd",,"StudyData", "(Vol("&amp;$E$19&amp;")when  (LocalYear("&amp;$E$19&amp;")="&amp;$D$8&amp;" AND LocalMonth("&amp;$E$19&amp;")="&amp;$C$8&amp;" AND LocalDay("&amp;$E$19&amp;")="&amp;$B$8&amp;" AND LocalHour("&amp;$E$19&amp;")="&amp;F38&amp;" AND LocalMinute("&amp;$E$19&amp;")="&amp;G38&amp;"))", "Bar", "", "Close", "5", "0", "", "", "","FALSE","T"))</f>
        <v>4210</v>
      </c>
      <c r="Z38" s="115">
        <f ca="1">IF(O38=1,"",RTD("cqg.rtd",,"StudyData", "(Vol("&amp;$E$20&amp;")when  (LocalYear("&amp;$E$20&amp;")="&amp;$D$9&amp;" AND LocalMonth("&amp;$E$20&amp;")="&amp;$C$9&amp;" AND LocalDay("&amp;$E$20&amp;")="&amp;$B$9&amp;" AND LocalHour("&amp;$E$20&amp;")="&amp;F38&amp;" AND LocalMinute("&amp;$E$20&amp;")="&amp;G38&amp;"))", "Bar", "", "Close", "5", "0", "", "", "","FALSE","T"))</f>
        <v>5116</v>
      </c>
      <c r="AA38" s="115">
        <f ca="1">IF(O38=1,"",RTD("cqg.rtd",,"StudyData", "(Vol("&amp;$E$21&amp;")when  (LocalYear("&amp;$E$21&amp;")="&amp;$D$10&amp;" AND LocalMonth("&amp;$E$21&amp;")="&amp;$C$10&amp;" AND LocalDay("&amp;$E$21&amp;")="&amp;$B$10&amp;" AND LocalHour("&amp;$E$21&amp;")="&amp;F38&amp;" AND LocalMinute("&amp;$E$21&amp;")="&amp;G38&amp;"))", "Bar", "", "Close", "5", "0", "", "", "","FALSE","T"))</f>
        <v>5882</v>
      </c>
      <c r="AB38" s="115">
        <f ca="1">IF(O38=1,"",RTD("cqg.rtd",,"StudyData", "(Vol("&amp;$E$21&amp;")when  (LocalYear("&amp;$E$21&amp;")="&amp;$D$11&amp;" AND LocalMonth("&amp;$E$21&amp;")="&amp;$C$11&amp;" AND LocalDay("&amp;$E$21&amp;")="&amp;$B$11&amp;" AND LocalHour("&amp;$E$21&amp;")="&amp;F38&amp;" AND LocalMinute("&amp;$E$21&amp;")="&amp;G38&amp;"))", "Bar", "", "Close", "5", "0", "", "", "","FALSE","T"))</f>
        <v>6374</v>
      </c>
      <c r="AC38" s="116" t="str">
        <f t="shared" ca="1" si="3"/>
        <v/>
      </c>
      <c r="AE38" s="115" t="str">
        <f ca="1">IF($R38=1,SUM($S$1:S38),"")</f>
        <v/>
      </c>
      <c r="AF38" s="115" t="str">
        <f ca="1">IF($R38=1,SUM($T$1:T38),"")</f>
        <v/>
      </c>
      <c r="AG38" s="115" t="str">
        <f ca="1">IF($R38=1,SUM($U$1:U38),"")</f>
        <v/>
      </c>
      <c r="AH38" s="115" t="str">
        <f ca="1">IF($R38=1,SUM($V$1:V38),"")</f>
        <v/>
      </c>
      <c r="AI38" s="115" t="str">
        <f ca="1">IF($R38=1,SUM($W$1:W38),"")</f>
        <v/>
      </c>
      <c r="AJ38" s="115" t="str">
        <f ca="1">IF($R38=1,SUM($X$1:X38),"")</f>
        <v/>
      </c>
      <c r="AK38" s="115" t="str">
        <f ca="1">IF($R38=1,SUM($Y$1:Y38),"")</f>
        <v/>
      </c>
      <c r="AL38" s="115" t="str">
        <f ca="1">IF($R38=1,SUM($Z$1:Z38),"")</f>
        <v/>
      </c>
      <c r="AM38" s="115" t="str">
        <f ca="1">IF($R38=1,SUM($AA$1:AA38),"")</f>
        <v/>
      </c>
      <c r="AN38" s="115" t="str">
        <f ca="1">IF($R38=1,SUM($AB$1:AB38),"")</f>
        <v/>
      </c>
      <c r="AO38" s="115" t="str">
        <f ca="1">IF($R38=1,SUM($AC$1:AC38),"")</f>
        <v/>
      </c>
      <c r="AQ38" s="120" t="str">
        <f t="shared" si="9"/>
        <v>10:25</v>
      </c>
    </row>
    <row r="39" spans="6:43" x14ac:dyDescent="0.3">
      <c r="F39" s="115">
        <f t="shared" si="11"/>
        <v>10</v>
      </c>
      <c r="G39" s="117">
        <f t="shared" si="5"/>
        <v>30</v>
      </c>
      <c r="H39" s="118">
        <f t="shared" si="6"/>
        <v>0.4375</v>
      </c>
      <c r="K39" s="116" t="str">
        <f ca="1" xml:space="preserve"> IF(O39=1,"",RTD("cqg.rtd",,"StudyData",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/>
      </c>
      <c r="L39" s="116" t="e">
        <f ca="1">IF(K39="",NA(),RTD("cqg.rtd",,"StudyData",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#N/A</v>
      </c>
      <c r="M39" s="116">
        <f t="shared" ca="1" si="2"/>
        <v>4968.2</v>
      </c>
      <c r="O39" s="115">
        <f t="shared" si="7"/>
        <v>0</v>
      </c>
      <c r="R39" s="115">
        <f t="shared" ca="1" si="8"/>
        <v>1.0029999999999997</v>
      </c>
      <c r="S39" s="115">
        <f ca="1">IF(O39=1,"",RTD("cqg.rtd",,"StudyData", "(Vol("&amp;$E$13&amp;")when  (LocalYear("&amp;$E$13&amp;")="&amp;$D$2&amp;" AND LocalMonth("&amp;$E$13&amp;")="&amp;$C$2&amp;" AND LocalDay("&amp;$E$13&amp;")="&amp;$B$2&amp;" AND LocalHour("&amp;$E$13&amp;")="&amp;F39&amp;" AND LocalMinute("&amp;$E$13&amp;")="&amp;G39&amp;"))", "Bar", "", "Close", "5", "0", "", "", "","FALSE","T"))</f>
        <v>748</v>
      </c>
      <c r="T39" s="115">
        <f ca="1">IF(O39=1,"",RTD("cqg.rtd",,"StudyData", "(Vol("&amp;$E$14&amp;")when  (LocalYear("&amp;$E$14&amp;")="&amp;$D$3&amp;" AND LocalMonth("&amp;$E$14&amp;")="&amp;$C$3&amp;" AND LocalDay("&amp;$E$14&amp;")="&amp;$B$3&amp;" AND LocalHour("&amp;$E$14&amp;")="&amp;F39&amp;" AND LocalMinute("&amp;$E$14&amp;")="&amp;G39&amp;"))", "Bar", "", "Close", "5", "0", "", "", "","FALSE","T"))</f>
        <v>7558</v>
      </c>
      <c r="U39" s="115">
        <f ca="1">IF(O39=1,"",RTD("cqg.rtd",,"StudyData", "(Vol("&amp;$E$15&amp;")when  (LocalYear("&amp;$E$15&amp;")="&amp;$D$4&amp;" AND LocalMonth("&amp;$E$15&amp;")="&amp;$C$4&amp;" AND LocalDay("&amp;$E$15&amp;")="&amp;$B$4&amp;" AND LocalHour("&amp;$E$15&amp;")="&amp;F39&amp;" AND LocalMinute("&amp;$E$15&amp;")="&amp;G39&amp;"))", "Bar", "", "Close", "5", "0", "", "", "","FALSE","T"))</f>
        <v>4127</v>
      </c>
      <c r="V39" s="115">
        <f ca="1">IF(O39=1,"",RTD("cqg.rtd",,"StudyData", "(Vol("&amp;$E$16&amp;")when  (LocalYear("&amp;$E$16&amp;")="&amp;$D$5&amp;" AND LocalMonth("&amp;$E$16&amp;")="&amp;$C$5&amp;" AND LocalDay("&amp;$E$16&amp;")="&amp;$B$5&amp;" AND LocalHour("&amp;$E$16&amp;")="&amp;F39&amp;" AND LocalMinute("&amp;$E$16&amp;")="&amp;G39&amp;"))", "Bar", "", "Close", "5", "0", "", "", "","FALSE","T"))</f>
        <v>4872</v>
      </c>
      <c r="W39" s="115">
        <f ca="1">IF(O39=1,"",RTD("cqg.rtd",,"StudyData", "(Vol("&amp;$E$17&amp;")when  (LocalYear("&amp;$E$17&amp;")="&amp;$D$6&amp;" AND LocalMonth("&amp;$E$17&amp;")="&amp;$C$6&amp;" AND LocalDay("&amp;$E$17&amp;")="&amp;$B$6&amp;" AND LocalHour("&amp;$E$17&amp;")="&amp;F39&amp;" AND LocalMinute("&amp;$E$17&amp;")="&amp;G39&amp;"))", "Bar", "", "Close", "5", "0", "", "", "","FALSE","T"))</f>
        <v>7808</v>
      </c>
      <c r="X39" s="115">
        <f ca="1">IF(O39=1,"",RTD("cqg.rtd",,"StudyData", "(Vol("&amp;$E$18&amp;")when  (LocalYear("&amp;$E$18&amp;")="&amp;$D$7&amp;" AND LocalMonth("&amp;$E$18&amp;")="&amp;$C$7&amp;" AND LocalDay("&amp;$E$18&amp;")="&amp;$B$7&amp;" AND LocalHour("&amp;$E$18&amp;")="&amp;F39&amp;" AND LocalMinute("&amp;$E$18&amp;")="&amp;G39&amp;"))", "Bar", "", "Close", "5", "0", "", "", "","FALSE","T"))</f>
        <v>3855</v>
      </c>
      <c r="Y39" s="115">
        <f ca="1">IF(O39=1,"",RTD("cqg.rtd",,"StudyData", "(Vol("&amp;$E$19&amp;")when  (LocalYear("&amp;$E$19&amp;")="&amp;$D$8&amp;" AND LocalMonth("&amp;$E$19&amp;")="&amp;$C$8&amp;" AND LocalDay("&amp;$E$19&amp;")="&amp;$B$8&amp;" AND LocalHour("&amp;$E$19&amp;")="&amp;F39&amp;" AND LocalMinute("&amp;$E$19&amp;")="&amp;G39&amp;"))", "Bar", "", "Close", "5", "0", "", "", "","FALSE","T"))</f>
        <v>4384</v>
      </c>
      <c r="Z39" s="115">
        <f ca="1">IF(O39=1,"",RTD("cqg.rtd",,"StudyData", "(Vol("&amp;$E$20&amp;")when  (LocalYear("&amp;$E$20&amp;")="&amp;$D$9&amp;" AND LocalMonth("&amp;$E$20&amp;")="&amp;$C$9&amp;" AND LocalDay("&amp;$E$20&amp;")="&amp;$B$9&amp;" AND LocalHour("&amp;$E$20&amp;")="&amp;F39&amp;" AND LocalMinute("&amp;$E$20&amp;")="&amp;G39&amp;"))", "Bar", "", "Close", "5", "0", "", "", "","FALSE","T"))</f>
        <v>7203</v>
      </c>
      <c r="AA39" s="115">
        <f ca="1">IF(O39=1,"",RTD("cqg.rtd",,"StudyData", "(Vol("&amp;$E$21&amp;")when  (LocalYear("&amp;$E$21&amp;")="&amp;$D$10&amp;" AND LocalMonth("&amp;$E$21&amp;")="&amp;$C$10&amp;" AND LocalDay("&amp;$E$21&amp;")="&amp;$B$10&amp;" AND LocalHour("&amp;$E$21&amp;")="&amp;F39&amp;" AND LocalMinute("&amp;$E$21&amp;")="&amp;G39&amp;"))", "Bar", "", "Close", "5", "0", "", "", "","FALSE","T"))</f>
        <v>5159</v>
      </c>
      <c r="AB39" s="115">
        <f ca="1">IF(O39=1,"",RTD("cqg.rtd",,"StudyData", "(Vol("&amp;$E$21&amp;")when  (LocalYear("&amp;$E$21&amp;")="&amp;$D$11&amp;" AND LocalMonth("&amp;$E$21&amp;")="&amp;$C$11&amp;" AND LocalDay("&amp;$E$21&amp;")="&amp;$B$11&amp;" AND LocalHour("&amp;$E$21&amp;")="&amp;F39&amp;" AND LocalMinute("&amp;$E$21&amp;")="&amp;G39&amp;"))", "Bar", "", "Close", "5", "0", "", "", "","FALSE","T"))</f>
        <v>3968</v>
      </c>
      <c r="AC39" s="116" t="str">
        <f t="shared" ca="1" si="3"/>
        <v/>
      </c>
      <c r="AE39" s="115" t="str">
        <f ca="1">IF($R39=1,SUM($S$1:S39),"")</f>
        <v/>
      </c>
      <c r="AF39" s="115" t="str">
        <f ca="1">IF($R39=1,SUM($T$1:T39),"")</f>
        <v/>
      </c>
      <c r="AG39" s="115" t="str">
        <f ca="1">IF($R39=1,SUM($U$1:U39),"")</f>
        <v/>
      </c>
      <c r="AH39" s="115" t="str">
        <f ca="1">IF($R39=1,SUM($V$1:V39),"")</f>
        <v/>
      </c>
      <c r="AI39" s="115" t="str">
        <f ca="1">IF($R39=1,SUM($W$1:W39),"")</f>
        <v/>
      </c>
      <c r="AJ39" s="115" t="str">
        <f ca="1">IF($R39=1,SUM($X$1:X39),"")</f>
        <v/>
      </c>
      <c r="AK39" s="115" t="str">
        <f ca="1">IF($R39=1,SUM($Y$1:Y39),"")</f>
        <v/>
      </c>
      <c r="AL39" s="115" t="str">
        <f ca="1">IF($R39=1,SUM($Z$1:Z39),"")</f>
        <v/>
      </c>
      <c r="AM39" s="115" t="str">
        <f ca="1">IF($R39=1,SUM($AA$1:AA39),"")</f>
        <v/>
      </c>
      <c r="AN39" s="115" t="str">
        <f ca="1">IF($R39=1,SUM($AB$1:AB39),"")</f>
        <v/>
      </c>
      <c r="AO39" s="115" t="str">
        <f ca="1">IF($R39=1,SUM($AC$1:AC39),"")</f>
        <v/>
      </c>
      <c r="AQ39" s="120" t="str">
        <f t="shared" si="9"/>
        <v>10:30</v>
      </c>
    </row>
    <row r="40" spans="6:43" x14ac:dyDescent="0.3">
      <c r="F40" s="115">
        <f t="shared" si="11"/>
        <v>10</v>
      </c>
      <c r="G40" s="117">
        <f t="shared" si="5"/>
        <v>35</v>
      </c>
      <c r="H40" s="118">
        <f t="shared" si="6"/>
        <v>0.44097222222222227</v>
      </c>
      <c r="K40" s="116" t="str">
        <f ca="1" xml:space="preserve"> IF(O40=1,"",RTD("cqg.rtd",,"StudyData",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/>
      </c>
      <c r="L40" s="116" t="e">
        <f ca="1">IF(K40="",NA(),RTD("cqg.rtd",,"StudyData",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#N/A</v>
      </c>
      <c r="M40" s="116">
        <f t="shared" ca="1" si="2"/>
        <v>4529.5</v>
      </c>
      <c r="O40" s="115">
        <f t="shared" si="7"/>
        <v>0</v>
      </c>
      <c r="R40" s="115">
        <f t="shared" ca="1" si="8"/>
        <v>1.0039999999999996</v>
      </c>
      <c r="S40" s="115">
        <f ca="1">IF(O40=1,"",RTD("cqg.rtd",,"StudyData", "(Vol("&amp;$E$13&amp;")when  (LocalYear("&amp;$E$13&amp;")="&amp;$D$2&amp;" AND LocalMonth("&amp;$E$13&amp;")="&amp;$C$2&amp;" AND LocalDay("&amp;$E$13&amp;")="&amp;$B$2&amp;" AND LocalHour("&amp;$E$13&amp;")="&amp;F40&amp;" AND LocalMinute("&amp;$E$13&amp;")="&amp;G40&amp;"))", "Bar", "", "Close", "5", "0", "", "", "","FALSE","T"))</f>
        <v>438</v>
      </c>
      <c r="T40" s="115">
        <f ca="1">IF(O40=1,"",RTD("cqg.rtd",,"StudyData", "(Vol("&amp;$E$14&amp;")when  (LocalYear("&amp;$E$14&amp;")="&amp;$D$3&amp;" AND LocalMonth("&amp;$E$14&amp;")="&amp;$C$3&amp;" AND LocalDay("&amp;$E$14&amp;")="&amp;$B$3&amp;" AND LocalHour("&amp;$E$14&amp;")="&amp;F40&amp;" AND LocalMinute("&amp;$E$14&amp;")="&amp;G40&amp;"))", "Bar", "", "Close", "5", "0", "", "", "","FALSE","T"))</f>
        <v>5604</v>
      </c>
      <c r="U40" s="115">
        <f ca="1">IF(O40=1,"",RTD("cqg.rtd",,"StudyData", "(Vol("&amp;$E$15&amp;")when  (LocalYear("&amp;$E$15&amp;")="&amp;$D$4&amp;" AND LocalMonth("&amp;$E$15&amp;")="&amp;$C$4&amp;" AND LocalDay("&amp;$E$15&amp;")="&amp;$B$4&amp;" AND LocalHour("&amp;$E$15&amp;")="&amp;F40&amp;" AND LocalMinute("&amp;$E$15&amp;")="&amp;G40&amp;"))", "Bar", "", "Close", "5", "0", "", "", "","FALSE","T"))</f>
        <v>6040</v>
      </c>
      <c r="V40" s="115">
        <f ca="1">IF(O40=1,"",RTD("cqg.rtd",,"StudyData", "(Vol("&amp;$E$16&amp;")when  (LocalYear("&amp;$E$16&amp;")="&amp;$D$5&amp;" AND LocalMonth("&amp;$E$16&amp;")="&amp;$C$5&amp;" AND LocalDay("&amp;$E$16&amp;")="&amp;$B$5&amp;" AND LocalHour("&amp;$E$16&amp;")="&amp;F40&amp;" AND LocalMinute("&amp;$E$16&amp;")="&amp;G40&amp;"))", "Bar", "", "Close", "5", "0", "", "", "","FALSE","T"))</f>
        <v>5030</v>
      </c>
      <c r="W40" s="115">
        <f ca="1">IF(O40=1,"",RTD("cqg.rtd",,"StudyData", "(Vol("&amp;$E$17&amp;")when  (LocalYear("&amp;$E$17&amp;")="&amp;$D$6&amp;" AND LocalMonth("&amp;$E$17&amp;")="&amp;$C$6&amp;" AND LocalDay("&amp;$E$17&amp;")="&amp;$B$6&amp;" AND LocalHour("&amp;$E$17&amp;")="&amp;F40&amp;" AND LocalMinute("&amp;$E$17&amp;")="&amp;G40&amp;"))", "Bar", "", "Close", "5", "0", "", "", "","FALSE","T"))</f>
        <v>4053</v>
      </c>
      <c r="X40" s="115">
        <f ca="1">IF(O40=1,"",RTD("cqg.rtd",,"StudyData", "(Vol("&amp;$E$18&amp;")when  (LocalYear("&amp;$E$18&amp;")="&amp;$D$7&amp;" AND LocalMonth("&amp;$E$18&amp;")="&amp;$C$7&amp;" AND LocalDay("&amp;$E$18&amp;")="&amp;$B$7&amp;" AND LocalHour("&amp;$E$18&amp;")="&amp;F40&amp;" AND LocalMinute("&amp;$E$18&amp;")="&amp;G40&amp;"))", "Bar", "", "Close", "5", "0", "", "", "","FALSE","T"))</f>
        <v>2603</v>
      </c>
      <c r="Y40" s="115">
        <f ca="1">IF(O40=1,"",RTD("cqg.rtd",,"StudyData", "(Vol("&amp;$E$19&amp;")when  (LocalYear("&amp;$E$19&amp;")="&amp;$D$8&amp;" AND LocalMonth("&amp;$E$19&amp;")="&amp;$C$8&amp;" AND LocalDay("&amp;$E$19&amp;")="&amp;$B$8&amp;" AND LocalHour("&amp;$E$19&amp;")="&amp;F40&amp;" AND LocalMinute("&amp;$E$19&amp;")="&amp;G40&amp;"))", "Bar", "", "Close", "5", "0", "", "", "","FALSE","T"))</f>
        <v>3123</v>
      </c>
      <c r="Z40" s="115">
        <f ca="1">IF(O40=1,"",RTD("cqg.rtd",,"StudyData", "(Vol("&amp;$E$20&amp;")when  (LocalYear("&amp;$E$20&amp;")="&amp;$D$9&amp;" AND LocalMonth("&amp;$E$20&amp;")="&amp;$C$9&amp;" AND LocalDay("&amp;$E$20&amp;")="&amp;$B$9&amp;" AND LocalHour("&amp;$E$20&amp;")="&amp;F40&amp;" AND LocalMinute("&amp;$E$20&amp;")="&amp;G40&amp;"))", "Bar", "", "Close", "5", "0", "", "", "","FALSE","T"))</f>
        <v>5509</v>
      </c>
      <c r="AA40" s="115">
        <f ca="1">IF(O40=1,"",RTD("cqg.rtd",,"StudyData", "(Vol("&amp;$E$21&amp;")when  (LocalYear("&amp;$E$21&amp;")="&amp;$D$10&amp;" AND LocalMonth("&amp;$E$21&amp;")="&amp;$C$10&amp;" AND LocalDay("&amp;$E$21&amp;")="&amp;$B$10&amp;" AND LocalHour("&amp;$E$21&amp;")="&amp;F40&amp;" AND LocalMinute("&amp;$E$21&amp;")="&amp;G40&amp;"))", "Bar", "", "Close", "5", "0", "", "", "","FALSE","T"))</f>
        <v>8869</v>
      </c>
      <c r="AB40" s="115">
        <f ca="1">IF(O40=1,"",RTD("cqg.rtd",,"StudyData", "(Vol("&amp;$E$21&amp;")when  (LocalYear("&amp;$E$21&amp;")="&amp;$D$11&amp;" AND LocalMonth("&amp;$E$21&amp;")="&amp;$C$11&amp;" AND LocalDay("&amp;$E$21&amp;")="&amp;$B$11&amp;" AND LocalHour("&amp;$E$21&amp;")="&amp;F40&amp;" AND LocalMinute("&amp;$E$21&amp;")="&amp;G40&amp;"))", "Bar", "", "Close", "5", "0", "", "", "","FALSE","T"))</f>
        <v>4026</v>
      </c>
      <c r="AC40" s="116" t="str">
        <f t="shared" ca="1" si="3"/>
        <v/>
      </c>
      <c r="AE40" s="115" t="str">
        <f ca="1">IF($R40=1,SUM($S$1:S40),"")</f>
        <v/>
      </c>
      <c r="AF40" s="115" t="str">
        <f ca="1">IF($R40=1,SUM($T$1:T40),"")</f>
        <v/>
      </c>
      <c r="AG40" s="115" t="str">
        <f ca="1">IF($R40=1,SUM($U$1:U40),"")</f>
        <v/>
      </c>
      <c r="AH40" s="115" t="str">
        <f ca="1">IF($R40=1,SUM($V$1:V40),"")</f>
        <v/>
      </c>
      <c r="AI40" s="115" t="str">
        <f ca="1">IF($R40=1,SUM($W$1:W40),"")</f>
        <v/>
      </c>
      <c r="AJ40" s="115" t="str">
        <f ca="1">IF($R40=1,SUM($X$1:X40),"")</f>
        <v/>
      </c>
      <c r="AK40" s="115" t="str">
        <f ca="1">IF($R40=1,SUM($Y$1:Y40),"")</f>
        <v/>
      </c>
      <c r="AL40" s="115" t="str">
        <f ca="1">IF($R40=1,SUM($Z$1:Z40),"")</f>
        <v/>
      </c>
      <c r="AM40" s="115" t="str">
        <f ca="1">IF($R40=1,SUM($AA$1:AA40),"")</f>
        <v/>
      </c>
      <c r="AN40" s="115" t="str">
        <f ca="1">IF($R40=1,SUM($AB$1:AB40),"")</f>
        <v/>
      </c>
      <c r="AO40" s="115" t="str">
        <f ca="1">IF($R40=1,SUM($AC$1:AC40),"")</f>
        <v/>
      </c>
      <c r="AQ40" s="120" t="str">
        <f t="shared" si="9"/>
        <v>10:35</v>
      </c>
    </row>
    <row r="41" spans="6:43" x14ac:dyDescent="0.3">
      <c r="F41" s="115">
        <f t="shared" si="11"/>
        <v>10</v>
      </c>
      <c r="G41" s="117">
        <f t="shared" si="5"/>
        <v>40</v>
      </c>
      <c r="H41" s="118">
        <f t="shared" si="6"/>
        <v>0.44444444444444442</v>
      </c>
      <c r="K41" s="116" t="str">
        <f ca="1" xml:space="preserve"> IF(O41=1,"",RTD("cqg.rtd",,"StudyData",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/>
      </c>
      <c r="L41" s="116" t="e">
        <f ca="1">IF(K41="",NA(),RTD("cqg.rtd",,"StudyData",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#N/A</v>
      </c>
      <c r="M41" s="116">
        <f t="shared" ca="1" si="2"/>
        <v>4103.3</v>
      </c>
      <c r="O41" s="115">
        <f t="shared" si="7"/>
        <v>0</v>
      </c>
      <c r="R41" s="115">
        <f t="shared" ca="1" si="8"/>
        <v>1.0049999999999994</v>
      </c>
      <c r="S41" s="115">
        <f ca="1">IF(O41=1,"",RTD("cqg.rtd",,"StudyData", "(Vol("&amp;$E$13&amp;")when  (LocalYear("&amp;$E$13&amp;")="&amp;$D$2&amp;" AND LocalMonth("&amp;$E$13&amp;")="&amp;$C$2&amp;" AND LocalDay("&amp;$E$13&amp;")="&amp;$B$2&amp;" AND LocalHour("&amp;$E$13&amp;")="&amp;F41&amp;" AND LocalMinute("&amp;$E$13&amp;")="&amp;G41&amp;"))", "Bar", "", "Close", "5", "0", "", "", "","FALSE","T"))</f>
        <v>253</v>
      </c>
      <c r="T41" s="115">
        <f ca="1">IF(O41=1,"",RTD("cqg.rtd",,"StudyData", "(Vol("&amp;$E$14&amp;")when  (LocalYear("&amp;$E$14&amp;")="&amp;$D$3&amp;" AND LocalMonth("&amp;$E$14&amp;")="&amp;$C$3&amp;" AND LocalDay("&amp;$E$14&amp;")="&amp;$B$3&amp;" AND LocalHour("&amp;$E$14&amp;")="&amp;F41&amp;" AND LocalMinute("&amp;$E$14&amp;")="&amp;G41&amp;"))", "Bar", "", "Close", "5", "0", "", "", "","FALSE","T"))</f>
        <v>3453</v>
      </c>
      <c r="U41" s="115">
        <f ca="1">IF(O41=1,"",RTD("cqg.rtd",,"StudyData", "(Vol("&amp;$E$15&amp;")when  (LocalYear("&amp;$E$15&amp;")="&amp;$D$4&amp;" AND LocalMonth("&amp;$E$15&amp;")="&amp;$C$4&amp;" AND LocalDay("&amp;$E$15&amp;")="&amp;$B$4&amp;" AND LocalHour("&amp;$E$15&amp;")="&amp;F41&amp;" AND LocalMinute("&amp;$E$15&amp;")="&amp;G41&amp;"))", "Bar", "", "Close", "5", "0", "", "", "","FALSE","T"))</f>
        <v>3438</v>
      </c>
      <c r="V41" s="115">
        <f ca="1">IF(O41=1,"",RTD("cqg.rtd",,"StudyData", "(Vol("&amp;$E$16&amp;")when  (LocalYear("&amp;$E$16&amp;")="&amp;$D$5&amp;" AND LocalMonth("&amp;$E$16&amp;")="&amp;$C$5&amp;" AND LocalDay("&amp;$E$16&amp;")="&amp;$B$5&amp;" AND LocalHour("&amp;$E$16&amp;")="&amp;F41&amp;" AND LocalMinute("&amp;$E$16&amp;")="&amp;G41&amp;"))", "Bar", "", "Close", "5", "0", "", "", "","FALSE","T"))</f>
        <v>4370</v>
      </c>
      <c r="W41" s="115">
        <f ca="1">IF(O41=1,"",RTD("cqg.rtd",,"StudyData", "(Vol("&amp;$E$17&amp;")when  (LocalYear("&amp;$E$17&amp;")="&amp;$D$6&amp;" AND LocalMonth("&amp;$E$17&amp;")="&amp;$C$6&amp;" AND LocalDay("&amp;$E$17&amp;")="&amp;$B$6&amp;" AND LocalHour("&amp;$E$17&amp;")="&amp;F41&amp;" AND LocalMinute("&amp;$E$17&amp;")="&amp;G41&amp;"))", "Bar", "", "Close", "5", "0", "", "", "","FALSE","T"))</f>
        <v>4097</v>
      </c>
      <c r="X41" s="115">
        <f ca="1">IF(O41=1,"",RTD("cqg.rtd",,"StudyData", "(Vol("&amp;$E$18&amp;")when  (LocalYear("&amp;$E$18&amp;")="&amp;$D$7&amp;" AND LocalMonth("&amp;$E$18&amp;")="&amp;$C$7&amp;" AND LocalDay("&amp;$E$18&amp;")="&amp;$B$7&amp;" AND LocalHour("&amp;$E$18&amp;")="&amp;F41&amp;" AND LocalMinute("&amp;$E$18&amp;")="&amp;G41&amp;"))", "Bar", "", "Close", "5", "0", "", "", "","FALSE","T"))</f>
        <v>1913</v>
      </c>
      <c r="Y41" s="115">
        <f ca="1">IF(O41=1,"",RTD("cqg.rtd",,"StudyData", "(Vol("&amp;$E$19&amp;")when  (LocalYear("&amp;$E$19&amp;")="&amp;$D$8&amp;" AND LocalMonth("&amp;$E$19&amp;")="&amp;$C$8&amp;" AND LocalDay("&amp;$E$19&amp;")="&amp;$B$8&amp;" AND LocalHour("&amp;$E$19&amp;")="&amp;F41&amp;" AND LocalMinute("&amp;$E$19&amp;")="&amp;G41&amp;"))", "Bar", "", "Close", "5", "0", "", "", "","FALSE","T"))</f>
        <v>3357</v>
      </c>
      <c r="Z41" s="115">
        <f ca="1">IF(O41=1,"",RTD("cqg.rtd",,"StudyData", "(Vol("&amp;$E$20&amp;")when  (LocalYear("&amp;$E$20&amp;")="&amp;$D$9&amp;" AND LocalMonth("&amp;$E$20&amp;")="&amp;$C$9&amp;" AND LocalDay("&amp;$E$20&amp;")="&amp;$B$9&amp;" AND LocalHour("&amp;$E$20&amp;")="&amp;F41&amp;" AND LocalMinute("&amp;$E$20&amp;")="&amp;G41&amp;"))", "Bar", "", "Close", "5", "0", "", "", "","FALSE","T"))</f>
        <v>8236</v>
      </c>
      <c r="AA41" s="115">
        <f ca="1">IF(O41=1,"",RTD("cqg.rtd",,"StudyData", "(Vol("&amp;$E$21&amp;")when  (LocalYear("&amp;$E$21&amp;")="&amp;$D$10&amp;" AND LocalMonth("&amp;$E$21&amp;")="&amp;$C$10&amp;" AND LocalDay("&amp;$E$21&amp;")="&amp;$B$10&amp;" AND LocalHour("&amp;$E$21&amp;")="&amp;F41&amp;" AND LocalMinute("&amp;$E$21&amp;")="&amp;G41&amp;"))", "Bar", "", "Close", "5", "0", "", "", "","FALSE","T"))</f>
        <v>8072</v>
      </c>
      <c r="AB41" s="115">
        <f ca="1">IF(O41=1,"",RTD("cqg.rtd",,"StudyData", "(Vol("&amp;$E$21&amp;")when  (LocalYear("&amp;$E$21&amp;")="&amp;$D$11&amp;" AND LocalMonth("&amp;$E$21&amp;")="&amp;$C$11&amp;" AND LocalDay("&amp;$E$21&amp;")="&amp;$B$11&amp;" AND LocalHour("&amp;$E$21&amp;")="&amp;F41&amp;" AND LocalMinute("&amp;$E$21&amp;")="&amp;G41&amp;"))", "Bar", "", "Close", "5", "0", "", "", "","FALSE","T"))</f>
        <v>3844</v>
      </c>
      <c r="AC41" s="116" t="str">
        <f t="shared" ca="1" si="3"/>
        <v/>
      </c>
      <c r="AE41" s="115" t="str">
        <f ca="1">IF($R41=1,SUM($S$1:S41),"")</f>
        <v/>
      </c>
      <c r="AF41" s="115" t="str">
        <f ca="1">IF($R41=1,SUM($T$1:T41),"")</f>
        <v/>
      </c>
      <c r="AG41" s="115" t="str">
        <f ca="1">IF($R41=1,SUM($U$1:U41),"")</f>
        <v/>
      </c>
      <c r="AH41" s="115" t="str">
        <f ca="1">IF($R41=1,SUM($V$1:V41),"")</f>
        <v/>
      </c>
      <c r="AI41" s="115" t="str">
        <f ca="1">IF($R41=1,SUM($W$1:W41),"")</f>
        <v/>
      </c>
      <c r="AJ41" s="115" t="str">
        <f ca="1">IF($R41=1,SUM($X$1:X41),"")</f>
        <v/>
      </c>
      <c r="AK41" s="115" t="str">
        <f ca="1">IF($R41=1,SUM($Y$1:Y41),"")</f>
        <v/>
      </c>
      <c r="AL41" s="115" t="str">
        <f ca="1">IF($R41=1,SUM($Z$1:Z41),"")</f>
        <v/>
      </c>
      <c r="AM41" s="115" t="str">
        <f ca="1">IF($R41=1,SUM($AA$1:AA41),"")</f>
        <v/>
      </c>
      <c r="AN41" s="115" t="str">
        <f ca="1">IF($R41=1,SUM($AB$1:AB41),"")</f>
        <v/>
      </c>
      <c r="AO41" s="115" t="str">
        <f ca="1">IF($R41=1,SUM($AC$1:AC41),"")</f>
        <v/>
      </c>
      <c r="AQ41" s="120" t="str">
        <f t="shared" si="9"/>
        <v>10:40</v>
      </c>
    </row>
    <row r="42" spans="6:43" x14ac:dyDescent="0.3">
      <c r="F42" s="115">
        <f t="shared" si="11"/>
        <v>10</v>
      </c>
      <c r="G42" s="117">
        <f t="shared" si="5"/>
        <v>45</v>
      </c>
      <c r="H42" s="118">
        <f t="shared" si="6"/>
        <v>0.44791666666666669</v>
      </c>
      <c r="K42" s="116" t="str">
        <f ca="1" xml:space="preserve"> IF(O42=1,"",RTD("cqg.rtd",,"StudyData",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/>
      </c>
      <c r="L42" s="116" t="e">
        <f ca="1">IF(K42="",NA(),RTD("cqg.rtd",,"StudyData",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#N/A</v>
      </c>
      <c r="M42" s="116">
        <f t="shared" ca="1" si="2"/>
        <v>3670.4</v>
      </c>
      <c r="O42" s="115">
        <f t="shared" si="7"/>
        <v>0</v>
      </c>
      <c r="R42" s="115">
        <f t="shared" ca="1" si="8"/>
        <v>1.0059999999999993</v>
      </c>
      <c r="S42" s="115">
        <f ca="1">IF(O42=1,"",RTD("cqg.rtd",,"StudyData", "(Vol("&amp;$E$13&amp;")when  (LocalYear("&amp;$E$13&amp;")="&amp;$D$2&amp;" AND LocalMonth("&amp;$E$13&amp;")="&amp;$C$2&amp;" AND LocalDay("&amp;$E$13&amp;")="&amp;$B$2&amp;" AND LocalHour("&amp;$E$13&amp;")="&amp;F42&amp;" AND LocalMinute("&amp;$E$13&amp;")="&amp;G42&amp;"))", "Bar", "", "Close", "5", "0", "", "", "","FALSE","T"))</f>
        <v>895</v>
      </c>
      <c r="T42" s="115">
        <f ca="1">IF(O42=1,"",RTD("cqg.rtd",,"StudyData", "(Vol("&amp;$E$14&amp;")when  (LocalYear("&amp;$E$14&amp;")="&amp;$D$3&amp;" AND LocalMonth("&amp;$E$14&amp;")="&amp;$C$3&amp;" AND LocalDay("&amp;$E$14&amp;")="&amp;$B$3&amp;" AND LocalHour("&amp;$E$14&amp;")="&amp;F42&amp;" AND LocalMinute("&amp;$E$14&amp;")="&amp;G42&amp;"))", "Bar", "", "Close", "5", "0", "", "", "","FALSE","T"))</f>
        <v>3805</v>
      </c>
      <c r="U42" s="115">
        <f ca="1">IF(O42=1,"",RTD("cqg.rtd",,"StudyData", "(Vol("&amp;$E$15&amp;")when  (LocalYear("&amp;$E$15&amp;")="&amp;$D$4&amp;" AND LocalMonth("&amp;$E$15&amp;")="&amp;$C$4&amp;" AND LocalDay("&amp;$E$15&amp;")="&amp;$B$4&amp;" AND LocalHour("&amp;$E$15&amp;")="&amp;F42&amp;" AND LocalMinute("&amp;$E$15&amp;")="&amp;G42&amp;"))", "Bar", "", "Close", "5", "0", "", "", "","FALSE","T"))</f>
        <v>2278</v>
      </c>
      <c r="V42" s="115">
        <f ca="1">IF(O42=1,"",RTD("cqg.rtd",,"StudyData", "(Vol("&amp;$E$16&amp;")when  (LocalYear("&amp;$E$16&amp;")="&amp;$D$5&amp;" AND LocalMonth("&amp;$E$16&amp;")="&amp;$C$5&amp;" AND LocalDay("&amp;$E$16&amp;")="&amp;$B$5&amp;" AND LocalHour("&amp;$E$16&amp;")="&amp;F42&amp;" AND LocalMinute("&amp;$E$16&amp;")="&amp;G42&amp;"))", "Bar", "", "Close", "5", "0", "", "", "","FALSE","T"))</f>
        <v>2442</v>
      </c>
      <c r="W42" s="115">
        <f ca="1">IF(O42=1,"",RTD("cqg.rtd",,"StudyData", "(Vol("&amp;$E$17&amp;")when  (LocalYear("&amp;$E$17&amp;")="&amp;$D$6&amp;" AND LocalMonth("&amp;$E$17&amp;")="&amp;$C$6&amp;" AND LocalDay("&amp;$E$17&amp;")="&amp;$B$6&amp;" AND LocalHour("&amp;$E$17&amp;")="&amp;F42&amp;" AND LocalMinute("&amp;$E$17&amp;")="&amp;G42&amp;"))", "Bar", "", "Close", "5", "0", "", "", "","FALSE","T"))</f>
        <v>2752</v>
      </c>
      <c r="X42" s="115">
        <f ca="1">IF(O42=1,"",RTD("cqg.rtd",,"StudyData", "(Vol("&amp;$E$18&amp;")when  (LocalYear("&amp;$E$18&amp;")="&amp;$D$7&amp;" AND LocalMonth("&amp;$E$18&amp;")="&amp;$C$7&amp;" AND LocalDay("&amp;$E$18&amp;")="&amp;$B$7&amp;" AND LocalHour("&amp;$E$18&amp;")="&amp;F42&amp;" AND LocalMinute("&amp;$E$18&amp;")="&amp;G42&amp;"))", "Bar", "", "Close", "5", "0", "", "", "","FALSE","T"))</f>
        <v>3190</v>
      </c>
      <c r="Y42" s="115">
        <f ca="1">IF(O42=1,"",RTD("cqg.rtd",,"StudyData", "(Vol("&amp;$E$19&amp;")when  (LocalYear("&amp;$E$19&amp;")="&amp;$D$8&amp;" AND LocalMonth("&amp;$E$19&amp;")="&amp;$C$8&amp;" AND LocalDay("&amp;$E$19&amp;")="&amp;$B$8&amp;" AND LocalHour("&amp;$E$19&amp;")="&amp;F42&amp;" AND LocalMinute("&amp;$E$19&amp;")="&amp;G42&amp;"))", "Bar", "", "Close", "5", "0", "", "", "","FALSE","T"))</f>
        <v>2265</v>
      </c>
      <c r="Z42" s="115">
        <f ca="1">IF(O42=1,"",RTD("cqg.rtd",,"StudyData", "(Vol("&amp;$E$20&amp;")when  (LocalYear("&amp;$E$20&amp;")="&amp;$D$9&amp;" AND LocalMonth("&amp;$E$20&amp;")="&amp;$C$9&amp;" AND LocalDay("&amp;$E$20&amp;")="&amp;$B$9&amp;" AND LocalHour("&amp;$E$20&amp;")="&amp;F42&amp;" AND LocalMinute("&amp;$E$20&amp;")="&amp;G42&amp;"))", "Bar", "", "Close", "5", "0", "", "", "","FALSE","T"))</f>
        <v>8888</v>
      </c>
      <c r="AA42" s="115">
        <f ca="1">IF(O42=1,"",RTD("cqg.rtd",,"StudyData", "(Vol("&amp;$E$21&amp;")when  (LocalYear("&amp;$E$21&amp;")="&amp;$D$10&amp;" AND LocalMonth("&amp;$E$21&amp;")="&amp;$C$10&amp;" AND LocalDay("&amp;$E$21&amp;")="&amp;$B$10&amp;" AND LocalHour("&amp;$E$21&amp;")="&amp;F42&amp;" AND LocalMinute("&amp;$E$21&amp;")="&amp;G42&amp;"))", "Bar", "", "Close", "5", "0", "", "", "","FALSE","T"))</f>
        <v>6344</v>
      </c>
      <c r="AB42" s="115">
        <f ca="1">IF(O42=1,"",RTD("cqg.rtd",,"StudyData", "(Vol("&amp;$E$21&amp;")when  (LocalYear("&amp;$E$21&amp;")="&amp;$D$11&amp;" AND LocalMonth("&amp;$E$21&amp;")="&amp;$C$11&amp;" AND LocalDay("&amp;$E$21&amp;")="&amp;$B$11&amp;" AND LocalHour("&amp;$E$21&amp;")="&amp;F42&amp;" AND LocalMinute("&amp;$E$21&amp;")="&amp;G42&amp;"))", "Bar", "", "Close", "5", "0", "", "", "","FALSE","T"))</f>
        <v>3845</v>
      </c>
      <c r="AC42" s="116" t="str">
        <f t="shared" ca="1" si="3"/>
        <v/>
      </c>
      <c r="AE42" s="115" t="str">
        <f ca="1">IF($R42=1,SUM($S$1:S42),"")</f>
        <v/>
      </c>
      <c r="AF42" s="115" t="str">
        <f ca="1">IF($R42=1,SUM($T$1:T42),"")</f>
        <v/>
      </c>
      <c r="AG42" s="115" t="str">
        <f ca="1">IF($R42=1,SUM($U$1:U42),"")</f>
        <v/>
      </c>
      <c r="AH42" s="115" t="str">
        <f ca="1">IF($R42=1,SUM($V$1:V42),"")</f>
        <v/>
      </c>
      <c r="AI42" s="115" t="str">
        <f ca="1">IF($R42=1,SUM($W$1:W42),"")</f>
        <v/>
      </c>
      <c r="AJ42" s="115" t="str">
        <f ca="1">IF($R42=1,SUM($X$1:X42),"")</f>
        <v/>
      </c>
      <c r="AK42" s="115" t="str">
        <f ca="1">IF($R42=1,SUM($Y$1:Y42),"")</f>
        <v/>
      </c>
      <c r="AL42" s="115" t="str">
        <f ca="1">IF($R42=1,SUM($Z$1:Z42),"")</f>
        <v/>
      </c>
      <c r="AM42" s="115" t="str">
        <f ca="1">IF($R42=1,SUM($AA$1:AA42),"")</f>
        <v/>
      </c>
      <c r="AN42" s="115" t="str">
        <f ca="1">IF($R42=1,SUM($AB$1:AB42),"")</f>
        <v/>
      </c>
      <c r="AO42" s="115" t="str">
        <f ca="1">IF($R42=1,SUM($AC$1:AC42),"")</f>
        <v/>
      </c>
      <c r="AQ42" s="120" t="str">
        <f t="shared" si="9"/>
        <v>10:45</v>
      </c>
    </row>
    <row r="43" spans="6:43" x14ac:dyDescent="0.3">
      <c r="F43" s="115">
        <f t="shared" si="11"/>
        <v>10</v>
      </c>
      <c r="G43" s="117">
        <f t="shared" si="5"/>
        <v>50</v>
      </c>
      <c r="H43" s="118">
        <f t="shared" si="6"/>
        <v>0.4513888888888889</v>
      </c>
      <c r="K43" s="116" t="str">
        <f ca="1" xml:space="preserve"> IF(O43=1,"",RTD("cqg.rtd",,"StudyData",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/>
      </c>
      <c r="L43" s="116" t="e">
        <f ca="1">IF(K43="",NA(),RTD("cqg.rtd",,"StudyData",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#N/A</v>
      </c>
      <c r="M43" s="116">
        <f t="shared" ca="1" si="2"/>
        <v>3572.9</v>
      </c>
      <c r="O43" s="115">
        <f t="shared" si="7"/>
        <v>0</v>
      </c>
      <c r="R43" s="115">
        <f t="shared" ca="1" si="8"/>
        <v>1.0069999999999992</v>
      </c>
      <c r="S43" s="115">
        <f ca="1">IF(O43=1,"",RTD("cqg.rtd",,"StudyData", "(Vol("&amp;$E$13&amp;")when  (LocalYear("&amp;$E$13&amp;")="&amp;$D$2&amp;" AND LocalMonth("&amp;$E$13&amp;")="&amp;$C$2&amp;" AND LocalDay("&amp;$E$13&amp;")="&amp;$B$2&amp;" AND LocalHour("&amp;$E$13&amp;")="&amp;F43&amp;" AND LocalMinute("&amp;$E$13&amp;")="&amp;G43&amp;"))", "Bar", "", "Close", "5", "0", "", "", "","FALSE","T"))</f>
        <v>546</v>
      </c>
      <c r="T43" s="115">
        <f ca="1">IF(O43=1,"",RTD("cqg.rtd",,"StudyData", "(Vol("&amp;$E$14&amp;")when  (LocalYear("&amp;$E$14&amp;")="&amp;$D$3&amp;" AND LocalMonth("&amp;$E$14&amp;")="&amp;$C$3&amp;" AND LocalDay("&amp;$E$14&amp;")="&amp;$B$3&amp;" AND LocalHour("&amp;$E$14&amp;")="&amp;F43&amp;" AND LocalMinute("&amp;$E$14&amp;")="&amp;G43&amp;"))", "Bar", "", "Close", "5", "0", "", "", "","FALSE","T"))</f>
        <v>4654</v>
      </c>
      <c r="U43" s="115">
        <f ca="1">IF(O43=1,"",RTD("cqg.rtd",,"StudyData", "(Vol("&amp;$E$15&amp;")when  (LocalYear("&amp;$E$15&amp;")="&amp;$D$4&amp;" AND LocalMonth("&amp;$E$15&amp;")="&amp;$C$4&amp;" AND LocalDay("&amp;$E$15&amp;")="&amp;$B$4&amp;" AND LocalHour("&amp;$E$15&amp;")="&amp;F43&amp;" AND LocalMinute("&amp;$E$15&amp;")="&amp;G43&amp;"))", "Bar", "", "Close", "5", "0", "", "", "","FALSE","T"))</f>
        <v>3369</v>
      </c>
      <c r="V43" s="115">
        <f ca="1">IF(O43=1,"",RTD("cqg.rtd",,"StudyData", "(Vol("&amp;$E$16&amp;")when  (LocalYear("&amp;$E$16&amp;")="&amp;$D$5&amp;" AND LocalMonth("&amp;$E$16&amp;")="&amp;$C$5&amp;" AND LocalDay("&amp;$E$16&amp;")="&amp;$B$5&amp;" AND LocalHour("&amp;$E$16&amp;")="&amp;F43&amp;" AND LocalMinute("&amp;$E$16&amp;")="&amp;G43&amp;"))", "Bar", "", "Close", "5", "0", "", "", "","FALSE","T"))</f>
        <v>3216</v>
      </c>
      <c r="W43" s="115">
        <f ca="1">IF(O43=1,"",RTD("cqg.rtd",,"StudyData", "(Vol("&amp;$E$17&amp;")when  (LocalYear("&amp;$E$17&amp;")="&amp;$D$6&amp;" AND LocalMonth("&amp;$E$17&amp;")="&amp;$C$6&amp;" AND LocalDay("&amp;$E$17&amp;")="&amp;$B$6&amp;" AND LocalHour("&amp;$E$17&amp;")="&amp;F43&amp;" AND LocalMinute("&amp;$E$17&amp;")="&amp;G43&amp;"))", "Bar", "", "Close", "5", "0", "", "", "","FALSE","T"))</f>
        <v>5663</v>
      </c>
      <c r="X43" s="115">
        <f ca="1">IF(O43=1,"",RTD("cqg.rtd",,"StudyData", "(Vol("&amp;$E$18&amp;")when  (LocalYear("&amp;$E$18&amp;")="&amp;$D$7&amp;" AND LocalMonth("&amp;$E$18&amp;")="&amp;$C$7&amp;" AND LocalDay("&amp;$E$18&amp;")="&amp;$B$7&amp;" AND LocalHour("&amp;$E$18&amp;")="&amp;F43&amp;" AND LocalMinute("&amp;$E$18&amp;")="&amp;G43&amp;"))", "Bar", "", "Close", "5", "0", "", "", "","FALSE","T"))</f>
        <v>1953</v>
      </c>
      <c r="Y43" s="115">
        <f ca="1">IF(O43=1,"",RTD("cqg.rtd",,"StudyData", "(Vol("&amp;$E$19&amp;")when  (LocalYear("&amp;$E$19&amp;")="&amp;$D$8&amp;" AND LocalMonth("&amp;$E$19&amp;")="&amp;$C$8&amp;" AND LocalDay("&amp;$E$19&amp;")="&amp;$B$8&amp;" AND LocalHour("&amp;$E$19&amp;")="&amp;F43&amp;" AND LocalMinute("&amp;$E$19&amp;")="&amp;G43&amp;"))", "Bar", "", "Close", "5", "0", "", "", "","FALSE","T"))</f>
        <v>2695</v>
      </c>
      <c r="Z43" s="115">
        <f ca="1">IF(O43=1,"",RTD("cqg.rtd",,"StudyData", "(Vol("&amp;$E$20&amp;")when  (LocalYear("&amp;$E$20&amp;")="&amp;$D$9&amp;" AND LocalMonth("&amp;$E$20&amp;")="&amp;$C$9&amp;" AND LocalDay("&amp;$E$20&amp;")="&amp;$B$9&amp;" AND LocalHour("&amp;$E$20&amp;")="&amp;F43&amp;" AND LocalMinute("&amp;$E$20&amp;")="&amp;G43&amp;"))", "Bar", "", "Close", "5", "0", "", "", "","FALSE","T"))</f>
        <v>5439</v>
      </c>
      <c r="AA43" s="115">
        <f ca="1">IF(O43=1,"",RTD("cqg.rtd",,"StudyData", "(Vol("&amp;$E$21&amp;")when  (LocalYear("&amp;$E$21&amp;")="&amp;$D$10&amp;" AND LocalMonth("&amp;$E$21&amp;")="&amp;$C$10&amp;" AND LocalDay("&amp;$E$21&amp;")="&amp;$B$10&amp;" AND LocalHour("&amp;$E$21&amp;")="&amp;F43&amp;" AND LocalMinute("&amp;$E$21&amp;")="&amp;G43&amp;"))", "Bar", "", "Close", "5", "0", "", "", "","FALSE","T"))</f>
        <v>5414</v>
      </c>
      <c r="AB43" s="115">
        <f ca="1">IF(O43=1,"",RTD("cqg.rtd",,"StudyData", "(Vol("&amp;$E$21&amp;")when  (LocalYear("&amp;$E$21&amp;")="&amp;$D$11&amp;" AND LocalMonth("&amp;$E$21&amp;")="&amp;$C$11&amp;" AND LocalDay("&amp;$E$21&amp;")="&amp;$B$11&amp;" AND LocalHour("&amp;$E$21&amp;")="&amp;F43&amp;" AND LocalMinute("&amp;$E$21&amp;")="&amp;G43&amp;"))", "Bar", "", "Close", "5", "0", "", "", "","FALSE","T"))</f>
        <v>2780</v>
      </c>
      <c r="AC43" s="116" t="str">
        <f t="shared" ca="1" si="3"/>
        <v/>
      </c>
      <c r="AE43" s="115" t="str">
        <f ca="1">IF($R43=1,SUM($S$1:S43),"")</f>
        <v/>
      </c>
      <c r="AF43" s="115" t="str">
        <f ca="1">IF($R43=1,SUM($T$1:T43),"")</f>
        <v/>
      </c>
      <c r="AG43" s="115" t="str">
        <f ca="1">IF($R43=1,SUM($U$1:U43),"")</f>
        <v/>
      </c>
      <c r="AH43" s="115" t="str">
        <f ca="1">IF($R43=1,SUM($V$1:V43),"")</f>
        <v/>
      </c>
      <c r="AI43" s="115" t="str">
        <f ca="1">IF($R43=1,SUM($W$1:W43),"")</f>
        <v/>
      </c>
      <c r="AJ43" s="115" t="str">
        <f ca="1">IF($R43=1,SUM($X$1:X43),"")</f>
        <v/>
      </c>
      <c r="AK43" s="115" t="str">
        <f ca="1">IF($R43=1,SUM($Y$1:Y43),"")</f>
        <v/>
      </c>
      <c r="AL43" s="115" t="str">
        <f ca="1">IF($R43=1,SUM($Z$1:Z43),"")</f>
        <v/>
      </c>
      <c r="AM43" s="115" t="str">
        <f ca="1">IF($R43=1,SUM($AA$1:AA43),"")</f>
        <v/>
      </c>
      <c r="AN43" s="115" t="str">
        <f ca="1">IF($R43=1,SUM($AB$1:AB43),"")</f>
        <v/>
      </c>
      <c r="AO43" s="115" t="str">
        <f ca="1">IF($R43=1,SUM($AC$1:AC43),"")</f>
        <v/>
      </c>
      <c r="AQ43" s="120" t="str">
        <f t="shared" si="9"/>
        <v>10:50</v>
      </c>
    </row>
    <row r="44" spans="6:43" x14ac:dyDescent="0.3">
      <c r="F44" s="115">
        <f t="shared" si="11"/>
        <v>10</v>
      </c>
      <c r="G44" s="117">
        <f t="shared" si="5"/>
        <v>55</v>
      </c>
      <c r="H44" s="118">
        <f t="shared" si="6"/>
        <v>0.4548611111111111</v>
      </c>
      <c r="K44" s="116" t="str">
        <f ca="1" xml:space="preserve"> IF(O44=1,"",RTD("cqg.rtd",,"StudyData",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/>
      </c>
      <c r="L44" s="116" t="e">
        <f ca="1">IF(K44="",NA(),RTD("cqg.rtd",,"StudyData",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#N/A</v>
      </c>
      <c r="M44" s="116">
        <f t="shared" ca="1" si="2"/>
        <v>4791.3</v>
      </c>
      <c r="O44" s="115">
        <f t="shared" si="7"/>
        <v>0</v>
      </c>
      <c r="R44" s="115">
        <f t="shared" ca="1" si="8"/>
        <v>1.0079999999999991</v>
      </c>
      <c r="S44" s="115">
        <f ca="1">IF(O44=1,"",RTD("cqg.rtd",,"StudyData", "(Vol("&amp;$E$13&amp;")when  (LocalYear("&amp;$E$13&amp;")="&amp;$D$2&amp;" AND LocalMonth("&amp;$E$13&amp;")="&amp;$C$2&amp;" AND LocalDay("&amp;$E$13&amp;")="&amp;$B$2&amp;" AND LocalHour("&amp;$E$13&amp;")="&amp;F44&amp;" AND LocalMinute("&amp;$E$13&amp;")="&amp;G44&amp;"))", "Bar", "", "Close", "5", "0", "", "", "","FALSE","T"))</f>
        <v>613</v>
      </c>
      <c r="T44" s="115">
        <f ca="1">IF(O44=1,"",RTD("cqg.rtd",,"StudyData", "(Vol("&amp;$E$14&amp;")when  (LocalYear("&amp;$E$14&amp;")="&amp;$D$3&amp;" AND LocalMonth("&amp;$E$14&amp;")="&amp;$C$3&amp;" AND LocalDay("&amp;$E$14&amp;")="&amp;$B$3&amp;" AND LocalHour("&amp;$E$14&amp;")="&amp;F44&amp;" AND LocalMinute("&amp;$E$14&amp;")="&amp;G44&amp;"))", "Bar", "", "Close", "5", "0", "", "", "","FALSE","T"))</f>
        <v>7349</v>
      </c>
      <c r="U44" s="115">
        <f ca="1">IF(O44=1,"",RTD("cqg.rtd",,"StudyData", "(Vol("&amp;$E$15&amp;")when  (LocalYear("&amp;$E$15&amp;")="&amp;$D$4&amp;" AND LocalMonth("&amp;$E$15&amp;")="&amp;$C$4&amp;" AND LocalDay("&amp;$E$15&amp;")="&amp;$B$4&amp;" AND LocalHour("&amp;$E$15&amp;")="&amp;F44&amp;" AND LocalMinute("&amp;$E$15&amp;")="&amp;G44&amp;"))", "Bar", "", "Close", "5", "0", "", "", "","FALSE","T"))</f>
        <v>13790</v>
      </c>
      <c r="V44" s="115">
        <f ca="1">IF(O44=1,"",RTD("cqg.rtd",,"StudyData", "(Vol("&amp;$E$16&amp;")when  (LocalYear("&amp;$E$16&amp;")="&amp;$D$5&amp;" AND LocalMonth("&amp;$E$16&amp;")="&amp;$C$5&amp;" AND LocalDay("&amp;$E$16&amp;")="&amp;$B$5&amp;" AND LocalHour("&amp;$E$16&amp;")="&amp;F44&amp;" AND LocalMinute("&amp;$E$16&amp;")="&amp;G44&amp;"))", "Bar", "", "Close", "5", "0", "", "", "","FALSE","T"))</f>
        <v>3683</v>
      </c>
      <c r="W44" s="115">
        <f ca="1">IF(O44=1,"",RTD("cqg.rtd",,"StudyData", "(Vol("&amp;$E$17&amp;")when  (LocalYear("&amp;$E$17&amp;")="&amp;$D$6&amp;" AND LocalMonth("&amp;$E$17&amp;")="&amp;$C$6&amp;" AND LocalDay("&amp;$E$17&amp;")="&amp;$B$6&amp;" AND LocalHour("&amp;$E$17&amp;")="&amp;F44&amp;" AND LocalMinute("&amp;$E$17&amp;")="&amp;G44&amp;"))", "Bar", "", "Close", "5", "0", "", "", "","FALSE","T"))</f>
        <v>6726</v>
      </c>
      <c r="X44" s="115">
        <f ca="1">IF(O44=1,"",RTD("cqg.rtd",,"StudyData", "(Vol("&amp;$E$18&amp;")when  (LocalYear("&amp;$E$18&amp;")="&amp;$D$7&amp;" AND LocalMonth("&amp;$E$18&amp;")="&amp;$C$7&amp;" AND LocalDay("&amp;$E$18&amp;")="&amp;$B$7&amp;" AND LocalHour("&amp;$E$18&amp;")="&amp;F44&amp;" AND LocalMinute("&amp;$E$18&amp;")="&amp;G44&amp;"))", "Bar", "", "Close", "5", "0", "", "", "","FALSE","T"))</f>
        <v>1969</v>
      </c>
      <c r="Y44" s="115">
        <f ca="1">IF(O44=1,"",RTD("cqg.rtd",,"StudyData", "(Vol("&amp;$E$19&amp;")when  (LocalYear("&amp;$E$19&amp;")="&amp;$D$8&amp;" AND LocalMonth("&amp;$E$19&amp;")="&amp;$C$8&amp;" AND LocalDay("&amp;$E$19&amp;")="&amp;$B$8&amp;" AND LocalHour("&amp;$E$19&amp;")="&amp;F44&amp;" AND LocalMinute("&amp;$E$19&amp;")="&amp;G44&amp;"))", "Bar", "", "Close", "5", "0", "", "", "","FALSE","T"))</f>
        <v>2173</v>
      </c>
      <c r="Z44" s="115">
        <f ca="1">IF(O44=1,"",RTD("cqg.rtd",,"StudyData", "(Vol("&amp;$E$20&amp;")when  (LocalYear("&amp;$E$20&amp;")="&amp;$D$9&amp;" AND LocalMonth("&amp;$E$20&amp;")="&amp;$C$9&amp;" AND LocalDay("&amp;$E$20&amp;")="&amp;$B$9&amp;" AND LocalHour("&amp;$E$20&amp;")="&amp;F44&amp;" AND LocalMinute("&amp;$E$20&amp;")="&amp;G44&amp;"))", "Bar", "", "Close", "5", "0", "", "", "","FALSE","T"))</f>
        <v>4471</v>
      </c>
      <c r="AA44" s="115">
        <f ca="1">IF(O44=1,"",RTD("cqg.rtd",,"StudyData", "(Vol("&amp;$E$21&amp;")when  (LocalYear("&amp;$E$21&amp;")="&amp;$D$10&amp;" AND LocalMonth("&amp;$E$21&amp;")="&amp;$C$10&amp;" AND LocalDay("&amp;$E$21&amp;")="&amp;$B$10&amp;" AND LocalHour("&amp;$E$21&amp;")="&amp;F44&amp;" AND LocalMinute("&amp;$E$21&amp;")="&amp;G44&amp;"))", "Bar", "", "Close", "5", "0", "", "", "","FALSE","T"))</f>
        <v>3964</v>
      </c>
      <c r="AB44" s="115">
        <f ca="1">IF(O44=1,"",RTD("cqg.rtd",,"StudyData", "(Vol("&amp;$E$21&amp;")when  (LocalYear("&amp;$E$21&amp;")="&amp;$D$11&amp;" AND LocalMonth("&amp;$E$21&amp;")="&amp;$C$11&amp;" AND LocalDay("&amp;$E$21&amp;")="&amp;$B$11&amp;" AND LocalHour("&amp;$E$21&amp;")="&amp;F44&amp;" AND LocalMinute("&amp;$E$21&amp;")="&amp;G44&amp;"))", "Bar", "", "Close", "5", "0", "", "", "","FALSE","T"))</f>
        <v>3175</v>
      </c>
      <c r="AC44" s="116" t="str">
        <f t="shared" ca="1" si="3"/>
        <v/>
      </c>
      <c r="AE44" s="115" t="str">
        <f ca="1">IF($R44=1,SUM($S$1:S44),"")</f>
        <v/>
      </c>
      <c r="AF44" s="115" t="str">
        <f ca="1">IF($R44=1,SUM($T$1:T44),"")</f>
        <v/>
      </c>
      <c r="AG44" s="115" t="str">
        <f ca="1">IF($R44=1,SUM($U$1:U44),"")</f>
        <v/>
      </c>
      <c r="AH44" s="115" t="str">
        <f ca="1">IF($R44=1,SUM($V$1:V44),"")</f>
        <v/>
      </c>
      <c r="AI44" s="115" t="str">
        <f ca="1">IF($R44=1,SUM($W$1:W44),"")</f>
        <v/>
      </c>
      <c r="AJ44" s="115" t="str">
        <f ca="1">IF($R44=1,SUM($X$1:X44),"")</f>
        <v/>
      </c>
      <c r="AK44" s="115" t="str">
        <f ca="1">IF($R44=1,SUM($Y$1:Y44),"")</f>
        <v/>
      </c>
      <c r="AL44" s="115" t="str">
        <f ca="1">IF($R44=1,SUM($Z$1:Z44),"")</f>
        <v/>
      </c>
      <c r="AM44" s="115" t="str">
        <f ca="1">IF($R44=1,SUM($AA$1:AA44),"")</f>
        <v/>
      </c>
      <c r="AN44" s="115" t="str">
        <f ca="1">IF($R44=1,SUM($AB$1:AB44),"")</f>
        <v/>
      </c>
      <c r="AO44" s="115" t="str">
        <f ca="1">IF($R44=1,SUM($AC$1:AC44),"")</f>
        <v/>
      </c>
      <c r="AQ44" s="120" t="str">
        <f t="shared" si="9"/>
        <v>10:55</v>
      </c>
    </row>
    <row r="45" spans="6:43" x14ac:dyDescent="0.3">
      <c r="F45" s="115">
        <f t="shared" si="11"/>
        <v>11</v>
      </c>
      <c r="G45" s="117" t="str">
        <f t="shared" si="5"/>
        <v>00</v>
      </c>
      <c r="H45" s="118">
        <f t="shared" si="6"/>
        <v>0.45833333333333331</v>
      </c>
      <c r="K45" s="116" t="str">
        <f ca="1" xml:space="preserve"> IF(O45=1,"",RTD("cqg.rtd",,"StudyData",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/>
      </c>
      <c r="L45" s="116" t="e">
        <f ca="1">IF(K45="",NA(),RTD("cqg.rtd",,"StudyData",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#N/A</v>
      </c>
      <c r="M45" s="116">
        <f t="shared" ca="1" si="2"/>
        <v>3339.3</v>
      </c>
      <c r="O45" s="115">
        <f t="shared" si="7"/>
        <v>0</v>
      </c>
      <c r="R45" s="115">
        <f t="shared" ca="1" si="8"/>
        <v>1.008999999999999</v>
      </c>
      <c r="S45" s="115">
        <f ca="1">IF(O45=1,"",RTD("cqg.rtd",,"StudyData", "(Vol("&amp;$E$13&amp;")when  (LocalYear("&amp;$E$13&amp;")="&amp;$D$2&amp;" AND LocalMonth("&amp;$E$13&amp;")="&amp;$C$2&amp;" AND LocalDay("&amp;$E$13&amp;")="&amp;$B$2&amp;" AND LocalHour("&amp;$E$13&amp;")="&amp;F45&amp;" AND LocalMinute("&amp;$E$13&amp;")="&amp;G45&amp;"))", "Bar", "", "Close", "5", "0", "", "", "","FALSE","T"))</f>
        <v>362</v>
      </c>
      <c r="T45" s="115">
        <f ca="1">IF(O45=1,"",RTD("cqg.rtd",,"StudyData", "(Vol("&amp;$E$14&amp;")when  (LocalYear("&amp;$E$14&amp;")="&amp;$D$3&amp;" AND LocalMonth("&amp;$E$14&amp;")="&amp;$C$3&amp;" AND LocalDay("&amp;$E$14&amp;")="&amp;$B$3&amp;" AND LocalHour("&amp;$E$14&amp;")="&amp;F45&amp;" AND LocalMinute("&amp;$E$14&amp;")="&amp;G45&amp;"))", "Bar", "", "Close", "5", "0", "", "", "","FALSE","T"))</f>
        <v>3229</v>
      </c>
      <c r="U45" s="115">
        <f ca="1">IF(O45=1,"",RTD("cqg.rtd",,"StudyData", "(Vol("&amp;$E$15&amp;")when  (LocalYear("&amp;$E$15&amp;")="&amp;$D$4&amp;" AND LocalMonth("&amp;$E$15&amp;")="&amp;$C$4&amp;" AND LocalDay("&amp;$E$15&amp;")="&amp;$B$4&amp;" AND LocalHour("&amp;$E$15&amp;")="&amp;F45&amp;" AND LocalMinute("&amp;$E$15&amp;")="&amp;G45&amp;"))", "Bar", "", "Close", "5", "0", "", "", "","FALSE","T"))</f>
        <v>5845</v>
      </c>
      <c r="V45" s="115">
        <f ca="1">IF(O45=1,"",RTD("cqg.rtd",,"StudyData", "(Vol("&amp;$E$16&amp;")when  (LocalYear("&amp;$E$16&amp;")="&amp;$D$5&amp;" AND LocalMonth("&amp;$E$16&amp;")="&amp;$C$5&amp;" AND LocalDay("&amp;$E$16&amp;")="&amp;$B$5&amp;" AND LocalHour("&amp;$E$16&amp;")="&amp;F45&amp;" AND LocalMinute("&amp;$E$16&amp;")="&amp;G45&amp;"))", "Bar", "", "Close", "5", "0", "", "", "","FALSE","T"))</f>
        <v>1984</v>
      </c>
      <c r="W45" s="115">
        <f ca="1">IF(O45=1,"",RTD("cqg.rtd",,"StudyData", "(Vol("&amp;$E$17&amp;")when  (LocalYear("&amp;$E$17&amp;")="&amp;$D$6&amp;" AND LocalMonth("&amp;$E$17&amp;")="&amp;$C$6&amp;" AND LocalDay("&amp;$E$17&amp;")="&amp;$B$6&amp;" AND LocalHour("&amp;$E$17&amp;")="&amp;F45&amp;" AND LocalMinute("&amp;$E$17&amp;")="&amp;G45&amp;"))", "Bar", "", "Close", "5", "0", "", "", "","FALSE","T"))</f>
        <v>4994</v>
      </c>
      <c r="X45" s="115">
        <f ca="1">IF(O45=1,"",RTD("cqg.rtd",,"StudyData", "(Vol("&amp;$E$18&amp;")when  (LocalYear("&amp;$E$18&amp;")="&amp;$D$7&amp;" AND LocalMonth("&amp;$E$18&amp;")="&amp;$C$7&amp;" AND LocalDay("&amp;$E$18&amp;")="&amp;$B$7&amp;" AND LocalHour("&amp;$E$18&amp;")="&amp;F45&amp;" AND LocalMinute("&amp;$E$18&amp;")="&amp;G45&amp;"))", "Bar", "", "Close", "5", "0", "", "", "","FALSE","T"))</f>
        <v>2060</v>
      </c>
      <c r="Y45" s="115">
        <f ca="1">IF(O45=1,"",RTD("cqg.rtd",,"StudyData", "(Vol("&amp;$E$19&amp;")when  (LocalYear("&amp;$E$19&amp;")="&amp;$D$8&amp;" AND LocalMonth("&amp;$E$19&amp;")="&amp;$C$8&amp;" AND LocalDay("&amp;$E$19&amp;")="&amp;$B$8&amp;" AND LocalHour("&amp;$E$19&amp;")="&amp;F45&amp;" AND LocalMinute("&amp;$E$19&amp;")="&amp;G45&amp;"))", "Bar", "", "Close", "5", "0", "", "", "","FALSE","T"))</f>
        <v>2345</v>
      </c>
      <c r="Z45" s="115">
        <f ca="1">IF(O45=1,"",RTD("cqg.rtd",,"StudyData", "(Vol("&amp;$E$20&amp;")when  (LocalYear("&amp;$E$20&amp;")="&amp;$D$9&amp;" AND LocalMonth("&amp;$E$20&amp;")="&amp;$C$9&amp;" AND LocalDay("&amp;$E$20&amp;")="&amp;$B$9&amp;" AND LocalHour("&amp;$E$20&amp;")="&amp;F45&amp;" AND LocalMinute("&amp;$E$20&amp;")="&amp;G45&amp;"))", "Bar", "", "Close", "5", "0", "", "", "","FALSE","T"))</f>
        <v>3552</v>
      </c>
      <c r="AA45" s="115">
        <f ca="1">IF(O45=1,"",RTD("cqg.rtd",,"StudyData", "(Vol("&amp;$E$21&amp;")when  (LocalYear("&amp;$E$21&amp;")="&amp;$D$10&amp;" AND LocalMonth("&amp;$E$21&amp;")="&amp;$C$10&amp;" AND LocalDay("&amp;$E$21&amp;")="&amp;$B$10&amp;" AND LocalHour("&amp;$E$21&amp;")="&amp;F45&amp;" AND LocalMinute("&amp;$E$21&amp;")="&amp;G45&amp;"))", "Bar", "", "Close", "5", "0", "", "", "","FALSE","T"))</f>
        <v>5871</v>
      </c>
      <c r="AB45" s="115">
        <f ca="1">IF(O45=1,"",RTD("cqg.rtd",,"StudyData", "(Vol("&amp;$E$21&amp;")when  (LocalYear("&amp;$E$21&amp;")="&amp;$D$11&amp;" AND LocalMonth("&amp;$E$21&amp;")="&amp;$C$11&amp;" AND LocalDay("&amp;$E$21&amp;")="&amp;$B$11&amp;" AND LocalHour("&amp;$E$21&amp;")="&amp;F45&amp;" AND LocalMinute("&amp;$E$21&amp;")="&amp;G45&amp;"))", "Bar", "", "Close", "5", "0", "", "", "","FALSE","T"))</f>
        <v>3151</v>
      </c>
      <c r="AC45" s="116" t="str">
        <f t="shared" ca="1" si="3"/>
        <v/>
      </c>
      <c r="AE45" s="115" t="str">
        <f ca="1">IF($R45=1,SUM($S$1:S45),"")</f>
        <v/>
      </c>
      <c r="AF45" s="115" t="str">
        <f ca="1">IF($R45=1,SUM($T$1:T45),"")</f>
        <v/>
      </c>
      <c r="AG45" s="115" t="str">
        <f ca="1">IF($R45=1,SUM($U$1:U45),"")</f>
        <v/>
      </c>
      <c r="AH45" s="115" t="str">
        <f ca="1">IF($R45=1,SUM($V$1:V45),"")</f>
        <v/>
      </c>
      <c r="AI45" s="115" t="str">
        <f ca="1">IF($R45=1,SUM($W$1:W45),"")</f>
        <v/>
      </c>
      <c r="AJ45" s="115" t="str">
        <f ca="1">IF($R45=1,SUM($X$1:X45),"")</f>
        <v/>
      </c>
      <c r="AK45" s="115" t="str">
        <f ca="1">IF($R45=1,SUM($Y$1:Y45),"")</f>
        <v/>
      </c>
      <c r="AL45" s="115" t="str">
        <f ca="1">IF($R45=1,SUM($Z$1:Z45),"")</f>
        <v/>
      </c>
      <c r="AM45" s="115" t="str">
        <f ca="1">IF($R45=1,SUM($AA$1:AA45),"")</f>
        <v/>
      </c>
      <c r="AN45" s="115" t="str">
        <f ca="1">IF($R45=1,SUM($AB$1:AB45),"")</f>
        <v/>
      </c>
      <c r="AO45" s="115" t="str">
        <f ca="1">IF($R45=1,SUM($AC$1:AC45),"")</f>
        <v/>
      </c>
      <c r="AQ45" s="120" t="str">
        <f t="shared" si="9"/>
        <v>11:00</v>
      </c>
    </row>
    <row r="46" spans="6:43" x14ac:dyDescent="0.3">
      <c r="F46" s="115">
        <f t="shared" si="11"/>
        <v>11</v>
      </c>
      <c r="G46" s="117" t="str">
        <f t="shared" si="5"/>
        <v>05</v>
      </c>
      <c r="H46" s="118">
        <f t="shared" si="6"/>
        <v>0.46180555555555558</v>
      </c>
      <c r="K46" s="116" t="str">
        <f ca="1" xml:space="preserve"> IF(O46=1,"",RTD("cqg.rtd",,"StudyData",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/>
      </c>
      <c r="L46" s="116" t="e">
        <f ca="1">IF(K46="",NA(),RTD("cqg.rtd",,"StudyData",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#N/A</v>
      </c>
      <c r="M46" s="116">
        <f t="shared" ca="1" si="2"/>
        <v>3487.3</v>
      </c>
      <c r="O46" s="115">
        <f t="shared" si="7"/>
        <v>0</v>
      </c>
      <c r="R46" s="115">
        <f t="shared" ca="1" si="8"/>
        <v>1.0099999999999989</v>
      </c>
      <c r="S46" s="115">
        <f ca="1">IF(O46=1,"",RTD("cqg.rtd",,"StudyData", "(Vol("&amp;$E$13&amp;")when  (LocalYear("&amp;$E$13&amp;")="&amp;$D$2&amp;" AND LocalMonth("&amp;$E$13&amp;")="&amp;$C$2&amp;" AND LocalDay("&amp;$E$13&amp;")="&amp;$B$2&amp;" AND LocalHour("&amp;$E$13&amp;")="&amp;F46&amp;" AND LocalMinute("&amp;$E$13&amp;")="&amp;G46&amp;"))", "Bar", "", "Close", "5", "0", "", "", "","FALSE","T"))</f>
        <v>593</v>
      </c>
      <c r="T46" s="115">
        <f ca="1">IF(O46=1,"",RTD("cqg.rtd",,"StudyData", "(Vol("&amp;$E$14&amp;")when  (LocalYear("&amp;$E$14&amp;")="&amp;$D$3&amp;" AND LocalMonth("&amp;$E$14&amp;")="&amp;$C$3&amp;" AND LocalDay("&amp;$E$14&amp;")="&amp;$B$3&amp;" AND LocalHour("&amp;$E$14&amp;")="&amp;F46&amp;" AND LocalMinute("&amp;$E$14&amp;")="&amp;G46&amp;"))", "Bar", "", "Close", "5", "0", "", "", "","FALSE","T"))</f>
        <v>3333</v>
      </c>
      <c r="U46" s="115">
        <f ca="1">IF(O46=1,"",RTD("cqg.rtd",,"StudyData", "(Vol("&amp;$E$15&amp;")when  (LocalYear("&amp;$E$15&amp;")="&amp;$D$4&amp;" AND LocalMonth("&amp;$E$15&amp;")="&amp;$C$4&amp;" AND LocalDay("&amp;$E$15&amp;")="&amp;$B$4&amp;" AND LocalHour("&amp;$E$15&amp;")="&amp;F46&amp;" AND LocalMinute("&amp;$E$15&amp;")="&amp;G46&amp;"))", "Bar", "", "Close", "5", "0", "", "", "","FALSE","T"))</f>
        <v>5327</v>
      </c>
      <c r="V46" s="115">
        <f ca="1">IF(O46=1,"",RTD("cqg.rtd",,"StudyData", "(Vol("&amp;$E$16&amp;")when  (LocalYear("&amp;$E$16&amp;")="&amp;$D$5&amp;" AND LocalMonth("&amp;$E$16&amp;")="&amp;$C$5&amp;" AND LocalDay("&amp;$E$16&amp;")="&amp;$B$5&amp;" AND LocalHour("&amp;$E$16&amp;")="&amp;F46&amp;" AND LocalMinute("&amp;$E$16&amp;")="&amp;G46&amp;"))", "Bar", "", "Close", "5", "0", "", "", "","FALSE","T"))</f>
        <v>2752</v>
      </c>
      <c r="W46" s="115">
        <f ca="1">IF(O46=1,"",RTD("cqg.rtd",,"StudyData", "(Vol("&amp;$E$17&amp;")when  (LocalYear("&amp;$E$17&amp;")="&amp;$D$6&amp;" AND LocalMonth("&amp;$E$17&amp;")="&amp;$C$6&amp;" AND LocalDay("&amp;$E$17&amp;")="&amp;$B$6&amp;" AND LocalHour("&amp;$E$17&amp;")="&amp;F46&amp;" AND LocalMinute("&amp;$E$17&amp;")="&amp;G46&amp;"))", "Bar", "", "Close", "5", "0", "", "", "","FALSE","T"))</f>
        <v>4747</v>
      </c>
      <c r="X46" s="115">
        <f ca="1">IF(O46=1,"",RTD("cqg.rtd",,"StudyData", "(Vol("&amp;$E$18&amp;")when  (LocalYear("&amp;$E$18&amp;")="&amp;$D$7&amp;" AND LocalMonth("&amp;$E$18&amp;")="&amp;$C$7&amp;" AND LocalDay("&amp;$E$18&amp;")="&amp;$B$7&amp;" AND LocalHour("&amp;$E$18&amp;")="&amp;F46&amp;" AND LocalMinute("&amp;$E$18&amp;")="&amp;G46&amp;"))", "Bar", "", "Close", "5", "0", "", "", "","FALSE","T"))</f>
        <v>1948</v>
      </c>
      <c r="Y46" s="115">
        <f ca="1">IF(O46=1,"",RTD("cqg.rtd",,"StudyData", "(Vol("&amp;$E$19&amp;")when  (LocalYear("&amp;$E$19&amp;")="&amp;$D$8&amp;" AND LocalMonth("&amp;$E$19&amp;")="&amp;$C$8&amp;" AND LocalDay("&amp;$E$19&amp;")="&amp;$B$8&amp;" AND LocalHour("&amp;$E$19&amp;")="&amp;F46&amp;" AND LocalMinute("&amp;$E$19&amp;")="&amp;G46&amp;"))", "Bar", "", "Close", "5", "0", "", "", "","FALSE","T"))</f>
        <v>1775</v>
      </c>
      <c r="Z46" s="115">
        <f ca="1">IF(O46=1,"",RTD("cqg.rtd",,"StudyData", "(Vol("&amp;$E$20&amp;")when  (LocalYear("&amp;$E$20&amp;")="&amp;$D$9&amp;" AND LocalMonth("&amp;$E$20&amp;")="&amp;$C$9&amp;" AND LocalDay("&amp;$E$20&amp;")="&amp;$B$9&amp;" AND LocalHour("&amp;$E$20&amp;")="&amp;F46&amp;" AND LocalMinute("&amp;$E$20&amp;")="&amp;G46&amp;"))", "Bar", "", "Close", "5", "0", "", "", "","FALSE","T"))</f>
        <v>4799</v>
      </c>
      <c r="AA46" s="115">
        <f ca="1">IF(O46=1,"",RTD("cqg.rtd",,"StudyData", "(Vol("&amp;$E$21&amp;")when  (LocalYear("&amp;$E$21&amp;")="&amp;$D$10&amp;" AND LocalMonth("&amp;$E$21&amp;")="&amp;$C$10&amp;" AND LocalDay("&amp;$E$21&amp;")="&amp;$B$10&amp;" AND LocalHour("&amp;$E$21&amp;")="&amp;F46&amp;" AND LocalMinute("&amp;$E$21&amp;")="&amp;G46&amp;"))", "Bar", "", "Close", "5", "0", "", "", "","FALSE","T"))</f>
        <v>6380</v>
      </c>
      <c r="AB46" s="115">
        <f ca="1">IF(O46=1,"",RTD("cqg.rtd",,"StudyData", "(Vol("&amp;$E$21&amp;")when  (LocalYear("&amp;$E$21&amp;")="&amp;$D$11&amp;" AND LocalMonth("&amp;$E$21&amp;")="&amp;$C$11&amp;" AND LocalDay("&amp;$E$21&amp;")="&amp;$B$11&amp;" AND LocalHour("&amp;$E$21&amp;")="&amp;F46&amp;" AND LocalMinute("&amp;$E$21&amp;")="&amp;G46&amp;"))", "Bar", "", "Close", "5", "0", "", "", "","FALSE","T"))</f>
        <v>3219</v>
      </c>
      <c r="AC46" s="116" t="str">
        <f t="shared" ca="1" si="3"/>
        <v/>
      </c>
      <c r="AE46" s="115" t="str">
        <f ca="1">IF($R46=1,SUM($S$1:S46),"")</f>
        <v/>
      </c>
      <c r="AF46" s="115" t="str">
        <f ca="1">IF($R46=1,SUM($T$1:T46),"")</f>
        <v/>
      </c>
      <c r="AG46" s="115" t="str">
        <f ca="1">IF($R46=1,SUM($U$1:U46),"")</f>
        <v/>
      </c>
      <c r="AH46" s="115" t="str">
        <f ca="1">IF($R46=1,SUM($V$1:V46),"")</f>
        <v/>
      </c>
      <c r="AI46" s="115" t="str">
        <f ca="1">IF($R46=1,SUM($W$1:W46),"")</f>
        <v/>
      </c>
      <c r="AJ46" s="115" t="str">
        <f ca="1">IF($R46=1,SUM($X$1:X46),"")</f>
        <v/>
      </c>
      <c r="AK46" s="115" t="str">
        <f ca="1">IF($R46=1,SUM($Y$1:Y46),"")</f>
        <v/>
      </c>
      <c r="AL46" s="115" t="str">
        <f ca="1">IF($R46=1,SUM($Z$1:Z46),"")</f>
        <v/>
      </c>
      <c r="AM46" s="115" t="str">
        <f ca="1">IF($R46=1,SUM($AA$1:AA46),"")</f>
        <v/>
      </c>
      <c r="AN46" s="115" t="str">
        <f ca="1">IF($R46=1,SUM($AB$1:AB46),"")</f>
        <v/>
      </c>
      <c r="AO46" s="115" t="str">
        <f ca="1">IF($R46=1,SUM($AC$1:AC46),"")</f>
        <v/>
      </c>
      <c r="AQ46" s="120" t="str">
        <f t="shared" si="9"/>
        <v>11:05</v>
      </c>
    </row>
    <row r="47" spans="6:43" x14ac:dyDescent="0.3">
      <c r="F47" s="115">
        <f t="shared" si="11"/>
        <v>11</v>
      </c>
      <c r="G47" s="117">
        <f t="shared" si="5"/>
        <v>10</v>
      </c>
      <c r="H47" s="118">
        <f t="shared" si="6"/>
        <v>0.46527777777777773</v>
      </c>
      <c r="K47" s="116" t="str">
        <f ca="1" xml:space="preserve"> IF(O47=1,"",RTD("cqg.rtd",,"StudyData",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/>
      </c>
      <c r="L47" s="116" t="e">
        <f ca="1">IF(K47="",NA(),RTD("cqg.rtd",,"StudyData",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#N/A</v>
      </c>
      <c r="M47" s="116">
        <f t="shared" ca="1" si="2"/>
        <v>3076.9</v>
      </c>
      <c r="O47" s="115">
        <f t="shared" si="7"/>
        <v>0</v>
      </c>
      <c r="R47" s="115">
        <f t="shared" ca="1" si="8"/>
        <v>1.0109999999999988</v>
      </c>
      <c r="S47" s="115">
        <f ca="1">IF(O47=1,"",RTD("cqg.rtd",,"StudyData", "(Vol("&amp;$E$13&amp;")when  (LocalYear("&amp;$E$13&amp;")="&amp;$D$2&amp;" AND LocalMonth("&amp;$E$13&amp;")="&amp;$C$2&amp;" AND LocalDay("&amp;$E$13&amp;")="&amp;$B$2&amp;" AND LocalHour("&amp;$E$13&amp;")="&amp;F47&amp;" AND LocalMinute("&amp;$E$13&amp;")="&amp;G47&amp;"))", "Bar", "", "Close", "5", "0", "", "", "","FALSE","T"))</f>
        <v>184</v>
      </c>
      <c r="T47" s="115">
        <f ca="1">IF(O47=1,"",RTD("cqg.rtd",,"StudyData", "(Vol("&amp;$E$14&amp;")when  (LocalYear("&amp;$E$14&amp;")="&amp;$D$3&amp;" AND LocalMonth("&amp;$E$14&amp;")="&amp;$C$3&amp;" AND LocalDay("&amp;$E$14&amp;")="&amp;$B$3&amp;" AND LocalHour("&amp;$E$14&amp;")="&amp;F47&amp;" AND LocalMinute("&amp;$E$14&amp;")="&amp;G47&amp;"))", "Bar", "", "Close", "5", "0", "", "", "","FALSE","T"))</f>
        <v>3598</v>
      </c>
      <c r="U47" s="115">
        <f ca="1">IF(O47=1,"",RTD("cqg.rtd",,"StudyData", "(Vol("&amp;$E$15&amp;")when  (LocalYear("&amp;$E$15&amp;")="&amp;$D$4&amp;" AND LocalMonth("&amp;$E$15&amp;")="&amp;$C$4&amp;" AND LocalDay("&amp;$E$15&amp;")="&amp;$B$4&amp;" AND LocalHour("&amp;$E$15&amp;")="&amp;F47&amp;" AND LocalMinute("&amp;$E$15&amp;")="&amp;G47&amp;"))", "Bar", "", "Close", "5", "0", "", "", "","FALSE","T"))</f>
        <v>3620</v>
      </c>
      <c r="V47" s="115">
        <f ca="1">IF(O47=1,"",RTD("cqg.rtd",,"StudyData", "(Vol("&amp;$E$16&amp;")when  (LocalYear("&amp;$E$16&amp;")="&amp;$D$5&amp;" AND LocalMonth("&amp;$E$16&amp;")="&amp;$C$5&amp;" AND LocalDay("&amp;$E$16&amp;")="&amp;$B$5&amp;" AND LocalHour("&amp;$E$16&amp;")="&amp;F47&amp;" AND LocalMinute("&amp;$E$16&amp;")="&amp;G47&amp;"))", "Bar", "", "Close", "5", "0", "", "", "","FALSE","T"))</f>
        <v>1780</v>
      </c>
      <c r="W47" s="115">
        <f ca="1">IF(O47=1,"",RTD("cqg.rtd",,"StudyData", "(Vol("&amp;$E$17&amp;")when  (LocalYear("&amp;$E$17&amp;")="&amp;$D$6&amp;" AND LocalMonth("&amp;$E$17&amp;")="&amp;$C$6&amp;" AND LocalDay("&amp;$E$17&amp;")="&amp;$B$6&amp;" AND LocalHour("&amp;$E$17&amp;")="&amp;F47&amp;" AND LocalMinute("&amp;$E$17&amp;")="&amp;G47&amp;"))", "Bar", "", "Close", "5", "0", "", "", "","FALSE","T"))</f>
        <v>3342</v>
      </c>
      <c r="X47" s="115">
        <f ca="1">IF(O47=1,"",RTD("cqg.rtd",,"StudyData", "(Vol("&amp;$E$18&amp;")when  (LocalYear("&amp;$E$18&amp;")="&amp;$D$7&amp;" AND LocalMonth("&amp;$E$18&amp;")="&amp;$C$7&amp;" AND LocalDay("&amp;$E$18&amp;")="&amp;$B$7&amp;" AND LocalHour("&amp;$E$18&amp;")="&amp;F47&amp;" AND LocalMinute("&amp;$E$18&amp;")="&amp;G47&amp;"))", "Bar", "", "Close", "5", "0", "", "", "","FALSE","T"))</f>
        <v>1524</v>
      </c>
      <c r="Y47" s="115">
        <f ca="1">IF(O47=1,"",RTD("cqg.rtd",,"StudyData", "(Vol("&amp;$E$19&amp;")when  (LocalYear("&amp;$E$19&amp;")="&amp;$D$8&amp;" AND LocalMonth("&amp;$E$19&amp;")="&amp;$C$8&amp;" AND LocalDay("&amp;$E$19&amp;")="&amp;$B$8&amp;" AND LocalHour("&amp;$E$19&amp;")="&amp;F47&amp;" AND LocalMinute("&amp;$E$19&amp;")="&amp;G47&amp;"))", "Bar", "", "Close", "5", "0", "", "", "","FALSE","T"))</f>
        <v>2497</v>
      </c>
      <c r="Z47" s="115">
        <f ca="1">IF(O47=1,"",RTD("cqg.rtd",,"StudyData", "(Vol("&amp;$E$20&amp;")when  (LocalYear("&amp;$E$20&amp;")="&amp;$D$9&amp;" AND LocalMonth("&amp;$E$20&amp;")="&amp;$C$9&amp;" AND LocalDay("&amp;$E$20&amp;")="&amp;$B$9&amp;" AND LocalHour("&amp;$E$20&amp;")="&amp;F47&amp;" AND LocalMinute("&amp;$E$20&amp;")="&amp;G47&amp;"))", "Bar", "", "Close", "5", "0", "", "", "","FALSE","T"))</f>
        <v>7195</v>
      </c>
      <c r="AA47" s="115">
        <f ca="1">IF(O47=1,"",RTD("cqg.rtd",,"StudyData", "(Vol("&amp;$E$21&amp;")when  (LocalYear("&amp;$E$21&amp;")="&amp;$D$10&amp;" AND LocalMonth("&amp;$E$21&amp;")="&amp;$C$10&amp;" AND LocalDay("&amp;$E$21&amp;")="&amp;$B$10&amp;" AND LocalHour("&amp;$E$21&amp;")="&amp;F47&amp;" AND LocalMinute("&amp;$E$21&amp;")="&amp;G47&amp;"))", "Bar", "", "Close", "5", "0", "", "", "","FALSE","T"))</f>
        <v>4205</v>
      </c>
      <c r="AB47" s="115">
        <f ca="1">IF(O47=1,"",RTD("cqg.rtd",,"StudyData", "(Vol("&amp;$E$21&amp;")when  (LocalYear("&amp;$E$21&amp;")="&amp;$D$11&amp;" AND LocalMonth("&amp;$E$21&amp;")="&amp;$C$11&amp;" AND LocalDay("&amp;$E$21&amp;")="&amp;$B$11&amp;" AND LocalHour("&amp;$E$21&amp;")="&amp;F47&amp;" AND LocalMinute("&amp;$E$21&amp;")="&amp;G47&amp;"))", "Bar", "", "Close", "5", "0", "", "", "","FALSE","T"))</f>
        <v>2824</v>
      </c>
      <c r="AC47" s="116" t="str">
        <f t="shared" ca="1" si="3"/>
        <v/>
      </c>
      <c r="AE47" s="115" t="str">
        <f ca="1">IF($R47=1,SUM($S$1:S47),"")</f>
        <v/>
      </c>
      <c r="AF47" s="115" t="str">
        <f ca="1">IF($R47=1,SUM($T$1:T47),"")</f>
        <v/>
      </c>
      <c r="AG47" s="115" t="str">
        <f ca="1">IF($R47=1,SUM($U$1:U47),"")</f>
        <v/>
      </c>
      <c r="AH47" s="115" t="str">
        <f ca="1">IF($R47=1,SUM($V$1:V47),"")</f>
        <v/>
      </c>
      <c r="AI47" s="115" t="str">
        <f ca="1">IF($R47=1,SUM($W$1:W47),"")</f>
        <v/>
      </c>
      <c r="AJ47" s="115" t="str">
        <f ca="1">IF($R47=1,SUM($X$1:X47),"")</f>
        <v/>
      </c>
      <c r="AK47" s="115" t="str">
        <f ca="1">IF($R47=1,SUM($Y$1:Y47),"")</f>
        <v/>
      </c>
      <c r="AL47" s="115" t="str">
        <f ca="1">IF($R47=1,SUM($Z$1:Z47),"")</f>
        <v/>
      </c>
      <c r="AM47" s="115" t="str">
        <f ca="1">IF($R47=1,SUM($AA$1:AA47),"")</f>
        <v/>
      </c>
      <c r="AN47" s="115" t="str">
        <f ca="1">IF($R47=1,SUM($AB$1:AB47),"")</f>
        <v/>
      </c>
      <c r="AO47" s="115" t="str">
        <f ca="1">IF($R47=1,SUM($AC$1:AC47),"")</f>
        <v/>
      </c>
      <c r="AQ47" s="120" t="str">
        <f t="shared" si="9"/>
        <v>11:10</v>
      </c>
    </row>
    <row r="48" spans="6:43" x14ac:dyDescent="0.3">
      <c r="F48" s="115">
        <f t="shared" si="11"/>
        <v>11</v>
      </c>
      <c r="G48" s="117">
        <f t="shared" si="5"/>
        <v>15</v>
      </c>
      <c r="H48" s="118">
        <f t="shared" si="6"/>
        <v>0.46875</v>
      </c>
      <c r="K48" s="116" t="str">
        <f ca="1" xml:space="preserve"> IF(O48=1,"",RTD("cqg.rtd",,"StudyData",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/>
      </c>
      <c r="L48" s="116" t="e">
        <f ca="1">IF(K48="",NA(),RTD("cqg.rtd",,"StudyData",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#N/A</v>
      </c>
      <c r="M48" s="116">
        <f t="shared" ca="1" si="2"/>
        <v>2735</v>
      </c>
      <c r="O48" s="115">
        <f t="shared" si="7"/>
        <v>0</v>
      </c>
      <c r="R48" s="115">
        <f t="shared" ca="1" si="8"/>
        <v>1.0119999999999987</v>
      </c>
      <c r="S48" s="115">
        <f ca="1">IF(O48=1,"",RTD("cqg.rtd",,"StudyData", "(Vol("&amp;$E$13&amp;")when  (LocalYear("&amp;$E$13&amp;")="&amp;$D$2&amp;" AND LocalMonth("&amp;$E$13&amp;")="&amp;$C$2&amp;" AND LocalDay("&amp;$E$13&amp;")="&amp;$B$2&amp;" AND LocalHour("&amp;$E$13&amp;")="&amp;F48&amp;" AND LocalMinute("&amp;$E$13&amp;")="&amp;G48&amp;"))", "Bar", "", "Close", "5", "0", "", "", "","FALSE","T"))</f>
        <v>378</v>
      </c>
      <c r="T48" s="115">
        <f ca="1">IF(O48=1,"",RTD("cqg.rtd",,"StudyData", "(Vol("&amp;$E$14&amp;")when  (LocalYear("&amp;$E$14&amp;")="&amp;$D$3&amp;" AND LocalMonth("&amp;$E$14&amp;")="&amp;$C$3&amp;" AND LocalDay("&amp;$E$14&amp;")="&amp;$B$3&amp;" AND LocalHour("&amp;$E$14&amp;")="&amp;F48&amp;" AND LocalMinute("&amp;$E$14&amp;")="&amp;G48&amp;"))", "Bar", "", "Close", "5", "0", "", "", "","FALSE","T"))</f>
        <v>2485</v>
      </c>
      <c r="U48" s="115">
        <f ca="1">IF(O48=1,"",RTD("cqg.rtd",,"StudyData", "(Vol("&amp;$E$15&amp;")when  (LocalYear("&amp;$E$15&amp;")="&amp;$D$4&amp;" AND LocalMonth("&amp;$E$15&amp;")="&amp;$C$4&amp;" AND LocalDay("&amp;$E$15&amp;")="&amp;$B$4&amp;" AND LocalHour("&amp;$E$15&amp;")="&amp;F48&amp;" AND LocalMinute("&amp;$E$15&amp;")="&amp;G48&amp;"))", "Bar", "", "Close", "5", "0", "", "", "","FALSE","T"))</f>
        <v>3506</v>
      </c>
      <c r="V48" s="115">
        <f ca="1">IF(O48=1,"",RTD("cqg.rtd",,"StudyData", "(Vol("&amp;$E$16&amp;")when  (LocalYear("&amp;$E$16&amp;")="&amp;$D$5&amp;" AND LocalMonth("&amp;$E$16&amp;")="&amp;$C$5&amp;" AND LocalDay("&amp;$E$16&amp;")="&amp;$B$5&amp;" AND LocalHour("&amp;$E$16&amp;")="&amp;F48&amp;" AND LocalMinute("&amp;$E$16&amp;")="&amp;G48&amp;"))", "Bar", "", "Close", "5", "0", "", "", "","FALSE","T"))</f>
        <v>1942</v>
      </c>
      <c r="W48" s="115">
        <f ca="1">IF(O48=1,"",RTD("cqg.rtd",,"StudyData", "(Vol("&amp;$E$17&amp;")when  (LocalYear("&amp;$E$17&amp;")="&amp;$D$6&amp;" AND LocalMonth("&amp;$E$17&amp;")="&amp;$C$6&amp;" AND LocalDay("&amp;$E$17&amp;")="&amp;$B$6&amp;" AND LocalHour("&amp;$E$17&amp;")="&amp;F48&amp;" AND LocalMinute("&amp;$E$17&amp;")="&amp;G48&amp;"))", "Bar", "", "Close", "5", "0", "", "", "","FALSE","T"))</f>
        <v>4014</v>
      </c>
      <c r="X48" s="115">
        <f ca="1">IF(O48=1,"",RTD("cqg.rtd",,"StudyData", "(Vol("&amp;$E$18&amp;")when  (LocalYear("&amp;$E$18&amp;")="&amp;$D$7&amp;" AND LocalMonth("&amp;$E$18&amp;")="&amp;$C$7&amp;" AND LocalDay("&amp;$E$18&amp;")="&amp;$B$7&amp;" AND LocalHour("&amp;$E$18&amp;")="&amp;F48&amp;" AND LocalMinute("&amp;$E$18&amp;")="&amp;G48&amp;"))", "Bar", "", "Close", "5", "0", "", "", "","FALSE","T"))</f>
        <v>3580</v>
      </c>
      <c r="Y48" s="115">
        <f ca="1">IF(O48=1,"",RTD("cqg.rtd",,"StudyData", "(Vol("&amp;$E$19&amp;")when  (LocalYear("&amp;$E$19&amp;")="&amp;$D$8&amp;" AND LocalMonth("&amp;$E$19&amp;")="&amp;$C$8&amp;" AND LocalDay("&amp;$E$19&amp;")="&amp;$B$8&amp;" AND LocalHour("&amp;$E$19&amp;")="&amp;F48&amp;" AND LocalMinute("&amp;$E$19&amp;")="&amp;G48&amp;"))", "Bar", "", "Close", "5", "0", "", "", "","FALSE","T"))</f>
        <v>2673</v>
      </c>
      <c r="Z48" s="115">
        <f ca="1">IF(O48=1,"",RTD("cqg.rtd",,"StudyData", "(Vol("&amp;$E$20&amp;")when  (LocalYear("&amp;$E$20&amp;")="&amp;$D$9&amp;" AND LocalMonth("&amp;$E$20&amp;")="&amp;$C$9&amp;" AND LocalDay("&amp;$E$20&amp;")="&amp;$B$9&amp;" AND LocalHour("&amp;$E$20&amp;")="&amp;F48&amp;" AND LocalMinute("&amp;$E$20&amp;")="&amp;G48&amp;"))", "Bar", "", "Close", "5", "0", "", "", "","FALSE","T"))</f>
        <v>2300</v>
      </c>
      <c r="AA48" s="115">
        <f ca="1">IF(O48=1,"",RTD("cqg.rtd",,"StudyData", "(Vol("&amp;$E$21&amp;")when  (LocalYear("&amp;$E$21&amp;")="&amp;$D$10&amp;" AND LocalMonth("&amp;$E$21&amp;")="&amp;$C$10&amp;" AND LocalDay("&amp;$E$21&amp;")="&amp;$B$10&amp;" AND LocalHour("&amp;$E$21&amp;")="&amp;F48&amp;" AND LocalMinute("&amp;$E$21&amp;")="&amp;G48&amp;"))", "Bar", "", "Close", "5", "0", "", "", "","FALSE","T"))</f>
        <v>3717</v>
      </c>
      <c r="AB48" s="115">
        <f ca="1">IF(O48=1,"",RTD("cqg.rtd",,"StudyData", "(Vol("&amp;$E$21&amp;")when  (LocalYear("&amp;$E$21&amp;")="&amp;$D$11&amp;" AND LocalMonth("&amp;$E$21&amp;")="&amp;$C$11&amp;" AND LocalDay("&amp;$E$21&amp;")="&amp;$B$11&amp;" AND LocalHour("&amp;$E$21&amp;")="&amp;F48&amp;" AND LocalMinute("&amp;$E$21&amp;")="&amp;G48&amp;"))", "Bar", "", "Close", "5", "0", "", "", "","FALSE","T"))</f>
        <v>2755</v>
      </c>
      <c r="AC48" s="116" t="str">
        <f t="shared" ca="1" si="3"/>
        <v/>
      </c>
      <c r="AE48" s="115" t="str">
        <f ca="1">IF($R48=1,SUM($S$1:S48),"")</f>
        <v/>
      </c>
      <c r="AF48" s="115" t="str">
        <f ca="1">IF($R48=1,SUM($T$1:T48),"")</f>
        <v/>
      </c>
      <c r="AG48" s="115" t="str">
        <f ca="1">IF($R48=1,SUM($U$1:U48),"")</f>
        <v/>
      </c>
      <c r="AH48" s="115" t="str">
        <f ca="1">IF($R48=1,SUM($V$1:V48),"")</f>
        <v/>
      </c>
      <c r="AI48" s="115" t="str">
        <f ca="1">IF($R48=1,SUM($W$1:W48),"")</f>
        <v/>
      </c>
      <c r="AJ48" s="115" t="str">
        <f ca="1">IF($R48=1,SUM($X$1:X48),"")</f>
        <v/>
      </c>
      <c r="AK48" s="115" t="str">
        <f ca="1">IF($R48=1,SUM($Y$1:Y48),"")</f>
        <v/>
      </c>
      <c r="AL48" s="115" t="str">
        <f ca="1">IF($R48=1,SUM($Z$1:Z48),"")</f>
        <v/>
      </c>
      <c r="AM48" s="115" t="str">
        <f ca="1">IF($R48=1,SUM($AA$1:AA48),"")</f>
        <v/>
      </c>
      <c r="AN48" s="115" t="str">
        <f ca="1">IF($R48=1,SUM($AB$1:AB48),"")</f>
        <v/>
      </c>
      <c r="AO48" s="115" t="str">
        <f ca="1">IF($R48=1,SUM($AC$1:AC48),"")</f>
        <v/>
      </c>
      <c r="AQ48" s="120" t="str">
        <f t="shared" si="9"/>
        <v>11:15</v>
      </c>
    </row>
    <row r="49" spans="6:43" x14ac:dyDescent="0.3">
      <c r="F49" s="115">
        <f t="shared" si="11"/>
        <v>11</v>
      </c>
      <c r="G49" s="117">
        <f t="shared" si="5"/>
        <v>20</v>
      </c>
      <c r="H49" s="118">
        <f t="shared" si="6"/>
        <v>0.47222222222222227</v>
      </c>
      <c r="K49" s="116" t="str">
        <f ca="1" xml:space="preserve"> IF(O49=1,"",RTD("cqg.rtd",,"StudyData",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/>
      </c>
      <c r="L49" s="116" t="e">
        <f ca="1">IF(K49="",NA(),RTD("cqg.rtd",,"StudyData",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#N/A</v>
      </c>
      <c r="M49" s="116">
        <f t="shared" ca="1" si="2"/>
        <v>3103.3</v>
      </c>
      <c r="O49" s="115">
        <f t="shared" si="7"/>
        <v>0</v>
      </c>
      <c r="R49" s="115">
        <f t="shared" ca="1" si="8"/>
        <v>1.0129999999999986</v>
      </c>
      <c r="S49" s="115">
        <f ca="1">IF(O49=1,"",RTD("cqg.rtd",,"StudyData", "(Vol("&amp;$E$13&amp;")when  (LocalYear("&amp;$E$13&amp;")="&amp;$D$2&amp;" AND LocalMonth("&amp;$E$13&amp;")="&amp;$C$2&amp;" AND LocalDay("&amp;$E$13&amp;")="&amp;$B$2&amp;" AND LocalHour("&amp;$E$13&amp;")="&amp;F49&amp;" AND LocalMinute("&amp;$E$13&amp;")="&amp;G49&amp;"))", "Bar", "", "Close", "5", "0", "", "", "","FALSE","T"))</f>
        <v>380</v>
      </c>
      <c r="T49" s="115">
        <f ca="1">IF(O49=1,"",RTD("cqg.rtd",,"StudyData", "(Vol("&amp;$E$14&amp;")when  (LocalYear("&amp;$E$14&amp;")="&amp;$D$3&amp;" AND LocalMonth("&amp;$E$14&amp;")="&amp;$C$3&amp;" AND LocalDay("&amp;$E$14&amp;")="&amp;$B$3&amp;" AND LocalHour("&amp;$E$14&amp;")="&amp;F49&amp;" AND LocalMinute("&amp;$E$14&amp;")="&amp;G49&amp;"))", "Bar", "", "Close", "5", "0", "", "", "","FALSE","T"))</f>
        <v>2705</v>
      </c>
      <c r="U49" s="115">
        <f ca="1">IF(O49=1,"",RTD("cqg.rtd",,"StudyData", "(Vol("&amp;$E$15&amp;")when  (LocalYear("&amp;$E$15&amp;")="&amp;$D$4&amp;" AND LocalMonth("&amp;$E$15&amp;")="&amp;$C$4&amp;" AND LocalDay("&amp;$E$15&amp;")="&amp;$B$4&amp;" AND LocalHour("&amp;$E$15&amp;")="&amp;F49&amp;" AND LocalMinute("&amp;$E$15&amp;")="&amp;G49&amp;"))", "Bar", "", "Close", "5", "0", "", "", "","FALSE","T"))</f>
        <v>4498</v>
      </c>
      <c r="V49" s="115">
        <f ca="1">IF(O49=1,"",RTD("cqg.rtd",,"StudyData", "(Vol("&amp;$E$16&amp;")when  (LocalYear("&amp;$E$16&amp;")="&amp;$D$5&amp;" AND LocalMonth("&amp;$E$16&amp;")="&amp;$C$5&amp;" AND LocalDay("&amp;$E$16&amp;")="&amp;$B$5&amp;" AND LocalHour("&amp;$E$16&amp;")="&amp;F49&amp;" AND LocalMinute("&amp;$E$16&amp;")="&amp;G49&amp;"))", "Bar", "", "Close", "5", "0", "", "", "","FALSE","T"))</f>
        <v>6333</v>
      </c>
      <c r="W49" s="115">
        <f ca="1">IF(O49=1,"",RTD("cqg.rtd",,"StudyData", "(Vol("&amp;$E$17&amp;")when  (LocalYear("&amp;$E$17&amp;")="&amp;$D$6&amp;" AND LocalMonth("&amp;$E$17&amp;")="&amp;$C$6&amp;" AND LocalDay("&amp;$E$17&amp;")="&amp;$B$6&amp;" AND LocalHour("&amp;$E$17&amp;")="&amp;F49&amp;" AND LocalMinute("&amp;$E$17&amp;")="&amp;G49&amp;"))", "Bar", "", "Close", "5", "0", "", "", "","FALSE","T"))</f>
        <v>3505</v>
      </c>
      <c r="X49" s="115">
        <f ca="1">IF(O49=1,"",RTD("cqg.rtd",,"StudyData", "(Vol("&amp;$E$18&amp;")when  (LocalYear("&amp;$E$18&amp;")="&amp;$D$7&amp;" AND LocalMonth("&amp;$E$18&amp;")="&amp;$C$7&amp;" AND LocalDay("&amp;$E$18&amp;")="&amp;$B$7&amp;" AND LocalHour("&amp;$E$18&amp;")="&amp;F49&amp;" AND LocalMinute("&amp;$E$18&amp;")="&amp;G49&amp;"))", "Bar", "", "Close", "5", "0", "", "", "","FALSE","T"))</f>
        <v>1766</v>
      </c>
      <c r="Y49" s="115">
        <f ca="1">IF(O49=1,"",RTD("cqg.rtd",,"StudyData", "(Vol("&amp;$E$19&amp;")when  (LocalYear("&amp;$E$19&amp;")="&amp;$D$8&amp;" AND LocalMonth("&amp;$E$19&amp;")="&amp;$C$8&amp;" AND LocalDay("&amp;$E$19&amp;")="&amp;$B$8&amp;" AND LocalHour("&amp;$E$19&amp;")="&amp;F49&amp;" AND LocalMinute("&amp;$E$19&amp;")="&amp;G49&amp;"))", "Bar", "", "Close", "5", "0", "", "", "","FALSE","T"))</f>
        <v>1993</v>
      </c>
      <c r="Z49" s="115">
        <f ca="1">IF(O49=1,"",RTD("cqg.rtd",,"StudyData", "(Vol("&amp;$E$20&amp;")when  (LocalYear("&amp;$E$20&amp;")="&amp;$D$9&amp;" AND LocalMonth("&amp;$E$20&amp;")="&amp;$C$9&amp;" AND LocalDay("&amp;$E$20&amp;")="&amp;$B$9&amp;" AND LocalHour("&amp;$E$20&amp;")="&amp;F49&amp;" AND LocalMinute("&amp;$E$20&amp;")="&amp;G49&amp;"))", "Bar", "", "Close", "5", "0", "", "", "","FALSE","T"))</f>
        <v>4103</v>
      </c>
      <c r="AA49" s="115">
        <f ca="1">IF(O49=1,"",RTD("cqg.rtd",,"StudyData", "(Vol("&amp;$E$21&amp;")when  (LocalYear("&amp;$E$21&amp;")="&amp;$D$10&amp;" AND LocalMonth("&amp;$E$21&amp;")="&amp;$C$10&amp;" AND LocalDay("&amp;$E$21&amp;")="&amp;$B$10&amp;" AND LocalHour("&amp;$E$21&amp;")="&amp;F49&amp;" AND LocalMinute("&amp;$E$21&amp;")="&amp;G49&amp;"))", "Bar", "", "Close", "5", "0", "", "", "","FALSE","T"))</f>
        <v>3061</v>
      </c>
      <c r="AB49" s="115">
        <f ca="1">IF(O49=1,"",RTD("cqg.rtd",,"StudyData", "(Vol("&amp;$E$21&amp;")when  (LocalYear("&amp;$E$21&amp;")="&amp;$D$11&amp;" AND LocalMonth("&amp;$E$21&amp;")="&amp;$C$11&amp;" AND LocalDay("&amp;$E$21&amp;")="&amp;$B$11&amp;" AND LocalHour("&amp;$E$21&amp;")="&amp;F49&amp;" AND LocalMinute("&amp;$E$21&amp;")="&amp;G49&amp;"))", "Bar", "", "Close", "5", "0", "", "", "","FALSE","T"))</f>
        <v>2689</v>
      </c>
      <c r="AC49" s="116" t="str">
        <f t="shared" ca="1" si="3"/>
        <v/>
      </c>
      <c r="AE49" s="115" t="str">
        <f ca="1">IF($R49=1,SUM($S$1:S49),"")</f>
        <v/>
      </c>
      <c r="AF49" s="115" t="str">
        <f ca="1">IF($R49=1,SUM($T$1:T49),"")</f>
        <v/>
      </c>
      <c r="AG49" s="115" t="str">
        <f ca="1">IF($R49=1,SUM($U$1:U49),"")</f>
        <v/>
      </c>
      <c r="AH49" s="115" t="str">
        <f ca="1">IF($R49=1,SUM($V$1:V49),"")</f>
        <v/>
      </c>
      <c r="AI49" s="115" t="str">
        <f ca="1">IF($R49=1,SUM($W$1:W49),"")</f>
        <v/>
      </c>
      <c r="AJ49" s="115" t="str">
        <f ca="1">IF($R49=1,SUM($X$1:X49),"")</f>
        <v/>
      </c>
      <c r="AK49" s="115" t="str">
        <f ca="1">IF($R49=1,SUM($Y$1:Y49),"")</f>
        <v/>
      </c>
      <c r="AL49" s="115" t="str">
        <f ca="1">IF($R49=1,SUM($Z$1:Z49),"")</f>
        <v/>
      </c>
      <c r="AM49" s="115" t="str">
        <f ca="1">IF($R49=1,SUM($AA$1:AA49),"")</f>
        <v/>
      </c>
      <c r="AN49" s="115" t="str">
        <f ca="1">IF($R49=1,SUM($AB$1:AB49),"")</f>
        <v/>
      </c>
      <c r="AO49" s="115" t="str">
        <f ca="1">IF($R49=1,SUM($AC$1:AC49),"")</f>
        <v/>
      </c>
      <c r="AQ49" s="120" t="str">
        <f t="shared" si="9"/>
        <v>11:20</v>
      </c>
    </row>
    <row r="50" spans="6:43" x14ac:dyDescent="0.3">
      <c r="F50" s="115">
        <f t="shared" si="11"/>
        <v>11</v>
      </c>
      <c r="G50" s="117">
        <f t="shared" si="5"/>
        <v>25</v>
      </c>
      <c r="H50" s="118">
        <f t="shared" si="6"/>
        <v>0.47569444444444442</v>
      </c>
      <c r="K50" s="116" t="str">
        <f ca="1" xml:space="preserve"> IF(O50=1,"",RTD("cqg.rtd",,"StudyData",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/>
      </c>
      <c r="L50" s="116" t="e">
        <f ca="1">IF(K50="",NA(),RTD("cqg.rtd",,"StudyData",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#N/A</v>
      </c>
      <c r="M50" s="116">
        <f t="shared" ca="1" si="2"/>
        <v>2656.2</v>
      </c>
      <c r="O50" s="115">
        <f t="shared" si="7"/>
        <v>0</v>
      </c>
      <c r="R50" s="115">
        <f t="shared" ca="1" si="8"/>
        <v>1.0139999999999985</v>
      </c>
      <c r="S50" s="115">
        <f ca="1">IF(O50=1,"",RTD("cqg.rtd",,"StudyData", "(Vol("&amp;$E$13&amp;")when  (LocalYear("&amp;$E$13&amp;")="&amp;$D$2&amp;" AND LocalMonth("&amp;$E$13&amp;")="&amp;$C$2&amp;" AND LocalDay("&amp;$E$13&amp;")="&amp;$B$2&amp;" AND LocalHour("&amp;$E$13&amp;")="&amp;F50&amp;" AND LocalMinute("&amp;$E$13&amp;")="&amp;G50&amp;"))", "Bar", "", "Close", "5", "0", "", "", "","FALSE","T"))</f>
        <v>503</v>
      </c>
      <c r="T50" s="115">
        <f ca="1">IF(O50=1,"",RTD("cqg.rtd",,"StudyData", "(Vol("&amp;$E$14&amp;")when  (LocalYear("&amp;$E$14&amp;")="&amp;$D$3&amp;" AND LocalMonth("&amp;$E$14&amp;")="&amp;$C$3&amp;" AND LocalDay("&amp;$E$14&amp;")="&amp;$B$3&amp;" AND LocalHour("&amp;$E$14&amp;")="&amp;F50&amp;" AND LocalMinute("&amp;$E$14&amp;")="&amp;G50&amp;"))", "Bar", "", "Close", "5", "0", "", "", "","FALSE","T"))</f>
        <v>1639</v>
      </c>
      <c r="U50" s="115">
        <f ca="1">IF(O50=1,"",RTD("cqg.rtd",,"StudyData", "(Vol("&amp;$E$15&amp;")when  (LocalYear("&amp;$E$15&amp;")="&amp;$D$4&amp;" AND LocalMonth("&amp;$E$15&amp;")="&amp;$C$4&amp;" AND LocalDay("&amp;$E$15&amp;")="&amp;$B$4&amp;" AND LocalHour("&amp;$E$15&amp;")="&amp;F50&amp;" AND LocalMinute("&amp;$E$15&amp;")="&amp;G50&amp;"))", "Bar", "", "Close", "5", "0", "", "", "","FALSE","T"))</f>
        <v>3431</v>
      </c>
      <c r="V50" s="115">
        <f ca="1">IF(O50=1,"",RTD("cqg.rtd",,"StudyData", "(Vol("&amp;$E$16&amp;")when  (LocalYear("&amp;$E$16&amp;")="&amp;$D$5&amp;" AND LocalMonth("&amp;$E$16&amp;")="&amp;$C$5&amp;" AND LocalDay("&amp;$E$16&amp;")="&amp;$B$5&amp;" AND LocalHour("&amp;$E$16&amp;")="&amp;F50&amp;" AND LocalMinute("&amp;$E$16&amp;")="&amp;G50&amp;"))", "Bar", "", "Close", "5", "0", "", "", "","FALSE","T"))</f>
        <v>2258</v>
      </c>
      <c r="W50" s="115">
        <f ca="1">IF(O50=1,"",RTD("cqg.rtd",,"StudyData", "(Vol("&amp;$E$17&amp;")when  (LocalYear("&amp;$E$17&amp;")="&amp;$D$6&amp;" AND LocalMonth("&amp;$E$17&amp;")="&amp;$C$6&amp;" AND LocalDay("&amp;$E$17&amp;")="&amp;$B$6&amp;" AND LocalHour("&amp;$E$17&amp;")="&amp;F50&amp;" AND LocalMinute("&amp;$E$17&amp;")="&amp;G50&amp;"))", "Bar", "", "Close", "5", "0", "", "", "","FALSE","T"))</f>
        <v>4994</v>
      </c>
      <c r="X50" s="115">
        <f ca="1">IF(O50=1,"",RTD("cqg.rtd",,"StudyData", "(Vol("&amp;$E$18&amp;")when  (LocalYear("&amp;$E$18&amp;")="&amp;$D$7&amp;" AND LocalMonth("&amp;$E$18&amp;")="&amp;$C$7&amp;" AND LocalDay("&amp;$E$18&amp;")="&amp;$B$7&amp;" AND LocalHour("&amp;$E$18&amp;")="&amp;F50&amp;" AND LocalMinute("&amp;$E$18&amp;")="&amp;G50&amp;"))", "Bar", "", "Close", "5", "0", "", "", "","FALSE","T"))</f>
        <v>1435</v>
      </c>
      <c r="Y50" s="115">
        <f ca="1">IF(O50=1,"",RTD("cqg.rtd",,"StudyData", "(Vol("&amp;$E$19&amp;")when  (LocalYear("&amp;$E$19&amp;")="&amp;$D$8&amp;" AND LocalMonth("&amp;$E$19&amp;")="&amp;$C$8&amp;" AND LocalDay("&amp;$E$19&amp;")="&amp;$B$8&amp;" AND LocalHour("&amp;$E$19&amp;")="&amp;F50&amp;" AND LocalMinute("&amp;$E$19&amp;")="&amp;G50&amp;"))", "Bar", "", "Close", "5", "0", "", "", "","FALSE","T"))</f>
        <v>2494</v>
      </c>
      <c r="Z50" s="115">
        <f ca="1">IF(O50=1,"",RTD("cqg.rtd",,"StudyData", "(Vol("&amp;$E$20&amp;")when  (LocalYear("&amp;$E$20&amp;")="&amp;$D$9&amp;" AND LocalMonth("&amp;$E$20&amp;")="&amp;$C$9&amp;" AND LocalDay("&amp;$E$20&amp;")="&amp;$B$9&amp;" AND LocalHour("&amp;$E$20&amp;")="&amp;F50&amp;" AND LocalMinute("&amp;$E$20&amp;")="&amp;G50&amp;"))", "Bar", "", "Close", "5", "0", "", "", "","FALSE","T"))</f>
        <v>3499</v>
      </c>
      <c r="AA50" s="115">
        <f ca="1">IF(O50=1,"",RTD("cqg.rtd",,"StudyData", "(Vol("&amp;$E$21&amp;")when  (LocalYear("&amp;$E$21&amp;")="&amp;$D$10&amp;" AND LocalMonth("&amp;$E$21&amp;")="&amp;$C$10&amp;" AND LocalDay("&amp;$E$21&amp;")="&amp;$B$10&amp;" AND LocalHour("&amp;$E$21&amp;")="&amp;F50&amp;" AND LocalMinute("&amp;$E$21&amp;")="&amp;G50&amp;"))", "Bar", "", "Close", "5", "0", "", "", "","FALSE","T"))</f>
        <v>3257</v>
      </c>
      <c r="AB50" s="115">
        <f ca="1">IF(O50=1,"",RTD("cqg.rtd",,"StudyData", "(Vol("&amp;$E$21&amp;")when  (LocalYear("&amp;$E$21&amp;")="&amp;$D$11&amp;" AND LocalMonth("&amp;$E$21&amp;")="&amp;$C$11&amp;" AND LocalDay("&amp;$E$21&amp;")="&amp;$B$11&amp;" AND LocalHour("&amp;$E$21&amp;")="&amp;F50&amp;" AND LocalMinute("&amp;$E$21&amp;")="&amp;G50&amp;"))", "Bar", "", "Close", "5", "0", "", "", "","FALSE","T"))</f>
        <v>3052</v>
      </c>
      <c r="AC50" s="116" t="str">
        <f t="shared" ca="1" si="3"/>
        <v/>
      </c>
      <c r="AE50" s="115" t="str">
        <f ca="1">IF($R50=1,SUM($S$1:S50),"")</f>
        <v/>
      </c>
      <c r="AF50" s="115" t="str">
        <f ca="1">IF($R50=1,SUM($T$1:T50),"")</f>
        <v/>
      </c>
      <c r="AG50" s="115" t="str">
        <f ca="1">IF($R50=1,SUM($U$1:U50),"")</f>
        <v/>
      </c>
      <c r="AH50" s="115" t="str">
        <f ca="1">IF($R50=1,SUM($V$1:V50),"")</f>
        <v/>
      </c>
      <c r="AI50" s="115" t="str">
        <f ca="1">IF($R50=1,SUM($W$1:W50),"")</f>
        <v/>
      </c>
      <c r="AJ50" s="115" t="str">
        <f ca="1">IF($R50=1,SUM($X$1:X50),"")</f>
        <v/>
      </c>
      <c r="AK50" s="115" t="str">
        <f ca="1">IF($R50=1,SUM($Y$1:Y50),"")</f>
        <v/>
      </c>
      <c r="AL50" s="115" t="str">
        <f ca="1">IF($R50=1,SUM($Z$1:Z50),"")</f>
        <v/>
      </c>
      <c r="AM50" s="115" t="str">
        <f ca="1">IF($R50=1,SUM($AA$1:AA50),"")</f>
        <v/>
      </c>
      <c r="AN50" s="115" t="str">
        <f ca="1">IF($R50=1,SUM($AB$1:AB50),"")</f>
        <v/>
      </c>
      <c r="AO50" s="115" t="str">
        <f ca="1">IF($R50=1,SUM($AC$1:AC50),"")</f>
        <v/>
      </c>
      <c r="AQ50" s="120" t="str">
        <f t="shared" si="9"/>
        <v>11:25</v>
      </c>
    </row>
    <row r="51" spans="6:43" x14ac:dyDescent="0.3">
      <c r="F51" s="115">
        <f t="shared" si="11"/>
        <v>11</v>
      </c>
      <c r="G51" s="117">
        <f t="shared" si="5"/>
        <v>30</v>
      </c>
      <c r="H51" s="118">
        <f t="shared" si="6"/>
        <v>0.47916666666666669</v>
      </c>
      <c r="K51" s="116" t="str">
        <f ca="1" xml:space="preserve"> IF(O51=1,"",RTD("cqg.rtd",,"StudyData",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/>
      </c>
      <c r="L51" s="116" t="e">
        <f ca="1">IF(K51="",NA(),RTD("cqg.rtd",,"StudyData",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#N/A</v>
      </c>
      <c r="M51" s="116">
        <f t="shared" ca="1" si="2"/>
        <v>2532</v>
      </c>
      <c r="O51" s="115">
        <f t="shared" si="7"/>
        <v>0</v>
      </c>
      <c r="R51" s="115">
        <f t="shared" ca="1" si="8"/>
        <v>1.0149999999999983</v>
      </c>
      <c r="S51" s="115">
        <f ca="1">IF(O51=1,"",RTD("cqg.rtd",,"StudyData", "(Vol("&amp;$E$13&amp;")when  (LocalYear("&amp;$E$13&amp;")="&amp;$D$2&amp;" AND LocalMonth("&amp;$E$13&amp;")="&amp;$C$2&amp;" AND LocalDay("&amp;$E$13&amp;")="&amp;$B$2&amp;" AND LocalHour("&amp;$E$13&amp;")="&amp;F51&amp;" AND LocalMinute("&amp;$E$13&amp;")="&amp;G51&amp;"))", "Bar", "", "Close", "5", "0", "", "", "","FALSE","T"))</f>
        <v>426</v>
      </c>
      <c r="T51" s="115">
        <f ca="1">IF(O51=1,"",RTD("cqg.rtd",,"StudyData", "(Vol("&amp;$E$14&amp;")when  (LocalYear("&amp;$E$14&amp;")="&amp;$D$3&amp;" AND LocalMonth("&amp;$E$14&amp;")="&amp;$C$3&amp;" AND LocalDay("&amp;$E$14&amp;")="&amp;$B$3&amp;" AND LocalHour("&amp;$E$14&amp;")="&amp;F51&amp;" AND LocalMinute("&amp;$E$14&amp;")="&amp;G51&amp;"))", "Bar", "", "Close", "5", "0", "", "", "","FALSE","T"))</f>
        <v>2267</v>
      </c>
      <c r="U51" s="115">
        <f ca="1">IF(O51=1,"",RTD("cqg.rtd",,"StudyData", "(Vol("&amp;$E$15&amp;")when  (LocalYear("&amp;$E$15&amp;")="&amp;$D$4&amp;" AND LocalMonth("&amp;$E$15&amp;")="&amp;$C$4&amp;" AND LocalDay("&amp;$E$15&amp;")="&amp;$B$4&amp;" AND LocalHour("&amp;$E$15&amp;")="&amp;F51&amp;" AND LocalMinute("&amp;$E$15&amp;")="&amp;G51&amp;"))", "Bar", "", "Close", "5", "0", "", "", "","FALSE","T"))</f>
        <v>2588</v>
      </c>
      <c r="V51" s="115">
        <f ca="1">IF(O51=1,"",RTD("cqg.rtd",,"StudyData", "(Vol("&amp;$E$16&amp;")when  (LocalYear("&amp;$E$16&amp;")="&amp;$D$5&amp;" AND LocalMonth("&amp;$E$16&amp;")="&amp;$C$5&amp;" AND LocalDay("&amp;$E$16&amp;")="&amp;$B$5&amp;" AND LocalHour("&amp;$E$16&amp;")="&amp;F51&amp;" AND LocalMinute("&amp;$E$16&amp;")="&amp;G51&amp;"))", "Bar", "", "Close", "5", "0", "", "", "","FALSE","T"))</f>
        <v>2738</v>
      </c>
      <c r="W51" s="115">
        <f ca="1">IF(O51=1,"",RTD("cqg.rtd",,"StudyData", "(Vol("&amp;$E$17&amp;")when  (LocalYear("&amp;$E$17&amp;")="&amp;$D$6&amp;" AND LocalMonth("&amp;$E$17&amp;")="&amp;$C$6&amp;" AND LocalDay("&amp;$E$17&amp;")="&amp;$B$6&amp;" AND LocalHour("&amp;$E$17&amp;")="&amp;F51&amp;" AND LocalMinute("&amp;$E$17&amp;")="&amp;G51&amp;"))", "Bar", "", "Close", "5", "0", "", "", "","FALSE","T"))</f>
        <v>2257</v>
      </c>
      <c r="X51" s="115">
        <f ca="1">IF(O51=1,"",RTD("cqg.rtd",,"StudyData", "(Vol("&amp;$E$18&amp;")when  (LocalYear("&amp;$E$18&amp;")="&amp;$D$7&amp;" AND LocalMonth("&amp;$E$18&amp;")="&amp;$C$7&amp;" AND LocalDay("&amp;$E$18&amp;")="&amp;$B$7&amp;" AND LocalHour("&amp;$E$18&amp;")="&amp;F51&amp;" AND LocalMinute("&amp;$E$18&amp;")="&amp;G51&amp;"))", "Bar", "", "Close", "5", "0", "", "", "","FALSE","T"))</f>
        <v>1492</v>
      </c>
      <c r="Y51" s="115">
        <f ca="1">IF(O51=1,"",RTD("cqg.rtd",,"StudyData", "(Vol("&amp;$E$19&amp;")when  (LocalYear("&amp;$E$19&amp;")="&amp;$D$8&amp;" AND LocalMonth("&amp;$E$19&amp;")="&amp;$C$8&amp;" AND LocalDay("&amp;$E$19&amp;")="&amp;$B$8&amp;" AND LocalHour("&amp;$E$19&amp;")="&amp;F51&amp;" AND LocalMinute("&amp;$E$19&amp;")="&amp;G51&amp;"))", "Bar", "", "Close", "5", "0", "", "", "","FALSE","T"))</f>
        <v>1492</v>
      </c>
      <c r="Z51" s="115">
        <f ca="1">IF(O51=1,"",RTD("cqg.rtd",,"StudyData", "(Vol("&amp;$E$20&amp;")when  (LocalYear("&amp;$E$20&amp;")="&amp;$D$9&amp;" AND LocalMonth("&amp;$E$20&amp;")="&amp;$C$9&amp;" AND LocalDay("&amp;$E$20&amp;")="&amp;$B$9&amp;" AND LocalHour("&amp;$E$20&amp;")="&amp;F51&amp;" AND LocalMinute("&amp;$E$20&amp;")="&amp;G51&amp;"))", "Bar", "", "Close", "5", "0", "", "", "","FALSE","T"))</f>
        <v>3076</v>
      </c>
      <c r="AA51" s="115">
        <f ca="1">IF(O51=1,"",RTD("cqg.rtd",,"StudyData", "(Vol("&amp;$E$21&amp;")when  (LocalYear("&amp;$E$21&amp;")="&amp;$D$10&amp;" AND LocalMonth("&amp;$E$21&amp;")="&amp;$C$10&amp;" AND LocalDay("&amp;$E$21&amp;")="&amp;$B$10&amp;" AND LocalHour("&amp;$E$21&amp;")="&amp;F51&amp;" AND LocalMinute("&amp;$E$21&amp;")="&amp;G51&amp;"))", "Bar", "", "Close", "5", "0", "", "", "","FALSE","T"))</f>
        <v>6784</v>
      </c>
      <c r="AB51" s="115">
        <f ca="1">IF(O51=1,"",RTD("cqg.rtd",,"StudyData", "(Vol("&amp;$E$21&amp;")when  (LocalYear("&amp;$E$21&amp;")="&amp;$D$11&amp;" AND LocalMonth("&amp;$E$21&amp;")="&amp;$C$11&amp;" AND LocalDay("&amp;$E$21&amp;")="&amp;$B$11&amp;" AND LocalHour("&amp;$E$21&amp;")="&amp;F51&amp;" AND LocalMinute("&amp;$E$21&amp;")="&amp;G51&amp;"))", "Bar", "", "Close", "5", "0", "", "", "","FALSE","T"))</f>
        <v>2200</v>
      </c>
      <c r="AC51" s="116" t="str">
        <f t="shared" ca="1" si="3"/>
        <v/>
      </c>
      <c r="AE51" s="115" t="str">
        <f ca="1">IF($R51=1,SUM($S$1:S51),"")</f>
        <v/>
      </c>
      <c r="AF51" s="115" t="str">
        <f ca="1">IF($R51=1,SUM($T$1:T51),"")</f>
        <v/>
      </c>
      <c r="AG51" s="115" t="str">
        <f ca="1">IF($R51=1,SUM($U$1:U51),"")</f>
        <v/>
      </c>
      <c r="AH51" s="115" t="str">
        <f ca="1">IF($R51=1,SUM($V$1:V51),"")</f>
        <v/>
      </c>
      <c r="AI51" s="115" t="str">
        <f ca="1">IF($R51=1,SUM($W$1:W51),"")</f>
        <v/>
      </c>
      <c r="AJ51" s="115" t="str">
        <f ca="1">IF($R51=1,SUM($X$1:X51),"")</f>
        <v/>
      </c>
      <c r="AK51" s="115" t="str">
        <f ca="1">IF($R51=1,SUM($Y$1:Y51),"")</f>
        <v/>
      </c>
      <c r="AL51" s="115" t="str">
        <f ca="1">IF($R51=1,SUM($Z$1:Z51),"")</f>
        <v/>
      </c>
      <c r="AM51" s="115" t="str">
        <f ca="1">IF($R51=1,SUM($AA$1:AA51),"")</f>
        <v/>
      </c>
      <c r="AN51" s="115" t="str">
        <f ca="1">IF($R51=1,SUM($AB$1:AB51),"")</f>
        <v/>
      </c>
      <c r="AO51" s="115" t="str">
        <f ca="1">IF($R51=1,SUM($AC$1:AC51),"")</f>
        <v/>
      </c>
      <c r="AQ51" s="120" t="str">
        <f t="shared" si="9"/>
        <v>11:30</v>
      </c>
    </row>
    <row r="52" spans="6:43" x14ac:dyDescent="0.3">
      <c r="F52" s="115">
        <f t="shared" si="11"/>
        <v>11</v>
      </c>
      <c r="G52" s="117">
        <f t="shared" si="5"/>
        <v>35</v>
      </c>
      <c r="H52" s="118">
        <f t="shared" si="6"/>
        <v>0.4826388888888889</v>
      </c>
      <c r="K52" s="116" t="str">
        <f ca="1" xml:space="preserve"> IF(O52=1,"",RTD("cqg.rtd",,"StudyData",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/>
      </c>
      <c r="L52" s="116" t="e">
        <f ca="1">IF(K52="",NA(),RTD("cqg.rtd",,"StudyData",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#N/A</v>
      </c>
      <c r="M52" s="116">
        <f t="shared" ca="1" si="2"/>
        <v>2681.8</v>
      </c>
      <c r="O52" s="115">
        <f t="shared" si="7"/>
        <v>0</v>
      </c>
      <c r="R52" s="115">
        <f t="shared" ca="1" si="8"/>
        <v>1.0159999999999982</v>
      </c>
      <c r="S52" s="115">
        <f ca="1">IF(O52=1,"",RTD("cqg.rtd",,"StudyData", "(Vol("&amp;$E$13&amp;")when  (LocalYear("&amp;$E$13&amp;")="&amp;$D$2&amp;" AND LocalMonth("&amp;$E$13&amp;")="&amp;$C$2&amp;" AND LocalDay("&amp;$E$13&amp;")="&amp;$B$2&amp;" AND LocalHour("&amp;$E$13&amp;")="&amp;F52&amp;" AND LocalMinute("&amp;$E$13&amp;")="&amp;G52&amp;"))", "Bar", "", "Close", "5", "0", "", "", "","FALSE","T"))</f>
        <v>371</v>
      </c>
      <c r="T52" s="115">
        <f ca="1">IF(O52=1,"",RTD("cqg.rtd",,"StudyData", "(Vol("&amp;$E$14&amp;")when  (LocalYear("&amp;$E$14&amp;")="&amp;$D$3&amp;" AND LocalMonth("&amp;$E$14&amp;")="&amp;$C$3&amp;" AND LocalDay("&amp;$E$14&amp;")="&amp;$B$3&amp;" AND LocalHour("&amp;$E$14&amp;")="&amp;F52&amp;" AND LocalMinute("&amp;$E$14&amp;")="&amp;G52&amp;"))", "Bar", "", "Close", "5", "0", "", "", "","FALSE","T"))</f>
        <v>4827</v>
      </c>
      <c r="U52" s="115">
        <f ca="1">IF(O52=1,"",RTD("cqg.rtd",,"StudyData", "(Vol("&amp;$E$15&amp;")when  (LocalYear("&amp;$E$15&amp;")="&amp;$D$4&amp;" AND LocalMonth("&amp;$E$15&amp;")="&amp;$C$4&amp;" AND LocalDay("&amp;$E$15&amp;")="&amp;$B$4&amp;" AND LocalHour("&amp;$E$15&amp;")="&amp;F52&amp;" AND LocalMinute("&amp;$E$15&amp;")="&amp;G52&amp;"))", "Bar", "", "Close", "5", "0", "", "", "","FALSE","T"))</f>
        <v>3007</v>
      </c>
      <c r="V52" s="115">
        <f ca="1">IF(O52=1,"",RTD("cqg.rtd",,"StudyData", "(Vol("&amp;$E$16&amp;")when  (LocalYear("&amp;$E$16&amp;")="&amp;$D$5&amp;" AND LocalMonth("&amp;$E$16&amp;")="&amp;$C$5&amp;" AND LocalDay("&amp;$E$16&amp;")="&amp;$B$5&amp;" AND LocalHour("&amp;$E$16&amp;")="&amp;F52&amp;" AND LocalMinute("&amp;$E$16&amp;")="&amp;G52&amp;"))", "Bar", "", "Close", "5", "0", "", "", "","FALSE","T"))</f>
        <v>2386</v>
      </c>
      <c r="W52" s="115">
        <f ca="1">IF(O52=1,"",RTD("cqg.rtd",,"StudyData", "(Vol("&amp;$E$17&amp;")when  (LocalYear("&amp;$E$17&amp;")="&amp;$D$6&amp;" AND LocalMonth("&amp;$E$17&amp;")="&amp;$C$6&amp;" AND LocalDay("&amp;$E$17&amp;")="&amp;$B$6&amp;" AND LocalHour("&amp;$E$17&amp;")="&amp;F52&amp;" AND LocalMinute("&amp;$E$17&amp;")="&amp;G52&amp;"))", "Bar", "", "Close", "5", "0", "", "", "","FALSE","T"))</f>
        <v>3885</v>
      </c>
      <c r="X52" s="115">
        <f ca="1">IF(O52=1,"",RTD("cqg.rtd",,"StudyData", "(Vol("&amp;$E$18&amp;")when  (LocalYear("&amp;$E$18&amp;")="&amp;$D$7&amp;" AND LocalMonth("&amp;$E$18&amp;")="&amp;$C$7&amp;" AND LocalDay("&amp;$E$18&amp;")="&amp;$B$7&amp;" AND LocalHour("&amp;$E$18&amp;")="&amp;F52&amp;" AND LocalMinute("&amp;$E$18&amp;")="&amp;G52&amp;"))", "Bar", "", "Close", "5", "0", "", "", "","FALSE","T"))</f>
        <v>2227</v>
      </c>
      <c r="Y52" s="115">
        <f ca="1">IF(O52=1,"",RTD("cqg.rtd",,"StudyData", "(Vol("&amp;$E$19&amp;")when  (LocalYear("&amp;$E$19&amp;")="&amp;$D$8&amp;" AND LocalMonth("&amp;$E$19&amp;")="&amp;$C$8&amp;" AND LocalDay("&amp;$E$19&amp;")="&amp;$B$8&amp;" AND LocalHour("&amp;$E$19&amp;")="&amp;F52&amp;" AND LocalMinute("&amp;$E$19&amp;")="&amp;G52&amp;"))", "Bar", "", "Close", "5", "0", "", "", "","FALSE","T"))</f>
        <v>1617</v>
      </c>
      <c r="Z52" s="115">
        <f ca="1">IF(O52=1,"",RTD("cqg.rtd",,"StudyData", "(Vol("&amp;$E$20&amp;")when  (LocalYear("&amp;$E$20&amp;")="&amp;$D$9&amp;" AND LocalMonth("&amp;$E$20&amp;")="&amp;$C$9&amp;" AND LocalDay("&amp;$E$20&amp;")="&amp;$B$9&amp;" AND LocalHour("&amp;$E$20&amp;")="&amp;F52&amp;" AND LocalMinute("&amp;$E$20&amp;")="&amp;G52&amp;"))", "Bar", "", "Close", "5", "0", "", "", "","FALSE","T"))</f>
        <v>2718</v>
      </c>
      <c r="AA52" s="115">
        <f ca="1">IF(O52=1,"",RTD("cqg.rtd",,"StudyData", "(Vol("&amp;$E$21&amp;")when  (LocalYear("&amp;$E$21&amp;")="&amp;$D$10&amp;" AND LocalMonth("&amp;$E$21&amp;")="&amp;$C$10&amp;" AND LocalDay("&amp;$E$21&amp;")="&amp;$B$10&amp;" AND LocalHour("&amp;$E$21&amp;")="&amp;F52&amp;" AND LocalMinute("&amp;$E$21&amp;")="&amp;G52&amp;"))", "Bar", "", "Close", "5", "0", "", "", "","FALSE","T"))</f>
        <v>3668</v>
      </c>
      <c r="AB52" s="115">
        <f ca="1">IF(O52=1,"",RTD("cqg.rtd",,"StudyData", "(Vol("&amp;$E$21&amp;")when  (LocalYear("&amp;$E$21&amp;")="&amp;$D$11&amp;" AND LocalMonth("&amp;$E$21&amp;")="&amp;$C$11&amp;" AND LocalDay("&amp;$E$21&amp;")="&amp;$B$11&amp;" AND LocalHour("&amp;$E$21&amp;")="&amp;F52&amp;" AND LocalMinute("&amp;$E$21&amp;")="&amp;G52&amp;"))", "Bar", "", "Close", "5", "0", "", "", "","FALSE","T"))</f>
        <v>2112</v>
      </c>
      <c r="AC52" s="116" t="str">
        <f t="shared" ca="1" si="3"/>
        <v/>
      </c>
      <c r="AE52" s="115" t="str">
        <f ca="1">IF($R52=1,SUM($S$1:S52),"")</f>
        <v/>
      </c>
      <c r="AF52" s="115" t="str">
        <f ca="1">IF($R52=1,SUM($T$1:T52),"")</f>
        <v/>
      </c>
      <c r="AG52" s="115" t="str">
        <f ca="1">IF($R52=1,SUM($U$1:U52),"")</f>
        <v/>
      </c>
      <c r="AH52" s="115" t="str">
        <f ca="1">IF($R52=1,SUM($V$1:V52),"")</f>
        <v/>
      </c>
      <c r="AI52" s="115" t="str">
        <f ca="1">IF($R52=1,SUM($W$1:W52),"")</f>
        <v/>
      </c>
      <c r="AJ52" s="115" t="str">
        <f ca="1">IF($R52=1,SUM($X$1:X52),"")</f>
        <v/>
      </c>
      <c r="AK52" s="115" t="str">
        <f ca="1">IF($R52=1,SUM($Y$1:Y52),"")</f>
        <v/>
      </c>
      <c r="AL52" s="115" t="str">
        <f ca="1">IF($R52=1,SUM($Z$1:Z52),"")</f>
        <v/>
      </c>
      <c r="AM52" s="115" t="str">
        <f ca="1">IF($R52=1,SUM($AA$1:AA52),"")</f>
        <v/>
      </c>
      <c r="AN52" s="115" t="str">
        <f ca="1">IF($R52=1,SUM($AB$1:AB52),"")</f>
        <v/>
      </c>
      <c r="AO52" s="115" t="str">
        <f ca="1">IF($R52=1,SUM($AC$1:AC52),"")</f>
        <v/>
      </c>
      <c r="AQ52" s="120" t="str">
        <f t="shared" si="9"/>
        <v>11:35</v>
      </c>
    </row>
    <row r="53" spans="6:43" x14ac:dyDescent="0.3">
      <c r="F53" s="115">
        <f t="shared" si="11"/>
        <v>11</v>
      </c>
      <c r="G53" s="117">
        <f t="shared" si="5"/>
        <v>40</v>
      </c>
      <c r="H53" s="118">
        <f t="shared" si="6"/>
        <v>0.4861111111111111</v>
      </c>
      <c r="K53" s="116" t="str">
        <f ca="1" xml:space="preserve"> IF(O53=1,"",RTD("cqg.rtd",,"StudyData",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/>
      </c>
      <c r="L53" s="116" t="e">
        <f ca="1">IF(K53="",NA(),RTD("cqg.rtd",,"StudyData",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#N/A</v>
      </c>
      <c r="M53" s="116">
        <f t="shared" ca="1" si="2"/>
        <v>2674.5</v>
      </c>
      <c r="O53" s="115">
        <f t="shared" si="7"/>
        <v>0</v>
      </c>
      <c r="R53" s="115">
        <f t="shared" ca="1" si="8"/>
        <v>1.0169999999999981</v>
      </c>
      <c r="S53" s="115">
        <f ca="1">IF(O53=1,"",RTD("cqg.rtd",,"StudyData", "(Vol("&amp;$E$13&amp;")when  (LocalYear("&amp;$E$13&amp;")="&amp;$D$2&amp;" AND LocalMonth("&amp;$E$13&amp;")="&amp;$C$2&amp;" AND LocalDay("&amp;$E$13&amp;")="&amp;$B$2&amp;" AND LocalHour("&amp;$E$13&amp;")="&amp;F53&amp;" AND LocalMinute("&amp;$E$13&amp;")="&amp;G53&amp;"))", "Bar", "", "Close", "5", "0", "", "", "","FALSE","T"))</f>
        <v>307</v>
      </c>
      <c r="T53" s="115">
        <f ca="1">IF(O53=1,"",RTD("cqg.rtd",,"StudyData", "(Vol("&amp;$E$14&amp;")when  (LocalYear("&amp;$E$14&amp;")="&amp;$D$3&amp;" AND LocalMonth("&amp;$E$14&amp;")="&amp;$C$3&amp;" AND LocalDay("&amp;$E$14&amp;")="&amp;$B$3&amp;" AND LocalHour("&amp;$E$14&amp;")="&amp;F53&amp;" AND LocalMinute("&amp;$E$14&amp;")="&amp;G53&amp;"))", "Bar", "", "Close", "5", "0", "", "", "","FALSE","T"))</f>
        <v>3421</v>
      </c>
      <c r="U53" s="115">
        <f ca="1">IF(O53=1,"",RTD("cqg.rtd",,"StudyData", "(Vol("&amp;$E$15&amp;")when  (LocalYear("&amp;$E$15&amp;")="&amp;$D$4&amp;" AND LocalMonth("&amp;$E$15&amp;")="&amp;$C$4&amp;" AND LocalDay("&amp;$E$15&amp;")="&amp;$B$4&amp;" AND LocalHour("&amp;$E$15&amp;")="&amp;F53&amp;" AND LocalMinute("&amp;$E$15&amp;")="&amp;G53&amp;"))", "Bar", "", "Close", "5", "0", "", "", "","FALSE","T"))</f>
        <v>2033</v>
      </c>
      <c r="V53" s="115">
        <f ca="1">IF(O53=1,"",RTD("cqg.rtd",,"StudyData", "(Vol("&amp;$E$16&amp;")when  (LocalYear("&amp;$E$16&amp;")="&amp;$D$5&amp;" AND LocalMonth("&amp;$E$16&amp;")="&amp;$C$5&amp;" AND LocalDay("&amp;$E$16&amp;")="&amp;$B$5&amp;" AND LocalHour("&amp;$E$16&amp;")="&amp;F53&amp;" AND LocalMinute("&amp;$E$16&amp;")="&amp;G53&amp;"))", "Bar", "", "Close", "5", "0", "", "", "","FALSE","T"))</f>
        <v>2721</v>
      </c>
      <c r="W53" s="115">
        <f ca="1">IF(O53=1,"",RTD("cqg.rtd",,"StudyData", "(Vol("&amp;$E$17&amp;")when  (LocalYear("&amp;$E$17&amp;")="&amp;$D$6&amp;" AND LocalMonth("&amp;$E$17&amp;")="&amp;$C$6&amp;" AND LocalDay("&amp;$E$17&amp;")="&amp;$B$6&amp;" AND LocalHour("&amp;$E$17&amp;")="&amp;F53&amp;" AND LocalMinute("&amp;$E$17&amp;")="&amp;G53&amp;"))", "Bar", "", "Close", "5", "0", "", "", "","FALSE","T"))</f>
        <v>3973</v>
      </c>
      <c r="X53" s="115">
        <f ca="1">IF(O53=1,"",RTD("cqg.rtd",,"StudyData", "(Vol("&amp;$E$18&amp;")when  (LocalYear("&amp;$E$18&amp;")="&amp;$D$7&amp;" AND LocalMonth("&amp;$E$18&amp;")="&amp;$C$7&amp;" AND LocalDay("&amp;$E$18&amp;")="&amp;$B$7&amp;" AND LocalHour("&amp;$E$18&amp;")="&amp;F53&amp;" AND LocalMinute("&amp;$E$18&amp;")="&amp;G53&amp;"))", "Bar", "", "Close", "5", "0", "", "", "","FALSE","T"))</f>
        <v>1387</v>
      </c>
      <c r="Y53" s="115">
        <f ca="1">IF(O53=1,"",RTD("cqg.rtd",,"StudyData", "(Vol("&amp;$E$19&amp;")when  (LocalYear("&amp;$E$19&amp;")="&amp;$D$8&amp;" AND LocalMonth("&amp;$E$19&amp;")="&amp;$C$8&amp;" AND LocalDay("&amp;$E$19&amp;")="&amp;$B$8&amp;" AND LocalHour("&amp;$E$19&amp;")="&amp;F53&amp;" AND LocalMinute("&amp;$E$19&amp;")="&amp;G53&amp;"))", "Bar", "", "Close", "5", "0", "", "", "","FALSE","T"))</f>
        <v>2188</v>
      </c>
      <c r="Z53" s="115">
        <f ca="1">IF(O53=1,"",RTD("cqg.rtd",,"StudyData", "(Vol("&amp;$E$20&amp;")when  (LocalYear("&amp;$E$20&amp;")="&amp;$D$9&amp;" AND LocalMonth("&amp;$E$20&amp;")="&amp;$C$9&amp;" AND LocalDay("&amp;$E$20&amp;")="&amp;$B$9&amp;" AND LocalHour("&amp;$E$20&amp;")="&amp;F53&amp;" AND LocalMinute("&amp;$E$20&amp;")="&amp;G53&amp;"))", "Bar", "", "Close", "5", "0", "", "", "","FALSE","T"))</f>
        <v>5395</v>
      </c>
      <c r="AA53" s="115">
        <f ca="1">IF(O53=1,"",RTD("cqg.rtd",,"StudyData", "(Vol("&amp;$E$21&amp;")when  (LocalYear("&amp;$E$21&amp;")="&amp;$D$10&amp;" AND LocalMonth("&amp;$E$21&amp;")="&amp;$C$10&amp;" AND LocalDay("&amp;$E$21&amp;")="&amp;$B$10&amp;" AND LocalHour("&amp;$E$21&amp;")="&amp;F53&amp;" AND LocalMinute("&amp;$E$21&amp;")="&amp;G53&amp;"))", "Bar", "", "Close", "5", "0", "", "", "","FALSE","T"))</f>
        <v>3254</v>
      </c>
      <c r="AB53" s="115">
        <f ca="1">IF(O53=1,"",RTD("cqg.rtd",,"StudyData", "(Vol("&amp;$E$21&amp;")when  (LocalYear("&amp;$E$21&amp;")="&amp;$D$11&amp;" AND LocalMonth("&amp;$E$21&amp;")="&amp;$C$11&amp;" AND LocalDay("&amp;$E$21&amp;")="&amp;$B$11&amp;" AND LocalHour("&amp;$E$21&amp;")="&amp;F53&amp;" AND LocalMinute("&amp;$E$21&amp;")="&amp;G53&amp;"))", "Bar", "", "Close", "5", "0", "", "", "","FALSE","T"))</f>
        <v>2066</v>
      </c>
      <c r="AC53" s="116" t="str">
        <f t="shared" ca="1" si="3"/>
        <v/>
      </c>
      <c r="AE53" s="115" t="str">
        <f ca="1">IF($R53=1,SUM($S$1:S53),"")</f>
        <v/>
      </c>
      <c r="AF53" s="115" t="str">
        <f ca="1">IF($R53=1,SUM($T$1:T53),"")</f>
        <v/>
      </c>
      <c r="AG53" s="115" t="str">
        <f ca="1">IF($R53=1,SUM($U$1:U53),"")</f>
        <v/>
      </c>
      <c r="AH53" s="115" t="str">
        <f ca="1">IF($R53=1,SUM($V$1:V53),"")</f>
        <v/>
      </c>
      <c r="AI53" s="115" t="str">
        <f ca="1">IF($R53=1,SUM($W$1:W53),"")</f>
        <v/>
      </c>
      <c r="AJ53" s="115" t="str">
        <f ca="1">IF($R53=1,SUM($X$1:X53),"")</f>
        <v/>
      </c>
      <c r="AK53" s="115" t="str">
        <f ca="1">IF($R53=1,SUM($Y$1:Y53),"")</f>
        <v/>
      </c>
      <c r="AL53" s="115" t="str">
        <f ca="1">IF($R53=1,SUM($Z$1:Z53),"")</f>
        <v/>
      </c>
      <c r="AM53" s="115" t="str">
        <f ca="1">IF($R53=1,SUM($AA$1:AA53),"")</f>
        <v/>
      </c>
      <c r="AN53" s="115" t="str">
        <f ca="1">IF($R53=1,SUM($AB$1:AB53),"")</f>
        <v/>
      </c>
      <c r="AO53" s="115" t="str">
        <f ca="1">IF($R53=1,SUM($AC$1:AC53),"")</f>
        <v/>
      </c>
      <c r="AQ53" s="120" t="str">
        <f t="shared" si="9"/>
        <v>11:40</v>
      </c>
    </row>
    <row r="54" spans="6:43" x14ac:dyDescent="0.3">
      <c r="F54" s="115">
        <f t="shared" si="11"/>
        <v>11</v>
      </c>
      <c r="G54" s="117">
        <f t="shared" si="5"/>
        <v>45</v>
      </c>
      <c r="H54" s="118">
        <f t="shared" si="6"/>
        <v>0.48958333333333331</v>
      </c>
      <c r="K54" s="116" t="str">
        <f ca="1" xml:space="preserve"> IF(O54=1,"",RTD("cqg.rtd",,"StudyData",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/>
      </c>
      <c r="L54" s="116" t="e">
        <f ca="1">IF(K54="",NA(),RTD("cqg.rtd",,"StudyData",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#N/A</v>
      </c>
      <c r="M54" s="116">
        <f t="shared" ca="1" si="2"/>
        <v>2406.9</v>
      </c>
      <c r="O54" s="115">
        <f t="shared" si="7"/>
        <v>0</v>
      </c>
      <c r="R54" s="115">
        <f t="shared" ca="1" si="8"/>
        <v>1.017999999999998</v>
      </c>
      <c r="S54" s="115">
        <f ca="1">IF(O54=1,"",RTD("cqg.rtd",,"StudyData", "(Vol("&amp;$E$13&amp;")when  (LocalYear("&amp;$E$13&amp;")="&amp;$D$2&amp;" AND LocalMonth("&amp;$E$13&amp;")="&amp;$C$2&amp;" AND LocalDay("&amp;$E$13&amp;")="&amp;$B$2&amp;" AND LocalHour("&amp;$E$13&amp;")="&amp;F54&amp;" AND LocalMinute("&amp;$E$13&amp;")="&amp;G54&amp;"))", "Bar", "", "Close", "5", "0", "", "", "","FALSE","T"))</f>
        <v>658</v>
      </c>
      <c r="T54" s="115">
        <f ca="1">IF(O54=1,"",RTD("cqg.rtd",,"StudyData", "(Vol("&amp;$E$14&amp;")when  (LocalYear("&amp;$E$14&amp;")="&amp;$D$3&amp;" AND LocalMonth("&amp;$E$14&amp;")="&amp;$C$3&amp;" AND LocalDay("&amp;$E$14&amp;")="&amp;$B$3&amp;" AND LocalHour("&amp;$E$14&amp;")="&amp;F54&amp;" AND LocalMinute("&amp;$E$14&amp;")="&amp;G54&amp;"))", "Bar", "", "Close", "5", "0", "", "", "","FALSE","T"))</f>
        <v>1631</v>
      </c>
      <c r="U54" s="115">
        <f ca="1">IF(O54=1,"",RTD("cqg.rtd",,"StudyData", "(Vol("&amp;$E$15&amp;")when  (LocalYear("&amp;$E$15&amp;")="&amp;$D$4&amp;" AND LocalMonth("&amp;$E$15&amp;")="&amp;$C$4&amp;" AND LocalDay("&amp;$E$15&amp;")="&amp;$B$4&amp;" AND LocalHour("&amp;$E$15&amp;")="&amp;F54&amp;" AND LocalMinute("&amp;$E$15&amp;")="&amp;G54&amp;"))", "Bar", "", "Close", "5", "0", "", "", "","FALSE","T"))</f>
        <v>3153</v>
      </c>
      <c r="V54" s="115">
        <f ca="1">IF(O54=1,"",RTD("cqg.rtd",,"StudyData", "(Vol("&amp;$E$16&amp;")when  (LocalYear("&amp;$E$16&amp;")="&amp;$D$5&amp;" AND LocalMonth("&amp;$E$16&amp;")="&amp;$C$5&amp;" AND LocalDay("&amp;$E$16&amp;")="&amp;$B$5&amp;" AND LocalHour("&amp;$E$16&amp;")="&amp;F54&amp;" AND LocalMinute("&amp;$E$16&amp;")="&amp;G54&amp;"))", "Bar", "", "Close", "5", "0", "", "", "","FALSE","T"))</f>
        <v>3946</v>
      </c>
      <c r="W54" s="115">
        <f ca="1">IF(O54=1,"",RTD("cqg.rtd",,"StudyData", "(Vol("&amp;$E$17&amp;")when  (LocalYear("&amp;$E$17&amp;")="&amp;$D$6&amp;" AND LocalMonth("&amp;$E$17&amp;")="&amp;$C$6&amp;" AND LocalDay("&amp;$E$17&amp;")="&amp;$B$6&amp;" AND LocalHour("&amp;$E$17&amp;")="&amp;F54&amp;" AND LocalMinute("&amp;$E$17&amp;")="&amp;G54&amp;"))", "Bar", "", "Close", "5", "0", "", "", "","FALSE","T"))</f>
        <v>4734</v>
      </c>
      <c r="X54" s="115">
        <f ca="1">IF(O54=1,"",RTD("cqg.rtd",,"StudyData", "(Vol("&amp;$E$18&amp;")when  (LocalYear("&amp;$E$18&amp;")="&amp;$D$7&amp;" AND LocalMonth("&amp;$E$18&amp;")="&amp;$C$7&amp;" AND LocalDay("&amp;$E$18&amp;")="&amp;$B$7&amp;" AND LocalHour("&amp;$E$18&amp;")="&amp;F54&amp;" AND LocalMinute("&amp;$E$18&amp;")="&amp;G54&amp;"))", "Bar", "", "Close", "5", "0", "", "", "","FALSE","T"))</f>
        <v>1999</v>
      </c>
      <c r="Y54" s="115">
        <f ca="1">IF(O54=1,"",RTD("cqg.rtd",,"StudyData", "(Vol("&amp;$E$19&amp;")when  (LocalYear("&amp;$E$19&amp;")="&amp;$D$8&amp;" AND LocalMonth("&amp;$E$19&amp;")="&amp;$C$8&amp;" AND LocalDay("&amp;$E$19&amp;")="&amp;$B$8&amp;" AND LocalHour("&amp;$E$19&amp;")="&amp;F54&amp;" AND LocalMinute("&amp;$E$19&amp;")="&amp;G54&amp;"))", "Bar", "", "Close", "5", "0", "", "", "","FALSE","T"))</f>
        <v>659</v>
      </c>
      <c r="Z54" s="115">
        <f ca="1">IF(O54=1,"",RTD("cqg.rtd",,"StudyData", "(Vol("&amp;$E$20&amp;")when  (LocalYear("&amp;$E$20&amp;")="&amp;$D$9&amp;" AND LocalMonth("&amp;$E$20&amp;")="&amp;$C$9&amp;" AND LocalDay("&amp;$E$20&amp;")="&amp;$B$9&amp;" AND LocalHour("&amp;$E$20&amp;")="&amp;F54&amp;" AND LocalMinute("&amp;$E$20&amp;")="&amp;G54&amp;"))", "Bar", "", "Close", "5", "0", "", "", "","FALSE","T"))</f>
        <v>2141</v>
      </c>
      <c r="AA54" s="115">
        <f ca="1">IF(O54=1,"",RTD("cqg.rtd",,"StudyData", "(Vol("&amp;$E$21&amp;")when  (LocalYear("&amp;$E$21&amp;")="&amp;$D$10&amp;" AND LocalMonth("&amp;$E$21&amp;")="&amp;$C$10&amp;" AND LocalDay("&amp;$E$21&amp;")="&amp;$B$10&amp;" AND LocalHour("&amp;$E$21&amp;")="&amp;F54&amp;" AND LocalMinute("&amp;$E$21&amp;")="&amp;G54&amp;"))", "Bar", "", "Close", "5", "0", "", "", "","FALSE","T"))</f>
        <v>2555</v>
      </c>
      <c r="AB54" s="115">
        <f ca="1">IF(O54=1,"",RTD("cqg.rtd",,"StudyData", "(Vol("&amp;$E$21&amp;")when  (LocalYear("&amp;$E$21&amp;")="&amp;$D$11&amp;" AND LocalMonth("&amp;$E$21&amp;")="&amp;$C$11&amp;" AND LocalDay("&amp;$E$21&amp;")="&amp;$B$11&amp;" AND LocalHour("&amp;$E$21&amp;")="&amp;F54&amp;" AND LocalMinute("&amp;$E$21&amp;")="&amp;G54&amp;"))", "Bar", "", "Close", "5", "0", "", "", "","FALSE","T"))</f>
        <v>2593</v>
      </c>
      <c r="AC54" s="116" t="str">
        <f t="shared" ca="1" si="3"/>
        <v/>
      </c>
      <c r="AE54" s="115" t="str">
        <f ca="1">IF($R54=1,SUM($S$1:S54),"")</f>
        <v/>
      </c>
      <c r="AF54" s="115" t="str">
        <f ca="1">IF($R54=1,SUM($T$1:T54),"")</f>
        <v/>
      </c>
      <c r="AG54" s="115" t="str">
        <f ca="1">IF($R54=1,SUM($U$1:U54),"")</f>
        <v/>
      </c>
      <c r="AH54" s="115" t="str">
        <f ca="1">IF($R54=1,SUM($V$1:V54),"")</f>
        <v/>
      </c>
      <c r="AI54" s="115" t="str">
        <f ca="1">IF($R54=1,SUM($W$1:W54),"")</f>
        <v/>
      </c>
      <c r="AJ54" s="115" t="str">
        <f ca="1">IF($R54=1,SUM($X$1:X54),"")</f>
        <v/>
      </c>
      <c r="AK54" s="115" t="str">
        <f ca="1">IF($R54=1,SUM($Y$1:Y54),"")</f>
        <v/>
      </c>
      <c r="AL54" s="115" t="str">
        <f ca="1">IF($R54=1,SUM($Z$1:Z54),"")</f>
        <v/>
      </c>
      <c r="AM54" s="115" t="str">
        <f ca="1">IF($R54=1,SUM($AA$1:AA54),"")</f>
        <v/>
      </c>
      <c r="AN54" s="115" t="str">
        <f ca="1">IF($R54=1,SUM($AB$1:AB54),"")</f>
        <v/>
      </c>
      <c r="AO54" s="115" t="str">
        <f ca="1">IF($R54=1,SUM($AC$1:AC54),"")</f>
        <v/>
      </c>
      <c r="AQ54" s="120" t="str">
        <f t="shared" si="9"/>
        <v>11:45</v>
      </c>
    </row>
    <row r="55" spans="6:43" x14ac:dyDescent="0.3">
      <c r="F55" s="115">
        <f t="shared" si="11"/>
        <v>11</v>
      </c>
      <c r="G55" s="117">
        <f t="shared" si="5"/>
        <v>50</v>
      </c>
      <c r="H55" s="118">
        <f t="shared" si="6"/>
        <v>0.49305555555555558</v>
      </c>
      <c r="K55" s="116" t="str">
        <f ca="1" xml:space="preserve"> IF(O55=1,"",RTD("cqg.rtd",,"StudyData",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/>
      </c>
      <c r="L55" s="116" t="e">
        <f ca="1">IF(K55="",NA(),RTD("cqg.rtd",,"StudyData",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#N/A</v>
      </c>
      <c r="M55" s="116">
        <f t="shared" ca="1" si="2"/>
        <v>2528.6</v>
      </c>
      <c r="O55" s="115">
        <f t="shared" si="7"/>
        <v>0</v>
      </c>
      <c r="R55" s="115">
        <f t="shared" ca="1" si="8"/>
        <v>1.0189999999999979</v>
      </c>
      <c r="S55" s="115">
        <f ca="1">IF(O55=1,"",RTD("cqg.rtd",,"StudyData", "(Vol("&amp;$E$13&amp;")when  (LocalYear("&amp;$E$13&amp;")="&amp;$D$2&amp;" AND LocalMonth("&amp;$E$13&amp;")="&amp;$C$2&amp;" AND LocalDay("&amp;$E$13&amp;")="&amp;$B$2&amp;" AND LocalHour("&amp;$E$13&amp;")="&amp;F55&amp;" AND LocalMinute("&amp;$E$13&amp;")="&amp;G55&amp;"))", "Bar", "", "Close", "5", "0", "", "", "","FALSE","T"))</f>
        <v>426</v>
      </c>
      <c r="T55" s="115">
        <f ca="1">IF(O55=1,"",RTD("cqg.rtd",,"StudyData", "(Vol("&amp;$E$14&amp;")when  (LocalYear("&amp;$E$14&amp;")="&amp;$D$3&amp;" AND LocalMonth("&amp;$E$14&amp;")="&amp;$C$3&amp;" AND LocalDay("&amp;$E$14&amp;")="&amp;$B$3&amp;" AND LocalHour("&amp;$E$14&amp;")="&amp;F55&amp;" AND LocalMinute("&amp;$E$14&amp;")="&amp;G55&amp;"))", "Bar", "", "Close", "5", "0", "", "", "","FALSE","T"))</f>
        <v>3128</v>
      </c>
      <c r="U55" s="115">
        <f ca="1">IF(O55=1,"",RTD("cqg.rtd",,"StudyData", "(Vol("&amp;$E$15&amp;")when  (LocalYear("&amp;$E$15&amp;")="&amp;$D$4&amp;" AND LocalMonth("&amp;$E$15&amp;")="&amp;$C$4&amp;" AND LocalDay("&amp;$E$15&amp;")="&amp;$B$4&amp;" AND LocalHour("&amp;$E$15&amp;")="&amp;F55&amp;" AND LocalMinute("&amp;$E$15&amp;")="&amp;G55&amp;"))", "Bar", "", "Close", "5", "0", "", "", "","FALSE","T"))</f>
        <v>4474</v>
      </c>
      <c r="V55" s="115">
        <f ca="1">IF(O55=1,"",RTD("cqg.rtd",,"StudyData", "(Vol("&amp;$E$16&amp;")when  (LocalYear("&amp;$E$16&amp;")="&amp;$D$5&amp;" AND LocalMonth("&amp;$E$16&amp;")="&amp;$C$5&amp;" AND LocalDay("&amp;$E$16&amp;")="&amp;$B$5&amp;" AND LocalHour("&amp;$E$16&amp;")="&amp;F55&amp;" AND LocalMinute("&amp;$E$16&amp;")="&amp;G55&amp;"))", "Bar", "", "Close", "5", "0", "", "", "","FALSE","T"))</f>
        <v>2593</v>
      </c>
      <c r="W55" s="115">
        <f ca="1">IF(O55=1,"",RTD("cqg.rtd",,"StudyData", "(Vol("&amp;$E$17&amp;")when  (LocalYear("&amp;$E$17&amp;")="&amp;$D$6&amp;" AND LocalMonth("&amp;$E$17&amp;")="&amp;$C$6&amp;" AND LocalDay("&amp;$E$17&amp;")="&amp;$B$6&amp;" AND LocalHour("&amp;$E$17&amp;")="&amp;F55&amp;" AND LocalMinute("&amp;$E$17&amp;")="&amp;G55&amp;"))", "Bar", "", "Close", "5", "0", "", "", "","FALSE","T"))</f>
        <v>4255</v>
      </c>
      <c r="X55" s="115">
        <f ca="1">IF(O55=1,"",RTD("cqg.rtd",,"StudyData", "(Vol("&amp;$E$18&amp;")when  (LocalYear("&amp;$E$18&amp;")="&amp;$D$7&amp;" AND LocalMonth("&amp;$E$18&amp;")="&amp;$C$7&amp;" AND LocalDay("&amp;$E$18&amp;")="&amp;$B$7&amp;" AND LocalHour("&amp;$E$18&amp;")="&amp;F55&amp;" AND LocalMinute("&amp;$E$18&amp;")="&amp;G55&amp;"))", "Bar", "", "Close", "5", "0", "", "", "","FALSE","T"))</f>
        <v>1050</v>
      </c>
      <c r="Y55" s="115">
        <f ca="1">IF(O55=1,"",RTD("cqg.rtd",,"StudyData", "(Vol("&amp;$E$19&amp;")when  (LocalYear("&amp;$E$19&amp;")="&amp;$D$8&amp;" AND LocalMonth("&amp;$E$19&amp;")="&amp;$C$8&amp;" AND LocalDay("&amp;$E$19&amp;")="&amp;$B$8&amp;" AND LocalHour("&amp;$E$19&amp;")="&amp;F55&amp;" AND LocalMinute("&amp;$E$19&amp;")="&amp;G55&amp;"))", "Bar", "", "Close", "5", "0", "", "", "","FALSE","T"))</f>
        <v>1718</v>
      </c>
      <c r="Z55" s="115">
        <f ca="1">IF(O55=1,"",RTD("cqg.rtd",,"StudyData", "(Vol("&amp;$E$20&amp;")when  (LocalYear("&amp;$E$20&amp;")="&amp;$D$9&amp;" AND LocalMonth("&amp;$E$20&amp;")="&amp;$C$9&amp;" AND LocalDay("&amp;$E$20&amp;")="&amp;$B$9&amp;" AND LocalHour("&amp;$E$20&amp;")="&amp;F55&amp;" AND LocalMinute("&amp;$E$20&amp;")="&amp;G55&amp;"))", "Bar", "", "Close", "5", "0", "", "", "","FALSE","T"))</f>
        <v>2632</v>
      </c>
      <c r="AA55" s="115">
        <f ca="1">IF(O55=1,"",RTD("cqg.rtd",,"StudyData", "(Vol("&amp;$E$21&amp;")when  (LocalYear("&amp;$E$21&amp;")="&amp;$D$10&amp;" AND LocalMonth("&amp;$E$21&amp;")="&amp;$C$10&amp;" AND LocalDay("&amp;$E$21&amp;")="&amp;$B$10&amp;" AND LocalHour("&amp;$E$21&amp;")="&amp;F55&amp;" AND LocalMinute("&amp;$E$21&amp;")="&amp;G55&amp;"))", "Bar", "", "Close", "5", "0", "", "", "","FALSE","T"))</f>
        <v>2933</v>
      </c>
      <c r="AB55" s="115">
        <f ca="1">IF(O55=1,"",RTD("cqg.rtd",,"StudyData", "(Vol("&amp;$E$21&amp;")when  (LocalYear("&amp;$E$21&amp;")="&amp;$D$11&amp;" AND LocalMonth("&amp;$E$21&amp;")="&amp;$C$11&amp;" AND LocalDay("&amp;$E$21&amp;")="&amp;$B$11&amp;" AND LocalHour("&amp;$E$21&amp;")="&amp;F55&amp;" AND LocalMinute("&amp;$E$21&amp;")="&amp;G55&amp;"))", "Bar", "", "Close", "5", "0", "", "", "","FALSE","T"))</f>
        <v>2077</v>
      </c>
      <c r="AC55" s="116" t="str">
        <f t="shared" ca="1" si="3"/>
        <v/>
      </c>
      <c r="AE55" s="115" t="str">
        <f ca="1">IF($R55=1,SUM($S$1:S55),"")</f>
        <v/>
      </c>
      <c r="AF55" s="115" t="str">
        <f ca="1">IF($R55=1,SUM($T$1:T55),"")</f>
        <v/>
      </c>
      <c r="AG55" s="115" t="str">
        <f ca="1">IF($R55=1,SUM($U$1:U55),"")</f>
        <v/>
      </c>
      <c r="AH55" s="115" t="str">
        <f ca="1">IF($R55=1,SUM($V$1:V55),"")</f>
        <v/>
      </c>
      <c r="AI55" s="115" t="str">
        <f ca="1">IF($R55=1,SUM($W$1:W55),"")</f>
        <v/>
      </c>
      <c r="AJ55" s="115" t="str">
        <f ca="1">IF($R55=1,SUM($X$1:X55),"")</f>
        <v/>
      </c>
      <c r="AK55" s="115" t="str">
        <f ca="1">IF($R55=1,SUM($Y$1:Y55),"")</f>
        <v/>
      </c>
      <c r="AL55" s="115" t="str">
        <f ca="1">IF($R55=1,SUM($Z$1:Z55),"")</f>
        <v/>
      </c>
      <c r="AM55" s="115" t="str">
        <f ca="1">IF($R55=1,SUM($AA$1:AA55),"")</f>
        <v/>
      </c>
      <c r="AN55" s="115" t="str">
        <f ca="1">IF($R55=1,SUM($AB$1:AB55),"")</f>
        <v/>
      </c>
      <c r="AO55" s="115" t="str">
        <f ca="1">IF($R55=1,SUM($AC$1:AC55),"")</f>
        <v/>
      </c>
      <c r="AQ55" s="120" t="str">
        <f t="shared" si="9"/>
        <v>11:50</v>
      </c>
    </row>
    <row r="56" spans="6:43" x14ac:dyDescent="0.3">
      <c r="F56" s="115">
        <f t="shared" si="11"/>
        <v>11</v>
      </c>
      <c r="G56" s="117">
        <f t="shared" si="5"/>
        <v>55</v>
      </c>
      <c r="H56" s="118">
        <f t="shared" si="6"/>
        <v>0.49652777777777773</v>
      </c>
      <c r="K56" s="116" t="str">
        <f ca="1" xml:space="preserve"> IF(O56=1,"",RTD("cqg.rtd",,"StudyData",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/>
      </c>
      <c r="L56" s="116" t="e">
        <f ca="1">IF(K56="",NA(),RTD("cqg.rtd",,"StudyData",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#N/A</v>
      </c>
      <c r="M56" s="116">
        <f t="shared" ca="1" si="2"/>
        <v>2635.5</v>
      </c>
      <c r="O56" s="115">
        <f t="shared" si="7"/>
        <v>0</v>
      </c>
      <c r="R56" s="115">
        <f t="shared" ca="1" si="8"/>
        <v>1.0199999999999978</v>
      </c>
      <c r="S56" s="115">
        <f ca="1">IF(O56=1,"",RTD("cqg.rtd",,"StudyData", "(Vol("&amp;$E$13&amp;")when  (LocalYear("&amp;$E$13&amp;")="&amp;$D$2&amp;" AND LocalMonth("&amp;$E$13&amp;")="&amp;$C$2&amp;" AND LocalDay("&amp;$E$13&amp;")="&amp;$B$2&amp;" AND LocalHour("&amp;$E$13&amp;")="&amp;F56&amp;" AND LocalMinute("&amp;$E$13&amp;")="&amp;G56&amp;"))", "Bar", "", "Close", "5", "0", "", "", "","FALSE","T"))</f>
        <v>492</v>
      </c>
      <c r="T56" s="115">
        <f ca="1">IF(O56=1,"",RTD("cqg.rtd",,"StudyData", "(Vol("&amp;$E$14&amp;")when  (LocalYear("&amp;$E$14&amp;")="&amp;$D$3&amp;" AND LocalMonth("&amp;$E$14&amp;")="&amp;$C$3&amp;" AND LocalDay("&amp;$E$14&amp;")="&amp;$B$3&amp;" AND LocalHour("&amp;$E$14&amp;")="&amp;F56&amp;" AND LocalMinute("&amp;$E$14&amp;")="&amp;G56&amp;"))", "Bar", "", "Close", "5", "0", "", "", "","FALSE","T"))</f>
        <v>2902</v>
      </c>
      <c r="U56" s="115">
        <f ca="1">IF(O56=1,"",RTD("cqg.rtd",,"StudyData", "(Vol("&amp;$E$15&amp;")when  (LocalYear("&amp;$E$15&amp;")="&amp;$D$4&amp;" AND LocalMonth("&amp;$E$15&amp;")="&amp;$C$4&amp;" AND LocalDay("&amp;$E$15&amp;")="&amp;$B$4&amp;" AND LocalHour("&amp;$E$15&amp;")="&amp;F56&amp;" AND LocalMinute("&amp;$E$15&amp;")="&amp;G56&amp;"))", "Bar", "", "Close", "5", "0", "", "", "","FALSE","T"))</f>
        <v>2278</v>
      </c>
      <c r="V56" s="115">
        <f ca="1">IF(O56=1,"",RTD("cqg.rtd",,"StudyData", "(Vol("&amp;$E$16&amp;")when  (LocalYear("&amp;$E$16&amp;")="&amp;$D$5&amp;" AND LocalMonth("&amp;$E$16&amp;")="&amp;$C$5&amp;" AND LocalDay("&amp;$E$16&amp;")="&amp;$B$5&amp;" AND LocalHour("&amp;$E$16&amp;")="&amp;F56&amp;" AND LocalMinute("&amp;$E$16&amp;")="&amp;G56&amp;"))", "Bar", "", "Close", "5", "0", "", "", "","FALSE","T"))</f>
        <v>2143</v>
      </c>
      <c r="W56" s="115">
        <f ca="1">IF(O56=1,"",RTD("cqg.rtd",,"StudyData", "(Vol("&amp;$E$17&amp;")when  (LocalYear("&amp;$E$17&amp;")="&amp;$D$6&amp;" AND LocalMonth("&amp;$E$17&amp;")="&amp;$C$6&amp;" AND LocalDay("&amp;$E$17&amp;")="&amp;$B$6&amp;" AND LocalHour("&amp;$E$17&amp;")="&amp;F56&amp;" AND LocalMinute("&amp;$E$17&amp;")="&amp;G56&amp;"))", "Bar", "", "Close", "5", "0", "", "", "","FALSE","T"))</f>
        <v>5688</v>
      </c>
      <c r="X56" s="115">
        <f ca="1">IF(O56=1,"",RTD("cqg.rtd",,"StudyData", "(Vol("&amp;$E$18&amp;")when  (LocalYear("&amp;$E$18&amp;")="&amp;$D$7&amp;" AND LocalMonth("&amp;$E$18&amp;")="&amp;$C$7&amp;" AND LocalDay("&amp;$E$18&amp;")="&amp;$B$7&amp;" AND LocalHour("&amp;$E$18&amp;")="&amp;F56&amp;" AND LocalMinute("&amp;$E$18&amp;")="&amp;G56&amp;"))", "Bar", "", "Close", "5", "0", "", "", "","FALSE","T"))</f>
        <v>1454</v>
      </c>
      <c r="Y56" s="115">
        <f ca="1">IF(O56=1,"",RTD("cqg.rtd",,"StudyData", "(Vol("&amp;$E$19&amp;")when  (LocalYear("&amp;$E$19&amp;")="&amp;$D$8&amp;" AND LocalMonth("&amp;$E$19&amp;")="&amp;$C$8&amp;" AND LocalDay("&amp;$E$19&amp;")="&amp;$B$8&amp;" AND LocalHour("&amp;$E$19&amp;")="&amp;F56&amp;" AND LocalMinute("&amp;$E$19&amp;")="&amp;G56&amp;"))", "Bar", "", "Close", "5", "0", "", "", "","FALSE","T"))</f>
        <v>1719</v>
      </c>
      <c r="Z56" s="115">
        <f ca="1">IF(O56=1,"",RTD("cqg.rtd",,"StudyData", "(Vol("&amp;$E$20&amp;")when  (LocalYear("&amp;$E$20&amp;")="&amp;$D$9&amp;" AND LocalMonth("&amp;$E$20&amp;")="&amp;$C$9&amp;" AND LocalDay("&amp;$E$20&amp;")="&amp;$B$9&amp;" AND LocalHour("&amp;$E$20&amp;")="&amp;F56&amp;" AND LocalMinute("&amp;$E$20&amp;")="&amp;G56&amp;"))", "Bar", "", "Close", "5", "0", "", "", "","FALSE","T"))</f>
        <v>1615</v>
      </c>
      <c r="AA56" s="115">
        <f ca="1">IF(O56=1,"",RTD("cqg.rtd",,"StudyData", "(Vol("&amp;$E$21&amp;")when  (LocalYear("&amp;$E$21&amp;")="&amp;$D$10&amp;" AND LocalMonth("&amp;$E$21&amp;")="&amp;$C$10&amp;" AND LocalDay("&amp;$E$21&amp;")="&amp;$B$10&amp;" AND LocalHour("&amp;$E$21&amp;")="&amp;F56&amp;" AND LocalMinute("&amp;$E$21&amp;")="&amp;G56&amp;"))", "Bar", "", "Close", "5", "0", "", "", "","FALSE","T"))</f>
        <v>5970</v>
      </c>
      <c r="AB56" s="115">
        <f ca="1">IF(O56=1,"",RTD("cqg.rtd",,"StudyData", "(Vol("&amp;$E$21&amp;")when  (LocalYear("&amp;$E$21&amp;")="&amp;$D$11&amp;" AND LocalMonth("&amp;$E$21&amp;")="&amp;$C$11&amp;" AND LocalDay("&amp;$E$21&amp;")="&amp;$B$11&amp;" AND LocalHour("&amp;$E$21&amp;")="&amp;F56&amp;" AND LocalMinute("&amp;$E$21&amp;")="&amp;G56&amp;"))", "Bar", "", "Close", "5", "0", "", "", "","FALSE","T"))</f>
        <v>2094</v>
      </c>
      <c r="AC56" s="116" t="str">
        <f t="shared" ca="1" si="3"/>
        <v/>
      </c>
      <c r="AE56" s="115" t="str">
        <f ca="1">IF($R56=1,SUM($S$1:S56),"")</f>
        <v/>
      </c>
      <c r="AF56" s="115" t="str">
        <f ca="1">IF($R56=1,SUM($T$1:T56),"")</f>
        <v/>
      </c>
      <c r="AG56" s="115" t="str">
        <f ca="1">IF($R56=1,SUM($U$1:U56),"")</f>
        <v/>
      </c>
      <c r="AH56" s="115" t="str">
        <f ca="1">IF($R56=1,SUM($V$1:V56),"")</f>
        <v/>
      </c>
      <c r="AI56" s="115" t="str">
        <f ca="1">IF($R56=1,SUM($W$1:W56),"")</f>
        <v/>
      </c>
      <c r="AJ56" s="115" t="str">
        <f ca="1">IF($R56=1,SUM($X$1:X56),"")</f>
        <v/>
      </c>
      <c r="AK56" s="115" t="str">
        <f ca="1">IF($R56=1,SUM($Y$1:Y56),"")</f>
        <v/>
      </c>
      <c r="AL56" s="115" t="str">
        <f ca="1">IF($R56=1,SUM($Z$1:Z56),"")</f>
        <v/>
      </c>
      <c r="AM56" s="115" t="str">
        <f ca="1">IF($R56=1,SUM($AA$1:AA56),"")</f>
        <v/>
      </c>
      <c r="AN56" s="115" t="str">
        <f ca="1">IF($R56=1,SUM($AB$1:AB56),"")</f>
        <v/>
      </c>
      <c r="AO56" s="115" t="str">
        <f ca="1">IF($R56=1,SUM($AC$1:AC56),"")</f>
        <v/>
      </c>
      <c r="AQ56" s="120" t="str">
        <f t="shared" si="9"/>
        <v>11:55</v>
      </c>
    </row>
    <row r="57" spans="6:43" x14ac:dyDescent="0.3">
      <c r="F57" s="115">
        <f t="shared" si="11"/>
        <v>12</v>
      </c>
      <c r="G57" s="117" t="str">
        <f t="shared" si="5"/>
        <v>00</v>
      </c>
      <c r="H57" s="118">
        <f t="shared" si="6"/>
        <v>0.5</v>
      </c>
      <c r="K57" s="116" t="str">
        <f ca="1" xml:space="preserve"> IF(O57=1,"",RTD("cqg.rtd",,"StudyData",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/>
      </c>
      <c r="L57" s="116" t="e">
        <f ca="1">IF(K57="",NA(),RTD("cqg.rtd",,"StudyData",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#N/A</v>
      </c>
      <c r="M57" s="116">
        <f t="shared" ca="1" si="2"/>
        <v>3855.4</v>
      </c>
      <c r="O57" s="115">
        <f t="shared" si="7"/>
        <v>0</v>
      </c>
      <c r="R57" s="115">
        <f t="shared" ca="1" si="8"/>
        <v>1.0209999999999977</v>
      </c>
      <c r="S57" s="115" t="str">
        <f ca="1">IF(O57=1,"",RTD("cqg.rtd",,"StudyData", "(Vol("&amp;$E$13&amp;")when  (LocalYear("&amp;$E$13&amp;")="&amp;$D$2&amp;" AND LocalMonth("&amp;$E$13&amp;")="&amp;$C$2&amp;" AND LocalDay("&amp;$E$13&amp;")="&amp;$B$2&amp;" AND LocalHour("&amp;$E$13&amp;")="&amp;F57&amp;" AND LocalMinute("&amp;$E$13&amp;")="&amp;G57&amp;"))", "Bar", "", "Close", "5", "0", "", "", "","FALSE","T"))</f>
        <v/>
      </c>
      <c r="T57" s="115">
        <f ca="1">IF(O57=1,"",RTD("cqg.rtd",,"StudyData", "(Vol("&amp;$E$14&amp;")when  (LocalYear("&amp;$E$14&amp;")="&amp;$D$3&amp;" AND LocalMonth("&amp;$E$14&amp;")="&amp;$C$3&amp;" AND LocalDay("&amp;$E$14&amp;")="&amp;$B$3&amp;" AND LocalHour("&amp;$E$14&amp;")="&amp;F57&amp;" AND LocalMinute("&amp;$E$14&amp;")="&amp;G57&amp;"))", "Bar", "", "Close", "5", "0", "", "", "","FALSE","T"))</f>
        <v>8846</v>
      </c>
      <c r="U57" s="115">
        <f ca="1">IF(O57=1,"",RTD("cqg.rtd",,"StudyData", "(Vol("&amp;$E$15&amp;")when  (LocalYear("&amp;$E$15&amp;")="&amp;$D$4&amp;" AND LocalMonth("&amp;$E$15&amp;")="&amp;$C$4&amp;" AND LocalDay("&amp;$E$15&amp;")="&amp;$B$4&amp;" AND LocalHour("&amp;$E$15&amp;")="&amp;F57&amp;" AND LocalMinute("&amp;$E$15&amp;")="&amp;G57&amp;"))", "Bar", "", "Close", "5", "0", "", "", "","FALSE","T"))</f>
        <v>1989</v>
      </c>
      <c r="V57" s="115">
        <f ca="1">IF(O57=1,"",RTD("cqg.rtd",,"StudyData", "(Vol("&amp;$E$16&amp;")when  (LocalYear("&amp;$E$16&amp;")="&amp;$D$5&amp;" AND LocalMonth("&amp;$E$16&amp;")="&amp;$C$5&amp;" AND LocalDay("&amp;$E$16&amp;")="&amp;$B$5&amp;" AND LocalHour("&amp;$E$16&amp;")="&amp;F57&amp;" AND LocalMinute("&amp;$E$16&amp;")="&amp;G57&amp;"))", "Bar", "", "Close", "5", "0", "", "", "","FALSE","T"))</f>
        <v>1960</v>
      </c>
      <c r="W57" s="115">
        <f ca="1">IF(O57=1,"",RTD("cqg.rtd",,"StudyData", "(Vol("&amp;$E$17&amp;")when  (LocalYear("&amp;$E$17&amp;")="&amp;$D$6&amp;" AND LocalMonth("&amp;$E$17&amp;")="&amp;$C$6&amp;" AND LocalDay("&amp;$E$17&amp;")="&amp;$B$6&amp;" AND LocalHour("&amp;$E$17&amp;")="&amp;F57&amp;" AND LocalMinute("&amp;$E$17&amp;")="&amp;G57&amp;"))", "Bar", "", "Close", "5", "0", "", "", "","FALSE","T"))</f>
        <v>6860</v>
      </c>
      <c r="X57" s="115">
        <f ca="1">IF(O57=1,"",RTD("cqg.rtd",,"StudyData", "(Vol("&amp;$E$18&amp;")when  (LocalYear("&amp;$E$18&amp;")="&amp;$D$7&amp;" AND LocalMonth("&amp;$E$18&amp;")="&amp;$C$7&amp;" AND LocalDay("&amp;$E$18&amp;")="&amp;$B$7&amp;" AND LocalHour("&amp;$E$18&amp;")="&amp;F57&amp;" AND LocalMinute("&amp;$E$18&amp;")="&amp;G57&amp;"))", "Bar", "", "Close", "5", "0", "", "", "","FALSE","T"))</f>
        <v>1027</v>
      </c>
      <c r="Y57" s="115">
        <f ca="1">IF(O57=1,"",RTD("cqg.rtd",,"StudyData", "(Vol("&amp;$E$19&amp;")when  (LocalYear("&amp;$E$19&amp;")="&amp;$D$8&amp;" AND LocalMonth("&amp;$E$19&amp;")="&amp;$C$8&amp;" AND LocalDay("&amp;$E$19&amp;")="&amp;$B$8&amp;" AND LocalHour("&amp;$E$19&amp;")="&amp;F57&amp;" AND LocalMinute("&amp;$E$19&amp;")="&amp;G57&amp;"))", "Bar", "", "Close", "5", "0", "", "", "","FALSE","T"))</f>
        <v>10309</v>
      </c>
      <c r="Z57" s="115">
        <f ca="1">IF(O57=1,"",RTD("cqg.rtd",,"StudyData", "(Vol("&amp;$E$20&amp;")when  (LocalYear("&amp;$E$20&amp;")="&amp;$D$9&amp;" AND LocalMonth("&amp;$E$20&amp;")="&amp;$C$9&amp;" AND LocalDay("&amp;$E$20&amp;")="&amp;$B$9&amp;" AND LocalHour("&amp;$E$20&amp;")="&amp;F57&amp;" AND LocalMinute("&amp;$E$20&amp;")="&amp;G57&amp;"))", "Bar", "", "Close", "5", "0", "", "", "","FALSE","T"))</f>
        <v>2232</v>
      </c>
      <c r="AA57" s="115">
        <f ca="1">IF(O57=1,"",RTD("cqg.rtd",,"StudyData", "(Vol("&amp;$E$21&amp;")when  (LocalYear("&amp;$E$21&amp;")="&amp;$D$10&amp;" AND LocalMonth("&amp;$E$21&amp;")="&amp;$C$10&amp;" AND LocalDay("&amp;$E$21&amp;")="&amp;$B$10&amp;" AND LocalHour("&amp;$E$21&amp;")="&amp;F57&amp;" AND LocalMinute("&amp;$E$21&amp;")="&amp;G57&amp;"))", "Bar", "", "Close", "5", "0", "", "", "","FALSE","T"))</f>
        <v>3075</v>
      </c>
      <c r="AB57" s="115">
        <f ca="1">IF(O57=1,"",RTD("cqg.rtd",,"StudyData", "(Vol("&amp;$E$21&amp;")when  (LocalYear("&amp;$E$21&amp;")="&amp;$D$11&amp;" AND LocalMonth("&amp;$E$21&amp;")="&amp;$C$11&amp;" AND LocalDay("&amp;$E$21&amp;")="&amp;$B$11&amp;" AND LocalHour("&amp;$E$21&amp;")="&amp;F57&amp;" AND LocalMinute("&amp;$E$21&amp;")="&amp;G57&amp;"))", "Bar", "", "Close", "5", "0", "", "", "","FALSE","T"))</f>
        <v>2256</v>
      </c>
      <c r="AC57" s="116" t="str">
        <f t="shared" ca="1" si="3"/>
        <v/>
      </c>
      <c r="AE57" s="115" t="str">
        <f ca="1">IF($R57=1,SUM($S$1:S57),"")</f>
        <v/>
      </c>
      <c r="AF57" s="115" t="str">
        <f ca="1">IF($R57=1,SUM($T$1:T57),"")</f>
        <v/>
      </c>
      <c r="AG57" s="115" t="str">
        <f ca="1">IF($R57=1,SUM($U$1:U57),"")</f>
        <v/>
      </c>
      <c r="AH57" s="115" t="str">
        <f ca="1">IF($R57=1,SUM($V$1:V57),"")</f>
        <v/>
      </c>
      <c r="AI57" s="115" t="str">
        <f ca="1">IF($R57=1,SUM($W$1:W57),"")</f>
        <v/>
      </c>
      <c r="AJ57" s="115" t="str">
        <f ca="1">IF($R57=1,SUM($X$1:X57),"")</f>
        <v/>
      </c>
      <c r="AK57" s="115" t="str">
        <f ca="1">IF($R57=1,SUM($Y$1:Y57),"")</f>
        <v/>
      </c>
      <c r="AL57" s="115" t="str">
        <f ca="1">IF($R57=1,SUM($Z$1:Z57),"")</f>
        <v/>
      </c>
      <c r="AM57" s="115" t="str">
        <f ca="1">IF($R57=1,SUM($AA$1:AA57),"")</f>
        <v/>
      </c>
      <c r="AN57" s="115" t="str">
        <f ca="1">IF($R57=1,SUM($AB$1:AB57),"")</f>
        <v/>
      </c>
      <c r="AO57" s="115" t="str">
        <f ca="1">IF($R57=1,SUM($AC$1:AC57),"")</f>
        <v/>
      </c>
      <c r="AQ57" s="120" t="str">
        <f t="shared" si="9"/>
        <v>12:00</v>
      </c>
    </row>
    <row r="58" spans="6:43" x14ac:dyDescent="0.3">
      <c r="F58" s="115">
        <f t="shared" si="11"/>
        <v>12</v>
      </c>
      <c r="G58" s="117" t="str">
        <f t="shared" si="5"/>
        <v>05</v>
      </c>
      <c r="H58" s="118">
        <f t="shared" si="6"/>
        <v>0.50347222222222221</v>
      </c>
      <c r="K58" s="116" t="str">
        <f ca="1" xml:space="preserve"> IF(O58=1,"",RTD("cqg.rtd",,"StudyData",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/>
      </c>
      <c r="L58" s="116" t="e">
        <f ca="1">IF(K58="",NA(),RTD("cqg.rtd",,"StudyData",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#N/A</v>
      </c>
      <c r="M58" s="116">
        <f t="shared" ca="1" si="2"/>
        <v>3126</v>
      </c>
      <c r="O58" s="115">
        <f t="shared" si="7"/>
        <v>0</v>
      </c>
      <c r="R58" s="115">
        <f t="shared" ca="1" si="8"/>
        <v>1.0219999999999976</v>
      </c>
      <c r="S58" s="115" t="str">
        <f ca="1">IF(O58=1,"",RTD("cqg.rtd",,"StudyData", "(Vol("&amp;$E$13&amp;")when  (LocalYear("&amp;$E$13&amp;")="&amp;$D$2&amp;" AND LocalMonth("&amp;$E$13&amp;")="&amp;$C$2&amp;" AND LocalDay("&amp;$E$13&amp;")="&amp;$B$2&amp;" AND LocalHour("&amp;$E$13&amp;")="&amp;F58&amp;" AND LocalMinute("&amp;$E$13&amp;")="&amp;G58&amp;"))", "Bar", "", "Close", "5", "0", "", "", "","FALSE","T"))</f>
        <v/>
      </c>
      <c r="T58" s="115">
        <f ca="1">IF(O58=1,"",RTD("cqg.rtd",,"StudyData", "(Vol("&amp;$E$14&amp;")when  (LocalYear("&amp;$E$14&amp;")="&amp;$D$3&amp;" AND LocalMonth("&amp;$E$14&amp;")="&amp;$C$3&amp;" AND LocalDay("&amp;$E$14&amp;")="&amp;$B$3&amp;" AND LocalHour("&amp;$E$14&amp;")="&amp;F58&amp;" AND LocalMinute("&amp;$E$14&amp;")="&amp;G58&amp;"))", "Bar", "", "Close", "5", "0", "", "", "","FALSE","T"))</f>
        <v>6101</v>
      </c>
      <c r="U58" s="115">
        <f ca="1">IF(O58=1,"",RTD("cqg.rtd",,"StudyData", "(Vol("&amp;$E$15&amp;")when  (LocalYear("&amp;$E$15&amp;")="&amp;$D$4&amp;" AND LocalMonth("&amp;$E$15&amp;")="&amp;$C$4&amp;" AND LocalDay("&amp;$E$15&amp;")="&amp;$B$4&amp;" AND LocalHour("&amp;$E$15&amp;")="&amp;F58&amp;" AND LocalMinute("&amp;$E$15&amp;")="&amp;G58&amp;"))", "Bar", "", "Close", "5", "0", "", "", "","FALSE","T"))</f>
        <v>3487</v>
      </c>
      <c r="V58" s="115">
        <f ca="1">IF(O58=1,"",RTD("cqg.rtd",,"StudyData", "(Vol("&amp;$E$16&amp;")when  (LocalYear("&amp;$E$16&amp;")="&amp;$D$5&amp;" AND LocalMonth("&amp;$E$16&amp;")="&amp;$C$5&amp;" AND LocalDay("&amp;$E$16&amp;")="&amp;$B$5&amp;" AND LocalHour("&amp;$E$16&amp;")="&amp;F58&amp;" AND LocalMinute("&amp;$E$16&amp;")="&amp;G58&amp;"))", "Bar", "", "Close", "5", "0", "", "", "","FALSE","T"))</f>
        <v>1437</v>
      </c>
      <c r="W58" s="115">
        <f ca="1">IF(O58=1,"",RTD("cqg.rtd",,"StudyData", "(Vol("&amp;$E$17&amp;")when  (LocalYear("&amp;$E$17&amp;")="&amp;$D$6&amp;" AND LocalMonth("&amp;$E$17&amp;")="&amp;$C$6&amp;" AND LocalDay("&amp;$E$17&amp;")="&amp;$B$6&amp;" AND LocalHour("&amp;$E$17&amp;")="&amp;F58&amp;" AND LocalMinute("&amp;$E$17&amp;")="&amp;G58&amp;"))", "Bar", "", "Close", "5", "0", "", "", "","FALSE","T"))</f>
        <v>7535</v>
      </c>
      <c r="X58" s="115">
        <f ca="1">IF(O58=1,"",RTD("cqg.rtd",,"StudyData", "(Vol("&amp;$E$18&amp;")when  (LocalYear("&amp;$E$18&amp;")="&amp;$D$7&amp;" AND LocalMonth("&amp;$E$18&amp;")="&amp;$C$7&amp;" AND LocalDay("&amp;$E$18&amp;")="&amp;$B$7&amp;" AND LocalHour("&amp;$E$18&amp;")="&amp;F58&amp;" AND LocalMinute("&amp;$E$18&amp;")="&amp;G58&amp;"))", "Bar", "", "Close", "5", "0", "", "", "","FALSE","T"))</f>
        <v>1558</v>
      </c>
      <c r="Y58" s="115">
        <f ca="1">IF(O58=1,"",RTD("cqg.rtd",,"StudyData", "(Vol("&amp;$E$19&amp;")when  (LocalYear("&amp;$E$19&amp;")="&amp;$D$8&amp;" AND LocalMonth("&amp;$E$19&amp;")="&amp;$C$8&amp;" AND LocalDay("&amp;$E$19&amp;")="&amp;$B$8&amp;" AND LocalHour("&amp;$E$19&amp;")="&amp;F58&amp;" AND LocalMinute("&amp;$E$19&amp;")="&amp;G58&amp;"))", "Bar", "", "Close", "5", "0", "", "", "","FALSE","T"))</f>
        <v>3373</v>
      </c>
      <c r="Z58" s="115">
        <f ca="1">IF(O58=1,"",RTD("cqg.rtd",,"StudyData", "(Vol("&amp;$E$20&amp;")when  (LocalYear("&amp;$E$20&amp;")="&amp;$D$9&amp;" AND LocalMonth("&amp;$E$20&amp;")="&amp;$C$9&amp;" AND LocalDay("&amp;$E$20&amp;")="&amp;$B$9&amp;" AND LocalHour("&amp;$E$20&amp;")="&amp;F58&amp;" AND LocalMinute("&amp;$E$20&amp;")="&amp;G58&amp;"))", "Bar", "", "Close", "5", "0", "", "", "","FALSE","T"))</f>
        <v>2264</v>
      </c>
      <c r="AA58" s="115">
        <f ca="1">IF(O58=1,"",RTD("cqg.rtd",,"StudyData", "(Vol("&amp;$E$21&amp;")when  (LocalYear("&amp;$E$21&amp;")="&amp;$D$10&amp;" AND LocalMonth("&amp;$E$21&amp;")="&amp;$C$10&amp;" AND LocalDay("&amp;$E$21&amp;")="&amp;$B$10&amp;" AND LocalHour("&amp;$E$21&amp;")="&amp;F58&amp;" AND LocalMinute("&amp;$E$21&amp;")="&amp;G58&amp;"))", "Bar", "", "Close", "5", "0", "", "", "","FALSE","T"))</f>
        <v>3456</v>
      </c>
      <c r="AB58" s="115">
        <f ca="1">IF(O58=1,"",RTD("cqg.rtd",,"StudyData", "(Vol("&amp;$E$21&amp;")when  (LocalYear("&amp;$E$21&amp;")="&amp;$D$11&amp;" AND LocalMonth("&amp;$E$21&amp;")="&amp;$C$11&amp;" AND LocalDay("&amp;$E$21&amp;")="&amp;$B$11&amp;" AND LocalHour("&amp;$E$21&amp;")="&amp;F58&amp;" AND LocalMinute("&amp;$E$21&amp;")="&amp;G58&amp;"))", "Bar", "", "Close", "5", "0", "", "", "","FALSE","T"))</f>
        <v>2049</v>
      </c>
      <c r="AC58" s="116" t="str">
        <f t="shared" ca="1" si="3"/>
        <v/>
      </c>
      <c r="AE58" s="115" t="str">
        <f ca="1">IF($R58=1,SUM($S$1:S58),"")</f>
        <v/>
      </c>
      <c r="AF58" s="115" t="str">
        <f ca="1">IF($R58=1,SUM($T$1:T58),"")</f>
        <v/>
      </c>
      <c r="AG58" s="115" t="str">
        <f ca="1">IF($R58=1,SUM($U$1:U58),"")</f>
        <v/>
      </c>
      <c r="AH58" s="115" t="str">
        <f ca="1">IF($R58=1,SUM($V$1:V58),"")</f>
        <v/>
      </c>
      <c r="AI58" s="115" t="str">
        <f ca="1">IF($R58=1,SUM($W$1:W58),"")</f>
        <v/>
      </c>
      <c r="AJ58" s="115" t="str">
        <f ca="1">IF($R58=1,SUM($X$1:X58),"")</f>
        <v/>
      </c>
      <c r="AK58" s="115" t="str">
        <f ca="1">IF($R58=1,SUM($Y$1:Y58),"")</f>
        <v/>
      </c>
      <c r="AL58" s="115" t="str">
        <f ca="1">IF($R58=1,SUM($Z$1:Z58),"")</f>
        <v/>
      </c>
      <c r="AM58" s="115" t="str">
        <f ca="1">IF($R58=1,SUM($AA$1:AA58),"")</f>
        <v/>
      </c>
      <c r="AN58" s="115" t="str">
        <f ca="1">IF($R58=1,SUM($AB$1:AB58),"")</f>
        <v/>
      </c>
      <c r="AO58" s="115" t="str">
        <f ca="1">IF($R58=1,SUM($AC$1:AC58),"")</f>
        <v/>
      </c>
      <c r="AQ58" s="120" t="str">
        <f t="shared" si="9"/>
        <v>12:05</v>
      </c>
    </row>
    <row r="59" spans="6:43" x14ac:dyDescent="0.3">
      <c r="F59" s="115">
        <f t="shared" si="11"/>
        <v>12</v>
      </c>
      <c r="G59" s="117">
        <f t="shared" si="5"/>
        <v>10</v>
      </c>
      <c r="H59" s="118">
        <f t="shared" si="6"/>
        <v>0.50694444444444442</v>
      </c>
      <c r="K59" s="116" t="str">
        <f ca="1" xml:space="preserve"> IF(O59=1,"",RTD("cqg.rtd",,"StudyData",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/>
      </c>
      <c r="L59" s="116" t="e">
        <f ca="1">IF(K59="",NA(),RTD("cqg.rtd",,"StudyData",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#N/A</v>
      </c>
      <c r="M59" s="116">
        <f t="shared" ca="1" si="2"/>
        <v>3113.7</v>
      </c>
      <c r="O59" s="115">
        <f t="shared" si="7"/>
        <v>0</v>
      </c>
      <c r="R59" s="115">
        <f t="shared" ca="1" si="8"/>
        <v>1.0229999999999975</v>
      </c>
      <c r="S59" s="115" t="str">
        <f ca="1">IF(O59=1,"",RTD("cqg.rtd",,"StudyData", "(Vol("&amp;$E$13&amp;")when  (LocalYear("&amp;$E$13&amp;")="&amp;$D$2&amp;" AND LocalMonth("&amp;$E$13&amp;")="&amp;$C$2&amp;" AND LocalDay("&amp;$E$13&amp;")="&amp;$B$2&amp;" AND LocalHour("&amp;$E$13&amp;")="&amp;F59&amp;" AND LocalMinute("&amp;$E$13&amp;")="&amp;G59&amp;"))", "Bar", "", "Close", "5", "0", "", "", "","FALSE","T"))</f>
        <v/>
      </c>
      <c r="T59" s="115">
        <f ca="1">IF(O59=1,"",RTD("cqg.rtd",,"StudyData", "(Vol("&amp;$E$14&amp;")when  (LocalYear("&amp;$E$14&amp;")="&amp;$D$3&amp;" AND LocalMonth("&amp;$E$14&amp;")="&amp;$C$3&amp;" AND LocalDay("&amp;$E$14&amp;")="&amp;$B$3&amp;" AND LocalHour("&amp;$E$14&amp;")="&amp;F59&amp;" AND LocalMinute("&amp;$E$14&amp;")="&amp;G59&amp;"))", "Bar", "", "Close", "5", "0", "", "", "","FALSE","T"))</f>
        <v>7200</v>
      </c>
      <c r="U59" s="115">
        <f ca="1">IF(O59=1,"",RTD("cqg.rtd",,"StudyData", "(Vol("&amp;$E$15&amp;")when  (LocalYear("&amp;$E$15&amp;")="&amp;$D$4&amp;" AND LocalMonth("&amp;$E$15&amp;")="&amp;$C$4&amp;" AND LocalDay("&amp;$E$15&amp;")="&amp;$B$4&amp;" AND LocalHour("&amp;$E$15&amp;")="&amp;F59&amp;" AND LocalMinute("&amp;$E$15&amp;")="&amp;G59&amp;"))", "Bar", "", "Close", "5", "0", "", "", "","FALSE","T"))</f>
        <v>1807</v>
      </c>
      <c r="V59" s="115">
        <f ca="1">IF(O59=1,"",RTD("cqg.rtd",,"StudyData", "(Vol("&amp;$E$16&amp;")when  (LocalYear("&amp;$E$16&amp;")="&amp;$D$5&amp;" AND LocalMonth("&amp;$E$16&amp;")="&amp;$C$5&amp;" AND LocalDay("&amp;$E$16&amp;")="&amp;$B$5&amp;" AND LocalHour("&amp;$E$16&amp;")="&amp;F59&amp;" AND LocalMinute("&amp;$E$16&amp;")="&amp;G59&amp;"))", "Bar", "", "Close", "5", "0", "", "", "","FALSE","T"))</f>
        <v>3063</v>
      </c>
      <c r="W59" s="115">
        <f ca="1">IF(O59=1,"",RTD("cqg.rtd",,"StudyData", "(Vol("&amp;$E$17&amp;")when  (LocalYear("&amp;$E$17&amp;")="&amp;$D$6&amp;" AND LocalMonth("&amp;$E$17&amp;")="&amp;$C$6&amp;" AND LocalDay("&amp;$E$17&amp;")="&amp;$B$6&amp;" AND LocalHour("&amp;$E$17&amp;")="&amp;F59&amp;" AND LocalMinute("&amp;$E$17&amp;")="&amp;G59&amp;"))", "Bar", "", "Close", "5", "0", "", "", "","FALSE","T"))</f>
        <v>5551</v>
      </c>
      <c r="X59" s="115">
        <f ca="1">IF(O59=1,"",RTD("cqg.rtd",,"StudyData", "(Vol("&amp;$E$18&amp;")when  (LocalYear("&amp;$E$18&amp;")="&amp;$D$7&amp;" AND LocalMonth("&amp;$E$18&amp;")="&amp;$C$7&amp;" AND LocalDay("&amp;$E$18&amp;")="&amp;$B$7&amp;" AND LocalHour("&amp;$E$18&amp;")="&amp;F59&amp;" AND LocalMinute("&amp;$E$18&amp;")="&amp;G59&amp;"))", "Bar", "", "Close", "5", "0", "", "", "","FALSE","T"))</f>
        <v>1812</v>
      </c>
      <c r="Y59" s="115">
        <f ca="1">IF(O59=1,"",RTD("cqg.rtd",,"StudyData", "(Vol("&amp;$E$19&amp;")when  (LocalYear("&amp;$E$19&amp;")="&amp;$D$8&amp;" AND LocalMonth("&amp;$E$19&amp;")="&amp;$C$8&amp;" AND LocalDay("&amp;$E$19&amp;")="&amp;$B$8&amp;" AND LocalHour("&amp;$E$19&amp;")="&amp;F59&amp;" AND LocalMinute("&amp;$E$19&amp;")="&amp;G59&amp;"))", "Bar", "", "Close", "5", "0", "", "", "","FALSE","T"))</f>
        <v>4027</v>
      </c>
      <c r="Z59" s="115">
        <f ca="1">IF(O59=1,"",RTD("cqg.rtd",,"StudyData", "(Vol("&amp;$E$20&amp;")when  (LocalYear("&amp;$E$20&amp;")="&amp;$D$9&amp;" AND LocalMonth("&amp;$E$20&amp;")="&amp;$C$9&amp;" AND LocalDay("&amp;$E$20&amp;")="&amp;$B$9&amp;" AND LocalHour("&amp;$E$20&amp;")="&amp;F59&amp;" AND LocalMinute("&amp;$E$20&amp;")="&amp;G59&amp;"))", "Bar", "", "Close", "5", "0", "", "", "","FALSE","T"))</f>
        <v>2720</v>
      </c>
      <c r="AA59" s="115">
        <f ca="1">IF(O59=1,"",RTD("cqg.rtd",,"StudyData", "(Vol("&amp;$E$21&amp;")when  (LocalYear("&amp;$E$21&amp;")="&amp;$D$10&amp;" AND LocalMonth("&amp;$E$21&amp;")="&amp;$C$10&amp;" AND LocalDay("&amp;$E$21&amp;")="&amp;$B$10&amp;" AND LocalHour("&amp;$E$21&amp;")="&amp;F59&amp;" AND LocalMinute("&amp;$E$21&amp;")="&amp;G59&amp;"))", "Bar", "", "Close", "5", "0", "", "", "","FALSE","T"))</f>
        <v>1848</v>
      </c>
      <c r="AB59" s="115">
        <f ca="1">IF(O59=1,"",RTD("cqg.rtd",,"StudyData", "(Vol("&amp;$E$21&amp;")when  (LocalYear("&amp;$E$21&amp;")="&amp;$D$11&amp;" AND LocalMonth("&amp;$E$21&amp;")="&amp;$C$11&amp;" AND LocalDay("&amp;$E$21&amp;")="&amp;$B$11&amp;" AND LocalHour("&amp;$E$21&amp;")="&amp;F59&amp;" AND LocalMinute("&amp;$E$21&amp;")="&amp;G59&amp;"))", "Bar", "", "Close", "5", "0", "", "", "","FALSE","T"))</f>
        <v>3109</v>
      </c>
      <c r="AC59" s="116" t="str">
        <f t="shared" ca="1" si="3"/>
        <v/>
      </c>
      <c r="AE59" s="115" t="str">
        <f ca="1">IF($R59=1,SUM($S$1:S59),"")</f>
        <v/>
      </c>
      <c r="AF59" s="115" t="str">
        <f ca="1">IF($R59=1,SUM($T$1:T59),"")</f>
        <v/>
      </c>
      <c r="AG59" s="115" t="str">
        <f ca="1">IF($R59=1,SUM($U$1:U59),"")</f>
        <v/>
      </c>
      <c r="AH59" s="115" t="str">
        <f ca="1">IF($R59=1,SUM($V$1:V59),"")</f>
        <v/>
      </c>
      <c r="AI59" s="115" t="str">
        <f ca="1">IF($R59=1,SUM($W$1:W59),"")</f>
        <v/>
      </c>
      <c r="AJ59" s="115" t="str">
        <f ca="1">IF($R59=1,SUM($X$1:X59),"")</f>
        <v/>
      </c>
      <c r="AK59" s="115" t="str">
        <f ca="1">IF($R59=1,SUM($Y$1:Y59),"")</f>
        <v/>
      </c>
      <c r="AL59" s="115" t="str">
        <f ca="1">IF($R59=1,SUM($Z$1:Z59),"")</f>
        <v/>
      </c>
      <c r="AM59" s="115" t="str">
        <f ca="1">IF($R59=1,SUM($AA$1:AA59),"")</f>
        <v/>
      </c>
      <c r="AN59" s="115" t="str">
        <f ca="1">IF($R59=1,SUM($AB$1:AB59),"")</f>
        <v/>
      </c>
      <c r="AO59" s="115" t="str">
        <f ca="1">IF($R59=1,SUM($AC$1:AC59),"")</f>
        <v/>
      </c>
      <c r="AQ59" s="120" t="str">
        <f t="shared" si="9"/>
        <v>12:10</v>
      </c>
    </row>
    <row r="60" spans="6:43" x14ac:dyDescent="0.3">
      <c r="F60" s="115">
        <f t="shared" si="11"/>
        <v>12</v>
      </c>
      <c r="G60" s="117">
        <f t="shared" si="5"/>
        <v>15</v>
      </c>
      <c r="H60" s="118">
        <f t="shared" si="6"/>
        <v>0.51041666666666663</v>
      </c>
      <c r="K60" s="116" t="str">
        <f ca="1" xml:space="preserve"> IF(O60=1,"",RTD("cqg.rtd",,"StudyData",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/>
      </c>
      <c r="L60" s="116" t="e">
        <f ca="1">IF(K60="",NA(),RTD("cqg.rtd",,"StudyData",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#N/A</v>
      </c>
      <c r="M60" s="116">
        <f t="shared" ca="1" si="2"/>
        <v>3186.4</v>
      </c>
      <c r="O60" s="115">
        <f t="shared" si="7"/>
        <v>0</v>
      </c>
      <c r="R60" s="115">
        <f t="shared" ca="1" si="8"/>
        <v>1.0239999999999974</v>
      </c>
      <c r="S60" s="115" t="str">
        <f ca="1">IF(O60=1,"",RTD("cqg.rtd",,"StudyData", "(Vol("&amp;$E$13&amp;")when  (LocalYear("&amp;$E$13&amp;")="&amp;$D$2&amp;" AND LocalMonth("&amp;$E$13&amp;")="&amp;$C$2&amp;" AND LocalDay("&amp;$E$13&amp;")="&amp;$B$2&amp;" AND LocalHour("&amp;$E$13&amp;")="&amp;F60&amp;" AND LocalMinute("&amp;$E$13&amp;")="&amp;G60&amp;"))", "Bar", "", "Close", "5", "0", "", "", "","FALSE","T"))</f>
        <v/>
      </c>
      <c r="T60" s="115">
        <f ca="1">IF(O60=1,"",RTD("cqg.rtd",,"StudyData", "(Vol("&amp;$E$14&amp;")when  (LocalYear("&amp;$E$14&amp;")="&amp;$D$3&amp;" AND LocalMonth("&amp;$E$14&amp;")="&amp;$C$3&amp;" AND LocalDay("&amp;$E$14&amp;")="&amp;$B$3&amp;" AND LocalHour("&amp;$E$14&amp;")="&amp;F60&amp;" AND LocalMinute("&amp;$E$14&amp;")="&amp;G60&amp;"))", "Bar", "", "Close", "5", "0", "", "", "","FALSE","T"))</f>
        <v>5568</v>
      </c>
      <c r="U60" s="115">
        <f ca="1">IF(O60=1,"",RTD("cqg.rtd",,"StudyData", "(Vol("&amp;$E$15&amp;")when  (LocalYear("&amp;$E$15&amp;")="&amp;$D$4&amp;" AND LocalMonth("&amp;$E$15&amp;")="&amp;$C$4&amp;" AND LocalDay("&amp;$E$15&amp;")="&amp;$B$4&amp;" AND LocalHour("&amp;$E$15&amp;")="&amp;F60&amp;" AND LocalMinute("&amp;$E$15&amp;")="&amp;G60&amp;"))", "Bar", "", "Close", "5", "0", "", "", "","FALSE","T"))</f>
        <v>1548</v>
      </c>
      <c r="V60" s="115">
        <f ca="1">IF(O60=1,"",RTD("cqg.rtd",,"StudyData", "(Vol("&amp;$E$16&amp;")when  (LocalYear("&amp;$E$16&amp;")="&amp;$D$5&amp;" AND LocalMonth("&amp;$E$16&amp;")="&amp;$C$5&amp;" AND LocalDay("&amp;$E$16&amp;")="&amp;$B$5&amp;" AND LocalHour("&amp;$E$16&amp;")="&amp;F60&amp;" AND LocalMinute("&amp;$E$16&amp;")="&amp;G60&amp;"))", "Bar", "", "Close", "5", "0", "", "", "","FALSE","T"))</f>
        <v>2276</v>
      </c>
      <c r="W60" s="115">
        <f ca="1">IF(O60=1,"",RTD("cqg.rtd",,"StudyData", "(Vol("&amp;$E$17&amp;")when  (LocalYear("&amp;$E$17&amp;")="&amp;$D$6&amp;" AND LocalMonth("&amp;$E$17&amp;")="&amp;$C$6&amp;" AND LocalDay("&amp;$E$17&amp;")="&amp;$B$6&amp;" AND LocalHour("&amp;$E$17&amp;")="&amp;F60&amp;" AND LocalMinute("&amp;$E$17&amp;")="&amp;G60&amp;"))", "Bar", "", "Close", "5", "0", "", "", "","FALSE","T"))</f>
        <v>9664</v>
      </c>
      <c r="X60" s="115">
        <f ca="1">IF(O60=1,"",RTD("cqg.rtd",,"StudyData", "(Vol("&amp;$E$18&amp;")when  (LocalYear("&amp;$E$18&amp;")="&amp;$D$7&amp;" AND LocalMonth("&amp;$E$18&amp;")="&amp;$C$7&amp;" AND LocalDay("&amp;$E$18&amp;")="&amp;$B$7&amp;" AND LocalHour("&amp;$E$18&amp;")="&amp;F60&amp;" AND LocalMinute("&amp;$E$18&amp;")="&amp;G60&amp;"))", "Bar", "", "Close", "5", "0", "", "", "","FALSE","T"))</f>
        <v>1692</v>
      </c>
      <c r="Y60" s="115">
        <f ca="1">IF(O60=1,"",RTD("cqg.rtd",,"StudyData", "(Vol("&amp;$E$19&amp;")when  (LocalYear("&amp;$E$19&amp;")="&amp;$D$8&amp;" AND LocalMonth("&amp;$E$19&amp;")="&amp;$C$8&amp;" AND LocalDay("&amp;$E$19&amp;")="&amp;$B$8&amp;" AND LocalHour("&amp;$E$19&amp;")="&amp;F60&amp;" AND LocalMinute("&amp;$E$19&amp;")="&amp;G60&amp;"))", "Bar", "", "Close", "5", "0", "", "", "","FALSE","T"))</f>
        <v>2715</v>
      </c>
      <c r="Z60" s="115">
        <f ca="1">IF(O60=1,"",RTD("cqg.rtd",,"StudyData", "(Vol("&amp;$E$20&amp;")when  (LocalYear("&amp;$E$20&amp;")="&amp;$D$9&amp;" AND LocalMonth("&amp;$E$20&amp;")="&amp;$C$9&amp;" AND LocalDay("&amp;$E$20&amp;")="&amp;$B$9&amp;" AND LocalHour("&amp;$E$20&amp;")="&amp;F60&amp;" AND LocalMinute("&amp;$E$20&amp;")="&amp;G60&amp;"))", "Bar", "", "Close", "5", "0", "", "", "","FALSE","T"))</f>
        <v>3757</v>
      </c>
      <c r="AA60" s="115">
        <f ca="1">IF(O60=1,"",RTD("cqg.rtd",,"StudyData", "(Vol("&amp;$E$21&amp;")when  (LocalYear("&amp;$E$21&amp;")="&amp;$D$10&amp;" AND LocalMonth("&amp;$E$21&amp;")="&amp;$C$10&amp;" AND LocalDay("&amp;$E$21&amp;")="&amp;$B$10&amp;" AND LocalHour("&amp;$E$21&amp;")="&amp;F60&amp;" AND LocalMinute("&amp;$E$21&amp;")="&amp;G60&amp;"))", "Bar", "", "Close", "5", "0", "", "", "","FALSE","T"))</f>
        <v>2238</v>
      </c>
      <c r="AB60" s="115">
        <f ca="1">IF(O60=1,"",RTD("cqg.rtd",,"StudyData", "(Vol("&amp;$E$21&amp;")when  (LocalYear("&amp;$E$21&amp;")="&amp;$D$11&amp;" AND LocalMonth("&amp;$E$21&amp;")="&amp;$C$11&amp;" AND LocalDay("&amp;$E$21&amp;")="&amp;$B$11&amp;" AND LocalHour("&amp;$E$21&amp;")="&amp;F60&amp;" AND LocalMinute("&amp;$E$21&amp;")="&amp;G60&amp;"))", "Bar", "", "Close", "5", "0", "", "", "","FALSE","T"))</f>
        <v>2406</v>
      </c>
      <c r="AC60" s="116" t="str">
        <f t="shared" ca="1" si="3"/>
        <v/>
      </c>
      <c r="AE60" s="115" t="str">
        <f ca="1">IF($R60=1,SUM($S$1:S60),"")</f>
        <v/>
      </c>
      <c r="AF60" s="115" t="str">
        <f ca="1">IF($R60=1,SUM($T$1:T60),"")</f>
        <v/>
      </c>
      <c r="AG60" s="115" t="str">
        <f ca="1">IF($R60=1,SUM($U$1:U60),"")</f>
        <v/>
      </c>
      <c r="AH60" s="115" t="str">
        <f ca="1">IF($R60=1,SUM($V$1:V60),"")</f>
        <v/>
      </c>
      <c r="AI60" s="115" t="str">
        <f ca="1">IF($R60=1,SUM($W$1:W60),"")</f>
        <v/>
      </c>
      <c r="AJ60" s="115" t="str">
        <f ca="1">IF($R60=1,SUM($X$1:X60),"")</f>
        <v/>
      </c>
      <c r="AK60" s="115" t="str">
        <f ca="1">IF($R60=1,SUM($Y$1:Y60),"")</f>
        <v/>
      </c>
      <c r="AL60" s="115" t="str">
        <f ca="1">IF($R60=1,SUM($Z$1:Z60),"")</f>
        <v/>
      </c>
      <c r="AM60" s="115" t="str">
        <f ca="1">IF($R60=1,SUM($AA$1:AA60),"")</f>
        <v/>
      </c>
      <c r="AN60" s="115" t="str">
        <f ca="1">IF($R60=1,SUM($AB$1:AB60),"")</f>
        <v/>
      </c>
      <c r="AO60" s="115" t="str">
        <f ca="1">IF($R60=1,SUM($AC$1:AC60),"")</f>
        <v/>
      </c>
      <c r="AQ60" s="120" t="str">
        <f t="shared" si="9"/>
        <v>12:15</v>
      </c>
    </row>
    <row r="61" spans="6:43" x14ac:dyDescent="0.3">
      <c r="F61" s="115">
        <f t="shared" si="11"/>
        <v>12</v>
      </c>
      <c r="G61" s="117">
        <f t="shared" si="5"/>
        <v>20</v>
      </c>
      <c r="H61" s="118">
        <f t="shared" si="6"/>
        <v>0.51388888888888895</v>
      </c>
      <c r="K61" s="116" t="str">
        <f ca="1" xml:space="preserve"> IF(O61=1,"",RTD("cqg.rtd",,"StudyData",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/>
      </c>
      <c r="L61" s="116" t="e">
        <f ca="1">IF(K61="",NA(),RTD("cqg.rtd",,"StudyData",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#N/A</v>
      </c>
      <c r="M61" s="116">
        <f t="shared" ca="1" si="2"/>
        <v>2607.3000000000002</v>
      </c>
      <c r="O61" s="115">
        <f t="shared" si="7"/>
        <v>0</v>
      </c>
      <c r="R61" s="115">
        <f t="shared" ca="1" si="8"/>
        <v>1.0249999999999972</v>
      </c>
      <c r="S61" s="115" t="str">
        <f ca="1">IF(O61=1,"",RTD("cqg.rtd",,"StudyData", "(Vol("&amp;$E$13&amp;")when  (LocalYear("&amp;$E$13&amp;")="&amp;$D$2&amp;" AND LocalMonth("&amp;$E$13&amp;")="&amp;$C$2&amp;" AND LocalDay("&amp;$E$13&amp;")="&amp;$B$2&amp;" AND LocalHour("&amp;$E$13&amp;")="&amp;F61&amp;" AND LocalMinute("&amp;$E$13&amp;")="&amp;G61&amp;"))", "Bar", "", "Close", "5", "0", "", "", "","FALSE","T"))</f>
        <v/>
      </c>
      <c r="T61" s="115">
        <f ca="1">IF(O61=1,"",RTD("cqg.rtd",,"StudyData", "(Vol("&amp;$E$14&amp;")when  (LocalYear("&amp;$E$14&amp;")="&amp;$D$3&amp;" AND LocalMonth("&amp;$E$14&amp;")="&amp;$C$3&amp;" AND LocalDay("&amp;$E$14&amp;")="&amp;$B$3&amp;" AND LocalHour("&amp;$E$14&amp;")="&amp;F61&amp;" AND LocalMinute("&amp;$E$14&amp;")="&amp;G61&amp;"))", "Bar", "", "Close", "5", "0", "", "", "","FALSE","T"))</f>
        <v>3580</v>
      </c>
      <c r="U61" s="115">
        <f ca="1">IF(O61=1,"",RTD("cqg.rtd",,"StudyData", "(Vol("&amp;$E$15&amp;")when  (LocalYear("&amp;$E$15&amp;")="&amp;$D$4&amp;" AND LocalMonth("&amp;$E$15&amp;")="&amp;$C$4&amp;" AND LocalDay("&amp;$E$15&amp;")="&amp;$B$4&amp;" AND LocalHour("&amp;$E$15&amp;")="&amp;F61&amp;" AND LocalMinute("&amp;$E$15&amp;")="&amp;G61&amp;"))", "Bar", "", "Close", "5", "0", "", "", "","FALSE","T"))</f>
        <v>2093</v>
      </c>
      <c r="V61" s="115">
        <f ca="1">IF(O61=1,"",RTD("cqg.rtd",,"StudyData", "(Vol("&amp;$E$16&amp;")when  (LocalYear("&amp;$E$16&amp;")="&amp;$D$5&amp;" AND LocalMonth("&amp;$E$16&amp;")="&amp;$C$5&amp;" AND LocalDay("&amp;$E$16&amp;")="&amp;$B$5&amp;" AND LocalHour("&amp;$E$16&amp;")="&amp;F61&amp;" AND LocalMinute("&amp;$E$16&amp;")="&amp;G61&amp;"))", "Bar", "", "Close", "5", "0", "", "", "","FALSE","T"))</f>
        <v>2102</v>
      </c>
      <c r="W61" s="115">
        <f ca="1">IF(O61=1,"",RTD("cqg.rtd",,"StudyData", "(Vol("&amp;$E$17&amp;")when  (LocalYear("&amp;$E$17&amp;")="&amp;$D$6&amp;" AND LocalMonth("&amp;$E$17&amp;")="&amp;$C$6&amp;" AND LocalDay("&amp;$E$17&amp;")="&amp;$B$6&amp;" AND LocalHour("&amp;$E$17&amp;")="&amp;F61&amp;" AND LocalMinute("&amp;$E$17&amp;")="&amp;G61&amp;"))", "Bar", "", "Close", "5", "0", "", "", "","FALSE","T"))</f>
        <v>8379</v>
      </c>
      <c r="X61" s="115">
        <f ca="1">IF(O61=1,"",RTD("cqg.rtd",,"StudyData", "(Vol("&amp;$E$18&amp;")when  (LocalYear("&amp;$E$18&amp;")="&amp;$D$7&amp;" AND LocalMonth("&amp;$E$18&amp;")="&amp;$C$7&amp;" AND LocalDay("&amp;$E$18&amp;")="&amp;$B$7&amp;" AND LocalHour("&amp;$E$18&amp;")="&amp;F61&amp;" AND LocalMinute("&amp;$E$18&amp;")="&amp;G61&amp;"))", "Bar", "", "Close", "5", "0", "", "", "","FALSE","T"))</f>
        <v>1150</v>
      </c>
      <c r="Y61" s="115">
        <f ca="1">IF(O61=1,"",RTD("cqg.rtd",,"StudyData", "(Vol("&amp;$E$19&amp;")when  (LocalYear("&amp;$E$19&amp;")="&amp;$D$8&amp;" AND LocalMonth("&amp;$E$19&amp;")="&amp;$C$8&amp;" AND LocalDay("&amp;$E$19&amp;")="&amp;$B$8&amp;" AND LocalHour("&amp;$E$19&amp;")="&amp;F61&amp;" AND LocalMinute("&amp;$E$19&amp;")="&amp;G61&amp;"))", "Bar", "", "Close", "5", "0", "", "", "","FALSE","T"))</f>
        <v>1893</v>
      </c>
      <c r="Z61" s="115">
        <f ca="1">IF(O61=1,"",RTD("cqg.rtd",,"StudyData", "(Vol("&amp;$E$20&amp;")when  (LocalYear("&amp;$E$20&amp;")="&amp;$D$9&amp;" AND LocalMonth("&amp;$E$20&amp;")="&amp;$C$9&amp;" AND LocalDay("&amp;$E$20&amp;")="&amp;$B$9&amp;" AND LocalHour("&amp;$E$20&amp;")="&amp;F61&amp;" AND LocalMinute("&amp;$E$20&amp;")="&amp;G61&amp;"))", "Bar", "", "Close", "5", "0", "", "", "","FALSE","T"))</f>
        <v>3347</v>
      </c>
      <c r="AA61" s="115">
        <f ca="1">IF(O61=1,"",RTD("cqg.rtd",,"StudyData", "(Vol("&amp;$E$21&amp;")when  (LocalYear("&amp;$E$21&amp;")="&amp;$D$10&amp;" AND LocalMonth("&amp;$E$21&amp;")="&amp;$C$10&amp;" AND LocalDay("&amp;$E$21&amp;")="&amp;$B$10&amp;" AND LocalHour("&amp;$E$21&amp;")="&amp;F61&amp;" AND LocalMinute("&amp;$E$21&amp;")="&amp;G61&amp;"))", "Bar", "", "Close", "5", "0", "", "", "","FALSE","T"))</f>
        <v>1722</v>
      </c>
      <c r="AB61" s="115">
        <f ca="1">IF(O61=1,"",RTD("cqg.rtd",,"StudyData", "(Vol("&amp;$E$21&amp;")when  (LocalYear("&amp;$E$21&amp;")="&amp;$D$11&amp;" AND LocalMonth("&amp;$E$21&amp;")="&amp;$C$11&amp;" AND LocalDay("&amp;$E$21&amp;")="&amp;$B$11&amp;" AND LocalHour("&amp;$E$21&amp;")="&amp;F61&amp;" AND LocalMinute("&amp;$E$21&amp;")="&amp;G61&amp;"))", "Bar", "", "Close", "5", "0", "", "", "","FALSE","T"))</f>
        <v>1807</v>
      </c>
      <c r="AC61" s="116" t="str">
        <f t="shared" ca="1" si="3"/>
        <v/>
      </c>
      <c r="AE61" s="115" t="str">
        <f ca="1">IF($R61=1,SUM($S$1:S61),"")</f>
        <v/>
      </c>
      <c r="AF61" s="115" t="str">
        <f ca="1">IF($R61=1,SUM($T$1:T61),"")</f>
        <v/>
      </c>
      <c r="AG61" s="115" t="str">
        <f ca="1">IF($R61=1,SUM($U$1:U61),"")</f>
        <v/>
      </c>
      <c r="AH61" s="115" t="str">
        <f ca="1">IF($R61=1,SUM($V$1:V61),"")</f>
        <v/>
      </c>
      <c r="AI61" s="115" t="str">
        <f ca="1">IF($R61=1,SUM($W$1:W61),"")</f>
        <v/>
      </c>
      <c r="AJ61" s="115" t="str">
        <f ca="1">IF($R61=1,SUM($X$1:X61),"")</f>
        <v/>
      </c>
      <c r="AK61" s="115" t="str">
        <f ca="1">IF($R61=1,SUM($Y$1:Y61),"")</f>
        <v/>
      </c>
      <c r="AL61" s="115" t="str">
        <f ca="1">IF($R61=1,SUM($Z$1:Z61),"")</f>
        <v/>
      </c>
      <c r="AM61" s="115" t="str">
        <f ca="1">IF($R61=1,SUM($AA$1:AA61),"")</f>
        <v/>
      </c>
      <c r="AN61" s="115" t="str">
        <f ca="1">IF($R61=1,SUM($AB$1:AB61),"")</f>
        <v/>
      </c>
      <c r="AO61" s="115" t="str">
        <f ca="1">IF($R61=1,SUM($AC$1:AC61),"")</f>
        <v/>
      </c>
      <c r="AQ61" s="120" t="str">
        <f t="shared" si="9"/>
        <v>12:20</v>
      </c>
    </row>
    <row r="62" spans="6:43" x14ac:dyDescent="0.3">
      <c r="F62" s="115">
        <f t="shared" si="11"/>
        <v>12</v>
      </c>
      <c r="G62" s="117">
        <f t="shared" si="5"/>
        <v>25</v>
      </c>
      <c r="H62" s="118">
        <f t="shared" si="6"/>
        <v>0.51736111111111105</v>
      </c>
      <c r="K62" s="116" t="str">
        <f ca="1" xml:space="preserve"> IF(O62=1,"",RTD("cqg.rtd",,"StudyData",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/>
      </c>
      <c r="L62" s="116" t="e">
        <f ca="1">IF(K62="",NA(),RTD("cqg.rtd",,"StudyData",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#N/A</v>
      </c>
      <c r="M62" s="116">
        <f t="shared" ca="1" si="2"/>
        <v>2362.9</v>
      </c>
      <c r="O62" s="115">
        <f t="shared" si="7"/>
        <v>0</v>
      </c>
      <c r="R62" s="115">
        <f t="shared" ca="1" si="8"/>
        <v>1.0259999999999971</v>
      </c>
      <c r="S62" s="115" t="str">
        <f ca="1">IF(O62=1,"",RTD("cqg.rtd",,"StudyData", "(Vol("&amp;$E$13&amp;")when  (LocalYear("&amp;$E$13&amp;")="&amp;$D$2&amp;" AND LocalMonth("&amp;$E$13&amp;")="&amp;$C$2&amp;" AND LocalDay("&amp;$E$13&amp;")="&amp;$B$2&amp;" AND LocalHour("&amp;$E$13&amp;")="&amp;F62&amp;" AND LocalMinute("&amp;$E$13&amp;")="&amp;G62&amp;"))", "Bar", "", "Close", "5", "0", "", "", "","FALSE","T"))</f>
        <v/>
      </c>
      <c r="T62" s="115">
        <f ca="1">IF(O62=1,"",RTD("cqg.rtd",,"StudyData", "(Vol("&amp;$E$14&amp;")when  (LocalYear("&amp;$E$14&amp;")="&amp;$D$3&amp;" AND LocalMonth("&amp;$E$14&amp;")="&amp;$C$3&amp;" AND LocalDay("&amp;$E$14&amp;")="&amp;$B$3&amp;" AND LocalHour("&amp;$E$14&amp;")="&amp;F62&amp;" AND LocalMinute("&amp;$E$14&amp;")="&amp;G62&amp;"))", "Bar", "", "Close", "5", "0", "", "", "","FALSE","T"))</f>
        <v>3099</v>
      </c>
      <c r="U62" s="115">
        <f ca="1">IF(O62=1,"",RTD("cqg.rtd",,"StudyData", "(Vol("&amp;$E$15&amp;")when  (LocalYear("&amp;$E$15&amp;")="&amp;$D$4&amp;" AND LocalMonth("&amp;$E$15&amp;")="&amp;$C$4&amp;" AND LocalDay("&amp;$E$15&amp;")="&amp;$B$4&amp;" AND LocalHour("&amp;$E$15&amp;")="&amp;F62&amp;" AND LocalMinute("&amp;$E$15&amp;")="&amp;G62&amp;"))", "Bar", "", "Close", "5", "0", "", "", "","FALSE","T"))</f>
        <v>2363</v>
      </c>
      <c r="V62" s="115">
        <f ca="1">IF(O62=1,"",RTD("cqg.rtd",,"StudyData", "(Vol("&amp;$E$16&amp;")when  (LocalYear("&amp;$E$16&amp;")="&amp;$D$5&amp;" AND LocalMonth("&amp;$E$16&amp;")="&amp;$C$5&amp;" AND LocalDay("&amp;$E$16&amp;")="&amp;$B$5&amp;" AND LocalHour("&amp;$E$16&amp;")="&amp;F62&amp;" AND LocalMinute("&amp;$E$16&amp;")="&amp;G62&amp;"))", "Bar", "", "Close", "5", "0", "", "", "","FALSE","T"))</f>
        <v>3302</v>
      </c>
      <c r="W62" s="115">
        <f ca="1">IF(O62=1,"",RTD("cqg.rtd",,"StudyData", "(Vol("&amp;$E$17&amp;")when  (LocalYear("&amp;$E$17&amp;")="&amp;$D$6&amp;" AND LocalMonth("&amp;$E$17&amp;")="&amp;$C$6&amp;" AND LocalDay("&amp;$E$17&amp;")="&amp;$B$6&amp;" AND LocalHour("&amp;$E$17&amp;")="&amp;F62&amp;" AND LocalMinute("&amp;$E$17&amp;")="&amp;G62&amp;"))", "Bar", "", "Close", "5", "0", "", "", "","FALSE","T"))</f>
        <v>4734</v>
      </c>
      <c r="X62" s="115">
        <f ca="1">IF(O62=1,"",RTD("cqg.rtd",,"StudyData", "(Vol("&amp;$E$18&amp;")when  (LocalYear("&amp;$E$18&amp;")="&amp;$D$7&amp;" AND LocalMonth("&amp;$E$18&amp;")="&amp;$C$7&amp;" AND LocalDay("&amp;$E$18&amp;")="&amp;$B$7&amp;" AND LocalHour("&amp;$E$18&amp;")="&amp;F62&amp;" AND LocalMinute("&amp;$E$18&amp;")="&amp;G62&amp;"))", "Bar", "", "Close", "5", "0", "", "", "","FALSE","T"))</f>
        <v>1698</v>
      </c>
      <c r="Y62" s="115">
        <f ca="1">IF(O62=1,"",RTD("cqg.rtd",,"StudyData", "(Vol("&amp;$E$19&amp;")when  (LocalYear("&amp;$E$19&amp;")="&amp;$D$8&amp;" AND LocalMonth("&amp;$E$19&amp;")="&amp;$C$8&amp;" AND LocalDay("&amp;$E$19&amp;")="&amp;$B$8&amp;" AND LocalHour("&amp;$E$19&amp;")="&amp;F62&amp;" AND LocalMinute("&amp;$E$19&amp;")="&amp;G62&amp;"))", "Bar", "", "Close", "5", "0", "", "", "","FALSE","T"))</f>
        <v>3481</v>
      </c>
      <c r="Z62" s="115">
        <f ca="1">IF(O62=1,"",RTD("cqg.rtd",,"StudyData", "(Vol("&amp;$E$20&amp;")when  (LocalYear("&amp;$E$20&amp;")="&amp;$D$9&amp;" AND LocalMonth("&amp;$E$20&amp;")="&amp;$C$9&amp;" AND LocalDay("&amp;$E$20&amp;")="&amp;$B$9&amp;" AND LocalHour("&amp;$E$20&amp;")="&amp;F62&amp;" AND LocalMinute("&amp;$E$20&amp;")="&amp;G62&amp;"))", "Bar", "", "Close", "5", "0", "", "", "","FALSE","T"))</f>
        <v>1985</v>
      </c>
      <c r="AA62" s="115">
        <f ca="1">IF(O62=1,"",RTD("cqg.rtd",,"StudyData", "(Vol("&amp;$E$21&amp;")when  (LocalYear("&amp;$E$21&amp;")="&amp;$D$10&amp;" AND LocalMonth("&amp;$E$21&amp;")="&amp;$C$10&amp;" AND LocalDay("&amp;$E$21&amp;")="&amp;$B$10&amp;" AND LocalHour("&amp;$E$21&amp;")="&amp;F62&amp;" AND LocalMinute("&amp;$E$21&amp;")="&amp;G62&amp;"))", "Bar", "", "Close", "5", "0", "", "", "","FALSE","T"))</f>
        <v>1403</v>
      </c>
      <c r="AB62" s="115">
        <f ca="1">IF(O62=1,"",RTD("cqg.rtd",,"StudyData", "(Vol("&amp;$E$21&amp;")when  (LocalYear("&amp;$E$21&amp;")="&amp;$D$11&amp;" AND LocalMonth("&amp;$E$21&amp;")="&amp;$C$11&amp;" AND LocalDay("&amp;$E$21&amp;")="&amp;$B$11&amp;" AND LocalHour("&amp;$E$21&amp;")="&amp;F62&amp;" AND LocalMinute("&amp;$E$21&amp;")="&amp;G62&amp;"))", "Bar", "", "Close", "5", "0", "", "", "","FALSE","T"))</f>
        <v>1564</v>
      </c>
      <c r="AC62" s="116" t="str">
        <f t="shared" ca="1" si="3"/>
        <v/>
      </c>
      <c r="AE62" s="115" t="str">
        <f ca="1">IF($R62=1,SUM($S$1:S62),"")</f>
        <v/>
      </c>
      <c r="AF62" s="115" t="str">
        <f ca="1">IF($R62=1,SUM($T$1:T62),"")</f>
        <v/>
      </c>
      <c r="AG62" s="115" t="str">
        <f ca="1">IF($R62=1,SUM($U$1:U62),"")</f>
        <v/>
      </c>
      <c r="AH62" s="115" t="str">
        <f ca="1">IF($R62=1,SUM($V$1:V62),"")</f>
        <v/>
      </c>
      <c r="AI62" s="115" t="str">
        <f ca="1">IF($R62=1,SUM($W$1:W62),"")</f>
        <v/>
      </c>
      <c r="AJ62" s="115" t="str">
        <f ca="1">IF($R62=1,SUM($X$1:X62),"")</f>
        <v/>
      </c>
      <c r="AK62" s="115" t="str">
        <f ca="1">IF($R62=1,SUM($Y$1:Y62),"")</f>
        <v/>
      </c>
      <c r="AL62" s="115" t="str">
        <f ca="1">IF($R62=1,SUM($Z$1:Z62),"")</f>
        <v/>
      </c>
      <c r="AM62" s="115" t="str">
        <f ca="1">IF($R62=1,SUM($AA$1:AA62),"")</f>
        <v/>
      </c>
      <c r="AN62" s="115" t="str">
        <f ca="1">IF($R62=1,SUM($AB$1:AB62),"")</f>
        <v/>
      </c>
      <c r="AO62" s="115" t="str">
        <f ca="1">IF($R62=1,SUM($AC$1:AC62),"")</f>
        <v/>
      </c>
      <c r="AQ62" s="120" t="str">
        <f t="shared" si="9"/>
        <v>12:25</v>
      </c>
    </row>
    <row r="63" spans="6:43" x14ac:dyDescent="0.3">
      <c r="F63" s="115">
        <f t="shared" si="11"/>
        <v>12</v>
      </c>
      <c r="G63" s="117">
        <f t="shared" si="5"/>
        <v>30</v>
      </c>
      <c r="H63" s="118">
        <f t="shared" si="6"/>
        <v>0.52083333333333337</v>
      </c>
      <c r="K63" s="116" t="str">
        <f ca="1" xml:space="preserve"> IF(O63=1,"",RTD("cqg.rtd",,"StudyData",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/>
      </c>
      <c r="L63" s="116" t="e">
        <f ca="1">IF(K63="",NA(),RTD("cqg.rtd",,"StudyData",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#N/A</v>
      </c>
      <c r="M63" s="116">
        <f t="shared" ca="1" si="2"/>
        <v>2246.8000000000002</v>
      </c>
      <c r="O63" s="115">
        <f t="shared" si="7"/>
        <v>0</v>
      </c>
      <c r="R63" s="115">
        <f t="shared" ca="1" si="8"/>
        <v>1.026999999999997</v>
      </c>
      <c r="S63" s="115" t="str">
        <f ca="1">IF(O63=1,"",RTD("cqg.rtd",,"StudyData", "(Vol("&amp;$E$13&amp;")when  (LocalYear("&amp;$E$13&amp;")="&amp;$D$2&amp;" AND LocalMonth("&amp;$E$13&amp;")="&amp;$C$2&amp;" AND LocalDay("&amp;$E$13&amp;")="&amp;$B$2&amp;" AND LocalHour("&amp;$E$13&amp;")="&amp;F63&amp;" AND LocalMinute("&amp;$E$13&amp;")="&amp;G63&amp;"))", "Bar", "", "Close", "5", "0", "", "", "","FALSE","T"))</f>
        <v/>
      </c>
      <c r="T63" s="115">
        <f ca="1">IF(O63=1,"",RTD("cqg.rtd",,"StudyData", "(Vol("&amp;$E$14&amp;")when  (LocalYear("&amp;$E$14&amp;")="&amp;$D$3&amp;" AND LocalMonth("&amp;$E$14&amp;")="&amp;$C$3&amp;" AND LocalDay("&amp;$E$14&amp;")="&amp;$B$3&amp;" AND LocalHour("&amp;$E$14&amp;")="&amp;F63&amp;" AND LocalMinute("&amp;$E$14&amp;")="&amp;G63&amp;"))", "Bar", "", "Close", "5", "0", "", "", "","FALSE","T"))</f>
        <v>3074</v>
      </c>
      <c r="U63" s="115">
        <f ca="1">IF(O63=1,"",RTD("cqg.rtd",,"StudyData", "(Vol("&amp;$E$15&amp;")when  (LocalYear("&amp;$E$15&amp;")="&amp;$D$4&amp;" AND LocalMonth("&amp;$E$15&amp;")="&amp;$C$4&amp;" AND LocalDay("&amp;$E$15&amp;")="&amp;$B$4&amp;" AND LocalHour("&amp;$E$15&amp;")="&amp;F63&amp;" AND LocalMinute("&amp;$E$15&amp;")="&amp;G63&amp;"))", "Bar", "", "Close", "5", "0", "", "", "","FALSE","T"))</f>
        <v>1684</v>
      </c>
      <c r="V63" s="115">
        <f ca="1">IF(O63=1,"",RTD("cqg.rtd",,"StudyData", "(Vol("&amp;$E$16&amp;")when  (LocalYear("&amp;$E$16&amp;")="&amp;$D$5&amp;" AND LocalMonth("&amp;$E$16&amp;")="&amp;$C$5&amp;" AND LocalDay("&amp;$E$16&amp;")="&amp;$B$5&amp;" AND LocalHour("&amp;$E$16&amp;")="&amp;F63&amp;" AND LocalMinute("&amp;$E$16&amp;")="&amp;G63&amp;"))", "Bar", "", "Close", "5", "0", "", "", "","FALSE","T"))</f>
        <v>1713</v>
      </c>
      <c r="W63" s="115">
        <f ca="1">IF(O63=1,"",RTD("cqg.rtd",,"StudyData", "(Vol("&amp;$E$17&amp;")when  (LocalYear("&amp;$E$17&amp;")="&amp;$D$6&amp;" AND LocalMonth("&amp;$E$17&amp;")="&amp;$C$6&amp;" AND LocalDay("&amp;$E$17&amp;")="&amp;$B$6&amp;" AND LocalHour("&amp;$E$17&amp;")="&amp;F63&amp;" AND LocalMinute("&amp;$E$17&amp;")="&amp;G63&amp;"))", "Bar", "", "Close", "5", "0", "", "", "","FALSE","T"))</f>
        <v>3824</v>
      </c>
      <c r="X63" s="115">
        <f ca="1">IF(O63=1,"",RTD("cqg.rtd",,"StudyData", "(Vol("&amp;$E$18&amp;")when  (LocalYear("&amp;$E$18&amp;")="&amp;$D$7&amp;" AND LocalMonth("&amp;$E$18&amp;")="&amp;$C$7&amp;" AND LocalDay("&amp;$E$18&amp;")="&amp;$B$7&amp;" AND LocalHour("&amp;$E$18&amp;")="&amp;F63&amp;" AND LocalMinute("&amp;$E$18&amp;")="&amp;G63&amp;"))", "Bar", "", "Close", "5", "0", "", "", "","FALSE","T"))</f>
        <v>2023</v>
      </c>
      <c r="Y63" s="115">
        <f ca="1">IF(O63=1,"",RTD("cqg.rtd",,"StudyData", "(Vol("&amp;$E$19&amp;")when  (LocalYear("&amp;$E$19&amp;")="&amp;$D$8&amp;" AND LocalMonth("&amp;$E$19&amp;")="&amp;$C$8&amp;" AND LocalDay("&amp;$E$19&amp;")="&amp;$B$8&amp;" AND LocalHour("&amp;$E$19&amp;")="&amp;F63&amp;" AND LocalMinute("&amp;$E$19&amp;")="&amp;G63&amp;"))", "Bar", "", "Close", "5", "0", "", "", "","FALSE","T"))</f>
        <v>2136</v>
      </c>
      <c r="Z63" s="115">
        <f ca="1">IF(O63=1,"",RTD("cqg.rtd",,"StudyData", "(Vol("&amp;$E$20&amp;")when  (LocalYear("&amp;$E$20&amp;")="&amp;$D$9&amp;" AND LocalMonth("&amp;$E$20&amp;")="&amp;$C$9&amp;" AND LocalDay("&amp;$E$20&amp;")="&amp;$B$9&amp;" AND LocalHour("&amp;$E$20&amp;")="&amp;F63&amp;" AND LocalMinute("&amp;$E$20&amp;")="&amp;G63&amp;"))", "Bar", "", "Close", "5", "0", "", "", "","FALSE","T"))</f>
        <v>2507</v>
      </c>
      <c r="AA63" s="115">
        <f ca="1">IF(O63=1,"",RTD("cqg.rtd",,"StudyData", "(Vol("&amp;$E$21&amp;")when  (LocalYear("&amp;$E$21&amp;")="&amp;$D$10&amp;" AND LocalMonth("&amp;$E$21&amp;")="&amp;$C$10&amp;" AND LocalDay("&amp;$E$21&amp;")="&amp;$B$10&amp;" AND LocalHour("&amp;$E$21&amp;")="&amp;F63&amp;" AND LocalMinute("&amp;$E$21&amp;")="&amp;G63&amp;"))", "Bar", "", "Close", "5", "0", "", "", "","FALSE","T"))</f>
        <v>3100</v>
      </c>
      <c r="AB63" s="115">
        <f ca="1">IF(O63=1,"",RTD("cqg.rtd",,"StudyData", "(Vol("&amp;$E$21&amp;")when  (LocalYear("&amp;$E$21&amp;")="&amp;$D$11&amp;" AND LocalMonth("&amp;$E$21&amp;")="&amp;$C$11&amp;" AND LocalDay("&amp;$E$21&amp;")="&amp;$B$11&amp;" AND LocalHour("&amp;$E$21&amp;")="&amp;F63&amp;" AND LocalMinute("&amp;$E$21&amp;")="&amp;G63&amp;"))", "Bar", "", "Close", "5", "0", "", "", "","FALSE","T"))</f>
        <v>2407</v>
      </c>
      <c r="AC63" s="116" t="str">
        <f t="shared" ca="1" si="3"/>
        <v/>
      </c>
      <c r="AE63" s="115" t="str">
        <f ca="1">IF($R63=1,SUM($S$1:S63),"")</f>
        <v/>
      </c>
      <c r="AF63" s="115" t="str">
        <f ca="1">IF($R63=1,SUM($T$1:T63),"")</f>
        <v/>
      </c>
      <c r="AG63" s="115" t="str">
        <f ca="1">IF($R63=1,SUM($U$1:U63),"")</f>
        <v/>
      </c>
      <c r="AH63" s="115" t="str">
        <f ca="1">IF($R63=1,SUM($V$1:V63),"")</f>
        <v/>
      </c>
      <c r="AI63" s="115" t="str">
        <f ca="1">IF($R63=1,SUM($W$1:W63),"")</f>
        <v/>
      </c>
      <c r="AJ63" s="115" t="str">
        <f ca="1">IF($R63=1,SUM($X$1:X63),"")</f>
        <v/>
      </c>
      <c r="AK63" s="115" t="str">
        <f ca="1">IF($R63=1,SUM($Y$1:Y63),"")</f>
        <v/>
      </c>
      <c r="AL63" s="115" t="str">
        <f ca="1">IF($R63=1,SUM($Z$1:Z63),"")</f>
        <v/>
      </c>
      <c r="AM63" s="115" t="str">
        <f ca="1">IF($R63=1,SUM($AA$1:AA63),"")</f>
        <v/>
      </c>
      <c r="AN63" s="115" t="str">
        <f ca="1">IF($R63=1,SUM($AB$1:AB63),"")</f>
        <v/>
      </c>
      <c r="AO63" s="115" t="str">
        <f ca="1">IF($R63=1,SUM($AC$1:AC63),"")</f>
        <v/>
      </c>
      <c r="AQ63" s="120" t="str">
        <f t="shared" si="9"/>
        <v>12:30</v>
      </c>
    </row>
    <row r="64" spans="6:43" x14ac:dyDescent="0.3">
      <c r="F64" s="115">
        <f t="shared" si="11"/>
        <v>12</v>
      </c>
      <c r="G64" s="117">
        <f t="shared" si="5"/>
        <v>35</v>
      </c>
      <c r="H64" s="118">
        <f t="shared" si="6"/>
        <v>0.52430555555555558</v>
      </c>
      <c r="K64" s="116" t="str">
        <f ca="1" xml:space="preserve"> IF(O64=1,"",RTD("cqg.rtd",,"StudyData",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/>
      </c>
      <c r="L64" s="116" t="e">
        <f ca="1">IF(K64="",NA(),RTD("cqg.rtd",,"StudyData",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#N/A</v>
      </c>
      <c r="M64" s="116">
        <f t="shared" ca="1" si="2"/>
        <v>2812.3</v>
      </c>
      <c r="O64" s="115">
        <f t="shared" si="7"/>
        <v>0</v>
      </c>
      <c r="R64" s="115">
        <f t="shared" ca="1" si="8"/>
        <v>1.0279999999999969</v>
      </c>
      <c r="S64" s="115" t="str">
        <f ca="1">IF(O64=1,"",RTD("cqg.rtd",,"StudyData", "(Vol("&amp;$E$13&amp;")when  (LocalYear("&amp;$E$13&amp;")="&amp;$D$2&amp;" AND LocalMonth("&amp;$E$13&amp;")="&amp;$C$2&amp;" AND LocalDay("&amp;$E$13&amp;")="&amp;$B$2&amp;" AND LocalHour("&amp;$E$13&amp;")="&amp;F64&amp;" AND LocalMinute("&amp;$E$13&amp;")="&amp;G64&amp;"))", "Bar", "", "Close", "5", "0", "", "", "","FALSE","T"))</f>
        <v/>
      </c>
      <c r="T64" s="115">
        <f ca="1">IF(O64=1,"",RTD("cqg.rtd",,"StudyData", "(Vol("&amp;$E$14&amp;")when  (LocalYear("&amp;$E$14&amp;")="&amp;$D$3&amp;" AND LocalMonth("&amp;$E$14&amp;")="&amp;$C$3&amp;" AND LocalDay("&amp;$E$14&amp;")="&amp;$B$3&amp;" AND LocalHour("&amp;$E$14&amp;")="&amp;F64&amp;" AND LocalMinute("&amp;$E$14&amp;")="&amp;G64&amp;"))", "Bar", "", "Close", "5", "0", "", "", "","FALSE","T"))</f>
        <v>2193</v>
      </c>
      <c r="U64" s="115">
        <f ca="1">IF(O64=1,"",RTD("cqg.rtd",,"StudyData", "(Vol("&amp;$E$15&amp;")when  (LocalYear("&amp;$E$15&amp;")="&amp;$D$4&amp;" AND LocalMonth("&amp;$E$15&amp;")="&amp;$C$4&amp;" AND LocalDay("&amp;$E$15&amp;")="&amp;$B$4&amp;" AND LocalHour("&amp;$E$15&amp;")="&amp;F64&amp;" AND LocalMinute("&amp;$E$15&amp;")="&amp;G64&amp;"))", "Bar", "", "Close", "5", "0", "", "", "","FALSE","T"))</f>
        <v>2494</v>
      </c>
      <c r="V64" s="115">
        <f ca="1">IF(O64=1,"",RTD("cqg.rtd",,"StudyData", "(Vol("&amp;$E$16&amp;")when  (LocalYear("&amp;$E$16&amp;")="&amp;$D$5&amp;" AND LocalMonth("&amp;$E$16&amp;")="&amp;$C$5&amp;" AND LocalDay("&amp;$E$16&amp;")="&amp;$B$5&amp;" AND LocalHour("&amp;$E$16&amp;")="&amp;F64&amp;" AND LocalMinute("&amp;$E$16&amp;")="&amp;G64&amp;"))", "Bar", "", "Close", "5", "0", "", "", "","FALSE","T"))</f>
        <v>1794</v>
      </c>
      <c r="W64" s="115">
        <f ca="1">IF(O64=1,"",RTD("cqg.rtd",,"StudyData", "(Vol("&amp;$E$17&amp;")when  (LocalYear("&amp;$E$17&amp;")="&amp;$D$6&amp;" AND LocalMonth("&amp;$E$17&amp;")="&amp;$C$6&amp;" AND LocalDay("&amp;$E$17&amp;")="&amp;$B$6&amp;" AND LocalHour("&amp;$E$17&amp;")="&amp;F64&amp;" AND LocalMinute("&amp;$E$17&amp;")="&amp;G64&amp;"))", "Bar", "", "Close", "5", "0", "", "", "","FALSE","T"))</f>
        <v>8408</v>
      </c>
      <c r="X64" s="115">
        <f ca="1">IF(O64=1,"",RTD("cqg.rtd",,"StudyData", "(Vol("&amp;$E$18&amp;")when  (LocalYear("&amp;$E$18&amp;")="&amp;$D$7&amp;" AND LocalMonth("&amp;$E$18&amp;")="&amp;$C$7&amp;" AND LocalDay("&amp;$E$18&amp;")="&amp;$B$7&amp;" AND LocalHour("&amp;$E$18&amp;")="&amp;F64&amp;" AND LocalMinute("&amp;$E$18&amp;")="&amp;G64&amp;"))", "Bar", "", "Close", "5", "0", "", "", "","FALSE","T"))</f>
        <v>1857</v>
      </c>
      <c r="Y64" s="115">
        <f ca="1">IF(O64=1,"",RTD("cqg.rtd",,"StudyData", "(Vol("&amp;$E$19&amp;")when  (LocalYear("&amp;$E$19&amp;")="&amp;$D$8&amp;" AND LocalMonth("&amp;$E$19&amp;")="&amp;$C$8&amp;" AND LocalDay("&amp;$E$19&amp;")="&amp;$B$8&amp;" AND LocalHour("&amp;$E$19&amp;")="&amp;F64&amp;" AND LocalMinute("&amp;$E$19&amp;")="&amp;G64&amp;"))", "Bar", "", "Close", "5", "0", "", "", "","FALSE","T"))</f>
        <v>2238</v>
      </c>
      <c r="Z64" s="115">
        <f ca="1">IF(O64=1,"",RTD("cqg.rtd",,"StudyData", "(Vol("&amp;$E$20&amp;")when  (LocalYear("&amp;$E$20&amp;")="&amp;$D$9&amp;" AND LocalMonth("&amp;$E$20&amp;")="&amp;$C$9&amp;" AND LocalDay("&amp;$E$20&amp;")="&amp;$B$9&amp;" AND LocalHour("&amp;$E$20&amp;")="&amp;F64&amp;" AND LocalMinute("&amp;$E$20&amp;")="&amp;G64&amp;"))", "Bar", "", "Close", "5", "0", "", "", "","FALSE","T"))</f>
        <v>3523</v>
      </c>
      <c r="AA64" s="115">
        <f ca="1">IF(O64=1,"",RTD("cqg.rtd",,"StudyData", "(Vol("&amp;$E$21&amp;")when  (LocalYear("&amp;$E$21&amp;")="&amp;$D$10&amp;" AND LocalMonth("&amp;$E$21&amp;")="&amp;$C$10&amp;" AND LocalDay("&amp;$E$21&amp;")="&amp;$B$10&amp;" AND LocalHour("&amp;$E$21&amp;")="&amp;F64&amp;" AND LocalMinute("&amp;$E$21&amp;")="&amp;G64&amp;"))", "Bar", "", "Close", "5", "0", "", "", "","FALSE","T"))</f>
        <v>1940</v>
      </c>
      <c r="AB64" s="115">
        <f ca="1">IF(O64=1,"",RTD("cqg.rtd",,"StudyData", "(Vol("&amp;$E$21&amp;")when  (LocalYear("&amp;$E$21&amp;")="&amp;$D$11&amp;" AND LocalMonth("&amp;$E$21&amp;")="&amp;$C$11&amp;" AND LocalDay("&amp;$E$21&amp;")="&amp;$B$11&amp;" AND LocalHour("&amp;$E$21&amp;")="&amp;F64&amp;" AND LocalMinute("&amp;$E$21&amp;")="&amp;G64&amp;"))", "Bar", "", "Close", "5", "0", "", "", "","FALSE","T"))</f>
        <v>3676</v>
      </c>
      <c r="AC64" s="116" t="str">
        <f t="shared" ca="1" si="3"/>
        <v/>
      </c>
      <c r="AE64" s="115" t="str">
        <f ca="1">IF($R64=1,SUM($S$1:S64),"")</f>
        <v/>
      </c>
      <c r="AF64" s="115" t="str">
        <f ca="1">IF($R64=1,SUM($T$1:T64),"")</f>
        <v/>
      </c>
      <c r="AG64" s="115" t="str">
        <f ca="1">IF($R64=1,SUM($U$1:U64),"")</f>
        <v/>
      </c>
      <c r="AH64" s="115" t="str">
        <f ca="1">IF($R64=1,SUM($V$1:V64),"")</f>
        <v/>
      </c>
      <c r="AI64" s="115" t="str">
        <f ca="1">IF($R64=1,SUM($W$1:W64),"")</f>
        <v/>
      </c>
      <c r="AJ64" s="115" t="str">
        <f ca="1">IF($R64=1,SUM($X$1:X64),"")</f>
        <v/>
      </c>
      <c r="AK64" s="115" t="str">
        <f ca="1">IF($R64=1,SUM($Y$1:Y64),"")</f>
        <v/>
      </c>
      <c r="AL64" s="115" t="str">
        <f ca="1">IF($R64=1,SUM($Z$1:Z64),"")</f>
        <v/>
      </c>
      <c r="AM64" s="115" t="str">
        <f ca="1">IF($R64=1,SUM($AA$1:AA64),"")</f>
        <v/>
      </c>
      <c r="AN64" s="115" t="str">
        <f ca="1">IF($R64=1,SUM($AB$1:AB64),"")</f>
        <v/>
      </c>
      <c r="AO64" s="115" t="str">
        <f ca="1">IF($R64=1,SUM($AC$1:AC64),"")</f>
        <v/>
      </c>
      <c r="AQ64" s="120" t="str">
        <f t="shared" si="9"/>
        <v>12:35</v>
      </c>
    </row>
    <row r="65" spans="6:43" x14ac:dyDescent="0.3">
      <c r="F65" s="115">
        <f t="shared" si="11"/>
        <v>12</v>
      </c>
      <c r="G65" s="117">
        <f t="shared" si="5"/>
        <v>40</v>
      </c>
      <c r="H65" s="118">
        <f t="shared" si="6"/>
        <v>0.52777777777777779</v>
      </c>
      <c r="K65" s="116" t="str">
        <f ca="1" xml:space="preserve"> IF(O65=1,"",RTD("cqg.rtd",,"StudyData",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/>
      </c>
      <c r="L65" s="116" t="e">
        <f ca="1">IF(K65="",NA(),RTD("cqg.rtd",,"StudyData",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#N/A</v>
      </c>
      <c r="M65" s="116">
        <f t="shared" ref="M65:M81" ca="1" si="15">SUM(S65:AB65)/10</f>
        <v>2257.1</v>
      </c>
      <c r="O65" s="115">
        <f t="shared" si="7"/>
        <v>0</v>
      </c>
      <c r="R65" s="115">
        <f t="shared" ca="1" si="8"/>
        <v>1.0289999999999968</v>
      </c>
      <c r="S65" s="115" t="str">
        <f ca="1">IF(O65=1,"",RTD("cqg.rtd",,"StudyData", "(Vol("&amp;$E$13&amp;")when  (LocalYear("&amp;$E$13&amp;")="&amp;$D$2&amp;" AND LocalMonth("&amp;$E$13&amp;")="&amp;$C$2&amp;" AND LocalDay("&amp;$E$13&amp;")="&amp;$B$2&amp;" AND LocalHour("&amp;$E$13&amp;")="&amp;F65&amp;" AND LocalMinute("&amp;$E$13&amp;")="&amp;G65&amp;"))", "Bar", "", "Close", "5", "0", "", "", "","FALSE","T"))</f>
        <v/>
      </c>
      <c r="T65" s="115">
        <f ca="1">IF(O65=1,"",RTD("cqg.rtd",,"StudyData", "(Vol("&amp;$E$14&amp;")when  (LocalYear("&amp;$E$14&amp;")="&amp;$D$3&amp;" AND LocalMonth("&amp;$E$14&amp;")="&amp;$C$3&amp;" AND LocalDay("&amp;$E$14&amp;")="&amp;$B$3&amp;" AND LocalHour("&amp;$E$14&amp;")="&amp;F65&amp;" AND LocalMinute("&amp;$E$14&amp;")="&amp;G65&amp;"))", "Bar", "", "Close", "5", "0", "", "", "","FALSE","T"))</f>
        <v>3006</v>
      </c>
      <c r="U65" s="115">
        <f ca="1">IF(O65=1,"",RTD("cqg.rtd",,"StudyData", "(Vol("&amp;$E$15&amp;")when  (LocalYear("&amp;$E$15&amp;")="&amp;$D$4&amp;" AND LocalMonth("&amp;$E$15&amp;")="&amp;$C$4&amp;" AND LocalDay("&amp;$E$15&amp;")="&amp;$B$4&amp;" AND LocalHour("&amp;$E$15&amp;")="&amp;F65&amp;" AND LocalMinute("&amp;$E$15&amp;")="&amp;G65&amp;"))", "Bar", "", "Close", "5", "0", "", "", "","FALSE","T"))</f>
        <v>1272</v>
      </c>
      <c r="V65" s="115">
        <f ca="1">IF(O65=1,"",RTD("cqg.rtd",,"StudyData", "(Vol("&amp;$E$16&amp;")when  (LocalYear("&amp;$E$16&amp;")="&amp;$D$5&amp;" AND LocalMonth("&amp;$E$16&amp;")="&amp;$C$5&amp;" AND LocalDay("&amp;$E$16&amp;")="&amp;$B$5&amp;" AND LocalHour("&amp;$E$16&amp;")="&amp;F65&amp;" AND LocalMinute("&amp;$E$16&amp;")="&amp;G65&amp;"))", "Bar", "", "Close", "5", "0", "", "", "","FALSE","T"))</f>
        <v>2256</v>
      </c>
      <c r="W65" s="115">
        <f ca="1">IF(O65=1,"",RTD("cqg.rtd",,"StudyData", "(Vol("&amp;$E$17&amp;")when  (LocalYear("&amp;$E$17&amp;")="&amp;$D$6&amp;" AND LocalMonth("&amp;$E$17&amp;")="&amp;$C$6&amp;" AND LocalDay("&amp;$E$17&amp;")="&amp;$B$6&amp;" AND LocalHour("&amp;$E$17&amp;")="&amp;F65&amp;" AND LocalMinute("&amp;$E$17&amp;")="&amp;G65&amp;"))", "Bar", "", "Close", "5", "0", "", "", "","FALSE","T"))</f>
        <v>6002</v>
      </c>
      <c r="X65" s="115">
        <f ca="1">IF(O65=1,"",RTD("cqg.rtd",,"StudyData", "(Vol("&amp;$E$18&amp;")when  (LocalYear("&amp;$E$18&amp;")="&amp;$D$7&amp;" AND LocalMonth("&amp;$E$18&amp;")="&amp;$C$7&amp;" AND LocalDay("&amp;$E$18&amp;")="&amp;$B$7&amp;" AND LocalHour("&amp;$E$18&amp;")="&amp;F65&amp;" AND LocalMinute("&amp;$E$18&amp;")="&amp;G65&amp;"))", "Bar", "", "Close", "5", "0", "", "", "","FALSE","T"))</f>
        <v>1179</v>
      </c>
      <c r="Y65" s="115">
        <f ca="1">IF(O65=1,"",RTD("cqg.rtd",,"StudyData", "(Vol("&amp;$E$19&amp;")when  (LocalYear("&amp;$E$19&amp;")="&amp;$D$8&amp;" AND LocalMonth("&amp;$E$19&amp;")="&amp;$C$8&amp;" AND LocalDay("&amp;$E$19&amp;")="&amp;$B$8&amp;" AND LocalHour("&amp;$E$19&amp;")="&amp;F65&amp;" AND LocalMinute("&amp;$E$19&amp;")="&amp;G65&amp;"))", "Bar", "", "Close", "5", "0", "", "", "","FALSE","T"))</f>
        <v>1724</v>
      </c>
      <c r="Z65" s="115">
        <f ca="1">IF(O65=1,"",RTD("cqg.rtd",,"StudyData", "(Vol("&amp;$E$20&amp;")when  (LocalYear("&amp;$E$20&amp;")="&amp;$D$9&amp;" AND LocalMonth("&amp;$E$20&amp;")="&amp;$C$9&amp;" AND LocalDay("&amp;$E$20&amp;")="&amp;$B$9&amp;" AND LocalHour("&amp;$E$20&amp;")="&amp;F65&amp;" AND LocalMinute("&amp;$E$20&amp;")="&amp;G65&amp;"))", "Bar", "", "Close", "5", "0", "", "", "","FALSE","T"))</f>
        <v>2455</v>
      </c>
      <c r="AA65" s="115">
        <f ca="1">IF(O65=1,"",RTD("cqg.rtd",,"StudyData", "(Vol("&amp;$E$21&amp;")when  (LocalYear("&amp;$E$21&amp;")="&amp;$D$10&amp;" AND LocalMonth("&amp;$E$21&amp;")="&amp;$C$10&amp;" AND LocalDay("&amp;$E$21&amp;")="&amp;$B$10&amp;" AND LocalHour("&amp;$E$21&amp;")="&amp;F65&amp;" AND LocalMinute("&amp;$E$21&amp;")="&amp;G65&amp;"))", "Bar", "", "Close", "5", "0", "", "", "","FALSE","T"))</f>
        <v>2938</v>
      </c>
      <c r="AB65" s="115">
        <f ca="1">IF(O65=1,"",RTD("cqg.rtd",,"StudyData", "(Vol("&amp;$E$21&amp;")when  (LocalYear("&amp;$E$21&amp;")="&amp;$D$11&amp;" AND LocalMonth("&amp;$E$21&amp;")="&amp;$C$11&amp;" AND LocalDay("&amp;$E$21&amp;")="&amp;$B$11&amp;" AND LocalHour("&amp;$E$21&amp;")="&amp;F65&amp;" AND LocalMinute("&amp;$E$21&amp;")="&amp;G65&amp;"))", "Bar", "", "Close", "5", "0", "", "", "","FALSE","T"))</f>
        <v>1739</v>
      </c>
      <c r="AC65" s="116" t="str">
        <f t="shared" ref="AC65:AC128" ca="1" si="16">K65</f>
        <v/>
      </c>
      <c r="AE65" s="115" t="str">
        <f ca="1">IF($R65=1,SUM($S$1:S65),"")</f>
        <v/>
      </c>
      <c r="AF65" s="115" t="str">
        <f ca="1">IF($R65=1,SUM($T$1:T65),"")</f>
        <v/>
      </c>
      <c r="AG65" s="115" t="str">
        <f ca="1">IF($R65=1,SUM($U$1:U65),"")</f>
        <v/>
      </c>
      <c r="AH65" s="115" t="str">
        <f ca="1">IF($R65=1,SUM($V$1:V65),"")</f>
        <v/>
      </c>
      <c r="AI65" s="115" t="str">
        <f ca="1">IF($R65=1,SUM($W$1:W65),"")</f>
        <v/>
      </c>
      <c r="AJ65" s="115" t="str">
        <f ca="1">IF($R65=1,SUM($X$1:X65),"")</f>
        <v/>
      </c>
      <c r="AK65" s="115" t="str">
        <f ca="1">IF($R65=1,SUM($Y$1:Y65),"")</f>
        <v/>
      </c>
      <c r="AL65" s="115" t="str">
        <f ca="1">IF($R65=1,SUM($Z$1:Z65),"")</f>
        <v/>
      </c>
      <c r="AM65" s="115" t="str">
        <f ca="1">IF($R65=1,SUM($AA$1:AA65),"")</f>
        <v/>
      </c>
      <c r="AN65" s="115" t="str">
        <f ca="1">IF($R65=1,SUM($AB$1:AB65),"")</f>
        <v/>
      </c>
      <c r="AO65" s="115" t="str">
        <f ca="1">IF($R65=1,SUM($AC$1:AC65),"")</f>
        <v/>
      </c>
      <c r="AQ65" s="120" t="str">
        <f t="shared" si="9"/>
        <v>12:40</v>
      </c>
    </row>
    <row r="66" spans="6:43" x14ac:dyDescent="0.3">
      <c r="F66" s="115">
        <f t="shared" si="11"/>
        <v>12</v>
      </c>
      <c r="G66" s="117">
        <f t="shared" ref="G66:G129" si="17">IF(G65=55,0&amp;0,IF(G65=0&amp;0,G65+0&amp;5,G65+5))</f>
        <v>45</v>
      </c>
      <c r="H66" s="118">
        <f t="shared" ref="H66:H129" si="18">_xlfn.NUMBERVALUE(F66&amp;":"&amp;G66)</f>
        <v>0.53125</v>
      </c>
      <c r="K66" s="116" t="str">
        <f ca="1" xml:space="preserve"> IF(O66=1,"",RTD("cqg.rtd",,"StudyData",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/>
      </c>
      <c r="L66" s="116" t="e">
        <f ca="1">IF(K66="",NA(),RTD("cqg.rtd",,"StudyData",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#N/A</v>
      </c>
      <c r="M66" s="116">
        <f t="shared" ca="1" si="15"/>
        <v>2619</v>
      </c>
      <c r="O66" s="115">
        <f t="shared" ref="O66:O129" si="19">IF(H66&gt;$I$3,1,0)</f>
        <v>0</v>
      </c>
      <c r="R66" s="115">
        <f t="shared" ref="R66:R129" ca="1" si="20">IF(AND(K67="",K66&lt;&gt;""),1,0.001+R65)</f>
        <v>1.0299999999999967</v>
      </c>
      <c r="S66" s="115" t="str">
        <f ca="1">IF(O66=1,"",RTD("cqg.rtd",,"StudyData", "(Vol("&amp;$E$13&amp;")when  (LocalYear("&amp;$E$13&amp;")="&amp;$D$2&amp;" AND LocalMonth("&amp;$E$13&amp;")="&amp;$C$2&amp;" AND LocalDay("&amp;$E$13&amp;")="&amp;$B$2&amp;" AND LocalHour("&amp;$E$13&amp;")="&amp;F66&amp;" AND LocalMinute("&amp;$E$13&amp;")="&amp;G66&amp;"))", "Bar", "", "Close", "5", "0", "", "", "","FALSE","T"))</f>
        <v/>
      </c>
      <c r="T66" s="115">
        <f ca="1">IF(O66=1,"",RTD("cqg.rtd",,"StudyData", "(Vol("&amp;$E$14&amp;")when  (LocalYear("&amp;$E$14&amp;")="&amp;$D$3&amp;" AND LocalMonth("&amp;$E$14&amp;")="&amp;$C$3&amp;" AND LocalDay("&amp;$E$14&amp;")="&amp;$B$3&amp;" AND LocalHour("&amp;$E$14&amp;")="&amp;F66&amp;" AND LocalMinute("&amp;$E$14&amp;")="&amp;G66&amp;"))", "Bar", "", "Close", "5", "0", "", "", "","FALSE","T"))</f>
        <v>1991</v>
      </c>
      <c r="U66" s="115">
        <f ca="1">IF(O66=1,"",RTD("cqg.rtd",,"StudyData", "(Vol("&amp;$E$15&amp;")when  (LocalYear("&amp;$E$15&amp;")="&amp;$D$4&amp;" AND LocalMonth("&amp;$E$15&amp;")="&amp;$C$4&amp;" AND LocalDay("&amp;$E$15&amp;")="&amp;$B$4&amp;" AND LocalHour("&amp;$E$15&amp;")="&amp;F66&amp;" AND LocalMinute("&amp;$E$15&amp;")="&amp;G66&amp;"))", "Bar", "", "Close", "5", "0", "", "", "","FALSE","T"))</f>
        <v>1290</v>
      </c>
      <c r="V66" s="115">
        <f ca="1">IF(O66=1,"",RTD("cqg.rtd",,"StudyData", "(Vol("&amp;$E$16&amp;")when  (LocalYear("&amp;$E$16&amp;")="&amp;$D$5&amp;" AND LocalMonth("&amp;$E$16&amp;")="&amp;$C$5&amp;" AND LocalDay("&amp;$E$16&amp;")="&amp;$B$5&amp;" AND LocalHour("&amp;$E$16&amp;")="&amp;F66&amp;" AND LocalMinute("&amp;$E$16&amp;")="&amp;G66&amp;"))", "Bar", "", "Close", "5", "0", "", "", "","FALSE","T"))</f>
        <v>2605</v>
      </c>
      <c r="W66" s="115">
        <f ca="1">IF(O66=1,"",RTD("cqg.rtd",,"StudyData", "(Vol("&amp;$E$17&amp;")when  (LocalYear("&amp;$E$17&amp;")="&amp;$D$6&amp;" AND LocalMonth("&amp;$E$17&amp;")="&amp;$C$6&amp;" AND LocalDay("&amp;$E$17&amp;")="&amp;$B$6&amp;" AND LocalHour("&amp;$E$17&amp;")="&amp;F66&amp;" AND LocalMinute("&amp;$E$17&amp;")="&amp;G66&amp;"))", "Bar", "", "Close", "5", "0", "", "", "","FALSE","T"))</f>
        <v>4147</v>
      </c>
      <c r="X66" s="115">
        <f ca="1">IF(O66=1,"",RTD("cqg.rtd",,"StudyData", "(Vol("&amp;$E$18&amp;")when  (LocalYear("&amp;$E$18&amp;")="&amp;$D$7&amp;" AND LocalMonth("&amp;$E$18&amp;")="&amp;$C$7&amp;" AND LocalDay("&amp;$E$18&amp;")="&amp;$B$7&amp;" AND LocalHour("&amp;$E$18&amp;")="&amp;F66&amp;" AND LocalMinute("&amp;$E$18&amp;")="&amp;G66&amp;"))", "Bar", "", "Close", "5", "0", "", "", "","FALSE","T"))</f>
        <v>2187</v>
      </c>
      <c r="Y66" s="115">
        <f ca="1">IF(O66=1,"",RTD("cqg.rtd",,"StudyData", "(Vol("&amp;$E$19&amp;")when  (LocalYear("&amp;$E$19&amp;")="&amp;$D$8&amp;" AND LocalMonth("&amp;$E$19&amp;")="&amp;$C$8&amp;" AND LocalDay("&amp;$E$19&amp;")="&amp;$B$8&amp;" AND LocalHour("&amp;$E$19&amp;")="&amp;F66&amp;" AND LocalMinute("&amp;$E$19&amp;")="&amp;G66&amp;"))", "Bar", "", "Close", "5", "0", "", "", "","FALSE","T"))</f>
        <v>2049</v>
      </c>
      <c r="Z66" s="115">
        <f ca="1">IF(O66=1,"",RTD("cqg.rtd",,"StudyData", "(Vol("&amp;$E$20&amp;")when  (LocalYear("&amp;$E$20&amp;")="&amp;$D$9&amp;" AND LocalMonth("&amp;$E$20&amp;")="&amp;$C$9&amp;" AND LocalDay("&amp;$E$20&amp;")="&amp;$B$9&amp;" AND LocalHour("&amp;$E$20&amp;")="&amp;F66&amp;" AND LocalMinute("&amp;$E$20&amp;")="&amp;G66&amp;"))", "Bar", "", "Close", "5", "0", "", "", "","FALSE","T"))</f>
        <v>7146</v>
      </c>
      <c r="AA66" s="115">
        <f ca="1">IF(O66=1,"",RTD("cqg.rtd",,"StudyData", "(Vol("&amp;$E$21&amp;")when  (LocalYear("&amp;$E$21&amp;")="&amp;$D$10&amp;" AND LocalMonth("&amp;$E$21&amp;")="&amp;$C$10&amp;" AND LocalDay("&amp;$E$21&amp;")="&amp;$B$10&amp;" AND LocalHour("&amp;$E$21&amp;")="&amp;F66&amp;" AND LocalMinute("&amp;$E$21&amp;")="&amp;G66&amp;"))", "Bar", "", "Close", "5", "0", "", "", "","FALSE","T"))</f>
        <v>1907</v>
      </c>
      <c r="AB66" s="115">
        <f ca="1">IF(O66=1,"",RTD("cqg.rtd",,"StudyData", "(Vol("&amp;$E$21&amp;")when  (LocalYear("&amp;$E$21&amp;")="&amp;$D$11&amp;" AND LocalMonth("&amp;$E$21&amp;")="&amp;$C$11&amp;" AND LocalDay("&amp;$E$21&amp;")="&amp;$B$11&amp;" AND LocalHour("&amp;$E$21&amp;")="&amp;F66&amp;" AND LocalMinute("&amp;$E$21&amp;")="&amp;G66&amp;"))", "Bar", "", "Close", "5", "0", "", "", "","FALSE","T"))</f>
        <v>2868</v>
      </c>
      <c r="AC66" s="116" t="str">
        <f t="shared" ca="1" si="16"/>
        <v/>
      </c>
      <c r="AE66" s="115" t="str">
        <f ca="1">IF($R66=1,SUM($S$1:S66),"")</f>
        <v/>
      </c>
      <c r="AF66" s="115" t="str">
        <f ca="1">IF($R66=1,SUM($T$1:T66),"")</f>
        <v/>
      </c>
      <c r="AG66" s="115" t="str">
        <f ca="1">IF($R66=1,SUM($U$1:U66),"")</f>
        <v/>
      </c>
      <c r="AH66" s="115" t="str">
        <f ca="1">IF($R66=1,SUM($V$1:V66),"")</f>
        <v/>
      </c>
      <c r="AI66" s="115" t="str">
        <f ca="1">IF($R66=1,SUM($W$1:W66),"")</f>
        <v/>
      </c>
      <c r="AJ66" s="115" t="str">
        <f ca="1">IF($R66=1,SUM($X$1:X66),"")</f>
        <v/>
      </c>
      <c r="AK66" s="115" t="str">
        <f ca="1">IF($R66=1,SUM($Y$1:Y66),"")</f>
        <v/>
      </c>
      <c r="AL66" s="115" t="str">
        <f ca="1">IF($R66=1,SUM($Z$1:Z66),"")</f>
        <v/>
      </c>
      <c r="AM66" s="115" t="str">
        <f ca="1">IF($R66=1,SUM($AA$1:AA66),"")</f>
        <v/>
      </c>
      <c r="AN66" s="115" t="str">
        <f ca="1">IF($R66=1,SUM($AB$1:AB66),"")</f>
        <v/>
      </c>
      <c r="AO66" s="115" t="str">
        <f ca="1">IF($R66=1,SUM($AC$1:AC66),"")</f>
        <v/>
      </c>
      <c r="AQ66" s="120" t="str">
        <f t="shared" ref="AQ66:AQ129" si="21">F66&amp;":"&amp;G66</f>
        <v>12:45</v>
      </c>
    </row>
    <row r="67" spans="6:43" x14ac:dyDescent="0.3">
      <c r="F67" s="115">
        <f t="shared" ref="F67:F130" si="22">IF(G66=55,F66+1,F66)</f>
        <v>12</v>
      </c>
      <c r="G67" s="117">
        <f t="shared" si="17"/>
        <v>50</v>
      </c>
      <c r="H67" s="118">
        <f t="shared" si="18"/>
        <v>0.53472222222222221</v>
      </c>
      <c r="K67" s="116" t="str">
        <f ca="1" xml:space="preserve"> IF(O67=1,"",RTD("cqg.rtd",,"StudyData",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/>
      </c>
      <c r="L67" s="116" t="e">
        <f ca="1">IF(K67="",NA(),RTD("cqg.rtd",,"StudyData",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#N/A</v>
      </c>
      <c r="M67" s="116">
        <f t="shared" ca="1" si="15"/>
        <v>2650</v>
      </c>
      <c r="O67" s="115">
        <f t="shared" si="19"/>
        <v>0</v>
      </c>
      <c r="R67" s="115">
        <f t="shared" ca="1" si="20"/>
        <v>1.0309999999999966</v>
      </c>
      <c r="S67" s="115" t="str">
        <f ca="1">IF(O67=1,"",RTD("cqg.rtd",,"StudyData", "(Vol("&amp;$E$13&amp;")when  (LocalYear("&amp;$E$13&amp;")="&amp;$D$2&amp;" AND LocalMonth("&amp;$E$13&amp;")="&amp;$C$2&amp;" AND LocalDay("&amp;$E$13&amp;")="&amp;$B$2&amp;" AND LocalHour("&amp;$E$13&amp;")="&amp;F67&amp;" AND LocalMinute("&amp;$E$13&amp;")="&amp;G67&amp;"))", "Bar", "", "Close", "5", "0", "", "", "","FALSE","T"))</f>
        <v/>
      </c>
      <c r="T67" s="115">
        <f ca="1">IF(O67=1,"",RTD("cqg.rtd",,"StudyData", "(Vol("&amp;$E$14&amp;")when  (LocalYear("&amp;$E$14&amp;")="&amp;$D$3&amp;" AND LocalMonth("&amp;$E$14&amp;")="&amp;$C$3&amp;" AND LocalDay("&amp;$E$14&amp;")="&amp;$B$3&amp;" AND LocalHour("&amp;$E$14&amp;")="&amp;F67&amp;" AND LocalMinute("&amp;$E$14&amp;")="&amp;G67&amp;"))", "Bar", "", "Close", "5", "0", "", "", "","FALSE","T"))</f>
        <v>1924</v>
      </c>
      <c r="U67" s="115">
        <f ca="1">IF(O67=1,"",RTD("cqg.rtd",,"StudyData", "(Vol("&amp;$E$15&amp;")when  (LocalYear("&amp;$E$15&amp;")="&amp;$D$4&amp;" AND LocalMonth("&amp;$E$15&amp;")="&amp;$C$4&amp;" AND LocalDay("&amp;$E$15&amp;")="&amp;$B$4&amp;" AND LocalHour("&amp;$E$15&amp;")="&amp;F67&amp;" AND LocalMinute("&amp;$E$15&amp;")="&amp;G67&amp;"))", "Bar", "", "Close", "5", "0", "", "", "","FALSE","T"))</f>
        <v>1405</v>
      </c>
      <c r="V67" s="115">
        <f ca="1">IF(O67=1,"",RTD("cqg.rtd",,"StudyData", "(Vol("&amp;$E$16&amp;")when  (LocalYear("&amp;$E$16&amp;")="&amp;$D$5&amp;" AND LocalMonth("&amp;$E$16&amp;")="&amp;$C$5&amp;" AND LocalDay("&amp;$E$16&amp;")="&amp;$B$5&amp;" AND LocalHour("&amp;$E$16&amp;")="&amp;F67&amp;" AND LocalMinute("&amp;$E$16&amp;")="&amp;G67&amp;"))", "Bar", "", "Close", "5", "0", "", "", "","FALSE","T"))</f>
        <v>3072</v>
      </c>
      <c r="W67" s="115">
        <f ca="1">IF(O67=1,"",RTD("cqg.rtd",,"StudyData", "(Vol("&amp;$E$17&amp;")when  (LocalYear("&amp;$E$17&amp;")="&amp;$D$6&amp;" AND LocalMonth("&amp;$E$17&amp;")="&amp;$C$6&amp;" AND LocalDay("&amp;$E$17&amp;")="&amp;$B$6&amp;" AND LocalHour("&amp;$E$17&amp;")="&amp;F67&amp;" AND LocalMinute("&amp;$E$17&amp;")="&amp;G67&amp;"))", "Bar", "", "Close", "5", "0", "", "", "","FALSE","T"))</f>
        <v>4160</v>
      </c>
      <c r="X67" s="115">
        <f ca="1">IF(O67=1,"",RTD("cqg.rtd",,"StudyData", "(Vol("&amp;$E$18&amp;")when  (LocalYear("&amp;$E$18&amp;")="&amp;$D$7&amp;" AND LocalMonth("&amp;$E$18&amp;")="&amp;$C$7&amp;" AND LocalDay("&amp;$E$18&amp;")="&amp;$B$7&amp;" AND LocalHour("&amp;$E$18&amp;")="&amp;F67&amp;" AND LocalMinute("&amp;$E$18&amp;")="&amp;G67&amp;"))", "Bar", "", "Close", "5", "0", "", "", "","FALSE","T"))</f>
        <v>1532</v>
      </c>
      <c r="Y67" s="115">
        <f ca="1">IF(O67=1,"",RTD("cqg.rtd",,"StudyData", "(Vol("&amp;$E$19&amp;")when  (LocalYear("&amp;$E$19&amp;")="&amp;$D$8&amp;" AND LocalMonth("&amp;$E$19&amp;")="&amp;$C$8&amp;" AND LocalDay("&amp;$E$19&amp;")="&amp;$B$8&amp;" AND LocalHour("&amp;$E$19&amp;")="&amp;F67&amp;" AND LocalMinute("&amp;$E$19&amp;")="&amp;G67&amp;"))", "Bar", "", "Close", "5", "0", "", "", "","FALSE","T"))</f>
        <v>4081</v>
      </c>
      <c r="Z67" s="115">
        <f ca="1">IF(O67=1,"",RTD("cqg.rtd",,"StudyData", "(Vol("&amp;$E$20&amp;")when  (LocalYear("&amp;$E$20&amp;")="&amp;$D$9&amp;" AND LocalMonth("&amp;$E$20&amp;")="&amp;$C$9&amp;" AND LocalDay("&amp;$E$20&amp;")="&amp;$B$9&amp;" AND LocalHour("&amp;$E$20&amp;")="&amp;F67&amp;" AND LocalMinute("&amp;$E$20&amp;")="&amp;G67&amp;"))", "Bar", "", "Close", "5", "0", "", "", "","FALSE","T"))</f>
        <v>4382</v>
      </c>
      <c r="AA67" s="115">
        <f ca="1">IF(O67=1,"",RTD("cqg.rtd",,"StudyData", "(Vol("&amp;$E$21&amp;")when  (LocalYear("&amp;$E$21&amp;")="&amp;$D$10&amp;" AND LocalMonth("&amp;$E$21&amp;")="&amp;$C$10&amp;" AND LocalDay("&amp;$E$21&amp;")="&amp;$B$10&amp;" AND LocalHour("&amp;$E$21&amp;")="&amp;F67&amp;" AND LocalMinute("&amp;$E$21&amp;")="&amp;G67&amp;"))", "Bar", "", "Close", "5", "0", "", "", "","FALSE","T"))</f>
        <v>3159</v>
      </c>
      <c r="AB67" s="115">
        <f ca="1">IF(O67=1,"",RTD("cqg.rtd",,"StudyData", "(Vol("&amp;$E$21&amp;")when  (LocalYear("&amp;$E$21&amp;")="&amp;$D$11&amp;" AND LocalMonth("&amp;$E$21&amp;")="&amp;$C$11&amp;" AND LocalDay("&amp;$E$21&amp;")="&amp;$B$11&amp;" AND LocalHour("&amp;$E$21&amp;")="&amp;F67&amp;" AND LocalMinute("&amp;$E$21&amp;")="&amp;G67&amp;"))", "Bar", "", "Close", "5", "0", "", "", "","FALSE","T"))</f>
        <v>2785</v>
      </c>
      <c r="AC67" s="116" t="str">
        <f t="shared" ca="1" si="16"/>
        <v/>
      </c>
      <c r="AE67" s="115" t="str">
        <f ca="1">IF($R67=1,SUM($S$1:S67),"")</f>
        <v/>
      </c>
      <c r="AF67" s="115" t="str">
        <f ca="1">IF($R67=1,SUM($T$1:T67),"")</f>
        <v/>
      </c>
      <c r="AG67" s="115" t="str">
        <f ca="1">IF($R67=1,SUM($U$1:U67),"")</f>
        <v/>
      </c>
      <c r="AH67" s="115" t="str">
        <f ca="1">IF($R67=1,SUM($V$1:V67),"")</f>
        <v/>
      </c>
      <c r="AI67" s="115" t="str">
        <f ca="1">IF($R67=1,SUM($W$1:W67),"")</f>
        <v/>
      </c>
      <c r="AJ67" s="115" t="str">
        <f ca="1">IF($R67=1,SUM($X$1:X67),"")</f>
        <v/>
      </c>
      <c r="AK67" s="115" t="str">
        <f ca="1">IF($R67=1,SUM($Y$1:Y67),"")</f>
        <v/>
      </c>
      <c r="AL67" s="115" t="str">
        <f ca="1">IF($R67=1,SUM($Z$1:Z67),"")</f>
        <v/>
      </c>
      <c r="AM67" s="115" t="str">
        <f ca="1">IF($R67=1,SUM($AA$1:AA67),"")</f>
        <v/>
      </c>
      <c r="AN67" s="115" t="str">
        <f ca="1">IF($R67=1,SUM($AB$1:AB67),"")</f>
        <v/>
      </c>
      <c r="AO67" s="115" t="str">
        <f ca="1">IF($R67=1,SUM($AC$1:AC67),"")</f>
        <v/>
      </c>
      <c r="AQ67" s="120" t="str">
        <f t="shared" si="21"/>
        <v>12:50</v>
      </c>
    </row>
    <row r="68" spans="6:43" x14ac:dyDescent="0.3">
      <c r="F68" s="115">
        <f t="shared" si="22"/>
        <v>12</v>
      </c>
      <c r="G68" s="117">
        <f t="shared" si="17"/>
        <v>55</v>
      </c>
      <c r="H68" s="118">
        <f t="shared" si="18"/>
        <v>0.53819444444444442</v>
      </c>
      <c r="K68" s="116" t="str">
        <f ca="1" xml:space="preserve"> IF(O68=1,"",RTD("cqg.rtd",,"StudyData",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/>
      </c>
      <c r="L68" s="116" t="e">
        <f ca="1">IF(K68="",NA(),RTD("cqg.rtd",,"StudyData",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#N/A</v>
      </c>
      <c r="M68" s="116">
        <f t="shared" ca="1" si="15"/>
        <v>2664.6</v>
      </c>
      <c r="O68" s="115">
        <f t="shared" si="19"/>
        <v>0</v>
      </c>
      <c r="R68" s="115">
        <f t="shared" ca="1" si="20"/>
        <v>1.0319999999999965</v>
      </c>
      <c r="S68" s="115" t="str">
        <f ca="1">IF(O68=1,"",RTD("cqg.rtd",,"StudyData", "(Vol("&amp;$E$13&amp;")when  (LocalYear("&amp;$E$13&amp;")="&amp;$D$2&amp;" AND LocalMonth("&amp;$E$13&amp;")="&amp;$C$2&amp;" AND LocalDay("&amp;$E$13&amp;")="&amp;$B$2&amp;" AND LocalHour("&amp;$E$13&amp;")="&amp;F68&amp;" AND LocalMinute("&amp;$E$13&amp;")="&amp;G68&amp;"))", "Bar", "", "Close", "5", "0", "", "", "","FALSE","T"))</f>
        <v/>
      </c>
      <c r="T68" s="115">
        <f ca="1">IF(O68=1,"",RTD("cqg.rtd",,"StudyData", "(Vol("&amp;$E$14&amp;")when  (LocalYear("&amp;$E$14&amp;")="&amp;$D$3&amp;" AND LocalMonth("&amp;$E$14&amp;")="&amp;$C$3&amp;" AND LocalDay("&amp;$E$14&amp;")="&amp;$B$3&amp;" AND LocalHour("&amp;$E$14&amp;")="&amp;F68&amp;" AND LocalMinute("&amp;$E$14&amp;")="&amp;G68&amp;"))", "Bar", "", "Close", "5", "0", "", "", "","FALSE","T"))</f>
        <v>2432</v>
      </c>
      <c r="U68" s="115">
        <f ca="1">IF(O68=1,"",RTD("cqg.rtd",,"StudyData", "(Vol("&amp;$E$15&amp;")when  (LocalYear("&amp;$E$15&amp;")="&amp;$D$4&amp;" AND LocalMonth("&amp;$E$15&amp;")="&amp;$C$4&amp;" AND LocalDay("&amp;$E$15&amp;")="&amp;$B$4&amp;" AND LocalHour("&amp;$E$15&amp;")="&amp;F68&amp;" AND LocalMinute("&amp;$E$15&amp;")="&amp;G68&amp;"))", "Bar", "", "Close", "5", "0", "", "", "","FALSE","T"))</f>
        <v>2486</v>
      </c>
      <c r="V68" s="115">
        <f ca="1">IF(O68=1,"",RTD("cqg.rtd",,"StudyData", "(Vol("&amp;$E$16&amp;")when  (LocalYear("&amp;$E$16&amp;")="&amp;$D$5&amp;" AND LocalMonth("&amp;$E$16&amp;")="&amp;$C$5&amp;" AND LocalDay("&amp;$E$16&amp;")="&amp;$B$5&amp;" AND LocalHour("&amp;$E$16&amp;")="&amp;F68&amp;" AND LocalMinute("&amp;$E$16&amp;")="&amp;G68&amp;"))", "Bar", "", "Close", "5", "0", "", "", "","FALSE","T"))</f>
        <v>4172</v>
      </c>
      <c r="W68" s="115">
        <f ca="1">IF(O68=1,"",RTD("cqg.rtd",,"StudyData", "(Vol("&amp;$E$17&amp;")when  (LocalYear("&amp;$E$17&amp;")="&amp;$D$6&amp;" AND LocalMonth("&amp;$E$17&amp;")="&amp;$C$6&amp;" AND LocalDay("&amp;$E$17&amp;")="&amp;$B$6&amp;" AND LocalHour("&amp;$E$17&amp;")="&amp;F68&amp;" AND LocalMinute("&amp;$E$17&amp;")="&amp;G68&amp;"))", "Bar", "", "Close", "5", "0", "", "", "","FALSE","T"))</f>
        <v>5329</v>
      </c>
      <c r="X68" s="115">
        <f ca="1">IF(O68=1,"",RTD("cqg.rtd",,"StudyData", "(Vol("&amp;$E$18&amp;")when  (LocalYear("&amp;$E$18&amp;")="&amp;$D$7&amp;" AND LocalMonth("&amp;$E$18&amp;")="&amp;$C$7&amp;" AND LocalDay("&amp;$E$18&amp;")="&amp;$B$7&amp;" AND LocalHour("&amp;$E$18&amp;")="&amp;F68&amp;" AND LocalMinute("&amp;$E$18&amp;")="&amp;G68&amp;"))", "Bar", "", "Close", "5", "0", "", "", "","FALSE","T"))</f>
        <v>1994</v>
      </c>
      <c r="Y68" s="115">
        <f ca="1">IF(O68=1,"",RTD("cqg.rtd",,"StudyData", "(Vol("&amp;$E$19&amp;")when  (LocalYear("&amp;$E$19&amp;")="&amp;$D$8&amp;" AND LocalMonth("&amp;$E$19&amp;")="&amp;$C$8&amp;" AND LocalDay("&amp;$E$19&amp;")="&amp;$B$8&amp;" AND LocalHour("&amp;$E$19&amp;")="&amp;F68&amp;" AND LocalMinute("&amp;$E$19&amp;")="&amp;G68&amp;"))", "Bar", "", "Close", "5", "0", "", "", "","FALSE","T"))</f>
        <v>1570</v>
      </c>
      <c r="Z68" s="115">
        <f ca="1">IF(O68=1,"",RTD("cqg.rtd",,"StudyData", "(Vol("&amp;$E$20&amp;")when  (LocalYear("&amp;$E$20&amp;")="&amp;$D$9&amp;" AND LocalMonth("&amp;$E$20&amp;")="&amp;$C$9&amp;" AND LocalDay("&amp;$E$20&amp;")="&amp;$B$9&amp;" AND LocalHour("&amp;$E$20&amp;")="&amp;F68&amp;" AND LocalMinute("&amp;$E$20&amp;")="&amp;G68&amp;"))", "Bar", "", "Close", "5", "0", "", "", "","FALSE","T"))</f>
        <v>3467</v>
      </c>
      <c r="AA68" s="115">
        <f ca="1">IF(O68=1,"",RTD("cqg.rtd",,"StudyData", "(Vol("&amp;$E$21&amp;")when  (LocalYear("&amp;$E$21&amp;")="&amp;$D$10&amp;" AND LocalMonth("&amp;$E$21&amp;")="&amp;$C$10&amp;" AND LocalDay("&amp;$E$21&amp;")="&amp;$B$10&amp;" AND LocalHour("&amp;$E$21&amp;")="&amp;F68&amp;" AND LocalMinute("&amp;$E$21&amp;")="&amp;G68&amp;"))", "Bar", "", "Close", "5", "0", "", "", "","FALSE","T"))</f>
        <v>2354</v>
      </c>
      <c r="AB68" s="115">
        <f ca="1">IF(O68=1,"",RTD("cqg.rtd",,"StudyData", "(Vol("&amp;$E$21&amp;")when  (LocalYear("&amp;$E$21&amp;")="&amp;$D$11&amp;" AND LocalMonth("&amp;$E$21&amp;")="&amp;$C$11&amp;" AND LocalDay("&amp;$E$21&amp;")="&amp;$B$11&amp;" AND LocalHour("&amp;$E$21&amp;")="&amp;F68&amp;" AND LocalMinute("&amp;$E$21&amp;")="&amp;G68&amp;"))", "Bar", "", "Close", "5", "0", "", "", "","FALSE","T"))</f>
        <v>2842</v>
      </c>
      <c r="AC68" s="116" t="str">
        <f t="shared" ca="1" si="16"/>
        <v/>
      </c>
      <c r="AE68" s="115" t="str">
        <f ca="1">IF($R68=1,SUM($S$1:S68),"")</f>
        <v/>
      </c>
      <c r="AF68" s="115" t="str">
        <f ca="1">IF($R68=1,SUM($T$1:T68),"")</f>
        <v/>
      </c>
      <c r="AG68" s="115" t="str">
        <f ca="1">IF($R68=1,SUM($U$1:U68),"")</f>
        <v/>
      </c>
      <c r="AH68" s="115" t="str">
        <f ca="1">IF($R68=1,SUM($V$1:V68),"")</f>
        <v/>
      </c>
      <c r="AI68" s="115" t="str">
        <f ca="1">IF($R68=1,SUM($W$1:W68),"")</f>
        <v/>
      </c>
      <c r="AJ68" s="115" t="str">
        <f ca="1">IF($R68=1,SUM($X$1:X68),"")</f>
        <v/>
      </c>
      <c r="AK68" s="115" t="str">
        <f ca="1">IF($R68=1,SUM($Y$1:Y68),"")</f>
        <v/>
      </c>
      <c r="AL68" s="115" t="str">
        <f ca="1">IF($R68=1,SUM($Z$1:Z68),"")</f>
        <v/>
      </c>
      <c r="AM68" s="115" t="str">
        <f ca="1">IF($R68=1,SUM($AA$1:AA68),"")</f>
        <v/>
      </c>
      <c r="AN68" s="115" t="str">
        <f ca="1">IF($R68=1,SUM($AB$1:AB68),"")</f>
        <v/>
      </c>
      <c r="AO68" s="115" t="str">
        <f ca="1">IF($R68=1,SUM($AC$1:AC68),"")</f>
        <v/>
      </c>
      <c r="AQ68" s="120" t="str">
        <f t="shared" si="21"/>
        <v>12:55</v>
      </c>
    </row>
    <row r="69" spans="6:43" x14ac:dyDescent="0.3">
      <c r="F69" s="115">
        <f t="shared" si="22"/>
        <v>13</v>
      </c>
      <c r="G69" s="117" t="str">
        <f t="shared" si="17"/>
        <v>00</v>
      </c>
      <c r="H69" s="118">
        <f t="shared" si="18"/>
        <v>0.54166666666666663</v>
      </c>
      <c r="K69" s="116" t="str">
        <f ca="1" xml:space="preserve"> IF(O69=1,"",RTD("cqg.rtd",,"StudyData",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/>
      </c>
      <c r="L69" s="116" t="e">
        <f ca="1">IF(K69="",NA(),RTD("cqg.rtd",,"StudyData",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#N/A</v>
      </c>
      <c r="M69" s="116">
        <f t="shared" ca="1" si="15"/>
        <v>3133.6</v>
      </c>
      <c r="O69" s="115">
        <f t="shared" si="19"/>
        <v>0</v>
      </c>
      <c r="R69" s="115">
        <f t="shared" ca="1" si="20"/>
        <v>1.0329999999999964</v>
      </c>
      <c r="S69" s="115" t="str">
        <f ca="1">IF(O69=1,"",RTD("cqg.rtd",,"StudyData", "(Vol("&amp;$E$13&amp;")when  (LocalYear("&amp;$E$13&amp;")="&amp;$D$2&amp;" AND LocalMonth("&amp;$E$13&amp;")="&amp;$C$2&amp;" AND LocalDay("&amp;$E$13&amp;")="&amp;$B$2&amp;" AND LocalHour("&amp;$E$13&amp;")="&amp;F69&amp;" AND LocalMinute("&amp;$E$13&amp;")="&amp;G69&amp;"))", "Bar", "", "Close", "5", "0", "", "", "","FALSE","T"))</f>
        <v/>
      </c>
      <c r="T69" s="115">
        <f ca="1">IF(O69=1,"",RTD("cqg.rtd",,"StudyData", "(Vol("&amp;$E$14&amp;")when  (LocalYear("&amp;$E$14&amp;")="&amp;$D$3&amp;" AND LocalMonth("&amp;$E$14&amp;")="&amp;$C$3&amp;" AND LocalDay("&amp;$E$14&amp;")="&amp;$B$3&amp;" AND LocalHour("&amp;$E$14&amp;")="&amp;F69&amp;" AND LocalMinute("&amp;$E$14&amp;")="&amp;G69&amp;"))", "Bar", "", "Close", "5", "0", "", "", "","FALSE","T"))</f>
        <v>5009</v>
      </c>
      <c r="U69" s="115">
        <f ca="1">IF(O69=1,"",RTD("cqg.rtd",,"StudyData", "(Vol("&amp;$E$15&amp;")when  (LocalYear("&amp;$E$15&amp;")="&amp;$D$4&amp;" AND LocalMonth("&amp;$E$15&amp;")="&amp;$C$4&amp;" AND LocalDay("&amp;$E$15&amp;")="&amp;$B$4&amp;" AND LocalHour("&amp;$E$15&amp;")="&amp;F69&amp;" AND LocalMinute("&amp;$E$15&amp;")="&amp;G69&amp;"))", "Bar", "", "Close", "5", "0", "", "", "","FALSE","T"))</f>
        <v>2764</v>
      </c>
      <c r="V69" s="115">
        <f ca="1">IF(O69=1,"",RTD("cqg.rtd",,"StudyData", "(Vol("&amp;$E$16&amp;")when  (LocalYear("&amp;$E$16&amp;")="&amp;$D$5&amp;" AND LocalMonth("&amp;$E$16&amp;")="&amp;$C$5&amp;" AND LocalDay("&amp;$E$16&amp;")="&amp;$B$5&amp;" AND LocalHour("&amp;$E$16&amp;")="&amp;F69&amp;" AND LocalMinute("&amp;$E$16&amp;")="&amp;G69&amp;"))", "Bar", "", "Close", "5", "0", "", "", "","FALSE","T"))</f>
        <v>2961</v>
      </c>
      <c r="W69" s="115">
        <f ca="1">IF(O69=1,"",RTD("cqg.rtd",,"StudyData", "(Vol("&amp;$E$17&amp;")when  (LocalYear("&amp;$E$17&amp;")="&amp;$D$6&amp;" AND LocalMonth("&amp;$E$17&amp;")="&amp;$C$6&amp;" AND LocalDay("&amp;$E$17&amp;")="&amp;$B$6&amp;" AND LocalHour("&amp;$E$17&amp;")="&amp;F69&amp;" AND LocalMinute("&amp;$E$17&amp;")="&amp;G69&amp;"))", "Bar", "", "Close", "5", "0", "", "", "","FALSE","T"))</f>
        <v>3806</v>
      </c>
      <c r="X69" s="115">
        <f ca="1">IF(O69=1,"",RTD("cqg.rtd",,"StudyData", "(Vol("&amp;$E$18&amp;")when  (LocalYear("&amp;$E$18&amp;")="&amp;$D$7&amp;" AND LocalMonth("&amp;$E$18&amp;")="&amp;$C$7&amp;" AND LocalDay("&amp;$E$18&amp;")="&amp;$B$7&amp;" AND LocalHour("&amp;$E$18&amp;")="&amp;F69&amp;" AND LocalMinute("&amp;$E$18&amp;")="&amp;G69&amp;"))", "Bar", "", "Close", "5", "0", "", "", "","FALSE","T"))</f>
        <v>1802</v>
      </c>
      <c r="Y69" s="115">
        <f ca="1">IF(O69=1,"",RTD("cqg.rtd",,"StudyData", "(Vol("&amp;$E$19&amp;")when  (LocalYear("&amp;$E$19&amp;")="&amp;$D$8&amp;" AND LocalMonth("&amp;$E$19&amp;")="&amp;$C$8&amp;" AND LocalDay("&amp;$E$19&amp;")="&amp;$B$8&amp;" AND LocalHour("&amp;$E$19&amp;")="&amp;F69&amp;" AND LocalMinute("&amp;$E$19&amp;")="&amp;G69&amp;"))", "Bar", "", "Close", "5", "0", "", "", "","FALSE","T"))</f>
        <v>1907</v>
      </c>
      <c r="Z69" s="115">
        <f ca="1">IF(O69=1,"",RTD("cqg.rtd",,"StudyData", "(Vol("&amp;$E$20&amp;")when  (LocalYear("&amp;$E$20&amp;")="&amp;$D$9&amp;" AND LocalMonth("&amp;$E$20&amp;")="&amp;$C$9&amp;" AND LocalDay("&amp;$E$20&amp;")="&amp;$B$9&amp;" AND LocalHour("&amp;$E$20&amp;")="&amp;F69&amp;" AND LocalMinute("&amp;$E$20&amp;")="&amp;G69&amp;"))", "Bar", "", "Close", "5", "0", "", "", "","FALSE","T"))</f>
        <v>4863</v>
      </c>
      <c r="AA69" s="115">
        <f ca="1">IF(O69=1,"",RTD("cqg.rtd",,"StudyData", "(Vol("&amp;$E$21&amp;")when  (LocalYear("&amp;$E$21&amp;")="&amp;$D$10&amp;" AND LocalMonth("&amp;$E$21&amp;")="&amp;$C$10&amp;" AND LocalDay("&amp;$E$21&amp;")="&amp;$B$10&amp;" AND LocalHour("&amp;$E$21&amp;")="&amp;F69&amp;" AND LocalMinute("&amp;$E$21&amp;")="&amp;G69&amp;"))", "Bar", "", "Close", "5", "0", "", "", "","FALSE","T"))</f>
        <v>5166</v>
      </c>
      <c r="AB69" s="115">
        <f ca="1">IF(O69=1,"",RTD("cqg.rtd",,"StudyData", "(Vol("&amp;$E$21&amp;")when  (LocalYear("&amp;$E$21&amp;")="&amp;$D$11&amp;" AND LocalMonth("&amp;$E$21&amp;")="&amp;$C$11&amp;" AND LocalDay("&amp;$E$21&amp;")="&amp;$B$11&amp;" AND LocalHour("&amp;$E$21&amp;")="&amp;F69&amp;" AND LocalMinute("&amp;$E$21&amp;")="&amp;G69&amp;"))", "Bar", "", "Close", "5", "0", "", "", "","FALSE","T"))</f>
        <v>3058</v>
      </c>
      <c r="AC69" s="116" t="str">
        <f t="shared" ca="1" si="16"/>
        <v/>
      </c>
      <c r="AE69" s="115" t="str">
        <f ca="1">IF($R69=1,SUM($S$1:S69),"")</f>
        <v/>
      </c>
      <c r="AF69" s="115" t="str">
        <f ca="1">IF($R69=1,SUM($T$1:T69),"")</f>
        <v/>
      </c>
      <c r="AG69" s="115" t="str">
        <f ca="1">IF($R69=1,SUM($U$1:U69),"")</f>
        <v/>
      </c>
      <c r="AH69" s="115" t="str">
        <f ca="1">IF($R69=1,SUM($V$1:V69),"")</f>
        <v/>
      </c>
      <c r="AI69" s="115" t="str">
        <f ca="1">IF($R69=1,SUM($W$1:W69),"")</f>
        <v/>
      </c>
      <c r="AJ69" s="115" t="str">
        <f ca="1">IF($R69=1,SUM($X$1:X69),"")</f>
        <v/>
      </c>
      <c r="AK69" s="115" t="str">
        <f ca="1">IF($R69=1,SUM($Y$1:Y69),"")</f>
        <v/>
      </c>
      <c r="AL69" s="115" t="str">
        <f ca="1">IF($R69=1,SUM($Z$1:Z69),"")</f>
        <v/>
      </c>
      <c r="AM69" s="115" t="str">
        <f ca="1">IF($R69=1,SUM($AA$1:AA69),"")</f>
        <v/>
      </c>
      <c r="AN69" s="115" t="str">
        <f ca="1">IF($R69=1,SUM($AB$1:AB69),"")</f>
        <v/>
      </c>
      <c r="AO69" s="115" t="str">
        <f ca="1">IF($R69=1,SUM($AC$1:AC69),"")</f>
        <v/>
      </c>
      <c r="AQ69" s="120" t="str">
        <f t="shared" si="21"/>
        <v>13:00</v>
      </c>
    </row>
    <row r="70" spans="6:43" x14ac:dyDescent="0.3">
      <c r="F70" s="115">
        <f t="shared" si="22"/>
        <v>13</v>
      </c>
      <c r="G70" s="117" t="str">
        <f t="shared" si="17"/>
        <v>05</v>
      </c>
      <c r="H70" s="118">
        <f t="shared" si="18"/>
        <v>0.54513888888888895</v>
      </c>
      <c r="K70" s="116" t="str">
        <f ca="1" xml:space="preserve"> IF(O70=1,"",RTD("cqg.rtd",,"StudyData",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/>
      </c>
      <c r="L70" s="116" t="e">
        <f ca="1">IF(K70="",NA(),RTD("cqg.rtd",,"StudyData",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#N/A</v>
      </c>
      <c r="M70" s="116">
        <f t="shared" ca="1" si="15"/>
        <v>4261.3</v>
      </c>
      <c r="O70" s="115">
        <f t="shared" si="19"/>
        <v>0</v>
      </c>
      <c r="R70" s="115">
        <f t="shared" ca="1" si="20"/>
        <v>1.0339999999999963</v>
      </c>
      <c r="S70" s="115" t="str">
        <f ca="1">IF(O70=1,"",RTD("cqg.rtd",,"StudyData", "(Vol("&amp;$E$13&amp;")when  (LocalYear("&amp;$E$13&amp;")="&amp;$D$2&amp;" AND LocalMonth("&amp;$E$13&amp;")="&amp;$C$2&amp;" AND LocalDay("&amp;$E$13&amp;")="&amp;$B$2&amp;" AND LocalHour("&amp;$E$13&amp;")="&amp;F70&amp;" AND LocalMinute("&amp;$E$13&amp;")="&amp;G70&amp;"))", "Bar", "", "Close", "5", "0", "", "", "","FALSE","T"))</f>
        <v/>
      </c>
      <c r="T70" s="115">
        <f ca="1">IF(O70=1,"",RTD("cqg.rtd",,"StudyData", "(Vol("&amp;$E$14&amp;")when  (LocalYear("&amp;$E$14&amp;")="&amp;$D$3&amp;" AND LocalMonth("&amp;$E$14&amp;")="&amp;$C$3&amp;" AND LocalDay("&amp;$E$14&amp;")="&amp;$B$3&amp;" AND LocalHour("&amp;$E$14&amp;")="&amp;F70&amp;" AND LocalMinute("&amp;$E$14&amp;")="&amp;G70&amp;"))", "Bar", "", "Close", "5", "0", "", "", "","FALSE","T"))</f>
        <v>8799</v>
      </c>
      <c r="U70" s="115">
        <f ca="1">IF(O70=1,"",RTD("cqg.rtd",,"StudyData", "(Vol("&amp;$E$15&amp;")when  (LocalYear("&amp;$E$15&amp;")="&amp;$D$4&amp;" AND LocalMonth("&amp;$E$15&amp;")="&amp;$C$4&amp;" AND LocalDay("&amp;$E$15&amp;")="&amp;$B$4&amp;" AND LocalHour("&amp;$E$15&amp;")="&amp;F70&amp;" AND LocalMinute("&amp;$E$15&amp;")="&amp;G70&amp;"))", "Bar", "", "Close", "5", "0", "", "", "","FALSE","T"))</f>
        <v>2542</v>
      </c>
      <c r="V70" s="115">
        <f ca="1">IF(O70=1,"",RTD("cqg.rtd",,"StudyData", "(Vol("&amp;$E$16&amp;")when  (LocalYear("&amp;$E$16&amp;")="&amp;$D$5&amp;" AND LocalMonth("&amp;$E$16&amp;")="&amp;$C$5&amp;" AND LocalDay("&amp;$E$16&amp;")="&amp;$B$5&amp;" AND LocalHour("&amp;$E$16&amp;")="&amp;F70&amp;" AND LocalMinute("&amp;$E$16&amp;")="&amp;G70&amp;"))", "Bar", "", "Close", "5", "0", "", "", "","FALSE","T"))</f>
        <v>3657</v>
      </c>
      <c r="W70" s="115">
        <f ca="1">IF(O70=1,"",RTD("cqg.rtd",,"StudyData", "(Vol("&amp;$E$17&amp;")when  (LocalYear("&amp;$E$17&amp;")="&amp;$D$6&amp;" AND LocalMonth("&amp;$E$17&amp;")="&amp;$C$6&amp;" AND LocalDay("&amp;$E$17&amp;")="&amp;$B$6&amp;" AND LocalHour("&amp;$E$17&amp;")="&amp;F70&amp;" AND LocalMinute("&amp;$E$17&amp;")="&amp;G70&amp;"))", "Bar", "", "Close", "5", "0", "", "", "","FALSE","T"))</f>
        <v>11193</v>
      </c>
      <c r="X70" s="115">
        <f ca="1">IF(O70=1,"",RTD("cqg.rtd",,"StudyData", "(Vol("&amp;$E$18&amp;")when  (LocalYear("&amp;$E$18&amp;")="&amp;$D$7&amp;" AND LocalMonth("&amp;$E$18&amp;")="&amp;$C$7&amp;" AND LocalDay("&amp;$E$18&amp;")="&amp;$B$7&amp;" AND LocalHour("&amp;$E$18&amp;")="&amp;F70&amp;" AND LocalMinute("&amp;$E$18&amp;")="&amp;G70&amp;"))", "Bar", "", "Close", "5", "0", "", "", "","FALSE","T"))</f>
        <v>2325</v>
      </c>
      <c r="Y70" s="115">
        <f ca="1">IF(O70=1,"",RTD("cqg.rtd",,"StudyData", "(Vol("&amp;$E$19&amp;")when  (LocalYear("&amp;$E$19&amp;")="&amp;$D$8&amp;" AND LocalMonth("&amp;$E$19&amp;")="&amp;$C$8&amp;" AND LocalDay("&amp;$E$19&amp;")="&amp;$B$8&amp;" AND LocalHour("&amp;$E$19&amp;")="&amp;F70&amp;" AND LocalMinute("&amp;$E$19&amp;")="&amp;G70&amp;"))", "Bar", "", "Close", "5", "0", "", "", "","FALSE","T"))</f>
        <v>2541</v>
      </c>
      <c r="Z70" s="115">
        <f ca="1">IF(O70=1,"",RTD("cqg.rtd",,"StudyData", "(Vol("&amp;$E$20&amp;")when  (LocalYear("&amp;$E$20&amp;")="&amp;$D$9&amp;" AND LocalMonth("&amp;$E$20&amp;")="&amp;$C$9&amp;" AND LocalDay("&amp;$E$20&amp;")="&amp;$B$9&amp;" AND LocalHour("&amp;$E$20&amp;")="&amp;F70&amp;" AND LocalMinute("&amp;$E$20&amp;")="&amp;G70&amp;"))", "Bar", "", "Close", "5", "0", "", "", "","FALSE","T"))</f>
        <v>4050</v>
      </c>
      <c r="AA70" s="115">
        <f ca="1">IF(O70=1,"",RTD("cqg.rtd",,"StudyData", "(Vol("&amp;$E$21&amp;")when  (LocalYear("&amp;$E$21&amp;")="&amp;$D$10&amp;" AND LocalMonth("&amp;$E$21&amp;")="&amp;$C$10&amp;" AND LocalDay("&amp;$E$21&amp;")="&amp;$B$10&amp;" AND LocalHour("&amp;$E$21&amp;")="&amp;F70&amp;" AND LocalMinute("&amp;$E$21&amp;")="&amp;G70&amp;"))", "Bar", "", "Close", "5", "0", "", "", "","FALSE","T"))</f>
        <v>5458</v>
      </c>
      <c r="AB70" s="115">
        <f ca="1">IF(O70=1,"",RTD("cqg.rtd",,"StudyData", "(Vol("&amp;$E$21&amp;")when  (LocalYear("&amp;$E$21&amp;")="&amp;$D$11&amp;" AND LocalMonth("&amp;$E$21&amp;")="&amp;$C$11&amp;" AND LocalDay("&amp;$E$21&amp;")="&amp;$B$11&amp;" AND LocalHour("&amp;$E$21&amp;")="&amp;F70&amp;" AND LocalMinute("&amp;$E$21&amp;")="&amp;G70&amp;"))", "Bar", "", "Close", "5", "0", "", "", "","FALSE","T"))</f>
        <v>2048</v>
      </c>
      <c r="AC70" s="116" t="str">
        <f t="shared" ca="1" si="16"/>
        <v/>
      </c>
      <c r="AE70" s="115" t="str">
        <f ca="1">IF($R70=1,SUM($S$1:S70),"")</f>
        <v/>
      </c>
      <c r="AF70" s="115" t="str">
        <f ca="1">IF($R70=1,SUM($T$1:T70),"")</f>
        <v/>
      </c>
      <c r="AG70" s="115" t="str">
        <f ca="1">IF($R70=1,SUM($U$1:U70),"")</f>
        <v/>
      </c>
      <c r="AH70" s="115" t="str">
        <f ca="1">IF($R70=1,SUM($V$1:V70),"")</f>
        <v/>
      </c>
      <c r="AI70" s="115" t="str">
        <f ca="1">IF($R70=1,SUM($W$1:W70),"")</f>
        <v/>
      </c>
      <c r="AJ70" s="115" t="str">
        <f ca="1">IF($R70=1,SUM($X$1:X70),"")</f>
        <v/>
      </c>
      <c r="AK70" s="115" t="str">
        <f ca="1">IF($R70=1,SUM($Y$1:Y70),"")</f>
        <v/>
      </c>
      <c r="AL70" s="115" t="str">
        <f ca="1">IF($R70=1,SUM($Z$1:Z70),"")</f>
        <v/>
      </c>
      <c r="AM70" s="115" t="str">
        <f ca="1">IF($R70=1,SUM($AA$1:AA70),"")</f>
        <v/>
      </c>
      <c r="AN70" s="115" t="str">
        <f ca="1">IF($R70=1,SUM($AB$1:AB70),"")</f>
        <v/>
      </c>
      <c r="AO70" s="115" t="str">
        <f ca="1">IF($R70=1,SUM($AC$1:AC70),"")</f>
        <v/>
      </c>
      <c r="AQ70" s="120" t="str">
        <f t="shared" si="21"/>
        <v>13:05</v>
      </c>
    </row>
    <row r="71" spans="6:43" x14ac:dyDescent="0.3">
      <c r="F71" s="115">
        <f t="shared" si="22"/>
        <v>13</v>
      </c>
      <c r="G71" s="117">
        <f t="shared" si="17"/>
        <v>10</v>
      </c>
      <c r="H71" s="118">
        <f t="shared" si="18"/>
        <v>0.54861111111111105</v>
      </c>
      <c r="K71" s="116" t="str">
        <f ca="1" xml:space="preserve"> IF(O71=1,"",RTD("cqg.rtd",,"StudyData",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/>
      </c>
      <c r="L71" s="116" t="e">
        <f ca="1">IF(K71="",NA(),RTD("cqg.rtd",,"StudyData",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#N/A</v>
      </c>
      <c r="M71" s="116">
        <f t="shared" ca="1" si="15"/>
        <v>3460.4</v>
      </c>
      <c r="O71" s="115">
        <f t="shared" si="19"/>
        <v>0</v>
      </c>
      <c r="R71" s="115">
        <f t="shared" ca="1" si="20"/>
        <v>1.0349999999999961</v>
      </c>
      <c r="S71" s="115" t="str">
        <f ca="1">IF(O71=1,"",RTD("cqg.rtd",,"StudyData", "(Vol("&amp;$E$13&amp;")when  (LocalYear("&amp;$E$13&amp;")="&amp;$D$2&amp;" AND LocalMonth("&amp;$E$13&amp;")="&amp;$C$2&amp;" AND LocalDay("&amp;$E$13&amp;")="&amp;$B$2&amp;" AND LocalHour("&amp;$E$13&amp;")="&amp;F71&amp;" AND LocalMinute("&amp;$E$13&amp;")="&amp;G71&amp;"))", "Bar", "", "Close", "5", "0", "", "", "","FALSE","T"))</f>
        <v/>
      </c>
      <c r="T71" s="115">
        <f ca="1">IF(O71=1,"",RTD("cqg.rtd",,"StudyData", "(Vol("&amp;$E$14&amp;")when  (LocalYear("&amp;$E$14&amp;")="&amp;$D$3&amp;" AND LocalMonth("&amp;$E$14&amp;")="&amp;$C$3&amp;" AND LocalDay("&amp;$E$14&amp;")="&amp;$B$3&amp;" AND LocalHour("&amp;$E$14&amp;")="&amp;F71&amp;" AND LocalMinute("&amp;$E$14&amp;")="&amp;G71&amp;"))", "Bar", "", "Close", "5", "0", "", "", "","FALSE","T"))</f>
        <v>5589</v>
      </c>
      <c r="U71" s="115">
        <f ca="1">IF(O71=1,"",RTD("cqg.rtd",,"StudyData", "(Vol("&amp;$E$15&amp;")when  (LocalYear("&amp;$E$15&amp;")="&amp;$D$4&amp;" AND LocalMonth("&amp;$E$15&amp;")="&amp;$C$4&amp;" AND LocalDay("&amp;$E$15&amp;")="&amp;$B$4&amp;" AND LocalHour("&amp;$E$15&amp;")="&amp;F71&amp;" AND LocalMinute("&amp;$E$15&amp;")="&amp;G71&amp;"))", "Bar", "", "Close", "5", "0", "", "", "","FALSE","T"))</f>
        <v>2023</v>
      </c>
      <c r="V71" s="115">
        <f ca="1">IF(O71=1,"",RTD("cqg.rtd",,"StudyData", "(Vol("&amp;$E$16&amp;")when  (LocalYear("&amp;$E$16&amp;")="&amp;$D$5&amp;" AND LocalMonth("&amp;$E$16&amp;")="&amp;$C$5&amp;" AND LocalDay("&amp;$E$16&amp;")="&amp;$B$5&amp;" AND LocalHour("&amp;$E$16&amp;")="&amp;F71&amp;" AND LocalMinute("&amp;$E$16&amp;")="&amp;G71&amp;"))", "Bar", "", "Close", "5", "0", "", "", "","FALSE","T"))</f>
        <v>2223</v>
      </c>
      <c r="W71" s="115">
        <f ca="1">IF(O71=1,"",RTD("cqg.rtd",,"StudyData", "(Vol("&amp;$E$17&amp;")when  (LocalYear("&amp;$E$17&amp;")="&amp;$D$6&amp;" AND LocalMonth("&amp;$E$17&amp;")="&amp;$C$6&amp;" AND LocalDay("&amp;$E$17&amp;")="&amp;$B$6&amp;" AND LocalHour("&amp;$E$17&amp;")="&amp;F71&amp;" AND LocalMinute("&amp;$E$17&amp;")="&amp;G71&amp;"))", "Bar", "", "Close", "5", "0", "", "", "","FALSE","T"))</f>
        <v>5130</v>
      </c>
      <c r="X71" s="115">
        <f ca="1">IF(O71=1,"",RTD("cqg.rtd",,"StudyData", "(Vol("&amp;$E$18&amp;")when  (LocalYear("&amp;$E$18&amp;")="&amp;$D$7&amp;" AND LocalMonth("&amp;$E$18&amp;")="&amp;$C$7&amp;" AND LocalDay("&amp;$E$18&amp;")="&amp;$B$7&amp;" AND LocalHour("&amp;$E$18&amp;")="&amp;F71&amp;" AND LocalMinute("&amp;$E$18&amp;")="&amp;G71&amp;"))", "Bar", "", "Close", "5", "0", "", "", "","FALSE","T"))</f>
        <v>2136</v>
      </c>
      <c r="Y71" s="115">
        <f ca="1">IF(O71=1,"",RTD("cqg.rtd",,"StudyData", "(Vol("&amp;$E$19&amp;")when  (LocalYear("&amp;$E$19&amp;")="&amp;$D$8&amp;" AND LocalMonth("&amp;$E$19&amp;")="&amp;$C$8&amp;" AND LocalDay("&amp;$E$19&amp;")="&amp;$B$8&amp;" AND LocalHour("&amp;$E$19&amp;")="&amp;F71&amp;" AND LocalMinute("&amp;$E$19&amp;")="&amp;G71&amp;"))", "Bar", "", "Close", "5", "0", "", "", "","FALSE","T"))</f>
        <v>3771</v>
      </c>
      <c r="Z71" s="115">
        <f ca="1">IF(O71=1,"",RTD("cqg.rtd",,"StudyData", "(Vol("&amp;$E$20&amp;")when  (LocalYear("&amp;$E$20&amp;")="&amp;$D$9&amp;" AND LocalMonth("&amp;$E$20&amp;")="&amp;$C$9&amp;" AND LocalDay("&amp;$E$20&amp;")="&amp;$B$9&amp;" AND LocalHour("&amp;$E$20&amp;")="&amp;F71&amp;" AND LocalMinute("&amp;$E$20&amp;")="&amp;G71&amp;"))", "Bar", "", "Close", "5", "0", "", "", "","FALSE","T"))</f>
        <v>3593</v>
      </c>
      <c r="AA71" s="115">
        <f ca="1">IF(O71=1,"",RTD("cqg.rtd",,"StudyData", "(Vol("&amp;$E$21&amp;")when  (LocalYear("&amp;$E$21&amp;")="&amp;$D$10&amp;" AND LocalMonth("&amp;$E$21&amp;")="&amp;$C$10&amp;" AND LocalDay("&amp;$E$21&amp;")="&amp;$B$10&amp;" AND LocalHour("&amp;$E$21&amp;")="&amp;F71&amp;" AND LocalMinute("&amp;$E$21&amp;")="&amp;G71&amp;"))", "Bar", "", "Close", "5", "0", "", "", "","FALSE","T"))</f>
        <v>7058</v>
      </c>
      <c r="AB71" s="115">
        <f ca="1">IF(O71=1,"",RTD("cqg.rtd",,"StudyData", "(Vol("&amp;$E$21&amp;")when  (LocalYear("&amp;$E$21&amp;")="&amp;$D$11&amp;" AND LocalMonth("&amp;$E$21&amp;")="&amp;$C$11&amp;" AND LocalDay("&amp;$E$21&amp;")="&amp;$B$11&amp;" AND LocalHour("&amp;$E$21&amp;")="&amp;F71&amp;" AND LocalMinute("&amp;$E$21&amp;")="&amp;G71&amp;"))", "Bar", "", "Close", "5", "0", "", "", "","FALSE","T"))</f>
        <v>3081</v>
      </c>
      <c r="AC71" s="116" t="str">
        <f t="shared" ca="1" si="16"/>
        <v/>
      </c>
      <c r="AE71" s="115" t="str">
        <f ca="1">IF($R71=1,SUM($S$1:S71),"")</f>
        <v/>
      </c>
      <c r="AF71" s="115" t="str">
        <f ca="1">IF($R71=1,SUM($T$1:T71),"")</f>
        <v/>
      </c>
      <c r="AG71" s="115" t="str">
        <f ca="1">IF($R71=1,SUM($U$1:U71),"")</f>
        <v/>
      </c>
      <c r="AH71" s="115" t="str">
        <f ca="1">IF($R71=1,SUM($V$1:V71),"")</f>
        <v/>
      </c>
      <c r="AI71" s="115" t="str">
        <f ca="1">IF($R71=1,SUM($W$1:W71),"")</f>
        <v/>
      </c>
      <c r="AJ71" s="115" t="str">
        <f ca="1">IF($R71=1,SUM($X$1:X71),"")</f>
        <v/>
      </c>
      <c r="AK71" s="115" t="str">
        <f ca="1">IF($R71=1,SUM($Y$1:Y71),"")</f>
        <v/>
      </c>
      <c r="AL71" s="115" t="str">
        <f ca="1">IF($R71=1,SUM($Z$1:Z71),"")</f>
        <v/>
      </c>
      <c r="AM71" s="115" t="str">
        <f ca="1">IF($R71=1,SUM($AA$1:AA71),"")</f>
        <v/>
      </c>
      <c r="AN71" s="115" t="str">
        <f ca="1">IF($R71=1,SUM($AB$1:AB71),"")</f>
        <v/>
      </c>
      <c r="AO71" s="115" t="str">
        <f ca="1">IF($R71=1,SUM($AC$1:AC71),"")</f>
        <v/>
      </c>
      <c r="AQ71" s="120" t="str">
        <f t="shared" si="21"/>
        <v>13:10</v>
      </c>
    </row>
    <row r="72" spans="6:43" x14ac:dyDescent="0.3">
      <c r="F72" s="115">
        <f t="shared" si="22"/>
        <v>13</v>
      </c>
      <c r="G72" s="117">
        <f t="shared" si="17"/>
        <v>15</v>
      </c>
      <c r="H72" s="118">
        <f t="shared" si="18"/>
        <v>0.55208333333333337</v>
      </c>
      <c r="K72" s="116" t="str">
        <f ca="1" xml:space="preserve"> IF(O72=1,"",RTD("cqg.rtd",,"StudyData",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/>
      </c>
      <c r="L72" s="116" t="e">
        <f ca="1">IF(K72="",NA(),RTD("cqg.rtd",,"StudyData",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#N/A</v>
      </c>
      <c r="M72" s="116">
        <f t="shared" ca="1" si="15"/>
        <v>4086.1</v>
      </c>
      <c r="O72" s="115">
        <f t="shared" si="19"/>
        <v>0</v>
      </c>
      <c r="R72" s="115">
        <f t="shared" ca="1" si="20"/>
        <v>1.035999999999996</v>
      </c>
      <c r="S72" s="115" t="str">
        <f ca="1">IF(O72=1,"",RTD("cqg.rtd",,"StudyData", "(Vol("&amp;$E$13&amp;")when  (LocalYear("&amp;$E$13&amp;")="&amp;$D$2&amp;" AND LocalMonth("&amp;$E$13&amp;")="&amp;$C$2&amp;" AND LocalDay("&amp;$E$13&amp;")="&amp;$B$2&amp;" AND LocalHour("&amp;$E$13&amp;")="&amp;F72&amp;" AND LocalMinute("&amp;$E$13&amp;")="&amp;G72&amp;"))", "Bar", "", "Close", "5", "0", "", "", "","FALSE","T"))</f>
        <v/>
      </c>
      <c r="T72" s="115">
        <f ca="1">IF(O72=1,"",RTD("cqg.rtd",,"StudyData", "(Vol("&amp;$E$14&amp;")when  (LocalYear("&amp;$E$14&amp;")="&amp;$D$3&amp;" AND LocalMonth("&amp;$E$14&amp;")="&amp;$C$3&amp;" AND LocalDay("&amp;$E$14&amp;")="&amp;$B$3&amp;" AND LocalHour("&amp;$E$14&amp;")="&amp;F72&amp;" AND LocalMinute("&amp;$E$14&amp;")="&amp;G72&amp;"))", "Bar", "", "Close", "5", "0", "", "", "","FALSE","T"))</f>
        <v>5313</v>
      </c>
      <c r="U72" s="115">
        <f ca="1">IF(O72=1,"",RTD("cqg.rtd",,"StudyData", "(Vol("&amp;$E$15&amp;")when  (LocalYear("&amp;$E$15&amp;")="&amp;$D$4&amp;" AND LocalMonth("&amp;$E$15&amp;")="&amp;$C$4&amp;" AND LocalDay("&amp;$E$15&amp;")="&amp;$B$4&amp;" AND LocalHour("&amp;$E$15&amp;")="&amp;F72&amp;" AND LocalMinute("&amp;$E$15&amp;")="&amp;G72&amp;"))", "Bar", "", "Close", "5", "0", "", "", "","FALSE","T"))</f>
        <v>2932</v>
      </c>
      <c r="V72" s="115">
        <f ca="1">IF(O72=1,"",RTD("cqg.rtd",,"StudyData", "(Vol("&amp;$E$16&amp;")when  (LocalYear("&amp;$E$16&amp;")="&amp;$D$5&amp;" AND LocalMonth("&amp;$E$16&amp;")="&amp;$C$5&amp;" AND LocalDay("&amp;$E$16&amp;")="&amp;$B$5&amp;" AND LocalHour("&amp;$E$16&amp;")="&amp;F72&amp;" AND LocalMinute("&amp;$E$16&amp;")="&amp;G72&amp;"))", "Bar", "", "Close", "5", "0", "", "", "","FALSE","T"))</f>
        <v>8454</v>
      </c>
      <c r="W72" s="115">
        <f ca="1">IF(O72=1,"",RTD("cqg.rtd",,"StudyData", "(Vol("&amp;$E$17&amp;")when  (LocalYear("&amp;$E$17&amp;")="&amp;$D$6&amp;" AND LocalMonth("&amp;$E$17&amp;")="&amp;$C$6&amp;" AND LocalDay("&amp;$E$17&amp;")="&amp;$B$6&amp;" AND LocalHour("&amp;$E$17&amp;")="&amp;F72&amp;" AND LocalMinute("&amp;$E$17&amp;")="&amp;G72&amp;"))", "Bar", "", "Close", "5", "0", "", "", "","FALSE","T"))</f>
        <v>4833</v>
      </c>
      <c r="X72" s="115">
        <f ca="1">IF(O72=1,"",RTD("cqg.rtd",,"StudyData", "(Vol("&amp;$E$18&amp;")when  (LocalYear("&amp;$E$18&amp;")="&amp;$D$7&amp;" AND LocalMonth("&amp;$E$18&amp;")="&amp;$C$7&amp;" AND LocalDay("&amp;$E$18&amp;")="&amp;$B$7&amp;" AND LocalHour("&amp;$E$18&amp;")="&amp;F72&amp;" AND LocalMinute("&amp;$E$18&amp;")="&amp;G72&amp;"))", "Bar", "", "Close", "5", "0", "", "", "","FALSE","T"))</f>
        <v>3104</v>
      </c>
      <c r="Y72" s="115">
        <f ca="1">IF(O72=1,"",RTD("cqg.rtd",,"StudyData", "(Vol("&amp;$E$19&amp;")when  (LocalYear("&amp;$E$19&amp;")="&amp;$D$8&amp;" AND LocalMonth("&amp;$E$19&amp;")="&amp;$C$8&amp;" AND LocalDay("&amp;$E$19&amp;")="&amp;$B$8&amp;" AND LocalHour("&amp;$E$19&amp;")="&amp;F72&amp;" AND LocalMinute("&amp;$E$19&amp;")="&amp;G72&amp;"))", "Bar", "", "Close", "5", "0", "", "", "","FALSE","T"))</f>
        <v>3509</v>
      </c>
      <c r="Z72" s="115">
        <f ca="1">IF(O72=1,"",RTD("cqg.rtd",,"StudyData", "(Vol("&amp;$E$20&amp;")when  (LocalYear("&amp;$E$20&amp;")="&amp;$D$9&amp;" AND LocalMonth("&amp;$E$20&amp;")="&amp;$C$9&amp;" AND LocalDay("&amp;$E$20&amp;")="&amp;$B$9&amp;" AND LocalHour("&amp;$E$20&amp;")="&amp;F72&amp;" AND LocalMinute("&amp;$E$20&amp;")="&amp;G72&amp;"))", "Bar", "", "Close", "5", "0", "", "", "","FALSE","T"))</f>
        <v>4198</v>
      </c>
      <c r="AA72" s="115">
        <f ca="1">IF(O72=1,"",RTD("cqg.rtd",,"StudyData", "(Vol("&amp;$E$21&amp;")when  (LocalYear("&amp;$E$21&amp;")="&amp;$D$10&amp;" AND LocalMonth("&amp;$E$21&amp;")="&amp;$C$10&amp;" AND LocalDay("&amp;$E$21&amp;")="&amp;$B$10&amp;" AND LocalHour("&amp;$E$21&amp;")="&amp;F72&amp;" AND LocalMinute("&amp;$E$21&amp;")="&amp;G72&amp;"))", "Bar", "", "Close", "5", "0", "", "", "","FALSE","T"))</f>
        <v>5062</v>
      </c>
      <c r="AB72" s="115">
        <f ca="1">IF(O72=1,"",RTD("cqg.rtd",,"StudyData", "(Vol("&amp;$E$21&amp;")when  (LocalYear("&amp;$E$21&amp;")="&amp;$D$11&amp;" AND LocalMonth("&amp;$E$21&amp;")="&amp;$C$11&amp;" AND LocalDay("&amp;$E$21&amp;")="&amp;$B$11&amp;" AND LocalHour("&amp;$E$21&amp;")="&amp;F72&amp;" AND LocalMinute("&amp;$E$21&amp;")="&amp;G72&amp;"))", "Bar", "", "Close", "5", "0", "", "", "","FALSE","T"))</f>
        <v>3456</v>
      </c>
      <c r="AC72" s="116" t="str">
        <f t="shared" ca="1" si="16"/>
        <v/>
      </c>
      <c r="AE72" s="115" t="str">
        <f ca="1">IF($R72=1,SUM($S$1:S72),"")</f>
        <v/>
      </c>
      <c r="AF72" s="115" t="str">
        <f ca="1">IF($R72=1,SUM($T$1:T72),"")</f>
        <v/>
      </c>
      <c r="AG72" s="115" t="str">
        <f ca="1">IF($R72=1,SUM($U$1:U72),"")</f>
        <v/>
      </c>
      <c r="AH72" s="115" t="str">
        <f ca="1">IF($R72=1,SUM($V$1:V72),"")</f>
        <v/>
      </c>
      <c r="AI72" s="115" t="str">
        <f ca="1">IF($R72=1,SUM($W$1:W72),"")</f>
        <v/>
      </c>
      <c r="AJ72" s="115" t="str">
        <f ca="1">IF($R72=1,SUM($X$1:X72),"")</f>
        <v/>
      </c>
      <c r="AK72" s="115" t="str">
        <f ca="1">IF($R72=1,SUM($Y$1:Y72),"")</f>
        <v/>
      </c>
      <c r="AL72" s="115" t="str">
        <f ca="1">IF($R72=1,SUM($Z$1:Z72),"")</f>
        <v/>
      </c>
      <c r="AM72" s="115" t="str">
        <f ca="1">IF($R72=1,SUM($AA$1:AA72),"")</f>
        <v/>
      </c>
      <c r="AN72" s="115" t="str">
        <f ca="1">IF($R72=1,SUM($AB$1:AB72),"")</f>
        <v/>
      </c>
      <c r="AO72" s="115" t="str">
        <f ca="1">IF($R72=1,SUM($AC$1:AC72),"")</f>
        <v/>
      </c>
      <c r="AQ72" s="120" t="str">
        <f t="shared" si="21"/>
        <v>13:15</v>
      </c>
    </row>
    <row r="73" spans="6:43" x14ac:dyDescent="0.3">
      <c r="F73" s="115">
        <f t="shared" si="22"/>
        <v>13</v>
      </c>
      <c r="G73" s="117">
        <f t="shared" si="17"/>
        <v>20</v>
      </c>
      <c r="H73" s="118">
        <f t="shared" si="18"/>
        <v>0.55555555555555558</v>
      </c>
      <c r="K73" s="116" t="str">
        <f ca="1" xml:space="preserve"> IF(O73=1,"",RTD("cqg.rtd",,"StudyData",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/>
      </c>
      <c r="L73" s="116" t="e">
        <f ca="1">IF(K73="",NA(),RTD("cqg.rtd",,"StudyData",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#N/A</v>
      </c>
      <c r="M73" s="116">
        <f t="shared" ca="1" si="15"/>
        <v>4403.8</v>
      </c>
      <c r="O73" s="115">
        <f t="shared" si="19"/>
        <v>0</v>
      </c>
      <c r="R73" s="115">
        <f t="shared" ca="1" si="20"/>
        <v>1.0369999999999959</v>
      </c>
      <c r="S73" s="115" t="str">
        <f ca="1">IF(O73=1,"",RTD("cqg.rtd",,"StudyData", "(Vol("&amp;$E$13&amp;")when  (LocalYear("&amp;$E$13&amp;")="&amp;$D$2&amp;" AND LocalMonth("&amp;$E$13&amp;")="&amp;$C$2&amp;" AND LocalDay("&amp;$E$13&amp;")="&amp;$B$2&amp;" AND LocalHour("&amp;$E$13&amp;")="&amp;F73&amp;" AND LocalMinute("&amp;$E$13&amp;")="&amp;G73&amp;"))", "Bar", "", "Close", "5", "0", "", "", "","FALSE","T"))</f>
        <v/>
      </c>
      <c r="T73" s="115">
        <f ca="1">IF(O73=1,"",RTD("cqg.rtd",,"StudyData", "(Vol("&amp;$E$14&amp;")when  (LocalYear("&amp;$E$14&amp;")="&amp;$D$3&amp;" AND LocalMonth("&amp;$E$14&amp;")="&amp;$C$3&amp;" AND LocalDay("&amp;$E$14&amp;")="&amp;$B$3&amp;" AND LocalHour("&amp;$E$14&amp;")="&amp;F73&amp;" AND LocalMinute("&amp;$E$14&amp;")="&amp;G73&amp;"))", "Bar", "", "Close", "5", "0", "", "", "","FALSE","T"))</f>
        <v>4684</v>
      </c>
      <c r="U73" s="115">
        <f ca="1">IF(O73=1,"",RTD("cqg.rtd",,"StudyData", "(Vol("&amp;$E$15&amp;")when  (LocalYear("&amp;$E$15&amp;")="&amp;$D$4&amp;" AND LocalMonth("&amp;$E$15&amp;")="&amp;$C$4&amp;" AND LocalDay("&amp;$E$15&amp;")="&amp;$B$4&amp;" AND LocalHour("&amp;$E$15&amp;")="&amp;F73&amp;" AND LocalMinute("&amp;$E$15&amp;")="&amp;G73&amp;"))", "Bar", "", "Close", "5", "0", "", "", "","FALSE","T"))</f>
        <v>3489</v>
      </c>
      <c r="V73" s="115">
        <f ca="1">IF(O73=1,"",RTD("cqg.rtd",,"StudyData", "(Vol("&amp;$E$16&amp;")when  (LocalYear("&amp;$E$16&amp;")="&amp;$D$5&amp;" AND LocalMonth("&amp;$E$16&amp;")="&amp;$C$5&amp;" AND LocalDay("&amp;$E$16&amp;")="&amp;$B$5&amp;" AND LocalHour("&amp;$E$16&amp;")="&amp;F73&amp;" AND LocalMinute("&amp;$E$16&amp;")="&amp;G73&amp;"))", "Bar", "", "Close", "5", "0", "", "", "","FALSE","T"))</f>
        <v>3548</v>
      </c>
      <c r="W73" s="115">
        <f ca="1">IF(O73=1,"",RTD("cqg.rtd",,"StudyData", "(Vol("&amp;$E$17&amp;")when  (LocalYear("&amp;$E$17&amp;")="&amp;$D$6&amp;" AND LocalMonth("&amp;$E$17&amp;")="&amp;$C$6&amp;" AND LocalDay("&amp;$E$17&amp;")="&amp;$B$6&amp;" AND LocalHour("&amp;$E$17&amp;")="&amp;F73&amp;" AND LocalMinute("&amp;$E$17&amp;")="&amp;G73&amp;"))", "Bar", "", "Close", "5", "0", "", "", "","FALSE","T"))</f>
        <v>6828</v>
      </c>
      <c r="X73" s="115">
        <f ca="1">IF(O73=1,"",RTD("cqg.rtd",,"StudyData", "(Vol("&amp;$E$18&amp;")when  (LocalYear("&amp;$E$18&amp;")="&amp;$D$7&amp;" AND LocalMonth("&amp;$E$18&amp;")="&amp;$C$7&amp;" AND LocalDay("&amp;$E$18&amp;")="&amp;$B$7&amp;" AND LocalHour("&amp;$E$18&amp;")="&amp;F73&amp;" AND LocalMinute("&amp;$E$18&amp;")="&amp;G73&amp;"))", "Bar", "", "Close", "5", "0", "", "", "","FALSE","T"))</f>
        <v>5019</v>
      </c>
      <c r="Y73" s="115">
        <f ca="1">IF(O73=1,"",RTD("cqg.rtd",,"StudyData", "(Vol("&amp;$E$19&amp;")when  (LocalYear("&amp;$E$19&amp;")="&amp;$D$8&amp;" AND LocalMonth("&amp;$E$19&amp;")="&amp;$C$8&amp;" AND LocalDay("&amp;$E$19&amp;")="&amp;$B$8&amp;" AND LocalHour("&amp;$E$19&amp;")="&amp;F73&amp;" AND LocalMinute("&amp;$E$19&amp;")="&amp;G73&amp;"))", "Bar", "", "Close", "5", "0", "", "", "","FALSE","T"))</f>
        <v>5481</v>
      </c>
      <c r="Z73" s="115">
        <f ca="1">IF(O73=1,"",RTD("cqg.rtd",,"StudyData", "(Vol("&amp;$E$20&amp;")when  (LocalYear("&amp;$E$20&amp;")="&amp;$D$9&amp;" AND LocalMonth("&amp;$E$20&amp;")="&amp;$C$9&amp;" AND LocalDay("&amp;$E$20&amp;")="&amp;$B$9&amp;" AND LocalHour("&amp;$E$20&amp;")="&amp;F73&amp;" AND LocalMinute("&amp;$E$20&amp;")="&amp;G73&amp;"))", "Bar", "", "Close", "5", "0", "", "", "","FALSE","T"))</f>
        <v>5247</v>
      </c>
      <c r="AA73" s="115">
        <f ca="1">IF(O73=1,"",RTD("cqg.rtd",,"StudyData", "(Vol("&amp;$E$21&amp;")when  (LocalYear("&amp;$E$21&amp;")="&amp;$D$10&amp;" AND LocalMonth("&amp;$E$21&amp;")="&amp;$C$10&amp;" AND LocalDay("&amp;$E$21&amp;")="&amp;$B$10&amp;" AND LocalHour("&amp;$E$21&amp;")="&amp;F73&amp;" AND LocalMinute("&amp;$E$21&amp;")="&amp;G73&amp;"))", "Bar", "", "Close", "5", "0", "", "", "","FALSE","T"))</f>
        <v>4894</v>
      </c>
      <c r="AB73" s="115">
        <f ca="1">IF(O73=1,"",RTD("cqg.rtd",,"StudyData", "(Vol("&amp;$E$21&amp;")when  (LocalYear("&amp;$E$21&amp;")="&amp;$D$11&amp;" AND LocalMonth("&amp;$E$21&amp;")="&amp;$C$11&amp;" AND LocalDay("&amp;$E$21&amp;")="&amp;$B$11&amp;" AND LocalHour("&amp;$E$21&amp;")="&amp;F73&amp;" AND LocalMinute("&amp;$E$21&amp;")="&amp;G73&amp;"))", "Bar", "", "Close", "5", "0", "", "", "","FALSE","T"))</f>
        <v>4848</v>
      </c>
      <c r="AC73" s="116" t="str">
        <f t="shared" ca="1" si="16"/>
        <v/>
      </c>
      <c r="AE73" s="115" t="str">
        <f ca="1">IF($R73=1,SUM($S$1:S73),"")</f>
        <v/>
      </c>
      <c r="AF73" s="115" t="str">
        <f ca="1">IF($R73=1,SUM($T$1:T73),"")</f>
        <v/>
      </c>
      <c r="AG73" s="115" t="str">
        <f ca="1">IF($R73=1,SUM($U$1:U73),"")</f>
        <v/>
      </c>
      <c r="AH73" s="115" t="str">
        <f ca="1">IF($R73=1,SUM($V$1:V73),"")</f>
        <v/>
      </c>
      <c r="AI73" s="115" t="str">
        <f ca="1">IF($R73=1,SUM($W$1:W73),"")</f>
        <v/>
      </c>
      <c r="AJ73" s="115" t="str">
        <f ca="1">IF($R73=1,SUM($X$1:X73),"")</f>
        <v/>
      </c>
      <c r="AK73" s="115" t="str">
        <f ca="1">IF($R73=1,SUM($Y$1:Y73),"")</f>
        <v/>
      </c>
      <c r="AL73" s="115" t="str">
        <f ca="1">IF($R73=1,SUM($Z$1:Z73),"")</f>
        <v/>
      </c>
      <c r="AM73" s="115" t="str">
        <f ca="1">IF($R73=1,SUM($AA$1:AA73),"")</f>
        <v/>
      </c>
      <c r="AN73" s="115" t="str">
        <f ca="1">IF($R73=1,SUM($AB$1:AB73),"")</f>
        <v/>
      </c>
      <c r="AO73" s="115" t="str">
        <f ca="1">IF($R73=1,SUM($AC$1:AC73),"")</f>
        <v/>
      </c>
      <c r="AQ73" s="120" t="str">
        <f t="shared" si="21"/>
        <v>13:20</v>
      </c>
    </row>
    <row r="74" spans="6:43" x14ac:dyDescent="0.3">
      <c r="F74" s="115">
        <f t="shared" si="22"/>
        <v>13</v>
      </c>
      <c r="G74" s="117">
        <f t="shared" si="17"/>
        <v>25</v>
      </c>
      <c r="H74" s="118">
        <f t="shared" si="18"/>
        <v>0.55902777777777779</v>
      </c>
      <c r="K74" s="116" t="str">
        <f ca="1" xml:space="preserve"> IF(O74=1,"",RTD("cqg.rtd",,"StudyData",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/>
      </c>
      <c r="L74" s="116" t="e">
        <f ca="1">IF(K74="",NA(),RTD("cqg.rtd",,"StudyData",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#N/A</v>
      </c>
      <c r="M74" s="116">
        <f t="shared" ca="1" si="15"/>
        <v>16918</v>
      </c>
      <c r="O74" s="115">
        <f t="shared" si="19"/>
        <v>0</v>
      </c>
      <c r="R74" s="115">
        <f t="shared" ca="1" si="20"/>
        <v>1.0379999999999958</v>
      </c>
      <c r="S74" s="115" t="str">
        <f ca="1">IF(O74=1,"",RTD("cqg.rtd",,"StudyData", "(Vol("&amp;$E$13&amp;")when  (LocalYear("&amp;$E$13&amp;")="&amp;$D$2&amp;" AND LocalMonth("&amp;$E$13&amp;")="&amp;$C$2&amp;" AND LocalDay("&amp;$E$13&amp;")="&amp;$B$2&amp;" AND LocalHour("&amp;$E$13&amp;")="&amp;F74&amp;" AND LocalMinute("&amp;$E$13&amp;")="&amp;G74&amp;"))", "Bar", "", "Close", "5", "0", "", "", "","FALSE","T"))</f>
        <v/>
      </c>
      <c r="T74" s="115">
        <f ca="1">IF(O74=1,"",RTD("cqg.rtd",,"StudyData", "(Vol("&amp;$E$14&amp;")when  (LocalYear("&amp;$E$14&amp;")="&amp;$D$3&amp;" AND LocalMonth("&amp;$E$14&amp;")="&amp;$C$3&amp;" AND LocalDay("&amp;$E$14&amp;")="&amp;$B$3&amp;" AND LocalHour("&amp;$E$14&amp;")="&amp;F74&amp;" AND LocalMinute("&amp;$E$14&amp;")="&amp;G74&amp;"))", "Bar", "", "Close", "5", "0", "", "", "","FALSE","T"))</f>
        <v>18798</v>
      </c>
      <c r="U74" s="115">
        <f ca="1">IF(O74=1,"",RTD("cqg.rtd",,"StudyData", "(Vol("&amp;$E$15&amp;")when  (LocalYear("&amp;$E$15&amp;")="&amp;$D$4&amp;" AND LocalMonth("&amp;$E$15&amp;")="&amp;$C$4&amp;" AND LocalDay("&amp;$E$15&amp;")="&amp;$B$4&amp;" AND LocalHour("&amp;$E$15&amp;")="&amp;F74&amp;" AND LocalMinute("&amp;$E$15&amp;")="&amp;G74&amp;"))", "Bar", "", "Close", "5", "0", "", "", "","FALSE","T"))</f>
        <v>15617</v>
      </c>
      <c r="V74" s="115">
        <f ca="1">IF(O74=1,"",RTD("cqg.rtd",,"StudyData", "(Vol("&amp;$E$16&amp;")when  (LocalYear("&amp;$E$16&amp;")="&amp;$D$5&amp;" AND LocalMonth("&amp;$E$16&amp;")="&amp;$C$5&amp;" AND LocalDay("&amp;$E$16&amp;")="&amp;$B$5&amp;" AND LocalHour("&amp;$E$16&amp;")="&amp;F74&amp;" AND LocalMinute("&amp;$E$16&amp;")="&amp;G74&amp;"))", "Bar", "", "Close", "5", "0", "", "", "","FALSE","T"))</f>
        <v>14625</v>
      </c>
      <c r="W74" s="115">
        <f ca="1">IF(O74=1,"",RTD("cqg.rtd",,"StudyData", "(Vol("&amp;$E$17&amp;")when  (LocalYear("&amp;$E$17&amp;")="&amp;$D$6&amp;" AND LocalMonth("&amp;$E$17&amp;")="&amp;$C$6&amp;" AND LocalDay("&amp;$E$17&amp;")="&amp;$B$6&amp;" AND LocalHour("&amp;$E$17&amp;")="&amp;F74&amp;" AND LocalMinute("&amp;$E$17&amp;")="&amp;G74&amp;"))", "Bar", "", "Close", "5", "0", "", "", "","FALSE","T"))</f>
        <v>20170</v>
      </c>
      <c r="X74" s="115">
        <f ca="1">IF(O74=1,"",RTD("cqg.rtd",,"StudyData", "(Vol("&amp;$E$18&amp;")when  (LocalYear("&amp;$E$18&amp;")="&amp;$D$7&amp;" AND LocalMonth("&amp;$E$18&amp;")="&amp;$C$7&amp;" AND LocalDay("&amp;$E$18&amp;")="&amp;$B$7&amp;" AND LocalHour("&amp;$E$18&amp;")="&amp;F74&amp;" AND LocalMinute("&amp;$E$18&amp;")="&amp;G74&amp;"))", "Bar", "", "Close", "5", "0", "", "", "","FALSE","T"))</f>
        <v>21915</v>
      </c>
      <c r="Y74" s="115">
        <f ca="1">IF(O74=1,"",RTD("cqg.rtd",,"StudyData", "(Vol("&amp;$E$19&amp;")when  (LocalYear("&amp;$E$19&amp;")="&amp;$D$8&amp;" AND LocalMonth("&amp;$E$19&amp;")="&amp;$C$8&amp;" AND LocalDay("&amp;$E$19&amp;")="&amp;$B$8&amp;" AND LocalHour("&amp;$E$19&amp;")="&amp;F74&amp;" AND LocalMinute("&amp;$E$19&amp;")="&amp;G74&amp;"))", "Bar", "", "Close", "5", "0", "", "", "","FALSE","T"))</f>
        <v>18878</v>
      </c>
      <c r="Z74" s="115">
        <f ca="1">IF(O74=1,"",RTD("cqg.rtd",,"StudyData", "(Vol("&amp;$E$20&amp;")when  (LocalYear("&amp;$E$20&amp;")="&amp;$D$9&amp;" AND LocalMonth("&amp;$E$20&amp;")="&amp;$C$9&amp;" AND LocalDay("&amp;$E$20&amp;")="&amp;$B$9&amp;" AND LocalHour("&amp;$E$20&amp;")="&amp;F74&amp;" AND LocalMinute("&amp;$E$20&amp;")="&amp;G74&amp;"))", "Bar", "", "Close", "5", "0", "", "", "","FALSE","T"))</f>
        <v>16419</v>
      </c>
      <c r="AA74" s="115">
        <f ca="1">IF(O74=1,"",RTD("cqg.rtd",,"StudyData", "(Vol("&amp;$E$21&amp;")when  (LocalYear("&amp;$E$21&amp;")="&amp;$D$10&amp;" AND LocalMonth("&amp;$E$21&amp;")="&amp;$C$10&amp;" AND LocalDay("&amp;$E$21&amp;")="&amp;$B$10&amp;" AND LocalHour("&amp;$E$21&amp;")="&amp;F74&amp;" AND LocalMinute("&amp;$E$21&amp;")="&amp;G74&amp;"))", "Bar", "", "Close", "5", "0", "", "", "","FALSE","T"))</f>
        <v>24154</v>
      </c>
      <c r="AB74" s="115">
        <f ca="1">IF(O74=1,"",RTD("cqg.rtd",,"StudyData", "(Vol("&amp;$E$21&amp;")when  (LocalYear("&amp;$E$21&amp;")="&amp;$D$11&amp;" AND LocalMonth("&amp;$E$21&amp;")="&amp;$C$11&amp;" AND LocalDay("&amp;$E$21&amp;")="&amp;$B$11&amp;" AND LocalHour("&amp;$E$21&amp;")="&amp;F74&amp;" AND LocalMinute("&amp;$E$21&amp;")="&amp;G74&amp;"))", "Bar", "", "Close", "5", "0", "", "", "","FALSE","T"))</f>
        <v>18604</v>
      </c>
      <c r="AC74" s="116" t="str">
        <f t="shared" ca="1" si="16"/>
        <v/>
      </c>
      <c r="AE74" s="115" t="str">
        <f ca="1">IF($R74=1,SUM($S$1:S74),"")</f>
        <v/>
      </c>
      <c r="AF74" s="115" t="str">
        <f ca="1">IF($R74=1,SUM($T$1:T74),"")</f>
        <v/>
      </c>
      <c r="AG74" s="115" t="str">
        <f ca="1">IF($R74=1,SUM($U$1:U74),"")</f>
        <v/>
      </c>
      <c r="AH74" s="115" t="str">
        <f ca="1">IF($R74=1,SUM($V$1:V74),"")</f>
        <v/>
      </c>
      <c r="AI74" s="115" t="str">
        <f ca="1">IF($R74=1,SUM($W$1:W74),"")</f>
        <v/>
      </c>
      <c r="AJ74" s="115" t="str">
        <f ca="1">IF($R74=1,SUM($X$1:X74),"")</f>
        <v/>
      </c>
      <c r="AK74" s="115" t="str">
        <f ca="1">IF($R74=1,SUM($Y$1:Y74),"")</f>
        <v/>
      </c>
      <c r="AL74" s="115" t="str">
        <f ca="1">IF($R74=1,SUM($Z$1:Z74),"")</f>
        <v/>
      </c>
      <c r="AM74" s="115" t="str">
        <f ca="1">IF($R74=1,SUM($AA$1:AA74),"")</f>
        <v/>
      </c>
      <c r="AN74" s="115" t="str">
        <f ca="1">IF($R74=1,SUM($AB$1:AB74),"")</f>
        <v/>
      </c>
      <c r="AO74" s="115" t="str">
        <f ca="1">IF($R74=1,SUM($AC$1:AC74),"")</f>
        <v/>
      </c>
      <c r="AQ74" s="120" t="str">
        <f t="shared" si="21"/>
        <v>13:25</v>
      </c>
    </row>
    <row r="75" spans="6:43" x14ac:dyDescent="0.3">
      <c r="F75" s="115">
        <f t="shared" si="22"/>
        <v>13</v>
      </c>
      <c r="G75" s="117">
        <f t="shared" si="17"/>
        <v>30</v>
      </c>
      <c r="H75" s="118">
        <f t="shared" si="18"/>
        <v>0.5625</v>
      </c>
      <c r="K75" s="116" t="str">
        <f ca="1" xml:space="preserve"> IF(O75=1,"",RTD("cqg.rtd",,"StudyData",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/>
      </c>
      <c r="L75" s="116" t="e">
        <f ca="1">IF(K75="",NA(),RTD("cqg.rtd",,"StudyData",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#N/A</v>
      </c>
      <c r="M75" s="116">
        <f t="shared" ca="1" si="15"/>
        <v>4385.2</v>
      </c>
      <c r="O75" s="115">
        <f t="shared" si="19"/>
        <v>0</v>
      </c>
      <c r="R75" s="115">
        <f t="shared" ca="1" si="20"/>
        <v>1.0389999999999957</v>
      </c>
      <c r="S75" s="115" t="str">
        <f ca="1">IF(O75=1,"",RTD("cqg.rtd",,"StudyData", "(Vol("&amp;$E$13&amp;")when  (LocalYear("&amp;$E$13&amp;")="&amp;$D$2&amp;" AND LocalMonth("&amp;$E$13&amp;")="&amp;$C$2&amp;" AND LocalDay("&amp;$E$13&amp;")="&amp;$B$2&amp;" AND LocalHour("&amp;$E$13&amp;")="&amp;F75&amp;" AND LocalMinute("&amp;$E$13&amp;")="&amp;G75&amp;"))", "Bar", "", "Close", "5", "0", "", "", "","FALSE","T"))</f>
        <v/>
      </c>
      <c r="T75" s="115">
        <f ca="1">IF(O75=1,"",RTD("cqg.rtd",,"StudyData", "(Vol("&amp;$E$14&amp;")when  (LocalYear("&amp;$E$14&amp;")="&amp;$D$3&amp;" AND LocalMonth("&amp;$E$14&amp;")="&amp;$C$3&amp;" AND LocalDay("&amp;$E$14&amp;")="&amp;$B$3&amp;" AND LocalHour("&amp;$E$14&amp;")="&amp;F75&amp;" AND LocalMinute("&amp;$E$14&amp;")="&amp;G75&amp;"))", "Bar", "", "Close", "5", "0", "", "", "","FALSE","T"))</f>
        <v>3871</v>
      </c>
      <c r="U75" s="115">
        <f ca="1">IF(O75=1,"",RTD("cqg.rtd",,"StudyData", "(Vol("&amp;$E$15&amp;")when  (LocalYear("&amp;$E$15&amp;")="&amp;$D$4&amp;" AND LocalMonth("&amp;$E$15&amp;")="&amp;$C$4&amp;" AND LocalDay("&amp;$E$15&amp;")="&amp;$B$4&amp;" AND LocalHour("&amp;$E$15&amp;")="&amp;F75&amp;" AND LocalMinute("&amp;$E$15&amp;")="&amp;G75&amp;"))", "Bar", "", "Close", "5", "0", "", "", "","FALSE","T"))</f>
        <v>5430</v>
      </c>
      <c r="V75" s="115">
        <f ca="1">IF(O75=1,"",RTD("cqg.rtd",,"StudyData", "(Vol("&amp;$E$16&amp;")when  (LocalYear("&amp;$E$16&amp;")="&amp;$D$5&amp;" AND LocalMonth("&amp;$E$16&amp;")="&amp;$C$5&amp;" AND LocalDay("&amp;$E$16&amp;")="&amp;$B$5&amp;" AND LocalHour("&amp;$E$16&amp;")="&amp;F75&amp;" AND LocalMinute("&amp;$E$16&amp;")="&amp;G75&amp;"))", "Bar", "", "Close", "5", "0", "", "", "","FALSE","T"))</f>
        <v>6145</v>
      </c>
      <c r="W75" s="115">
        <f ca="1">IF(O75=1,"",RTD("cqg.rtd",,"StudyData", "(Vol("&amp;$E$17&amp;")when  (LocalYear("&amp;$E$17&amp;")="&amp;$D$6&amp;" AND LocalMonth("&amp;$E$17&amp;")="&amp;$C$6&amp;" AND LocalDay("&amp;$E$17&amp;")="&amp;$B$6&amp;" AND LocalHour("&amp;$E$17&amp;")="&amp;F75&amp;" AND LocalMinute("&amp;$E$17&amp;")="&amp;G75&amp;"))", "Bar", "", "Close", "5", "0", "", "", "","FALSE","T"))</f>
        <v>5770</v>
      </c>
      <c r="X75" s="115">
        <f ca="1">IF(O75=1,"",RTD("cqg.rtd",,"StudyData", "(Vol("&amp;$E$18&amp;")when  (LocalYear("&amp;$E$18&amp;")="&amp;$D$7&amp;" AND LocalMonth("&amp;$E$18&amp;")="&amp;$C$7&amp;" AND LocalDay("&amp;$E$18&amp;")="&amp;$B$7&amp;" AND LocalHour("&amp;$E$18&amp;")="&amp;F75&amp;" AND LocalMinute("&amp;$E$18&amp;")="&amp;G75&amp;"))", "Bar", "", "Close", "5", "0", "", "", "","FALSE","T"))</f>
        <v>3591</v>
      </c>
      <c r="Y75" s="115">
        <f ca="1">IF(O75=1,"",RTD("cqg.rtd",,"StudyData", "(Vol("&amp;$E$19&amp;")when  (LocalYear("&amp;$E$19&amp;")="&amp;$D$8&amp;" AND LocalMonth("&amp;$E$19&amp;")="&amp;$C$8&amp;" AND LocalDay("&amp;$E$19&amp;")="&amp;$B$8&amp;" AND LocalHour("&amp;$E$19&amp;")="&amp;F75&amp;" AND LocalMinute("&amp;$E$19&amp;")="&amp;G75&amp;"))", "Bar", "", "Close", "5", "0", "", "", "","FALSE","T"))</f>
        <v>5279</v>
      </c>
      <c r="Z75" s="115">
        <f ca="1">IF(O75=1,"",RTD("cqg.rtd",,"StudyData", "(Vol("&amp;$E$20&amp;")when  (LocalYear("&amp;$E$20&amp;")="&amp;$D$9&amp;" AND LocalMonth("&amp;$E$20&amp;")="&amp;$C$9&amp;" AND LocalDay("&amp;$E$20&amp;")="&amp;$B$9&amp;" AND LocalHour("&amp;$E$20&amp;")="&amp;F75&amp;" AND LocalMinute("&amp;$E$20&amp;")="&amp;G75&amp;"))", "Bar", "", "Close", "5", "0", "", "", "","FALSE","T"))</f>
        <v>4110</v>
      </c>
      <c r="AA75" s="115">
        <f ca="1">IF(O75=1,"",RTD("cqg.rtd",,"StudyData", "(Vol("&amp;$E$21&amp;")when  (LocalYear("&amp;$E$21&amp;")="&amp;$D$10&amp;" AND LocalMonth("&amp;$E$21&amp;")="&amp;$C$10&amp;" AND LocalDay("&amp;$E$21&amp;")="&amp;$B$10&amp;" AND LocalHour("&amp;$E$21&amp;")="&amp;F75&amp;" AND LocalMinute("&amp;$E$21&amp;")="&amp;G75&amp;"))", "Bar", "", "Close", "5", "0", "", "", "","FALSE","T"))</f>
        <v>5933</v>
      </c>
      <c r="AB75" s="115">
        <f ca="1">IF(O75=1,"",RTD("cqg.rtd",,"StudyData", "(Vol("&amp;$E$21&amp;")when  (LocalYear("&amp;$E$21&amp;")="&amp;$D$11&amp;" AND LocalMonth("&amp;$E$21&amp;")="&amp;$C$11&amp;" AND LocalDay("&amp;$E$21&amp;")="&amp;$B$11&amp;" AND LocalHour("&amp;$E$21&amp;")="&amp;F75&amp;" AND LocalMinute("&amp;$E$21&amp;")="&amp;G75&amp;"))", "Bar", "", "Close", "5", "0", "", "", "","FALSE","T"))</f>
        <v>3723</v>
      </c>
      <c r="AC75" s="116" t="str">
        <f t="shared" ca="1" si="16"/>
        <v/>
      </c>
      <c r="AE75" s="115" t="str">
        <f ca="1">IF($R75=1,SUM($S$1:S75),"")</f>
        <v/>
      </c>
      <c r="AF75" s="115" t="str">
        <f ca="1">IF($R75=1,SUM($T$1:T75),"")</f>
        <v/>
      </c>
      <c r="AG75" s="115" t="str">
        <f ca="1">IF($R75=1,SUM($U$1:U75),"")</f>
        <v/>
      </c>
      <c r="AH75" s="115" t="str">
        <f ca="1">IF($R75=1,SUM($V$1:V75),"")</f>
        <v/>
      </c>
      <c r="AI75" s="115" t="str">
        <f ca="1">IF($R75=1,SUM($W$1:W75),"")</f>
        <v/>
      </c>
      <c r="AJ75" s="115" t="str">
        <f ca="1">IF($R75=1,SUM($X$1:X75),"")</f>
        <v/>
      </c>
      <c r="AK75" s="115" t="str">
        <f ca="1">IF($R75=1,SUM($Y$1:Y75),"")</f>
        <v/>
      </c>
      <c r="AL75" s="115" t="str">
        <f ca="1">IF($R75=1,SUM($Z$1:Z75),"")</f>
        <v/>
      </c>
      <c r="AM75" s="115" t="str">
        <f ca="1">IF($R75=1,SUM($AA$1:AA75),"")</f>
        <v/>
      </c>
      <c r="AN75" s="115" t="str">
        <f ca="1">IF($R75=1,SUM($AB$1:AB75),"")</f>
        <v/>
      </c>
      <c r="AO75" s="115" t="str">
        <f ca="1">IF($R75=1,SUM($AC$1:AC75),"")</f>
        <v/>
      </c>
      <c r="AQ75" s="120" t="str">
        <f t="shared" si="21"/>
        <v>13:30</v>
      </c>
    </row>
    <row r="76" spans="6:43" x14ac:dyDescent="0.3">
      <c r="F76" s="115">
        <f t="shared" si="22"/>
        <v>13</v>
      </c>
      <c r="G76" s="117">
        <f t="shared" si="17"/>
        <v>35</v>
      </c>
      <c r="H76" s="118">
        <f t="shared" si="18"/>
        <v>0.56597222222222221</v>
      </c>
      <c r="K76" s="116" t="str">
        <f ca="1" xml:space="preserve"> IF(O76=1,"",RTD("cqg.rtd",,"StudyData",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/>
      </c>
      <c r="L76" s="116" t="e">
        <f ca="1">IF(K76="",NA(),RTD("cqg.rtd",,"StudyData",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#N/A</v>
      </c>
      <c r="M76" s="116">
        <f t="shared" ca="1" si="15"/>
        <v>2620.4</v>
      </c>
      <c r="O76" s="115">
        <f t="shared" si="19"/>
        <v>0</v>
      </c>
      <c r="R76" s="115">
        <f t="shared" ca="1" si="20"/>
        <v>1.0399999999999956</v>
      </c>
      <c r="S76" s="115" t="str">
        <f ca="1">IF(O76=1,"",RTD("cqg.rtd",,"StudyData", "(Vol("&amp;$E$13&amp;")when  (LocalYear("&amp;$E$13&amp;")="&amp;$D$2&amp;" AND LocalMonth("&amp;$E$13&amp;")="&amp;$C$2&amp;" AND LocalDay("&amp;$E$13&amp;")="&amp;$B$2&amp;" AND LocalHour("&amp;$E$13&amp;")="&amp;F76&amp;" AND LocalMinute("&amp;$E$13&amp;")="&amp;G76&amp;"))", "Bar", "", "Close", "5", "0", "", "", "","FALSE","T"))</f>
        <v/>
      </c>
      <c r="T76" s="115">
        <f ca="1">IF(O76=1,"",RTD("cqg.rtd",,"StudyData", "(Vol("&amp;$E$14&amp;")when  (LocalYear("&amp;$E$14&amp;")="&amp;$D$3&amp;" AND LocalMonth("&amp;$E$14&amp;")="&amp;$C$3&amp;" AND LocalDay("&amp;$E$14&amp;")="&amp;$B$3&amp;" AND LocalHour("&amp;$E$14&amp;")="&amp;F76&amp;" AND LocalMinute("&amp;$E$14&amp;")="&amp;G76&amp;"))", "Bar", "", "Close", "5", "0", "", "", "","FALSE","T"))</f>
        <v>1205</v>
      </c>
      <c r="U76" s="115">
        <f ca="1">IF(O76=1,"",RTD("cqg.rtd",,"StudyData", "(Vol("&amp;$E$15&amp;")when  (LocalYear("&amp;$E$15&amp;")="&amp;$D$4&amp;" AND LocalMonth("&amp;$E$15&amp;")="&amp;$C$4&amp;" AND LocalDay("&amp;$E$15&amp;")="&amp;$B$4&amp;" AND LocalHour("&amp;$E$15&amp;")="&amp;F76&amp;" AND LocalMinute("&amp;$E$15&amp;")="&amp;G76&amp;"))", "Bar", "", "Close", "5", "0", "", "", "","FALSE","T"))</f>
        <v>11686</v>
      </c>
      <c r="V76" s="115">
        <f ca="1">IF(O76=1,"",RTD("cqg.rtd",,"StudyData", "(Vol("&amp;$E$16&amp;")when  (LocalYear("&amp;$E$16&amp;")="&amp;$D$5&amp;" AND LocalMonth("&amp;$E$16&amp;")="&amp;$C$5&amp;" AND LocalDay("&amp;$E$16&amp;")="&amp;$B$5&amp;" AND LocalHour("&amp;$E$16&amp;")="&amp;F76&amp;" AND LocalMinute("&amp;$E$16&amp;")="&amp;G76&amp;"))", "Bar", "", "Close", "5", "0", "", "", "","FALSE","T"))</f>
        <v>1079</v>
      </c>
      <c r="W76" s="115">
        <f ca="1">IF(O76=1,"",RTD("cqg.rtd",,"StudyData", "(Vol("&amp;$E$17&amp;")when  (LocalYear("&amp;$E$17&amp;")="&amp;$D$6&amp;" AND LocalMonth("&amp;$E$17&amp;")="&amp;$C$6&amp;" AND LocalDay("&amp;$E$17&amp;")="&amp;$B$6&amp;" AND LocalHour("&amp;$E$17&amp;")="&amp;F76&amp;" AND LocalMinute("&amp;$E$17&amp;")="&amp;G76&amp;"))", "Bar", "", "Close", "5", "0", "", "", "","FALSE","T"))</f>
        <v>2504</v>
      </c>
      <c r="X76" s="115">
        <f ca="1">IF(O76=1,"",RTD("cqg.rtd",,"StudyData", "(Vol("&amp;$E$18&amp;")when  (LocalYear("&amp;$E$18&amp;")="&amp;$D$7&amp;" AND LocalMonth("&amp;$E$18&amp;")="&amp;$C$7&amp;" AND LocalDay("&amp;$E$18&amp;")="&amp;$B$7&amp;" AND LocalHour("&amp;$E$18&amp;")="&amp;F76&amp;" AND LocalMinute("&amp;$E$18&amp;")="&amp;G76&amp;"))", "Bar", "", "Close", "5", "0", "", "", "","FALSE","T"))</f>
        <v>2563</v>
      </c>
      <c r="Y76" s="115">
        <f ca="1">IF(O76=1,"",RTD("cqg.rtd",,"StudyData", "(Vol("&amp;$E$19&amp;")when  (LocalYear("&amp;$E$19&amp;")="&amp;$D$8&amp;" AND LocalMonth("&amp;$E$19&amp;")="&amp;$C$8&amp;" AND LocalDay("&amp;$E$19&amp;")="&amp;$B$8&amp;" AND LocalHour("&amp;$E$19&amp;")="&amp;F76&amp;" AND LocalMinute("&amp;$E$19&amp;")="&amp;G76&amp;"))", "Bar", "", "Close", "5", "0", "", "", "","FALSE","T"))</f>
        <v>1710</v>
      </c>
      <c r="Z76" s="115">
        <f ca="1">IF(O76=1,"",RTD("cqg.rtd",,"StudyData", "(Vol("&amp;$E$20&amp;")when  (LocalYear("&amp;$E$20&amp;")="&amp;$D$9&amp;" AND LocalMonth("&amp;$E$20&amp;")="&amp;$C$9&amp;" AND LocalDay("&amp;$E$20&amp;")="&amp;$B$9&amp;" AND LocalHour("&amp;$E$20&amp;")="&amp;F76&amp;" AND LocalMinute("&amp;$E$20&amp;")="&amp;G76&amp;"))", "Bar", "", "Close", "5", "0", "", "", "","FALSE","T"))</f>
        <v>2146</v>
      </c>
      <c r="AA76" s="115">
        <f ca="1">IF(O76=1,"",RTD("cqg.rtd",,"StudyData", "(Vol("&amp;$E$21&amp;")when  (LocalYear("&amp;$E$21&amp;")="&amp;$D$10&amp;" AND LocalMonth("&amp;$E$21&amp;")="&amp;$C$10&amp;" AND LocalDay("&amp;$E$21&amp;")="&amp;$B$10&amp;" AND LocalHour("&amp;$E$21&amp;")="&amp;F76&amp;" AND LocalMinute("&amp;$E$21&amp;")="&amp;G76&amp;"))", "Bar", "", "Close", "5", "0", "", "", "","FALSE","T"))</f>
        <v>2381</v>
      </c>
      <c r="AB76" s="115">
        <f ca="1">IF(O76=1,"",RTD("cqg.rtd",,"StudyData", "(Vol("&amp;$E$21&amp;")when  (LocalYear("&amp;$E$21&amp;")="&amp;$D$11&amp;" AND LocalMonth("&amp;$E$21&amp;")="&amp;$C$11&amp;" AND LocalDay("&amp;$E$21&amp;")="&amp;$B$11&amp;" AND LocalHour("&amp;$E$21&amp;")="&amp;F76&amp;" AND LocalMinute("&amp;$E$21&amp;")="&amp;G76&amp;"))", "Bar", "", "Close", "5", "0", "", "", "","FALSE","T"))</f>
        <v>930</v>
      </c>
      <c r="AC76" s="116" t="str">
        <f t="shared" ca="1" si="16"/>
        <v/>
      </c>
      <c r="AE76" s="115" t="str">
        <f ca="1">IF($R76=1,SUM($S$1:S76),"")</f>
        <v/>
      </c>
      <c r="AF76" s="115" t="str">
        <f ca="1">IF($R76=1,SUM($T$1:T76),"")</f>
        <v/>
      </c>
      <c r="AG76" s="115" t="str">
        <f ca="1">IF($R76=1,SUM($U$1:U76),"")</f>
        <v/>
      </c>
      <c r="AH76" s="115" t="str">
        <f ca="1">IF($R76=1,SUM($V$1:V76),"")</f>
        <v/>
      </c>
      <c r="AI76" s="115" t="str">
        <f ca="1">IF($R76=1,SUM($W$1:W76),"")</f>
        <v/>
      </c>
      <c r="AJ76" s="115" t="str">
        <f ca="1">IF($R76=1,SUM($X$1:X76),"")</f>
        <v/>
      </c>
      <c r="AK76" s="115" t="str">
        <f ca="1">IF($R76=1,SUM($Y$1:Y76),"")</f>
        <v/>
      </c>
      <c r="AL76" s="115" t="str">
        <f ca="1">IF($R76=1,SUM($Z$1:Z76),"")</f>
        <v/>
      </c>
      <c r="AM76" s="115" t="str">
        <f ca="1">IF($R76=1,SUM($AA$1:AA76),"")</f>
        <v/>
      </c>
      <c r="AN76" s="115" t="str">
        <f ca="1">IF($R76=1,SUM($AB$1:AB76),"")</f>
        <v/>
      </c>
      <c r="AO76" s="115" t="str">
        <f ca="1">IF($R76=1,SUM($AC$1:AC76),"")</f>
        <v/>
      </c>
      <c r="AQ76" s="120" t="str">
        <f t="shared" si="21"/>
        <v>13:35</v>
      </c>
    </row>
    <row r="77" spans="6:43" x14ac:dyDescent="0.3">
      <c r="F77" s="115">
        <f t="shared" si="22"/>
        <v>13</v>
      </c>
      <c r="G77" s="117">
        <f t="shared" si="17"/>
        <v>40</v>
      </c>
      <c r="H77" s="118">
        <f t="shared" si="18"/>
        <v>0.56944444444444442</v>
      </c>
      <c r="K77" s="116" t="str">
        <f ca="1" xml:space="preserve"> IF(O77=1,"",RTD("cqg.rtd",,"StudyData",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/>
      </c>
      <c r="L77" s="116" t="e">
        <f ca="1">IF(K77="",NA(),RTD("cqg.rtd",,"StudyData",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#N/A</v>
      </c>
      <c r="M77" s="116">
        <f t="shared" ca="1" si="15"/>
        <v>2494.1999999999998</v>
      </c>
      <c r="O77" s="115">
        <f t="shared" si="19"/>
        <v>0</v>
      </c>
      <c r="R77" s="115">
        <f t="shared" ca="1" si="20"/>
        <v>1.0409999999999955</v>
      </c>
      <c r="S77" s="115" t="str">
        <f ca="1">IF(O77=1,"",RTD("cqg.rtd",,"StudyData", "(Vol("&amp;$E$13&amp;")when  (LocalYear("&amp;$E$13&amp;")="&amp;$D$2&amp;" AND LocalMonth("&amp;$E$13&amp;")="&amp;$C$2&amp;" AND LocalDay("&amp;$E$13&amp;")="&amp;$B$2&amp;" AND LocalHour("&amp;$E$13&amp;")="&amp;F77&amp;" AND LocalMinute("&amp;$E$13&amp;")="&amp;G77&amp;"))", "Bar", "", "Close", "5", "0", "", "", "","FALSE","T"))</f>
        <v/>
      </c>
      <c r="T77" s="115">
        <f ca="1">IF(O77=1,"",RTD("cqg.rtd",,"StudyData", "(Vol("&amp;$E$14&amp;")when  (LocalYear("&amp;$E$14&amp;")="&amp;$D$3&amp;" AND LocalMonth("&amp;$E$14&amp;")="&amp;$C$3&amp;" AND LocalDay("&amp;$E$14&amp;")="&amp;$B$3&amp;" AND LocalHour("&amp;$E$14&amp;")="&amp;F77&amp;" AND LocalMinute("&amp;$E$14&amp;")="&amp;G77&amp;"))", "Bar", "", "Close", "5", "0", "", "", "","FALSE","T"))</f>
        <v>1001</v>
      </c>
      <c r="U77" s="115">
        <f ca="1">IF(O77=1,"",RTD("cqg.rtd",,"StudyData", "(Vol("&amp;$E$15&amp;")when  (LocalYear("&amp;$E$15&amp;")="&amp;$D$4&amp;" AND LocalMonth("&amp;$E$15&amp;")="&amp;$C$4&amp;" AND LocalDay("&amp;$E$15&amp;")="&amp;$B$4&amp;" AND LocalHour("&amp;$E$15&amp;")="&amp;F77&amp;" AND LocalMinute("&amp;$E$15&amp;")="&amp;G77&amp;"))", "Bar", "", "Close", "5", "0", "", "", "","FALSE","T"))</f>
        <v>11475</v>
      </c>
      <c r="V77" s="115">
        <f ca="1">IF(O77=1,"",RTD("cqg.rtd",,"StudyData", "(Vol("&amp;$E$16&amp;")when  (LocalYear("&amp;$E$16&amp;")="&amp;$D$5&amp;" AND LocalMonth("&amp;$E$16&amp;")="&amp;$C$5&amp;" AND LocalDay("&amp;$E$16&amp;")="&amp;$B$5&amp;" AND LocalHour("&amp;$E$16&amp;")="&amp;F77&amp;" AND LocalMinute("&amp;$E$16&amp;")="&amp;G77&amp;"))", "Bar", "", "Close", "5", "0", "", "", "","FALSE","T"))</f>
        <v>1649</v>
      </c>
      <c r="W77" s="115">
        <f ca="1">IF(O77=1,"",RTD("cqg.rtd",,"StudyData", "(Vol("&amp;$E$17&amp;")when  (LocalYear("&amp;$E$17&amp;")="&amp;$D$6&amp;" AND LocalMonth("&amp;$E$17&amp;")="&amp;$C$6&amp;" AND LocalDay("&amp;$E$17&amp;")="&amp;$B$6&amp;" AND LocalHour("&amp;$E$17&amp;")="&amp;F77&amp;" AND LocalMinute("&amp;$E$17&amp;")="&amp;G77&amp;"))", "Bar", "", "Close", "5", "0", "", "", "","FALSE","T"))</f>
        <v>1426</v>
      </c>
      <c r="X77" s="115">
        <f ca="1">IF(O77=1,"",RTD("cqg.rtd",,"StudyData", "(Vol("&amp;$E$18&amp;")when  (LocalYear("&amp;$E$18&amp;")="&amp;$D$7&amp;" AND LocalMonth("&amp;$E$18&amp;")="&amp;$C$7&amp;" AND LocalDay("&amp;$E$18&amp;")="&amp;$B$7&amp;" AND LocalHour("&amp;$E$18&amp;")="&amp;F77&amp;" AND LocalMinute("&amp;$E$18&amp;")="&amp;G77&amp;"))", "Bar", "", "Close", "5", "0", "", "", "","FALSE","T"))</f>
        <v>1562</v>
      </c>
      <c r="Y77" s="115">
        <f ca="1">IF(O77=1,"",RTD("cqg.rtd",,"StudyData", "(Vol("&amp;$E$19&amp;")when  (LocalYear("&amp;$E$19&amp;")="&amp;$D$8&amp;" AND LocalMonth("&amp;$E$19&amp;")="&amp;$C$8&amp;" AND LocalDay("&amp;$E$19&amp;")="&amp;$B$8&amp;" AND LocalHour("&amp;$E$19&amp;")="&amp;F77&amp;" AND LocalMinute("&amp;$E$19&amp;")="&amp;G77&amp;"))", "Bar", "", "Close", "5", "0", "", "", "","FALSE","T"))</f>
        <v>3273</v>
      </c>
      <c r="Z77" s="115">
        <f ca="1">IF(O77=1,"",RTD("cqg.rtd",,"StudyData", "(Vol("&amp;$E$20&amp;")when  (LocalYear("&amp;$E$20&amp;")="&amp;$D$9&amp;" AND LocalMonth("&amp;$E$20&amp;")="&amp;$C$9&amp;" AND LocalDay("&amp;$E$20&amp;")="&amp;$B$9&amp;" AND LocalHour("&amp;$E$20&amp;")="&amp;F77&amp;" AND LocalMinute("&amp;$E$20&amp;")="&amp;G77&amp;"))", "Bar", "", "Close", "5", "0", "", "", "","FALSE","T"))</f>
        <v>799</v>
      </c>
      <c r="AA77" s="115">
        <f ca="1">IF(O77=1,"",RTD("cqg.rtd",,"StudyData", "(Vol("&amp;$E$21&amp;")when  (LocalYear("&amp;$E$21&amp;")="&amp;$D$10&amp;" AND LocalMonth("&amp;$E$21&amp;")="&amp;$C$10&amp;" AND LocalDay("&amp;$E$21&amp;")="&amp;$B$10&amp;" AND LocalHour("&amp;$E$21&amp;")="&amp;F77&amp;" AND LocalMinute("&amp;$E$21&amp;")="&amp;G77&amp;"))", "Bar", "", "Close", "5", "0", "", "", "","FALSE","T"))</f>
        <v>2420</v>
      </c>
      <c r="AB77" s="115">
        <f ca="1">IF(O77=1,"",RTD("cqg.rtd",,"StudyData", "(Vol("&amp;$E$21&amp;")when  (LocalYear("&amp;$E$21&amp;")="&amp;$D$11&amp;" AND LocalMonth("&amp;$E$21&amp;")="&amp;$C$11&amp;" AND LocalDay("&amp;$E$21&amp;")="&amp;$B$11&amp;" AND LocalHour("&amp;$E$21&amp;")="&amp;F77&amp;" AND LocalMinute("&amp;$E$21&amp;")="&amp;G77&amp;"))", "Bar", "", "Close", "5", "0", "", "", "","FALSE","T"))</f>
        <v>1337</v>
      </c>
      <c r="AC77" s="116" t="str">
        <f t="shared" ca="1" si="16"/>
        <v/>
      </c>
      <c r="AE77" s="115" t="str">
        <f ca="1">IF($R77=1,SUM($S$1:S77),"")</f>
        <v/>
      </c>
      <c r="AF77" s="115" t="str">
        <f ca="1">IF($R77=1,SUM($T$1:T77),"")</f>
        <v/>
      </c>
      <c r="AG77" s="115" t="str">
        <f ca="1">IF($R77=1,SUM($U$1:U77),"")</f>
        <v/>
      </c>
      <c r="AH77" s="115" t="str">
        <f ca="1">IF($R77=1,SUM($V$1:V77),"")</f>
        <v/>
      </c>
      <c r="AI77" s="115" t="str">
        <f ca="1">IF($R77=1,SUM($W$1:W77),"")</f>
        <v/>
      </c>
      <c r="AJ77" s="115" t="str">
        <f ca="1">IF($R77=1,SUM($X$1:X77),"")</f>
        <v/>
      </c>
      <c r="AK77" s="115" t="str">
        <f ca="1">IF($R77=1,SUM($Y$1:Y77),"")</f>
        <v/>
      </c>
      <c r="AL77" s="115" t="str">
        <f ca="1">IF($R77=1,SUM($Z$1:Z77),"")</f>
        <v/>
      </c>
      <c r="AM77" s="115" t="str">
        <f ca="1">IF($R77=1,SUM($AA$1:AA77),"")</f>
        <v/>
      </c>
      <c r="AN77" s="115" t="str">
        <f ca="1">IF($R77=1,SUM($AB$1:AB77),"")</f>
        <v/>
      </c>
      <c r="AO77" s="115" t="str">
        <f ca="1">IF($R77=1,SUM($AC$1:AC77),"")</f>
        <v/>
      </c>
      <c r="AQ77" s="120" t="str">
        <f t="shared" si="21"/>
        <v>13:40</v>
      </c>
    </row>
    <row r="78" spans="6:43" x14ac:dyDescent="0.3">
      <c r="F78" s="115">
        <f t="shared" si="22"/>
        <v>13</v>
      </c>
      <c r="G78" s="117">
        <f t="shared" si="17"/>
        <v>45</v>
      </c>
      <c r="H78" s="118">
        <f t="shared" si="18"/>
        <v>0.57291666666666663</v>
      </c>
      <c r="K78" s="116" t="str">
        <f ca="1" xml:space="preserve"> IF(O78=1,"",RTD("cqg.rtd",,"StudyData",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/>
      </c>
      <c r="L78" s="116" t="e">
        <f ca="1">IF(K78="",NA(),RTD("cqg.rtd",,"StudyData",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#N/A</v>
      </c>
      <c r="M78" s="116">
        <f t="shared" ca="1" si="15"/>
        <v>2349.6999999999998</v>
      </c>
      <c r="O78" s="115">
        <f t="shared" si="19"/>
        <v>0</v>
      </c>
      <c r="R78" s="115">
        <f t="shared" ca="1" si="20"/>
        <v>1.0419999999999954</v>
      </c>
      <c r="S78" s="115" t="str">
        <f ca="1">IF(O78=1,"",RTD("cqg.rtd",,"StudyData", "(Vol("&amp;$E$13&amp;")when  (LocalYear("&amp;$E$13&amp;")="&amp;$D$2&amp;" AND LocalMonth("&amp;$E$13&amp;")="&amp;$C$2&amp;" AND LocalDay("&amp;$E$13&amp;")="&amp;$B$2&amp;" AND LocalHour("&amp;$E$13&amp;")="&amp;F78&amp;" AND LocalMinute("&amp;$E$13&amp;")="&amp;G78&amp;"))", "Bar", "", "Close", "5", "0", "", "", "","FALSE","T"))</f>
        <v/>
      </c>
      <c r="T78" s="115">
        <f ca="1">IF(O78=1,"",RTD("cqg.rtd",,"StudyData", "(Vol("&amp;$E$14&amp;")when  (LocalYear("&amp;$E$14&amp;")="&amp;$D$3&amp;" AND LocalMonth("&amp;$E$14&amp;")="&amp;$C$3&amp;" AND LocalDay("&amp;$E$14&amp;")="&amp;$B$3&amp;" AND LocalHour("&amp;$E$14&amp;")="&amp;F78&amp;" AND LocalMinute("&amp;$E$14&amp;")="&amp;G78&amp;"))", "Bar", "", "Close", "5", "0", "", "", "","FALSE","T"))</f>
        <v>696</v>
      </c>
      <c r="U78" s="115">
        <f ca="1">IF(O78=1,"",RTD("cqg.rtd",,"StudyData", "(Vol("&amp;$E$15&amp;")when  (LocalYear("&amp;$E$15&amp;")="&amp;$D$4&amp;" AND LocalMonth("&amp;$E$15&amp;")="&amp;$C$4&amp;" AND LocalDay("&amp;$E$15&amp;")="&amp;$B$4&amp;" AND LocalHour("&amp;$E$15&amp;")="&amp;F78&amp;" AND LocalMinute("&amp;$E$15&amp;")="&amp;G78&amp;"))", "Bar", "", "Close", "5", "0", "", "", "","FALSE","T"))</f>
        <v>11135</v>
      </c>
      <c r="V78" s="115">
        <f ca="1">IF(O78=1,"",RTD("cqg.rtd",,"StudyData", "(Vol("&amp;$E$16&amp;")when  (LocalYear("&amp;$E$16&amp;")="&amp;$D$5&amp;" AND LocalMonth("&amp;$E$16&amp;")="&amp;$C$5&amp;" AND LocalDay("&amp;$E$16&amp;")="&amp;$B$5&amp;" AND LocalHour("&amp;$E$16&amp;")="&amp;F78&amp;" AND LocalMinute("&amp;$E$16&amp;")="&amp;G78&amp;"))", "Bar", "", "Close", "5", "0", "", "", "","FALSE","T"))</f>
        <v>1682</v>
      </c>
      <c r="W78" s="115">
        <f ca="1">IF(O78=1,"",RTD("cqg.rtd",,"StudyData", "(Vol("&amp;$E$17&amp;")when  (LocalYear("&amp;$E$17&amp;")="&amp;$D$6&amp;" AND LocalMonth("&amp;$E$17&amp;")="&amp;$C$6&amp;" AND LocalDay("&amp;$E$17&amp;")="&amp;$B$6&amp;" AND LocalHour("&amp;$E$17&amp;")="&amp;F78&amp;" AND LocalMinute("&amp;$E$17&amp;")="&amp;G78&amp;"))", "Bar", "", "Close", "5", "0", "", "", "","FALSE","T"))</f>
        <v>1361</v>
      </c>
      <c r="X78" s="115">
        <f ca="1">IF(O78=1,"",RTD("cqg.rtd",,"StudyData", "(Vol("&amp;$E$18&amp;")when  (LocalYear("&amp;$E$18&amp;")="&amp;$D$7&amp;" AND LocalMonth("&amp;$E$18&amp;")="&amp;$C$7&amp;" AND LocalDay("&amp;$E$18&amp;")="&amp;$B$7&amp;" AND LocalHour("&amp;$E$18&amp;")="&amp;F78&amp;" AND LocalMinute("&amp;$E$18&amp;")="&amp;G78&amp;"))", "Bar", "", "Close", "5", "0", "", "", "","FALSE","T"))</f>
        <v>1437</v>
      </c>
      <c r="Y78" s="115">
        <f ca="1">IF(O78=1,"",RTD("cqg.rtd",,"StudyData", "(Vol("&amp;$E$19&amp;")when  (LocalYear("&amp;$E$19&amp;")="&amp;$D$8&amp;" AND LocalMonth("&amp;$E$19&amp;")="&amp;$C$8&amp;" AND LocalDay("&amp;$E$19&amp;")="&amp;$B$8&amp;" AND LocalHour("&amp;$E$19&amp;")="&amp;F78&amp;" AND LocalMinute("&amp;$E$19&amp;")="&amp;G78&amp;"))", "Bar", "", "Close", "5", "0", "", "", "","FALSE","T"))</f>
        <v>2184</v>
      </c>
      <c r="Z78" s="115">
        <f ca="1">IF(O78=1,"",RTD("cqg.rtd",,"StudyData", "(Vol("&amp;$E$20&amp;")when  (LocalYear("&amp;$E$20&amp;")="&amp;$D$9&amp;" AND LocalMonth("&amp;$E$20&amp;")="&amp;$C$9&amp;" AND LocalDay("&amp;$E$20&amp;")="&amp;$B$9&amp;" AND LocalHour("&amp;$E$20&amp;")="&amp;F78&amp;" AND LocalMinute("&amp;$E$20&amp;")="&amp;G78&amp;"))", "Bar", "", "Close", "5", "0", "", "", "","FALSE","T"))</f>
        <v>696</v>
      </c>
      <c r="AA78" s="115">
        <f ca="1">IF(O78=1,"",RTD("cqg.rtd",,"StudyData", "(Vol("&amp;$E$21&amp;")when  (LocalYear("&amp;$E$21&amp;")="&amp;$D$10&amp;" AND LocalMonth("&amp;$E$21&amp;")="&amp;$C$10&amp;" AND LocalDay("&amp;$E$21&amp;")="&amp;$B$10&amp;" AND LocalHour("&amp;$E$21&amp;")="&amp;F78&amp;" AND LocalMinute("&amp;$E$21&amp;")="&amp;G78&amp;"))", "Bar", "", "Close", "5", "0", "", "", "","FALSE","T"))</f>
        <v>3401</v>
      </c>
      <c r="AB78" s="115">
        <f ca="1">IF(O78=1,"",RTD("cqg.rtd",,"StudyData", "(Vol("&amp;$E$21&amp;")when  (LocalYear("&amp;$E$21&amp;")="&amp;$D$11&amp;" AND LocalMonth("&amp;$E$21&amp;")="&amp;$C$11&amp;" AND LocalDay("&amp;$E$21&amp;")="&amp;$B$11&amp;" AND LocalHour("&amp;$E$21&amp;")="&amp;F78&amp;" AND LocalMinute("&amp;$E$21&amp;")="&amp;G78&amp;"))", "Bar", "", "Close", "5", "0", "", "", "","FALSE","T"))</f>
        <v>905</v>
      </c>
      <c r="AC78" s="116" t="str">
        <f t="shared" ca="1" si="16"/>
        <v/>
      </c>
      <c r="AE78" s="115" t="str">
        <f ca="1">IF($R78=1,SUM($S$1:S78),"")</f>
        <v/>
      </c>
      <c r="AF78" s="115" t="str">
        <f ca="1">IF($R78=1,SUM($T$1:T78),"")</f>
        <v/>
      </c>
      <c r="AG78" s="115" t="str">
        <f ca="1">IF($R78=1,SUM($U$1:U78),"")</f>
        <v/>
      </c>
      <c r="AH78" s="115" t="str">
        <f ca="1">IF($R78=1,SUM($V$1:V78),"")</f>
        <v/>
      </c>
      <c r="AI78" s="115" t="str">
        <f ca="1">IF($R78=1,SUM($W$1:W78),"")</f>
        <v/>
      </c>
      <c r="AJ78" s="115" t="str">
        <f ca="1">IF($R78=1,SUM($X$1:X78),"")</f>
        <v/>
      </c>
      <c r="AK78" s="115" t="str">
        <f ca="1">IF($R78=1,SUM($Y$1:Y78),"")</f>
        <v/>
      </c>
      <c r="AL78" s="115" t="str">
        <f ca="1">IF($R78=1,SUM($Z$1:Z78),"")</f>
        <v/>
      </c>
      <c r="AM78" s="115" t="str">
        <f ca="1">IF($R78=1,SUM($AA$1:AA78),"")</f>
        <v/>
      </c>
      <c r="AN78" s="115" t="str">
        <f ca="1">IF($R78=1,SUM($AB$1:AB78),"")</f>
        <v/>
      </c>
      <c r="AO78" s="115" t="str">
        <f ca="1">IF($R78=1,SUM($AC$1:AC78),"")</f>
        <v/>
      </c>
      <c r="AQ78" s="120" t="str">
        <f t="shared" si="21"/>
        <v>13:45</v>
      </c>
    </row>
    <row r="79" spans="6:43" x14ac:dyDescent="0.3">
      <c r="F79" s="115">
        <f t="shared" si="22"/>
        <v>13</v>
      </c>
      <c r="G79" s="117">
        <f t="shared" si="17"/>
        <v>50</v>
      </c>
      <c r="H79" s="118">
        <f t="shared" si="18"/>
        <v>0.57638888888888895</v>
      </c>
      <c r="K79" s="116" t="str">
        <f ca="1" xml:space="preserve"> IF(O79=1,"",RTD("cqg.rtd",,"StudyData",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/>
      </c>
      <c r="L79" s="116" t="e">
        <f ca="1">IF(K79="",NA(),RTD("cqg.rtd",,"StudyData",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#N/A</v>
      </c>
      <c r="M79" s="116">
        <f t="shared" ca="1" si="15"/>
        <v>1880</v>
      </c>
      <c r="O79" s="115">
        <f t="shared" si="19"/>
        <v>0</v>
      </c>
      <c r="R79" s="115">
        <f t="shared" ca="1" si="20"/>
        <v>1.0429999999999953</v>
      </c>
      <c r="S79" s="115" t="str">
        <f ca="1">IF(O79=1,"",RTD("cqg.rtd",,"StudyData", "(Vol("&amp;$E$13&amp;")when  (LocalYear("&amp;$E$13&amp;")="&amp;$D$2&amp;" AND LocalMonth("&amp;$E$13&amp;")="&amp;$C$2&amp;" AND LocalDay("&amp;$E$13&amp;")="&amp;$B$2&amp;" AND LocalHour("&amp;$E$13&amp;")="&amp;F79&amp;" AND LocalMinute("&amp;$E$13&amp;")="&amp;G79&amp;"))", "Bar", "", "Close", "5", "0", "", "", "","FALSE","T"))</f>
        <v/>
      </c>
      <c r="T79" s="115">
        <f ca="1">IF(O79=1,"",RTD("cqg.rtd",,"StudyData", "(Vol("&amp;$E$14&amp;")when  (LocalYear("&amp;$E$14&amp;")="&amp;$D$3&amp;" AND LocalMonth("&amp;$E$14&amp;")="&amp;$C$3&amp;" AND LocalDay("&amp;$E$14&amp;")="&amp;$B$3&amp;" AND LocalHour("&amp;$E$14&amp;")="&amp;F79&amp;" AND LocalMinute("&amp;$E$14&amp;")="&amp;G79&amp;"))", "Bar", "", "Close", "5", "0", "", "", "","FALSE","T"))</f>
        <v>993</v>
      </c>
      <c r="U79" s="115">
        <f ca="1">IF(O79=1,"",RTD("cqg.rtd",,"StudyData", "(Vol("&amp;$E$15&amp;")when  (LocalYear("&amp;$E$15&amp;")="&amp;$D$4&amp;" AND LocalMonth("&amp;$E$15&amp;")="&amp;$C$4&amp;" AND LocalDay("&amp;$E$15&amp;")="&amp;$B$4&amp;" AND LocalHour("&amp;$E$15&amp;")="&amp;F79&amp;" AND LocalMinute("&amp;$E$15&amp;")="&amp;G79&amp;"))", "Bar", "", "Close", "5", "0", "", "", "","FALSE","T"))</f>
        <v>9216</v>
      </c>
      <c r="V79" s="115">
        <f ca="1">IF(O79=1,"",RTD("cqg.rtd",,"StudyData", "(Vol("&amp;$E$16&amp;")when  (LocalYear("&amp;$E$16&amp;")="&amp;$D$5&amp;" AND LocalMonth("&amp;$E$16&amp;")="&amp;$C$5&amp;" AND LocalDay("&amp;$E$16&amp;")="&amp;$B$5&amp;" AND LocalHour("&amp;$E$16&amp;")="&amp;F79&amp;" AND LocalMinute("&amp;$E$16&amp;")="&amp;G79&amp;"))", "Bar", "", "Close", "5", "0", "", "", "","FALSE","T"))</f>
        <v>1091</v>
      </c>
      <c r="W79" s="115">
        <f ca="1">IF(O79=1,"",RTD("cqg.rtd",,"StudyData", "(Vol("&amp;$E$17&amp;")when  (LocalYear("&amp;$E$17&amp;")="&amp;$D$6&amp;" AND LocalMonth("&amp;$E$17&amp;")="&amp;$C$6&amp;" AND LocalDay("&amp;$E$17&amp;")="&amp;$B$6&amp;" AND LocalHour("&amp;$E$17&amp;")="&amp;F79&amp;" AND LocalMinute("&amp;$E$17&amp;")="&amp;G79&amp;"))", "Bar", "", "Close", "5", "0", "", "", "","FALSE","T"))</f>
        <v>1515</v>
      </c>
      <c r="X79" s="115">
        <f ca="1">IF(O79=1,"",RTD("cqg.rtd",,"StudyData", "(Vol("&amp;$E$18&amp;")when  (LocalYear("&amp;$E$18&amp;")="&amp;$D$7&amp;" AND LocalMonth("&amp;$E$18&amp;")="&amp;$C$7&amp;" AND LocalDay("&amp;$E$18&amp;")="&amp;$B$7&amp;" AND LocalHour("&amp;$E$18&amp;")="&amp;F79&amp;" AND LocalMinute("&amp;$E$18&amp;")="&amp;G79&amp;"))", "Bar", "", "Close", "5", "0", "", "", "","FALSE","T"))</f>
        <v>1342</v>
      </c>
      <c r="Y79" s="115">
        <f ca="1">IF(O79=1,"",RTD("cqg.rtd",,"StudyData", "(Vol("&amp;$E$19&amp;")when  (LocalYear("&amp;$E$19&amp;")="&amp;$D$8&amp;" AND LocalMonth("&amp;$E$19&amp;")="&amp;$C$8&amp;" AND LocalDay("&amp;$E$19&amp;")="&amp;$B$8&amp;" AND LocalHour("&amp;$E$19&amp;")="&amp;F79&amp;" AND LocalMinute("&amp;$E$19&amp;")="&amp;G79&amp;"))", "Bar", "", "Close", "5", "0", "", "", "","FALSE","T"))</f>
        <v>1075</v>
      </c>
      <c r="Z79" s="115">
        <f ca="1">IF(O79=1,"",RTD("cqg.rtd",,"StudyData", "(Vol("&amp;$E$20&amp;")when  (LocalYear("&amp;$E$20&amp;")="&amp;$D$9&amp;" AND LocalMonth("&amp;$E$20&amp;")="&amp;$C$9&amp;" AND LocalDay("&amp;$E$20&amp;")="&amp;$B$9&amp;" AND LocalHour("&amp;$E$20&amp;")="&amp;F79&amp;" AND LocalMinute("&amp;$E$20&amp;")="&amp;G79&amp;"))", "Bar", "", "Close", "5", "0", "", "", "","FALSE","T"))</f>
        <v>720</v>
      </c>
      <c r="AA79" s="115">
        <f ca="1">IF(O79=1,"",RTD("cqg.rtd",,"StudyData", "(Vol("&amp;$E$21&amp;")when  (LocalYear("&amp;$E$21&amp;")="&amp;$D$10&amp;" AND LocalMonth("&amp;$E$21&amp;")="&amp;$C$10&amp;" AND LocalDay("&amp;$E$21&amp;")="&amp;$B$10&amp;" AND LocalHour("&amp;$E$21&amp;")="&amp;F79&amp;" AND LocalMinute("&amp;$E$21&amp;")="&amp;G79&amp;"))", "Bar", "", "Close", "5", "0", "", "", "","FALSE","T"))</f>
        <v>1878</v>
      </c>
      <c r="AB79" s="115">
        <f ca="1">IF(O79=1,"",RTD("cqg.rtd",,"StudyData", "(Vol("&amp;$E$21&amp;")when  (LocalYear("&amp;$E$21&amp;")="&amp;$D$11&amp;" AND LocalMonth("&amp;$E$21&amp;")="&amp;$C$11&amp;" AND LocalDay("&amp;$E$21&amp;")="&amp;$B$11&amp;" AND LocalHour("&amp;$E$21&amp;")="&amp;F79&amp;" AND LocalMinute("&amp;$E$21&amp;")="&amp;G79&amp;"))", "Bar", "", "Close", "5", "0", "", "", "","FALSE","T"))</f>
        <v>970</v>
      </c>
      <c r="AC79" s="116" t="str">
        <f t="shared" ca="1" si="16"/>
        <v/>
      </c>
      <c r="AE79" s="115" t="str">
        <f ca="1">IF($R79=1,SUM($S$1:S79),"")</f>
        <v/>
      </c>
      <c r="AF79" s="115" t="str">
        <f ca="1">IF($R79=1,SUM($T$1:T79),"")</f>
        <v/>
      </c>
      <c r="AG79" s="115" t="str">
        <f ca="1">IF($R79=1,SUM($U$1:U79),"")</f>
        <v/>
      </c>
      <c r="AH79" s="115" t="str">
        <f ca="1">IF($R79=1,SUM($V$1:V79),"")</f>
        <v/>
      </c>
      <c r="AI79" s="115" t="str">
        <f ca="1">IF($R79=1,SUM($W$1:W79),"")</f>
        <v/>
      </c>
      <c r="AJ79" s="115" t="str">
        <f ca="1">IF($R79=1,SUM($X$1:X79),"")</f>
        <v/>
      </c>
      <c r="AK79" s="115" t="str">
        <f ca="1">IF($R79=1,SUM($Y$1:Y79),"")</f>
        <v/>
      </c>
      <c r="AL79" s="115" t="str">
        <f ca="1">IF($R79=1,SUM($Z$1:Z79),"")</f>
        <v/>
      </c>
      <c r="AM79" s="115" t="str">
        <f ca="1">IF($R79=1,SUM($AA$1:AA79),"")</f>
        <v/>
      </c>
      <c r="AN79" s="115" t="str">
        <f ca="1">IF($R79=1,SUM($AB$1:AB79),"")</f>
        <v/>
      </c>
      <c r="AO79" s="115" t="str">
        <f ca="1">IF($R79=1,SUM($AC$1:AC79),"")</f>
        <v/>
      </c>
      <c r="AQ79" s="120" t="str">
        <f t="shared" si="21"/>
        <v>13:50</v>
      </c>
    </row>
    <row r="80" spans="6:43" x14ac:dyDescent="0.3">
      <c r="F80" s="115">
        <f t="shared" si="22"/>
        <v>13</v>
      </c>
      <c r="G80" s="117">
        <f t="shared" si="17"/>
        <v>55</v>
      </c>
      <c r="H80" s="118">
        <f t="shared" si="18"/>
        <v>0.57986111111111105</v>
      </c>
      <c r="K80" s="116" t="str">
        <f ca="1" xml:space="preserve"> IF(O80=1,"",RTD("cqg.rtd",,"StudyData",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/>
      </c>
      <c r="L80" s="116" t="e">
        <f ca="1">IF(K80="",NA(),RTD("cqg.rtd",,"StudyData",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>#N/A</v>
      </c>
      <c r="M80" s="116">
        <f t="shared" ca="1" si="15"/>
        <v>1452.6</v>
      </c>
      <c r="O80" s="115">
        <f t="shared" si="19"/>
        <v>0</v>
      </c>
      <c r="R80" s="115">
        <f t="shared" ca="1" si="20"/>
        <v>1.0439999999999952</v>
      </c>
      <c r="S80" s="115" t="str">
        <f ca="1">IF(O80=1,"",RTD("cqg.rtd",,"StudyData", "(Vol("&amp;$E$13&amp;")when  (LocalYear("&amp;$E$13&amp;")="&amp;$D$2&amp;" AND LocalMonth("&amp;$E$13&amp;")="&amp;$C$2&amp;" AND LocalDay("&amp;$E$13&amp;")="&amp;$B$2&amp;" AND LocalHour("&amp;$E$13&amp;")="&amp;F80&amp;" AND LocalMinute("&amp;$E$13&amp;")="&amp;G80&amp;"))", "Bar", "", "Close", "5", "0", "", "", "","FALSE","T"))</f>
        <v/>
      </c>
      <c r="T80" s="115">
        <f ca="1">IF(O80=1,"",RTD("cqg.rtd",,"StudyData", "(Vol("&amp;$E$14&amp;")when  (LocalYear("&amp;$E$14&amp;")="&amp;$D$3&amp;" AND LocalMonth("&amp;$E$14&amp;")="&amp;$C$3&amp;" AND LocalDay("&amp;$E$14&amp;")="&amp;$B$3&amp;" AND LocalHour("&amp;$E$14&amp;")="&amp;F80&amp;" AND LocalMinute("&amp;$E$14&amp;")="&amp;G80&amp;"))", "Bar", "", "Close", "5", "0", "", "", "","FALSE","T"))</f>
        <v>1135</v>
      </c>
      <c r="U80" s="115">
        <f ca="1">IF(O80=1,"",RTD("cqg.rtd",,"StudyData", "(Vol("&amp;$E$15&amp;")when  (LocalYear("&amp;$E$15&amp;")="&amp;$D$4&amp;" AND LocalMonth("&amp;$E$15&amp;")="&amp;$C$4&amp;" AND LocalDay("&amp;$E$15&amp;")="&amp;$B$4&amp;" AND LocalHour("&amp;$E$15&amp;")="&amp;F80&amp;" AND LocalMinute("&amp;$E$15&amp;")="&amp;G80&amp;"))", "Bar", "", "Close", "5", "0", "", "", "","FALSE","T"))</f>
        <v>5082</v>
      </c>
      <c r="V80" s="115">
        <f ca="1">IF(O80=1,"",RTD("cqg.rtd",,"StudyData", "(Vol("&amp;$E$16&amp;")when  (LocalYear("&amp;$E$16&amp;")="&amp;$D$5&amp;" AND LocalMonth("&amp;$E$16&amp;")="&amp;$C$5&amp;" AND LocalDay("&amp;$E$16&amp;")="&amp;$B$5&amp;" AND LocalHour("&amp;$E$16&amp;")="&amp;F80&amp;" AND LocalMinute("&amp;$E$16&amp;")="&amp;G80&amp;"))", "Bar", "", "Close", "5", "0", "", "", "","FALSE","T"))</f>
        <v>966</v>
      </c>
      <c r="W80" s="115">
        <f ca="1">IF(O80=1,"",RTD("cqg.rtd",,"StudyData", "(Vol("&amp;$E$17&amp;")when  (LocalYear("&amp;$E$17&amp;")="&amp;$D$6&amp;" AND LocalMonth("&amp;$E$17&amp;")="&amp;$C$6&amp;" AND LocalDay("&amp;$E$17&amp;")="&amp;$B$6&amp;" AND LocalHour("&amp;$E$17&amp;")="&amp;F80&amp;" AND LocalMinute("&amp;$E$17&amp;")="&amp;G80&amp;"))", "Bar", "", "Close", "5", "0", "", "", "","FALSE","T"))</f>
        <v>1974</v>
      </c>
      <c r="X80" s="115">
        <f ca="1">IF(O80=1,"",RTD("cqg.rtd",,"StudyData", "(Vol("&amp;$E$18&amp;")when  (LocalYear("&amp;$E$18&amp;")="&amp;$D$7&amp;" AND LocalMonth("&amp;$E$18&amp;")="&amp;$C$7&amp;" AND LocalDay("&amp;$E$18&amp;")="&amp;$B$7&amp;" AND LocalHour("&amp;$E$18&amp;")="&amp;F80&amp;" AND LocalMinute("&amp;$E$18&amp;")="&amp;G80&amp;"))", "Bar", "", "Close", "5", "0", "", "", "","FALSE","T"))</f>
        <v>1059</v>
      </c>
      <c r="Y80" s="115">
        <f ca="1">IF(O80=1,"",RTD("cqg.rtd",,"StudyData", "(Vol("&amp;$E$19&amp;")when  (LocalYear("&amp;$E$19&amp;")="&amp;$D$8&amp;" AND LocalMonth("&amp;$E$19&amp;")="&amp;$C$8&amp;" AND LocalDay("&amp;$E$19&amp;")="&amp;$B$8&amp;" AND LocalHour("&amp;$E$19&amp;")="&amp;F80&amp;" AND LocalMinute("&amp;$E$19&amp;")="&amp;G80&amp;"))", "Bar", "", "Close", "5", "0", "", "", "","FALSE","T"))</f>
        <v>762</v>
      </c>
      <c r="Z80" s="115">
        <f ca="1">IF(O80=1,"",RTD("cqg.rtd",,"StudyData", "(Vol("&amp;$E$20&amp;")when  (LocalYear("&amp;$E$20&amp;")="&amp;$D$9&amp;" AND LocalMonth("&amp;$E$20&amp;")="&amp;$C$9&amp;" AND LocalDay("&amp;$E$20&amp;")="&amp;$B$9&amp;" AND LocalHour("&amp;$E$20&amp;")="&amp;F80&amp;" AND LocalMinute("&amp;$E$20&amp;")="&amp;G80&amp;"))", "Bar", "", "Close", "5", "0", "", "", "","FALSE","T"))</f>
        <v>1307</v>
      </c>
      <c r="AA80" s="115">
        <f ca="1">IF(O80=1,"",RTD("cqg.rtd",,"StudyData", "(Vol("&amp;$E$21&amp;")when  (LocalYear("&amp;$E$21&amp;")="&amp;$D$10&amp;" AND LocalMonth("&amp;$E$21&amp;")="&amp;$C$10&amp;" AND LocalDay("&amp;$E$21&amp;")="&amp;$B$10&amp;" AND LocalHour("&amp;$E$21&amp;")="&amp;F80&amp;" AND LocalMinute("&amp;$E$21&amp;")="&amp;G80&amp;"))", "Bar", "", "Close", "5", "0", "", "", "","FALSE","T"))</f>
        <v>1423</v>
      </c>
      <c r="AB80" s="115">
        <f ca="1">IF(O80=1,"",RTD("cqg.rtd",,"StudyData", "(Vol("&amp;$E$21&amp;")when  (LocalYear("&amp;$E$21&amp;")="&amp;$D$11&amp;" AND LocalMonth("&amp;$E$21&amp;")="&amp;$C$11&amp;" AND LocalDay("&amp;$E$21&amp;")="&amp;$B$11&amp;" AND LocalHour("&amp;$E$21&amp;")="&amp;F80&amp;" AND LocalMinute("&amp;$E$21&amp;")="&amp;G80&amp;"))", "Bar", "", "Close", "5", "0", "", "", "","FALSE","T"))</f>
        <v>818</v>
      </c>
      <c r="AC80" s="116" t="str">
        <f t="shared" ca="1" si="16"/>
        <v/>
      </c>
      <c r="AE80" s="115" t="str">
        <f ca="1">IF($R80=1,SUM($S$1:S80),"")</f>
        <v/>
      </c>
      <c r="AF80" s="115" t="str">
        <f ca="1">IF($R80=1,SUM($T$1:T80),"")</f>
        <v/>
      </c>
      <c r="AG80" s="115" t="str">
        <f ca="1">IF($R80=1,SUM($U$1:U80),"")</f>
        <v/>
      </c>
      <c r="AH80" s="115" t="str">
        <f ca="1">IF($R80=1,SUM($V$1:V80),"")</f>
        <v/>
      </c>
      <c r="AI80" s="115" t="str">
        <f ca="1">IF($R80=1,SUM($W$1:W80),"")</f>
        <v/>
      </c>
      <c r="AJ80" s="115" t="str">
        <f ca="1">IF($R80=1,SUM($X$1:X80),"")</f>
        <v/>
      </c>
      <c r="AK80" s="115" t="str">
        <f ca="1">IF($R80=1,SUM($Y$1:Y80),"")</f>
        <v/>
      </c>
      <c r="AL80" s="115" t="str">
        <f ca="1">IF($R80=1,SUM($Z$1:Z80),"")</f>
        <v/>
      </c>
      <c r="AM80" s="115" t="str">
        <f ca="1">IF($R80=1,SUM($AA$1:AA80),"")</f>
        <v/>
      </c>
      <c r="AN80" s="115" t="str">
        <f ca="1">IF($R80=1,SUM($AB$1:AB80),"")</f>
        <v/>
      </c>
      <c r="AO80" s="115" t="str">
        <f ca="1">IF($R80=1,SUM($AC$1:AC80),"")</f>
        <v/>
      </c>
      <c r="AQ80" s="120" t="str">
        <f t="shared" si="21"/>
        <v>13:55</v>
      </c>
    </row>
    <row r="81" spans="6:43" x14ac:dyDescent="0.3">
      <c r="F81" s="115">
        <f t="shared" si="22"/>
        <v>14</v>
      </c>
      <c r="G81" s="117" t="str">
        <f t="shared" si="17"/>
        <v>00</v>
      </c>
      <c r="H81" s="118">
        <f t="shared" si="18"/>
        <v>0.58333333333333337</v>
      </c>
      <c r="K81" s="116" t="str">
        <f ca="1" xml:space="preserve"> IF(O81=1,"",RTD("cqg.rtd",,"StudyData",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/>
      </c>
      <c r="L81" s="116" t="e">
        <f ca="1">IF(K81="",NA(),RTD("cqg.rtd",,"StudyData",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>#N/A</v>
      </c>
      <c r="M81" s="116">
        <f t="shared" ca="1" si="15"/>
        <v>1520.1</v>
      </c>
      <c r="O81" s="115">
        <f t="shared" si="19"/>
        <v>0</v>
      </c>
      <c r="R81" s="115">
        <f t="shared" ca="1" si="20"/>
        <v>1.044999999999995</v>
      </c>
      <c r="S81" s="115" t="str">
        <f ca="1">IF(O81=1,"",RTD("cqg.rtd",,"StudyData", "(Vol("&amp;$E$13&amp;")when  (LocalYear("&amp;$E$13&amp;")="&amp;$D$2&amp;" AND LocalMonth("&amp;$E$13&amp;")="&amp;$C$2&amp;" AND LocalDay("&amp;$E$13&amp;")="&amp;$B$2&amp;" AND LocalHour("&amp;$E$13&amp;")="&amp;F81&amp;" AND LocalMinute("&amp;$E$13&amp;")="&amp;G81&amp;"))", "Bar", "", "Close", "5", "0", "", "", "","FALSE","T"))</f>
        <v/>
      </c>
      <c r="T81" s="115">
        <f ca="1">IF(O81=1,"",RTD("cqg.rtd",,"StudyData", "(Vol("&amp;$E$14&amp;")when  (LocalYear("&amp;$E$14&amp;")="&amp;$D$3&amp;" AND LocalMonth("&amp;$E$14&amp;")="&amp;$C$3&amp;" AND LocalDay("&amp;$E$14&amp;")="&amp;$B$3&amp;" AND LocalHour("&amp;$E$14&amp;")="&amp;F81&amp;" AND LocalMinute("&amp;$E$14&amp;")="&amp;G81&amp;"))", "Bar", "", "Close", "5", "0", "", "", "","FALSE","T"))</f>
        <v>1048</v>
      </c>
      <c r="U81" s="115">
        <f ca="1">IF(O81=1,"",RTD("cqg.rtd",,"StudyData", "(Vol("&amp;$E$15&amp;")when  (LocalYear("&amp;$E$15&amp;")="&amp;$D$4&amp;" AND LocalMonth("&amp;$E$15&amp;")="&amp;$C$4&amp;" AND LocalDay("&amp;$E$15&amp;")="&amp;$B$4&amp;" AND LocalHour("&amp;$E$15&amp;")="&amp;F81&amp;" AND LocalMinute("&amp;$E$15&amp;")="&amp;G81&amp;"))", "Bar", "", "Close", "5", "0", "", "", "","FALSE","T"))</f>
        <v>5307</v>
      </c>
      <c r="V81" s="115">
        <f ca="1">IF(O81=1,"",RTD("cqg.rtd",,"StudyData", "(Vol("&amp;$E$16&amp;")when  (LocalYear("&amp;$E$16&amp;")="&amp;$D$5&amp;" AND LocalMonth("&amp;$E$16&amp;")="&amp;$C$5&amp;" AND LocalDay("&amp;$E$16&amp;")="&amp;$B$5&amp;" AND LocalHour("&amp;$E$16&amp;")="&amp;F81&amp;" AND LocalMinute("&amp;$E$16&amp;")="&amp;G81&amp;"))", "Bar", "", "Close", "5", "0", "", "", "","FALSE","T"))</f>
        <v>2116</v>
      </c>
      <c r="W81" s="115">
        <f ca="1">IF(O81=1,"",RTD("cqg.rtd",,"StudyData", "(Vol("&amp;$E$17&amp;")when  (LocalYear("&amp;$E$17&amp;")="&amp;$D$6&amp;" AND LocalMonth("&amp;$E$17&amp;")="&amp;$C$6&amp;" AND LocalDay("&amp;$E$17&amp;")="&amp;$B$6&amp;" AND LocalHour("&amp;$E$17&amp;")="&amp;F81&amp;" AND LocalMinute("&amp;$E$17&amp;")="&amp;G81&amp;"))", "Bar", "", "Close", "5", "0", "", "", "","FALSE","T"))</f>
        <v>1997</v>
      </c>
      <c r="X81" s="115">
        <f ca="1">IF(O81=1,"",RTD("cqg.rtd",,"StudyData", "(Vol("&amp;$E$18&amp;")when  (LocalYear("&amp;$E$18&amp;")="&amp;$D$7&amp;" AND LocalMonth("&amp;$E$18&amp;")="&amp;$C$7&amp;" AND LocalDay("&amp;$E$18&amp;")="&amp;$B$7&amp;" AND LocalHour("&amp;$E$18&amp;")="&amp;F81&amp;" AND LocalMinute("&amp;$E$18&amp;")="&amp;G81&amp;"))", "Bar", "", "Close", "5", "0", "", "", "","FALSE","T"))</f>
        <v>809</v>
      </c>
      <c r="Y81" s="115">
        <f ca="1">IF(O81=1,"",RTD("cqg.rtd",,"StudyData", "(Vol("&amp;$E$19&amp;")when  (LocalYear("&amp;$E$19&amp;")="&amp;$D$8&amp;" AND LocalMonth("&amp;$E$19&amp;")="&amp;$C$8&amp;" AND LocalDay("&amp;$E$19&amp;")="&amp;$B$8&amp;" AND LocalHour("&amp;$E$19&amp;")="&amp;F81&amp;" AND LocalMinute("&amp;$E$19&amp;")="&amp;G81&amp;"))", "Bar", "", "Close", "5", "0", "", "", "","FALSE","T"))</f>
        <v>830</v>
      </c>
      <c r="Z81" s="115">
        <f ca="1">IF(O81=1,"",RTD("cqg.rtd",,"StudyData", "(Vol("&amp;$E$20&amp;")when  (LocalYear("&amp;$E$20&amp;")="&amp;$D$9&amp;" AND LocalMonth("&amp;$E$20&amp;")="&amp;$C$9&amp;" AND LocalDay("&amp;$E$20&amp;")="&amp;$B$9&amp;" AND LocalHour("&amp;$E$20&amp;")="&amp;F81&amp;" AND LocalMinute("&amp;$E$20&amp;")="&amp;G81&amp;"))", "Bar", "", "Close", "5", "0", "", "", "","FALSE","T"))</f>
        <v>840</v>
      </c>
      <c r="AA81" s="115">
        <f ca="1">IF(O81=1,"",RTD("cqg.rtd",,"StudyData", "(Vol("&amp;$E$21&amp;")when  (LocalYear("&amp;$E$21&amp;")="&amp;$D$10&amp;" AND LocalMonth("&amp;$E$21&amp;")="&amp;$C$10&amp;" AND LocalDay("&amp;$E$21&amp;")="&amp;$B$10&amp;" AND LocalHour("&amp;$E$21&amp;")="&amp;F81&amp;" AND LocalMinute("&amp;$E$21&amp;")="&amp;G81&amp;"))", "Bar", "", "Close", "5", "0", "", "", "","FALSE","T"))</f>
        <v>1305</v>
      </c>
      <c r="AB81" s="115">
        <f ca="1">IF(O81=1,"",RTD("cqg.rtd",,"StudyData", "(Vol("&amp;$E$21&amp;")when  (LocalYear("&amp;$E$21&amp;")="&amp;$D$11&amp;" AND LocalMonth("&amp;$E$21&amp;")="&amp;$C$11&amp;" AND LocalDay("&amp;$E$21&amp;")="&amp;$B$11&amp;" AND LocalHour("&amp;$E$21&amp;")="&amp;F81&amp;" AND LocalMinute("&amp;$E$21&amp;")="&amp;G81&amp;"))", "Bar", "", "Close", "5", "0", "", "", "","FALSE","T"))</f>
        <v>949</v>
      </c>
      <c r="AC81" s="116" t="str">
        <f t="shared" ca="1" si="16"/>
        <v/>
      </c>
      <c r="AE81" s="115" t="str">
        <f ca="1">IF($R81=1,SUM($S$1:S81),"")</f>
        <v/>
      </c>
      <c r="AF81" s="115" t="str">
        <f ca="1">IF($R81=1,SUM($T$1:T81),"")</f>
        <v/>
      </c>
      <c r="AG81" s="115" t="str">
        <f ca="1">IF($R81=1,SUM($U$1:U81),"")</f>
        <v/>
      </c>
      <c r="AH81" s="115" t="str">
        <f ca="1">IF($R81=1,SUM($V$1:V81),"")</f>
        <v/>
      </c>
      <c r="AI81" s="115" t="str">
        <f ca="1">IF($R81=1,SUM($W$1:W81),"")</f>
        <v/>
      </c>
      <c r="AJ81" s="115" t="str">
        <f ca="1">IF($R81=1,SUM($X$1:X81),"")</f>
        <v/>
      </c>
      <c r="AK81" s="115" t="str">
        <f ca="1">IF($R81=1,SUM($Y$1:Y81),"")</f>
        <v/>
      </c>
      <c r="AL81" s="115" t="str">
        <f ca="1">IF($R81=1,SUM($Z$1:Z81),"")</f>
        <v/>
      </c>
      <c r="AM81" s="115" t="str">
        <f ca="1">IF($R81=1,SUM($AA$1:AA81),"")</f>
        <v/>
      </c>
      <c r="AN81" s="115" t="str">
        <f ca="1">IF($R81=1,SUM($AB$1:AB81),"")</f>
        <v/>
      </c>
      <c r="AO81" s="115" t="str">
        <f ca="1">IF($R81=1,SUM($AC$1:AC81),"")</f>
        <v/>
      </c>
      <c r="AQ81" s="120" t="str">
        <f t="shared" si="21"/>
        <v>14:00</v>
      </c>
    </row>
    <row r="82" spans="6:43" x14ac:dyDescent="0.3">
      <c r="F82" s="115">
        <f t="shared" si="22"/>
        <v>14</v>
      </c>
      <c r="G82" s="117" t="str">
        <f t="shared" si="17"/>
        <v>05</v>
      </c>
      <c r="H82" s="118">
        <f t="shared" si="18"/>
        <v>0.58680555555555558</v>
      </c>
      <c r="K82" s="116" t="str">
        <f ca="1" xml:space="preserve"> IF(O82=1,"",RTD("cqg.rtd",,"StudyData",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/>
      </c>
      <c r="L82" s="116" t="e">
        <f ca="1">IF(K82="",NA(),RTD("cqg.rtd",,"StudyData",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>#N/A</v>
      </c>
      <c r="M82" s="116"/>
      <c r="O82" s="115">
        <f t="shared" si="19"/>
        <v>0</v>
      </c>
      <c r="R82" s="115">
        <f t="shared" ca="1" si="20"/>
        <v>1.0459999999999949</v>
      </c>
      <c r="S82" s="115" t="str">
        <f ca="1">IF(O82=1,"",RTD("cqg.rtd",,"StudyData", "(Vol("&amp;$E$13&amp;")when  (LocalYear("&amp;$E$13&amp;")="&amp;$D$2&amp;" AND LocalMonth("&amp;$E$13&amp;")="&amp;$C$2&amp;" AND LocalDay("&amp;$E$13&amp;")="&amp;$B$2&amp;" AND LocalHour("&amp;$E$13&amp;")="&amp;F82&amp;" AND LocalMinute("&amp;$E$13&amp;")="&amp;G82&amp;"))", "Bar", "", "Close", "5", "0", "", "", "","FALSE","T"))</f>
        <v/>
      </c>
      <c r="T82" s="115">
        <f ca="1">IF(O82=1,"",RTD("cqg.rtd",,"StudyData", "(Vol("&amp;$E$14&amp;")when  (LocalYear("&amp;$E$14&amp;")="&amp;$D$3&amp;" AND LocalMonth("&amp;$E$14&amp;")="&amp;$C$3&amp;" AND LocalDay("&amp;$E$14&amp;")="&amp;$B$3&amp;" AND LocalHour("&amp;$E$14&amp;")="&amp;F82&amp;" AND LocalMinute("&amp;$E$14&amp;")="&amp;G82&amp;"))", "Bar", "", "Close", "5", "0", "", "", "","FALSE","T"))</f>
        <v>1418</v>
      </c>
      <c r="U82" s="115">
        <f ca="1">IF(O82=1,"",RTD("cqg.rtd",,"StudyData", "(Vol("&amp;$E$15&amp;")when  (LocalYear("&amp;$E$15&amp;")="&amp;$D$4&amp;" AND LocalMonth("&amp;$E$15&amp;")="&amp;$C$4&amp;" AND LocalDay("&amp;$E$15&amp;")="&amp;$B$4&amp;" AND LocalHour("&amp;$E$15&amp;")="&amp;F82&amp;" AND LocalMinute("&amp;$E$15&amp;")="&amp;G82&amp;"))", "Bar", "", "Close", "5", "0", "", "", "","FALSE","T"))</f>
        <v>3447</v>
      </c>
      <c r="V82" s="115">
        <f ca="1">IF(O82=1,"",RTD("cqg.rtd",,"StudyData", "(Vol("&amp;$E$16&amp;")when  (LocalYear("&amp;$E$16&amp;")="&amp;$D$5&amp;" AND LocalMonth("&amp;$E$16&amp;")="&amp;$C$5&amp;" AND LocalDay("&amp;$E$16&amp;")="&amp;$B$5&amp;" AND LocalHour("&amp;$E$16&amp;")="&amp;F82&amp;" AND LocalMinute("&amp;$E$16&amp;")="&amp;G82&amp;"))", "Bar", "", "Close", "5", "0", "", "", "","FALSE","T"))</f>
        <v>786</v>
      </c>
      <c r="W82" s="115">
        <f ca="1">IF(O82=1,"",RTD("cqg.rtd",,"StudyData", "(Vol("&amp;$E$17&amp;")when  (LocalYear("&amp;$E$17&amp;")="&amp;$D$6&amp;" AND LocalMonth("&amp;$E$17&amp;")="&amp;$C$6&amp;" AND LocalDay("&amp;$E$17&amp;")="&amp;$B$6&amp;" AND LocalHour("&amp;$E$17&amp;")="&amp;F82&amp;" AND LocalMinute("&amp;$E$17&amp;")="&amp;G82&amp;"))", "Bar", "", "Close", "5", "0", "", "", "","FALSE","T"))</f>
        <v>2441</v>
      </c>
      <c r="X82" s="115">
        <f ca="1">IF(O82=1,"",RTD("cqg.rtd",,"StudyData", "(Vol("&amp;$E$18&amp;")when  (LocalYear("&amp;$E$18&amp;")="&amp;$D$7&amp;" AND LocalMonth("&amp;$E$18&amp;")="&amp;$C$7&amp;" AND LocalDay("&amp;$E$18&amp;")="&amp;$B$7&amp;" AND LocalHour("&amp;$E$18&amp;")="&amp;F82&amp;" AND LocalMinute("&amp;$E$18&amp;")="&amp;G82&amp;"))", "Bar", "", "Close", "5", "0", "", "", "","FALSE","T"))</f>
        <v>827</v>
      </c>
      <c r="Y82" s="115">
        <f ca="1">IF(O82=1,"",RTD("cqg.rtd",,"StudyData", "(Vol("&amp;$E$19&amp;")when  (LocalYear("&amp;$E$19&amp;")="&amp;$D$8&amp;" AND LocalMonth("&amp;$E$19&amp;")="&amp;$C$8&amp;" AND LocalDay("&amp;$E$19&amp;")="&amp;$B$8&amp;" AND LocalHour("&amp;$E$19&amp;")="&amp;F82&amp;" AND LocalMinute("&amp;$E$19&amp;")="&amp;G82&amp;"))", "Bar", "", "Close", "5", "0", "", "", "","FALSE","T"))</f>
        <v>551</v>
      </c>
      <c r="Z82" s="115">
        <f ca="1">IF(O82=1,"",RTD("cqg.rtd",,"StudyData", "(Vol("&amp;$E$20&amp;")when  (LocalYear("&amp;$E$20&amp;")="&amp;$D$9&amp;" AND LocalMonth("&amp;$E$20&amp;")="&amp;$C$9&amp;" AND LocalDay("&amp;$E$20&amp;")="&amp;$B$9&amp;" AND LocalHour("&amp;$E$20&amp;")="&amp;F82&amp;" AND LocalMinute("&amp;$E$20&amp;")="&amp;G82&amp;"))", "Bar", "", "Close", "5", "0", "", "", "","FALSE","T"))</f>
        <v>690</v>
      </c>
      <c r="AA82" s="115">
        <f ca="1">IF(O82=1,"",RTD("cqg.rtd",,"StudyData", "(Vol("&amp;$E$21&amp;")when  (LocalYear("&amp;$E$21&amp;")="&amp;$D$10&amp;" AND LocalMonth("&amp;$E$21&amp;")="&amp;$C$10&amp;" AND LocalDay("&amp;$E$21&amp;")="&amp;$B$10&amp;" AND LocalHour("&amp;$E$21&amp;")="&amp;F82&amp;" AND LocalMinute("&amp;$E$21&amp;")="&amp;G82&amp;"))", "Bar", "", "Close", "5", "0", "", "", "","FALSE","T"))</f>
        <v>1030</v>
      </c>
      <c r="AB82" s="115">
        <f ca="1">IF(O82=1,"",RTD("cqg.rtd",,"StudyData", "(Vol("&amp;$E$21&amp;")when  (LocalYear("&amp;$E$21&amp;")="&amp;$D$11&amp;" AND LocalMonth("&amp;$E$21&amp;")="&amp;$C$11&amp;" AND LocalDay("&amp;$E$21&amp;")="&amp;$B$11&amp;" AND LocalHour("&amp;$E$21&amp;")="&amp;F82&amp;" AND LocalMinute("&amp;$E$21&amp;")="&amp;G82&amp;"))", "Bar", "", "Close", "5", "0", "", "", "","FALSE","T"))</f>
        <v>950</v>
      </c>
      <c r="AC82" s="116" t="str">
        <f t="shared" ca="1" si="16"/>
        <v/>
      </c>
      <c r="AE82" s="115" t="str">
        <f ca="1">IF($R82=1,SUM($S$1:S82),"")</f>
        <v/>
      </c>
      <c r="AF82" s="115" t="str">
        <f ca="1">IF($R82=1,SUM($T$1:T82),"")</f>
        <v/>
      </c>
      <c r="AG82" s="115" t="str">
        <f ca="1">IF($R82=1,SUM($U$1:U82),"")</f>
        <v/>
      </c>
      <c r="AH82" s="115" t="str">
        <f ca="1">IF($R82=1,SUM($V$1:V82),"")</f>
        <v/>
      </c>
      <c r="AI82" s="115" t="str">
        <f ca="1">IF($R82=1,SUM($W$1:W82),"")</f>
        <v/>
      </c>
      <c r="AJ82" s="115" t="str">
        <f ca="1">IF($R82=1,SUM($X$1:X82),"")</f>
        <v/>
      </c>
      <c r="AK82" s="115" t="str">
        <f ca="1">IF($R82=1,SUM($Y$1:Y82),"")</f>
        <v/>
      </c>
      <c r="AL82" s="115" t="str">
        <f ca="1">IF($R82=1,SUM($Z$1:Z82),"")</f>
        <v/>
      </c>
      <c r="AM82" s="115" t="str">
        <f ca="1">IF($R82=1,SUM($AA$1:AA82),"")</f>
        <v/>
      </c>
      <c r="AN82" s="115" t="str">
        <f ca="1">IF($R82=1,SUM($AB$1:AB82),"")</f>
        <v/>
      </c>
      <c r="AO82" s="115" t="str">
        <f ca="1">IF($R82=1,SUM($AC$1:AC82),"")</f>
        <v/>
      </c>
      <c r="AQ82" s="120" t="str">
        <f t="shared" si="21"/>
        <v>14:05</v>
      </c>
    </row>
    <row r="83" spans="6:43" x14ac:dyDescent="0.3">
      <c r="F83" s="115">
        <f t="shared" si="22"/>
        <v>14</v>
      </c>
      <c r="G83" s="117">
        <f t="shared" si="17"/>
        <v>10</v>
      </c>
      <c r="H83" s="118">
        <f t="shared" si="18"/>
        <v>0.59027777777777779</v>
      </c>
      <c r="K83" s="116" t="str">
        <f ca="1" xml:space="preserve"> IF(O83=1,"",RTD("cqg.rtd",,"StudyData",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/>
      </c>
      <c r="L83" s="116" t="e">
        <f ca="1">IF(K83="",NA(),RTD("cqg.rtd",,"StudyData",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>#N/A</v>
      </c>
      <c r="M83" s="116"/>
      <c r="O83" s="115">
        <f t="shared" si="19"/>
        <v>0</v>
      </c>
      <c r="R83" s="115">
        <f t="shared" ca="1" si="20"/>
        <v>1.0469999999999948</v>
      </c>
      <c r="S83" s="115" t="str">
        <f ca="1">IF(O83=1,"",RTD("cqg.rtd",,"StudyData", "(Vol("&amp;$E$13&amp;")when  (LocalYear("&amp;$E$13&amp;")="&amp;$D$2&amp;" AND LocalMonth("&amp;$E$13&amp;")="&amp;$C$2&amp;" AND LocalDay("&amp;$E$13&amp;")="&amp;$B$2&amp;" AND LocalHour("&amp;$E$13&amp;")="&amp;F83&amp;" AND LocalMinute("&amp;$E$13&amp;")="&amp;G83&amp;"))", "Bar", "", "Close", "5", "0", "", "", "","FALSE","T"))</f>
        <v/>
      </c>
      <c r="T83" s="115">
        <f ca="1">IF(O83=1,"",RTD("cqg.rtd",,"StudyData", "(Vol("&amp;$E$14&amp;")when  (LocalYear("&amp;$E$14&amp;")="&amp;$D$3&amp;" AND LocalMonth("&amp;$E$14&amp;")="&amp;$C$3&amp;" AND LocalDay("&amp;$E$14&amp;")="&amp;$B$3&amp;" AND LocalHour("&amp;$E$14&amp;")="&amp;F83&amp;" AND LocalMinute("&amp;$E$14&amp;")="&amp;G83&amp;"))", "Bar", "", "Close", "5", "0", "", "", "","FALSE","T"))</f>
        <v>856</v>
      </c>
      <c r="U83" s="115">
        <f ca="1">IF(O83=1,"",RTD("cqg.rtd",,"StudyData", "(Vol("&amp;$E$15&amp;")when  (LocalYear("&amp;$E$15&amp;")="&amp;$D$4&amp;" AND LocalMonth("&amp;$E$15&amp;")="&amp;$C$4&amp;" AND LocalDay("&amp;$E$15&amp;")="&amp;$B$4&amp;" AND LocalHour("&amp;$E$15&amp;")="&amp;F83&amp;" AND LocalMinute("&amp;$E$15&amp;")="&amp;G83&amp;"))", "Bar", "", "Close", "5", "0", "", "", "","FALSE","T"))</f>
        <v>2797</v>
      </c>
      <c r="V83" s="115">
        <f ca="1">IF(O83=1,"",RTD("cqg.rtd",,"StudyData", "(Vol("&amp;$E$16&amp;")when  (LocalYear("&amp;$E$16&amp;")="&amp;$D$5&amp;" AND LocalMonth("&amp;$E$16&amp;")="&amp;$C$5&amp;" AND LocalDay("&amp;$E$16&amp;")="&amp;$B$5&amp;" AND LocalHour("&amp;$E$16&amp;")="&amp;F83&amp;" AND LocalMinute("&amp;$E$16&amp;")="&amp;G83&amp;"))", "Bar", "", "Close", "5", "0", "", "", "","FALSE","T"))</f>
        <v>1218</v>
      </c>
      <c r="W83" s="115">
        <f ca="1">IF(O83=1,"",RTD("cqg.rtd",,"StudyData", "(Vol("&amp;$E$17&amp;")when  (LocalYear("&amp;$E$17&amp;")="&amp;$D$6&amp;" AND LocalMonth("&amp;$E$17&amp;")="&amp;$C$6&amp;" AND LocalDay("&amp;$E$17&amp;")="&amp;$B$6&amp;" AND LocalHour("&amp;$E$17&amp;")="&amp;F83&amp;" AND LocalMinute("&amp;$E$17&amp;")="&amp;G83&amp;"))", "Bar", "", "Close", "5", "0", "", "", "","FALSE","T"))</f>
        <v>1451</v>
      </c>
      <c r="X83" s="115">
        <f ca="1">IF(O83=1,"",RTD("cqg.rtd",,"StudyData", "(Vol("&amp;$E$18&amp;")when  (LocalYear("&amp;$E$18&amp;")="&amp;$D$7&amp;" AND LocalMonth("&amp;$E$18&amp;")="&amp;$C$7&amp;" AND LocalDay("&amp;$E$18&amp;")="&amp;$B$7&amp;" AND LocalHour("&amp;$E$18&amp;")="&amp;F83&amp;" AND LocalMinute("&amp;$E$18&amp;")="&amp;G83&amp;"))", "Bar", "", "Close", "5", "0", "", "", "","FALSE","T"))</f>
        <v>996</v>
      </c>
      <c r="Y83" s="115">
        <f ca="1">IF(O83=1,"",RTD("cqg.rtd",,"StudyData", "(Vol("&amp;$E$19&amp;")when  (LocalYear("&amp;$E$19&amp;")="&amp;$D$8&amp;" AND LocalMonth("&amp;$E$19&amp;")="&amp;$C$8&amp;" AND LocalDay("&amp;$E$19&amp;")="&amp;$B$8&amp;" AND LocalHour("&amp;$E$19&amp;")="&amp;F83&amp;" AND LocalMinute("&amp;$E$19&amp;")="&amp;G83&amp;"))", "Bar", "", "Close", "5", "0", "", "", "","FALSE","T"))</f>
        <v>658</v>
      </c>
      <c r="Z83" s="115">
        <f ca="1">IF(O83=1,"",RTD("cqg.rtd",,"StudyData", "(Vol("&amp;$E$20&amp;")when  (LocalYear("&amp;$E$20&amp;")="&amp;$D$9&amp;" AND LocalMonth("&amp;$E$20&amp;")="&amp;$C$9&amp;" AND LocalDay("&amp;$E$20&amp;")="&amp;$B$9&amp;" AND LocalHour("&amp;$E$20&amp;")="&amp;F83&amp;" AND LocalMinute("&amp;$E$20&amp;")="&amp;G83&amp;"))", "Bar", "", "Close", "5", "0", "", "", "","FALSE","T"))</f>
        <v>634</v>
      </c>
      <c r="AA83" s="115">
        <f ca="1">IF(O83=1,"",RTD("cqg.rtd",,"StudyData", "(Vol("&amp;$E$21&amp;")when  (LocalYear("&amp;$E$21&amp;")="&amp;$D$10&amp;" AND LocalMonth("&amp;$E$21&amp;")="&amp;$C$10&amp;" AND LocalDay("&amp;$E$21&amp;")="&amp;$B$10&amp;" AND LocalHour("&amp;$E$21&amp;")="&amp;F83&amp;" AND LocalMinute("&amp;$E$21&amp;")="&amp;G83&amp;"))", "Bar", "", "Close", "5", "0", "", "", "","FALSE","T"))</f>
        <v>1077</v>
      </c>
      <c r="AB83" s="115">
        <f ca="1">IF(O83=1,"",RTD("cqg.rtd",,"StudyData", "(Vol("&amp;$E$21&amp;")when  (LocalYear("&amp;$E$21&amp;")="&amp;$D$11&amp;" AND LocalMonth("&amp;$E$21&amp;")="&amp;$C$11&amp;" AND LocalDay("&amp;$E$21&amp;")="&amp;$B$11&amp;" AND LocalHour("&amp;$E$21&amp;")="&amp;F83&amp;" AND LocalMinute("&amp;$E$21&amp;")="&amp;G83&amp;"))", "Bar", "", "Close", "5", "0", "", "", "","FALSE","T"))</f>
        <v>724</v>
      </c>
      <c r="AC83" s="116" t="str">
        <f t="shared" ca="1" si="16"/>
        <v/>
      </c>
      <c r="AE83" s="115" t="str">
        <f ca="1">IF($R83=1,SUM($S$1:S83),"")</f>
        <v/>
      </c>
      <c r="AF83" s="115" t="str">
        <f ca="1">IF($R83=1,SUM($T$1:T83),"")</f>
        <v/>
      </c>
      <c r="AG83" s="115" t="str">
        <f ca="1">IF($R83=1,SUM($U$1:U83),"")</f>
        <v/>
      </c>
      <c r="AH83" s="115" t="str">
        <f ca="1">IF($R83=1,SUM($V$1:V83),"")</f>
        <v/>
      </c>
      <c r="AI83" s="115" t="str">
        <f ca="1">IF($R83=1,SUM($W$1:W83),"")</f>
        <v/>
      </c>
      <c r="AJ83" s="115" t="str">
        <f ca="1">IF($R83=1,SUM($X$1:X83),"")</f>
        <v/>
      </c>
      <c r="AK83" s="115" t="str">
        <f ca="1">IF($R83=1,SUM($Y$1:Y83),"")</f>
        <v/>
      </c>
      <c r="AL83" s="115" t="str">
        <f ca="1">IF($R83=1,SUM($Z$1:Z83),"")</f>
        <v/>
      </c>
      <c r="AM83" s="115" t="str">
        <f ca="1">IF($R83=1,SUM($AA$1:AA83),"")</f>
        <v/>
      </c>
      <c r="AN83" s="115" t="str">
        <f ca="1">IF($R83=1,SUM($AB$1:AB83),"")</f>
        <v/>
      </c>
      <c r="AO83" s="115" t="str">
        <f ca="1">IF($R83=1,SUM($AC$1:AC83),"")</f>
        <v/>
      </c>
      <c r="AQ83" s="120" t="str">
        <f t="shared" si="21"/>
        <v>14:10</v>
      </c>
    </row>
    <row r="84" spans="6:43" x14ac:dyDescent="0.3">
      <c r="F84" s="115">
        <f t="shared" si="22"/>
        <v>14</v>
      </c>
      <c r="G84" s="117">
        <f t="shared" si="17"/>
        <v>15</v>
      </c>
      <c r="H84" s="118">
        <f t="shared" si="18"/>
        <v>0.59375</v>
      </c>
      <c r="K84" s="116" t="str">
        <f ca="1" xml:space="preserve"> IF(O84=1,"",RTD("cqg.rtd",,"StudyData",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/>
      </c>
      <c r="L84" s="116" t="e">
        <f ca="1">IF(K84="",NA(),RTD("cqg.rtd",,"StudyData",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>#N/A</v>
      </c>
      <c r="M84" s="116"/>
      <c r="O84" s="115">
        <f t="shared" si="19"/>
        <v>0</v>
      </c>
      <c r="R84" s="115">
        <f t="shared" ca="1" si="20"/>
        <v>1.0479999999999947</v>
      </c>
      <c r="S84" s="115" t="str">
        <f ca="1">IF(O84=1,"",RTD("cqg.rtd",,"StudyData", "(Vol("&amp;$E$13&amp;")when  (LocalYear("&amp;$E$13&amp;")="&amp;$D$2&amp;" AND LocalMonth("&amp;$E$13&amp;")="&amp;$C$2&amp;" AND LocalDay("&amp;$E$13&amp;")="&amp;$B$2&amp;" AND LocalHour("&amp;$E$13&amp;")="&amp;F84&amp;" AND LocalMinute("&amp;$E$13&amp;")="&amp;G84&amp;"))", "Bar", "", "Close", "5", "0", "", "", "","FALSE","T"))</f>
        <v/>
      </c>
      <c r="T84" s="115">
        <f ca="1">IF(O84=1,"",RTD("cqg.rtd",,"StudyData", "(Vol("&amp;$E$14&amp;")when  (LocalYear("&amp;$E$14&amp;")="&amp;$D$3&amp;" AND LocalMonth("&amp;$E$14&amp;")="&amp;$C$3&amp;" AND LocalDay("&amp;$E$14&amp;")="&amp;$B$3&amp;" AND LocalHour("&amp;$E$14&amp;")="&amp;F84&amp;" AND LocalMinute("&amp;$E$14&amp;")="&amp;G84&amp;"))", "Bar", "", "Close", "5", "0", "", "", "","FALSE","T"))</f>
        <v>1537</v>
      </c>
      <c r="U84" s="115">
        <f ca="1">IF(O84=1,"",RTD("cqg.rtd",,"StudyData", "(Vol("&amp;$E$15&amp;")when  (LocalYear("&amp;$E$15&amp;")="&amp;$D$4&amp;" AND LocalMonth("&amp;$E$15&amp;")="&amp;$C$4&amp;" AND LocalDay("&amp;$E$15&amp;")="&amp;$B$4&amp;" AND LocalHour("&amp;$E$15&amp;")="&amp;F84&amp;" AND LocalMinute("&amp;$E$15&amp;")="&amp;G84&amp;"))", "Bar", "", "Close", "5", "0", "", "", "","FALSE","T"))</f>
        <v>1527</v>
      </c>
      <c r="V84" s="115">
        <f ca="1">IF(O84=1,"",RTD("cqg.rtd",,"StudyData", "(Vol("&amp;$E$16&amp;")when  (LocalYear("&amp;$E$16&amp;")="&amp;$D$5&amp;" AND LocalMonth("&amp;$E$16&amp;")="&amp;$C$5&amp;" AND LocalDay("&amp;$E$16&amp;")="&amp;$B$5&amp;" AND LocalHour("&amp;$E$16&amp;")="&amp;F84&amp;" AND LocalMinute("&amp;$E$16&amp;")="&amp;G84&amp;"))", "Bar", "", "Close", "5", "0", "", "", "","FALSE","T"))</f>
        <v>1259</v>
      </c>
      <c r="W84" s="115">
        <f ca="1">IF(O84=1,"",RTD("cqg.rtd",,"StudyData", "(Vol("&amp;$E$17&amp;")when  (LocalYear("&amp;$E$17&amp;")="&amp;$D$6&amp;" AND LocalMonth("&amp;$E$17&amp;")="&amp;$C$6&amp;" AND LocalDay("&amp;$E$17&amp;")="&amp;$B$6&amp;" AND LocalHour("&amp;$E$17&amp;")="&amp;F84&amp;" AND LocalMinute("&amp;$E$17&amp;")="&amp;G84&amp;"))", "Bar", "", "Close", "5", "0", "", "", "","FALSE","T"))</f>
        <v>1457</v>
      </c>
      <c r="X84" s="115">
        <f ca="1">IF(O84=1,"",RTD("cqg.rtd",,"StudyData", "(Vol("&amp;$E$18&amp;")when  (LocalYear("&amp;$E$18&amp;")="&amp;$D$7&amp;" AND LocalMonth("&amp;$E$18&amp;")="&amp;$C$7&amp;" AND LocalDay("&amp;$E$18&amp;")="&amp;$B$7&amp;" AND LocalHour("&amp;$E$18&amp;")="&amp;F84&amp;" AND LocalMinute("&amp;$E$18&amp;")="&amp;G84&amp;"))", "Bar", "", "Close", "5", "0", "", "", "","FALSE","T"))</f>
        <v>1605</v>
      </c>
      <c r="Y84" s="115">
        <f ca="1">IF(O84=1,"",RTD("cqg.rtd",,"StudyData", "(Vol("&amp;$E$19&amp;")when  (LocalYear("&amp;$E$19&amp;")="&amp;$D$8&amp;" AND LocalMonth("&amp;$E$19&amp;")="&amp;$C$8&amp;" AND LocalDay("&amp;$E$19&amp;")="&amp;$B$8&amp;" AND LocalHour("&amp;$E$19&amp;")="&amp;F84&amp;" AND LocalMinute("&amp;$E$19&amp;")="&amp;G84&amp;"))", "Bar", "", "Close", "5", "0", "", "", "","FALSE","T"))</f>
        <v>1038</v>
      </c>
      <c r="Z84" s="115">
        <f ca="1">IF(O84=1,"",RTD("cqg.rtd",,"StudyData", "(Vol("&amp;$E$20&amp;")when  (LocalYear("&amp;$E$20&amp;")="&amp;$D$9&amp;" AND LocalMonth("&amp;$E$20&amp;")="&amp;$C$9&amp;" AND LocalDay("&amp;$E$20&amp;")="&amp;$B$9&amp;" AND LocalHour("&amp;$E$20&amp;")="&amp;F84&amp;" AND LocalMinute("&amp;$E$20&amp;")="&amp;G84&amp;"))", "Bar", "", "Close", "5", "0", "", "", "","FALSE","T"))</f>
        <v>977</v>
      </c>
      <c r="AA84" s="115">
        <f ca="1">IF(O84=1,"",RTD("cqg.rtd",,"StudyData", "(Vol("&amp;$E$21&amp;")when  (LocalYear("&amp;$E$21&amp;")="&amp;$D$10&amp;" AND LocalMonth("&amp;$E$21&amp;")="&amp;$C$10&amp;" AND LocalDay("&amp;$E$21&amp;")="&amp;$B$10&amp;" AND LocalHour("&amp;$E$21&amp;")="&amp;F84&amp;" AND LocalMinute("&amp;$E$21&amp;")="&amp;G84&amp;"))", "Bar", "", "Close", "5", "0", "", "", "","FALSE","T"))</f>
        <v>751</v>
      </c>
      <c r="AB84" s="115">
        <f ca="1">IF(O84=1,"",RTD("cqg.rtd",,"StudyData", "(Vol("&amp;$E$21&amp;")when  (LocalYear("&amp;$E$21&amp;")="&amp;$D$11&amp;" AND LocalMonth("&amp;$E$21&amp;")="&amp;$C$11&amp;" AND LocalDay("&amp;$E$21&amp;")="&amp;$B$11&amp;" AND LocalHour("&amp;$E$21&amp;")="&amp;F84&amp;" AND LocalMinute("&amp;$E$21&amp;")="&amp;G84&amp;"))", "Bar", "", "Close", "5", "0", "", "", "","FALSE","T"))</f>
        <v>855</v>
      </c>
      <c r="AC84" s="116" t="str">
        <f t="shared" ca="1" si="16"/>
        <v/>
      </c>
      <c r="AE84" s="115" t="str">
        <f ca="1">IF($R84=1,SUM($S$1:S84),"")</f>
        <v/>
      </c>
      <c r="AF84" s="115" t="str">
        <f ca="1">IF($R84=1,SUM($T$1:T84),"")</f>
        <v/>
      </c>
      <c r="AG84" s="115" t="str">
        <f ca="1">IF($R84=1,SUM($U$1:U84),"")</f>
        <v/>
      </c>
      <c r="AH84" s="115" t="str">
        <f ca="1">IF($R84=1,SUM($V$1:V84),"")</f>
        <v/>
      </c>
      <c r="AI84" s="115" t="str">
        <f ca="1">IF($R84=1,SUM($W$1:W84),"")</f>
        <v/>
      </c>
      <c r="AJ84" s="115" t="str">
        <f ca="1">IF($R84=1,SUM($X$1:X84),"")</f>
        <v/>
      </c>
      <c r="AK84" s="115" t="str">
        <f ca="1">IF($R84=1,SUM($Y$1:Y84),"")</f>
        <v/>
      </c>
      <c r="AL84" s="115" t="str">
        <f ca="1">IF($R84=1,SUM($Z$1:Z84),"")</f>
        <v/>
      </c>
      <c r="AM84" s="115" t="str">
        <f ca="1">IF($R84=1,SUM($AA$1:AA84),"")</f>
        <v/>
      </c>
      <c r="AN84" s="115" t="str">
        <f ca="1">IF($R84=1,SUM($AB$1:AB84),"")</f>
        <v/>
      </c>
      <c r="AO84" s="115" t="str">
        <f ca="1">IF($R84=1,SUM($AC$1:AC84),"")</f>
        <v/>
      </c>
      <c r="AQ84" s="120" t="str">
        <f t="shared" si="21"/>
        <v>14:15</v>
      </c>
    </row>
    <row r="85" spans="6:43" x14ac:dyDescent="0.3">
      <c r="F85" s="115">
        <f t="shared" si="22"/>
        <v>14</v>
      </c>
      <c r="G85" s="117">
        <f t="shared" si="17"/>
        <v>20</v>
      </c>
      <c r="H85" s="118">
        <f t="shared" si="18"/>
        <v>0.59722222222222221</v>
      </c>
      <c r="K85" s="116" t="str">
        <f ca="1" xml:space="preserve"> IF(O85=1,"",RTD("cqg.rtd",,"StudyData",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/>
      </c>
      <c r="L85" s="116" t="e">
        <f ca="1">IF(K85="",NA(),RTD("cqg.rtd",,"StudyData",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>#N/A</v>
      </c>
      <c r="M85" s="116"/>
      <c r="O85" s="115">
        <f t="shared" si="19"/>
        <v>0</v>
      </c>
      <c r="R85" s="115">
        <f t="shared" ca="1" si="20"/>
        <v>1.0489999999999946</v>
      </c>
      <c r="S85" s="115" t="str">
        <f ca="1">IF(O85=1,"",RTD("cqg.rtd",,"StudyData", "(Vol("&amp;$E$13&amp;")when  (LocalYear("&amp;$E$13&amp;")="&amp;$D$2&amp;" AND LocalMonth("&amp;$E$13&amp;")="&amp;$C$2&amp;" AND LocalDay("&amp;$E$13&amp;")="&amp;$B$2&amp;" AND LocalHour("&amp;$E$13&amp;")="&amp;F85&amp;" AND LocalMinute("&amp;$E$13&amp;")="&amp;G85&amp;"))", "Bar", "", "Close", "5", "0", "", "", "","FALSE","T"))</f>
        <v/>
      </c>
      <c r="T85" s="115">
        <f ca="1">IF(O85=1,"",RTD("cqg.rtd",,"StudyData", "(Vol("&amp;$E$14&amp;")when  (LocalYear("&amp;$E$14&amp;")="&amp;$D$3&amp;" AND LocalMonth("&amp;$E$14&amp;")="&amp;$C$3&amp;" AND LocalDay("&amp;$E$14&amp;")="&amp;$B$3&amp;" AND LocalHour("&amp;$E$14&amp;")="&amp;F85&amp;" AND LocalMinute("&amp;$E$14&amp;")="&amp;G85&amp;"))", "Bar", "", "Close", "5", "0", "", "", "","FALSE","T"))</f>
        <v>788</v>
      </c>
      <c r="U85" s="115">
        <f ca="1">IF(O85=1,"",RTD("cqg.rtd",,"StudyData", "(Vol("&amp;$E$15&amp;")when  (LocalYear("&amp;$E$15&amp;")="&amp;$D$4&amp;" AND LocalMonth("&amp;$E$15&amp;")="&amp;$C$4&amp;" AND LocalDay("&amp;$E$15&amp;")="&amp;$B$4&amp;" AND LocalHour("&amp;$E$15&amp;")="&amp;F85&amp;" AND LocalMinute("&amp;$E$15&amp;")="&amp;G85&amp;"))", "Bar", "", "Close", "5", "0", "", "", "","FALSE","T"))</f>
        <v>2701</v>
      </c>
      <c r="V85" s="115">
        <f ca="1">IF(O85=1,"",RTD("cqg.rtd",,"StudyData", "(Vol("&amp;$E$16&amp;")when  (LocalYear("&amp;$E$16&amp;")="&amp;$D$5&amp;" AND LocalMonth("&amp;$E$16&amp;")="&amp;$C$5&amp;" AND LocalDay("&amp;$E$16&amp;")="&amp;$B$5&amp;" AND LocalHour("&amp;$E$16&amp;")="&amp;F85&amp;" AND LocalMinute("&amp;$E$16&amp;")="&amp;G85&amp;"))", "Bar", "", "Close", "5", "0", "", "", "","FALSE","T"))</f>
        <v>488</v>
      </c>
      <c r="W85" s="115">
        <f ca="1">IF(O85=1,"",RTD("cqg.rtd",,"StudyData", "(Vol("&amp;$E$17&amp;")when  (LocalYear("&amp;$E$17&amp;")="&amp;$D$6&amp;" AND LocalMonth("&amp;$E$17&amp;")="&amp;$C$6&amp;" AND LocalDay("&amp;$E$17&amp;")="&amp;$B$6&amp;" AND LocalHour("&amp;$E$17&amp;")="&amp;F85&amp;" AND LocalMinute("&amp;$E$17&amp;")="&amp;G85&amp;"))", "Bar", "", "Close", "5", "0", "", "", "","FALSE","T"))</f>
        <v>862</v>
      </c>
      <c r="X85" s="115">
        <f ca="1">IF(O85=1,"",RTD("cqg.rtd",,"StudyData", "(Vol("&amp;$E$18&amp;")when  (LocalYear("&amp;$E$18&amp;")="&amp;$D$7&amp;" AND LocalMonth("&amp;$E$18&amp;")="&amp;$C$7&amp;" AND LocalDay("&amp;$E$18&amp;")="&amp;$B$7&amp;" AND LocalHour("&amp;$E$18&amp;")="&amp;F85&amp;" AND LocalMinute("&amp;$E$18&amp;")="&amp;G85&amp;"))", "Bar", "", "Close", "5", "0", "", "", "","FALSE","T"))</f>
        <v>717</v>
      </c>
      <c r="Y85" s="115">
        <f ca="1">IF(O85=1,"",RTD("cqg.rtd",,"StudyData", "(Vol("&amp;$E$19&amp;")when  (LocalYear("&amp;$E$19&amp;")="&amp;$D$8&amp;" AND LocalMonth("&amp;$E$19&amp;")="&amp;$C$8&amp;" AND LocalDay("&amp;$E$19&amp;")="&amp;$B$8&amp;" AND LocalHour("&amp;$E$19&amp;")="&amp;F85&amp;" AND LocalMinute("&amp;$E$19&amp;")="&amp;G85&amp;"))", "Bar", "", "Close", "5", "0", "", "", "","FALSE","T"))</f>
        <v>804</v>
      </c>
      <c r="Z85" s="115">
        <f ca="1">IF(O85=1,"",RTD("cqg.rtd",,"StudyData", "(Vol("&amp;$E$20&amp;")when  (LocalYear("&amp;$E$20&amp;")="&amp;$D$9&amp;" AND LocalMonth("&amp;$E$20&amp;")="&amp;$C$9&amp;" AND LocalDay("&amp;$E$20&amp;")="&amp;$B$9&amp;" AND LocalHour("&amp;$E$20&amp;")="&amp;F85&amp;" AND LocalMinute("&amp;$E$20&amp;")="&amp;G85&amp;"))", "Bar", "", "Close", "5", "0", "", "", "","FALSE","T"))</f>
        <v>676</v>
      </c>
      <c r="AA85" s="115">
        <f ca="1">IF(O85=1,"",RTD("cqg.rtd",,"StudyData", "(Vol("&amp;$E$21&amp;")when  (LocalYear("&amp;$E$21&amp;")="&amp;$D$10&amp;" AND LocalMonth("&amp;$E$21&amp;")="&amp;$C$10&amp;" AND LocalDay("&amp;$E$21&amp;")="&amp;$B$10&amp;" AND LocalHour("&amp;$E$21&amp;")="&amp;F85&amp;" AND LocalMinute("&amp;$E$21&amp;")="&amp;G85&amp;"))", "Bar", "", "Close", "5", "0", "", "", "","FALSE","T"))</f>
        <v>958</v>
      </c>
      <c r="AB85" s="115">
        <f ca="1">IF(O85=1,"",RTD("cqg.rtd",,"StudyData", "(Vol("&amp;$E$21&amp;")when  (LocalYear("&amp;$E$21&amp;")="&amp;$D$11&amp;" AND LocalMonth("&amp;$E$21&amp;")="&amp;$C$11&amp;" AND LocalDay("&amp;$E$21&amp;")="&amp;$B$11&amp;" AND LocalHour("&amp;$E$21&amp;")="&amp;F85&amp;" AND LocalMinute("&amp;$E$21&amp;")="&amp;G85&amp;"))", "Bar", "", "Close", "5", "0", "", "", "","FALSE","T"))</f>
        <v>528</v>
      </c>
      <c r="AC85" s="116" t="str">
        <f t="shared" ca="1" si="16"/>
        <v/>
      </c>
      <c r="AE85" s="115" t="str">
        <f ca="1">IF($R85=1,SUM($S$1:S85),"")</f>
        <v/>
      </c>
      <c r="AF85" s="115" t="str">
        <f ca="1">IF($R85=1,SUM($T$1:T85),"")</f>
        <v/>
      </c>
      <c r="AG85" s="115" t="str">
        <f ca="1">IF($R85=1,SUM($U$1:U85),"")</f>
        <v/>
      </c>
      <c r="AH85" s="115" t="str">
        <f ca="1">IF($R85=1,SUM($V$1:V85),"")</f>
        <v/>
      </c>
      <c r="AI85" s="115" t="str">
        <f ca="1">IF($R85=1,SUM($W$1:W85),"")</f>
        <v/>
      </c>
      <c r="AJ85" s="115" t="str">
        <f ca="1">IF($R85=1,SUM($X$1:X85),"")</f>
        <v/>
      </c>
      <c r="AK85" s="115" t="str">
        <f ca="1">IF($R85=1,SUM($Y$1:Y85),"")</f>
        <v/>
      </c>
      <c r="AL85" s="115" t="str">
        <f ca="1">IF($R85=1,SUM($Z$1:Z85),"")</f>
        <v/>
      </c>
      <c r="AM85" s="115" t="str">
        <f ca="1">IF($R85=1,SUM($AA$1:AA85),"")</f>
        <v/>
      </c>
      <c r="AN85" s="115" t="str">
        <f ca="1">IF($R85=1,SUM($AB$1:AB85),"")</f>
        <v/>
      </c>
      <c r="AO85" s="115" t="str">
        <f ca="1">IF($R85=1,SUM($AC$1:AC85),"")</f>
        <v/>
      </c>
      <c r="AQ85" s="120" t="str">
        <f t="shared" si="21"/>
        <v>14:20</v>
      </c>
    </row>
    <row r="86" spans="6:43" x14ac:dyDescent="0.3">
      <c r="F86" s="115">
        <f t="shared" si="22"/>
        <v>14</v>
      </c>
      <c r="G86" s="117">
        <f t="shared" si="17"/>
        <v>25</v>
      </c>
      <c r="H86" s="118">
        <f t="shared" si="18"/>
        <v>0.60069444444444442</v>
      </c>
      <c r="K86" s="116" t="str">
        <f ca="1" xml:space="preserve"> IF(O86=1,"",RTD("cqg.rtd",,"StudyData",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/>
      </c>
      <c r="L86" s="116" t="e">
        <f ca="1">IF(K86="",NA(),RTD("cqg.rtd",,"StudyData",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>#N/A</v>
      </c>
      <c r="M86" s="116"/>
      <c r="O86" s="115">
        <f t="shared" si="19"/>
        <v>0</v>
      </c>
      <c r="R86" s="115">
        <f t="shared" ca="1" si="20"/>
        <v>1.0499999999999945</v>
      </c>
      <c r="S86" s="115" t="str">
        <f ca="1">IF(O86=1,"",RTD("cqg.rtd",,"StudyData", "(Vol("&amp;$E$13&amp;")when  (LocalYear("&amp;$E$13&amp;")="&amp;$D$2&amp;" AND LocalMonth("&amp;$E$13&amp;")="&amp;$C$2&amp;" AND LocalDay("&amp;$E$13&amp;")="&amp;$B$2&amp;" AND LocalHour("&amp;$E$13&amp;")="&amp;F86&amp;" AND LocalMinute("&amp;$E$13&amp;")="&amp;G86&amp;"))", "Bar", "", "Close", "5", "0", "", "", "","FALSE","T"))</f>
        <v/>
      </c>
      <c r="T86" s="115">
        <f ca="1">IF(O86=1,"",RTD("cqg.rtd",,"StudyData", "(Vol("&amp;$E$14&amp;")when  (LocalYear("&amp;$E$14&amp;")="&amp;$D$3&amp;" AND LocalMonth("&amp;$E$14&amp;")="&amp;$C$3&amp;" AND LocalDay("&amp;$E$14&amp;")="&amp;$B$3&amp;" AND LocalHour("&amp;$E$14&amp;")="&amp;F86&amp;" AND LocalMinute("&amp;$E$14&amp;")="&amp;G86&amp;"))", "Bar", "", "Close", "5", "0", "", "", "","FALSE","T"))</f>
        <v>1769</v>
      </c>
      <c r="U86" s="115">
        <f ca="1">IF(O86=1,"",RTD("cqg.rtd",,"StudyData", "(Vol("&amp;$E$15&amp;")when  (LocalYear("&amp;$E$15&amp;")="&amp;$D$4&amp;" AND LocalMonth("&amp;$E$15&amp;")="&amp;$C$4&amp;" AND LocalDay("&amp;$E$15&amp;")="&amp;$B$4&amp;" AND LocalHour("&amp;$E$15&amp;")="&amp;F86&amp;" AND LocalMinute("&amp;$E$15&amp;")="&amp;G86&amp;"))", "Bar", "", "Close", "5", "0", "", "", "","FALSE","T"))</f>
        <v>3817</v>
      </c>
      <c r="V86" s="115">
        <f ca="1">IF(O86=1,"",RTD("cqg.rtd",,"StudyData", "(Vol("&amp;$E$16&amp;")when  (LocalYear("&amp;$E$16&amp;")="&amp;$D$5&amp;" AND LocalMonth("&amp;$E$16&amp;")="&amp;$C$5&amp;" AND LocalDay("&amp;$E$16&amp;")="&amp;$B$5&amp;" AND LocalHour("&amp;$E$16&amp;")="&amp;F86&amp;" AND LocalMinute("&amp;$E$16&amp;")="&amp;G86&amp;"))", "Bar", "", "Close", "5", "0", "", "", "","FALSE","T"))</f>
        <v>559</v>
      </c>
      <c r="W86" s="115">
        <f ca="1">IF(O86=1,"",RTD("cqg.rtd",,"StudyData", "(Vol("&amp;$E$17&amp;")when  (LocalYear("&amp;$E$17&amp;")="&amp;$D$6&amp;" AND LocalMonth("&amp;$E$17&amp;")="&amp;$C$6&amp;" AND LocalDay("&amp;$E$17&amp;")="&amp;$B$6&amp;" AND LocalHour("&amp;$E$17&amp;")="&amp;F86&amp;" AND LocalMinute("&amp;$E$17&amp;")="&amp;G86&amp;"))", "Bar", "", "Close", "5", "0", "", "", "","FALSE","T"))</f>
        <v>907</v>
      </c>
      <c r="X86" s="115">
        <f ca="1">IF(O86=1,"",RTD("cqg.rtd",,"StudyData", "(Vol("&amp;$E$18&amp;")when  (LocalYear("&amp;$E$18&amp;")="&amp;$D$7&amp;" AND LocalMonth("&amp;$E$18&amp;")="&amp;$C$7&amp;" AND LocalDay("&amp;$E$18&amp;")="&amp;$B$7&amp;" AND LocalHour("&amp;$E$18&amp;")="&amp;F86&amp;" AND LocalMinute("&amp;$E$18&amp;")="&amp;G86&amp;"))", "Bar", "", "Close", "5", "0", "", "", "","FALSE","T"))</f>
        <v>643</v>
      </c>
      <c r="Y86" s="115">
        <f ca="1">IF(O86=1,"",RTD("cqg.rtd",,"StudyData", "(Vol("&amp;$E$19&amp;")when  (LocalYear("&amp;$E$19&amp;")="&amp;$D$8&amp;" AND LocalMonth("&amp;$E$19&amp;")="&amp;$C$8&amp;" AND LocalDay("&amp;$E$19&amp;")="&amp;$B$8&amp;" AND LocalHour("&amp;$E$19&amp;")="&amp;F86&amp;" AND LocalMinute("&amp;$E$19&amp;")="&amp;G86&amp;"))", "Bar", "", "Close", "5", "0", "", "", "","FALSE","T"))</f>
        <v>599</v>
      </c>
      <c r="Z86" s="115">
        <f ca="1">IF(O86=1,"",RTD("cqg.rtd",,"StudyData", "(Vol("&amp;$E$20&amp;")when  (LocalYear("&amp;$E$20&amp;")="&amp;$D$9&amp;" AND LocalMonth("&amp;$E$20&amp;")="&amp;$C$9&amp;" AND LocalDay("&amp;$E$20&amp;")="&amp;$B$9&amp;" AND LocalHour("&amp;$E$20&amp;")="&amp;F86&amp;" AND LocalMinute("&amp;$E$20&amp;")="&amp;G86&amp;"))", "Bar", "", "Close", "5", "0", "", "", "","FALSE","T"))</f>
        <v>605</v>
      </c>
      <c r="AA86" s="115">
        <f ca="1">IF(O86=1,"",RTD("cqg.rtd",,"StudyData", "(Vol("&amp;$E$21&amp;")when  (LocalYear("&amp;$E$21&amp;")="&amp;$D$10&amp;" AND LocalMonth("&amp;$E$21&amp;")="&amp;$C$10&amp;" AND LocalDay("&amp;$E$21&amp;")="&amp;$B$10&amp;" AND LocalHour("&amp;$E$21&amp;")="&amp;F86&amp;" AND LocalMinute("&amp;$E$21&amp;")="&amp;G86&amp;"))", "Bar", "", "Close", "5", "0", "", "", "","FALSE","T"))</f>
        <v>839</v>
      </c>
      <c r="AB86" s="115">
        <f ca="1">IF(O86=1,"",RTD("cqg.rtd",,"StudyData", "(Vol("&amp;$E$21&amp;")when  (LocalYear("&amp;$E$21&amp;")="&amp;$D$11&amp;" AND LocalMonth("&amp;$E$21&amp;")="&amp;$C$11&amp;" AND LocalDay("&amp;$E$21&amp;")="&amp;$B$11&amp;" AND LocalHour("&amp;$E$21&amp;")="&amp;F86&amp;" AND LocalMinute("&amp;$E$21&amp;")="&amp;G86&amp;"))", "Bar", "", "Close", "5", "0", "", "", "","FALSE","T"))</f>
        <v>486</v>
      </c>
      <c r="AC86" s="116" t="str">
        <f t="shared" ca="1" si="16"/>
        <v/>
      </c>
      <c r="AE86" s="115" t="str">
        <f ca="1">IF($R86=1,SUM($S$1:S86),"")</f>
        <v/>
      </c>
      <c r="AF86" s="115" t="str">
        <f ca="1">IF($R86=1,SUM($T$1:T86),"")</f>
        <v/>
      </c>
      <c r="AG86" s="115" t="str">
        <f ca="1">IF($R86=1,SUM($U$1:U86),"")</f>
        <v/>
      </c>
      <c r="AH86" s="115" t="str">
        <f ca="1">IF($R86=1,SUM($V$1:V86),"")</f>
        <v/>
      </c>
      <c r="AI86" s="115" t="str">
        <f ca="1">IF($R86=1,SUM($W$1:W86),"")</f>
        <v/>
      </c>
      <c r="AJ86" s="115" t="str">
        <f ca="1">IF($R86=1,SUM($X$1:X86),"")</f>
        <v/>
      </c>
      <c r="AK86" s="115" t="str">
        <f ca="1">IF($R86=1,SUM($Y$1:Y86),"")</f>
        <v/>
      </c>
      <c r="AL86" s="115" t="str">
        <f ca="1">IF($R86=1,SUM($Z$1:Z86),"")</f>
        <v/>
      </c>
      <c r="AM86" s="115" t="str">
        <f ca="1">IF($R86=1,SUM($AA$1:AA86),"")</f>
        <v/>
      </c>
      <c r="AN86" s="115" t="str">
        <f ca="1">IF($R86=1,SUM($AB$1:AB86),"")</f>
        <v/>
      </c>
      <c r="AO86" s="115" t="str">
        <f ca="1">IF($R86=1,SUM($AC$1:AC86),"")</f>
        <v/>
      </c>
      <c r="AQ86" s="120" t="str">
        <f t="shared" si="21"/>
        <v>14:25</v>
      </c>
    </row>
    <row r="87" spans="6:43" x14ac:dyDescent="0.3">
      <c r="F87" s="115">
        <f t="shared" si="22"/>
        <v>14</v>
      </c>
      <c r="G87" s="117">
        <f t="shared" si="17"/>
        <v>30</v>
      </c>
      <c r="H87" s="118">
        <f t="shared" si="18"/>
        <v>0.60416666666666663</v>
      </c>
      <c r="K87" s="116" t="str">
        <f ca="1" xml:space="preserve"> IF(O87=1,"",RTD("cqg.rtd",,"StudyData",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/>
      </c>
      <c r="L87" s="116" t="e">
        <f ca="1">IF(K87="",NA(),RTD("cqg.rtd",,"StudyData",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>#N/A</v>
      </c>
      <c r="M87" s="116"/>
      <c r="O87" s="115">
        <f t="shared" si="19"/>
        <v>0</v>
      </c>
      <c r="R87" s="115">
        <f t="shared" ca="1" si="20"/>
        <v>1.0509999999999944</v>
      </c>
      <c r="S87" s="115" t="str">
        <f ca="1">IF(O87=1,"",RTD("cqg.rtd",,"StudyData", "(Vol("&amp;$E$13&amp;")when  (LocalYear("&amp;$E$13&amp;")="&amp;$D$2&amp;" AND LocalMonth("&amp;$E$13&amp;")="&amp;$C$2&amp;" AND LocalDay("&amp;$E$13&amp;")="&amp;$B$2&amp;" AND LocalHour("&amp;$E$13&amp;")="&amp;F87&amp;" AND LocalMinute("&amp;$E$13&amp;")="&amp;G87&amp;"))", "Bar", "", "Close", "5", "0", "", "", "","FALSE","T"))</f>
        <v/>
      </c>
      <c r="T87" s="115">
        <f ca="1">IF(O87=1,"",RTD("cqg.rtd",,"StudyData", "(Vol("&amp;$E$14&amp;")when  (LocalYear("&amp;$E$14&amp;")="&amp;$D$3&amp;" AND LocalMonth("&amp;$E$14&amp;")="&amp;$C$3&amp;" AND LocalDay("&amp;$E$14&amp;")="&amp;$B$3&amp;" AND LocalHour("&amp;$E$14&amp;")="&amp;F87&amp;" AND LocalMinute("&amp;$E$14&amp;")="&amp;G87&amp;"))", "Bar", "", "Close", "5", "0", "", "", "","FALSE","T"))</f>
        <v>1800</v>
      </c>
      <c r="U87" s="115">
        <f ca="1">IF(O87=1,"",RTD("cqg.rtd",,"StudyData", "(Vol("&amp;$E$15&amp;")when  (LocalYear("&amp;$E$15&amp;")="&amp;$D$4&amp;" AND LocalMonth("&amp;$E$15&amp;")="&amp;$C$4&amp;" AND LocalDay("&amp;$E$15&amp;")="&amp;$B$4&amp;" AND LocalHour("&amp;$E$15&amp;")="&amp;F87&amp;" AND LocalMinute("&amp;$E$15&amp;")="&amp;G87&amp;"))", "Bar", "", "Close", "5", "0", "", "", "","FALSE","T"))</f>
        <v>2766</v>
      </c>
      <c r="V87" s="115">
        <f ca="1">IF(O87=1,"",RTD("cqg.rtd",,"StudyData", "(Vol("&amp;$E$16&amp;")when  (LocalYear("&amp;$E$16&amp;")="&amp;$D$5&amp;" AND LocalMonth("&amp;$E$16&amp;")="&amp;$C$5&amp;" AND LocalDay("&amp;$E$16&amp;")="&amp;$B$5&amp;" AND LocalHour("&amp;$E$16&amp;")="&amp;F87&amp;" AND LocalMinute("&amp;$E$16&amp;")="&amp;G87&amp;"))", "Bar", "", "Close", "5", "0", "", "", "","FALSE","T"))</f>
        <v>826</v>
      </c>
      <c r="W87" s="115">
        <f ca="1">IF(O87=1,"",RTD("cqg.rtd",,"StudyData", "(Vol("&amp;$E$17&amp;")when  (LocalYear("&amp;$E$17&amp;")="&amp;$D$6&amp;" AND LocalMonth("&amp;$E$17&amp;")="&amp;$C$6&amp;" AND LocalDay("&amp;$E$17&amp;")="&amp;$B$6&amp;" AND LocalHour("&amp;$E$17&amp;")="&amp;F87&amp;" AND LocalMinute("&amp;$E$17&amp;")="&amp;G87&amp;"))", "Bar", "", "Close", "5", "0", "", "", "","FALSE","T"))</f>
        <v>1092</v>
      </c>
      <c r="X87" s="115">
        <f ca="1">IF(O87=1,"",RTD("cqg.rtd",,"StudyData", "(Vol("&amp;$E$18&amp;")when  (LocalYear("&amp;$E$18&amp;")="&amp;$D$7&amp;" AND LocalMonth("&amp;$E$18&amp;")="&amp;$C$7&amp;" AND LocalDay("&amp;$E$18&amp;")="&amp;$B$7&amp;" AND LocalHour("&amp;$E$18&amp;")="&amp;F87&amp;" AND LocalMinute("&amp;$E$18&amp;")="&amp;G87&amp;"))", "Bar", "", "Close", "5", "0", "", "", "","FALSE","T"))</f>
        <v>1238</v>
      </c>
      <c r="Y87" s="115">
        <f ca="1">IF(O87=1,"",RTD("cqg.rtd",,"StudyData", "(Vol("&amp;$E$19&amp;")when  (LocalYear("&amp;$E$19&amp;")="&amp;$D$8&amp;" AND LocalMonth("&amp;$E$19&amp;")="&amp;$C$8&amp;" AND LocalDay("&amp;$E$19&amp;")="&amp;$B$8&amp;" AND LocalHour("&amp;$E$19&amp;")="&amp;F87&amp;" AND LocalMinute("&amp;$E$19&amp;")="&amp;G87&amp;"))", "Bar", "", "Close", "5", "0", "", "", "","FALSE","T"))</f>
        <v>647</v>
      </c>
      <c r="Z87" s="115">
        <f ca="1">IF(O87=1,"",RTD("cqg.rtd",,"StudyData", "(Vol("&amp;$E$20&amp;")when  (LocalYear("&amp;$E$20&amp;")="&amp;$D$9&amp;" AND LocalMonth("&amp;$E$20&amp;")="&amp;$C$9&amp;" AND LocalDay("&amp;$E$20&amp;")="&amp;$B$9&amp;" AND LocalHour("&amp;$E$20&amp;")="&amp;F87&amp;" AND LocalMinute("&amp;$E$20&amp;")="&amp;G87&amp;"))", "Bar", "", "Close", "5", "0", "", "", "","FALSE","T"))</f>
        <v>599</v>
      </c>
      <c r="AA87" s="115">
        <f ca="1">IF(O87=1,"",RTD("cqg.rtd",,"StudyData", "(Vol("&amp;$E$21&amp;")when  (LocalYear("&amp;$E$21&amp;")="&amp;$D$10&amp;" AND LocalMonth("&amp;$E$21&amp;")="&amp;$C$10&amp;" AND LocalDay("&amp;$E$21&amp;")="&amp;$B$10&amp;" AND LocalHour("&amp;$E$21&amp;")="&amp;F87&amp;" AND LocalMinute("&amp;$E$21&amp;")="&amp;G87&amp;"))", "Bar", "", "Close", "5", "0", "", "", "","FALSE","T"))</f>
        <v>644</v>
      </c>
      <c r="AB87" s="115">
        <f ca="1">IF(O87=1,"",RTD("cqg.rtd",,"StudyData", "(Vol("&amp;$E$21&amp;")when  (LocalYear("&amp;$E$21&amp;")="&amp;$D$11&amp;" AND LocalMonth("&amp;$E$21&amp;")="&amp;$C$11&amp;" AND LocalDay("&amp;$E$21&amp;")="&amp;$B$11&amp;" AND LocalHour("&amp;$E$21&amp;")="&amp;F87&amp;" AND LocalMinute("&amp;$E$21&amp;")="&amp;G87&amp;"))", "Bar", "", "Close", "5", "0", "", "", "","FALSE","T"))</f>
        <v>915</v>
      </c>
      <c r="AC87" s="116" t="str">
        <f t="shared" ca="1" si="16"/>
        <v/>
      </c>
      <c r="AE87" s="115" t="str">
        <f ca="1">IF($R87=1,SUM($S$1:S87),"")</f>
        <v/>
      </c>
      <c r="AF87" s="115" t="str">
        <f ca="1">IF($R87=1,SUM($T$1:T87),"")</f>
        <v/>
      </c>
      <c r="AG87" s="115" t="str">
        <f ca="1">IF($R87=1,SUM($U$1:U87),"")</f>
        <v/>
      </c>
      <c r="AH87" s="115" t="str">
        <f ca="1">IF($R87=1,SUM($V$1:V87),"")</f>
        <v/>
      </c>
      <c r="AI87" s="115" t="str">
        <f ca="1">IF($R87=1,SUM($W$1:W87),"")</f>
        <v/>
      </c>
      <c r="AJ87" s="115" t="str">
        <f ca="1">IF($R87=1,SUM($X$1:X87),"")</f>
        <v/>
      </c>
      <c r="AK87" s="115" t="str">
        <f ca="1">IF($R87=1,SUM($Y$1:Y87),"")</f>
        <v/>
      </c>
      <c r="AL87" s="115" t="str">
        <f ca="1">IF($R87=1,SUM($Z$1:Z87),"")</f>
        <v/>
      </c>
      <c r="AM87" s="115" t="str">
        <f ca="1">IF($R87=1,SUM($AA$1:AA87),"")</f>
        <v/>
      </c>
      <c r="AN87" s="115" t="str">
        <f ca="1">IF($R87=1,SUM($AB$1:AB87),"")</f>
        <v/>
      </c>
      <c r="AO87" s="115" t="str">
        <f ca="1">IF($R87=1,SUM($AC$1:AC87),"")</f>
        <v/>
      </c>
      <c r="AQ87" s="120" t="str">
        <f t="shared" si="21"/>
        <v>14:30</v>
      </c>
    </row>
    <row r="88" spans="6:43" x14ac:dyDescent="0.3">
      <c r="F88" s="115">
        <f t="shared" si="22"/>
        <v>14</v>
      </c>
      <c r="G88" s="117">
        <f t="shared" si="17"/>
        <v>35</v>
      </c>
      <c r="H88" s="118">
        <f t="shared" si="18"/>
        <v>0.60763888888888895</v>
      </c>
      <c r="K88" s="116" t="str">
        <f ca="1" xml:space="preserve"> IF(O88=1,"",RTD("cqg.rtd",,"StudyData",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/>
      </c>
      <c r="L88" s="116" t="e">
        <f ca="1">IF(K88="",NA(),RTD("cqg.rtd",,"StudyData",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>#N/A</v>
      </c>
      <c r="M88" s="116"/>
      <c r="O88" s="115">
        <f t="shared" si="19"/>
        <v>0</v>
      </c>
      <c r="R88" s="115">
        <f t="shared" ca="1" si="20"/>
        <v>1.0519999999999943</v>
      </c>
      <c r="S88" s="115" t="str">
        <f ca="1">IF(O88=1,"",RTD("cqg.rtd",,"StudyData", "(Vol("&amp;$E$13&amp;")when  (LocalYear("&amp;$E$13&amp;")="&amp;$D$2&amp;" AND LocalMonth("&amp;$E$13&amp;")="&amp;$C$2&amp;" AND LocalDay("&amp;$E$13&amp;")="&amp;$B$2&amp;" AND LocalHour("&amp;$E$13&amp;")="&amp;F88&amp;" AND LocalMinute("&amp;$E$13&amp;")="&amp;G88&amp;"))", "Bar", "", "Close", "5", "0", "", "", "","FALSE","T"))</f>
        <v/>
      </c>
      <c r="T88" s="115">
        <f ca="1">IF(O88=1,"",RTD("cqg.rtd",,"StudyData", "(Vol("&amp;$E$14&amp;")when  (LocalYear("&amp;$E$14&amp;")="&amp;$D$3&amp;" AND LocalMonth("&amp;$E$14&amp;")="&amp;$C$3&amp;" AND LocalDay("&amp;$E$14&amp;")="&amp;$B$3&amp;" AND LocalHour("&amp;$E$14&amp;")="&amp;F88&amp;" AND LocalMinute("&amp;$E$14&amp;")="&amp;G88&amp;"))", "Bar", "", "Close", "5", "0", "", "", "","FALSE","T"))</f>
        <v>1057</v>
      </c>
      <c r="U88" s="115">
        <f ca="1">IF(O88=1,"",RTD("cqg.rtd",,"StudyData", "(Vol("&amp;$E$15&amp;")when  (LocalYear("&amp;$E$15&amp;")="&amp;$D$4&amp;" AND LocalMonth("&amp;$E$15&amp;")="&amp;$C$4&amp;" AND LocalDay("&amp;$E$15&amp;")="&amp;$B$4&amp;" AND LocalHour("&amp;$E$15&amp;")="&amp;F88&amp;" AND LocalMinute("&amp;$E$15&amp;")="&amp;G88&amp;"))", "Bar", "", "Close", "5", "0", "", "", "","FALSE","T"))</f>
        <v>2639</v>
      </c>
      <c r="V88" s="115">
        <f ca="1">IF(O88=1,"",RTD("cqg.rtd",,"StudyData", "(Vol("&amp;$E$16&amp;")when  (LocalYear("&amp;$E$16&amp;")="&amp;$D$5&amp;" AND LocalMonth("&amp;$E$16&amp;")="&amp;$C$5&amp;" AND LocalDay("&amp;$E$16&amp;")="&amp;$B$5&amp;" AND LocalHour("&amp;$E$16&amp;")="&amp;F88&amp;" AND LocalMinute("&amp;$E$16&amp;")="&amp;G88&amp;"))", "Bar", "", "Close", "5", "0", "", "", "","FALSE","T"))</f>
        <v>343</v>
      </c>
      <c r="W88" s="115">
        <f ca="1">IF(O88=1,"",RTD("cqg.rtd",,"StudyData", "(Vol("&amp;$E$17&amp;")when  (LocalYear("&amp;$E$17&amp;")="&amp;$D$6&amp;" AND LocalMonth("&amp;$E$17&amp;")="&amp;$C$6&amp;" AND LocalDay("&amp;$E$17&amp;")="&amp;$B$6&amp;" AND LocalHour("&amp;$E$17&amp;")="&amp;F88&amp;" AND LocalMinute("&amp;$E$17&amp;")="&amp;G88&amp;"))", "Bar", "", "Close", "5", "0", "", "", "","FALSE","T"))</f>
        <v>894</v>
      </c>
      <c r="X88" s="115">
        <f ca="1">IF(O88=1,"",RTD("cqg.rtd",,"StudyData", "(Vol("&amp;$E$18&amp;")when  (LocalYear("&amp;$E$18&amp;")="&amp;$D$7&amp;" AND LocalMonth("&amp;$E$18&amp;")="&amp;$C$7&amp;" AND LocalDay("&amp;$E$18&amp;")="&amp;$B$7&amp;" AND LocalHour("&amp;$E$18&amp;")="&amp;F88&amp;" AND LocalMinute("&amp;$E$18&amp;")="&amp;G88&amp;"))", "Bar", "", "Close", "5", "0", "", "", "","FALSE","T"))</f>
        <v>566</v>
      </c>
      <c r="Y88" s="115">
        <f ca="1">IF(O88=1,"",RTD("cqg.rtd",,"StudyData", "(Vol("&amp;$E$19&amp;")when  (LocalYear("&amp;$E$19&amp;")="&amp;$D$8&amp;" AND LocalMonth("&amp;$E$19&amp;")="&amp;$C$8&amp;" AND LocalDay("&amp;$E$19&amp;")="&amp;$B$8&amp;" AND LocalHour("&amp;$E$19&amp;")="&amp;F88&amp;" AND LocalMinute("&amp;$E$19&amp;")="&amp;G88&amp;"))", "Bar", "", "Close", "5", "0", "", "", "","FALSE","T"))</f>
        <v>497</v>
      </c>
      <c r="Z88" s="115">
        <f ca="1">IF(O88=1,"",RTD("cqg.rtd",,"StudyData", "(Vol("&amp;$E$20&amp;")when  (LocalYear("&amp;$E$20&amp;")="&amp;$D$9&amp;" AND LocalMonth("&amp;$E$20&amp;")="&amp;$C$9&amp;" AND LocalDay("&amp;$E$20&amp;")="&amp;$B$9&amp;" AND LocalHour("&amp;$E$20&amp;")="&amp;F88&amp;" AND LocalMinute("&amp;$E$20&amp;")="&amp;G88&amp;"))", "Bar", "", "Close", "5", "0", "", "", "","FALSE","T"))</f>
        <v>614</v>
      </c>
      <c r="AA88" s="115">
        <f ca="1">IF(O88=1,"",RTD("cqg.rtd",,"StudyData", "(Vol("&amp;$E$21&amp;")when  (LocalYear("&amp;$E$21&amp;")="&amp;$D$10&amp;" AND LocalMonth("&amp;$E$21&amp;")="&amp;$C$10&amp;" AND LocalDay("&amp;$E$21&amp;")="&amp;$B$10&amp;" AND LocalHour("&amp;$E$21&amp;")="&amp;F88&amp;" AND LocalMinute("&amp;$E$21&amp;")="&amp;G88&amp;"))", "Bar", "", "Close", "5", "0", "", "", "","FALSE","T"))</f>
        <v>632</v>
      </c>
      <c r="AB88" s="115">
        <f ca="1">IF(O88=1,"",RTD("cqg.rtd",,"StudyData", "(Vol("&amp;$E$21&amp;")when  (LocalYear("&amp;$E$21&amp;")="&amp;$D$11&amp;" AND LocalMonth("&amp;$E$21&amp;")="&amp;$C$11&amp;" AND LocalDay("&amp;$E$21&amp;")="&amp;$B$11&amp;" AND LocalHour("&amp;$E$21&amp;")="&amp;F88&amp;" AND LocalMinute("&amp;$E$21&amp;")="&amp;G88&amp;"))", "Bar", "", "Close", "5", "0", "", "", "","FALSE","T"))</f>
        <v>916</v>
      </c>
      <c r="AC88" s="116" t="str">
        <f t="shared" ca="1" si="16"/>
        <v/>
      </c>
      <c r="AE88" s="115" t="str">
        <f ca="1">IF($R88=1,SUM($S$1:S88),"")</f>
        <v/>
      </c>
      <c r="AF88" s="115" t="str">
        <f ca="1">IF($R88=1,SUM($T$1:T88),"")</f>
        <v/>
      </c>
      <c r="AG88" s="115" t="str">
        <f ca="1">IF($R88=1,SUM($U$1:U88),"")</f>
        <v/>
      </c>
      <c r="AH88" s="115" t="str">
        <f ca="1">IF($R88=1,SUM($V$1:V88),"")</f>
        <v/>
      </c>
      <c r="AI88" s="115" t="str">
        <f ca="1">IF($R88=1,SUM($W$1:W88),"")</f>
        <v/>
      </c>
      <c r="AJ88" s="115" t="str">
        <f ca="1">IF($R88=1,SUM($X$1:X88),"")</f>
        <v/>
      </c>
      <c r="AK88" s="115" t="str">
        <f ca="1">IF($R88=1,SUM($Y$1:Y88),"")</f>
        <v/>
      </c>
      <c r="AL88" s="115" t="str">
        <f ca="1">IF($R88=1,SUM($Z$1:Z88),"")</f>
        <v/>
      </c>
      <c r="AM88" s="115" t="str">
        <f ca="1">IF($R88=1,SUM($AA$1:AA88),"")</f>
        <v/>
      </c>
      <c r="AN88" s="115" t="str">
        <f ca="1">IF($R88=1,SUM($AB$1:AB88),"")</f>
        <v/>
      </c>
      <c r="AO88" s="115" t="str">
        <f ca="1">IF($R88=1,SUM($AC$1:AC88),"")</f>
        <v/>
      </c>
      <c r="AQ88" s="120" t="str">
        <f t="shared" si="21"/>
        <v>14:35</v>
      </c>
    </row>
    <row r="89" spans="6:43" x14ac:dyDescent="0.3">
      <c r="F89" s="115">
        <f t="shared" si="22"/>
        <v>14</v>
      </c>
      <c r="G89" s="117">
        <f t="shared" si="17"/>
        <v>40</v>
      </c>
      <c r="H89" s="118">
        <f t="shared" si="18"/>
        <v>0.61111111111111105</v>
      </c>
      <c r="K89" s="116" t="str">
        <f ca="1" xml:space="preserve"> IF(O89=1,"",RTD("cqg.rtd",,"StudyData",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/>
      </c>
      <c r="L89" s="116" t="e">
        <f ca="1">IF(K89="",NA(),RTD("cqg.rtd",,"StudyData",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>#N/A</v>
      </c>
      <c r="M89" s="116"/>
      <c r="O89" s="115">
        <f t="shared" si="19"/>
        <v>0</v>
      </c>
      <c r="R89" s="115">
        <f t="shared" ca="1" si="20"/>
        <v>1.0529999999999942</v>
      </c>
      <c r="S89" s="115" t="str">
        <f ca="1">IF(O89=1,"",RTD("cqg.rtd",,"StudyData", "(Vol("&amp;$E$13&amp;")when  (LocalYear("&amp;$E$13&amp;")="&amp;$D$2&amp;" AND LocalMonth("&amp;$E$13&amp;")="&amp;$C$2&amp;" AND LocalDay("&amp;$E$13&amp;")="&amp;$B$2&amp;" AND LocalHour("&amp;$E$13&amp;")="&amp;F89&amp;" AND LocalMinute("&amp;$E$13&amp;")="&amp;G89&amp;"))", "Bar", "", "Close", "5", "0", "", "", "","FALSE","T"))</f>
        <v/>
      </c>
      <c r="T89" s="115">
        <f ca="1">IF(O89=1,"",RTD("cqg.rtd",,"StudyData", "(Vol("&amp;$E$14&amp;")when  (LocalYear("&amp;$E$14&amp;")="&amp;$D$3&amp;" AND LocalMonth("&amp;$E$14&amp;")="&amp;$C$3&amp;" AND LocalDay("&amp;$E$14&amp;")="&amp;$B$3&amp;" AND LocalHour("&amp;$E$14&amp;")="&amp;F89&amp;" AND LocalMinute("&amp;$E$14&amp;")="&amp;G89&amp;"))", "Bar", "", "Close", "5", "0", "", "", "","FALSE","T"))</f>
        <v>717</v>
      </c>
      <c r="U89" s="115">
        <f ca="1">IF(O89=1,"",RTD("cqg.rtd",,"StudyData", "(Vol("&amp;$E$15&amp;")when  (LocalYear("&amp;$E$15&amp;")="&amp;$D$4&amp;" AND LocalMonth("&amp;$E$15&amp;")="&amp;$C$4&amp;" AND LocalDay("&amp;$E$15&amp;")="&amp;$B$4&amp;" AND LocalHour("&amp;$E$15&amp;")="&amp;F89&amp;" AND LocalMinute("&amp;$E$15&amp;")="&amp;G89&amp;"))", "Bar", "", "Close", "5", "0", "", "", "","FALSE","T"))</f>
        <v>2800</v>
      </c>
      <c r="V89" s="115">
        <f ca="1">IF(O89=1,"",RTD("cqg.rtd",,"StudyData", "(Vol("&amp;$E$16&amp;")when  (LocalYear("&amp;$E$16&amp;")="&amp;$D$5&amp;" AND LocalMonth("&amp;$E$16&amp;")="&amp;$C$5&amp;" AND LocalDay("&amp;$E$16&amp;")="&amp;$B$5&amp;" AND LocalHour("&amp;$E$16&amp;")="&amp;F89&amp;" AND LocalMinute("&amp;$E$16&amp;")="&amp;G89&amp;"))", "Bar", "", "Close", "5", "0", "", "", "","FALSE","T"))</f>
        <v>1426</v>
      </c>
      <c r="W89" s="115">
        <f ca="1">IF(O89=1,"",RTD("cqg.rtd",,"StudyData", "(Vol("&amp;$E$17&amp;")when  (LocalYear("&amp;$E$17&amp;")="&amp;$D$6&amp;" AND LocalMonth("&amp;$E$17&amp;")="&amp;$C$6&amp;" AND LocalDay("&amp;$E$17&amp;")="&amp;$B$6&amp;" AND LocalHour("&amp;$E$17&amp;")="&amp;F89&amp;" AND LocalMinute("&amp;$E$17&amp;")="&amp;G89&amp;"))", "Bar", "", "Close", "5", "0", "", "", "","FALSE","T"))</f>
        <v>840</v>
      </c>
      <c r="X89" s="115">
        <f ca="1">IF(O89=1,"",RTD("cqg.rtd",,"StudyData", "(Vol("&amp;$E$18&amp;")when  (LocalYear("&amp;$E$18&amp;")="&amp;$D$7&amp;" AND LocalMonth("&amp;$E$18&amp;")="&amp;$C$7&amp;" AND LocalDay("&amp;$E$18&amp;")="&amp;$B$7&amp;" AND LocalHour("&amp;$E$18&amp;")="&amp;F89&amp;" AND LocalMinute("&amp;$E$18&amp;")="&amp;G89&amp;"))", "Bar", "", "Close", "5", "0", "", "", "","FALSE","T"))</f>
        <v>1011</v>
      </c>
      <c r="Y89" s="115">
        <f ca="1">IF(O89=1,"",RTD("cqg.rtd",,"StudyData", "(Vol("&amp;$E$19&amp;")when  (LocalYear("&amp;$E$19&amp;")="&amp;$D$8&amp;" AND LocalMonth("&amp;$E$19&amp;")="&amp;$C$8&amp;" AND LocalDay("&amp;$E$19&amp;")="&amp;$B$8&amp;" AND LocalHour("&amp;$E$19&amp;")="&amp;F89&amp;" AND LocalMinute("&amp;$E$19&amp;")="&amp;G89&amp;"))", "Bar", "", "Close", "5", "0", "", "", "","FALSE","T"))</f>
        <v>950</v>
      </c>
      <c r="Z89" s="115">
        <f ca="1">IF(O89=1,"",RTD("cqg.rtd",,"StudyData", "(Vol("&amp;$E$20&amp;")when  (LocalYear("&amp;$E$20&amp;")="&amp;$D$9&amp;" AND LocalMonth("&amp;$E$20&amp;")="&amp;$C$9&amp;" AND LocalDay("&amp;$E$20&amp;")="&amp;$B$9&amp;" AND LocalHour("&amp;$E$20&amp;")="&amp;F89&amp;" AND LocalMinute("&amp;$E$20&amp;")="&amp;G89&amp;"))", "Bar", "", "Close", "5", "0", "", "", "","FALSE","T"))</f>
        <v>989</v>
      </c>
      <c r="AA89" s="115">
        <f ca="1">IF(O89=1,"",RTD("cqg.rtd",,"StudyData", "(Vol("&amp;$E$21&amp;")when  (LocalYear("&amp;$E$21&amp;")="&amp;$D$10&amp;" AND LocalMonth("&amp;$E$21&amp;")="&amp;$C$10&amp;" AND LocalDay("&amp;$E$21&amp;")="&amp;$B$10&amp;" AND LocalHour("&amp;$E$21&amp;")="&amp;F89&amp;" AND LocalMinute("&amp;$E$21&amp;")="&amp;G89&amp;"))", "Bar", "", "Close", "5", "0", "", "", "","FALSE","T"))</f>
        <v>915</v>
      </c>
      <c r="AB89" s="115">
        <f ca="1">IF(O89=1,"",RTD("cqg.rtd",,"StudyData", "(Vol("&amp;$E$21&amp;")when  (LocalYear("&amp;$E$21&amp;")="&amp;$D$11&amp;" AND LocalMonth("&amp;$E$21&amp;")="&amp;$C$11&amp;" AND LocalDay("&amp;$E$21&amp;")="&amp;$B$11&amp;" AND LocalHour("&amp;$E$21&amp;")="&amp;F89&amp;" AND LocalMinute("&amp;$E$21&amp;")="&amp;G89&amp;"))", "Bar", "", "Close", "5", "0", "", "", "","FALSE","T"))</f>
        <v>996</v>
      </c>
      <c r="AC89" s="116" t="str">
        <f t="shared" ca="1" si="16"/>
        <v/>
      </c>
      <c r="AE89" s="115" t="str">
        <f ca="1">IF($R89=1,SUM($S$1:S89),"")</f>
        <v/>
      </c>
      <c r="AF89" s="115" t="str">
        <f ca="1">IF($R89=1,SUM($T$1:T89),"")</f>
        <v/>
      </c>
      <c r="AG89" s="115" t="str">
        <f ca="1">IF($R89=1,SUM($U$1:U89),"")</f>
        <v/>
      </c>
      <c r="AH89" s="115" t="str">
        <f ca="1">IF($R89=1,SUM($V$1:V89),"")</f>
        <v/>
      </c>
      <c r="AI89" s="115" t="str">
        <f ca="1">IF($R89=1,SUM($W$1:W89),"")</f>
        <v/>
      </c>
      <c r="AJ89" s="115" t="str">
        <f ca="1">IF($R89=1,SUM($X$1:X89),"")</f>
        <v/>
      </c>
      <c r="AK89" s="115" t="str">
        <f ca="1">IF($R89=1,SUM($Y$1:Y89),"")</f>
        <v/>
      </c>
      <c r="AL89" s="115" t="str">
        <f ca="1">IF($R89=1,SUM($Z$1:Z89),"")</f>
        <v/>
      </c>
      <c r="AM89" s="115" t="str">
        <f ca="1">IF($R89=1,SUM($AA$1:AA89),"")</f>
        <v/>
      </c>
      <c r="AN89" s="115" t="str">
        <f ca="1">IF($R89=1,SUM($AB$1:AB89),"")</f>
        <v/>
      </c>
      <c r="AO89" s="115" t="str">
        <f ca="1">IF($R89=1,SUM($AC$1:AC89),"")</f>
        <v/>
      </c>
      <c r="AQ89" s="120" t="str">
        <f t="shared" si="21"/>
        <v>14:40</v>
      </c>
    </row>
    <row r="90" spans="6:43" x14ac:dyDescent="0.3">
      <c r="F90" s="115">
        <f t="shared" si="22"/>
        <v>14</v>
      </c>
      <c r="G90" s="117">
        <f t="shared" si="17"/>
        <v>45</v>
      </c>
      <c r="H90" s="118">
        <f t="shared" si="18"/>
        <v>0.61458333333333337</v>
      </c>
      <c r="K90" s="116" t="str">
        <f ca="1" xml:space="preserve"> IF(O90=1,"",RTD("cqg.rtd",,"StudyData",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/>
      </c>
      <c r="L90" s="116" t="e">
        <f ca="1">IF(K90="",NA(),RTD("cqg.rtd",,"StudyData",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>#N/A</v>
      </c>
      <c r="M90" s="116"/>
      <c r="O90" s="115">
        <f t="shared" si="19"/>
        <v>0</v>
      </c>
      <c r="R90" s="115">
        <f t="shared" ca="1" si="20"/>
        <v>1.0539999999999941</v>
      </c>
      <c r="S90" s="115" t="str">
        <f ca="1">IF(O90=1,"",RTD("cqg.rtd",,"StudyData", "(Vol("&amp;$E$13&amp;")when  (LocalYear("&amp;$E$13&amp;")="&amp;$D$2&amp;" AND LocalMonth("&amp;$E$13&amp;")="&amp;$C$2&amp;" AND LocalDay("&amp;$E$13&amp;")="&amp;$B$2&amp;" AND LocalHour("&amp;$E$13&amp;")="&amp;F90&amp;" AND LocalMinute("&amp;$E$13&amp;")="&amp;G90&amp;"))", "Bar", "", "Close", "5", "0", "", "", "","FALSE","T"))</f>
        <v/>
      </c>
      <c r="T90" s="115">
        <f ca="1">IF(O90=1,"",RTD("cqg.rtd",,"StudyData", "(Vol("&amp;$E$14&amp;")when  (LocalYear("&amp;$E$14&amp;")="&amp;$D$3&amp;" AND LocalMonth("&amp;$E$14&amp;")="&amp;$C$3&amp;" AND LocalDay("&amp;$E$14&amp;")="&amp;$B$3&amp;" AND LocalHour("&amp;$E$14&amp;")="&amp;F90&amp;" AND LocalMinute("&amp;$E$14&amp;")="&amp;G90&amp;"))", "Bar", "", "Close", "5", "0", "", "", "","FALSE","T"))</f>
        <v>943</v>
      </c>
      <c r="U90" s="115">
        <f ca="1">IF(O90=1,"",RTD("cqg.rtd",,"StudyData", "(Vol("&amp;$E$15&amp;")when  (LocalYear("&amp;$E$15&amp;")="&amp;$D$4&amp;" AND LocalMonth("&amp;$E$15&amp;")="&amp;$C$4&amp;" AND LocalDay("&amp;$E$15&amp;")="&amp;$B$4&amp;" AND LocalHour("&amp;$E$15&amp;")="&amp;F90&amp;" AND LocalMinute("&amp;$E$15&amp;")="&amp;G90&amp;"))", "Bar", "", "Close", "5", "0", "", "", "","FALSE","T"))</f>
        <v>1790</v>
      </c>
      <c r="V90" s="115">
        <f ca="1">IF(O90=1,"",RTD("cqg.rtd",,"StudyData", "(Vol("&amp;$E$16&amp;")when  (LocalYear("&amp;$E$16&amp;")="&amp;$D$5&amp;" AND LocalMonth("&amp;$E$16&amp;")="&amp;$C$5&amp;" AND LocalDay("&amp;$E$16&amp;")="&amp;$B$5&amp;" AND LocalHour("&amp;$E$16&amp;")="&amp;F90&amp;" AND LocalMinute("&amp;$E$16&amp;")="&amp;G90&amp;"))", "Bar", "", "Close", "5", "0", "", "", "","FALSE","T"))</f>
        <v>1027</v>
      </c>
      <c r="W90" s="115">
        <f ca="1">IF(O90=1,"",RTD("cqg.rtd",,"StudyData", "(Vol("&amp;$E$17&amp;")when  (LocalYear("&amp;$E$17&amp;")="&amp;$D$6&amp;" AND LocalMonth("&amp;$E$17&amp;")="&amp;$C$6&amp;" AND LocalDay("&amp;$E$17&amp;")="&amp;$B$6&amp;" AND LocalHour("&amp;$E$17&amp;")="&amp;F90&amp;" AND LocalMinute("&amp;$E$17&amp;")="&amp;G90&amp;"))", "Bar", "", "Close", "5", "0", "", "", "","FALSE","T"))</f>
        <v>618</v>
      </c>
      <c r="X90" s="115">
        <f ca="1">IF(O90=1,"",RTD("cqg.rtd",,"StudyData", "(Vol("&amp;$E$18&amp;")when  (LocalYear("&amp;$E$18&amp;")="&amp;$D$7&amp;" AND LocalMonth("&amp;$E$18&amp;")="&amp;$C$7&amp;" AND LocalDay("&amp;$E$18&amp;")="&amp;$B$7&amp;" AND LocalHour("&amp;$E$18&amp;")="&amp;F90&amp;" AND LocalMinute("&amp;$E$18&amp;")="&amp;G90&amp;"))", "Bar", "", "Close", "5", "0", "", "", "","FALSE","T"))</f>
        <v>1439</v>
      </c>
      <c r="Y90" s="115">
        <f ca="1">IF(O90=1,"",RTD("cqg.rtd",,"StudyData", "(Vol("&amp;$E$19&amp;")when  (LocalYear("&amp;$E$19&amp;")="&amp;$D$8&amp;" AND LocalMonth("&amp;$E$19&amp;")="&amp;$C$8&amp;" AND LocalDay("&amp;$E$19&amp;")="&amp;$B$8&amp;" AND LocalHour("&amp;$E$19&amp;")="&amp;F90&amp;" AND LocalMinute("&amp;$E$19&amp;")="&amp;G90&amp;"))", "Bar", "", "Close", "5", "0", "", "", "","FALSE","T"))</f>
        <v>1017</v>
      </c>
      <c r="Z90" s="115">
        <f ca="1">IF(O90=1,"",RTD("cqg.rtd",,"StudyData", "(Vol("&amp;$E$20&amp;")when  (LocalYear("&amp;$E$20&amp;")="&amp;$D$9&amp;" AND LocalMonth("&amp;$E$20&amp;")="&amp;$C$9&amp;" AND LocalDay("&amp;$E$20&amp;")="&amp;$B$9&amp;" AND LocalHour("&amp;$E$20&amp;")="&amp;F90&amp;" AND LocalMinute("&amp;$E$20&amp;")="&amp;G90&amp;"))", "Bar", "", "Close", "5", "0", "", "", "","FALSE","T"))</f>
        <v>619</v>
      </c>
      <c r="AA90" s="115">
        <f ca="1">IF(O90=1,"",RTD("cqg.rtd",,"StudyData", "(Vol("&amp;$E$21&amp;")when  (LocalYear("&amp;$E$21&amp;")="&amp;$D$10&amp;" AND LocalMonth("&amp;$E$21&amp;")="&amp;$C$10&amp;" AND LocalDay("&amp;$E$21&amp;")="&amp;$B$10&amp;" AND LocalHour("&amp;$E$21&amp;")="&amp;F90&amp;" AND LocalMinute("&amp;$E$21&amp;")="&amp;G90&amp;"))", "Bar", "", "Close", "5", "0", "", "", "","FALSE","T"))</f>
        <v>1042</v>
      </c>
      <c r="AB90" s="115">
        <f ca="1">IF(O90=1,"",RTD("cqg.rtd",,"StudyData", "(Vol("&amp;$E$21&amp;")when  (LocalYear("&amp;$E$21&amp;")="&amp;$D$11&amp;" AND LocalMonth("&amp;$E$21&amp;")="&amp;$C$11&amp;" AND LocalDay("&amp;$E$21&amp;")="&amp;$B$11&amp;" AND LocalHour("&amp;$E$21&amp;")="&amp;F90&amp;" AND LocalMinute("&amp;$E$21&amp;")="&amp;G90&amp;"))", "Bar", "", "Close", "5", "0", "", "", "","FALSE","T"))</f>
        <v>1259</v>
      </c>
      <c r="AC90" s="116" t="str">
        <f t="shared" ca="1" si="16"/>
        <v/>
      </c>
      <c r="AE90" s="115" t="str">
        <f ca="1">IF($R90=1,SUM($S$1:S90),"")</f>
        <v/>
      </c>
      <c r="AF90" s="115" t="str">
        <f ca="1">IF($R90=1,SUM($T$1:T90),"")</f>
        <v/>
      </c>
      <c r="AG90" s="115" t="str">
        <f ca="1">IF($R90=1,SUM($U$1:U90),"")</f>
        <v/>
      </c>
      <c r="AH90" s="115" t="str">
        <f ca="1">IF($R90=1,SUM($V$1:V90),"")</f>
        <v/>
      </c>
      <c r="AI90" s="115" t="str">
        <f ca="1">IF($R90=1,SUM($W$1:W90),"")</f>
        <v/>
      </c>
      <c r="AJ90" s="115" t="str">
        <f ca="1">IF($R90=1,SUM($X$1:X90),"")</f>
        <v/>
      </c>
      <c r="AK90" s="115" t="str">
        <f ca="1">IF($R90=1,SUM($Y$1:Y90),"")</f>
        <v/>
      </c>
      <c r="AL90" s="115" t="str">
        <f ca="1">IF($R90=1,SUM($Z$1:Z90),"")</f>
        <v/>
      </c>
      <c r="AM90" s="115" t="str">
        <f ca="1">IF($R90=1,SUM($AA$1:AA90),"")</f>
        <v/>
      </c>
      <c r="AN90" s="115" t="str">
        <f ca="1">IF($R90=1,SUM($AB$1:AB90),"")</f>
        <v/>
      </c>
      <c r="AO90" s="115" t="str">
        <f ca="1">IF($R90=1,SUM($AC$1:AC90),"")</f>
        <v/>
      </c>
      <c r="AQ90" s="120" t="str">
        <f t="shared" si="21"/>
        <v>14:45</v>
      </c>
    </row>
    <row r="91" spans="6:43" x14ac:dyDescent="0.3">
      <c r="F91" s="115">
        <f t="shared" si="22"/>
        <v>14</v>
      </c>
      <c r="G91" s="117">
        <f t="shared" si="17"/>
        <v>50</v>
      </c>
      <c r="H91" s="118">
        <f t="shared" si="18"/>
        <v>0.61805555555555558</v>
      </c>
      <c r="K91" s="116" t="str">
        <f ca="1" xml:space="preserve"> IF(O91=1,"",RTD("cqg.rtd",,"StudyData",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/>
      </c>
      <c r="L91" s="116" t="e">
        <f ca="1">IF(K91="",NA(),RTD("cqg.rtd",,"StudyData",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>#N/A</v>
      </c>
      <c r="M91" s="116"/>
      <c r="O91" s="115">
        <f t="shared" si="19"/>
        <v>0</v>
      </c>
      <c r="R91" s="115">
        <f t="shared" ca="1" si="20"/>
        <v>1.0549999999999939</v>
      </c>
      <c r="S91" s="115" t="str">
        <f ca="1">IF(O91=1,"",RTD("cqg.rtd",,"StudyData", "(Vol("&amp;$E$13&amp;")when  (LocalYear("&amp;$E$13&amp;")="&amp;$D$2&amp;" AND LocalMonth("&amp;$E$13&amp;")="&amp;$C$2&amp;" AND LocalDay("&amp;$E$13&amp;")="&amp;$B$2&amp;" AND LocalHour("&amp;$E$13&amp;")="&amp;F91&amp;" AND LocalMinute("&amp;$E$13&amp;")="&amp;G91&amp;"))", "Bar", "", "Close", "5", "0", "", "", "","FALSE","T"))</f>
        <v/>
      </c>
      <c r="T91" s="115">
        <f ca="1">IF(O91=1,"",RTD("cqg.rtd",,"StudyData", "(Vol("&amp;$E$14&amp;")when  (LocalYear("&amp;$E$14&amp;")="&amp;$D$3&amp;" AND LocalMonth("&amp;$E$14&amp;")="&amp;$C$3&amp;" AND LocalDay("&amp;$E$14&amp;")="&amp;$B$3&amp;" AND LocalHour("&amp;$E$14&amp;")="&amp;F91&amp;" AND LocalMinute("&amp;$E$14&amp;")="&amp;G91&amp;"))", "Bar", "", "Close", "5", "0", "", "", "","FALSE","T"))</f>
        <v>308</v>
      </c>
      <c r="U91" s="115">
        <f ca="1">IF(O91=1,"",RTD("cqg.rtd",,"StudyData", "(Vol("&amp;$E$15&amp;")when  (LocalYear("&amp;$E$15&amp;")="&amp;$D$4&amp;" AND LocalMonth("&amp;$E$15&amp;")="&amp;$C$4&amp;" AND LocalDay("&amp;$E$15&amp;")="&amp;$B$4&amp;" AND LocalHour("&amp;$E$15&amp;")="&amp;F91&amp;" AND LocalMinute("&amp;$E$15&amp;")="&amp;G91&amp;"))", "Bar", "", "Close", "5", "0", "", "", "","FALSE","T"))</f>
        <v>1966</v>
      </c>
      <c r="V91" s="115">
        <f ca="1">IF(O91=1,"",RTD("cqg.rtd",,"StudyData", "(Vol("&amp;$E$16&amp;")when  (LocalYear("&amp;$E$16&amp;")="&amp;$D$5&amp;" AND LocalMonth("&amp;$E$16&amp;")="&amp;$C$5&amp;" AND LocalDay("&amp;$E$16&amp;")="&amp;$B$5&amp;" AND LocalHour("&amp;$E$16&amp;")="&amp;F91&amp;" AND LocalMinute("&amp;$E$16&amp;")="&amp;G91&amp;"))", "Bar", "", "Close", "5", "0", "", "", "","FALSE","T"))</f>
        <v>844</v>
      </c>
      <c r="W91" s="115">
        <f ca="1">IF(O91=1,"",RTD("cqg.rtd",,"StudyData", "(Vol("&amp;$E$17&amp;")when  (LocalYear("&amp;$E$17&amp;")="&amp;$D$6&amp;" AND LocalMonth("&amp;$E$17&amp;")="&amp;$C$6&amp;" AND LocalDay("&amp;$E$17&amp;")="&amp;$B$6&amp;" AND LocalHour("&amp;$E$17&amp;")="&amp;F91&amp;" AND LocalMinute("&amp;$E$17&amp;")="&amp;G91&amp;"))", "Bar", "", "Close", "5", "0", "", "", "","FALSE","T"))</f>
        <v>1052</v>
      </c>
      <c r="X91" s="115">
        <f ca="1">IF(O91=1,"",RTD("cqg.rtd",,"StudyData", "(Vol("&amp;$E$18&amp;")when  (LocalYear("&amp;$E$18&amp;")="&amp;$D$7&amp;" AND LocalMonth("&amp;$E$18&amp;")="&amp;$C$7&amp;" AND LocalDay("&amp;$E$18&amp;")="&amp;$B$7&amp;" AND LocalHour("&amp;$E$18&amp;")="&amp;F91&amp;" AND LocalMinute("&amp;$E$18&amp;")="&amp;G91&amp;"))", "Bar", "", "Close", "5", "0", "", "", "","FALSE","T"))</f>
        <v>796</v>
      </c>
      <c r="Y91" s="115">
        <f ca="1">IF(O91=1,"",RTD("cqg.rtd",,"StudyData", "(Vol("&amp;$E$19&amp;")when  (LocalYear("&amp;$E$19&amp;")="&amp;$D$8&amp;" AND LocalMonth("&amp;$E$19&amp;")="&amp;$C$8&amp;" AND LocalDay("&amp;$E$19&amp;")="&amp;$B$8&amp;" AND LocalHour("&amp;$E$19&amp;")="&amp;F91&amp;" AND LocalMinute("&amp;$E$19&amp;")="&amp;G91&amp;"))", "Bar", "", "Close", "5", "0", "", "", "","FALSE","T"))</f>
        <v>638</v>
      </c>
      <c r="Z91" s="115">
        <f ca="1">IF(O91=1,"",RTD("cqg.rtd",,"StudyData", "(Vol("&amp;$E$20&amp;")when  (LocalYear("&amp;$E$20&amp;")="&amp;$D$9&amp;" AND LocalMonth("&amp;$E$20&amp;")="&amp;$C$9&amp;" AND LocalDay("&amp;$E$20&amp;")="&amp;$B$9&amp;" AND LocalHour("&amp;$E$20&amp;")="&amp;F91&amp;" AND LocalMinute("&amp;$E$20&amp;")="&amp;G91&amp;"))", "Bar", "", "Close", "5", "0", "", "", "","FALSE","T"))</f>
        <v>260</v>
      </c>
      <c r="AA91" s="115">
        <f ca="1">IF(O91=1,"",RTD("cqg.rtd",,"StudyData", "(Vol("&amp;$E$21&amp;")when  (LocalYear("&amp;$E$21&amp;")="&amp;$D$10&amp;" AND LocalMonth("&amp;$E$21&amp;")="&amp;$C$10&amp;" AND LocalDay("&amp;$E$21&amp;")="&amp;$B$10&amp;" AND LocalHour("&amp;$E$21&amp;")="&amp;F91&amp;" AND LocalMinute("&amp;$E$21&amp;")="&amp;G91&amp;"))", "Bar", "", "Close", "5", "0", "", "", "","FALSE","T"))</f>
        <v>1831</v>
      </c>
      <c r="AB91" s="115">
        <f ca="1">IF(O91=1,"",RTD("cqg.rtd",,"StudyData", "(Vol("&amp;$E$21&amp;")when  (LocalYear("&amp;$E$21&amp;")="&amp;$D$11&amp;" AND LocalMonth("&amp;$E$21&amp;")="&amp;$C$11&amp;" AND LocalDay("&amp;$E$21&amp;")="&amp;$B$11&amp;" AND LocalHour("&amp;$E$21&amp;")="&amp;F91&amp;" AND LocalMinute("&amp;$E$21&amp;")="&amp;G91&amp;"))", "Bar", "", "Close", "5", "0", "", "", "","FALSE","T"))</f>
        <v>558</v>
      </c>
      <c r="AC91" s="116" t="str">
        <f t="shared" ca="1" si="16"/>
        <v/>
      </c>
      <c r="AE91" s="115" t="str">
        <f ca="1">IF($R91=1,SUM($S$1:S91),"")</f>
        <v/>
      </c>
      <c r="AF91" s="115" t="str">
        <f ca="1">IF($R91=1,SUM($T$1:T91),"")</f>
        <v/>
      </c>
      <c r="AG91" s="115" t="str">
        <f ca="1">IF($R91=1,SUM($U$1:U91),"")</f>
        <v/>
      </c>
      <c r="AH91" s="115" t="str">
        <f ca="1">IF($R91=1,SUM($V$1:V91),"")</f>
        <v/>
      </c>
      <c r="AI91" s="115" t="str">
        <f ca="1">IF($R91=1,SUM($W$1:W91),"")</f>
        <v/>
      </c>
      <c r="AJ91" s="115" t="str">
        <f ca="1">IF($R91=1,SUM($X$1:X91),"")</f>
        <v/>
      </c>
      <c r="AK91" s="115" t="str">
        <f ca="1">IF($R91=1,SUM($Y$1:Y91),"")</f>
        <v/>
      </c>
      <c r="AL91" s="115" t="str">
        <f ca="1">IF($R91=1,SUM($Z$1:Z91),"")</f>
        <v/>
      </c>
      <c r="AM91" s="115" t="str">
        <f ca="1">IF($R91=1,SUM($AA$1:AA91),"")</f>
        <v/>
      </c>
      <c r="AN91" s="115" t="str">
        <f ca="1">IF($R91=1,SUM($AB$1:AB91),"")</f>
        <v/>
      </c>
      <c r="AO91" s="115" t="str">
        <f ca="1">IF($R91=1,SUM($AC$1:AC91),"")</f>
        <v/>
      </c>
      <c r="AQ91" s="120" t="str">
        <f t="shared" si="21"/>
        <v>14:50</v>
      </c>
    </row>
    <row r="92" spans="6:43" x14ac:dyDescent="0.3">
      <c r="F92" s="115">
        <f t="shared" si="22"/>
        <v>14</v>
      </c>
      <c r="G92" s="117">
        <f t="shared" si="17"/>
        <v>55</v>
      </c>
      <c r="H92" s="118">
        <f t="shared" si="18"/>
        <v>0.62152777777777779</v>
      </c>
      <c r="K92" s="116" t="str">
        <f ca="1" xml:space="preserve"> IF(O92=1,"",RTD("cqg.rtd",,"StudyData",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/>
      </c>
      <c r="L92" s="116" t="e">
        <f ca="1">IF(K92="",NA(),RTD("cqg.rtd",,"StudyData",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>#N/A</v>
      </c>
      <c r="M92" s="116"/>
      <c r="O92" s="115">
        <f t="shared" si="19"/>
        <v>0</v>
      </c>
      <c r="R92" s="115">
        <f t="shared" ca="1" si="20"/>
        <v>1.0559999999999938</v>
      </c>
      <c r="S92" s="115" t="str">
        <f ca="1">IF(O92=1,"",RTD("cqg.rtd",,"StudyData", "(Vol("&amp;$E$13&amp;")when  (LocalYear("&amp;$E$13&amp;")="&amp;$D$2&amp;" AND LocalMonth("&amp;$E$13&amp;")="&amp;$C$2&amp;" AND LocalDay("&amp;$E$13&amp;")="&amp;$B$2&amp;" AND LocalHour("&amp;$E$13&amp;")="&amp;F92&amp;" AND LocalMinute("&amp;$E$13&amp;")="&amp;G92&amp;"))", "Bar", "", "Close", "5", "0", "", "", "","FALSE","T"))</f>
        <v/>
      </c>
      <c r="T92" s="115">
        <f ca="1">IF(O92=1,"",RTD("cqg.rtd",,"StudyData", "(Vol("&amp;$E$14&amp;")when  (LocalYear("&amp;$E$14&amp;")="&amp;$D$3&amp;" AND LocalMonth("&amp;$E$14&amp;")="&amp;$C$3&amp;" AND LocalDay("&amp;$E$14&amp;")="&amp;$B$3&amp;" AND LocalHour("&amp;$E$14&amp;")="&amp;F92&amp;" AND LocalMinute("&amp;$E$14&amp;")="&amp;G92&amp;"))", "Bar", "", "Close", "5", "0", "", "", "","FALSE","T"))</f>
        <v>484</v>
      </c>
      <c r="U92" s="115">
        <f ca="1">IF(O92=1,"",RTD("cqg.rtd",,"StudyData", "(Vol("&amp;$E$15&amp;")when  (LocalYear("&amp;$E$15&amp;")="&amp;$D$4&amp;" AND LocalMonth("&amp;$E$15&amp;")="&amp;$C$4&amp;" AND LocalDay("&amp;$E$15&amp;")="&amp;$B$4&amp;" AND LocalHour("&amp;$E$15&amp;")="&amp;F92&amp;" AND LocalMinute("&amp;$E$15&amp;")="&amp;G92&amp;"))", "Bar", "", "Close", "5", "0", "", "", "","FALSE","T"))</f>
        <v>1345</v>
      </c>
      <c r="V92" s="115">
        <f ca="1">IF(O92=1,"",RTD("cqg.rtd",,"StudyData", "(Vol("&amp;$E$16&amp;")when  (LocalYear("&amp;$E$16&amp;")="&amp;$D$5&amp;" AND LocalMonth("&amp;$E$16&amp;")="&amp;$C$5&amp;" AND LocalDay("&amp;$E$16&amp;")="&amp;$B$5&amp;" AND LocalHour("&amp;$E$16&amp;")="&amp;F92&amp;" AND LocalMinute("&amp;$E$16&amp;")="&amp;G92&amp;"))", "Bar", "", "Close", "5", "0", "", "", "","FALSE","T"))</f>
        <v>1002</v>
      </c>
      <c r="W92" s="115">
        <f ca="1">IF(O92=1,"",RTD("cqg.rtd",,"StudyData", "(Vol("&amp;$E$17&amp;")when  (LocalYear("&amp;$E$17&amp;")="&amp;$D$6&amp;" AND LocalMonth("&amp;$E$17&amp;")="&amp;$C$6&amp;" AND LocalDay("&amp;$E$17&amp;")="&amp;$B$6&amp;" AND LocalHour("&amp;$E$17&amp;")="&amp;F92&amp;" AND LocalMinute("&amp;$E$17&amp;")="&amp;G92&amp;"))", "Bar", "", "Close", "5", "0", "", "", "","FALSE","T"))</f>
        <v>752</v>
      </c>
      <c r="X92" s="115">
        <f ca="1">IF(O92=1,"",RTD("cqg.rtd",,"StudyData", "(Vol("&amp;$E$18&amp;")when  (LocalYear("&amp;$E$18&amp;")="&amp;$D$7&amp;" AND LocalMonth("&amp;$E$18&amp;")="&amp;$C$7&amp;" AND LocalDay("&amp;$E$18&amp;")="&amp;$B$7&amp;" AND LocalHour("&amp;$E$18&amp;")="&amp;F92&amp;" AND LocalMinute("&amp;$E$18&amp;")="&amp;G92&amp;"))", "Bar", "", "Close", "5", "0", "", "", "","FALSE","T"))</f>
        <v>1242</v>
      </c>
      <c r="Y92" s="115">
        <f ca="1">IF(O92=1,"",RTD("cqg.rtd",,"StudyData", "(Vol("&amp;$E$19&amp;")when  (LocalYear("&amp;$E$19&amp;")="&amp;$D$8&amp;" AND LocalMonth("&amp;$E$19&amp;")="&amp;$C$8&amp;" AND LocalDay("&amp;$E$19&amp;")="&amp;$B$8&amp;" AND LocalHour("&amp;$E$19&amp;")="&amp;F92&amp;" AND LocalMinute("&amp;$E$19&amp;")="&amp;G92&amp;"))", "Bar", "", "Close", "5", "0", "", "", "","FALSE","T"))</f>
        <v>767</v>
      </c>
      <c r="Z92" s="115">
        <f ca="1">IF(O92=1,"",RTD("cqg.rtd",,"StudyData", "(Vol("&amp;$E$20&amp;")when  (LocalYear("&amp;$E$20&amp;")="&amp;$D$9&amp;" AND LocalMonth("&amp;$E$20&amp;")="&amp;$C$9&amp;" AND LocalDay("&amp;$E$20&amp;")="&amp;$B$9&amp;" AND LocalHour("&amp;$E$20&amp;")="&amp;F92&amp;" AND LocalMinute("&amp;$E$20&amp;")="&amp;G92&amp;"))", "Bar", "", "Close", "5", "0", "", "", "","FALSE","T"))</f>
        <v>545</v>
      </c>
      <c r="AA92" s="115">
        <f ca="1">IF(O92=1,"",RTD("cqg.rtd",,"StudyData", "(Vol("&amp;$E$21&amp;")when  (LocalYear("&amp;$E$21&amp;")="&amp;$D$10&amp;" AND LocalMonth("&amp;$E$21&amp;")="&amp;$C$10&amp;" AND LocalDay("&amp;$E$21&amp;")="&amp;$B$10&amp;" AND LocalHour("&amp;$E$21&amp;")="&amp;F92&amp;" AND LocalMinute("&amp;$E$21&amp;")="&amp;G92&amp;"))", "Bar", "", "Close", "5", "0", "", "", "","FALSE","T"))</f>
        <v>1207</v>
      </c>
      <c r="AB92" s="115">
        <f ca="1">IF(O92=1,"",RTD("cqg.rtd",,"StudyData", "(Vol("&amp;$E$21&amp;")when  (LocalYear("&amp;$E$21&amp;")="&amp;$D$11&amp;" AND LocalMonth("&amp;$E$21&amp;")="&amp;$C$11&amp;" AND LocalDay("&amp;$E$21&amp;")="&amp;$B$11&amp;" AND LocalHour("&amp;$E$21&amp;")="&amp;F92&amp;" AND LocalMinute("&amp;$E$21&amp;")="&amp;G92&amp;"))", "Bar", "", "Close", "5", "0", "", "", "","FALSE","T"))</f>
        <v>795</v>
      </c>
      <c r="AC92" s="116" t="str">
        <f t="shared" ca="1" si="16"/>
        <v/>
      </c>
      <c r="AE92" s="115" t="str">
        <f ca="1">IF($R92=1,SUM($S$1:S92),"")</f>
        <v/>
      </c>
      <c r="AF92" s="115" t="str">
        <f ca="1">IF($R92=1,SUM($T$1:T92),"")</f>
        <v/>
      </c>
      <c r="AG92" s="115" t="str">
        <f ca="1">IF($R92=1,SUM($U$1:U92),"")</f>
        <v/>
      </c>
      <c r="AH92" s="115" t="str">
        <f ca="1">IF($R92=1,SUM($V$1:V92),"")</f>
        <v/>
      </c>
      <c r="AI92" s="115" t="str">
        <f ca="1">IF($R92=1,SUM($W$1:W92),"")</f>
        <v/>
      </c>
      <c r="AJ92" s="115" t="str">
        <f ca="1">IF($R92=1,SUM($X$1:X92),"")</f>
        <v/>
      </c>
      <c r="AK92" s="115" t="str">
        <f ca="1">IF($R92=1,SUM($Y$1:Y92),"")</f>
        <v/>
      </c>
      <c r="AL92" s="115" t="str">
        <f ca="1">IF($R92=1,SUM($Z$1:Z92),"")</f>
        <v/>
      </c>
      <c r="AM92" s="115" t="str">
        <f ca="1">IF($R92=1,SUM($AA$1:AA92),"")</f>
        <v/>
      </c>
      <c r="AN92" s="115" t="str">
        <f ca="1">IF($R92=1,SUM($AB$1:AB92),"")</f>
        <v/>
      </c>
      <c r="AO92" s="115" t="str">
        <f ca="1">IF($R92=1,SUM($AC$1:AC92),"")</f>
        <v/>
      </c>
      <c r="AQ92" s="120" t="str">
        <f t="shared" si="21"/>
        <v>14:55</v>
      </c>
    </row>
    <row r="93" spans="6:43" x14ac:dyDescent="0.3">
      <c r="F93" s="115">
        <f t="shared" si="22"/>
        <v>15</v>
      </c>
      <c r="G93" s="117" t="str">
        <f t="shared" si="17"/>
        <v>00</v>
      </c>
      <c r="H93" s="118">
        <f t="shared" si="18"/>
        <v>0.625</v>
      </c>
      <c r="K93" s="116" t="str">
        <f ca="1" xml:space="preserve"> IF(O93=1,"",RTD("cqg.rtd",,"StudyData",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/>
      </c>
      <c r="L93" s="116" t="e">
        <f ca="1">IF(K93="",NA(),RTD("cqg.rtd",,"StudyData",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>#N/A</v>
      </c>
      <c r="M93" s="116"/>
      <c r="O93" s="115">
        <f t="shared" si="19"/>
        <v>0</v>
      </c>
      <c r="R93" s="115">
        <f t="shared" ca="1" si="20"/>
        <v>1.0569999999999937</v>
      </c>
      <c r="S93" s="115" t="str">
        <f ca="1">IF(O93=1,"",RTD("cqg.rtd",,"StudyData", "(Vol("&amp;$E$13&amp;")when  (LocalYear("&amp;$E$13&amp;")="&amp;$D$2&amp;" AND LocalMonth("&amp;$E$13&amp;")="&amp;$C$2&amp;" AND LocalDay("&amp;$E$13&amp;")="&amp;$B$2&amp;" AND LocalHour("&amp;$E$13&amp;")="&amp;F93&amp;" AND LocalMinute("&amp;$E$13&amp;")="&amp;G93&amp;"))", "Bar", "", "Close", "5", "0", "", "", "","FALSE","T"))</f>
        <v/>
      </c>
      <c r="T93" s="115">
        <f ca="1">IF(O93=1,"",RTD("cqg.rtd",,"StudyData", "(Vol("&amp;$E$14&amp;")when  (LocalYear("&amp;$E$14&amp;")="&amp;$D$3&amp;" AND LocalMonth("&amp;$E$14&amp;")="&amp;$C$3&amp;" AND LocalDay("&amp;$E$14&amp;")="&amp;$B$3&amp;" AND LocalHour("&amp;$E$14&amp;")="&amp;F93&amp;" AND LocalMinute("&amp;$E$14&amp;")="&amp;G93&amp;"))", "Bar", "", "Close", "5", "0", "", "", "","FALSE","T"))</f>
        <v>714</v>
      </c>
      <c r="U93" s="115">
        <f ca="1">IF(O93=1,"",RTD("cqg.rtd",,"StudyData", "(Vol("&amp;$E$15&amp;")when  (LocalYear("&amp;$E$15&amp;")="&amp;$D$4&amp;" AND LocalMonth("&amp;$E$15&amp;")="&amp;$C$4&amp;" AND LocalDay("&amp;$E$15&amp;")="&amp;$B$4&amp;" AND LocalHour("&amp;$E$15&amp;")="&amp;F93&amp;" AND LocalMinute("&amp;$E$15&amp;")="&amp;G93&amp;"))", "Bar", "", "Close", "5", "0", "", "", "","FALSE","T"))</f>
        <v>651</v>
      </c>
      <c r="V93" s="115">
        <f ca="1">IF(O93=1,"",RTD("cqg.rtd",,"StudyData", "(Vol("&amp;$E$16&amp;")when  (LocalYear("&amp;$E$16&amp;")="&amp;$D$5&amp;" AND LocalMonth("&amp;$E$16&amp;")="&amp;$C$5&amp;" AND LocalDay("&amp;$E$16&amp;")="&amp;$B$5&amp;" AND LocalHour("&amp;$E$16&amp;")="&amp;F93&amp;" AND LocalMinute("&amp;$E$16&amp;")="&amp;G93&amp;"))", "Bar", "", "Close", "5", "0", "", "", "","FALSE","T"))</f>
        <v>842</v>
      </c>
      <c r="W93" s="115">
        <f ca="1">IF(O93=1,"",RTD("cqg.rtd",,"StudyData", "(Vol("&amp;$E$17&amp;")when  (LocalYear("&amp;$E$17&amp;")="&amp;$D$6&amp;" AND LocalMonth("&amp;$E$17&amp;")="&amp;$C$6&amp;" AND LocalDay("&amp;$E$17&amp;")="&amp;$B$6&amp;" AND LocalHour("&amp;$E$17&amp;")="&amp;F93&amp;" AND LocalMinute("&amp;$E$17&amp;")="&amp;G93&amp;"))", "Bar", "", "Close", "5", "0", "", "", "","FALSE","T"))</f>
        <v>785</v>
      </c>
      <c r="X93" s="115">
        <f ca="1">IF(O93=1,"",RTD("cqg.rtd",,"StudyData", "(Vol("&amp;$E$18&amp;")when  (LocalYear("&amp;$E$18&amp;")="&amp;$D$7&amp;" AND LocalMonth("&amp;$E$18&amp;")="&amp;$C$7&amp;" AND LocalDay("&amp;$E$18&amp;")="&amp;$B$7&amp;" AND LocalHour("&amp;$E$18&amp;")="&amp;F93&amp;" AND LocalMinute("&amp;$E$18&amp;")="&amp;G93&amp;"))", "Bar", "", "Close", "5", "0", "", "", "","FALSE","T"))</f>
        <v>500</v>
      </c>
      <c r="Y93" s="115">
        <f ca="1">IF(O93=1,"",RTD("cqg.rtd",,"StudyData", "(Vol("&amp;$E$19&amp;")when  (LocalYear("&amp;$E$19&amp;")="&amp;$D$8&amp;" AND LocalMonth("&amp;$E$19&amp;")="&amp;$C$8&amp;" AND LocalDay("&amp;$E$19&amp;")="&amp;$B$8&amp;" AND LocalHour("&amp;$E$19&amp;")="&amp;F93&amp;" AND LocalMinute("&amp;$E$19&amp;")="&amp;G93&amp;"))", "Bar", "", "Close", "5", "0", "", "", "","FALSE","T"))</f>
        <v>558</v>
      </c>
      <c r="Z93" s="115">
        <f ca="1">IF(O93=1,"",RTD("cqg.rtd",,"StudyData", "(Vol("&amp;$E$20&amp;")when  (LocalYear("&amp;$E$20&amp;")="&amp;$D$9&amp;" AND LocalMonth("&amp;$E$20&amp;")="&amp;$C$9&amp;" AND LocalDay("&amp;$E$20&amp;")="&amp;$B$9&amp;" AND LocalHour("&amp;$E$20&amp;")="&amp;F93&amp;" AND LocalMinute("&amp;$E$20&amp;")="&amp;G93&amp;"))", "Bar", "", "Close", "5", "0", "", "", "","FALSE","T"))</f>
        <v>810</v>
      </c>
      <c r="AA93" s="115">
        <f ca="1">IF(O93=1,"",RTD("cqg.rtd",,"StudyData", "(Vol("&amp;$E$21&amp;")when  (LocalYear("&amp;$E$21&amp;")="&amp;$D$10&amp;" AND LocalMonth("&amp;$E$21&amp;")="&amp;$C$10&amp;" AND LocalDay("&amp;$E$21&amp;")="&amp;$B$10&amp;" AND LocalHour("&amp;$E$21&amp;")="&amp;F93&amp;" AND LocalMinute("&amp;$E$21&amp;")="&amp;G93&amp;"))", "Bar", "", "Close", "5", "0", "", "", "","FALSE","T"))</f>
        <v>874</v>
      </c>
      <c r="AB93" s="115">
        <f ca="1">IF(O93=1,"",RTD("cqg.rtd",,"StudyData", "(Vol("&amp;$E$21&amp;")when  (LocalYear("&amp;$E$21&amp;")="&amp;$D$11&amp;" AND LocalMonth("&amp;$E$21&amp;")="&amp;$C$11&amp;" AND LocalDay("&amp;$E$21&amp;")="&amp;$B$11&amp;" AND LocalHour("&amp;$E$21&amp;")="&amp;F93&amp;" AND LocalMinute("&amp;$E$21&amp;")="&amp;G93&amp;"))", "Bar", "", "Close", "5", "0", "", "", "","FALSE","T"))</f>
        <v>539</v>
      </c>
      <c r="AC93" s="116" t="str">
        <f t="shared" ca="1" si="16"/>
        <v/>
      </c>
      <c r="AE93" s="115" t="str">
        <f ca="1">IF($R93=1,SUM($S$1:S93),"")</f>
        <v/>
      </c>
      <c r="AF93" s="115" t="str">
        <f ca="1">IF($R93=1,SUM($T$1:T93),"")</f>
        <v/>
      </c>
      <c r="AG93" s="115" t="str">
        <f ca="1">IF($R93=1,SUM($U$1:U93),"")</f>
        <v/>
      </c>
      <c r="AH93" s="115" t="str">
        <f ca="1">IF($R93=1,SUM($V$1:V93),"")</f>
        <v/>
      </c>
      <c r="AI93" s="115" t="str">
        <f ca="1">IF($R93=1,SUM($W$1:W93),"")</f>
        <v/>
      </c>
      <c r="AJ93" s="115" t="str">
        <f ca="1">IF($R93=1,SUM($X$1:X93),"")</f>
        <v/>
      </c>
      <c r="AK93" s="115" t="str">
        <f ca="1">IF($R93=1,SUM($Y$1:Y93),"")</f>
        <v/>
      </c>
      <c r="AL93" s="115" t="str">
        <f ca="1">IF($R93=1,SUM($Z$1:Z93),"")</f>
        <v/>
      </c>
      <c r="AM93" s="115" t="str">
        <f ca="1">IF($R93=1,SUM($AA$1:AA93),"")</f>
        <v/>
      </c>
      <c r="AN93" s="115" t="str">
        <f ca="1">IF($R93=1,SUM($AB$1:AB93),"")</f>
        <v/>
      </c>
      <c r="AO93" s="115" t="str">
        <f ca="1">IF($R93=1,SUM($AC$1:AC93),"")</f>
        <v/>
      </c>
      <c r="AQ93" s="120" t="str">
        <f t="shared" si="21"/>
        <v>15:00</v>
      </c>
    </row>
    <row r="94" spans="6:43" x14ac:dyDescent="0.3">
      <c r="F94" s="115">
        <f t="shared" si="22"/>
        <v>15</v>
      </c>
      <c r="G94" s="117" t="str">
        <f t="shared" si="17"/>
        <v>05</v>
      </c>
      <c r="H94" s="118">
        <f t="shared" si="18"/>
        <v>0.62847222222222221</v>
      </c>
      <c r="K94" s="116" t="str">
        <f ca="1" xml:space="preserve"> IF(O94=1,"",RTD("cqg.rtd",,"StudyData",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/>
      </c>
      <c r="L94" s="116" t="e">
        <f ca="1">IF(K94="",NA(),RTD("cqg.rtd",,"StudyData",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>#N/A</v>
      </c>
      <c r="M94" s="116"/>
      <c r="O94" s="115">
        <f t="shared" si="19"/>
        <v>0</v>
      </c>
      <c r="R94" s="115">
        <f t="shared" ca="1" si="20"/>
        <v>1.0579999999999936</v>
      </c>
      <c r="S94" s="115" t="str">
        <f ca="1">IF(O94=1,"",RTD("cqg.rtd",,"StudyData", "(Vol("&amp;$E$13&amp;")when  (LocalYear("&amp;$E$13&amp;")="&amp;$D$2&amp;" AND LocalMonth("&amp;$E$13&amp;")="&amp;$C$2&amp;" AND LocalDay("&amp;$E$13&amp;")="&amp;$B$2&amp;" AND LocalHour("&amp;$E$13&amp;")="&amp;F94&amp;" AND LocalMinute("&amp;$E$13&amp;")="&amp;G94&amp;"))", "Bar", "", "Close", "5", "0", "", "", "","FALSE","T"))</f>
        <v/>
      </c>
      <c r="T94" s="115">
        <f ca="1">IF(O94=1,"",RTD("cqg.rtd",,"StudyData", "(Vol("&amp;$E$14&amp;")when  (LocalYear("&amp;$E$14&amp;")="&amp;$D$3&amp;" AND LocalMonth("&amp;$E$14&amp;")="&amp;$C$3&amp;" AND LocalDay("&amp;$E$14&amp;")="&amp;$B$3&amp;" AND LocalHour("&amp;$E$14&amp;")="&amp;F94&amp;" AND LocalMinute("&amp;$E$14&amp;")="&amp;G94&amp;"))", "Bar", "", "Close", "5", "0", "", "", "","FALSE","T"))</f>
        <v>292</v>
      </c>
      <c r="U94" s="115">
        <f ca="1">IF(O94=1,"",RTD("cqg.rtd",,"StudyData", "(Vol("&amp;$E$15&amp;")when  (LocalYear("&amp;$E$15&amp;")="&amp;$D$4&amp;" AND LocalMonth("&amp;$E$15&amp;")="&amp;$C$4&amp;" AND LocalDay("&amp;$E$15&amp;")="&amp;$B$4&amp;" AND LocalHour("&amp;$E$15&amp;")="&amp;F94&amp;" AND LocalMinute("&amp;$E$15&amp;")="&amp;G94&amp;"))", "Bar", "", "Close", "5", "0", "", "", "","FALSE","T"))</f>
        <v>511</v>
      </c>
      <c r="V94" s="115">
        <f ca="1">IF(O94=1,"",RTD("cqg.rtd",,"StudyData", "(Vol("&amp;$E$16&amp;")when  (LocalYear("&amp;$E$16&amp;")="&amp;$D$5&amp;" AND LocalMonth("&amp;$E$16&amp;")="&amp;$C$5&amp;" AND LocalDay("&amp;$E$16&amp;")="&amp;$B$5&amp;" AND LocalHour("&amp;$E$16&amp;")="&amp;F94&amp;" AND LocalMinute("&amp;$E$16&amp;")="&amp;G94&amp;"))", "Bar", "", "Close", "5", "0", "", "", "","FALSE","T"))</f>
        <v>236</v>
      </c>
      <c r="W94" s="115">
        <f ca="1">IF(O94=1,"",RTD("cqg.rtd",,"StudyData", "(Vol("&amp;$E$17&amp;")when  (LocalYear("&amp;$E$17&amp;")="&amp;$D$6&amp;" AND LocalMonth("&amp;$E$17&amp;")="&amp;$C$6&amp;" AND LocalDay("&amp;$E$17&amp;")="&amp;$B$6&amp;" AND LocalHour("&amp;$E$17&amp;")="&amp;F94&amp;" AND LocalMinute("&amp;$E$17&amp;")="&amp;G94&amp;"))", "Bar", "", "Close", "5", "0", "", "", "","FALSE","T"))</f>
        <v>316</v>
      </c>
      <c r="X94" s="115">
        <f ca="1">IF(O94=1,"",RTD("cqg.rtd",,"StudyData", "(Vol("&amp;$E$18&amp;")when  (LocalYear("&amp;$E$18&amp;")="&amp;$D$7&amp;" AND LocalMonth("&amp;$E$18&amp;")="&amp;$C$7&amp;" AND LocalDay("&amp;$E$18&amp;")="&amp;$B$7&amp;" AND LocalHour("&amp;$E$18&amp;")="&amp;F94&amp;" AND LocalMinute("&amp;$E$18&amp;")="&amp;G94&amp;"))", "Bar", "", "Close", "5", "0", "", "", "","FALSE","T"))</f>
        <v>405</v>
      </c>
      <c r="Y94" s="115">
        <f ca="1">IF(O94=1,"",RTD("cqg.rtd",,"StudyData", "(Vol("&amp;$E$19&amp;")when  (LocalYear("&amp;$E$19&amp;")="&amp;$D$8&amp;" AND LocalMonth("&amp;$E$19&amp;")="&amp;$C$8&amp;" AND LocalDay("&amp;$E$19&amp;")="&amp;$B$8&amp;" AND LocalHour("&amp;$E$19&amp;")="&amp;F94&amp;" AND LocalMinute("&amp;$E$19&amp;")="&amp;G94&amp;"))", "Bar", "", "Close", "5", "0", "", "", "","FALSE","T"))</f>
        <v>309</v>
      </c>
      <c r="Z94" s="115">
        <f ca="1">IF(O94=1,"",RTD("cqg.rtd",,"StudyData", "(Vol("&amp;$E$20&amp;")when  (LocalYear("&amp;$E$20&amp;")="&amp;$D$9&amp;" AND LocalMonth("&amp;$E$20&amp;")="&amp;$C$9&amp;" AND LocalDay("&amp;$E$20&amp;")="&amp;$B$9&amp;" AND LocalHour("&amp;$E$20&amp;")="&amp;F94&amp;" AND LocalMinute("&amp;$E$20&amp;")="&amp;G94&amp;"))", "Bar", "", "Close", "5", "0", "", "", "","FALSE","T"))</f>
        <v>300</v>
      </c>
      <c r="AA94" s="115">
        <f ca="1">IF(O94=1,"",RTD("cqg.rtd",,"StudyData", "(Vol("&amp;$E$21&amp;")when  (LocalYear("&amp;$E$21&amp;")="&amp;$D$10&amp;" AND LocalMonth("&amp;$E$21&amp;")="&amp;$C$10&amp;" AND LocalDay("&amp;$E$21&amp;")="&amp;$B$10&amp;" AND LocalHour("&amp;$E$21&amp;")="&amp;F94&amp;" AND LocalMinute("&amp;$E$21&amp;")="&amp;G94&amp;"))", "Bar", "", "Close", "5", "0", "", "", "","FALSE","T"))</f>
        <v>400</v>
      </c>
      <c r="AB94" s="115">
        <f ca="1">IF(O94=1,"",RTD("cqg.rtd",,"StudyData", "(Vol("&amp;$E$21&amp;")when  (LocalYear("&amp;$E$21&amp;")="&amp;$D$11&amp;" AND LocalMonth("&amp;$E$21&amp;")="&amp;$C$11&amp;" AND LocalDay("&amp;$E$21&amp;")="&amp;$B$11&amp;" AND LocalHour("&amp;$E$21&amp;")="&amp;F94&amp;" AND LocalMinute("&amp;$E$21&amp;")="&amp;G94&amp;"))", "Bar", "", "Close", "5", "0", "", "", "","FALSE","T"))</f>
        <v>124</v>
      </c>
      <c r="AC94" s="116" t="str">
        <f t="shared" ca="1" si="16"/>
        <v/>
      </c>
      <c r="AE94" s="115" t="str">
        <f ca="1">IF($R94=1,SUM($S$1:S94),"")</f>
        <v/>
      </c>
      <c r="AF94" s="115" t="str">
        <f ca="1">IF($R94=1,SUM($T$1:T94),"")</f>
        <v/>
      </c>
      <c r="AG94" s="115" t="str">
        <f ca="1">IF($R94=1,SUM($U$1:U94),"")</f>
        <v/>
      </c>
      <c r="AH94" s="115" t="str">
        <f ca="1">IF($R94=1,SUM($V$1:V94),"")</f>
        <v/>
      </c>
      <c r="AI94" s="115" t="str">
        <f ca="1">IF($R94=1,SUM($W$1:W94),"")</f>
        <v/>
      </c>
      <c r="AJ94" s="115" t="str">
        <f ca="1">IF($R94=1,SUM($X$1:X94),"")</f>
        <v/>
      </c>
      <c r="AK94" s="115" t="str">
        <f ca="1">IF($R94=1,SUM($Y$1:Y94),"")</f>
        <v/>
      </c>
      <c r="AL94" s="115" t="str">
        <f ca="1">IF($R94=1,SUM($Z$1:Z94),"")</f>
        <v/>
      </c>
      <c r="AM94" s="115" t="str">
        <f ca="1">IF($R94=1,SUM($AA$1:AA94),"")</f>
        <v/>
      </c>
      <c r="AN94" s="115" t="str">
        <f ca="1">IF($R94=1,SUM($AB$1:AB94),"")</f>
        <v/>
      </c>
      <c r="AO94" s="115" t="str">
        <f ca="1">IF($R94=1,SUM($AC$1:AC94),"")</f>
        <v/>
      </c>
      <c r="AQ94" s="120" t="str">
        <f t="shared" si="21"/>
        <v>15:05</v>
      </c>
    </row>
    <row r="95" spans="6:43" x14ac:dyDescent="0.3">
      <c r="F95" s="115">
        <f t="shared" si="22"/>
        <v>15</v>
      </c>
      <c r="G95" s="117">
        <f t="shared" si="17"/>
        <v>10</v>
      </c>
      <c r="H95" s="118">
        <f t="shared" si="18"/>
        <v>0.63194444444444442</v>
      </c>
      <c r="K95" s="116" t="str">
        <f ca="1" xml:space="preserve"> IF(O95=1,"",RTD("cqg.rtd",,"StudyData",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/>
      </c>
      <c r="L95" s="116" t="e">
        <f ca="1">IF(K95="",NA(),RTD("cqg.rtd",,"StudyData",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>#N/A</v>
      </c>
      <c r="M95" s="116"/>
      <c r="O95" s="115">
        <f t="shared" si="19"/>
        <v>0</v>
      </c>
      <c r="R95" s="115">
        <f t="shared" ca="1" si="20"/>
        <v>1.0589999999999935</v>
      </c>
      <c r="S95" s="115" t="str">
        <f ca="1">IF(O95=1,"",RTD("cqg.rtd",,"StudyData", "(Vol("&amp;$E$13&amp;")when  (LocalYear("&amp;$E$13&amp;")="&amp;$D$2&amp;" AND LocalMonth("&amp;$E$13&amp;")="&amp;$C$2&amp;" AND LocalDay("&amp;$E$13&amp;")="&amp;$B$2&amp;" AND LocalHour("&amp;$E$13&amp;")="&amp;F95&amp;" AND LocalMinute("&amp;$E$13&amp;")="&amp;G95&amp;"))", "Bar", "", "Close", "5", "0", "", "", "","FALSE","T"))</f>
        <v/>
      </c>
      <c r="T95" s="115">
        <f ca="1">IF(O95=1,"",RTD("cqg.rtd",,"StudyData", "(Vol("&amp;$E$14&amp;")when  (LocalYear("&amp;$E$14&amp;")="&amp;$D$3&amp;" AND LocalMonth("&amp;$E$14&amp;")="&amp;$C$3&amp;" AND LocalDay("&amp;$E$14&amp;")="&amp;$B$3&amp;" AND LocalHour("&amp;$E$14&amp;")="&amp;F95&amp;" AND LocalMinute("&amp;$E$14&amp;")="&amp;G95&amp;"))", "Bar", "", "Close", "5", "0", "", "", "","FALSE","T"))</f>
        <v>268</v>
      </c>
      <c r="U95" s="115">
        <f ca="1">IF(O95=1,"",RTD("cqg.rtd",,"StudyData", "(Vol("&amp;$E$15&amp;")when  (LocalYear("&amp;$E$15&amp;")="&amp;$D$4&amp;" AND LocalMonth("&amp;$E$15&amp;")="&amp;$C$4&amp;" AND LocalDay("&amp;$E$15&amp;")="&amp;$B$4&amp;" AND LocalHour("&amp;$E$15&amp;")="&amp;F95&amp;" AND LocalMinute("&amp;$E$15&amp;")="&amp;G95&amp;"))", "Bar", "", "Close", "5", "0", "", "", "","FALSE","T"))</f>
        <v>718</v>
      </c>
      <c r="V95" s="115">
        <f ca="1">IF(O95=1,"",RTD("cqg.rtd",,"StudyData", "(Vol("&amp;$E$16&amp;")when  (LocalYear("&amp;$E$16&amp;")="&amp;$D$5&amp;" AND LocalMonth("&amp;$E$16&amp;")="&amp;$C$5&amp;" AND LocalDay("&amp;$E$16&amp;")="&amp;$B$5&amp;" AND LocalHour("&amp;$E$16&amp;")="&amp;F95&amp;" AND LocalMinute("&amp;$E$16&amp;")="&amp;G95&amp;"))", "Bar", "", "Close", "5", "0", "", "", "","FALSE","T"))</f>
        <v>302</v>
      </c>
      <c r="W95" s="115">
        <f ca="1">IF(O95=1,"",RTD("cqg.rtd",,"StudyData", "(Vol("&amp;$E$17&amp;")when  (LocalYear("&amp;$E$17&amp;")="&amp;$D$6&amp;" AND LocalMonth("&amp;$E$17&amp;")="&amp;$C$6&amp;" AND LocalDay("&amp;$E$17&amp;")="&amp;$B$6&amp;" AND LocalHour("&amp;$E$17&amp;")="&amp;F95&amp;" AND LocalMinute("&amp;$E$17&amp;")="&amp;G95&amp;"))", "Bar", "", "Close", "5", "0", "", "", "","FALSE","T"))</f>
        <v>375</v>
      </c>
      <c r="X95" s="115">
        <f ca="1">IF(O95=1,"",RTD("cqg.rtd",,"StudyData", "(Vol("&amp;$E$18&amp;")when  (LocalYear("&amp;$E$18&amp;")="&amp;$D$7&amp;" AND LocalMonth("&amp;$E$18&amp;")="&amp;$C$7&amp;" AND LocalDay("&amp;$E$18&amp;")="&amp;$B$7&amp;" AND LocalHour("&amp;$E$18&amp;")="&amp;F95&amp;" AND LocalMinute("&amp;$E$18&amp;")="&amp;G95&amp;"))", "Bar", "", "Close", "5", "0", "", "", "","FALSE","T"))</f>
        <v>241</v>
      </c>
      <c r="Y95" s="115">
        <f ca="1">IF(O95=1,"",RTD("cqg.rtd",,"StudyData", "(Vol("&amp;$E$19&amp;")when  (LocalYear("&amp;$E$19&amp;")="&amp;$D$8&amp;" AND LocalMonth("&amp;$E$19&amp;")="&amp;$C$8&amp;" AND LocalDay("&amp;$E$19&amp;")="&amp;$B$8&amp;" AND LocalHour("&amp;$E$19&amp;")="&amp;F95&amp;" AND LocalMinute("&amp;$E$19&amp;")="&amp;G95&amp;"))", "Bar", "", "Close", "5", "0", "", "", "","FALSE","T"))</f>
        <v>210</v>
      </c>
      <c r="Z95" s="115">
        <f ca="1">IF(O95=1,"",RTD("cqg.rtd",,"StudyData", "(Vol("&amp;$E$20&amp;")when  (LocalYear("&amp;$E$20&amp;")="&amp;$D$9&amp;" AND LocalMonth("&amp;$E$20&amp;")="&amp;$C$9&amp;" AND LocalDay("&amp;$E$20&amp;")="&amp;$B$9&amp;" AND LocalHour("&amp;$E$20&amp;")="&amp;F95&amp;" AND LocalMinute("&amp;$E$20&amp;")="&amp;G95&amp;"))", "Bar", "", "Close", "5", "0", "", "", "","FALSE","T"))</f>
        <v>123</v>
      </c>
      <c r="AA95" s="115">
        <f ca="1">IF(O95=1,"",RTD("cqg.rtd",,"StudyData", "(Vol("&amp;$E$21&amp;")when  (LocalYear("&amp;$E$21&amp;")="&amp;$D$10&amp;" AND LocalMonth("&amp;$E$21&amp;")="&amp;$C$10&amp;" AND LocalDay("&amp;$E$21&amp;")="&amp;$B$10&amp;" AND LocalHour("&amp;$E$21&amp;")="&amp;F95&amp;" AND LocalMinute("&amp;$E$21&amp;")="&amp;G95&amp;"))", "Bar", "", "Close", "5", "0", "", "", "","FALSE","T"))</f>
        <v>1525</v>
      </c>
      <c r="AB95" s="115">
        <f ca="1">IF(O95=1,"",RTD("cqg.rtd",,"StudyData", "(Vol("&amp;$E$21&amp;")when  (LocalYear("&amp;$E$21&amp;")="&amp;$D$11&amp;" AND LocalMonth("&amp;$E$21&amp;")="&amp;$C$11&amp;" AND LocalDay("&amp;$E$21&amp;")="&amp;$B$11&amp;" AND LocalHour("&amp;$E$21&amp;")="&amp;F95&amp;" AND LocalMinute("&amp;$E$21&amp;")="&amp;G95&amp;"))", "Bar", "", "Close", "5", "0", "", "", "","FALSE","T"))</f>
        <v>340</v>
      </c>
      <c r="AC95" s="116" t="str">
        <f t="shared" ca="1" si="16"/>
        <v/>
      </c>
      <c r="AE95" s="115" t="str">
        <f ca="1">IF($R95=1,SUM($S$1:S95),"")</f>
        <v/>
      </c>
      <c r="AF95" s="115" t="str">
        <f ca="1">IF($R95=1,SUM($T$1:T95),"")</f>
        <v/>
      </c>
      <c r="AG95" s="115" t="str">
        <f ca="1">IF($R95=1,SUM($U$1:U95),"")</f>
        <v/>
      </c>
      <c r="AH95" s="115" t="str">
        <f ca="1">IF($R95=1,SUM($V$1:V95),"")</f>
        <v/>
      </c>
      <c r="AI95" s="115" t="str">
        <f ca="1">IF($R95=1,SUM($W$1:W95),"")</f>
        <v/>
      </c>
      <c r="AJ95" s="115" t="str">
        <f ca="1">IF($R95=1,SUM($X$1:X95),"")</f>
        <v/>
      </c>
      <c r="AK95" s="115" t="str">
        <f ca="1">IF($R95=1,SUM($Y$1:Y95),"")</f>
        <v/>
      </c>
      <c r="AL95" s="115" t="str">
        <f ca="1">IF($R95=1,SUM($Z$1:Z95),"")</f>
        <v/>
      </c>
      <c r="AM95" s="115" t="str">
        <f ca="1">IF($R95=1,SUM($AA$1:AA95),"")</f>
        <v/>
      </c>
      <c r="AN95" s="115" t="str">
        <f ca="1">IF($R95=1,SUM($AB$1:AB95),"")</f>
        <v/>
      </c>
      <c r="AO95" s="115" t="str">
        <f ca="1">IF($R95=1,SUM($AC$1:AC95),"")</f>
        <v/>
      </c>
      <c r="AQ95" s="120" t="str">
        <f t="shared" si="21"/>
        <v>15:10</v>
      </c>
    </row>
    <row r="96" spans="6:43" x14ac:dyDescent="0.3">
      <c r="F96" s="115">
        <f t="shared" si="22"/>
        <v>15</v>
      </c>
      <c r="G96" s="117">
        <f t="shared" si="17"/>
        <v>15</v>
      </c>
      <c r="H96" s="118">
        <f t="shared" si="18"/>
        <v>0.63541666666666663</v>
      </c>
      <c r="K96" s="116" t="str">
        <f ca="1" xml:space="preserve"> IF(O96=1,"",RTD("cqg.rtd",,"StudyData",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/>
      </c>
      <c r="L96" s="116" t="e">
        <f ca="1">IF(K96="",NA(),RTD("cqg.rtd",,"StudyData",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>#N/A</v>
      </c>
      <c r="M96" s="116"/>
      <c r="O96" s="115">
        <f t="shared" si="19"/>
        <v>0</v>
      </c>
      <c r="R96" s="115">
        <f t="shared" ca="1" si="20"/>
        <v>1.0599999999999934</v>
      </c>
      <c r="S96" s="115" t="str">
        <f ca="1">IF(O96=1,"",RTD("cqg.rtd",,"StudyData", "(Vol("&amp;$E$13&amp;")when  (LocalYear("&amp;$E$13&amp;")="&amp;$D$2&amp;" AND LocalMonth("&amp;$E$13&amp;")="&amp;$C$2&amp;" AND LocalDay("&amp;$E$13&amp;")="&amp;$B$2&amp;" AND LocalHour("&amp;$E$13&amp;")="&amp;F96&amp;" AND LocalMinute("&amp;$E$13&amp;")="&amp;G96&amp;"))", "Bar", "", "Close", "5", "0", "", "", "","FALSE","T"))</f>
        <v/>
      </c>
      <c r="T96" s="115">
        <f ca="1">IF(O96=1,"",RTD("cqg.rtd",,"StudyData", "(Vol("&amp;$E$14&amp;")when  (LocalYear("&amp;$E$14&amp;")="&amp;$D$3&amp;" AND LocalMonth("&amp;$E$14&amp;")="&amp;$C$3&amp;" AND LocalDay("&amp;$E$14&amp;")="&amp;$B$3&amp;" AND LocalHour("&amp;$E$14&amp;")="&amp;F96&amp;" AND LocalMinute("&amp;$E$14&amp;")="&amp;G96&amp;"))", "Bar", "", "Close", "5", "0", "", "", "","FALSE","T"))</f>
        <v>216</v>
      </c>
      <c r="U96" s="115">
        <f ca="1">IF(O96=1,"",RTD("cqg.rtd",,"StudyData", "(Vol("&amp;$E$15&amp;")when  (LocalYear("&amp;$E$15&amp;")="&amp;$D$4&amp;" AND LocalMonth("&amp;$E$15&amp;")="&amp;$C$4&amp;" AND LocalDay("&amp;$E$15&amp;")="&amp;$B$4&amp;" AND LocalHour("&amp;$E$15&amp;")="&amp;F96&amp;" AND LocalMinute("&amp;$E$15&amp;")="&amp;G96&amp;"))", "Bar", "", "Close", "5", "0", "", "", "","FALSE","T"))</f>
        <v>497</v>
      </c>
      <c r="V96" s="115">
        <f ca="1">IF(O96=1,"",RTD("cqg.rtd",,"StudyData", "(Vol("&amp;$E$16&amp;")when  (LocalYear("&amp;$E$16&amp;")="&amp;$D$5&amp;" AND LocalMonth("&amp;$E$16&amp;")="&amp;$C$5&amp;" AND LocalDay("&amp;$E$16&amp;")="&amp;$B$5&amp;" AND LocalHour("&amp;$E$16&amp;")="&amp;F96&amp;" AND LocalMinute("&amp;$E$16&amp;")="&amp;G96&amp;"))", "Bar", "", "Close", "5", "0", "", "", "","FALSE","T"))</f>
        <v>300</v>
      </c>
      <c r="W96" s="115">
        <f ca="1">IF(O96=1,"",RTD("cqg.rtd",,"StudyData", "(Vol("&amp;$E$17&amp;")when  (LocalYear("&amp;$E$17&amp;")="&amp;$D$6&amp;" AND LocalMonth("&amp;$E$17&amp;")="&amp;$C$6&amp;" AND LocalDay("&amp;$E$17&amp;")="&amp;$B$6&amp;" AND LocalHour("&amp;$E$17&amp;")="&amp;F96&amp;" AND LocalMinute("&amp;$E$17&amp;")="&amp;G96&amp;"))", "Bar", "", "Close", "5", "0", "", "", "","FALSE","T"))</f>
        <v>302</v>
      </c>
      <c r="X96" s="115">
        <f ca="1">IF(O96=1,"",RTD("cqg.rtd",,"StudyData", "(Vol("&amp;$E$18&amp;")when  (LocalYear("&amp;$E$18&amp;")="&amp;$D$7&amp;" AND LocalMonth("&amp;$E$18&amp;")="&amp;$C$7&amp;" AND LocalDay("&amp;$E$18&amp;")="&amp;$B$7&amp;" AND LocalHour("&amp;$E$18&amp;")="&amp;F96&amp;" AND LocalMinute("&amp;$E$18&amp;")="&amp;G96&amp;"))", "Bar", "", "Close", "5", "0", "", "", "","FALSE","T"))</f>
        <v>201</v>
      </c>
      <c r="Y96" s="115">
        <f ca="1">IF(O96=1,"",RTD("cqg.rtd",,"StudyData", "(Vol("&amp;$E$19&amp;")when  (LocalYear("&amp;$E$19&amp;")="&amp;$D$8&amp;" AND LocalMonth("&amp;$E$19&amp;")="&amp;$C$8&amp;" AND LocalDay("&amp;$E$19&amp;")="&amp;$B$8&amp;" AND LocalHour("&amp;$E$19&amp;")="&amp;F96&amp;" AND LocalMinute("&amp;$E$19&amp;")="&amp;G96&amp;"))", "Bar", "", "Close", "5", "0", "", "", "","FALSE","T"))</f>
        <v>256</v>
      </c>
      <c r="Z96" s="115">
        <f ca="1">IF(O96=1,"",RTD("cqg.rtd",,"StudyData", "(Vol("&amp;$E$20&amp;")when  (LocalYear("&amp;$E$20&amp;")="&amp;$D$9&amp;" AND LocalMonth("&amp;$E$20&amp;")="&amp;$C$9&amp;" AND LocalDay("&amp;$E$20&amp;")="&amp;$B$9&amp;" AND LocalHour("&amp;$E$20&amp;")="&amp;F96&amp;" AND LocalMinute("&amp;$E$20&amp;")="&amp;G96&amp;"))", "Bar", "", "Close", "5", "0", "", "", "","FALSE","T"))</f>
        <v>228</v>
      </c>
      <c r="AA96" s="115">
        <f ca="1">IF(O96=1,"",RTD("cqg.rtd",,"StudyData", "(Vol("&amp;$E$21&amp;")when  (LocalYear("&amp;$E$21&amp;")="&amp;$D$10&amp;" AND LocalMonth("&amp;$E$21&amp;")="&amp;$C$10&amp;" AND LocalDay("&amp;$E$21&amp;")="&amp;$B$10&amp;" AND LocalHour("&amp;$E$21&amp;")="&amp;F96&amp;" AND LocalMinute("&amp;$E$21&amp;")="&amp;G96&amp;"))", "Bar", "", "Close", "5", "0", "", "", "","FALSE","T"))</f>
        <v>745</v>
      </c>
      <c r="AB96" s="115">
        <f ca="1">IF(O96=1,"",RTD("cqg.rtd",,"StudyData", "(Vol("&amp;$E$21&amp;")when  (LocalYear("&amp;$E$21&amp;")="&amp;$D$11&amp;" AND LocalMonth("&amp;$E$21&amp;")="&amp;$C$11&amp;" AND LocalDay("&amp;$E$21&amp;")="&amp;$B$11&amp;" AND LocalHour("&amp;$E$21&amp;")="&amp;F96&amp;" AND LocalMinute("&amp;$E$21&amp;")="&amp;G96&amp;"))", "Bar", "", "Close", "5", "0", "", "", "","FALSE","T"))</f>
        <v>284</v>
      </c>
      <c r="AC96" s="116" t="str">
        <f t="shared" ca="1" si="16"/>
        <v/>
      </c>
      <c r="AE96" s="115" t="str">
        <f ca="1">IF($R96=1,SUM($S$1:S96),"")</f>
        <v/>
      </c>
      <c r="AF96" s="115" t="str">
        <f ca="1">IF($R96=1,SUM($T$1:T96),"")</f>
        <v/>
      </c>
      <c r="AG96" s="115" t="str">
        <f ca="1">IF($R96=1,SUM($U$1:U96),"")</f>
        <v/>
      </c>
      <c r="AH96" s="115" t="str">
        <f ca="1">IF($R96=1,SUM($V$1:V96),"")</f>
        <v/>
      </c>
      <c r="AI96" s="115" t="str">
        <f ca="1">IF($R96=1,SUM($W$1:W96),"")</f>
        <v/>
      </c>
      <c r="AJ96" s="115" t="str">
        <f ca="1">IF($R96=1,SUM($X$1:X96),"")</f>
        <v/>
      </c>
      <c r="AK96" s="115" t="str">
        <f ca="1">IF($R96=1,SUM($Y$1:Y96),"")</f>
        <v/>
      </c>
      <c r="AL96" s="115" t="str">
        <f ca="1">IF($R96=1,SUM($Z$1:Z96),"")</f>
        <v/>
      </c>
      <c r="AM96" s="115" t="str">
        <f ca="1">IF($R96=1,SUM($AA$1:AA96),"")</f>
        <v/>
      </c>
      <c r="AN96" s="115" t="str">
        <f ca="1">IF($R96=1,SUM($AB$1:AB96),"")</f>
        <v/>
      </c>
      <c r="AO96" s="115" t="str">
        <f ca="1">IF($R96=1,SUM($AC$1:AC96),"")</f>
        <v/>
      </c>
      <c r="AQ96" s="120" t="str">
        <f t="shared" si="21"/>
        <v>15:15</v>
      </c>
    </row>
    <row r="97" spans="6:43" x14ac:dyDescent="0.3">
      <c r="F97" s="115">
        <f t="shared" si="22"/>
        <v>15</v>
      </c>
      <c r="G97" s="117">
        <f t="shared" si="17"/>
        <v>20</v>
      </c>
      <c r="H97" s="118">
        <f t="shared" si="18"/>
        <v>0.63888888888888895</v>
      </c>
      <c r="K97" s="116" t="str">
        <f ca="1" xml:space="preserve"> IF(O97=1,"",RTD("cqg.rtd",,"StudyData",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/>
      </c>
      <c r="L97" s="116" t="e">
        <f ca="1">IF(K97="",NA(),RTD("cqg.rtd",,"StudyData",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>#N/A</v>
      </c>
      <c r="M97" s="116"/>
      <c r="O97" s="115">
        <f t="shared" si="19"/>
        <v>0</v>
      </c>
      <c r="R97" s="115">
        <f t="shared" ca="1" si="20"/>
        <v>1.0609999999999933</v>
      </c>
      <c r="S97" s="115" t="str">
        <f ca="1">IF(O97=1,"",RTD("cqg.rtd",,"StudyData", "(Vol("&amp;$E$13&amp;")when  (LocalYear("&amp;$E$13&amp;")="&amp;$D$2&amp;" AND LocalMonth("&amp;$E$13&amp;")="&amp;$C$2&amp;" AND LocalDay("&amp;$E$13&amp;")="&amp;$B$2&amp;" AND LocalHour("&amp;$E$13&amp;")="&amp;F97&amp;" AND LocalMinute("&amp;$E$13&amp;")="&amp;G97&amp;"))", "Bar", "", "Close", "5", "0", "", "", "","FALSE","T"))</f>
        <v/>
      </c>
      <c r="T97" s="115">
        <f ca="1">IF(O97=1,"",RTD("cqg.rtd",,"StudyData", "(Vol("&amp;$E$14&amp;")when  (LocalYear("&amp;$E$14&amp;")="&amp;$D$3&amp;" AND LocalMonth("&amp;$E$14&amp;")="&amp;$C$3&amp;" AND LocalDay("&amp;$E$14&amp;")="&amp;$B$3&amp;" AND LocalHour("&amp;$E$14&amp;")="&amp;F97&amp;" AND LocalMinute("&amp;$E$14&amp;")="&amp;G97&amp;"))", "Bar", "", "Close", "5", "0", "", "", "","FALSE","T"))</f>
        <v>208</v>
      </c>
      <c r="U97" s="115">
        <f ca="1">IF(O97=1,"",RTD("cqg.rtd",,"StudyData", "(Vol("&amp;$E$15&amp;")when  (LocalYear("&amp;$E$15&amp;")="&amp;$D$4&amp;" AND LocalMonth("&amp;$E$15&amp;")="&amp;$C$4&amp;" AND LocalDay("&amp;$E$15&amp;")="&amp;$B$4&amp;" AND LocalHour("&amp;$E$15&amp;")="&amp;F97&amp;" AND LocalMinute("&amp;$E$15&amp;")="&amp;G97&amp;"))", "Bar", "", "Close", "5", "0", "", "", "","FALSE","T"))</f>
        <v>308</v>
      </c>
      <c r="V97" s="115">
        <f ca="1">IF(O97=1,"",RTD("cqg.rtd",,"StudyData", "(Vol("&amp;$E$16&amp;")when  (LocalYear("&amp;$E$16&amp;")="&amp;$D$5&amp;" AND LocalMonth("&amp;$E$16&amp;")="&amp;$C$5&amp;" AND LocalDay("&amp;$E$16&amp;")="&amp;$B$5&amp;" AND LocalHour("&amp;$E$16&amp;")="&amp;F97&amp;" AND LocalMinute("&amp;$E$16&amp;")="&amp;G97&amp;"))", "Bar", "", "Close", "5", "0", "", "", "","FALSE","T"))</f>
        <v>368</v>
      </c>
      <c r="W97" s="115">
        <f ca="1">IF(O97=1,"",RTD("cqg.rtd",,"StudyData", "(Vol("&amp;$E$17&amp;")when  (LocalYear("&amp;$E$17&amp;")="&amp;$D$6&amp;" AND LocalMonth("&amp;$E$17&amp;")="&amp;$C$6&amp;" AND LocalDay("&amp;$E$17&amp;")="&amp;$B$6&amp;" AND LocalHour("&amp;$E$17&amp;")="&amp;F97&amp;" AND LocalMinute("&amp;$E$17&amp;")="&amp;G97&amp;"))", "Bar", "", "Close", "5", "0", "", "", "","FALSE","T"))</f>
        <v>223</v>
      </c>
      <c r="X97" s="115">
        <f ca="1">IF(O97=1,"",RTD("cqg.rtd",,"StudyData", "(Vol("&amp;$E$18&amp;")when  (LocalYear("&amp;$E$18&amp;")="&amp;$D$7&amp;" AND LocalMonth("&amp;$E$18&amp;")="&amp;$C$7&amp;" AND LocalDay("&amp;$E$18&amp;")="&amp;$B$7&amp;" AND LocalHour("&amp;$E$18&amp;")="&amp;F97&amp;" AND LocalMinute("&amp;$E$18&amp;")="&amp;G97&amp;"))", "Bar", "", "Close", "5", "0", "", "", "","FALSE","T"))</f>
        <v>85</v>
      </c>
      <c r="Y97" s="115">
        <f ca="1">IF(O97=1,"",RTD("cqg.rtd",,"StudyData", "(Vol("&amp;$E$19&amp;")when  (LocalYear("&amp;$E$19&amp;")="&amp;$D$8&amp;" AND LocalMonth("&amp;$E$19&amp;")="&amp;$C$8&amp;" AND LocalDay("&amp;$E$19&amp;")="&amp;$B$8&amp;" AND LocalHour("&amp;$E$19&amp;")="&amp;F97&amp;" AND LocalMinute("&amp;$E$19&amp;")="&amp;G97&amp;"))", "Bar", "", "Close", "5", "0", "", "", "","FALSE","T"))</f>
        <v>63</v>
      </c>
      <c r="Z97" s="115">
        <f ca="1">IF(O97=1,"",RTD("cqg.rtd",,"StudyData", "(Vol("&amp;$E$20&amp;")when  (LocalYear("&amp;$E$20&amp;")="&amp;$D$9&amp;" AND LocalMonth("&amp;$E$20&amp;")="&amp;$C$9&amp;" AND LocalDay("&amp;$E$20&amp;")="&amp;$B$9&amp;" AND LocalHour("&amp;$E$20&amp;")="&amp;F97&amp;" AND LocalMinute("&amp;$E$20&amp;")="&amp;G97&amp;"))", "Bar", "", "Close", "5", "0", "", "", "","FALSE","T"))</f>
        <v>186</v>
      </c>
      <c r="AA97" s="115">
        <f ca="1">IF(O97=1,"",RTD("cqg.rtd",,"StudyData", "(Vol("&amp;$E$21&amp;")when  (LocalYear("&amp;$E$21&amp;")="&amp;$D$10&amp;" AND LocalMonth("&amp;$E$21&amp;")="&amp;$C$10&amp;" AND LocalDay("&amp;$E$21&amp;")="&amp;$B$10&amp;" AND LocalHour("&amp;$E$21&amp;")="&amp;F97&amp;" AND LocalMinute("&amp;$E$21&amp;")="&amp;G97&amp;"))", "Bar", "", "Close", "5", "0", "", "", "","FALSE","T"))</f>
        <v>545</v>
      </c>
      <c r="AB97" s="115">
        <f ca="1">IF(O97=1,"",RTD("cqg.rtd",,"StudyData", "(Vol("&amp;$E$21&amp;")when  (LocalYear("&amp;$E$21&amp;")="&amp;$D$11&amp;" AND LocalMonth("&amp;$E$21&amp;")="&amp;$C$11&amp;" AND LocalDay("&amp;$E$21&amp;")="&amp;$B$11&amp;" AND LocalHour("&amp;$E$21&amp;")="&amp;F97&amp;" AND LocalMinute("&amp;$E$21&amp;")="&amp;G97&amp;"))", "Bar", "", "Close", "5", "0", "", "", "","FALSE","T"))</f>
        <v>314</v>
      </c>
      <c r="AC97" s="116" t="str">
        <f t="shared" ca="1" si="16"/>
        <v/>
      </c>
      <c r="AE97" s="115" t="str">
        <f ca="1">IF($R97=1,SUM($S$1:S97),"")</f>
        <v/>
      </c>
      <c r="AF97" s="115" t="str">
        <f ca="1">IF($R97=1,SUM($T$1:T97),"")</f>
        <v/>
      </c>
      <c r="AG97" s="115" t="str">
        <f ca="1">IF($R97=1,SUM($U$1:U97),"")</f>
        <v/>
      </c>
      <c r="AH97" s="115" t="str">
        <f ca="1">IF($R97=1,SUM($V$1:V97),"")</f>
        <v/>
      </c>
      <c r="AI97" s="115" t="str">
        <f ca="1">IF($R97=1,SUM($W$1:W97),"")</f>
        <v/>
      </c>
      <c r="AJ97" s="115" t="str">
        <f ca="1">IF($R97=1,SUM($X$1:X97),"")</f>
        <v/>
      </c>
      <c r="AK97" s="115" t="str">
        <f ca="1">IF($R97=1,SUM($Y$1:Y97),"")</f>
        <v/>
      </c>
      <c r="AL97" s="115" t="str">
        <f ca="1">IF($R97=1,SUM($Z$1:Z97),"")</f>
        <v/>
      </c>
      <c r="AM97" s="115" t="str">
        <f ca="1">IF($R97=1,SUM($AA$1:AA97),"")</f>
        <v/>
      </c>
      <c r="AN97" s="115" t="str">
        <f ca="1">IF($R97=1,SUM($AB$1:AB97),"")</f>
        <v/>
      </c>
      <c r="AO97" s="115" t="str">
        <f ca="1">IF($R97=1,SUM($AC$1:AC97),"")</f>
        <v/>
      </c>
      <c r="AQ97" s="120" t="str">
        <f t="shared" si="21"/>
        <v>15:20</v>
      </c>
    </row>
    <row r="98" spans="6:43" x14ac:dyDescent="0.3">
      <c r="F98" s="115">
        <f t="shared" si="22"/>
        <v>15</v>
      </c>
      <c r="G98" s="117">
        <f t="shared" si="17"/>
        <v>25</v>
      </c>
      <c r="H98" s="118">
        <f t="shared" si="18"/>
        <v>0.64236111111111105</v>
      </c>
      <c r="K98" s="116" t="str">
        <f ca="1" xml:space="preserve"> IF(O98=1,"",RTD("cqg.rtd",,"StudyData",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/>
      </c>
      <c r="L98" s="116" t="e">
        <f ca="1">IF(K98="",NA(),RTD("cqg.rtd",,"StudyData",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>#N/A</v>
      </c>
      <c r="M98" s="116"/>
      <c r="O98" s="115">
        <f t="shared" si="19"/>
        <v>0</v>
      </c>
      <c r="R98" s="115">
        <f t="shared" ca="1" si="20"/>
        <v>1.0619999999999932</v>
      </c>
      <c r="S98" s="115" t="str">
        <f ca="1">IF(O98=1,"",RTD("cqg.rtd",,"StudyData", "(Vol("&amp;$E$13&amp;")when  (LocalYear("&amp;$E$13&amp;")="&amp;$D$2&amp;" AND LocalMonth("&amp;$E$13&amp;")="&amp;$C$2&amp;" AND LocalDay("&amp;$E$13&amp;")="&amp;$B$2&amp;" AND LocalHour("&amp;$E$13&amp;")="&amp;F98&amp;" AND LocalMinute("&amp;$E$13&amp;")="&amp;G98&amp;"))", "Bar", "", "Close", "5", "0", "", "", "","FALSE","T"))</f>
        <v/>
      </c>
      <c r="T98" s="115">
        <f ca="1">IF(O98=1,"",RTD("cqg.rtd",,"StudyData", "(Vol("&amp;$E$14&amp;")when  (LocalYear("&amp;$E$14&amp;")="&amp;$D$3&amp;" AND LocalMonth("&amp;$E$14&amp;")="&amp;$C$3&amp;" AND LocalDay("&amp;$E$14&amp;")="&amp;$B$3&amp;" AND LocalHour("&amp;$E$14&amp;")="&amp;F98&amp;" AND LocalMinute("&amp;$E$14&amp;")="&amp;G98&amp;"))", "Bar", "", "Close", "5", "0", "", "", "","FALSE","T"))</f>
        <v>695</v>
      </c>
      <c r="U98" s="115">
        <f ca="1">IF(O98=1,"",RTD("cqg.rtd",,"StudyData", "(Vol("&amp;$E$15&amp;")when  (LocalYear("&amp;$E$15&amp;")="&amp;$D$4&amp;" AND LocalMonth("&amp;$E$15&amp;")="&amp;$C$4&amp;" AND LocalDay("&amp;$E$15&amp;")="&amp;$B$4&amp;" AND LocalHour("&amp;$E$15&amp;")="&amp;F98&amp;" AND LocalMinute("&amp;$E$15&amp;")="&amp;G98&amp;"))", "Bar", "", "Close", "5", "0", "", "", "","FALSE","T"))</f>
        <v>636</v>
      </c>
      <c r="V98" s="115">
        <f ca="1">IF(O98=1,"",RTD("cqg.rtd",,"StudyData", "(Vol("&amp;$E$16&amp;")when  (LocalYear("&amp;$E$16&amp;")="&amp;$D$5&amp;" AND LocalMonth("&amp;$E$16&amp;")="&amp;$C$5&amp;" AND LocalDay("&amp;$E$16&amp;")="&amp;$B$5&amp;" AND LocalHour("&amp;$E$16&amp;")="&amp;F98&amp;" AND LocalMinute("&amp;$E$16&amp;")="&amp;G98&amp;"))", "Bar", "", "Close", "5", "0", "", "", "","FALSE","T"))</f>
        <v>226</v>
      </c>
      <c r="W98" s="115">
        <f ca="1">IF(O98=1,"",RTD("cqg.rtd",,"StudyData", "(Vol("&amp;$E$17&amp;")when  (LocalYear("&amp;$E$17&amp;")="&amp;$D$6&amp;" AND LocalMonth("&amp;$E$17&amp;")="&amp;$C$6&amp;" AND LocalDay("&amp;$E$17&amp;")="&amp;$B$6&amp;" AND LocalHour("&amp;$E$17&amp;")="&amp;F98&amp;" AND LocalMinute("&amp;$E$17&amp;")="&amp;G98&amp;"))", "Bar", "", "Close", "5", "0", "", "", "","FALSE","T"))</f>
        <v>374</v>
      </c>
      <c r="X98" s="115">
        <f ca="1">IF(O98=1,"",RTD("cqg.rtd",,"StudyData", "(Vol("&amp;$E$18&amp;")when  (LocalYear("&amp;$E$18&amp;")="&amp;$D$7&amp;" AND LocalMonth("&amp;$E$18&amp;")="&amp;$C$7&amp;" AND LocalDay("&amp;$E$18&amp;")="&amp;$B$7&amp;" AND LocalHour("&amp;$E$18&amp;")="&amp;F98&amp;" AND LocalMinute("&amp;$E$18&amp;")="&amp;G98&amp;"))", "Bar", "", "Close", "5", "0", "", "", "","FALSE","T"))</f>
        <v>312</v>
      </c>
      <c r="Y98" s="115">
        <f ca="1">IF(O98=1,"",RTD("cqg.rtd",,"StudyData", "(Vol("&amp;$E$19&amp;")when  (LocalYear("&amp;$E$19&amp;")="&amp;$D$8&amp;" AND LocalMonth("&amp;$E$19&amp;")="&amp;$C$8&amp;" AND LocalDay("&amp;$E$19&amp;")="&amp;$B$8&amp;" AND LocalHour("&amp;$E$19&amp;")="&amp;F98&amp;" AND LocalMinute("&amp;$E$19&amp;")="&amp;G98&amp;"))", "Bar", "", "Close", "5", "0", "", "", "","FALSE","T"))</f>
        <v>226</v>
      </c>
      <c r="Z98" s="115">
        <f ca="1">IF(O98=1,"",RTD("cqg.rtd",,"StudyData", "(Vol("&amp;$E$20&amp;")when  (LocalYear("&amp;$E$20&amp;")="&amp;$D$9&amp;" AND LocalMonth("&amp;$E$20&amp;")="&amp;$C$9&amp;" AND LocalDay("&amp;$E$20&amp;")="&amp;$B$9&amp;" AND LocalHour("&amp;$E$20&amp;")="&amp;F98&amp;" AND LocalMinute("&amp;$E$20&amp;")="&amp;G98&amp;"))", "Bar", "", "Close", "5", "0", "", "", "","FALSE","T"))</f>
        <v>109</v>
      </c>
      <c r="AA98" s="115">
        <f ca="1">IF(O98=1,"",RTD("cqg.rtd",,"StudyData", "(Vol("&amp;$E$21&amp;")when  (LocalYear("&amp;$E$21&amp;")="&amp;$D$10&amp;" AND LocalMonth("&amp;$E$21&amp;")="&amp;$C$10&amp;" AND LocalDay("&amp;$E$21&amp;")="&amp;$B$10&amp;" AND LocalHour("&amp;$E$21&amp;")="&amp;F98&amp;" AND LocalMinute("&amp;$E$21&amp;")="&amp;G98&amp;"))", "Bar", "", "Close", "5", "0", "", "", "","FALSE","T"))</f>
        <v>298</v>
      </c>
      <c r="AB98" s="115">
        <f ca="1">IF(O98=1,"",RTD("cqg.rtd",,"StudyData", "(Vol("&amp;$E$21&amp;")when  (LocalYear("&amp;$E$21&amp;")="&amp;$D$11&amp;" AND LocalMonth("&amp;$E$21&amp;")="&amp;$C$11&amp;" AND LocalDay("&amp;$E$21&amp;")="&amp;$B$11&amp;" AND LocalHour("&amp;$E$21&amp;")="&amp;F98&amp;" AND LocalMinute("&amp;$E$21&amp;")="&amp;G98&amp;"))", "Bar", "", "Close", "5", "0", "", "", "","FALSE","T"))</f>
        <v>435</v>
      </c>
      <c r="AC98" s="116" t="str">
        <f t="shared" ca="1" si="16"/>
        <v/>
      </c>
      <c r="AE98" s="115" t="str">
        <f ca="1">IF($R98=1,SUM($S$1:S98),"")</f>
        <v/>
      </c>
      <c r="AF98" s="115" t="str">
        <f ca="1">IF($R98=1,SUM($T$1:T98),"")</f>
        <v/>
      </c>
      <c r="AG98" s="115" t="str">
        <f ca="1">IF($R98=1,SUM($U$1:U98),"")</f>
        <v/>
      </c>
      <c r="AH98" s="115" t="str">
        <f ca="1">IF($R98=1,SUM($V$1:V98),"")</f>
        <v/>
      </c>
      <c r="AI98" s="115" t="str">
        <f ca="1">IF($R98=1,SUM($W$1:W98),"")</f>
        <v/>
      </c>
      <c r="AJ98" s="115" t="str">
        <f ca="1">IF($R98=1,SUM($X$1:X98),"")</f>
        <v/>
      </c>
      <c r="AK98" s="115" t="str">
        <f ca="1">IF($R98=1,SUM($Y$1:Y98),"")</f>
        <v/>
      </c>
      <c r="AL98" s="115" t="str">
        <f ca="1">IF($R98=1,SUM($Z$1:Z98),"")</f>
        <v/>
      </c>
      <c r="AM98" s="115" t="str">
        <f ca="1">IF($R98=1,SUM($AA$1:AA98),"")</f>
        <v/>
      </c>
      <c r="AN98" s="115" t="str">
        <f ca="1">IF($R98=1,SUM($AB$1:AB98),"")</f>
        <v/>
      </c>
      <c r="AO98" s="115" t="str">
        <f ca="1">IF($R98=1,SUM($AC$1:AC98),"")</f>
        <v/>
      </c>
      <c r="AQ98" s="120" t="str">
        <f t="shared" si="21"/>
        <v>15:25</v>
      </c>
    </row>
    <row r="99" spans="6:43" x14ac:dyDescent="0.3">
      <c r="F99" s="115">
        <f t="shared" si="22"/>
        <v>15</v>
      </c>
      <c r="G99" s="117">
        <f t="shared" si="17"/>
        <v>30</v>
      </c>
      <c r="H99" s="118">
        <f t="shared" si="18"/>
        <v>0.64583333333333337</v>
      </c>
      <c r="K99" s="116" t="str">
        <f xml:space="preserve"> IF(O99=1,"",RTD("cqg.rtd",,"StudyData",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/>
      </c>
      <c r="L99" s="116" t="e">
        <f>IF(K99="",NA(),RTD("cqg.rtd",,"StudyData",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>#N/A</v>
      </c>
      <c r="M99" s="116"/>
      <c r="O99" s="115">
        <f t="shared" si="19"/>
        <v>1</v>
      </c>
      <c r="R99" s="115">
        <f t="shared" ca="1" si="20"/>
        <v>1.0629999999999931</v>
      </c>
      <c r="S99" s="115" t="str">
        <f>IF(O99=1,"",RTD("cqg.rtd",,"StudyData", "(Vol("&amp;$E$13&amp;")when  (LocalYear("&amp;$E$13&amp;")="&amp;$D$2&amp;" AND LocalMonth("&amp;$E$13&amp;")="&amp;$C$2&amp;" AND LocalDay("&amp;$E$13&amp;")="&amp;$B$2&amp;" AND LocalHour("&amp;$E$13&amp;")="&amp;F99&amp;" AND LocalMinute("&amp;$E$13&amp;")="&amp;G99&amp;"))", "Bar", "", "Close", "5", "0", "", "", "","FALSE","T"))</f>
        <v/>
      </c>
      <c r="T99" s="115" t="str">
        <f>IF(O99=1,"",RTD("cqg.rtd",,"StudyData", "(Vol("&amp;$E$14&amp;")when  (LocalYear("&amp;$E$14&amp;")="&amp;$D$3&amp;" AND LocalMonth("&amp;$E$14&amp;")="&amp;$C$3&amp;" AND LocalDay("&amp;$E$14&amp;")="&amp;$B$3&amp;" AND LocalHour("&amp;$E$14&amp;")="&amp;F99&amp;" AND LocalMinute("&amp;$E$14&amp;")="&amp;G99&amp;"))", "Bar", "", "Close", "5", "0", "", "", "","FALSE","T"))</f>
        <v/>
      </c>
      <c r="U99" s="115" t="str">
        <f>IF(O99=1,"",RTD("cqg.rtd",,"StudyData", "(Vol("&amp;$E$15&amp;")when  (LocalYear("&amp;$E$15&amp;")="&amp;$D$4&amp;" AND LocalMonth("&amp;$E$15&amp;")="&amp;$C$4&amp;" AND LocalDay("&amp;$E$15&amp;")="&amp;$B$4&amp;" AND LocalHour("&amp;$E$15&amp;")="&amp;F99&amp;" AND LocalMinute("&amp;$E$15&amp;")="&amp;G99&amp;"))", "Bar", "", "Close", "5", "0", "", "", "","FALSE","T"))</f>
        <v/>
      </c>
      <c r="V99" s="115" t="str">
        <f>IF(O99=1,"",RTD("cqg.rtd",,"StudyData", "(Vol("&amp;$E$16&amp;")when  (LocalYear("&amp;$E$16&amp;")="&amp;$D$5&amp;" AND LocalMonth("&amp;$E$16&amp;")="&amp;$C$5&amp;" AND LocalDay("&amp;$E$16&amp;")="&amp;$B$5&amp;" AND LocalHour("&amp;$E$16&amp;")="&amp;F99&amp;" AND LocalMinute("&amp;$E$16&amp;")="&amp;G99&amp;"))", "Bar", "", "Close", "5", "0", "", "", "","FALSE","T"))</f>
        <v/>
      </c>
      <c r="W99" s="115" t="str">
        <f>IF(O99=1,"",RTD("cqg.rtd",,"StudyData", "(Vol("&amp;$E$17&amp;")when  (LocalYear("&amp;$E$17&amp;")="&amp;$D$6&amp;" AND LocalMonth("&amp;$E$17&amp;")="&amp;$C$6&amp;" AND LocalDay("&amp;$E$17&amp;")="&amp;$B$6&amp;" AND LocalHour("&amp;$E$17&amp;")="&amp;F99&amp;" AND LocalMinute("&amp;$E$17&amp;")="&amp;G99&amp;"))", "Bar", "", "Close", "5", "0", "", "", "","FALSE","T"))</f>
        <v/>
      </c>
      <c r="X99" s="115" t="str">
        <f>IF(O99=1,"",RTD("cqg.rtd",,"StudyData", "(Vol("&amp;$E$18&amp;")when  (LocalYear("&amp;$E$18&amp;")="&amp;$D$7&amp;" AND LocalMonth("&amp;$E$18&amp;")="&amp;$C$7&amp;" AND LocalDay("&amp;$E$18&amp;")="&amp;$B$7&amp;" AND LocalHour("&amp;$E$18&amp;")="&amp;F99&amp;" AND LocalMinute("&amp;$E$18&amp;")="&amp;G99&amp;"))", "Bar", "", "Close", "5", "0", "", "", "","FALSE","T"))</f>
        <v/>
      </c>
      <c r="Y99" s="115" t="str">
        <f>IF(O99=1,"",RTD("cqg.rtd",,"StudyData", "(Vol("&amp;$E$19&amp;")when  (LocalYear("&amp;$E$19&amp;")="&amp;$D$8&amp;" AND LocalMonth("&amp;$E$19&amp;")="&amp;$C$8&amp;" AND LocalDay("&amp;$E$19&amp;")="&amp;$B$8&amp;" AND LocalHour("&amp;$E$19&amp;")="&amp;F99&amp;" AND LocalMinute("&amp;$E$19&amp;")="&amp;G99&amp;"))", "Bar", "", "Close", "5", "0", "", "", "","FALSE","T"))</f>
        <v/>
      </c>
      <c r="Z99" s="115" t="str">
        <f>IF(O99=1,"",RTD("cqg.rtd",,"StudyData", "(Vol("&amp;$E$20&amp;")when  (LocalYear("&amp;$E$20&amp;")="&amp;$D$9&amp;" AND LocalMonth("&amp;$E$20&amp;")="&amp;$C$9&amp;" AND LocalDay("&amp;$E$20&amp;")="&amp;$B$9&amp;" AND LocalHour("&amp;$E$20&amp;")="&amp;F99&amp;" AND LocalMinute("&amp;$E$20&amp;")="&amp;G99&amp;"))", "Bar", "", "Close", "5", "0", "", "", "","FALSE","T"))</f>
        <v/>
      </c>
      <c r="AA99" s="115" t="str">
        <f>IF(O99=1,"",RTD("cqg.rtd",,"StudyData", "(Vol("&amp;$E$21&amp;")when  (LocalYear("&amp;$E$21&amp;")="&amp;$D$10&amp;" AND LocalMonth("&amp;$E$21&amp;")="&amp;$C$10&amp;" AND LocalDay("&amp;$E$21&amp;")="&amp;$B$10&amp;" AND LocalHour("&amp;$E$21&amp;")="&amp;F99&amp;" AND LocalMinute("&amp;$E$21&amp;")="&amp;G99&amp;"))", "Bar", "", "Close", "5", "0", "", "", "","FALSE","T"))</f>
        <v/>
      </c>
      <c r="AB99" s="115" t="str">
        <f>IF(O99=1,"",RTD("cqg.rtd",,"StudyData", "(Vol("&amp;$E$21&amp;")when  (LocalYear("&amp;$E$21&amp;")="&amp;$D$11&amp;" AND LocalMonth("&amp;$E$21&amp;")="&amp;$C$11&amp;" AND LocalDay("&amp;$E$21&amp;")="&amp;$B$11&amp;" AND LocalHour("&amp;$E$21&amp;")="&amp;F99&amp;" AND LocalMinute("&amp;$E$21&amp;")="&amp;G99&amp;"))", "Bar", "", "Close", "5", "0", "", "", "","FALSE","T"))</f>
        <v/>
      </c>
      <c r="AC99" s="116" t="str">
        <f t="shared" si="16"/>
        <v/>
      </c>
      <c r="AE99" s="115" t="str">
        <f ca="1">IF($R99=1,SUM($S$1:S99),"")</f>
        <v/>
      </c>
      <c r="AF99" s="115" t="str">
        <f ca="1">IF($R99=1,SUM($T$1:T99),"")</f>
        <v/>
      </c>
      <c r="AG99" s="115" t="str">
        <f ca="1">IF($R99=1,SUM($U$1:U99),"")</f>
        <v/>
      </c>
      <c r="AH99" s="115" t="str">
        <f ca="1">IF($R99=1,SUM($V$1:V99),"")</f>
        <v/>
      </c>
      <c r="AI99" s="115" t="str">
        <f ca="1">IF($R99=1,SUM($W$1:W99),"")</f>
        <v/>
      </c>
      <c r="AJ99" s="115" t="str">
        <f ca="1">IF($R99=1,SUM($X$1:X99),"")</f>
        <v/>
      </c>
      <c r="AK99" s="115" t="str">
        <f ca="1">IF($R99=1,SUM($Y$1:Y99),"")</f>
        <v/>
      </c>
      <c r="AL99" s="115" t="str">
        <f ca="1">IF($R99=1,SUM($Z$1:Z99),"")</f>
        <v/>
      </c>
      <c r="AM99" s="115" t="str">
        <f ca="1">IF($R99=1,SUM($AA$1:AA99),"")</f>
        <v/>
      </c>
      <c r="AN99" s="115" t="str">
        <f ca="1">IF($R99=1,SUM($AB$1:AB99),"")</f>
        <v/>
      </c>
      <c r="AO99" s="115" t="str">
        <f ca="1">IF($R99=1,SUM($AC$1:AC99),"")</f>
        <v/>
      </c>
      <c r="AQ99" s="120" t="str">
        <f t="shared" si="21"/>
        <v>15:30</v>
      </c>
    </row>
    <row r="100" spans="6:43" x14ac:dyDescent="0.3">
      <c r="F100" s="115">
        <f t="shared" si="22"/>
        <v>15</v>
      </c>
      <c r="G100" s="117">
        <f t="shared" si="17"/>
        <v>35</v>
      </c>
      <c r="H100" s="118">
        <f t="shared" si="18"/>
        <v>0.64930555555555558</v>
      </c>
      <c r="K100" s="116" t="str">
        <f xml:space="preserve"> IF(O100=1,"",RTD("cqg.rtd",,"StudyData",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/>
      </c>
      <c r="L100" s="116" t="e">
        <f>IF(K100="",NA(),RTD("cqg.rtd",,"StudyData",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>#N/A</v>
      </c>
      <c r="M100" s="116"/>
      <c r="O100" s="115">
        <f t="shared" si="19"/>
        <v>1</v>
      </c>
      <c r="R100" s="115">
        <f t="shared" ca="1" si="20"/>
        <v>1.063999999999993</v>
      </c>
      <c r="S100" s="115" t="str">
        <f>IF(O100=1,"",RTD("cqg.rtd",,"StudyData", "(Vol("&amp;$E$13&amp;")when  (LocalYear("&amp;$E$13&amp;")="&amp;$D$2&amp;" AND LocalMonth("&amp;$E$13&amp;")="&amp;$C$2&amp;" AND LocalDay("&amp;$E$13&amp;")="&amp;$B$2&amp;" AND LocalHour("&amp;$E$13&amp;")="&amp;F100&amp;" AND LocalMinute("&amp;$E$13&amp;")="&amp;G100&amp;"))", "Bar", "", "Close", "5", "0", "", "", "","FALSE","T"))</f>
        <v/>
      </c>
      <c r="T100" s="115" t="str">
        <f>IF(O100=1,"",RTD("cqg.rtd",,"StudyData", "(Vol("&amp;$E$14&amp;")when  (LocalYear("&amp;$E$14&amp;")="&amp;$D$3&amp;" AND LocalMonth("&amp;$E$14&amp;")="&amp;$C$3&amp;" AND LocalDay("&amp;$E$14&amp;")="&amp;$B$3&amp;" AND LocalHour("&amp;$E$14&amp;")="&amp;F100&amp;" AND LocalMinute("&amp;$E$14&amp;")="&amp;G100&amp;"))", "Bar", "", "Close", "5", "0", "", "", "","FALSE","T"))</f>
        <v/>
      </c>
      <c r="U100" s="115" t="str">
        <f>IF(O100=1,"",RTD("cqg.rtd",,"StudyData", "(Vol("&amp;$E$15&amp;")when  (LocalYear("&amp;$E$15&amp;")="&amp;$D$4&amp;" AND LocalMonth("&amp;$E$15&amp;")="&amp;$C$4&amp;" AND LocalDay("&amp;$E$15&amp;")="&amp;$B$4&amp;" AND LocalHour("&amp;$E$15&amp;")="&amp;F100&amp;" AND LocalMinute("&amp;$E$15&amp;")="&amp;G100&amp;"))", "Bar", "", "Close", "5", "0", "", "", "","FALSE","T"))</f>
        <v/>
      </c>
      <c r="V100" s="115" t="str">
        <f>IF(O100=1,"",RTD("cqg.rtd",,"StudyData", "(Vol("&amp;$E$16&amp;")when  (LocalYear("&amp;$E$16&amp;")="&amp;$D$5&amp;" AND LocalMonth("&amp;$E$16&amp;")="&amp;$C$5&amp;" AND LocalDay("&amp;$E$16&amp;")="&amp;$B$5&amp;" AND LocalHour("&amp;$E$16&amp;")="&amp;F100&amp;" AND LocalMinute("&amp;$E$16&amp;")="&amp;G100&amp;"))", "Bar", "", "Close", "5", "0", "", "", "","FALSE","T"))</f>
        <v/>
      </c>
      <c r="W100" s="115" t="str">
        <f>IF(O100=1,"",RTD("cqg.rtd",,"StudyData", "(Vol("&amp;$E$17&amp;")when  (LocalYear("&amp;$E$17&amp;")="&amp;$D$6&amp;" AND LocalMonth("&amp;$E$17&amp;")="&amp;$C$6&amp;" AND LocalDay("&amp;$E$17&amp;")="&amp;$B$6&amp;" AND LocalHour("&amp;$E$17&amp;")="&amp;F100&amp;" AND LocalMinute("&amp;$E$17&amp;")="&amp;G100&amp;"))", "Bar", "", "Close", "5", "0", "", "", "","FALSE","T"))</f>
        <v/>
      </c>
      <c r="X100" s="115" t="str">
        <f>IF(O100=1,"",RTD("cqg.rtd",,"StudyData", "(Vol("&amp;$E$18&amp;")when  (LocalYear("&amp;$E$18&amp;")="&amp;$D$7&amp;" AND LocalMonth("&amp;$E$18&amp;")="&amp;$C$7&amp;" AND LocalDay("&amp;$E$18&amp;")="&amp;$B$7&amp;" AND LocalHour("&amp;$E$18&amp;")="&amp;F100&amp;" AND LocalMinute("&amp;$E$18&amp;")="&amp;G100&amp;"))", "Bar", "", "Close", "5", "0", "", "", "","FALSE","T"))</f>
        <v/>
      </c>
      <c r="Y100" s="115" t="str">
        <f>IF(O100=1,"",RTD("cqg.rtd",,"StudyData", "(Vol("&amp;$E$19&amp;")when  (LocalYear("&amp;$E$19&amp;")="&amp;$D$8&amp;" AND LocalMonth("&amp;$E$19&amp;")="&amp;$C$8&amp;" AND LocalDay("&amp;$E$19&amp;")="&amp;$B$8&amp;" AND LocalHour("&amp;$E$19&amp;")="&amp;F100&amp;" AND LocalMinute("&amp;$E$19&amp;")="&amp;G100&amp;"))", "Bar", "", "Close", "5", "0", "", "", "","FALSE","T"))</f>
        <v/>
      </c>
      <c r="Z100" s="115" t="str">
        <f>IF(O100=1,"",RTD("cqg.rtd",,"StudyData", "(Vol("&amp;$E$20&amp;")when  (LocalYear("&amp;$E$20&amp;")="&amp;$D$9&amp;" AND LocalMonth("&amp;$E$20&amp;")="&amp;$C$9&amp;" AND LocalDay("&amp;$E$20&amp;")="&amp;$B$9&amp;" AND LocalHour("&amp;$E$20&amp;")="&amp;F100&amp;" AND LocalMinute("&amp;$E$20&amp;")="&amp;G100&amp;"))", "Bar", "", "Close", "5", "0", "", "", "","FALSE","T"))</f>
        <v/>
      </c>
      <c r="AA100" s="115" t="str">
        <f>IF(O100=1,"",RTD("cqg.rtd",,"StudyData", "(Vol("&amp;$E$21&amp;")when  (LocalYear("&amp;$E$21&amp;")="&amp;$D$10&amp;" AND LocalMonth("&amp;$E$21&amp;")="&amp;$C$10&amp;" AND LocalDay("&amp;$E$21&amp;")="&amp;$B$10&amp;" AND LocalHour("&amp;$E$21&amp;")="&amp;F100&amp;" AND LocalMinute("&amp;$E$21&amp;")="&amp;G100&amp;"))", "Bar", "", "Close", "5", "0", "", "", "","FALSE","T"))</f>
        <v/>
      </c>
      <c r="AB100" s="115" t="str">
        <f>IF(O100=1,"",RTD("cqg.rtd",,"StudyData", "(Vol("&amp;$E$21&amp;")when  (LocalYear("&amp;$E$21&amp;")="&amp;$D$11&amp;" AND LocalMonth("&amp;$E$21&amp;")="&amp;$C$11&amp;" AND LocalDay("&amp;$E$21&amp;")="&amp;$B$11&amp;" AND LocalHour("&amp;$E$21&amp;")="&amp;F100&amp;" AND LocalMinute("&amp;$E$21&amp;")="&amp;G100&amp;"))", "Bar", "", "Close", "5", "0", "", "", "","FALSE","T"))</f>
        <v/>
      </c>
      <c r="AC100" s="116" t="str">
        <f t="shared" si="16"/>
        <v/>
      </c>
      <c r="AE100" s="115" t="str">
        <f ca="1">IF($R100=1,SUM($S$1:S100),"")</f>
        <v/>
      </c>
      <c r="AF100" s="115" t="str">
        <f ca="1">IF($R100=1,SUM($T$1:T100),"")</f>
        <v/>
      </c>
      <c r="AG100" s="115" t="str">
        <f ca="1">IF($R100=1,SUM($U$1:U100),"")</f>
        <v/>
      </c>
      <c r="AH100" s="115" t="str">
        <f ca="1">IF($R100=1,SUM($V$1:V100),"")</f>
        <v/>
      </c>
      <c r="AI100" s="115" t="str">
        <f ca="1">IF($R100=1,SUM($W$1:W100),"")</f>
        <v/>
      </c>
      <c r="AJ100" s="115" t="str">
        <f ca="1">IF($R100=1,SUM($X$1:X100),"")</f>
        <v/>
      </c>
      <c r="AK100" s="115" t="str">
        <f ca="1">IF($R100=1,SUM($Y$1:Y100),"")</f>
        <v/>
      </c>
      <c r="AL100" s="115" t="str">
        <f ca="1">IF($R100=1,SUM($Z$1:Z100),"")</f>
        <v/>
      </c>
      <c r="AM100" s="115" t="str">
        <f ca="1">IF($R100=1,SUM($AA$1:AA100),"")</f>
        <v/>
      </c>
      <c r="AN100" s="115" t="str">
        <f ca="1">IF($R100=1,SUM($AB$1:AB100),"")</f>
        <v/>
      </c>
      <c r="AO100" s="115" t="str">
        <f ca="1">IF($R100=1,SUM($AC$1:AC100),"")</f>
        <v/>
      </c>
      <c r="AQ100" s="120" t="str">
        <f t="shared" si="21"/>
        <v>15:35</v>
      </c>
    </row>
    <row r="101" spans="6:43" x14ac:dyDescent="0.3">
      <c r="F101" s="115">
        <f t="shared" si="22"/>
        <v>15</v>
      </c>
      <c r="G101" s="117">
        <f t="shared" si="17"/>
        <v>40</v>
      </c>
      <c r="H101" s="118">
        <f t="shared" si="18"/>
        <v>0.65277777777777779</v>
      </c>
      <c r="K101" s="116" t="str">
        <f xml:space="preserve"> IF(O101=1,"",RTD("cqg.rtd",,"StudyData",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/>
      </c>
      <c r="L101" s="116" t="e">
        <f>IF(K101="",NA(),RTD("cqg.rtd",,"StudyData",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>#N/A</v>
      </c>
      <c r="M101" s="116"/>
      <c r="O101" s="115">
        <f t="shared" si="19"/>
        <v>1</v>
      </c>
      <c r="R101" s="115">
        <f t="shared" ca="1" si="20"/>
        <v>1.0649999999999928</v>
      </c>
      <c r="S101" s="115" t="str">
        <f>IF(O101=1,"",RTD("cqg.rtd",,"StudyData", "(Vol("&amp;$E$13&amp;")when  (LocalYear("&amp;$E$13&amp;")="&amp;$D$2&amp;" AND LocalMonth("&amp;$E$13&amp;")="&amp;$C$2&amp;" AND LocalDay("&amp;$E$13&amp;")="&amp;$B$2&amp;" AND LocalHour("&amp;$E$13&amp;")="&amp;F101&amp;" AND LocalMinute("&amp;$E$13&amp;")="&amp;G101&amp;"))", "Bar", "", "Close", "5", "0", "", "", "","FALSE","T"))</f>
        <v/>
      </c>
      <c r="T101" s="115" t="str">
        <f>IF(O101=1,"",RTD("cqg.rtd",,"StudyData", "(Vol("&amp;$E$14&amp;")when  (LocalYear("&amp;$E$14&amp;")="&amp;$D$3&amp;" AND LocalMonth("&amp;$E$14&amp;")="&amp;$C$3&amp;" AND LocalDay("&amp;$E$14&amp;")="&amp;$B$3&amp;" AND LocalHour("&amp;$E$14&amp;")="&amp;F101&amp;" AND LocalMinute("&amp;$E$14&amp;")="&amp;G101&amp;"))", "Bar", "", "Close", "5", "0", "", "", "","FALSE","T"))</f>
        <v/>
      </c>
      <c r="U101" s="115" t="str">
        <f>IF(O101=1,"",RTD("cqg.rtd",,"StudyData", "(Vol("&amp;$E$15&amp;")when  (LocalYear("&amp;$E$15&amp;")="&amp;$D$4&amp;" AND LocalMonth("&amp;$E$15&amp;")="&amp;$C$4&amp;" AND LocalDay("&amp;$E$15&amp;")="&amp;$B$4&amp;" AND LocalHour("&amp;$E$15&amp;")="&amp;F101&amp;" AND LocalMinute("&amp;$E$15&amp;")="&amp;G101&amp;"))", "Bar", "", "Close", "5", "0", "", "", "","FALSE","T"))</f>
        <v/>
      </c>
      <c r="V101" s="115" t="str">
        <f>IF(O101=1,"",RTD("cqg.rtd",,"StudyData", "(Vol("&amp;$E$16&amp;")when  (LocalYear("&amp;$E$16&amp;")="&amp;$D$5&amp;" AND LocalMonth("&amp;$E$16&amp;")="&amp;$C$5&amp;" AND LocalDay("&amp;$E$16&amp;")="&amp;$B$5&amp;" AND LocalHour("&amp;$E$16&amp;")="&amp;F101&amp;" AND LocalMinute("&amp;$E$16&amp;")="&amp;G101&amp;"))", "Bar", "", "Close", "5", "0", "", "", "","FALSE","T"))</f>
        <v/>
      </c>
      <c r="W101" s="115" t="str">
        <f>IF(O101=1,"",RTD("cqg.rtd",,"StudyData", "(Vol("&amp;$E$17&amp;")when  (LocalYear("&amp;$E$17&amp;")="&amp;$D$6&amp;" AND LocalMonth("&amp;$E$17&amp;")="&amp;$C$6&amp;" AND LocalDay("&amp;$E$17&amp;")="&amp;$B$6&amp;" AND LocalHour("&amp;$E$17&amp;")="&amp;F101&amp;" AND LocalMinute("&amp;$E$17&amp;")="&amp;G101&amp;"))", "Bar", "", "Close", "5", "0", "", "", "","FALSE","T"))</f>
        <v/>
      </c>
      <c r="X101" s="115" t="str">
        <f>IF(O101=1,"",RTD("cqg.rtd",,"StudyData", "(Vol("&amp;$E$18&amp;")when  (LocalYear("&amp;$E$18&amp;")="&amp;$D$7&amp;" AND LocalMonth("&amp;$E$18&amp;")="&amp;$C$7&amp;" AND LocalDay("&amp;$E$18&amp;")="&amp;$B$7&amp;" AND LocalHour("&amp;$E$18&amp;")="&amp;F101&amp;" AND LocalMinute("&amp;$E$18&amp;")="&amp;G101&amp;"))", "Bar", "", "Close", "5", "0", "", "", "","FALSE","T"))</f>
        <v/>
      </c>
      <c r="Y101" s="115" t="str">
        <f>IF(O101=1,"",RTD("cqg.rtd",,"StudyData", "(Vol("&amp;$E$19&amp;")when  (LocalYear("&amp;$E$19&amp;")="&amp;$D$8&amp;" AND LocalMonth("&amp;$E$19&amp;")="&amp;$C$8&amp;" AND LocalDay("&amp;$E$19&amp;")="&amp;$B$8&amp;" AND LocalHour("&amp;$E$19&amp;")="&amp;F101&amp;" AND LocalMinute("&amp;$E$19&amp;")="&amp;G101&amp;"))", "Bar", "", "Close", "5", "0", "", "", "","FALSE","T"))</f>
        <v/>
      </c>
      <c r="Z101" s="115" t="str">
        <f>IF(O101=1,"",RTD("cqg.rtd",,"StudyData", "(Vol("&amp;$E$20&amp;")when  (LocalYear("&amp;$E$20&amp;")="&amp;$D$9&amp;" AND LocalMonth("&amp;$E$20&amp;")="&amp;$C$9&amp;" AND LocalDay("&amp;$E$20&amp;")="&amp;$B$9&amp;" AND LocalHour("&amp;$E$20&amp;")="&amp;F101&amp;" AND LocalMinute("&amp;$E$20&amp;")="&amp;G101&amp;"))", "Bar", "", "Close", "5", "0", "", "", "","FALSE","T"))</f>
        <v/>
      </c>
      <c r="AA101" s="115" t="str">
        <f>IF(O101=1,"",RTD("cqg.rtd",,"StudyData", "(Vol("&amp;$E$21&amp;")when  (LocalYear("&amp;$E$21&amp;")="&amp;$D$10&amp;" AND LocalMonth("&amp;$E$21&amp;")="&amp;$C$10&amp;" AND LocalDay("&amp;$E$21&amp;")="&amp;$B$10&amp;" AND LocalHour("&amp;$E$21&amp;")="&amp;F101&amp;" AND LocalMinute("&amp;$E$21&amp;")="&amp;G101&amp;"))", "Bar", "", "Close", "5", "0", "", "", "","FALSE","T"))</f>
        <v/>
      </c>
      <c r="AB101" s="115" t="str">
        <f>IF(O101=1,"",RTD("cqg.rtd",,"StudyData", "(Vol("&amp;$E$21&amp;")when  (LocalYear("&amp;$E$21&amp;")="&amp;$D$11&amp;" AND LocalMonth("&amp;$E$21&amp;")="&amp;$C$11&amp;" AND LocalDay("&amp;$E$21&amp;")="&amp;$B$11&amp;" AND LocalHour("&amp;$E$21&amp;")="&amp;F101&amp;" AND LocalMinute("&amp;$E$21&amp;")="&amp;G101&amp;"))", "Bar", "", "Close", "5", "0", "", "", "","FALSE","T"))</f>
        <v/>
      </c>
      <c r="AC101" s="116" t="str">
        <f t="shared" si="16"/>
        <v/>
      </c>
      <c r="AE101" s="115" t="str">
        <f ca="1">IF($R101=1,SUM($S$1:S101),"")</f>
        <v/>
      </c>
      <c r="AF101" s="115" t="str">
        <f ca="1">IF($R101=1,SUM($T$1:T101),"")</f>
        <v/>
      </c>
      <c r="AG101" s="115" t="str">
        <f ca="1">IF($R101=1,SUM($U$1:U101),"")</f>
        <v/>
      </c>
      <c r="AH101" s="115" t="str">
        <f ca="1">IF($R101=1,SUM($V$1:V101),"")</f>
        <v/>
      </c>
      <c r="AI101" s="115" t="str">
        <f ca="1">IF($R101=1,SUM($W$1:W101),"")</f>
        <v/>
      </c>
      <c r="AJ101" s="115" t="str">
        <f ca="1">IF($R101=1,SUM($X$1:X101),"")</f>
        <v/>
      </c>
      <c r="AK101" s="115" t="str">
        <f ca="1">IF($R101=1,SUM($Y$1:Y101),"")</f>
        <v/>
      </c>
      <c r="AL101" s="115" t="str">
        <f ca="1">IF($R101=1,SUM($Z$1:Z101),"")</f>
        <v/>
      </c>
      <c r="AM101" s="115" t="str">
        <f ca="1">IF($R101=1,SUM($AA$1:AA101),"")</f>
        <v/>
      </c>
      <c r="AN101" s="115" t="str">
        <f ca="1">IF($R101=1,SUM($AB$1:AB101),"")</f>
        <v/>
      </c>
      <c r="AO101" s="115" t="str">
        <f ca="1">IF($R101=1,SUM($AC$1:AC101),"")</f>
        <v/>
      </c>
      <c r="AQ101" s="120" t="str">
        <f t="shared" si="21"/>
        <v>15:40</v>
      </c>
    </row>
    <row r="102" spans="6:43" x14ac:dyDescent="0.3">
      <c r="F102" s="115">
        <f t="shared" si="22"/>
        <v>15</v>
      </c>
      <c r="G102" s="117">
        <f t="shared" si="17"/>
        <v>45</v>
      </c>
      <c r="H102" s="118">
        <f t="shared" si="18"/>
        <v>0.65625</v>
      </c>
      <c r="K102" s="116" t="str">
        <f xml:space="preserve"> IF(O102=1,"",RTD("cqg.rtd",,"StudyData",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/>
      </c>
      <c r="L102" s="116" t="e">
        <f>IF(K102="",NA(),RTD("cqg.rtd",,"StudyData",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>#N/A</v>
      </c>
      <c r="O102" s="115">
        <f t="shared" si="19"/>
        <v>1</v>
      </c>
      <c r="R102" s="115">
        <f t="shared" ca="1" si="20"/>
        <v>1.0659999999999927</v>
      </c>
      <c r="S102" s="115" t="str">
        <f>IF(O102=1,"",RTD("cqg.rtd",,"StudyData", "(Vol("&amp;$E$13&amp;")when  (LocalYear("&amp;$E$13&amp;")="&amp;$D$2&amp;" AND LocalMonth("&amp;$E$13&amp;")="&amp;$C$2&amp;" AND LocalDay("&amp;$E$13&amp;")="&amp;$B$2&amp;" AND LocalHour("&amp;$E$13&amp;")="&amp;F102&amp;" AND LocalMinute("&amp;$E$13&amp;")="&amp;G102&amp;"))", "Bar", "", "Close", "5", "0", "", "", "","FALSE","T"))</f>
        <v/>
      </c>
      <c r="T102" s="115" t="str">
        <f>IF(O102=1,"",RTD("cqg.rtd",,"StudyData", "(Vol("&amp;$E$14&amp;")when  (LocalYear("&amp;$E$14&amp;")="&amp;$D$3&amp;" AND LocalMonth("&amp;$E$14&amp;")="&amp;$C$3&amp;" AND LocalDay("&amp;$E$14&amp;")="&amp;$B$3&amp;" AND LocalHour("&amp;$E$14&amp;")="&amp;F102&amp;" AND LocalMinute("&amp;$E$14&amp;")="&amp;G102&amp;"))", "Bar", "", "Close", "5", "0", "", "", "","FALSE","T"))</f>
        <v/>
      </c>
      <c r="U102" s="115" t="str">
        <f>IF(O102=1,"",RTD("cqg.rtd",,"StudyData", "(Vol("&amp;$E$15&amp;")when  (LocalYear("&amp;$E$15&amp;")="&amp;$D$4&amp;" AND LocalMonth("&amp;$E$15&amp;")="&amp;$C$4&amp;" AND LocalDay("&amp;$E$15&amp;")="&amp;$B$4&amp;" AND LocalHour("&amp;$E$15&amp;")="&amp;F102&amp;" AND LocalMinute("&amp;$E$15&amp;")="&amp;G102&amp;"))", "Bar", "", "Close", "5", "0", "", "", "","FALSE","T"))</f>
        <v/>
      </c>
      <c r="V102" s="115" t="str">
        <f>IF(O102=1,"",RTD("cqg.rtd",,"StudyData", "(Vol("&amp;$E$16&amp;")when  (LocalYear("&amp;$E$16&amp;")="&amp;$D$5&amp;" AND LocalMonth("&amp;$E$16&amp;")="&amp;$C$5&amp;" AND LocalDay("&amp;$E$16&amp;")="&amp;$B$5&amp;" AND LocalHour("&amp;$E$16&amp;")="&amp;F102&amp;" AND LocalMinute("&amp;$E$16&amp;")="&amp;G102&amp;"))", "Bar", "", "Close", "5", "0", "", "", "","FALSE","T"))</f>
        <v/>
      </c>
      <c r="W102" s="115" t="str">
        <f>IF(O102=1,"",RTD("cqg.rtd",,"StudyData", "(Vol("&amp;$E$17&amp;")when  (LocalYear("&amp;$E$17&amp;")="&amp;$D$6&amp;" AND LocalMonth("&amp;$E$17&amp;")="&amp;$C$6&amp;" AND LocalDay("&amp;$E$17&amp;")="&amp;$B$6&amp;" AND LocalHour("&amp;$E$17&amp;")="&amp;F102&amp;" AND LocalMinute("&amp;$E$17&amp;")="&amp;G102&amp;"))", "Bar", "", "Close", "5", "0", "", "", "","FALSE","T"))</f>
        <v/>
      </c>
      <c r="X102" s="115" t="str">
        <f>IF(O102=1,"",RTD("cqg.rtd",,"StudyData", "(Vol("&amp;$E$18&amp;")when  (LocalYear("&amp;$E$18&amp;")="&amp;$D$7&amp;" AND LocalMonth("&amp;$E$18&amp;")="&amp;$C$7&amp;" AND LocalDay("&amp;$E$18&amp;")="&amp;$B$7&amp;" AND LocalHour("&amp;$E$18&amp;")="&amp;F102&amp;" AND LocalMinute("&amp;$E$18&amp;")="&amp;G102&amp;"))", "Bar", "", "Close", "5", "0", "", "", "","FALSE","T"))</f>
        <v/>
      </c>
      <c r="Y102" s="115" t="str">
        <f>IF(O102=1,"",RTD("cqg.rtd",,"StudyData", "(Vol("&amp;$E$19&amp;")when  (LocalYear("&amp;$E$19&amp;")="&amp;$D$8&amp;" AND LocalMonth("&amp;$E$19&amp;")="&amp;$C$8&amp;" AND LocalDay("&amp;$E$19&amp;")="&amp;$B$8&amp;" AND LocalHour("&amp;$E$19&amp;")="&amp;F102&amp;" AND LocalMinute("&amp;$E$19&amp;")="&amp;G102&amp;"))", "Bar", "", "Close", "5", "0", "", "", "","FALSE","T"))</f>
        <v/>
      </c>
      <c r="Z102" s="115" t="str">
        <f>IF(O102=1,"",RTD("cqg.rtd",,"StudyData", "(Vol("&amp;$E$20&amp;")when  (LocalYear("&amp;$E$20&amp;")="&amp;$D$9&amp;" AND LocalMonth("&amp;$E$20&amp;")="&amp;$C$9&amp;" AND LocalDay("&amp;$E$20&amp;")="&amp;$B$9&amp;" AND LocalHour("&amp;$E$20&amp;")="&amp;F102&amp;" AND LocalMinute("&amp;$E$20&amp;")="&amp;G102&amp;"))", "Bar", "", "Close", "5", "0", "", "", "","FALSE","T"))</f>
        <v/>
      </c>
      <c r="AA102" s="115" t="str">
        <f>IF(O102=1,"",RTD("cqg.rtd",,"StudyData", "(Vol("&amp;$E$21&amp;")when  (LocalYear("&amp;$E$21&amp;")="&amp;$D$10&amp;" AND LocalMonth("&amp;$E$21&amp;")="&amp;$C$10&amp;" AND LocalDay("&amp;$E$21&amp;")="&amp;$B$10&amp;" AND LocalHour("&amp;$E$21&amp;")="&amp;F102&amp;" AND LocalMinute("&amp;$E$21&amp;")="&amp;G102&amp;"))", "Bar", "", "Close", "5", "0", "", "", "","FALSE","T"))</f>
        <v/>
      </c>
      <c r="AB102" s="115" t="str">
        <f>IF(O102=1,"",RTD("cqg.rtd",,"StudyData", "(Vol("&amp;$E$21&amp;")when  (LocalYear("&amp;$E$21&amp;")="&amp;$D$11&amp;" AND LocalMonth("&amp;$E$21&amp;")="&amp;$C$11&amp;" AND LocalDay("&amp;$E$21&amp;")="&amp;$B$11&amp;" AND LocalHour("&amp;$E$21&amp;")="&amp;F102&amp;" AND LocalMinute("&amp;$E$21&amp;")="&amp;G102&amp;"))", "Bar", "", "Close", "5", "0", "", "", "","FALSE","T"))</f>
        <v/>
      </c>
      <c r="AC102" s="116" t="str">
        <f t="shared" si="16"/>
        <v/>
      </c>
      <c r="AE102" s="115" t="str">
        <f ca="1">IF($R102=1,SUM($S$1:S102),"")</f>
        <v/>
      </c>
      <c r="AF102" s="115" t="str">
        <f ca="1">IF($R102=1,SUM($T$1:T102),"")</f>
        <v/>
      </c>
      <c r="AG102" s="115" t="str">
        <f ca="1">IF($R102=1,SUM($U$1:U102),"")</f>
        <v/>
      </c>
      <c r="AH102" s="115" t="str">
        <f ca="1">IF($R102=1,SUM($V$1:V102),"")</f>
        <v/>
      </c>
      <c r="AI102" s="115" t="str">
        <f ca="1">IF($R102=1,SUM($W$1:W102),"")</f>
        <v/>
      </c>
      <c r="AJ102" s="115" t="str">
        <f ca="1">IF($R102=1,SUM($X$1:X102),"")</f>
        <v/>
      </c>
      <c r="AK102" s="115" t="str">
        <f ca="1">IF($R102=1,SUM($Y$1:Y102),"")</f>
        <v/>
      </c>
      <c r="AL102" s="115" t="str">
        <f ca="1">IF($R102=1,SUM($Z$1:Z102),"")</f>
        <v/>
      </c>
      <c r="AM102" s="115" t="str">
        <f ca="1">IF($R102=1,SUM($AA$1:AA102),"")</f>
        <v/>
      </c>
      <c r="AN102" s="115" t="str">
        <f ca="1">IF($R102=1,SUM($AB$1:AB102),"")</f>
        <v/>
      </c>
      <c r="AO102" s="115" t="str">
        <f ca="1">IF($R102=1,SUM($AC$1:AC102),"")</f>
        <v/>
      </c>
      <c r="AQ102" s="120" t="str">
        <f t="shared" si="21"/>
        <v>15:45</v>
      </c>
    </row>
    <row r="103" spans="6:43" x14ac:dyDescent="0.3">
      <c r="F103" s="115">
        <f t="shared" si="22"/>
        <v>15</v>
      </c>
      <c r="G103" s="117">
        <f t="shared" si="17"/>
        <v>50</v>
      </c>
      <c r="H103" s="118">
        <f t="shared" si="18"/>
        <v>0.65972222222222221</v>
      </c>
      <c r="K103" s="116" t="str">
        <f xml:space="preserve"> IF(O103=1,"",RTD("cqg.rtd",,"StudyData",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/>
      </c>
      <c r="L103" s="116" t="e">
        <f>IF(K103="",NA(),RTD("cqg.rtd",,"StudyData",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>#N/A</v>
      </c>
      <c r="O103" s="115">
        <f t="shared" si="19"/>
        <v>1</v>
      </c>
      <c r="R103" s="115">
        <f t="shared" ca="1" si="20"/>
        <v>1.0669999999999926</v>
      </c>
      <c r="S103" s="115" t="str">
        <f>IF(O103=1,"",RTD("cqg.rtd",,"StudyData", "(Vol("&amp;$E$13&amp;")when  (LocalYear("&amp;$E$13&amp;")="&amp;$D$2&amp;" AND LocalMonth("&amp;$E$13&amp;")="&amp;$C$2&amp;" AND LocalDay("&amp;$E$13&amp;")="&amp;$B$2&amp;" AND LocalHour("&amp;$E$13&amp;")="&amp;F103&amp;" AND LocalMinute("&amp;$E$13&amp;")="&amp;G103&amp;"))", "Bar", "", "Close", "5", "0", "", "", "","FALSE","T"))</f>
        <v/>
      </c>
      <c r="T103" s="115" t="str">
        <f>IF(O103=1,"",RTD("cqg.rtd",,"StudyData", "(Vol("&amp;$E$14&amp;")when  (LocalYear("&amp;$E$14&amp;")="&amp;$D$3&amp;" AND LocalMonth("&amp;$E$14&amp;")="&amp;$C$3&amp;" AND LocalDay("&amp;$E$14&amp;")="&amp;$B$3&amp;" AND LocalHour("&amp;$E$14&amp;")="&amp;F103&amp;" AND LocalMinute("&amp;$E$14&amp;")="&amp;G103&amp;"))", "Bar", "", "Close", "5", "0", "", "", "","FALSE","T"))</f>
        <v/>
      </c>
      <c r="U103" s="115" t="str">
        <f>IF(O103=1,"",RTD("cqg.rtd",,"StudyData", "(Vol("&amp;$E$15&amp;")when  (LocalYear("&amp;$E$15&amp;")="&amp;$D$4&amp;" AND LocalMonth("&amp;$E$15&amp;")="&amp;$C$4&amp;" AND LocalDay("&amp;$E$15&amp;")="&amp;$B$4&amp;" AND LocalHour("&amp;$E$15&amp;")="&amp;F103&amp;" AND LocalMinute("&amp;$E$15&amp;")="&amp;G103&amp;"))", "Bar", "", "Close", "5", "0", "", "", "","FALSE","T"))</f>
        <v/>
      </c>
      <c r="V103" s="115" t="str">
        <f>IF(O103=1,"",RTD("cqg.rtd",,"StudyData", "(Vol("&amp;$E$16&amp;")when  (LocalYear("&amp;$E$16&amp;")="&amp;$D$5&amp;" AND LocalMonth("&amp;$E$16&amp;")="&amp;$C$5&amp;" AND LocalDay("&amp;$E$16&amp;")="&amp;$B$5&amp;" AND LocalHour("&amp;$E$16&amp;")="&amp;F103&amp;" AND LocalMinute("&amp;$E$16&amp;")="&amp;G103&amp;"))", "Bar", "", "Close", "5", "0", "", "", "","FALSE","T"))</f>
        <v/>
      </c>
      <c r="W103" s="115" t="str">
        <f>IF(O103=1,"",RTD("cqg.rtd",,"StudyData", "(Vol("&amp;$E$17&amp;")when  (LocalYear("&amp;$E$17&amp;")="&amp;$D$6&amp;" AND LocalMonth("&amp;$E$17&amp;")="&amp;$C$6&amp;" AND LocalDay("&amp;$E$17&amp;")="&amp;$B$6&amp;" AND LocalHour("&amp;$E$17&amp;")="&amp;F103&amp;" AND LocalMinute("&amp;$E$17&amp;")="&amp;G103&amp;"))", "Bar", "", "Close", "5", "0", "", "", "","FALSE","T"))</f>
        <v/>
      </c>
      <c r="X103" s="115" t="str">
        <f>IF(O103=1,"",RTD("cqg.rtd",,"StudyData", "(Vol("&amp;$E$18&amp;")when  (LocalYear("&amp;$E$18&amp;")="&amp;$D$7&amp;" AND LocalMonth("&amp;$E$18&amp;")="&amp;$C$7&amp;" AND LocalDay("&amp;$E$18&amp;")="&amp;$B$7&amp;" AND LocalHour("&amp;$E$18&amp;")="&amp;F103&amp;" AND LocalMinute("&amp;$E$18&amp;")="&amp;G103&amp;"))", "Bar", "", "Close", "5", "0", "", "", "","FALSE","T"))</f>
        <v/>
      </c>
      <c r="Y103" s="115" t="str">
        <f>IF(O103=1,"",RTD("cqg.rtd",,"StudyData", "(Vol("&amp;$E$19&amp;")when  (LocalYear("&amp;$E$19&amp;")="&amp;$D$8&amp;" AND LocalMonth("&amp;$E$19&amp;")="&amp;$C$8&amp;" AND LocalDay("&amp;$E$19&amp;")="&amp;$B$8&amp;" AND LocalHour("&amp;$E$19&amp;")="&amp;F103&amp;" AND LocalMinute("&amp;$E$19&amp;")="&amp;G103&amp;"))", "Bar", "", "Close", "5", "0", "", "", "","FALSE","T"))</f>
        <v/>
      </c>
      <c r="Z103" s="115" t="str">
        <f>IF(O103=1,"",RTD("cqg.rtd",,"StudyData", "(Vol("&amp;$E$20&amp;")when  (LocalYear("&amp;$E$20&amp;")="&amp;$D$9&amp;" AND LocalMonth("&amp;$E$20&amp;")="&amp;$C$9&amp;" AND LocalDay("&amp;$E$20&amp;")="&amp;$B$9&amp;" AND LocalHour("&amp;$E$20&amp;")="&amp;F103&amp;" AND LocalMinute("&amp;$E$20&amp;")="&amp;G103&amp;"))", "Bar", "", "Close", "5", "0", "", "", "","FALSE","T"))</f>
        <v/>
      </c>
      <c r="AA103" s="115" t="str">
        <f>IF(O103=1,"",RTD("cqg.rtd",,"StudyData", "(Vol("&amp;$E$21&amp;")when  (LocalYear("&amp;$E$21&amp;")="&amp;$D$10&amp;" AND LocalMonth("&amp;$E$21&amp;")="&amp;$C$10&amp;" AND LocalDay("&amp;$E$21&amp;")="&amp;$B$10&amp;" AND LocalHour("&amp;$E$21&amp;")="&amp;F103&amp;" AND LocalMinute("&amp;$E$21&amp;")="&amp;G103&amp;"))", "Bar", "", "Close", "5", "0", "", "", "","FALSE","T"))</f>
        <v/>
      </c>
      <c r="AB103" s="115" t="str">
        <f>IF(O103=1,"",RTD("cqg.rtd",,"StudyData", "(Vol("&amp;$E$21&amp;")when  (LocalYear("&amp;$E$21&amp;")="&amp;$D$11&amp;" AND LocalMonth("&amp;$E$21&amp;")="&amp;$C$11&amp;" AND LocalDay("&amp;$E$21&amp;")="&amp;$B$11&amp;" AND LocalHour("&amp;$E$21&amp;")="&amp;F103&amp;" AND LocalMinute("&amp;$E$21&amp;")="&amp;G103&amp;"))", "Bar", "", "Close", "5", "0", "", "", "","FALSE","T"))</f>
        <v/>
      </c>
      <c r="AC103" s="116" t="str">
        <f t="shared" si="16"/>
        <v/>
      </c>
      <c r="AE103" s="115" t="str">
        <f ca="1">IF($R103=1,SUM($S$1:S103),"")</f>
        <v/>
      </c>
      <c r="AF103" s="115" t="str">
        <f ca="1">IF($R103=1,SUM($T$1:T103),"")</f>
        <v/>
      </c>
      <c r="AG103" s="115" t="str">
        <f ca="1">IF($R103=1,SUM($U$1:U103),"")</f>
        <v/>
      </c>
      <c r="AH103" s="115" t="str">
        <f ca="1">IF($R103=1,SUM($V$1:V103),"")</f>
        <v/>
      </c>
      <c r="AI103" s="115" t="str">
        <f ca="1">IF($R103=1,SUM($W$1:W103),"")</f>
        <v/>
      </c>
      <c r="AJ103" s="115" t="str">
        <f ca="1">IF($R103=1,SUM($X$1:X103),"")</f>
        <v/>
      </c>
      <c r="AK103" s="115" t="str">
        <f ca="1">IF($R103=1,SUM($Y$1:Y103),"")</f>
        <v/>
      </c>
      <c r="AL103" s="115" t="str">
        <f ca="1">IF($R103=1,SUM($Z$1:Z103),"")</f>
        <v/>
      </c>
      <c r="AM103" s="115" t="str">
        <f ca="1">IF($R103=1,SUM($AA$1:AA103),"")</f>
        <v/>
      </c>
      <c r="AN103" s="115" t="str">
        <f ca="1">IF($R103=1,SUM($AB$1:AB103),"")</f>
        <v/>
      </c>
      <c r="AO103" s="115" t="str">
        <f ca="1">IF($R103=1,SUM($AC$1:AC103),"")</f>
        <v/>
      </c>
      <c r="AQ103" s="120" t="str">
        <f t="shared" si="21"/>
        <v>15:50</v>
      </c>
    </row>
    <row r="104" spans="6:43" x14ac:dyDescent="0.3">
      <c r="F104" s="115">
        <f t="shared" si="22"/>
        <v>15</v>
      </c>
      <c r="G104" s="117">
        <f t="shared" si="17"/>
        <v>55</v>
      </c>
      <c r="H104" s="118">
        <f t="shared" si="18"/>
        <v>0.66319444444444442</v>
      </c>
      <c r="K104" s="116" t="str">
        <f xml:space="preserve"> IF(O104=1,"",RTD("cqg.rtd",,"StudyData",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/>
      </c>
      <c r="L104" s="116" t="e">
        <f>IF(K104="",NA(),RTD("cqg.rtd",,"StudyData",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>#N/A</v>
      </c>
      <c r="O104" s="115">
        <f t="shared" si="19"/>
        <v>1</v>
      </c>
      <c r="R104" s="115">
        <f t="shared" ca="1" si="20"/>
        <v>1.0679999999999925</v>
      </c>
      <c r="S104" s="115" t="str">
        <f>IF(O104=1,"",RTD("cqg.rtd",,"StudyData", "(Vol("&amp;$E$13&amp;")when  (LocalYear("&amp;$E$13&amp;")="&amp;$D$2&amp;" AND LocalMonth("&amp;$E$13&amp;")="&amp;$C$2&amp;" AND LocalDay("&amp;$E$13&amp;")="&amp;$B$2&amp;" AND LocalHour("&amp;$E$13&amp;")="&amp;F104&amp;" AND LocalMinute("&amp;$E$13&amp;")="&amp;G104&amp;"))", "Bar", "", "Close", "5", "0", "", "", "","FALSE","T"))</f>
        <v/>
      </c>
      <c r="T104" s="115" t="str">
        <f>IF(O104=1,"",RTD("cqg.rtd",,"StudyData", "(Vol("&amp;$E$14&amp;")when  (LocalYear("&amp;$E$14&amp;")="&amp;$D$3&amp;" AND LocalMonth("&amp;$E$14&amp;")="&amp;$C$3&amp;" AND LocalDay("&amp;$E$14&amp;")="&amp;$B$3&amp;" AND LocalHour("&amp;$E$14&amp;")="&amp;F104&amp;" AND LocalMinute("&amp;$E$14&amp;")="&amp;G104&amp;"))", "Bar", "", "Close", "5", "0", "", "", "","FALSE","T"))</f>
        <v/>
      </c>
      <c r="U104" s="115" t="str">
        <f>IF(O104=1,"",RTD("cqg.rtd",,"StudyData", "(Vol("&amp;$E$15&amp;")when  (LocalYear("&amp;$E$15&amp;")="&amp;$D$4&amp;" AND LocalMonth("&amp;$E$15&amp;")="&amp;$C$4&amp;" AND LocalDay("&amp;$E$15&amp;")="&amp;$B$4&amp;" AND LocalHour("&amp;$E$15&amp;")="&amp;F104&amp;" AND LocalMinute("&amp;$E$15&amp;")="&amp;G104&amp;"))", "Bar", "", "Close", "5", "0", "", "", "","FALSE","T"))</f>
        <v/>
      </c>
      <c r="V104" s="115" t="str">
        <f>IF(O104=1,"",RTD("cqg.rtd",,"StudyData", "(Vol("&amp;$E$16&amp;")when  (LocalYear("&amp;$E$16&amp;")="&amp;$D$5&amp;" AND LocalMonth("&amp;$E$16&amp;")="&amp;$C$5&amp;" AND LocalDay("&amp;$E$16&amp;")="&amp;$B$5&amp;" AND LocalHour("&amp;$E$16&amp;")="&amp;F104&amp;" AND LocalMinute("&amp;$E$16&amp;")="&amp;G104&amp;"))", "Bar", "", "Close", "5", "0", "", "", "","FALSE","T"))</f>
        <v/>
      </c>
      <c r="W104" s="115" t="str">
        <f>IF(O104=1,"",RTD("cqg.rtd",,"StudyData", "(Vol("&amp;$E$17&amp;")when  (LocalYear("&amp;$E$17&amp;")="&amp;$D$6&amp;" AND LocalMonth("&amp;$E$17&amp;")="&amp;$C$6&amp;" AND LocalDay("&amp;$E$17&amp;")="&amp;$B$6&amp;" AND LocalHour("&amp;$E$17&amp;")="&amp;F104&amp;" AND LocalMinute("&amp;$E$17&amp;")="&amp;G104&amp;"))", "Bar", "", "Close", "5", "0", "", "", "","FALSE","T"))</f>
        <v/>
      </c>
      <c r="X104" s="115" t="str">
        <f>IF(O104=1,"",RTD("cqg.rtd",,"StudyData", "(Vol("&amp;$E$18&amp;")when  (LocalYear("&amp;$E$18&amp;")="&amp;$D$7&amp;" AND LocalMonth("&amp;$E$18&amp;")="&amp;$C$7&amp;" AND LocalDay("&amp;$E$18&amp;")="&amp;$B$7&amp;" AND LocalHour("&amp;$E$18&amp;")="&amp;F104&amp;" AND LocalMinute("&amp;$E$18&amp;")="&amp;G104&amp;"))", "Bar", "", "Close", "5", "0", "", "", "","FALSE","T"))</f>
        <v/>
      </c>
      <c r="Y104" s="115" t="str">
        <f>IF(O104=1,"",RTD("cqg.rtd",,"StudyData", "(Vol("&amp;$E$19&amp;")when  (LocalYear("&amp;$E$19&amp;")="&amp;$D$8&amp;" AND LocalMonth("&amp;$E$19&amp;")="&amp;$C$8&amp;" AND LocalDay("&amp;$E$19&amp;")="&amp;$B$8&amp;" AND LocalHour("&amp;$E$19&amp;")="&amp;F104&amp;" AND LocalMinute("&amp;$E$19&amp;")="&amp;G104&amp;"))", "Bar", "", "Close", "5", "0", "", "", "","FALSE","T"))</f>
        <v/>
      </c>
      <c r="Z104" s="115" t="str">
        <f>IF(O104=1,"",RTD("cqg.rtd",,"StudyData", "(Vol("&amp;$E$20&amp;")when  (LocalYear("&amp;$E$20&amp;")="&amp;$D$9&amp;" AND LocalMonth("&amp;$E$20&amp;")="&amp;$C$9&amp;" AND LocalDay("&amp;$E$20&amp;")="&amp;$B$9&amp;" AND LocalHour("&amp;$E$20&amp;")="&amp;F104&amp;" AND LocalMinute("&amp;$E$20&amp;")="&amp;G104&amp;"))", "Bar", "", "Close", "5", "0", "", "", "","FALSE","T"))</f>
        <v/>
      </c>
      <c r="AA104" s="115" t="str">
        <f>IF(O104=1,"",RTD("cqg.rtd",,"StudyData", "(Vol("&amp;$E$21&amp;")when  (LocalYear("&amp;$E$21&amp;")="&amp;$D$10&amp;" AND LocalMonth("&amp;$E$21&amp;")="&amp;$C$10&amp;" AND LocalDay("&amp;$E$21&amp;")="&amp;$B$10&amp;" AND LocalHour("&amp;$E$21&amp;")="&amp;F104&amp;" AND LocalMinute("&amp;$E$21&amp;")="&amp;G104&amp;"))", "Bar", "", "Close", "5", "0", "", "", "","FALSE","T"))</f>
        <v/>
      </c>
      <c r="AB104" s="115" t="str">
        <f>IF(O104=1,"",RTD("cqg.rtd",,"StudyData", "(Vol("&amp;$E$21&amp;")when  (LocalYear("&amp;$E$21&amp;")="&amp;$D$11&amp;" AND LocalMonth("&amp;$E$21&amp;")="&amp;$C$11&amp;" AND LocalDay("&amp;$E$21&amp;")="&amp;$B$11&amp;" AND LocalHour("&amp;$E$21&amp;")="&amp;F104&amp;" AND LocalMinute("&amp;$E$21&amp;")="&amp;G104&amp;"))", "Bar", "", "Close", "5", "0", "", "", "","FALSE","T"))</f>
        <v/>
      </c>
      <c r="AC104" s="116" t="str">
        <f t="shared" si="16"/>
        <v/>
      </c>
      <c r="AE104" s="115" t="str">
        <f ca="1">IF($R104=1,SUM($S$1:S104),"")</f>
        <v/>
      </c>
      <c r="AF104" s="115" t="str">
        <f ca="1">IF($R104=1,SUM($T$1:T104),"")</f>
        <v/>
      </c>
      <c r="AG104" s="115" t="str">
        <f ca="1">IF($R104=1,SUM($U$1:U104),"")</f>
        <v/>
      </c>
      <c r="AH104" s="115" t="str">
        <f ca="1">IF($R104=1,SUM($V$1:V104),"")</f>
        <v/>
      </c>
      <c r="AI104" s="115" t="str">
        <f ca="1">IF($R104=1,SUM($W$1:W104),"")</f>
        <v/>
      </c>
      <c r="AJ104" s="115" t="str">
        <f ca="1">IF($R104=1,SUM($X$1:X104),"")</f>
        <v/>
      </c>
      <c r="AK104" s="115" t="str">
        <f ca="1">IF($R104=1,SUM($Y$1:Y104),"")</f>
        <v/>
      </c>
      <c r="AL104" s="115" t="str">
        <f ca="1">IF($R104=1,SUM($Z$1:Z104),"")</f>
        <v/>
      </c>
      <c r="AM104" s="115" t="str">
        <f ca="1">IF($R104=1,SUM($AA$1:AA104),"")</f>
        <v/>
      </c>
      <c r="AN104" s="115" t="str">
        <f ca="1">IF($R104=1,SUM($AB$1:AB104),"")</f>
        <v/>
      </c>
      <c r="AO104" s="115" t="str">
        <f ca="1">IF($R104=1,SUM($AC$1:AC104),"")</f>
        <v/>
      </c>
      <c r="AQ104" s="120" t="str">
        <f t="shared" si="21"/>
        <v>15:55</v>
      </c>
    </row>
    <row r="105" spans="6:43" x14ac:dyDescent="0.3">
      <c r="F105" s="115">
        <f t="shared" si="22"/>
        <v>16</v>
      </c>
      <c r="G105" s="117" t="str">
        <f t="shared" si="17"/>
        <v>00</v>
      </c>
      <c r="H105" s="118">
        <f t="shared" si="18"/>
        <v>0.66666666666666663</v>
      </c>
      <c r="K105" s="116" t="str">
        <f xml:space="preserve"> IF(O105=1,"",RTD("cqg.rtd",,"StudyData",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/>
      </c>
      <c r="L105" s="116" t="e">
        <f>IF(K105="",NA(),RTD("cqg.rtd",,"StudyData",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>#N/A</v>
      </c>
      <c r="O105" s="115">
        <f t="shared" si="19"/>
        <v>1</v>
      </c>
      <c r="R105" s="115">
        <f t="shared" ca="1" si="20"/>
        <v>1.0689999999999924</v>
      </c>
      <c r="S105" s="115" t="str">
        <f>IF(O105=1,"",RTD("cqg.rtd",,"StudyData", "(Vol("&amp;$E$13&amp;")when  (LocalYear("&amp;$E$13&amp;")="&amp;$D$2&amp;" AND LocalMonth("&amp;$E$13&amp;")="&amp;$C$2&amp;" AND LocalDay("&amp;$E$13&amp;")="&amp;$B$2&amp;" AND LocalHour("&amp;$E$13&amp;")="&amp;F105&amp;" AND LocalMinute("&amp;$E$13&amp;")="&amp;G105&amp;"))", "Bar", "", "Close", "5", "0", "", "", "","FALSE","T"))</f>
        <v/>
      </c>
      <c r="T105" s="115" t="str">
        <f>IF(O105=1,"",RTD("cqg.rtd",,"StudyData", "(Vol("&amp;$E$14&amp;")when  (LocalYear("&amp;$E$14&amp;")="&amp;$D$3&amp;" AND LocalMonth("&amp;$E$14&amp;")="&amp;$C$3&amp;" AND LocalDay("&amp;$E$14&amp;")="&amp;$B$3&amp;" AND LocalHour("&amp;$E$14&amp;")="&amp;F105&amp;" AND LocalMinute("&amp;$E$14&amp;")="&amp;G105&amp;"))", "Bar", "", "Close", "5", "0", "", "", "","FALSE","T"))</f>
        <v/>
      </c>
      <c r="U105" s="115" t="str">
        <f>IF(O105=1,"",RTD("cqg.rtd",,"StudyData", "(Vol("&amp;$E$15&amp;")when  (LocalYear("&amp;$E$15&amp;")="&amp;$D$4&amp;" AND LocalMonth("&amp;$E$15&amp;")="&amp;$C$4&amp;" AND LocalDay("&amp;$E$15&amp;")="&amp;$B$4&amp;" AND LocalHour("&amp;$E$15&amp;")="&amp;F105&amp;" AND LocalMinute("&amp;$E$15&amp;")="&amp;G105&amp;"))", "Bar", "", "Close", "5", "0", "", "", "","FALSE","T"))</f>
        <v/>
      </c>
      <c r="V105" s="115" t="str">
        <f>IF(O105=1,"",RTD("cqg.rtd",,"StudyData", "(Vol("&amp;$E$16&amp;")when  (LocalYear("&amp;$E$16&amp;")="&amp;$D$5&amp;" AND LocalMonth("&amp;$E$16&amp;")="&amp;$C$5&amp;" AND LocalDay("&amp;$E$16&amp;")="&amp;$B$5&amp;" AND LocalHour("&amp;$E$16&amp;")="&amp;F105&amp;" AND LocalMinute("&amp;$E$16&amp;")="&amp;G105&amp;"))", "Bar", "", "Close", "5", "0", "", "", "","FALSE","T"))</f>
        <v/>
      </c>
      <c r="W105" s="115" t="str">
        <f>IF(O105=1,"",RTD("cqg.rtd",,"StudyData", "(Vol("&amp;$E$17&amp;")when  (LocalYear("&amp;$E$17&amp;")="&amp;$D$6&amp;" AND LocalMonth("&amp;$E$17&amp;")="&amp;$C$6&amp;" AND LocalDay("&amp;$E$17&amp;")="&amp;$B$6&amp;" AND LocalHour("&amp;$E$17&amp;")="&amp;F105&amp;" AND LocalMinute("&amp;$E$17&amp;")="&amp;G105&amp;"))", "Bar", "", "Close", "5", "0", "", "", "","FALSE","T"))</f>
        <v/>
      </c>
      <c r="X105" s="115" t="str">
        <f>IF(O105=1,"",RTD("cqg.rtd",,"StudyData", "(Vol("&amp;$E$18&amp;")when  (LocalYear("&amp;$E$18&amp;")="&amp;$D$7&amp;" AND LocalMonth("&amp;$E$18&amp;")="&amp;$C$7&amp;" AND LocalDay("&amp;$E$18&amp;")="&amp;$B$7&amp;" AND LocalHour("&amp;$E$18&amp;")="&amp;F105&amp;" AND LocalMinute("&amp;$E$18&amp;")="&amp;G105&amp;"))", "Bar", "", "Close", "5", "0", "", "", "","FALSE","T"))</f>
        <v/>
      </c>
      <c r="Y105" s="115" t="str">
        <f>IF(O105=1,"",RTD("cqg.rtd",,"StudyData", "(Vol("&amp;$E$19&amp;")when  (LocalYear("&amp;$E$19&amp;")="&amp;$D$8&amp;" AND LocalMonth("&amp;$E$19&amp;")="&amp;$C$8&amp;" AND LocalDay("&amp;$E$19&amp;")="&amp;$B$8&amp;" AND LocalHour("&amp;$E$19&amp;")="&amp;F105&amp;" AND LocalMinute("&amp;$E$19&amp;")="&amp;G105&amp;"))", "Bar", "", "Close", "5", "0", "", "", "","FALSE","T"))</f>
        <v/>
      </c>
      <c r="Z105" s="115" t="str">
        <f>IF(O105=1,"",RTD("cqg.rtd",,"StudyData", "(Vol("&amp;$E$20&amp;")when  (LocalYear("&amp;$E$20&amp;")="&amp;$D$9&amp;" AND LocalMonth("&amp;$E$20&amp;")="&amp;$C$9&amp;" AND LocalDay("&amp;$E$20&amp;")="&amp;$B$9&amp;" AND LocalHour("&amp;$E$20&amp;")="&amp;F105&amp;" AND LocalMinute("&amp;$E$20&amp;")="&amp;G105&amp;"))", "Bar", "", "Close", "5", "0", "", "", "","FALSE","T"))</f>
        <v/>
      </c>
      <c r="AA105" s="115" t="str">
        <f>IF(O105=1,"",RTD("cqg.rtd",,"StudyData", "(Vol("&amp;$E$21&amp;")when  (LocalYear("&amp;$E$21&amp;")="&amp;$D$10&amp;" AND LocalMonth("&amp;$E$21&amp;")="&amp;$C$10&amp;" AND LocalDay("&amp;$E$21&amp;")="&amp;$B$10&amp;" AND LocalHour("&amp;$E$21&amp;")="&amp;F105&amp;" AND LocalMinute("&amp;$E$21&amp;")="&amp;G105&amp;"))", "Bar", "", "Close", "5", "0", "", "", "","FALSE","T"))</f>
        <v/>
      </c>
      <c r="AB105" s="115" t="str">
        <f>IF(O105=1,"",RTD("cqg.rtd",,"StudyData", "(Vol("&amp;$E$21&amp;")when  (LocalYear("&amp;$E$21&amp;")="&amp;$D$11&amp;" AND LocalMonth("&amp;$E$21&amp;")="&amp;$C$11&amp;" AND LocalDay("&amp;$E$21&amp;")="&amp;$B$11&amp;" AND LocalHour("&amp;$E$21&amp;")="&amp;F105&amp;" AND LocalMinute("&amp;$E$21&amp;")="&amp;G105&amp;"))", "Bar", "", "Close", "5", "0", "", "", "","FALSE","T"))</f>
        <v/>
      </c>
      <c r="AC105" s="116" t="str">
        <f t="shared" si="16"/>
        <v/>
      </c>
      <c r="AE105" s="115" t="str">
        <f ca="1">IF($R105=1,SUM($S$1:S105),"")</f>
        <v/>
      </c>
      <c r="AF105" s="115" t="str">
        <f ca="1">IF($R105=1,SUM($T$1:T105),"")</f>
        <v/>
      </c>
      <c r="AG105" s="115" t="str">
        <f ca="1">IF($R105=1,SUM($U$1:U105),"")</f>
        <v/>
      </c>
      <c r="AH105" s="115" t="str">
        <f ca="1">IF($R105=1,SUM($V$1:V105),"")</f>
        <v/>
      </c>
      <c r="AI105" s="115" t="str">
        <f ca="1">IF($R105=1,SUM($W$1:W105),"")</f>
        <v/>
      </c>
      <c r="AJ105" s="115" t="str">
        <f ca="1">IF($R105=1,SUM($X$1:X105),"")</f>
        <v/>
      </c>
      <c r="AK105" s="115" t="str">
        <f ca="1">IF($R105=1,SUM($Y$1:Y105),"")</f>
        <v/>
      </c>
      <c r="AL105" s="115" t="str">
        <f ca="1">IF($R105=1,SUM($Z$1:Z105),"")</f>
        <v/>
      </c>
      <c r="AM105" s="115" t="str">
        <f ca="1">IF($R105=1,SUM($AA$1:AA105),"")</f>
        <v/>
      </c>
      <c r="AN105" s="115" t="str">
        <f ca="1">IF($R105=1,SUM($AB$1:AB105),"")</f>
        <v/>
      </c>
      <c r="AO105" s="115" t="str">
        <f ca="1">IF($R105=1,SUM($AC$1:AC105),"")</f>
        <v/>
      </c>
      <c r="AQ105" s="120" t="str">
        <f t="shared" si="21"/>
        <v>16:00</v>
      </c>
    </row>
    <row r="106" spans="6:43" x14ac:dyDescent="0.3">
      <c r="F106" s="115">
        <f t="shared" si="22"/>
        <v>16</v>
      </c>
      <c r="G106" s="117" t="str">
        <f t="shared" si="17"/>
        <v>05</v>
      </c>
      <c r="H106" s="118">
        <f t="shared" si="18"/>
        <v>0.67013888888888884</v>
      </c>
      <c r="K106" s="116" t="str">
        <f xml:space="preserve"> IF(O106=1,"",RTD("cqg.rtd",,"StudyData",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/>
      </c>
      <c r="L106" s="116" t="e">
        <f>IF(K106="",NA(),RTD("cqg.rtd",,"StudyData",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>#N/A</v>
      </c>
      <c r="O106" s="115">
        <f t="shared" si="19"/>
        <v>1</v>
      </c>
      <c r="R106" s="115">
        <f t="shared" ca="1" si="20"/>
        <v>1.0699999999999923</v>
      </c>
      <c r="S106" s="115" t="str">
        <f>IF(O106=1,"",RTD("cqg.rtd",,"StudyData", "(Vol("&amp;$E$13&amp;")when  (LocalYear("&amp;$E$13&amp;")="&amp;$D$2&amp;" AND LocalMonth("&amp;$E$13&amp;")="&amp;$C$2&amp;" AND LocalDay("&amp;$E$13&amp;")="&amp;$B$2&amp;" AND LocalHour("&amp;$E$13&amp;")="&amp;F106&amp;" AND LocalMinute("&amp;$E$13&amp;")="&amp;G106&amp;"))", "Bar", "", "Close", "5", "0", "", "", "","FALSE","T"))</f>
        <v/>
      </c>
      <c r="T106" s="115" t="str">
        <f>IF(O106=1,"",RTD("cqg.rtd",,"StudyData", "(Vol("&amp;$E$14&amp;")when  (LocalYear("&amp;$E$14&amp;")="&amp;$D$3&amp;" AND LocalMonth("&amp;$E$14&amp;")="&amp;$C$3&amp;" AND LocalDay("&amp;$E$14&amp;")="&amp;$B$3&amp;" AND LocalHour("&amp;$E$14&amp;")="&amp;F106&amp;" AND LocalMinute("&amp;$E$14&amp;")="&amp;G106&amp;"))", "Bar", "", "Close", "5", "0", "", "", "","FALSE","T"))</f>
        <v/>
      </c>
      <c r="U106" s="115" t="str">
        <f>IF(O106=1,"",RTD("cqg.rtd",,"StudyData", "(Vol("&amp;$E$15&amp;")when  (LocalYear("&amp;$E$15&amp;")="&amp;$D$4&amp;" AND LocalMonth("&amp;$E$15&amp;")="&amp;$C$4&amp;" AND LocalDay("&amp;$E$15&amp;")="&amp;$B$4&amp;" AND LocalHour("&amp;$E$15&amp;")="&amp;F106&amp;" AND LocalMinute("&amp;$E$15&amp;")="&amp;G106&amp;"))", "Bar", "", "Close", "5", "0", "", "", "","FALSE","T"))</f>
        <v/>
      </c>
      <c r="V106" s="115" t="str">
        <f>IF(O106=1,"",RTD("cqg.rtd",,"StudyData", "(Vol("&amp;$E$16&amp;")when  (LocalYear("&amp;$E$16&amp;")="&amp;$D$5&amp;" AND LocalMonth("&amp;$E$16&amp;")="&amp;$C$5&amp;" AND LocalDay("&amp;$E$16&amp;")="&amp;$B$5&amp;" AND LocalHour("&amp;$E$16&amp;")="&amp;F106&amp;" AND LocalMinute("&amp;$E$16&amp;")="&amp;G106&amp;"))", "Bar", "", "Close", "5", "0", "", "", "","FALSE","T"))</f>
        <v/>
      </c>
      <c r="W106" s="115" t="str">
        <f>IF(O106=1,"",RTD("cqg.rtd",,"StudyData", "(Vol("&amp;$E$17&amp;")when  (LocalYear("&amp;$E$17&amp;")="&amp;$D$6&amp;" AND LocalMonth("&amp;$E$17&amp;")="&amp;$C$6&amp;" AND LocalDay("&amp;$E$17&amp;")="&amp;$B$6&amp;" AND LocalHour("&amp;$E$17&amp;")="&amp;F106&amp;" AND LocalMinute("&amp;$E$17&amp;")="&amp;G106&amp;"))", "Bar", "", "Close", "5", "0", "", "", "","FALSE","T"))</f>
        <v/>
      </c>
      <c r="X106" s="115" t="str">
        <f>IF(O106=1,"",RTD("cqg.rtd",,"StudyData", "(Vol("&amp;$E$18&amp;")when  (LocalYear("&amp;$E$18&amp;")="&amp;$D$7&amp;" AND LocalMonth("&amp;$E$18&amp;")="&amp;$C$7&amp;" AND LocalDay("&amp;$E$18&amp;")="&amp;$B$7&amp;" AND LocalHour("&amp;$E$18&amp;")="&amp;F106&amp;" AND LocalMinute("&amp;$E$18&amp;")="&amp;G106&amp;"))", "Bar", "", "Close", "5", "0", "", "", "","FALSE","T"))</f>
        <v/>
      </c>
      <c r="Y106" s="115" t="str">
        <f>IF(O106=1,"",RTD("cqg.rtd",,"StudyData", "(Vol("&amp;$E$19&amp;")when  (LocalYear("&amp;$E$19&amp;")="&amp;$D$8&amp;" AND LocalMonth("&amp;$E$19&amp;")="&amp;$C$8&amp;" AND LocalDay("&amp;$E$19&amp;")="&amp;$B$8&amp;" AND LocalHour("&amp;$E$19&amp;")="&amp;F106&amp;" AND LocalMinute("&amp;$E$19&amp;")="&amp;G106&amp;"))", "Bar", "", "Close", "5", "0", "", "", "","FALSE","T"))</f>
        <v/>
      </c>
      <c r="Z106" s="115" t="str">
        <f>IF(O106=1,"",RTD("cqg.rtd",,"StudyData", "(Vol("&amp;$E$20&amp;")when  (LocalYear("&amp;$E$20&amp;")="&amp;$D$9&amp;" AND LocalMonth("&amp;$E$20&amp;")="&amp;$C$9&amp;" AND LocalDay("&amp;$E$20&amp;")="&amp;$B$9&amp;" AND LocalHour("&amp;$E$20&amp;")="&amp;F106&amp;" AND LocalMinute("&amp;$E$20&amp;")="&amp;G106&amp;"))", "Bar", "", "Close", "5", "0", "", "", "","FALSE","T"))</f>
        <v/>
      </c>
      <c r="AA106" s="115" t="str">
        <f>IF(O106=1,"",RTD("cqg.rtd",,"StudyData", "(Vol("&amp;$E$21&amp;")when  (LocalYear("&amp;$E$21&amp;")="&amp;$D$10&amp;" AND LocalMonth("&amp;$E$21&amp;")="&amp;$C$10&amp;" AND LocalDay("&amp;$E$21&amp;")="&amp;$B$10&amp;" AND LocalHour("&amp;$E$21&amp;")="&amp;F106&amp;" AND LocalMinute("&amp;$E$21&amp;")="&amp;G106&amp;"))", "Bar", "", "Close", "5", "0", "", "", "","FALSE","T"))</f>
        <v/>
      </c>
      <c r="AB106" s="115" t="str">
        <f>IF(O106=1,"",RTD("cqg.rtd",,"StudyData", "(Vol("&amp;$E$21&amp;")when  (LocalYear("&amp;$E$21&amp;")="&amp;$D$11&amp;" AND LocalMonth("&amp;$E$21&amp;")="&amp;$C$11&amp;" AND LocalDay("&amp;$E$21&amp;")="&amp;$B$11&amp;" AND LocalHour("&amp;$E$21&amp;")="&amp;F106&amp;" AND LocalMinute("&amp;$E$21&amp;")="&amp;G106&amp;"))", "Bar", "", "Close", "5", "0", "", "", "","FALSE","T"))</f>
        <v/>
      </c>
      <c r="AC106" s="116" t="str">
        <f t="shared" si="16"/>
        <v/>
      </c>
      <c r="AE106" s="115" t="str">
        <f ca="1">IF($R106=1,SUM($S$1:S106),"")</f>
        <v/>
      </c>
      <c r="AF106" s="115" t="str">
        <f ca="1">IF($R106=1,SUM($T$1:T106),"")</f>
        <v/>
      </c>
      <c r="AG106" s="115" t="str">
        <f ca="1">IF($R106=1,SUM($U$1:U106),"")</f>
        <v/>
      </c>
      <c r="AH106" s="115" t="str">
        <f ca="1">IF($R106=1,SUM($V$1:V106),"")</f>
        <v/>
      </c>
      <c r="AI106" s="115" t="str">
        <f ca="1">IF($R106=1,SUM($W$1:W106),"")</f>
        <v/>
      </c>
      <c r="AJ106" s="115" t="str">
        <f ca="1">IF($R106=1,SUM($X$1:X106),"")</f>
        <v/>
      </c>
      <c r="AK106" s="115" t="str">
        <f ca="1">IF($R106=1,SUM($Y$1:Y106),"")</f>
        <v/>
      </c>
      <c r="AL106" s="115" t="str">
        <f ca="1">IF($R106=1,SUM($Z$1:Z106),"")</f>
        <v/>
      </c>
      <c r="AM106" s="115" t="str">
        <f ca="1">IF($R106=1,SUM($AA$1:AA106),"")</f>
        <v/>
      </c>
      <c r="AN106" s="115" t="str">
        <f ca="1">IF($R106=1,SUM($AB$1:AB106),"")</f>
        <v/>
      </c>
      <c r="AO106" s="115" t="str">
        <f ca="1">IF($R106=1,SUM($AC$1:AC106),"")</f>
        <v/>
      </c>
      <c r="AQ106" s="120" t="str">
        <f t="shared" si="21"/>
        <v>16:05</v>
      </c>
    </row>
    <row r="107" spans="6:43" x14ac:dyDescent="0.3">
      <c r="F107" s="115">
        <f t="shared" si="22"/>
        <v>16</v>
      </c>
      <c r="G107" s="117">
        <f t="shared" si="17"/>
        <v>10</v>
      </c>
      <c r="H107" s="118">
        <f t="shared" si="18"/>
        <v>0.67361111111111116</v>
      </c>
      <c r="K107" s="116" t="str">
        <f xml:space="preserve"> IF(O107=1,"",RTD("cqg.rtd",,"StudyData",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/>
      </c>
      <c r="L107" s="116" t="e">
        <f>IF(K107="",NA(),RTD("cqg.rtd",,"StudyData",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>#N/A</v>
      </c>
      <c r="O107" s="115">
        <f t="shared" si="19"/>
        <v>1</v>
      </c>
      <c r="R107" s="115">
        <f t="shared" ca="1" si="20"/>
        <v>1.0709999999999922</v>
      </c>
      <c r="S107" s="115" t="str">
        <f>IF(O107=1,"",RTD("cqg.rtd",,"StudyData", "(Vol("&amp;$E$13&amp;")when  (LocalYear("&amp;$E$13&amp;")="&amp;$D$2&amp;" AND LocalMonth("&amp;$E$13&amp;")="&amp;$C$2&amp;" AND LocalDay("&amp;$E$13&amp;")="&amp;$B$2&amp;" AND LocalHour("&amp;$E$13&amp;")="&amp;F107&amp;" AND LocalMinute("&amp;$E$13&amp;")="&amp;G107&amp;"))", "Bar", "", "Close", "5", "0", "", "", "","FALSE","T"))</f>
        <v/>
      </c>
      <c r="T107" s="115" t="str">
        <f>IF(O107=1,"",RTD("cqg.rtd",,"StudyData", "(Vol("&amp;$E$14&amp;")when  (LocalYear("&amp;$E$14&amp;")="&amp;$D$3&amp;" AND LocalMonth("&amp;$E$14&amp;")="&amp;$C$3&amp;" AND LocalDay("&amp;$E$14&amp;")="&amp;$B$3&amp;" AND LocalHour("&amp;$E$14&amp;")="&amp;F107&amp;" AND LocalMinute("&amp;$E$14&amp;")="&amp;G107&amp;"))", "Bar", "", "Close", "5", "0", "", "", "","FALSE","T"))</f>
        <v/>
      </c>
      <c r="U107" s="115" t="str">
        <f>IF(O107=1,"",RTD("cqg.rtd",,"StudyData", "(Vol("&amp;$E$15&amp;")when  (LocalYear("&amp;$E$15&amp;")="&amp;$D$4&amp;" AND LocalMonth("&amp;$E$15&amp;")="&amp;$C$4&amp;" AND LocalDay("&amp;$E$15&amp;")="&amp;$B$4&amp;" AND LocalHour("&amp;$E$15&amp;")="&amp;F107&amp;" AND LocalMinute("&amp;$E$15&amp;")="&amp;G107&amp;"))", "Bar", "", "Close", "5", "0", "", "", "","FALSE","T"))</f>
        <v/>
      </c>
      <c r="V107" s="115" t="str">
        <f>IF(O107=1,"",RTD("cqg.rtd",,"StudyData", "(Vol("&amp;$E$16&amp;")when  (LocalYear("&amp;$E$16&amp;")="&amp;$D$5&amp;" AND LocalMonth("&amp;$E$16&amp;")="&amp;$C$5&amp;" AND LocalDay("&amp;$E$16&amp;")="&amp;$B$5&amp;" AND LocalHour("&amp;$E$16&amp;")="&amp;F107&amp;" AND LocalMinute("&amp;$E$16&amp;")="&amp;G107&amp;"))", "Bar", "", "Close", "5", "0", "", "", "","FALSE","T"))</f>
        <v/>
      </c>
      <c r="W107" s="115" t="str">
        <f>IF(O107=1,"",RTD("cqg.rtd",,"StudyData", "(Vol("&amp;$E$17&amp;")when  (LocalYear("&amp;$E$17&amp;")="&amp;$D$6&amp;" AND LocalMonth("&amp;$E$17&amp;")="&amp;$C$6&amp;" AND LocalDay("&amp;$E$17&amp;")="&amp;$B$6&amp;" AND LocalHour("&amp;$E$17&amp;")="&amp;F107&amp;" AND LocalMinute("&amp;$E$17&amp;")="&amp;G107&amp;"))", "Bar", "", "Close", "5", "0", "", "", "","FALSE","T"))</f>
        <v/>
      </c>
      <c r="X107" s="115" t="str">
        <f>IF(O107=1,"",RTD("cqg.rtd",,"StudyData", "(Vol("&amp;$E$18&amp;")when  (LocalYear("&amp;$E$18&amp;")="&amp;$D$7&amp;" AND LocalMonth("&amp;$E$18&amp;")="&amp;$C$7&amp;" AND LocalDay("&amp;$E$18&amp;")="&amp;$B$7&amp;" AND LocalHour("&amp;$E$18&amp;")="&amp;F107&amp;" AND LocalMinute("&amp;$E$18&amp;")="&amp;G107&amp;"))", "Bar", "", "Close", "5", "0", "", "", "","FALSE","T"))</f>
        <v/>
      </c>
      <c r="Y107" s="115" t="str">
        <f>IF(O107=1,"",RTD("cqg.rtd",,"StudyData", "(Vol("&amp;$E$19&amp;")when  (LocalYear("&amp;$E$19&amp;")="&amp;$D$8&amp;" AND LocalMonth("&amp;$E$19&amp;")="&amp;$C$8&amp;" AND LocalDay("&amp;$E$19&amp;")="&amp;$B$8&amp;" AND LocalHour("&amp;$E$19&amp;")="&amp;F107&amp;" AND LocalMinute("&amp;$E$19&amp;")="&amp;G107&amp;"))", "Bar", "", "Close", "5", "0", "", "", "","FALSE","T"))</f>
        <v/>
      </c>
      <c r="Z107" s="115" t="str">
        <f>IF(O107=1,"",RTD("cqg.rtd",,"StudyData", "(Vol("&amp;$E$20&amp;")when  (LocalYear("&amp;$E$20&amp;")="&amp;$D$9&amp;" AND LocalMonth("&amp;$E$20&amp;")="&amp;$C$9&amp;" AND LocalDay("&amp;$E$20&amp;")="&amp;$B$9&amp;" AND LocalHour("&amp;$E$20&amp;")="&amp;F107&amp;" AND LocalMinute("&amp;$E$20&amp;")="&amp;G107&amp;"))", "Bar", "", "Close", "5", "0", "", "", "","FALSE","T"))</f>
        <v/>
      </c>
      <c r="AA107" s="115" t="str">
        <f>IF(O107=1,"",RTD("cqg.rtd",,"StudyData", "(Vol("&amp;$E$21&amp;")when  (LocalYear("&amp;$E$21&amp;")="&amp;$D$10&amp;" AND LocalMonth("&amp;$E$21&amp;")="&amp;$C$10&amp;" AND LocalDay("&amp;$E$21&amp;")="&amp;$B$10&amp;" AND LocalHour("&amp;$E$21&amp;")="&amp;F107&amp;" AND LocalMinute("&amp;$E$21&amp;")="&amp;G107&amp;"))", "Bar", "", "Close", "5", "0", "", "", "","FALSE","T"))</f>
        <v/>
      </c>
      <c r="AB107" s="115" t="str">
        <f>IF(O107=1,"",RTD("cqg.rtd",,"StudyData", "(Vol("&amp;$E$21&amp;")when  (LocalYear("&amp;$E$21&amp;")="&amp;$D$11&amp;" AND LocalMonth("&amp;$E$21&amp;")="&amp;$C$11&amp;" AND LocalDay("&amp;$E$21&amp;")="&amp;$B$11&amp;" AND LocalHour("&amp;$E$21&amp;")="&amp;F107&amp;" AND LocalMinute("&amp;$E$21&amp;")="&amp;G107&amp;"))", "Bar", "", "Close", "5", "0", "", "", "","FALSE","T"))</f>
        <v/>
      </c>
      <c r="AC107" s="116" t="str">
        <f t="shared" si="16"/>
        <v/>
      </c>
      <c r="AE107" s="115" t="str">
        <f ca="1">IF($R107=1,SUM($S$1:S107),"")</f>
        <v/>
      </c>
      <c r="AF107" s="115" t="str">
        <f ca="1">IF($R107=1,SUM($T$1:T107),"")</f>
        <v/>
      </c>
      <c r="AG107" s="115" t="str">
        <f ca="1">IF($R107=1,SUM($U$1:U107),"")</f>
        <v/>
      </c>
      <c r="AH107" s="115" t="str">
        <f ca="1">IF($R107=1,SUM($V$1:V107),"")</f>
        <v/>
      </c>
      <c r="AI107" s="115" t="str">
        <f ca="1">IF($R107=1,SUM($W$1:W107),"")</f>
        <v/>
      </c>
      <c r="AJ107" s="115" t="str">
        <f ca="1">IF($R107=1,SUM($X$1:X107),"")</f>
        <v/>
      </c>
      <c r="AK107" s="115" t="str">
        <f ca="1">IF($R107=1,SUM($Y$1:Y107),"")</f>
        <v/>
      </c>
      <c r="AL107" s="115" t="str">
        <f ca="1">IF($R107=1,SUM($Z$1:Z107),"")</f>
        <v/>
      </c>
      <c r="AM107" s="115" t="str">
        <f ca="1">IF($R107=1,SUM($AA$1:AA107),"")</f>
        <v/>
      </c>
      <c r="AN107" s="115" t="str">
        <f ca="1">IF($R107=1,SUM($AB$1:AB107),"")</f>
        <v/>
      </c>
      <c r="AO107" s="115" t="str">
        <f ca="1">IF($R107=1,SUM($AC$1:AC107),"")</f>
        <v/>
      </c>
      <c r="AQ107" s="120" t="str">
        <f t="shared" si="21"/>
        <v>16:10</v>
      </c>
    </row>
    <row r="108" spans="6:43" x14ac:dyDescent="0.3">
      <c r="F108" s="115">
        <f t="shared" si="22"/>
        <v>16</v>
      </c>
      <c r="G108" s="117">
        <f t="shared" si="17"/>
        <v>15</v>
      </c>
      <c r="H108" s="118">
        <f t="shared" si="18"/>
        <v>0.67708333333333337</v>
      </c>
      <c r="K108" s="116" t="str">
        <f xml:space="preserve"> IF(O108=1,"",RTD("cqg.rtd",,"StudyData",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/>
      </c>
      <c r="L108" s="116" t="e">
        <f>IF(K108="",NA(),RTD("cqg.rtd",,"StudyData",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>#N/A</v>
      </c>
      <c r="O108" s="115">
        <f t="shared" si="19"/>
        <v>1</v>
      </c>
      <c r="R108" s="115">
        <f t="shared" ca="1" si="20"/>
        <v>1.0719999999999921</v>
      </c>
      <c r="S108" s="115" t="str">
        <f>IF(O108=1,"",RTD("cqg.rtd",,"StudyData", "(Vol("&amp;$E$13&amp;")when  (LocalYear("&amp;$E$13&amp;")="&amp;$D$2&amp;" AND LocalMonth("&amp;$E$13&amp;")="&amp;$C$2&amp;" AND LocalDay("&amp;$E$13&amp;")="&amp;$B$2&amp;" AND LocalHour("&amp;$E$13&amp;")="&amp;F108&amp;" AND LocalMinute("&amp;$E$13&amp;")="&amp;G108&amp;"))", "Bar", "", "Close", "5", "0", "", "", "","FALSE","T"))</f>
        <v/>
      </c>
      <c r="T108" s="115" t="str">
        <f>IF(O108=1,"",RTD("cqg.rtd",,"StudyData", "(Vol("&amp;$E$14&amp;")when  (LocalYear("&amp;$E$14&amp;")="&amp;$D$3&amp;" AND LocalMonth("&amp;$E$14&amp;")="&amp;$C$3&amp;" AND LocalDay("&amp;$E$14&amp;")="&amp;$B$3&amp;" AND LocalHour("&amp;$E$14&amp;")="&amp;F108&amp;" AND LocalMinute("&amp;$E$14&amp;")="&amp;G108&amp;"))", "Bar", "", "Close", "5", "0", "", "", "","FALSE","T"))</f>
        <v/>
      </c>
      <c r="U108" s="115" t="str">
        <f>IF(O108=1,"",RTD("cqg.rtd",,"StudyData", "(Vol("&amp;$E$15&amp;")when  (LocalYear("&amp;$E$15&amp;")="&amp;$D$4&amp;" AND LocalMonth("&amp;$E$15&amp;")="&amp;$C$4&amp;" AND LocalDay("&amp;$E$15&amp;")="&amp;$B$4&amp;" AND LocalHour("&amp;$E$15&amp;")="&amp;F108&amp;" AND LocalMinute("&amp;$E$15&amp;")="&amp;G108&amp;"))", "Bar", "", "Close", "5", "0", "", "", "","FALSE","T"))</f>
        <v/>
      </c>
      <c r="V108" s="115" t="str">
        <f>IF(O108=1,"",RTD("cqg.rtd",,"StudyData", "(Vol("&amp;$E$16&amp;")when  (LocalYear("&amp;$E$16&amp;")="&amp;$D$5&amp;" AND LocalMonth("&amp;$E$16&amp;")="&amp;$C$5&amp;" AND LocalDay("&amp;$E$16&amp;")="&amp;$B$5&amp;" AND LocalHour("&amp;$E$16&amp;")="&amp;F108&amp;" AND LocalMinute("&amp;$E$16&amp;")="&amp;G108&amp;"))", "Bar", "", "Close", "5", "0", "", "", "","FALSE","T"))</f>
        <v/>
      </c>
      <c r="W108" s="115" t="str">
        <f>IF(O108=1,"",RTD("cqg.rtd",,"StudyData", "(Vol("&amp;$E$17&amp;")when  (LocalYear("&amp;$E$17&amp;")="&amp;$D$6&amp;" AND LocalMonth("&amp;$E$17&amp;")="&amp;$C$6&amp;" AND LocalDay("&amp;$E$17&amp;")="&amp;$B$6&amp;" AND LocalHour("&amp;$E$17&amp;")="&amp;F108&amp;" AND LocalMinute("&amp;$E$17&amp;")="&amp;G108&amp;"))", "Bar", "", "Close", "5", "0", "", "", "","FALSE","T"))</f>
        <v/>
      </c>
      <c r="X108" s="115" t="str">
        <f>IF(O108=1,"",RTD("cqg.rtd",,"StudyData", "(Vol("&amp;$E$18&amp;")when  (LocalYear("&amp;$E$18&amp;")="&amp;$D$7&amp;" AND LocalMonth("&amp;$E$18&amp;")="&amp;$C$7&amp;" AND LocalDay("&amp;$E$18&amp;")="&amp;$B$7&amp;" AND LocalHour("&amp;$E$18&amp;")="&amp;F108&amp;" AND LocalMinute("&amp;$E$18&amp;")="&amp;G108&amp;"))", "Bar", "", "Close", "5", "0", "", "", "","FALSE","T"))</f>
        <v/>
      </c>
      <c r="Y108" s="115" t="str">
        <f>IF(O108=1,"",RTD("cqg.rtd",,"StudyData", "(Vol("&amp;$E$19&amp;")when  (LocalYear("&amp;$E$19&amp;")="&amp;$D$8&amp;" AND LocalMonth("&amp;$E$19&amp;")="&amp;$C$8&amp;" AND LocalDay("&amp;$E$19&amp;")="&amp;$B$8&amp;" AND LocalHour("&amp;$E$19&amp;")="&amp;F108&amp;" AND LocalMinute("&amp;$E$19&amp;")="&amp;G108&amp;"))", "Bar", "", "Close", "5", "0", "", "", "","FALSE","T"))</f>
        <v/>
      </c>
      <c r="Z108" s="115" t="str">
        <f>IF(O108=1,"",RTD("cqg.rtd",,"StudyData", "(Vol("&amp;$E$20&amp;")when  (LocalYear("&amp;$E$20&amp;")="&amp;$D$9&amp;" AND LocalMonth("&amp;$E$20&amp;")="&amp;$C$9&amp;" AND LocalDay("&amp;$E$20&amp;")="&amp;$B$9&amp;" AND LocalHour("&amp;$E$20&amp;")="&amp;F108&amp;" AND LocalMinute("&amp;$E$20&amp;")="&amp;G108&amp;"))", "Bar", "", "Close", "5", "0", "", "", "","FALSE","T"))</f>
        <v/>
      </c>
      <c r="AA108" s="115" t="str">
        <f>IF(O108=1,"",RTD("cqg.rtd",,"StudyData", "(Vol("&amp;$E$21&amp;")when  (LocalYear("&amp;$E$21&amp;")="&amp;$D$10&amp;" AND LocalMonth("&amp;$E$21&amp;")="&amp;$C$10&amp;" AND LocalDay("&amp;$E$21&amp;")="&amp;$B$10&amp;" AND LocalHour("&amp;$E$21&amp;")="&amp;F108&amp;" AND LocalMinute("&amp;$E$21&amp;")="&amp;G108&amp;"))", "Bar", "", "Close", "5", "0", "", "", "","FALSE","T"))</f>
        <v/>
      </c>
      <c r="AB108" s="115" t="str">
        <f>IF(O108=1,"",RTD("cqg.rtd",,"StudyData", "(Vol("&amp;$E$21&amp;")when  (LocalYear("&amp;$E$21&amp;")="&amp;$D$11&amp;" AND LocalMonth("&amp;$E$21&amp;")="&amp;$C$11&amp;" AND LocalDay("&amp;$E$21&amp;")="&amp;$B$11&amp;" AND LocalHour("&amp;$E$21&amp;")="&amp;F108&amp;" AND LocalMinute("&amp;$E$21&amp;")="&amp;G108&amp;"))", "Bar", "", "Close", "5", "0", "", "", "","FALSE","T"))</f>
        <v/>
      </c>
      <c r="AC108" s="116" t="str">
        <f t="shared" si="16"/>
        <v/>
      </c>
      <c r="AE108" s="115" t="str">
        <f ca="1">IF($R108=1,SUM($S$1:S108),"")</f>
        <v/>
      </c>
      <c r="AF108" s="115" t="str">
        <f ca="1">IF($R108=1,SUM($T$1:T108),"")</f>
        <v/>
      </c>
      <c r="AG108" s="115" t="str">
        <f ca="1">IF($R108=1,SUM($U$1:U108),"")</f>
        <v/>
      </c>
      <c r="AH108" s="115" t="str">
        <f ca="1">IF($R108=1,SUM($V$1:V108),"")</f>
        <v/>
      </c>
      <c r="AI108" s="115" t="str">
        <f ca="1">IF($R108=1,SUM($W$1:W108),"")</f>
        <v/>
      </c>
      <c r="AJ108" s="115" t="str">
        <f ca="1">IF($R108=1,SUM($X$1:X108),"")</f>
        <v/>
      </c>
      <c r="AK108" s="115" t="str">
        <f ca="1">IF($R108=1,SUM($Y$1:Y108),"")</f>
        <v/>
      </c>
      <c r="AL108" s="115" t="str">
        <f ca="1">IF($R108=1,SUM($Z$1:Z108),"")</f>
        <v/>
      </c>
      <c r="AM108" s="115" t="str">
        <f ca="1">IF($R108=1,SUM($AA$1:AA108),"")</f>
        <v/>
      </c>
      <c r="AN108" s="115" t="str">
        <f ca="1">IF($R108=1,SUM($AB$1:AB108),"")</f>
        <v/>
      </c>
      <c r="AO108" s="115" t="str">
        <f ca="1">IF($R108=1,SUM($AC$1:AC108),"")</f>
        <v/>
      </c>
      <c r="AQ108" s="120" t="str">
        <f t="shared" si="21"/>
        <v>16:15</v>
      </c>
    </row>
    <row r="109" spans="6:43" x14ac:dyDescent="0.3">
      <c r="F109" s="115">
        <f t="shared" si="22"/>
        <v>16</v>
      </c>
      <c r="G109" s="117">
        <f t="shared" si="17"/>
        <v>20</v>
      </c>
      <c r="H109" s="118">
        <f t="shared" si="18"/>
        <v>0.68055555555555547</v>
      </c>
      <c r="K109" s="116" t="str">
        <f xml:space="preserve"> IF(O109=1,"",RTD("cqg.rtd",,"StudyData",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/>
      </c>
      <c r="L109" s="116" t="e">
        <f>IF(K109="",NA(),RTD("cqg.rtd",,"StudyData",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>#N/A</v>
      </c>
      <c r="O109" s="115">
        <f t="shared" si="19"/>
        <v>1</v>
      </c>
      <c r="R109" s="115">
        <f t="shared" ca="1" si="20"/>
        <v>1.072999999999992</v>
      </c>
      <c r="S109" s="115" t="str">
        <f>IF(O109=1,"",RTD("cqg.rtd",,"StudyData", "(Vol("&amp;$E$13&amp;")when  (LocalYear("&amp;$E$13&amp;")="&amp;$D$2&amp;" AND LocalMonth("&amp;$E$13&amp;")="&amp;$C$2&amp;" AND LocalDay("&amp;$E$13&amp;")="&amp;$B$2&amp;" AND LocalHour("&amp;$E$13&amp;")="&amp;F109&amp;" AND LocalMinute("&amp;$E$13&amp;")="&amp;G109&amp;"))", "Bar", "", "Close", "5", "0", "", "", "","FALSE","T"))</f>
        <v/>
      </c>
      <c r="T109" s="115" t="str">
        <f>IF(O109=1,"",RTD("cqg.rtd",,"StudyData", "(Vol("&amp;$E$14&amp;")when  (LocalYear("&amp;$E$14&amp;")="&amp;$D$3&amp;" AND LocalMonth("&amp;$E$14&amp;")="&amp;$C$3&amp;" AND LocalDay("&amp;$E$14&amp;")="&amp;$B$3&amp;" AND LocalHour("&amp;$E$14&amp;")="&amp;F109&amp;" AND LocalMinute("&amp;$E$14&amp;")="&amp;G109&amp;"))", "Bar", "", "Close", "5", "0", "", "", "","FALSE","T"))</f>
        <v/>
      </c>
      <c r="U109" s="115" t="str">
        <f>IF(O109=1,"",RTD("cqg.rtd",,"StudyData", "(Vol("&amp;$E$15&amp;")when  (LocalYear("&amp;$E$15&amp;")="&amp;$D$4&amp;" AND LocalMonth("&amp;$E$15&amp;")="&amp;$C$4&amp;" AND LocalDay("&amp;$E$15&amp;")="&amp;$B$4&amp;" AND LocalHour("&amp;$E$15&amp;")="&amp;F109&amp;" AND LocalMinute("&amp;$E$15&amp;")="&amp;G109&amp;"))", "Bar", "", "Close", "5", "0", "", "", "","FALSE","T"))</f>
        <v/>
      </c>
      <c r="V109" s="115" t="str">
        <f>IF(O109=1,"",RTD("cqg.rtd",,"StudyData", "(Vol("&amp;$E$16&amp;")when  (LocalYear("&amp;$E$16&amp;")="&amp;$D$5&amp;" AND LocalMonth("&amp;$E$16&amp;")="&amp;$C$5&amp;" AND LocalDay("&amp;$E$16&amp;")="&amp;$B$5&amp;" AND LocalHour("&amp;$E$16&amp;")="&amp;F109&amp;" AND LocalMinute("&amp;$E$16&amp;")="&amp;G109&amp;"))", "Bar", "", "Close", "5", "0", "", "", "","FALSE","T"))</f>
        <v/>
      </c>
      <c r="W109" s="115" t="str">
        <f>IF(O109=1,"",RTD("cqg.rtd",,"StudyData", "(Vol("&amp;$E$17&amp;")when  (LocalYear("&amp;$E$17&amp;")="&amp;$D$6&amp;" AND LocalMonth("&amp;$E$17&amp;")="&amp;$C$6&amp;" AND LocalDay("&amp;$E$17&amp;")="&amp;$B$6&amp;" AND LocalHour("&amp;$E$17&amp;")="&amp;F109&amp;" AND LocalMinute("&amp;$E$17&amp;")="&amp;G109&amp;"))", "Bar", "", "Close", "5", "0", "", "", "","FALSE","T"))</f>
        <v/>
      </c>
      <c r="X109" s="115" t="str">
        <f>IF(O109=1,"",RTD("cqg.rtd",,"StudyData", "(Vol("&amp;$E$18&amp;")when  (LocalYear("&amp;$E$18&amp;")="&amp;$D$7&amp;" AND LocalMonth("&amp;$E$18&amp;")="&amp;$C$7&amp;" AND LocalDay("&amp;$E$18&amp;")="&amp;$B$7&amp;" AND LocalHour("&amp;$E$18&amp;")="&amp;F109&amp;" AND LocalMinute("&amp;$E$18&amp;")="&amp;G109&amp;"))", "Bar", "", "Close", "5", "0", "", "", "","FALSE","T"))</f>
        <v/>
      </c>
      <c r="Y109" s="115" t="str">
        <f>IF(O109=1,"",RTD("cqg.rtd",,"StudyData", "(Vol("&amp;$E$19&amp;")when  (LocalYear("&amp;$E$19&amp;")="&amp;$D$8&amp;" AND LocalMonth("&amp;$E$19&amp;")="&amp;$C$8&amp;" AND LocalDay("&amp;$E$19&amp;")="&amp;$B$8&amp;" AND LocalHour("&amp;$E$19&amp;")="&amp;F109&amp;" AND LocalMinute("&amp;$E$19&amp;")="&amp;G109&amp;"))", "Bar", "", "Close", "5", "0", "", "", "","FALSE","T"))</f>
        <v/>
      </c>
      <c r="Z109" s="115" t="str">
        <f>IF(O109=1,"",RTD("cqg.rtd",,"StudyData", "(Vol("&amp;$E$20&amp;")when  (LocalYear("&amp;$E$20&amp;")="&amp;$D$9&amp;" AND LocalMonth("&amp;$E$20&amp;")="&amp;$C$9&amp;" AND LocalDay("&amp;$E$20&amp;")="&amp;$B$9&amp;" AND LocalHour("&amp;$E$20&amp;")="&amp;F109&amp;" AND LocalMinute("&amp;$E$20&amp;")="&amp;G109&amp;"))", "Bar", "", "Close", "5", "0", "", "", "","FALSE","T"))</f>
        <v/>
      </c>
      <c r="AA109" s="115" t="str">
        <f>IF(O109=1,"",RTD("cqg.rtd",,"StudyData", "(Vol("&amp;$E$21&amp;")when  (LocalYear("&amp;$E$21&amp;")="&amp;$D$10&amp;" AND LocalMonth("&amp;$E$21&amp;")="&amp;$C$10&amp;" AND LocalDay("&amp;$E$21&amp;")="&amp;$B$10&amp;" AND LocalHour("&amp;$E$21&amp;")="&amp;F109&amp;" AND LocalMinute("&amp;$E$21&amp;")="&amp;G109&amp;"))", "Bar", "", "Close", "5", "0", "", "", "","FALSE","T"))</f>
        <v/>
      </c>
      <c r="AB109" s="115" t="str">
        <f>IF(O109=1,"",RTD("cqg.rtd",,"StudyData", "(Vol("&amp;$E$21&amp;")when  (LocalYear("&amp;$E$21&amp;")="&amp;$D$11&amp;" AND LocalMonth("&amp;$E$21&amp;")="&amp;$C$11&amp;" AND LocalDay("&amp;$E$21&amp;")="&amp;$B$11&amp;" AND LocalHour("&amp;$E$21&amp;")="&amp;F109&amp;" AND LocalMinute("&amp;$E$21&amp;")="&amp;G109&amp;"))", "Bar", "", "Close", "5", "0", "", "", "","FALSE","T"))</f>
        <v/>
      </c>
      <c r="AC109" s="116" t="str">
        <f t="shared" si="16"/>
        <v/>
      </c>
      <c r="AE109" s="115" t="str">
        <f ca="1">IF($R109=1,SUM($S$1:S109),"")</f>
        <v/>
      </c>
      <c r="AF109" s="115" t="str">
        <f ca="1">IF($R109=1,SUM($T$1:T109),"")</f>
        <v/>
      </c>
      <c r="AG109" s="115" t="str">
        <f ca="1">IF($R109=1,SUM($U$1:U109),"")</f>
        <v/>
      </c>
      <c r="AH109" s="115" t="str">
        <f ca="1">IF($R109=1,SUM($V$1:V109),"")</f>
        <v/>
      </c>
      <c r="AI109" s="115" t="str">
        <f ca="1">IF($R109=1,SUM($W$1:W109),"")</f>
        <v/>
      </c>
      <c r="AJ109" s="115" t="str">
        <f ca="1">IF($R109=1,SUM($X$1:X109),"")</f>
        <v/>
      </c>
      <c r="AK109" s="115" t="str">
        <f ca="1">IF($R109=1,SUM($Y$1:Y109),"")</f>
        <v/>
      </c>
      <c r="AL109" s="115" t="str">
        <f ca="1">IF($R109=1,SUM($Z$1:Z109),"")</f>
        <v/>
      </c>
      <c r="AM109" s="115" t="str">
        <f ca="1">IF($R109=1,SUM($AA$1:AA109),"")</f>
        <v/>
      </c>
      <c r="AN109" s="115" t="str">
        <f ca="1">IF($R109=1,SUM($AB$1:AB109),"")</f>
        <v/>
      </c>
      <c r="AO109" s="115" t="str">
        <f ca="1">IF($R109=1,SUM($AC$1:AC109),"")</f>
        <v/>
      </c>
      <c r="AQ109" s="120" t="str">
        <f t="shared" si="21"/>
        <v>16:20</v>
      </c>
    </row>
    <row r="110" spans="6:43" x14ac:dyDescent="0.3">
      <c r="F110" s="115">
        <f t="shared" si="22"/>
        <v>16</v>
      </c>
      <c r="G110" s="117">
        <f t="shared" si="17"/>
        <v>25</v>
      </c>
      <c r="H110" s="118">
        <f t="shared" si="18"/>
        <v>0.68402777777777779</v>
      </c>
      <c r="K110" s="116" t="str">
        <f xml:space="preserve"> IF(O110=1,"",RTD("cqg.rtd",,"StudyData",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/>
      </c>
      <c r="L110" s="116" t="e">
        <f>IF(K110="",NA(),RTD("cqg.rtd",,"StudyData",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>#N/A</v>
      </c>
      <c r="O110" s="115">
        <f t="shared" si="19"/>
        <v>1</v>
      </c>
      <c r="R110" s="115">
        <f t="shared" ca="1" si="20"/>
        <v>1.0739999999999919</v>
      </c>
      <c r="S110" s="115" t="str">
        <f>IF(O110=1,"",RTD("cqg.rtd",,"StudyData", "(Vol("&amp;$E$13&amp;")when  (LocalYear("&amp;$E$13&amp;")="&amp;$D$2&amp;" AND LocalMonth("&amp;$E$13&amp;")="&amp;$C$2&amp;" AND LocalDay("&amp;$E$13&amp;")="&amp;$B$2&amp;" AND LocalHour("&amp;$E$13&amp;")="&amp;F110&amp;" AND LocalMinute("&amp;$E$13&amp;")="&amp;G110&amp;"))", "Bar", "", "Close", "5", "0", "", "", "","FALSE","T"))</f>
        <v/>
      </c>
      <c r="T110" s="115" t="str">
        <f>IF(O110=1,"",RTD("cqg.rtd",,"StudyData", "(Vol("&amp;$E$14&amp;")when  (LocalYear("&amp;$E$14&amp;")="&amp;$D$3&amp;" AND LocalMonth("&amp;$E$14&amp;")="&amp;$C$3&amp;" AND LocalDay("&amp;$E$14&amp;")="&amp;$B$3&amp;" AND LocalHour("&amp;$E$14&amp;")="&amp;F110&amp;" AND LocalMinute("&amp;$E$14&amp;")="&amp;G110&amp;"))", "Bar", "", "Close", "5", "0", "", "", "","FALSE","T"))</f>
        <v/>
      </c>
      <c r="U110" s="115" t="str">
        <f>IF(O110=1,"",RTD("cqg.rtd",,"StudyData", "(Vol("&amp;$E$15&amp;")when  (LocalYear("&amp;$E$15&amp;")="&amp;$D$4&amp;" AND LocalMonth("&amp;$E$15&amp;")="&amp;$C$4&amp;" AND LocalDay("&amp;$E$15&amp;")="&amp;$B$4&amp;" AND LocalHour("&amp;$E$15&amp;")="&amp;F110&amp;" AND LocalMinute("&amp;$E$15&amp;")="&amp;G110&amp;"))", "Bar", "", "Close", "5", "0", "", "", "","FALSE","T"))</f>
        <v/>
      </c>
      <c r="V110" s="115" t="str">
        <f>IF(O110=1,"",RTD("cqg.rtd",,"StudyData", "(Vol("&amp;$E$16&amp;")when  (LocalYear("&amp;$E$16&amp;")="&amp;$D$5&amp;" AND LocalMonth("&amp;$E$16&amp;")="&amp;$C$5&amp;" AND LocalDay("&amp;$E$16&amp;")="&amp;$B$5&amp;" AND LocalHour("&amp;$E$16&amp;")="&amp;F110&amp;" AND LocalMinute("&amp;$E$16&amp;")="&amp;G110&amp;"))", "Bar", "", "Close", "5", "0", "", "", "","FALSE","T"))</f>
        <v/>
      </c>
      <c r="W110" s="115" t="str">
        <f>IF(O110=1,"",RTD("cqg.rtd",,"StudyData", "(Vol("&amp;$E$17&amp;")when  (LocalYear("&amp;$E$17&amp;")="&amp;$D$6&amp;" AND LocalMonth("&amp;$E$17&amp;")="&amp;$C$6&amp;" AND LocalDay("&amp;$E$17&amp;")="&amp;$B$6&amp;" AND LocalHour("&amp;$E$17&amp;")="&amp;F110&amp;" AND LocalMinute("&amp;$E$17&amp;")="&amp;G110&amp;"))", "Bar", "", "Close", "5", "0", "", "", "","FALSE","T"))</f>
        <v/>
      </c>
      <c r="X110" s="115" t="str">
        <f>IF(O110=1,"",RTD("cqg.rtd",,"StudyData", "(Vol("&amp;$E$18&amp;")when  (LocalYear("&amp;$E$18&amp;")="&amp;$D$7&amp;" AND LocalMonth("&amp;$E$18&amp;")="&amp;$C$7&amp;" AND LocalDay("&amp;$E$18&amp;")="&amp;$B$7&amp;" AND LocalHour("&amp;$E$18&amp;")="&amp;F110&amp;" AND LocalMinute("&amp;$E$18&amp;")="&amp;G110&amp;"))", "Bar", "", "Close", "5", "0", "", "", "","FALSE","T"))</f>
        <v/>
      </c>
      <c r="Y110" s="115" t="str">
        <f>IF(O110=1,"",RTD("cqg.rtd",,"StudyData", "(Vol("&amp;$E$19&amp;")when  (LocalYear("&amp;$E$19&amp;")="&amp;$D$8&amp;" AND LocalMonth("&amp;$E$19&amp;")="&amp;$C$8&amp;" AND LocalDay("&amp;$E$19&amp;")="&amp;$B$8&amp;" AND LocalHour("&amp;$E$19&amp;")="&amp;F110&amp;" AND LocalMinute("&amp;$E$19&amp;")="&amp;G110&amp;"))", "Bar", "", "Close", "5", "0", "", "", "","FALSE","T"))</f>
        <v/>
      </c>
      <c r="Z110" s="115" t="str">
        <f>IF(O110=1,"",RTD("cqg.rtd",,"StudyData", "(Vol("&amp;$E$20&amp;")when  (LocalYear("&amp;$E$20&amp;")="&amp;$D$9&amp;" AND LocalMonth("&amp;$E$20&amp;")="&amp;$C$9&amp;" AND LocalDay("&amp;$E$20&amp;")="&amp;$B$9&amp;" AND LocalHour("&amp;$E$20&amp;")="&amp;F110&amp;" AND LocalMinute("&amp;$E$20&amp;")="&amp;G110&amp;"))", "Bar", "", "Close", "5", "0", "", "", "","FALSE","T"))</f>
        <v/>
      </c>
      <c r="AA110" s="115" t="str">
        <f>IF(O110=1,"",RTD("cqg.rtd",,"StudyData", "(Vol("&amp;$E$21&amp;")when  (LocalYear("&amp;$E$21&amp;")="&amp;$D$10&amp;" AND LocalMonth("&amp;$E$21&amp;")="&amp;$C$10&amp;" AND LocalDay("&amp;$E$21&amp;")="&amp;$B$10&amp;" AND LocalHour("&amp;$E$21&amp;")="&amp;F110&amp;" AND LocalMinute("&amp;$E$21&amp;")="&amp;G110&amp;"))", "Bar", "", "Close", "5", "0", "", "", "","FALSE","T"))</f>
        <v/>
      </c>
      <c r="AB110" s="115" t="str">
        <f>IF(O110=1,"",RTD("cqg.rtd",,"StudyData", "(Vol("&amp;$E$21&amp;")when  (LocalYear("&amp;$E$21&amp;")="&amp;$D$11&amp;" AND LocalMonth("&amp;$E$21&amp;")="&amp;$C$11&amp;" AND LocalDay("&amp;$E$21&amp;")="&amp;$B$11&amp;" AND LocalHour("&amp;$E$21&amp;")="&amp;F110&amp;" AND LocalMinute("&amp;$E$21&amp;")="&amp;G110&amp;"))", "Bar", "", "Close", "5", "0", "", "", "","FALSE","T"))</f>
        <v/>
      </c>
      <c r="AC110" s="116" t="str">
        <f t="shared" si="16"/>
        <v/>
      </c>
      <c r="AE110" s="115" t="str">
        <f ca="1">IF($R110=1,SUM($S$1:S110),"")</f>
        <v/>
      </c>
      <c r="AF110" s="115" t="str">
        <f ca="1">IF($R110=1,SUM($T$1:T110),"")</f>
        <v/>
      </c>
      <c r="AG110" s="115" t="str">
        <f ca="1">IF($R110=1,SUM($U$1:U110),"")</f>
        <v/>
      </c>
      <c r="AH110" s="115" t="str">
        <f ca="1">IF($R110=1,SUM($V$1:V110),"")</f>
        <v/>
      </c>
      <c r="AI110" s="115" t="str">
        <f ca="1">IF($R110=1,SUM($W$1:W110),"")</f>
        <v/>
      </c>
      <c r="AJ110" s="115" t="str">
        <f ca="1">IF($R110=1,SUM($X$1:X110),"")</f>
        <v/>
      </c>
      <c r="AK110" s="115" t="str">
        <f ca="1">IF($R110=1,SUM($Y$1:Y110),"")</f>
        <v/>
      </c>
      <c r="AL110" s="115" t="str">
        <f ca="1">IF($R110=1,SUM($Z$1:Z110),"")</f>
        <v/>
      </c>
      <c r="AM110" s="115" t="str">
        <f ca="1">IF($R110=1,SUM($AA$1:AA110),"")</f>
        <v/>
      </c>
      <c r="AN110" s="115" t="str">
        <f ca="1">IF($R110=1,SUM($AB$1:AB110),"")</f>
        <v/>
      </c>
      <c r="AO110" s="115" t="str">
        <f ca="1">IF($R110=1,SUM($AC$1:AC110),"")</f>
        <v/>
      </c>
      <c r="AQ110" s="120" t="str">
        <f t="shared" si="21"/>
        <v>16:25</v>
      </c>
    </row>
    <row r="111" spans="6:43" x14ac:dyDescent="0.3">
      <c r="F111" s="115">
        <f t="shared" si="22"/>
        <v>16</v>
      </c>
      <c r="G111" s="117">
        <f t="shared" si="17"/>
        <v>30</v>
      </c>
      <c r="H111" s="118">
        <f t="shared" si="18"/>
        <v>0.6875</v>
      </c>
      <c r="K111" s="116" t="str">
        <f xml:space="preserve"> IF(O111=1,"",RTD("cqg.rtd",,"StudyData",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/>
      </c>
      <c r="L111" s="116" t="e">
        <f>IF(K111="",NA(),RTD("cqg.rtd",,"StudyData",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>#N/A</v>
      </c>
      <c r="O111" s="115">
        <f t="shared" si="19"/>
        <v>1</v>
      </c>
      <c r="R111" s="115">
        <f t="shared" ca="1" si="20"/>
        <v>1.0749999999999917</v>
      </c>
      <c r="S111" s="115" t="str">
        <f>IF(O111=1,"",RTD("cqg.rtd",,"StudyData", "(Vol("&amp;$E$13&amp;")when  (LocalYear("&amp;$E$13&amp;")="&amp;$D$2&amp;" AND LocalMonth("&amp;$E$13&amp;")="&amp;$C$2&amp;" AND LocalDay("&amp;$E$13&amp;")="&amp;$B$2&amp;" AND LocalHour("&amp;$E$13&amp;")="&amp;F111&amp;" AND LocalMinute("&amp;$E$13&amp;")="&amp;G111&amp;"))", "Bar", "", "Close", "5", "0", "", "", "","FALSE","T"))</f>
        <v/>
      </c>
      <c r="T111" s="115" t="str">
        <f>IF(O111=1,"",RTD("cqg.rtd",,"StudyData", "(Vol("&amp;$E$14&amp;")when  (LocalYear("&amp;$E$14&amp;")="&amp;$D$3&amp;" AND LocalMonth("&amp;$E$14&amp;")="&amp;$C$3&amp;" AND LocalDay("&amp;$E$14&amp;")="&amp;$B$3&amp;" AND LocalHour("&amp;$E$14&amp;")="&amp;F111&amp;" AND LocalMinute("&amp;$E$14&amp;")="&amp;G111&amp;"))", "Bar", "", "Close", "5", "0", "", "", "","FALSE","T"))</f>
        <v/>
      </c>
      <c r="U111" s="115" t="str">
        <f>IF(O111=1,"",RTD("cqg.rtd",,"StudyData", "(Vol("&amp;$E$15&amp;")when  (LocalYear("&amp;$E$15&amp;")="&amp;$D$4&amp;" AND LocalMonth("&amp;$E$15&amp;")="&amp;$C$4&amp;" AND LocalDay("&amp;$E$15&amp;")="&amp;$B$4&amp;" AND LocalHour("&amp;$E$15&amp;")="&amp;F111&amp;" AND LocalMinute("&amp;$E$15&amp;")="&amp;G111&amp;"))", "Bar", "", "Close", "5", "0", "", "", "","FALSE","T"))</f>
        <v/>
      </c>
      <c r="V111" s="115" t="str">
        <f>IF(O111=1,"",RTD("cqg.rtd",,"StudyData", "(Vol("&amp;$E$16&amp;")when  (LocalYear("&amp;$E$16&amp;")="&amp;$D$5&amp;" AND LocalMonth("&amp;$E$16&amp;")="&amp;$C$5&amp;" AND LocalDay("&amp;$E$16&amp;")="&amp;$B$5&amp;" AND LocalHour("&amp;$E$16&amp;")="&amp;F111&amp;" AND LocalMinute("&amp;$E$16&amp;")="&amp;G111&amp;"))", "Bar", "", "Close", "5", "0", "", "", "","FALSE","T"))</f>
        <v/>
      </c>
      <c r="W111" s="115" t="str">
        <f>IF(O111=1,"",RTD("cqg.rtd",,"StudyData", "(Vol("&amp;$E$17&amp;")when  (LocalYear("&amp;$E$17&amp;")="&amp;$D$6&amp;" AND LocalMonth("&amp;$E$17&amp;")="&amp;$C$6&amp;" AND LocalDay("&amp;$E$17&amp;")="&amp;$B$6&amp;" AND LocalHour("&amp;$E$17&amp;")="&amp;F111&amp;" AND LocalMinute("&amp;$E$17&amp;")="&amp;G111&amp;"))", "Bar", "", "Close", "5", "0", "", "", "","FALSE","T"))</f>
        <v/>
      </c>
      <c r="X111" s="115" t="str">
        <f>IF(O111=1,"",RTD("cqg.rtd",,"StudyData", "(Vol("&amp;$E$18&amp;")when  (LocalYear("&amp;$E$18&amp;")="&amp;$D$7&amp;" AND LocalMonth("&amp;$E$18&amp;")="&amp;$C$7&amp;" AND LocalDay("&amp;$E$18&amp;")="&amp;$B$7&amp;" AND LocalHour("&amp;$E$18&amp;")="&amp;F111&amp;" AND LocalMinute("&amp;$E$18&amp;")="&amp;G111&amp;"))", "Bar", "", "Close", "5", "0", "", "", "","FALSE","T"))</f>
        <v/>
      </c>
      <c r="Y111" s="115" t="str">
        <f>IF(O111=1,"",RTD("cqg.rtd",,"StudyData", "(Vol("&amp;$E$19&amp;")when  (LocalYear("&amp;$E$19&amp;")="&amp;$D$8&amp;" AND LocalMonth("&amp;$E$19&amp;")="&amp;$C$8&amp;" AND LocalDay("&amp;$E$19&amp;")="&amp;$B$8&amp;" AND LocalHour("&amp;$E$19&amp;")="&amp;F111&amp;" AND LocalMinute("&amp;$E$19&amp;")="&amp;G111&amp;"))", "Bar", "", "Close", "5", "0", "", "", "","FALSE","T"))</f>
        <v/>
      </c>
      <c r="Z111" s="115" t="str">
        <f>IF(O111=1,"",RTD("cqg.rtd",,"StudyData", "(Vol("&amp;$E$20&amp;")when  (LocalYear("&amp;$E$20&amp;")="&amp;$D$9&amp;" AND LocalMonth("&amp;$E$20&amp;")="&amp;$C$9&amp;" AND LocalDay("&amp;$E$20&amp;")="&amp;$B$9&amp;" AND LocalHour("&amp;$E$20&amp;")="&amp;F111&amp;" AND LocalMinute("&amp;$E$20&amp;")="&amp;G111&amp;"))", "Bar", "", "Close", "5", "0", "", "", "","FALSE","T"))</f>
        <v/>
      </c>
      <c r="AA111" s="115" t="str">
        <f>IF(O111=1,"",RTD("cqg.rtd",,"StudyData", "(Vol("&amp;$E$21&amp;")when  (LocalYear("&amp;$E$21&amp;")="&amp;$D$10&amp;" AND LocalMonth("&amp;$E$21&amp;")="&amp;$C$10&amp;" AND LocalDay("&amp;$E$21&amp;")="&amp;$B$10&amp;" AND LocalHour("&amp;$E$21&amp;")="&amp;F111&amp;" AND LocalMinute("&amp;$E$21&amp;")="&amp;G111&amp;"))", "Bar", "", "Close", "5", "0", "", "", "","FALSE","T"))</f>
        <v/>
      </c>
      <c r="AB111" s="115" t="str">
        <f>IF(O111=1,"",RTD("cqg.rtd",,"StudyData", "(Vol("&amp;$E$21&amp;")when  (LocalYear("&amp;$E$21&amp;")="&amp;$D$11&amp;" AND LocalMonth("&amp;$E$21&amp;")="&amp;$C$11&amp;" AND LocalDay("&amp;$E$21&amp;")="&amp;$B$11&amp;" AND LocalHour("&amp;$E$21&amp;")="&amp;F111&amp;" AND LocalMinute("&amp;$E$21&amp;")="&amp;G111&amp;"))", "Bar", "", "Close", "5", "0", "", "", "","FALSE","T"))</f>
        <v/>
      </c>
      <c r="AC111" s="116" t="str">
        <f t="shared" si="16"/>
        <v/>
      </c>
      <c r="AE111" s="115" t="str">
        <f ca="1">IF($R111=1,SUM($S$1:S111),"")</f>
        <v/>
      </c>
      <c r="AF111" s="115" t="str">
        <f ca="1">IF($R111=1,SUM($T$1:T111),"")</f>
        <v/>
      </c>
      <c r="AG111" s="115" t="str">
        <f ca="1">IF($R111=1,SUM($U$1:U111),"")</f>
        <v/>
      </c>
      <c r="AH111" s="115" t="str">
        <f ca="1">IF($R111=1,SUM($V$1:V111),"")</f>
        <v/>
      </c>
      <c r="AI111" s="115" t="str">
        <f ca="1">IF($R111=1,SUM($W$1:W111),"")</f>
        <v/>
      </c>
      <c r="AJ111" s="115" t="str">
        <f ca="1">IF($R111=1,SUM($X$1:X111),"")</f>
        <v/>
      </c>
      <c r="AK111" s="115" t="str">
        <f ca="1">IF($R111=1,SUM($Y$1:Y111),"")</f>
        <v/>
      </c>
      <c r="AL111" s="115" t="str">
        <f ca="1">IF($R111=1,SUM($Z$1:Z111),"")</f>
        <v/>
      </c>
      <c r="AM111" s="115" t="str">
        <f ca="1">IF($R111=1,SUM($AA$1:AA111),"")</f>
        <v/>
      </c>
      <c r="AN111" s="115" t="str">
        <f ca="1">IF($R111=1,SUM($AB$1:AB111),"")</f>
        <v/>
      </c>
      <c r="AO111" s="115" t="str">
        <f ca="1">IF($R111=1,SUM($AC$1:AC111),"")</f>
        <v/>
      </c>
      <c r="AQ111" s="120" t="str">
        <f t="shared" si="21"/>
        <v>16:30</v>
      </c>
    </row>
    <row r="112" spans="6:43" x14ac:dyDescent="0.3">
      <c r="F112" s="115">
        <f t="shared" si="22"/>
        <v>16</v>
      </c>
      <c r="G112" s="117">
        <f t="shared" si="17"/>
        <v>35</v>
      </c>
      <c r="H112" s="118">
        <f t="shared" si="18"/>
        <v>0.69097222222222221</v>
      </c>
      <c r="K112" s="116" t="str">
        <f xml:space="preserve"> IF(O112=1,"",RTD("cqg.rtd",,"StudyData",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/>
      </c>
      <c r="L112" s="116" t="e">
        <f>IF(K112="",NA(),RTD("cqg.rtd",,"StudyData",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>#N/A</v>
      </c>
      <c r="O112" s="115">
        <f t="shared" si="19"/>
        <v>1</v>
      </c>
      <c r="R112" s="115">
        <f t="shared" ca="1" si="20"/>
        <v>1.0759999999999916</v>
      </c>
      <c r="S112" s="115" t="str">
        <f>IF(O112=1,"",RTD("cqg.rtd",,"StudyData", "(Vol("&amp;$E$13&amp;")when  (LocalYear("&amp;$E$13&amp;")="&amp;$D$2&amp;" AND LocalMonth("&amp;$E$13&amp;")="&amp;$C$2&amp;" AND LocalDay("&amp;$E$13&amp;")="&amp;$B$2&amp;" AND LocalHour("&amp;$E$13&amp;")="&amp;F112&amp;" AND LocalMinute("&amp;$E$13&amp;")="&amp;G112&amp;"))", "Bar", "", "Close", "5", "0", "", "", "","FALSE","T"))</f>
        <v/>
      </c>
      <c r="T112" s="115" t="str">
        <f>IF(O112=1,"",RTD("cqg.rtd",,"StudyData", "(Vol("&amp;$E$14&amp;")when  (LocalYear("&amp;$E$14&amp;")="&amp;$D$3&amp;" AND LocalMonth("&amp;$E$14&amp;")="&amp;$C$3&amp;" AND LocalDay("&amp;$E$14&amp;")="&amp;$B$3&amp;" AND LocalHour("&amp;$E$14&amp;")="&amp;F112&amp;" AND LocalMinute("&amp;$E$14&amp;")="&amp;G112&amp;"))", "Bar", "", "Close", "5", "0", "", "", "","FALSE","T"))</f>
        <v/>
      </c>
      <c r="U112" s="115" t="str">
        <f>IF(O112=1,"",RTD("cqg.rtd",,"StudyData", "(Vol("&amp;$E$15&amp;")when  (LocalYear("&amp;$E$15&amp;")="&amp;$D$4&amp;" AND LocalMonth("&amp;$E$15&amp;")="&amp;$C$4&amp;" AND LocalDay("&amp;$E$15&amp;")="&amp;$B$4&amp;" AND LocalHour("&amp;$E$15&amp;")="&amp;F112&amp;" AND LocalMinute("&amp;$E$15&amp;")="&amp;G112&amp;"))", "Bar", "", "Close", "5", "0", "", "", "","FALSE","T"))</f>
        <v/>
      </c>
      <c r="V112" s="115" t="str">
        <f>IF(O112=1,"",RTD("cqg.rtd",,"StudyData", "(Vol("&amp;$E$16&amp;")when  (LocalYear("&amp;$E$16&amp;")="&amp;$D$5&amp;" AND LocalMonth("&amp;$E$16&amp;")="&amp;$C$5&amp;" AND LocalDay("&amp;$E$16&amp;")="&amp;$B$5&amp;" AND LocalHour("&amp;$E$16&amp;")="&amp;F112&amp;" AND LocalMinute("&amp;$E$16&amp;")="&amp;G112&amp;"))", "Bar", "", "Close", "5", "0", "", "", "","FALSE","T"))</f>
        <v/>
      </c>
      <c r="W112" s="115" t="str">
        <f>IF(O112=1,"",RTD("cqg.rtd",,"StudyData", "(Vol("&amp;$E$17&amp;")when  (LocalYear("&amp;$E$17&amp;")="&amp;$D$6&amp;" AND LocalMonth("&amp;$E$17&amp;")="&amp;$C$6&amp;" AND LocalDay("&amp;$E$17&amp;")="&amp;$B$6&amp;" AND LocalHour("&amp;$E$17&amp;")="&amp;F112&amp;" AND LocalMinute("&amp;$E$17&amp;")="&amp;G112&amp;"))", "Bar", "", "Close", "5", "0", "", "", "","FALSE","T"))</f>
        <v/>
      </c>
      <c r="X112" s="115" t="str">
        <f>IF(O112=1,"",RTD("cqg.rtd",,"StudyData", "(Vol("&amp;$E$18&amp;")when  (LocalYear("&amp;$E$18&amp;")="&amp;$D$7&amp;" AND LocalMonth("&amp;$E$18&amp;")="&amp;$C$7&amp;" AND LocalDay("&amp;$E$18&amp;")="&amp;$B$7&amp;" AND LocalHour("&amp;$E$18&amp;")="&amp;F112&amp;" AND LocalMinute("&amp;$E$18&amp;")="&amp;G112&amp;"))", "Bar", "", "Close", "5", "0", "", "", "","FALSE","T"))</f>
        <v/>
      </c>
      <c r="Y112" s="115" t="str">
        <f>IF(O112=1,"",RTD("cqg.rtd",,"StudyData", "(Vol("&amp;$E$19&amp;")when  (LocalYear("&amp;$E$19&amp;")="&amp;$D$8&amp;" AND LocalMonth("&amp;$E$19&amp;")="&amp;$C$8&amp;" AND LocalDay("&amp;$E$19&amp;")="&amp;$B$8&amp;" AND LocalHour("&amp;$E$19&amp;")="&amp;F112&amp;" AND LocalMinute("&amp;$E$19&amp;")="&amp;G112&amp;"))", "Bar", "", "Close", "5", "0", "", "", "","FALSE","T"))</f>
        <v/>
      </c>
      <c r="Z112" s="115" t="str">
        <f>IF(O112=1,"",RTD("cqg.rtd",,"StudyData", "(Vol("&amp;$E$20&amp;")when  (LocalYear("&amp;$E$20&amp;")="&amp;$D$9&amp;" AND LocalMonth("&amp;$E$20&amp;")="&amp;$C$9&amp;" AND LocalDay("&amp;$E$20&amp;")="&amp;$B$9&amp;" AND LocalHour("&amp;$E$20&amp;")="&amp;F112&amp;" AND LocalMinute("&amp;$E$20&amp;")="&amp;G112&amp;"))", "Bar", "", "Close", "5", "0", "", "", "","FALSE","T"))</f>
        <v/>
      </c>
      <c r="AA112" s="115" t="str">
        <f>IF(O112=1,"",RTD("cqg.rtd",,"StudyData", "(Vol("&amp;$E$21&amp;")when  (LocalYear("&amp;$E$21&amp;")="&amp;$D$10&amp;" AND LocalMonth("&amp;$E$21&amp;")="&amp;$C$10&amp;" AND LocalDay("&amp;$E$21&amp;")="&amp;$B$10&amp;" AND LocalHour("&amp;$E$21&amp;")="&amp;F112&amp;" AND LocalMinute("&amp;$E$21&amp;")="&amp;G112&amp;"))", "Bar", "", "Close", "5", "0", "", "", "","FALSE","T"))</f>
        <v/>
      </c>
      <c r="AB112" s="115" t="str">
        <f>IF(O112=1,"",RTD("cqg.rtd",,"StudyData", "(Vol("&amp;$E$21&amp;")when  (LocalYear("&amp;$E$21&amp;")="&amp;$D$11&amp;" AND LocalMonth("&amp;$E$21&amp;")="&amp;$C$11&amp;" AND LocalDay("&amp;$E$21&amp;")="&amp;$B$11&amp;" AND LocalHour("&amp;$E$21&amp;")="&amp;F112&amp;" AND LocalMinute("&amp;$E$21&amp;")="&amp;G112&amp;"))", "Bar", "", "Close", "5", "0", "", "", "","FALSE","T"))</f>
        <v/>
      </c>
      <c r="AC112" s="116" t="str">
        <f t="shared" si="16"/>
        <v/>
      </c>
      <c r="AE112" s="115" t="str">
        <f ca="1">IF($R112=1,SUM($S$1:S112),"")</f>
        <v/>
      </c>
      <c r="AF112" s="115" t="str">
        <f ca="1">IF($R112=1,SUM($T$1:T112),"")</f>
        <v/>
      </c>
      <c r="AG112" s="115" t="str">
        <f ca="1">IF($R112=1,SUM($U$1:U112),"")</f>
        <v/>
      </c>
      <c r="AH112" s="115" t="str">
        <f ca="1">IF($R112=1,SUM($V$1:V112),"")</f>
        <v/>
      </c>
      <c r="AI112" s="115" t="str">
        <f ca="1">IF($R112=1,SUM($W$1:W112),"")</f>
        <v/>
      </c>
      <c r="AJ112" s="115" t="str">
        <f ca="1">IF($R112=1,SUM($X$1:X112),"")</f>
        <v/>
      </c>
      <c r="AK112" s="115" t="str">
        <f ca="1">IF($R112=1,SUM($Y$1:Y112),"")</f>
        <v/>
      </c>
      <c r="AL112" s="115" t="str">
        <f ca="1">IF($R112=1,SUM($Z$1:Z112),"")</f>
        <v/>
      </c>
      <c r="AM112" s="115" t="str">
        <f ca="1">IF($R112=1,SUM($AA$1:AA112),"")</f>
        <v/>
      </c>
      <c r="AN112" s="115" t="str">
        <f ca="1">IF($R112=1,SUM($AB$1:AB112),"")</f>
        <v/>
      </c>
      <c r="AO112" s="115" t="str">
        <f ca="1">IF($R112=1,SUM($AC$1:AC112),"")</f>
        <v/>
      </c>
      <c r="AQ112" s="120" t="str">
        <f t="shared" si="21"/>
        <v>16:35</v>
      </c>
    </row>
    <row r="113" spans="6:43" x14ac:dyDescent="0.3">
      <c r="F113" s="115">
        <f t="shared" si="22"/>
        <v>16</v>
      </c>
      <c r="G113" s="117">
        <f t="shared" si="17"/>
        <v>40</v>
      </c>
      <c r="H113" s="118">
        <f t="shared" si="18"/>
        <v>0.69444444444444453</v>
      </c>
      <c r="K113" s="116" t="str">
        <f xml:space="preserve"> IF(O113=1,"",RTD("cqg.rtd",,"StudyData",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/>
      </c>
      <c r="L113" s="116" t="e">
        <f>IF(K113="",NA(),RTD("cqg.rtd",,"StudyData",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>#N/A</v>
      </c>
      <c r="O113" s="115">
        <f t="shared" si="19"/>
        <v>1</v>
      </c>
      <c r="R113" s="115">
        <f t="shared" ca="1" si="20"/>
        <v>1.0769999999999915</v>
      </c>
      <c r="S113" s="115" t="str">
        <f>IF(O113=1,"",RTD("cqg.rtd",,"StudyData", "(Vol("&amp;$E$13&amp;")when  (LocalYear("&amp;$E$13&amp;")="&amp;$D$2&amp;" AND LocalMonth("&amp;$E$13&amp;")="&amp;$C$2&amp;" AND LocalDay("&amp;$E$13&amp;")="&amp;$B$2&amp;" AND LocalHour("&amp;$E$13&amp;")="&amp;F113&amp;" AND LocalMinute("&amp;$E$13&amp;")="&amp;G113&amp;"))", "Bar", "", "Close", "5", "0", "", "", "","FALSE","T"))</f>
        <v/>
      </c>
      <c r="T113" s="115" t="str">
        <f>IF(O113=1,"",RTD("cqg.rtd",,"StudyData", "(Vol("&amp;$E$14&amp;")when  (LocalYear("&amp;$E$14&amp;")="&amp;$D$3&amp;" AND LocalMonth("&amp;$E$14&amp;")="&amp;$C$3&amp;" AND LocalDay("&amp;$E$14&amp;")="&amp;$B$3&amp;" AND LocalHour("&amp;$E$14&amp;")="&amp;F113&amp;" AND LocalMinute("&amp;$E$14&amp;")="&amp;G113&amp;"))", "Bar", "", "Close", "5", "0", "", "", "","FALSE","T"))</f>
        <v/>
      </c>
      <c r="U113" s="115" t="str">
        <f>IF(O113=1,"",RTD("cqg.rtd",,"StudyData", "(Vol("&amp;$E$15&amp;")when  (LocalYear("&amp;$E$15&amp;")="&amp;$D$4&amp;" AND LocalMonth("&amp;$E$15&amp;")="&amp;$C$4&amp;" AND LocalDay("&amp;$E$15&amp;")="&amp;$B$4&amp;" AND LocalHour("&amp;$E$15&amp;")="&amp;F113&amp;" AND LocalMinute("&amp;$E$15&amp;")="&amp;G113&amp;"))", "Bar", "", "Close", "5", "0", "", "", "","FALSE","T"))</f>
        <v/>
      </c>
      <c r="V113" s="115" t="str">
        <f>IF(O113=1,"",RTD("cqg.rtd",,"StudyData", "(Vol("&amp;$E$16&amp;")when  (LocalYear("&amp;$E$16&amp;")="&amp;$D$5&amp;" AND LocalMonth("&amp;$E$16&amp;")="&amp;$C$5&amp;" AND LocalDay("&amp;$E$16&amp;")="&amp;$B$5&amp;" AND LocalHour("&amp;$E$16&amp;")="&amp;F113&amp;" AND LocalMinute("&amp;$E$16&amp;")="&amp;G113&amp;"))", "Bar", "", "Close", "5", "0", "", "", "","FALSE","T"))</f>
        <v/>
      </c>
      <c r="W113" s="115" t="str">
        <f>IF(O113=1,"",RTD("cqg.rtd",,"StudyData", "(Vol("&amp;$E$17&amp;")when  (LocalYear("&amp;$E$17&amp;")="&amp;$D$6&amp;" AND LocalMonth("&amp;$E$17&amp;")="&amp;$C$6&amp;" AND LocalDay("&amp;$E$17&amp;")="&amp;$B$6&amp;" AND LocalHour("&amp;$E$17&amp;")="&amp;F113&amp;" AND LocalMinute("&amp;$E$17&amp;")="&amp;G113&amp;"))", "Bar", "", "Close", "5", "0", "", "", "","FALSE","T"))</f>
        <v/>
      </c>
      <c r="X113" s="115" t="str">
        <f>IF(O113=1,"",RTD("cqg.rtd",,"StudyData", "(Vol("&amp;$E$18&amp;")when  (LocalYear("&amp;$E$18&amp;")="&amp;$D$7&amp;" AND LocalMonth("&amp;$E$18&amp;")="&amp;$C$7&amp;" AND LocalDay("&amp;$E$18&amp;")="&amp;$B$7&amp;" AND LocalHour("&amp;$E$18&amp;")="&amp;F113&amp;" AND LocalMinute("&amp;$E$18&amp;")="&amp;G113&amp;"))", "Bar", "", "Close", "5", "0", "", "", "","FALSE","T"))</f>
        <v/>
      </c>
      <c r="Y113" s="115" t="str">
        <f>IF(O113=1,"",RTD("cqg.rtd",,"StudyData", "(Vol("&amp;$E$19&amp;")when  (LocalYear("&amp;$E$19&amp;")="&amp;$D$8&amp;" AND LocalMonth("&amp;$E$19&amp;")="&amp;$C$8&amp;" AND LocalDay("&amp;$E$19&amp;")="&amp;$B$8&amp;" AND LocalHour("&amp;$E$19&amp;")="&amp;F113&amp;" AND LocalMinute("&amp;$E$19&amp;")="&amp;G113&amp;"))", "Bar", "", "Close", "5", "0", "", "", "","FALSE","T"))</f>
        <v/>
      </c>
      <c r="Z113" s="115" t="str">
        <f>IF(O113=1,"",RTD("cqg.rtd",,"StudyData", "(Vol("&amp;$E$20&amp;")when  (LocalYear("&amp;$E$20&amp;")="&amp;$D$9&amp;" AND LocalMonth("&amp;$E$20&amp;")="&amp;$C$9&amp;" AND LocalDay("&amp;$E$20&amp;")="&amp;$B$9&amp;" AND LocalHour("&amp;$E$20&amp;")="&amp;F113&amp;" AND LocalMinute("&amp;$E$20&amp;")="&amp;G113&amp;"))", "Bar", "", "Close", "5", "0", "", "", "","FALSE","T"))</f>
        <v/>
      </c>
      <c r="AA113" s="115" t="str">
        <f>IF(O113=1,"",RTD("cqg.rtd",,"StudyData", "(Vol("&amp;$E$21&amp;")when  (LocalYear("&amp;$E$21&amp;")="&amp;$D$10&amp;" AND LocalMonth("&amp;$E$21&amp;")="&amp;$C$10&amp;" AND LocalDay("&amp;$E$21&amp;")="&amp;$B$10&amp;" AND LocalHour("&amp;$E$21&amp;")="&amp;F113&amp;" AND LocalMinute("&amp;$E$21&amp;")="&amp;G113&amp;"))", "Bar", "", "Close", "5", "0", "", "", "","FALSE","T"))</f>
        <v/>
      </c>
      <c r="AB113" s="115" t="str">
        <f>IF(O113=1,"",RTD("cqg.rtd",,"StudyData", "(Vol("&amp;$E$21&amp;")when  (LocalYear("&amp;$E$21&amp;")="&amp;$D$11&amp;" AND LocalMonth("&amp;$E$21&amp;")="&amp;$C$11&amp;" AND LocalDay("&amp;$E$21&amp;")="&amp;$B$11&amp;" AND LocalHour("&amp;$E$21&amp;")="&amp;F113&amp;" AND LocalMinute("&amp;$E$21&amp;")="&amp;G113&amp;"))", "Bar", "", "Close", "5", "0", "", "", "","FALSE","T"))</f>
        <v/>
      </c>
      <c r="AC113" s="116" t="str">
        <f t="shared" si="16"/>
        <v/>
      </c>
      <c r="AE113" s="115" t="str">
        <f ca="1">IF($R113=1,SUM($S$1:S113),"")</f>
        <v/>
      </c>
      <c r="AF113" s="115" t="str">
        <f ca="1">IF($R113=1,SUM($T$1:T113),"")</f>
        <v/>
      </c>
      <c r="AG113" s="115" t="str">
        <f ca="1">IF($R113=1,SUM($U$1:U113),"")</f>
        <v/>
      </c>
      <c r="AH113" s="115" t="str">
        <f ca="1">IF($R113=1,SUM($V$1:V113),"")</f>
        <v/>
      </c>
      <c r="AI113" s="115" t="str">
        <f ca="1">IF($R113=1,SUM($W$1:W113),"")</f>
        <v/>
      </c>
      <c r="AJ113" s="115" t="str">
        <f ca="1">IF($R113=1,SUM($X$1:X113),"")</f>
        <v/>
      </c>
      <c r="AK113" s="115" t="str">
        <f ca="1">IF($R113=1,SUM($Y$1:Y113),"")</f>
        <v/>
      </c>
      <c r="AL113" s="115" t="str">
        <f ca="1">IF($R113=1,SUM($Z$1:Z113),"")</f>
        <v/>
      </c>
      <c r="AM113" s="115" t="str">
        <f ca="1">IF($R113=1,SUM($AA$1:AA113),"")</f>
        <v/>
      </c>
      <c r="AN113" s="115" t="str">
        <f ca="1">IF($R113=1,SUM($AB$1:AB113),"")</f>
        <v/>
      </c>
      <c r="AO113" s="115" t="str">
        <f ca="1">IF($R113=1,SUM($AC$1:AC113),"")</f>
        <v/>
      </c>
      <c r="AQ113" s="120" t="str">
        <f t="shared" si="21"/>
        <v>16:40</v>
      </c>
    </row>
    <row r="114" spans="6:43" x14ac:dyDescent="0.3">
      <c r="F114" s="115">
        <f t="shared" si="22"/>
        <v>16</v>
      </c>
      <c r="G114" s="117">
        <f t="shared" si="17"/>
        <v>45</v>
      </c>
      <c r="H114" s="118">
        <f t="shared" si="18"/>
        <v>0.69791666666666663</v>
      </c>
      <c r="K114" s="116" t="str">
        <f xml:space="preserve"> IF(O114=1,"",RTD("cqg.rtd",,"StudyData",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/>
      </c>
      <c r="L114" s="116" t="e">
        <f>IF(K114="",NA(),RTD("cqg.rtd",,"StudyData",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>#N/A</v>
      </c>
      <c r="O114" s="115">
        <f t="shared" si="19"/>
        <v>1</v>
      </c>
      <c r="R114" s="115">
        <f t="shared" ca="1" si="20"/>
        <v>1.0779999999999914</v>
      </c>
      <c r="S114" s="115" t="str">
        <f>IF(O114=1,"",RTD("cqg.rtd",,"StudyData", "(Vol("&amp;$E$13&amp;")when  (LocalYear("&amp;$E$13&amp;")="&amp;$D$2&amp;" AND LocalMonth("&amp;$E$13&amp;")="&amp;$C$2&amp;" AND LocalDay("&amp;$E$13&amp;")="&amp;$B$2&amp;" AND LocalHour("&amp;$E$13&amp;")="&amp;F114&amp;" AND LocalMinute("&amp;$E$13&amp;")="&amp;G114&amp;"))", "Bar", "", "Close", "5", "0", "", "", "","FALSE","T"))</f>
        <v/>
      </c>
      <c r="T114" s="115" t="str">
        <f>IF(O114=1,"",RTD("cqg.rtd",,"StudyData", "(Vol("&amp;$E$14&amp;")when  (LocalYear("&amp;$E$14&amp;")="&amp;$D$3&amp;" AND LocalMonth("&amp;$E$14&amp;")="&amp;$C$3&amp;" AND LocalDay("&amp;$E$14&amp;")="&amp;$B$3&amp;" AND LocalHour("&amp;$E$14&amp;")="&amp;F114&amp;" AND LocalMinute("&amp;$E$14&amp;")="&amp;G114&amp;"))", "Bar", "", "Close", "5", "0", "", "", "","FALSE","T"))</f>
        <v/>
      </c>
      <c r="U114" s="115" t="str">
        <f>IF(O114=1,"",RTD("cqg.rtd",,"StudyData", "(Vol("&amp;$E$15&amp;")when  (LocalYear("&amp;$E$15&amp;")="&amp;$D$4&amp;" AND LocalMonth("&amp;$E$15&amp;")="&amp;$C$4&amp;" AND LocalDay("&amp;$E$15&amp;")="&amp;$B$4&amp;" AND LocalHour("&amp;$E$15&amp;")="&amp;F114&amp;" AND LocalMinute("&amp;$E$15&amp;")="&amp;G114&amp;"))", "Bar", "", "Close", "5", "0", "", "", "","FALSE","T"))</f>
        <v/>
      </c>
      <c r="V114" s="115" t="str">
        <f>IF(O114=1,"",RTD("cqg.rtd",,"StudyData", "(Vol("&amp;$E$16&amp;")when  (LocalYear("&amp;$E$16&amp;")="&amp;$D$5&amp;" AND LocalMonth("&amp;$E$16&amp;")="&amp;$C$5&amp;" AND LocalDay("&amp;$E$16&amp;")="&amp;$B$5&amp;" AND LocalHour("&amp;$E$16&amp;")="&amp;F114&amp;" AND LocalMinute("&amp;$E$16&amp;")="&amp;G114&amp;"))", "Bar", "", "Close", "5", "0", "", "", "","FALSE","T"))</f>
        <v/>
      </c>
      <c r="W114" s="115" t="str">
        <f>IF(O114=1,"",RTD("cqg.rtd",,"StudyData", "(Vol("&amp;$E$17&amp;")when  (LocalYear("&amp;$E$17&amp;")="&amp;$D$6&amp;" AND LocalMonth("&amp;$E$17&amp;")="&amp;$C$6&amp;" AND LocalDay("&amp;$E$17&amp;")="&amp;$B$6&amp;" AND LocalHour("&amp;$E$17&amp;")="&amp;F114&amp;" AND LocalMinute("&amp;$E$17&amp;")="&amp;G114&amp;"))", "Bar", "", "Close", "5", "0", "", "", "","FALSE","T"))</f>
        <v/>
      </c>
      <c r="X114" s="115" t="str">
        <f>IF(O114=1,"",RTD("cqg.rtd",,"StudyData", "(Vol("&amp;$E$18&amp;")when  (LocalYear("&amp;$E$18&amp;")="&amp;$D$7&amp;" AND LocalMonth("&amp;$E$18&amp;")="&amp;$C$7&amp;" AND LocalDay("&amp;$E$18&amp;")="&amp;$B$7&amp;" AND LocalHour("&amp;$E$18&amp;")="&amp;F114&amp;" AND LocalMinute("&amp;$E$18&amp;")="&amp;G114&amp;"))", "Bar", "", "Close", "5", "0", "", "", "","FALSE","T"))</f>
        <v/>
      </c>
      <c r="Y114" s="115" t="str">
        <f>IF(O114=1,"",RTD("cqg.rtd",,"StudyData", "(Vol("&amp;$E$19&amp;")when  (LocalYear("&amp;$E$19&amp;")="&amp;$D$8&amp;" AND LocalMonth("&amp;$E$19&amp;")="&amp;$C$8&amp;" AND LocalDay("&amp;$E$19&amp;")="&amp;$B$8&amp;" AND LocalHour("&amp;$E$19&amp;")="&amp;F114&amp;" AND LocalMinute("&amp;$E$19&amp;")="&amp;G114&amp;"))", "Bar", "", "Close", "5", "0", "", "", "","FALSE","T"))</f>
        <v/>
      </c>
      <c r="Z114" s="115" t="str">
        <f>IF(O114=1,"",RTD("cqg.rtd",,"StudyData", "(Vol("&amp;$E$20&amp;")when  (LocalYear("&amp;$E$20&amp;")="&amp;$D$9&amp;" AND LocalMonth("&amp;$E$20&amp;")="&amp;$C$9&amp;" AND LocalDay("&amp;$E$20&amp;")="&amp;$B$9&amp;" AND LocalHour("&amp;$E$20&amp;")="&amp;F114&amp;" AND LocalMinute("&amp;$E$20&amp;")="&amp;G114&amp;"))", "Bar", "", "Close", "5", "0", "", "", "","FALSE","T"))</f>
        <v/>
      </c>
      <c r="AA114" s="115" t="str">
        <f>IF(O114=1,"",RTD("cqg.rtd",,"StudyData", "(Vol("&amp;$E$21&amp;")when  (LocalYear("&amp;$E$21&amp;")="&amp;$D$10&amp;" AND LocalMonth("&amp;$E$21&amp;")="&amp;$C$10&amp;" AND LocalDay("&amp;$E$21&amp;")="&amp;$B$10&amp;" AND LocalHour("&amp;$E$21&amp;")="&amp;F114&amp;" AND LocalMinute("&amp;$E$21&amp;")="&amp;G114&amp;"))", "Bar", "", "Close", "5", "0", "", "", "","FALSE","T"))</f>
        <v/>
      </c>
      <c r="AB114" s="115" t="str">
        <f>IF(O114=1,"",RTD("cqg.rtd",,"StudyData", "(Vol("&amp;$E$21&amp;")when  (LocalYear("&amp;$E$21&amp;")="&amp;$D$11&amp;" AND LocalMonth("&amp;$E$21&amp;")="&amp;$C$11&amp;" AND LocalDay("&amp;$E$21&amp;")="&amp;$B$11&amp;" AND LocalHour("&amp;$E$21&amp;")="&amp;F114&amp;" AND LocalMinute("&amp;$E$21&amp;")="&amp;G114&amp;"))", "Bar", "", "Close", "5", "0", "", "", "","FALSE","T"))</f>
        <v/>
      </c>
      <c r="AC114" s="116" t="str">
        <f t="shared" si="16"/>
        <v/>
      </c>
      <c r="AE114" s="115" t="str">
        <f ca="1">IF($R114=1,SUM($S$1:S114),"")</f>
        <v/>
      </c>
      <c r="AF114" s="115" t="str">
        <f ca="1">IF($R114=1,SUM($T$1:T114),"")</f>
        <v/>
      </c>
      <c r="AG114" s="115" t="str">
        <f ca="1">IF($R114=1,SUM($U$1:U114),"")</f>
        <v/>
      </c>
      <c r="AH114" s="115" t="str">
        <f ca="1">IF($R114=1,SUM($V$1:V114),"")</f>
        <v/>
      </c>
      <c r="AI114" s="115" t="str">
        <f ca="1">IF($R114=1,SUM($W$1:W114),"")</f>
        <v/>
      </c>
      <c r="AJ114" s="115" t="str">
        <f ca="1">IF($R114=1,SUM($X$1:X114),"")</f>
        <v/>
      </c>
      <c r="AK114" s="115" t="str">
        <f ca="1">IF($R114=1,SUM($Y$1:Y114),"")</f>
        <v/>
      </c>
      <c r="AL114" s="115" t="str">
        <f ca="1">IF($R114=1,SUM($Z$1:Z114),"")</f>
        <v/>
      </c>
      <c r="AM114" s="115" t="str">
        <f ca="1">IF($R114=1,SUM($AA$1:AA114),"")</f>
        <v/>
      </c>
      <c r="AN114" s="115" t="str">
        <f ca="1">IF($R114=1,SUM($AB$1:AB114),"")</f>
        <v/>
      </c>
      <c r="AO114" s="115" t="str">
        <f ca="1">IF($R114=1,SUM($AC$1:AC114),"")</f>
        <v/>
      </c>
      <c r="AQ114" s="120" t="str">
        <f t="shared" si="21"/>
        <v>16:45</v>
      </c>
    </row>
    <row r="115" spans="6:43" x14ac:dyDescent="0.3">
      <c r="F115" s="115">
        <f t="shared" si="22"/>
        <v>16</v>
      </c>
      <c r="G115" s="117">
        <f t="shared" si="17"/>
        <v>50</v>
      </c>
      <c r="H115" s="118">
        <f t="shared" si="18"/>
        <v>0.70138888888888884</v>
      </c>
      <c r="K115" s="116" t="str">
        <f xml:space="preserve"> IF(O115=1,"",RTD("cqg.rtd",,"StudyData",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/>
      </c>
      <c r="L115" s="116" t="e">
        <f>IF(K115="",NA(),RTD("cqg.rtd",,"StudyData",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>#N/A</v>
      </c>
      <c r="O115" s="115">
        <f t="shared" si="19"/>
        <v>1</v>
      </c>
      <c r="R115" s="115">
        <f t="shared" ca="1" si="20"/>
        <v>1.0789999999999913</v>
      </c>
      <c r="S115" s="115" t="str">
        <f>IF(O115=1,"",RTD("cqg.rtd",,"StudyData", "(Vol("&amp;$E$13&amp;")when  (LocalYear("&amp;$E$13&amp;")="&amp;$D$2&amp;" AND LocalMonth("&amp;$E$13&amp;")="&amp;$C$2&amp;" AND LocalDay("&amp;$E$13&amp;")="&amp;$B$2&amp;" AND LocalHour("&amp;$E$13&amp;")="&amp;F115&amp;" AND LocalMinute("&amp;$E$13&amp;")="&amp;G115&amp;"))", "Bar", "", "Close", "5", "0", "", "", "","FALSE","T"))</f>
        <v/>
      </c>
      <c r="T115" s="115" t="str">
        <f>IF(O115=1,"",RTD("cqg.rtd",,"StudyData", "(Vol("&amp;$E$14&amp;")when  (LocalYear("&amp;$E$14&amp;")="&amp;$D$3&amp;" AND LocalMonth("&amp;$E$14&amp;")="&amp;$C$3&amp;" AND LocalDay("&amp;$E$14&amp;")="&amp;$B$3&amp;" AND LocalHour("&amp;$E$14&amp;")="&amp;F115&amp;" AND LocalMinute("&amp;$E$14&amp;")="&amp;G115&amp;"))", "Bar", "", "Close", "5", "0", "", "", "","FALSE","T"))</f>
        <v/>
      </c>
      <c r="U115" s="115" t="str">
        <f>IF(O115=1,"",RTD("cqg.rtd",,"StudyData", "(Vol("&amp;$E$15&amp;")when  (LocalYear("&amp;$E$15&amp;")="&amp;$D$4&amp;" AND LocalMonth("&amp;$E$15&amp;")="&amp;$C$4&amp;" AND LocalDay("&amp;$E$15&amp;")="&amp;$B$4&amp;" AND LocalHour("&amp;$E$15&amp;")="&amp;F115&amp;" AND LocalMinute("&amp;$E$15&amp;")="&amp;G115&amp;"))", "Bar", "", "Close", "5", "0", "", "", "","FALSE","T"))</f>
        <v/>
      </c>
      <c r="V115" s="115" t="str">
        <f>IF(O115=1,"",RTD("cqg.rtd",,"StudyData", "(Vol("&amp;$E$16&amp;")when  (LocalYear("&amp;$E$16&amp;")="&amp;$D$5&amp;" AND LocalMonth("&amp;$E$16&amp;")="&amp;$C$5&amp;" AND LocalDay("&amp;$E$16&amp;")="&amp;$B$5&amp;" AND LocalHour("&amp;$E$16&amp;")="&amp;F115&amp;" AND LocalMinute("&amp;$E$16&amp;")="&amp;G115&amp;"))", "Bar", "", "Close", "5", "0", "", "", "","FALSE","T"))</f>
        <v/>
      </c>
      <c r="W115" s="115" t="str">
        <f>IF(O115=1,"",RTD("cqg.rtd",,"StudyData", "(Vol("&amp;$E$17&amp;")when  (LocalYear("&amp;$E$17&amp;")="&amp;$D$6&amp;" AND LocalMonth("&amp;$E$17&amp;")="&amp;$C$6&amp;" AND LocalDay("&amp;$E$17&amp;")="&amp;$B$6&amp;" AND LocalHour("&amp;$E$17&amp;")="&amp;F115&amp;" AND LocalMinute("&amp;$E$17&amp;")="&amp;G115&amp;"))", "Bar", "", "Close", "5", "0", "", "", "","FALSE","T"))</f>
        <v/>
      </c>
      <c r="X115" s="115" t="str">
        <f>IF(O115=1,"",RTD("cqg.rtd",,"StudyData", "(Vol("&amp;$E$18&amp;")when  (LocalYear("&amp;$E$18&amp;")="&amp;$D$7&amp;" AND LocalMonth("&amp;$E$18&amp;")="&amp;$C$7&amp;" AND LocalDay("&amp;$E$18&amp;")="&amp;$B$7&amp;" AND LocalHour("&amp;$E$18&amp;")="&amp;F115&amp;" AND LocalMinute("&amp;$E$18&amp;")="&amp;G115&amp;"))", "Bar", "", "Close", "5", "0", "", "", "","FALSE","T"))</f>
        <v/>
      </c>
      <c r="Y115" s="115" t="str">
        <f>IF(O115=1,"",RTD("cqg.rtd",,"StudyData", "(Vol("&amp;$E$19&amp;")when  (LocalYear("&amp;$E$19&amp;")="&amp;$D$8&amp;" AND LocalMonth("&amp;$E$19&amp;")="&amp;$C$8&amp;" AND LocalDay("&amp;$E$19&amp;")="&amp;$B$8&amp;" AND LocalHour("&amp;$E$19&amp;")="&amp;F115&amp;" AND LocalMinute("&amp;$E$19&amp;")="&amp;G115&amp;"))", "Bar", "", "Close", "5", "0", "", "", "","FALSE","T"))</f>
        <v/>
      </c>
      <c r="Z115" s="115" t="str">
        <f>IF(O115=1,"",RTD("cqg.rtd",,"StudyData", "(Vol("&amp;$E$20&amp;")when  (LocalYear("&amp;$E$20&amp;")="&amp;$D$9&amp;" AND LocalMonth("&amp;$E$20&amp;")="&amp;$C$9&amp;" AND LocalDay("&amp;$E$20&amp;")="&amp;$B$9&amp;" AND LocalHour("&amp;$E$20&amp;")="&amp;F115&amp;" AND LocalMinute("&amp;$E$20&amp;")="&amp;G115&amp;"))", "Bar", "", "Close", "5", "0", "", "", "","FALSE","T"))</f>
        <v/>
      </c>
      <c r="AA115" s="115" t="str">
        <f>IF(O115=1,"",RTD("cqg.rtd",,"StudyData", "(Vol("&amp;$E$21&amp;")when  (LocalYear("&amp;$E$21&amp;")="&amp;$D$10&amp;" AND LocalMonth("&amp;$E$21&amp;")="&amp;$C$10&amp;" AND LocalDay("&amp;$E$21&amp;")="&amp;$B$10&amp;" AND LocalHour("&amp;$E$21&amp;")="&amp;F115&amp;" AND LocalMinute("&amp;$E$21&amp;")="&amp;G115&amp;"))", "Bar", "", "Close", "5", "0", "", "", "","FALSE","T"))</f>
        <v/>
      </c>
      <c r="AB115" s="115" t="str">
        <f>IF(O115=1,"",RTD("cqg.rtd",,"StudyData", "(Vol("&amp;$E$21&amp;")when  (LocalYear("&amp;$E$21&amp;")="&amp;$D$11&amp;" AND LocalMonth("&amp;$E$21&amp;")="&amp;$C$11&amp;" AND LocalDay("&amp;$E$21&amp;")="&amp;$B$11&amp;" AND LocalHour("&amp;$E$21&amp;")="&amp;F115&amp;" AND LocalMinute("&amp;$E$21&amp;")="&amp;G115&amp;"))", "Bar", "", "Close", "5", "0", "", "", "","FALSE","T"))</f>
        <v/>
      </c>
      <c r="AC115" s="116" t="str">
        <f t="shared" si="16"/>
        <v/>
      </c>
      <c r="AE115" s="115" t="str">
        <f ca="1">IF($R115=1,SUM($S$1:S115),"")</f>
        <v/>
      </c>
      <c r="AF115" s="115" t="str">
        <f ca="1">IF($R115=1,SUM($T$1:T115),"")</f>
        <v/>
      </c>
      <c r="AG115" s="115" t="str">
        <f ca="1">IF($R115=1,SUM($U$1:U115),"")</f>
        <v/>
      </c>
      <c r="AH115" s="115" t="str">
        <f ca="1">IF($R115=1,SUM($V$1:V115),"")</f>
        <v/>
      </c>
      <c r="AI115" s="115" t="str">
        <f ca="1">IF($R115=1,SUM($W$1:W115),"")</f>
        <v/>
      </c>
      <c r="AJ115" s="115" t="str">
        <f ca="1">IF($R115=1,SUM($X$1:X115),"")</f>
        <v/>
      </c>
      <c r="AK115" s="115" t="str">
        <f ca="1">IF($R115=1,SUM($Y$1:Y115),"")</f>
        <v/>
      </c>
      <c r="AL115" s="115" t="str">
        <f ca="1">IF($R115=1,SUM($Z$1:Z115),"")</f>
        <v/>
      </c>
      <c r="AM115" s="115" t="str">
        <f ca="1">IF($R115=1,SUM($AA$1:AA115),"")</f>
        <v/>
      </c>
      <c r="AN115" s="115" t="str">
        <f ca="1">IF($R115=1,SUM($AB$1:AB115),"")</f>
        <v/>
      </c>
      <c r="AO115" s="115" t="str">
        <f ca="1">IF($R115=1,SUM($AC$1:AC115),"")</f>
        <v/>
      </c>
      <c r="AQ115" s="120" t="str">
        <f t="shared" si="21"/>
        <v>16:50</v>
      </c>
    </row>
    <row r="116" spans="6:43" x14ac:dyDescent="0.3">
      <c r="F116" s="115">
        <f t="shared" si="22"/>
        <v>16</v>
      </c>
      <c r="G116" s="117">
        <f t="shared" si="17"/>
        <v>55</v>
      </c>
      <c r="H116" s="118">
        <f t="shared" si="18"/>
        <v>0.70486111111111116</v>
      </c>
      <c r="K116" s="116" t="str">
        <f xml:space="preserve"> IF(O116=1,"",RTD("cqg.rtd",,"StudyData",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/>
      </c>
      <c r="L116" s="116" t="e">
        <f>IF(K116="",NA(),RTD("cqg.rtd",,"StudyData",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>#N/A</v>
      </c>
      <c r="O116" s="115">
        <f t="shared" si="19"/>
        <v>1</v>
      </c>
      <c r="R116" s="115">
        <f t="shared" ca="1" si="20"/>
        <v>1.0799999999999912</v>
      </c>
      <c r="S116" s="115" t="str">
        <f>IF(O116=1,"",RTD("cqg.rtd",,"StudyData", "(Vol("&amp;$E$13&amp;")when  (LocalYear("&amp;$E$13&amp;")="&amp;$D$2&amp;" AND LocalMonth("&amp;$E$13&amp;")="&amp;$C$2&amp;" AND LocalDay("&amp;$E$13&amp;")="&amp;$B$2&amp;" AND LocalHour("&amp;$E$13&amp;")="&amp;F116&amp;" AND LocalMinute("&amp;$E$13&amp;")="&amp;G116&amp;"))", "Bar", "", "Close", "5", "0", "", "", "","FALSE","T"))</f>
        <v/>
      </c>
      <c r="T116" s="115" t="str">
        <f>IF(O116=1,"",RTD("cqg.rtd",,"StudyData", "(Vol("&amp;$E$14&amp;")when  (LocalYear("&amp;$E$14&amp;")="&amp;$D$3&amp;" AND LocalMonth("&amp;$E$14&amp;")="&amp;$C$3&amp;" AND LocalDay("&amp;$E$14&amp;")="&amp;$B$3&amp;" AND LocalHour("&amp;$E$14&amp;")="&amp;F116&amp;" AND LocalMinute("&amp;$E$14&amp;")="&amp;G116&amp;"))", "Bar", "", "Close", "5", "0", "", "", "","FALSE","T"))</f>
        <v/>
      </c>
      <c r="U116" s="115" t="str">
        <f>IF(O116=1,"",RTD("cqg.rtd",,"StudyData", "(Vol("&amp;$E$15&amp;")when  (LocalYear("&amp;$E$15&amp;")="&amp;$D$4&amp;" AND LocalMonth("&amp;$E$15&amp;")="&amp;$C$4&amp;" AND LocalDay("&amp;$E$15&amp;")="&amp;$B$4&amp;" AND LocalHour("&amp;$E$15&amp;")="&amp;F116&amp;" AND LocalMinute("&amp;$E$15&amp;")="&amp;G116&amp;"))", "Bar", "", "Close", "5", "0", "", "", "","FALSE","T"))</f>
        <v/>
      </c>
      <c r="V116" s="115" t="str">
        <f>IF(O116=1,"",RTD("cqg.rtd",,"StudyData", "(Vol("&amp;$E$16&amp;")when  (LocalYear("&amp;$E$16&amp;")="&amp;$D$5&amp;" AND LocalMonth("&amp;$E$16&amp;")="&amp;$C$5&amp;" AND LocalDay("&amp;$E$16&amp;")="&amp;$B$5&amp;" AND LocalHour("&amp;$E$16&amp;")="&amp;F116&amp;" AND LocalMinute("&amp;$E$16&amp;")="&amp;G116&amp;"))", "Bar", "", "Close", "5", "0", "", "", "","FALSE","T"))</f>
        <v/>
      </c>
      <c r="W116" s="115" t="str">
        <f>IF(O116=1,"",RTD("cqg.rtd",,"StudyData", "(Vol("&amp;$E$17&amp;")when  (LocalYear("&amp;$E$17&amp;")="&amp;$D$6&amp;" AND LocalMonth("&amp;$E$17&amp;")="&amp;$C$6&amp;" AND LocalDay("&amp;$E$17&amp;")="&amp;$B$6&amp;" AND LocalHour("&amp;$E$17&amp;")="&amp;F116&amp;" AND LocalMinute("&amp;$E$17&amp;")="&amp;G116&amp;"))", "Bar", "", "Close", "5", "0", "", "", "","FALSE","T"))</f>
        <v/>
      </c>
      <c r="X116" s="115" t="str">
        <f>IF(O116=1,"",RTD("cqg.rtd",,"StudyData", "(Vol("&amp;$E$18&amp;")when  (LocalYear("&amp;$E$18&amp;")="&amp;$D$7&amp;" AND LocalMonth("&amp;$E$18&amp;")="&amp;$C$7&amp;" AND LocalDay("&amp;$E$18&amp;")="&amp;$B$7&amp;" AND LocalHour("&amp;$E$18&amp;")="&amp;F116&amp;" AND LocalMinute("&amp;$E$18&amp;")="&amp;G116&amp;"))", "Bar", "", "Close", "5", "0", "", "", "","FALSE","T"))</f>
        <v/>
      </c>
      <c r="Y116" s="115" t="str">
        <f>IF(O116=1,"",RTD("cqg.rtd",,"StudyData", "(Vol("&amp;$E$19&amp;")when  (LocalYear("&amp;$E$19&amp;")="&amp;$D$8&amp;" AND LocalMonth("&amp;$E$19&amp;")="&amp;$C$8&amp;" AND LocalDay("&amp;$E$19&amp;")="&amp;$B$8&amp;" AND LocalHour("&amp;$E$19&amp;")="&amp;F116&amp;" AND LocalMinute("&amp;$E$19&amp;")="&amp;G116&amp;"))", "Bar", "", "Close", "5", "0", "", "", "","FALSE","T"))</f>
        <v/>
      </c>
      <c r="Z116" s="115" t="str">
        <f>IF(O116=1,"",RTD("cqg.rtd",,"StudyData", "(Vol("&amp;$E$20&amp;")when  (LocalYear("&amp;$E$20&amp;")="&amp;$D$9&amp;" AND LocalMonth("&amp;$E$20&amp;")="&amp;$C$9&amp;" AND LocalDay("&amp;$E$20&amp;")="&amp;$B$9&amp;" AND LocalHour("&amp;$E$20&amp;")="&amp;F116&amp;" AND LocalMinute("&amp;$E$20&amp;")="&amp;G116&amp;"))", "Bar", "", "Close", "5", "0", "", "", "","FALSE","T"))</f>
        <v/>
      </c>
      <c r="AA116" s="115" t="str">
        <f>IF(O116=1,"",RTD("cqg.rtd",,"StudyData", "(Vol("&amp;$E$21&amp;")when  (LocalYear("&amp;$E$21&amp;")="&amp;$D$10&amp;" AND LocalMonth("&amp;$E$21&amp;")="&amp;$C$10&amp;" AND LocalDay("&amp;$E$21&amp;")="&amp;$B$10&amp;" AND LocalHour("&amp;$E$21&amp;")="&amp;F116&amp;" AND LocalMinute("&amp;$E$21&amp;")="&amp;G116&amp;"))", "Bar", "", "Close", "5", "0", "", "", "","FALSE","T"))</f>
        <v/>
      </c>
      <c r="AB116" s="115" t="str">
        <f>IF(O116=1,"",RTD("cqg.rtd",,"StudyData", "(Vol("&amp;$E$21&amp;")when  (LocalYear("&amp;$E$21&amp;")="&amp;$D$11&amp;" AND LocalMonth("&amp;$E$21&amp;")="&amp;$C$11&amp;" AND LocalDay("&amp;$E$21&amp;")="&amp;$B$11&amp;" AND LocalHour("&amp;$E$21&amp;")="&amp;F116&amp;" AND LocalMinute("&amp;$E$21&amp;")="&amp;G116&amp;"))", "Bar", "", "Close", "5", "0", "", "", "","FALSE","T"))</f>
        <v/>
      </c>
      <c r="AC116" s="116" t="str">
        <f t="shared" si="16"/>
        <v/>
      </c>
      <c r="AE116" s="115" t="str">
        <f ca="1">IF($R116=1,SUM($S$1:S116),"")</f>
        <v/>
      </c>
      <c r="AF116" s="115" t="str">
        <f ca="1">IF($R116=1,SUM($T$1:T116),"")</f>
        <v/>
      </c>
      <c r="AG116" s="115" t="str">
        <f ca="1">IF($R116=1,SUM($U$1:U116),"")</f>
        <v/>
      </c>
      <c r="AH116" s="115" t="str">
        <f ca="1">IF($R116=1,SUM($V$1:V116),"")</f>
        <v/>
      </c>
      <c r="AI116" s="115" t="str">
        <f ca="1">IF($R116=1,SUM($W$1:W116),"")</f>
        <v/>
      </c>
      <c r="AJ116" s="115" t="str">
        <f ca="1">IF($R116=1,SUM($X$1:X116),"")</f>
        <v/>
      </c>
      <c r="AK116" s="115" t="str">
        <f ca="1">IF($R116=1,SUM($Y$1:Y116),"")</f>
        <v/>
      </c>
      <c r="AL116" s="115" t="str">
        <f ca="1">IF($R116=1,SUM($Z$1:Z116),"")</f>
        <v/>
      </c>
      <c r="AM116" s="115" t="str">
        <f ca="1">IF($R116=1,SUM($AA$1:AA116),"")</f>
        <v/>
      </c>
      <c r="AN116" s="115" t="str">
        <f ca="1">IF($R116=1,SUM($AB$1:AB116),"")</f>
        <v/>
      </c>
      <c r="AO116" s="115" t="str">
        <f ca="1">IF($R116=1,SUM($AC$1:AC116),"")</f>
        <v/>
      </c>
      <c r="AQ116" s="120" t="str">
        <f t="shared" si="21"/>
        <v>16:55</v>
      </c>
    </row>
    <row r="117" spans="6:43" x14ac:dyDescent="0.3">
      <c r="F117" s="115">
        <f t="shared" si="22"/>
        <v>17</v>
      </c>
      <c r="G117" s="117" t="str">
        <f t="shared" si="17"/>
        <v>00</v>
      </c>
      <c r="H117" s="118">
        <f t="shared" si="18"/>
        <v>0.70833333333333337</v>
      </c>
      <c r="K117" s="116" t="str">
        <f xml:space="preserve"> IF(O117=1,"",RTD("cqg.rtd",,"StudyData",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/>
      </c>
      <c r="L117" s="116" t="e">
        <f>IF(K117="",NA(),RTD("cqg.rtd",,"StudyData",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>#N/A</v>
      </c>
      <c r="O117" s="115">
        <f t="shared" si="19"/>
        <v>1</v>
      </c>
      <c r="R117" s="115">
        <f t="shared" ca="1" si="20"/>
        <v>1.0809999999999911</v>
      </c>
      <c r="S117" s="115" t="str">
        <f>IF(O117=1,"",RTD("cqg.rtd",,"StudyData", "(Vol("&amp;$E$13&amp;")when  (LocalYear("&amp;$E$13&amp;")="&amp;$D$2&amp;" AND LocalMonth("&amp;$E$13&amp;")="&amp;$C$2&amp;" AND LocalDay("&amp;$E$13&amp;")="&amp;$B$2&amp;" AND LocalHour("&amp;$E$13&amp;")="&amp;F117&amp;" AND LocalMinute("&amp;$E$13&amp;")="&amp;G117&amp;"))", "Bar", "", "Close", "5", "0", "", "", "","FALSE","T"))</f>
        <v/>
      </c>
      <c r="T117" s="115" t="str">
        <f>IF(O117=1,"",RTD("cqg.rtd",,"StudyData", "(Vol("&amp;$E$14&amp;")when  (LocalYear("&amp;$E$14&amp;")="&amp;$D$3&amp;" AND LocalMonth("&amp;$E$14&amp;")="&amp;$C$3&amp;" AND LocalDay("&amp;$E$14&amp;")="&amp;$B$3&amp;" AND LocalHour("&amp;$E$14&amp;")="&amp;F117&amp;" AND LocalMinute("&amp;$E$14&amp;")="&amp;G117&amp;"))", "Bar", "", "Close", "5", "0", "", "", "","FALSE","T"))</f>
        <v/>
      </c>
      <c r="U117" s="115" t="str">
        <f>IF(O117=1,"",RTD("cqg.rtd",,"StudyData", "(Vol("&amp;$E$15&amp;")when  (LocalYear("&amp;$E$15&amp;")="&amp;$D$4&amp;" AND LocalMonth("&amp;$E$15&amp;")="&amp;$C$4&amp;" AND LocalDay("&amp;$E$15&amp;")="&amp;$B$4&amp;" AND LocalHour("&amp;$E$15&amp;")="&amp;F117&amp;" AND LocalMinute("&amp;$E$15&amp;")="&amp;G117&amp;"))", "Bar", "", "Close", "5", "0", "", "", "","FALSE","T"))</f>
        <v/>
      </c>
      <c r="V117" s="115" t="str">
        <f>IF(O117=1,"",RTD("cqg.rtd",,"StudyData", "(Vol("&amp;$E$16&amp;")when  (LocalYear("&amp;$E$16&amp;")="&amp;$D$5&amp;" AND LocalMonth("&amp;$E$16&amp;")="&amp;$C$5&amp;" AND LocalDay("&amp;$E$16&amp;")="&amp;$B$5&amp;" AND LocalHour("&amp;$E$16&amp;")="&amp;F117&amp;" AND LocalMinute("&amp;$E$16&amp;")="&amp;G117&amp;"))", "Bar", "", "Close", "5", "0", "", "", "","FALSE","T"))</f>
        <v/>
      </c>
      <c r="W117" s="115" t="str">
        <f>IF(O117=1,"",RTD("cqg.rtd",,"StudyData", "(Vol("&amp;$E$17&amp;")when  (LocalYear("&amp;$E$17&amp;")="&amp;$D$6&amp;" AND LocalMonth("&amp;$E$17&amp;")="&amp;$C$6&amp;" AND LocalDay("&amp;$E$17&amp;")="&amp;$B$6&amp;" AND LocalHour("&amp;$E$17&amp;")="&amp;F117&amp;" AND LocalMinute("&amp;$E$17&amp;")="&amp;G117&amp;"))", "Bar", "", "Close", "5", "0", "", "", "","FALSE","T"))</f>
        <v/>
      </c>
      <c r="X117" s="115" t="str">
        <f>IF(O117=1,"",RTD("cqg.rtd",,"StudyData", "(Vol("&amp;$E$18&amp;")when  (LocalYear("&amp;$E$18&amp;")="&amp;$D$7&amp;" AND LocalMonth("&amp;$E$18&amp;")="&amp;$C$7&amp;" AND LocalDay("&amp;$E$18&amp;")="&amp;$B$7&amp;" AND LocalHour("&amp;$E$18&amp;")="&amp;F117&amp;" AND LocalMinute("&amp;$E$18&amp;")="&amp;G117&amp;"))", "Bar", "", "Close", "5", "0", "", "", "","FALSE","T"))</f>
        <v/>
      </c>
      <c r="Y117" s="115" t="str">
        <f>IF(O117=1,"",RTD("cqg.rtd",,"StudyData", "(Vol("&amp;$E$19&amp;")when  (LocalYear("&amp;$E$19&amp;")="&amp;$D$8&amp;" AND LocalMonth("&amp;$E$19&amp;")="&amp;$C$8&amp;" AND LocalDay("&amp;$E$19&amp;")="&amp;$B$8&amp;" AND LocalHour("&amp;$E$19&amp;")="&amp;F117&amp;" AND LocalMinute("&amp;$E$19&amp;")="&amp;G117&amp;"))", "Bar", "", "Close", "5", "0", "", "", "","FALSE","T"))</f>
        <v/>
      </c>
      <c r="Z117" s="115" t="str">
        <f>IF(O117=1,"",RTD("cqg.rtd",,"StudyData", "(Vol("&amp;$E$20&amp;")when  (LocalYear("&amp;$E$20&amp;")="&amp;$D$9&amp;" AND LocalMonth("&amp;$E$20&amp;")="&amp;$C$9&amp;" AND LocalDay("&amp;$E$20&amp;")="&amp;$B$9&amp;" AND LocalHour("&amp;$E$20&amp;")="&amp;F117&amp;" AND LocalMinute("&amp;$E$20&amp;")="&amp;G117&amp;"))", "Bar", "", "Close", "5", "0", "", "", "","FALSE","T"))</f>
        <v/>
      </c>
      <c r="AA117" s="115" t="str">
        <f>IF(O117=1,"",RTD("cqg.rtd",,"StudyData", "(Vol("&amp;$E$21&amp;")when  (LocalYear("&amp;$E$21&amp;")="&amp;$D$10&amp;" AND LocalMonth("&amp;$E$21&amp;")="&amp;$C$10&amp;" AND LocalDay("&amp;$E$21&amp;")="&amp;$B$10&amp;" AND LocalHour("&amp;$E$21&amp;")="&amp;F117&amp;" AND LocalMinute("&amp;$E$21&amp;")="&amp;G117&amp;"))", "Bar", "", "Close", "5", "0", "", "", "","FALSE","T"))</f>
        <v/>
      </c>
      <c r="AB117" s="115" t="str">
        <f>IF(O117=1,"",RTD("cqg.rtd",,"StudyData", "(Vol("&amp;$E$21&amp;")when  (LocalYear("&amp;$E$21&amp;")="&amp;$D$11&amp;" AND LocalMonth("&amp;$E$21&amp;")="&amp;$C$11&amp;" AND LocalDay("&amp;$E$21&amp;")="&amp;$B$11&amp;" AND LocalHour("&amp;$E$21&amp;")="&amp;F117&amp;" AND LocalMinute("&amp;$E$21&amp;")="&amp;G117&amp;"))", "Bar", "", "Close", "5", "0", "", "", "","FALSE","T"))</f>
        <v/>
      </c>
      <c r="AC117" s="116" t="str">
        <f t="shared" si="16"/>
        <v/>
      </c>
      <c r="AE117" s="115" t="str">
        <f ca="1">IF($R117=1,SUM($S$1:S117),"")</f>
        <v/>
      </c>
      <c r="AF117" s="115" t="str">
        <f ca="1">IF($R117=1,SUM($T$1:T117),"")</f>
        <v/>
      </c>
      <c r="AG117" s="115" t="str">
        <f ca="1">IF($R117=1,SUM($U$1:U117),"")</f>
        <v/>
      </c>
      <c r="AH117" s="115" t="str">
        <f ca="1">IF($R117=1,SUM($V$1:V117),"")</f>
        <v/>
      </c>
      <c r="AI117" s="115" t="str">
        <f ca="1">IF($R117=1,SUM($W$1:W117),"")</f>
        <v/>
      </c>
      <c r="AJ117" s="115" t="str">
        <f ca="1">IF($R117=1,SUM($X$1:X117),"")</f>
        <v/>
      </c>
      <c r="AK117" s="115" t="str">
        <f ca="1">IF($R117=1,SUM($Y$1:Y117),"")</f>
        <v/>
      </c>
      <c r="AL117" s="115" t="str">
        <f ca="1">IF($R117=1,SUM($Z$1:Z117),"")</f>
        <v/>
      </c>
      <c r="AM117" s="115" t="str">
        <f ca="1">IF($R117=1,SUM($AA$1:AA117),"")</f>
        <v/>
      </c>
      <c r="AN117" s="115" t="str">
        <f ca="1">IF($R117=1,SUM($AB$1:AB117),"")</f>
        <v/>
      </c>
      <c r="AO117" s="115" t="str">
        <f ca="1">IF($R117=1,SUM($AC$1:AC117),"")</f>
        <v/>
      </c>
      <c r="AQ117" s="120" t="str">
        <f t="shared" si="21"/>
        <v>17:00</v>
      </c>
    </row>
    <row r="118" spans="6:43" x14ac:dyDescent="0.3">
      <c r="F118" s="115">
        <f t="shared" si="22"/>
        <v>17</v>
      </c>
      <c r="G118" s="117" t="str">
        <f t="shared" si="17"/>
        <v>05</v>
      </c>
      <c r="H118" s="118">
        <f t="shared" si="18"/>
        <v>0.71180555555555547</v>
      </c>
      <c r="K118" s="116" t="str">
        <f xml:space="preserve"> IF(O118=1,"",RTD("cqg.rtd",,"StudyData",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/>
      </c>
      <c r="L118" s="116" t="e">
        <f>IF(K118="",NA(),RTD("cqg.rtd",,"StudyData",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>#N/A</v>
      </c>
      <c r="O118" s="115">
        <f t="shared" si="19"/>
        <v>1</v>
      </c>
      <c r="R118" s="115">
        <f t="shared" ca="1" si="20"/>
        <v>1.081999999999991</v>
      </c>
      <c r="S118" s="115" t="str">
        <f>IF(O118=1,"",RTD("cqg.rtd",,"StudyData", "(Vol("&amp;$E$13&amp;")when  (LocalYear("&amp;$E$13&amp;")="&amp;$D$2&amp;" AND LocalMonth("&amp;$E$13&amp;")="&amp;$C$2&amp;" AND LocalDay("&amp;$E$13&amp;")="&amp;$B$2&amp;" AND LocalHour("&amp;$E$13&amp;")="&amp;F118&amp;" AND LocalMinute("&amp;$E$13&amp;")="&amp;G118&amp;"))", "Bar", "", "Close", "5", "0", "", "", "","FALSE","T"))</f>
        <v/>
      </c>
      <c r="T118" s="115" t="str">
        <f>IF(O118=1,"",RTD("cqg.rtd",,"StudyData", "(Vol("&amp;$E$14&amp;")when  (LocalYear("&amp;$E$14&amp;")="&amp;$D$3&amp;" AND LocalMonth("&amp;$E$14&amp;")="&amp;$C$3&amp;" AND LocalDay("&amp;$E$14&amp;")="&amp;$B$3&amp;" AND LocalHour("&amp;$E$14&amp;")="&amp;F118&amp;" AND LocalMinute("&amp;$E$14&amp;")="&amp;G118&amp;"))", "Bar", "", "Close", "5", "0", "", "", "","FALSE","T"))</f>
        <v/>
      </c>
      <c r="U118" s="115" t="str">
        <f>IF(O118=1,"",RTD("cqg.rtd",,"StudyData", "(Vol("&amp;$E$15&amp;")when  (LocalYear("&amp;$E$15&amp;")="&amp;$D$4&amp;" AND LocalMonth("&amp;$E$15&amp;")="&amp;$C$4&amp;" AND LocalDay("&amp;$E$15&amp;")="&amp;$B$4&amp;" AND LocalHour("&amp;$E$15&amp;")="&amp;F118&amp;" AND LocalMinute("&amp;$E$15&amp;")="&amp;G118&amp;"))", "Bar", "", "Close", "5", "0", "", "", "","FALSE","T"))</f>
        <v/>
      </c>
      <c r="V118" s="115" t="str">
        <f>IF(O118=1,"",RTD("cqg.rtd",,"StudyData", "(Vol("&amp;$E$16&amp;")when  (LocalYear("&amp;$E$16&amp;")="&amp;$D$5&amp;" AND LocalMonth("&amp;$E$16&amp;")="&amp;$C$5&amp;" AND LocalDay("&amp;$E$16&amp;")="&amp;$B$5&amp;" AND LocalHour("&amp;$E$16&amp;")="&amp;F118&amp;" AND LocalMinute("&amp;$E$16&amp;")="&amp;G118&amp;"))", "Bar", "", "Close", "5", "0", "", "", "","FALSE","T"))</f>
        <v/>
      </c>
      <c r="W118" s="115" t="str">
        <f>IF(O118=1,"",RTD("cqg.rtd",,"StudyData", "(Vol("&amp;$E$17&amp;")when  (LocalYear("&amp;$E$17&amp;")="&amp;$D$6&amp;" AND LocalMonth("&amp;$E$17&amp;")="&amp;$C$6&amp;" AND LocalDay("&amp;$E$17&amp;")="&amp;$B$6&amp;" AND LocalHour("&amp;$E$17&amp;")="&amp;F118&amp;" AND LocalMinute("&amp;$E$17&amp;")="&amp;G118&amp;"))", "Bar", "", "Close", "5", "0", "", "", "","FALSE","T"))</f>
        <v/>
      </c>
      <c r="X118" s="115" t="str">
        <f>IF(O118=1,"",RTD("cqg.rtd",,"StudyData", "(Vol("&amp;$E$18&amp;")when  (LocalYear("&amp;$E$18&amp;")="&amp;$D$7&amp;" AND LocalMonth("&amp;$E$18&amp;")="&amp;$C$7&amp;" AND LocalDay("&amp;$E$18&amp;")="&amp;$B$7&amp;" AND LocalHour("&amp;$E$18&amp;")="&amp;F118&amp;" AND LocalMinute("&amp;$E$18&amp;")="&amp;G118&amp;"))", "Bar", "", "Close", "5", "0", "", "", "","FALSE","T"))</f>
        <v/>
      </c>
      <c r="Y118" s="115" t="str">
        <f>IF(O118=1,"",RTD("cqg.rtd",,"StudyData", "(Vol("&amp;$E$19&amp;")when  (LocalYear("&amp;$E$19&amp;")="&amp;$D$8&amp;" AND LocalMonth("&amp;$E$19&amp;")="&amp;$C$8&amp;" AND LocalDay("&amp;$E$19&amp;")="&amp;$B$8&amp;" AND LocalHour("&amp;$E$19&amp;")="&amp;F118&amp;" AND LocalMinute("&amp;$E$19&amp;")="&amp;G118&amp;"))", "Bar", "", "Close", "5", "0", "", "", "","FALSE","T"))</f>
        <v/>
      </c>
      <c r="Z118" s="115" t="str">
        <f>IF(O118=1,"",RTD("cqg.rtd",,"StudyData", "(Vol("&amp;$E$20&amp;")when  (LocalYear("&amp;$E$20&amp;")="&amp;$D$9&amp;" AND LocalMonth("&amp;$E$20&amp;")="&amp;$C$9&amp;" AND LocalDay("&amp;$E$20&amp;")="&amp;$B$9&amp;" AND LocalHour("&amp;$E$20&amp;")="&amp;F118&amp;" AND LocalMinute("&amp;$E$20&amp;")="&amp;G118&amp;"))", "Bar", "", "Close", "5", "0", "", "", "","FALSE","T"))</f>
        <v/>
      </c>
      <c r="AA118" s="115" t="str">
        <f>IF(O118=1,"",RTD("cqg.rtd",,"StudyData", "(Vol("&amp;$E$21&amp;")when  (LocalYear("&amp;$E$21&amp;")="&amp;$D$10&amp;" AND LocalMonth("&amp;$E$21&amp;")="&amp;$C$10&amp;" AND LocalDay("&amp;$E$21&amp;")="&amp;$B$10&amp;" AND LocalHour("&amp;$E$21&amp;")="&amp;F118&amp;" AND LocalMinute("&amp;$E$21&amp;")="&amp;G118&amp;"))", "Bar", "", "Close", "5", "0", "", "", "","FALSE","T"))</f>
        <v/>
      </c>
      <c r="AB118" s="115" t="str">
        <f>IF(O118=1,"",RTD("cqg.rtd",,"StudyData", "(Vol("&amp;$E$21&amp;")when  (LocalYear("&amp;$E$21&amp;")="&amp;$D$11&amp;" AND LocalMonth("&amp;$E$21&amp;")="&amp;$C$11&amp;" AND LocalDay("&amp;$E$21&amp;")="&amp;$B$11&amp;" AND LocalHour("&amp;$E$21&amp;")="&amp;F118&amp;" AND LocalMinute("&amp;$E$21&amp;")="&amp;G118&amp;"))", "Bar", "", "Close", "5", "0", "", "", "","FALSE","T"))</f>
        <v/>
      </c>
      <c r="AC118" s="116" t="str">
        <f t="shared" si="16"/>
        <v/>
      </c>
      <c r="AE118" s="115" t="str">
        <f ca="1">IF($R118=1,SUM($S$1:S118),"")</f>
        <v/>
      </c>
      <c r="AF118" s="115" t="str">
        <f ca="1">IF($R118=1,SUM($T$1:T118),"")</f>
        <v/>
      </c>
      <c r="AG118" s="115" t="str">
        <f ca="1">IF($R118=1,SUM($U$1:U118),"")</f>
        <v/>
      </c>
      <c r="AH118" s="115" t="str">
        <f ca="1">IF($R118=1,SUM($V$1:V118),"")</f>
        <v/>
      </c>
      <c r="AI118" s="115" t="str">
        <f ca="1">IF($R118=1,SUM($W$1:W118),"")</f>
        <v/>
      </c>
      <c r="AJ118" s="115" t="str">
        <f ca="1">IF($R118=1,SUM($X$1:X118),"")</f>
        <v/>
      </c>
      <c r="AK118" s="115" t="str">
        <f ca="1">IF($R118=1,SUM($Y$1:Y118),"")</f>
        <v/>
      </c>
      <c r="AL118" s="115" t="str">
        <f ca="1">IF($R118=1,SUM($Z$1:Z118),"")</f>
        <v/>
      </c>
      <c r="AM118" s="115" t="str">
        <f ca="1">IF($R118=1,SUM($AA$1:AA118),"")</f>
        <v/>
      </c>
      <c r="AN118" s="115" t="str">
        <f ca="1">IF($R118=1,SUM($AB$1:AB118),"")</f>
        <v/>
      </c>
      <c r="AO118" s="115" t="str">
        <f ca="1">IF($R118=1,SUM($AC$1:AC118),"")</f>
        <v/>
      </c>
      <c r="AQ118" s="120" t="str">
        <f t="shared" si="21"/>
        <v>17:05</v>
      </c>
    </row>
    <row r="119" spans="6:43" x14ac:dyDescent="0.3">
      <c r="F119" s="115">
        <f t="shared" si="22"/>
        <v>17</v>
      </c>
      <c r="G119" s="117">
        <f t="shared" si="17"/>
        <v>10</v>
      </c>
      <c r="H119" s="118">
        <f t="shared" si="18"/>
        <v>0.71527777777777779</v>
      </c>
      <c r="K119" s="116" t="str">
        <f xml:space="preserve"> IF(O119=1,"",RTD("cqg.rtd",,"StudyData",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/>
      </c>
      <c r="L119" s="116" t="e">
        <f>IF(K119="",NA(),RTD("cqg.rtd",,"StudyData",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>#N/A</v>
      </c>
      <c r="O119" s="115">
        <f t="shared" si="19"/>
        <v>1</v>
      </c>
      <c r="R119" s="115">
        <f t="shared" ca="1" si="20"/>
        <v>1.0829999999999909</v>
      </c>
      <c r="S119" s="115" t="str">
        <f>IF(O119=1,"",RTD("cqg.rtd",,"StudyData", "(Vol("&amp;$E$13&amp;")when  (LocalYear("&amp;$E$13&amp;")="&amp;$D$2&amp;" AND LocalMonth("&amp;$E$13&amp;")="&amp;$C$2&amp;" AND LocalDay("&amp;$E$13&amp;")="&amp;$B$2&amp;" AND LocalHour("&amp;$E$13&amp;")="&amp;F119&amp;" AND LocalMinute("&amp;$E$13&amp;")="&amp;G119&amp;"))", "Bar", "", "Close", "5", "0", "", "", "","FALSE","T"))</f>
        <v/>
      </c>
      <c r="T119" s="115" t="str">
        <f>IF(O119=1,"",RTD("cqg.rtd",,"StudyData", "(Vol("&amp;$E$14&amp;")when  (LocalYear("&amp;$E$14&amp;")="&amp;$D$3&amp;" AND LocalMonth("&amp;$E$14&amp;")="&amp;$C$3&amp;" AND LocalDay("&amp;$E$14&amp;")="&amp;$B$3&amp;" AND LocalHour("&amp;$E$14&amp;")="&amp;F119&amp;" AND LocalMinute("&amp;$E$14&amp;")="&amp;G119&amp;"))", "Bar", "", "Close", "5", "0", "", "", "","FALSE","T"))</f>
        <v/>
      </c>
      <c r="U119" s="115" t="str">
        <f>IF(O119=1,"",RTD("cqg.rtd",,"StudyData", "(Vol("&amp;$E$15&amp;")when  (LocalYear("&amp;$E$15&amp;")="&amp;$D$4&amp;" AND LocalMonth("&amp;$E$15&amp;")="&amp;$C$4&amp;" AND LocalDay("&amp;$E$15&amp;")="&amp;$B$4&amp;" AND LocalHour("&amp;$E$15&amp;")="&amp;F119&amp;" AND LocalMinute("&amp;$E$15&amp;")="&amp;G119&amp;"))", "Bar", "", "Close", "5", "0", "", "", "","FALSE","T"))</f>
        <v/>
      </c>
      <c r="V119" s="115" t="str">
        <f>IF(O119=1,"",RTD("cqg.rtd",,"StudyData", "(Vol("&amp;$E$16&amp;")when  (LocalYear("&amp;$E$16&amp;")="&amp;$D$5&amp;" AND LocalMonth("&amp;$E$16&amp;")="&amp;$C$5&amp;" AND LocalDay("&amp;$E$16&amp;")="&amp;$B$5&amp;" AND LocalHour("&amp;$E$16&amp;")="&amp;F119&amp;" AND LocalMinute("&amp;$E$16&amp;")="&amp;G119&amp;"))", "Bar", "", "Close", "5", "0", "", "", "","FALSE","T"))</f>
        <v/>
      </c>
      <c r="W119" s="115" t="str">
        <f>IF(O119=1,"",RTD("cqg.rtd",,"StudyData", "(Vol("&amp;$E$17&amp;")when  (LocalYear("&amp;$E$17&amp;")="&amp;$D$6&amp;" AND LocalMonth("&amp;$E$17&amp;")="&amp;$C$6&amp;" AND LocalDay("&amp;$E$17&amp;")="&amp;$B$6&amp;" AND LocalHour("&amp;$E$17&amp;")="&amp;F119&amp;" AND LocalMinute("&amp;$E$17&amp;")="&amp;G119&amp;"))", "Bar", "", "Close", "5", "0", "", "", "","FALSE","T"))</f>
        <v/>
      </c>
      <c r="X119" s="115" t="str">
        <f>IF(O119=1,"",RTD("cqg.rtd",,"StudyData", "(Vol("&amp;$E$18&amp;")when  (LocalYear("&amp;$E$18&amp;")="&amp;$D$7&amp;" AND LocalMonth("&amp;$E$18&amp;")="&amp;$C$7&amp;" AND LocalDay("&amp;$E$18&amp;")="&amp;$B$7&amp;" AND LocalHour("&amp;$E$18&amp;")="&amp;F119&amp;" AND LocalMinute("&amp;$E$18&amp;")="&amp;G119&amp;"))", "Bar", "", "Close", "5", "0", "", "", "","FALSE","T"))</f>
        <v/>
      </c>
      <c r="Y119" s="115" t="str">
        <f>IF(O119=1,"",RTD("cqg.rtd",,"StudyData", "(Vol("&amp;$E$19&amp;")when  (LocalYear("&amp;$E$19&amp;")="&amp;$D$8&amp;" AND LocalMonth("&amp;$E$19&amp;")="&amp;$C$8&amp;" AND LocalDay("&amp;$E$19&amp;")="&amp;$B$8&amp;" AND LocalHour("&amp;$E$19&amp;")="&amp;F119&amp;" AND LocalMinute("&amp;$E$19&amp;")="&amp;G119&amp;"))", "Bar", "", "Close", "5", "0", "", "", "","FALSE","T"))</f>
        <v/>
      </c>
      <c r="Z119" s="115" t="str">
        <f>IF(O119=1,"",RTD("cqg.rtd",,"StudyData", "(Vol("&amp;$E$20&amp;")when  (LocalYear("&amp;$E$20&amp;")="&amp;$D$9&amp;" AND LocalMonth("&amp;$E$20&amp;")="&amp;$C$9&amp;" AND LocalDay("&amp;$E$20&amp;")="&amp;$B$9&amp;" AND LocalHour("&amp;$E$20&amp;")="&amp;F119&amp;" AND LocalMinute("&amp;$E$20&amp;")="&amp;G119&amp;"))", "Bar", "", "Close", "5", "0", "", "", "","FALSE","T"))</f>
        <v/>
      </c>
      <c r="AA119" s="115" t="str">
        <f>IF(O119=1,"",RTD("cqg.rtd",,"StudyData", "(Vol("&amp;$E$21&amp;")when  (LocalYear("&amp;$E$21&amp;")="&amp;$D$10&amp;" AND LocalMonth("&amp;$E$21&amp;")="&amp;$C$10&amp;" AND LocalDay("&amp;$E$21&amp;")="&amp;$B$10&amp;" AND LocalHour("&amp;$E$21&amp;")="&amp;F119&amp;" AND LocalMinute("&amp;$E$21&amp;")="&amp;G119&amp;"))", "Bar", "", "Close", "5", "0", "", "", "","FALSE","T"))</f>
        <v/>
      </c>
      <c r="AB119" s="115" t="str">
        <f>IF(O119=1,"",RTD("cqg.rtd",,"StudyData", "(Vol("&amp;$E$21&amp;")when  (LocalYear("&amp;$E$21&amp;")="&amp;$D$11&amp;" AND LocalMonth("&amp;$E$21&amp;")="&amp;$C$11&amp;" AND LocalDay("&amp;$E$21&amp;")="&amp;$B$11&amp;" AND LocalHour("&amp;$E$21&amp;")="&amp;F119&amp;" AND LocalMinute("&amp;$E$21&amp;")="&amp;G119&amp;"))", "Bar", "", "Close", "5", "0", "", "", "","FALSE","T"))</f>
        <v/>
      </c>
      <c r="AC119" s="116" t="str">
        <f t="shared" si="16"/>
        <v/>
      </c>
      <c r="AE119" s="115" t="str">
        <f ca="1">IF($R119=1,SUM($S$1:S119),"")</f>
        <v/>
      </c>
      <c r="AF119" s="115" t="str">
        <f ca="1">IF($R119=1,SUM($T$1:T119),"")</f>
        <v/>
      </c>
      <c r="AG119" s="115" t="str">
        <f ca="1">IF($R119=1,SUM($U$1:U119),"")</f>
        <v/>
      </c>
      <c r="AH119" s="115" t="str">
        <f ca="1">IF($R119=1,SUM($V$1:V119),"")</f>
        <v/>
      </c>
      <c r="AI119" s="115" t="str">
        <f ca="1">IF($R119=1,SUM($W$1:W119),"")</f>
        <v/>
      </c>
      <c r="AJ119" s="115" t="str">
        <f ca="1">IF($R119=1,SUM($X$1:X119),"")</f>
        <v/>
      </c>
      <c r="AK119" s="115" t="str">
        <f ca="1">IF($R119=1,SUM($Y$1:Y119),"")</f>
        <v/>
      </c>
      <c r="AL119" s="115" t="str">
        <f ca="1">IF($R119=1,SUM($Z$1:Z119),"")</f>
        <v/>
      </c>
      <c r="AM119" s="115" t="str">
        <f ca="1">IF($R119=1,SUM($AA$1:AA119),"")</f>
        <v/>
      </c>
      <c r="AN119" s="115" t="str">
        <f ca="1">IF($R119=1,SUM($AB$1:AB119),"")</f>
        <v/>
      </c>
      <c r="AO119" s="115" t="str">
        <f ca="1">IF($R119=1,SUM($AC$1:AC119),"")</f>
        <v/>
      </c>
      <c r="AQ119" s="120" t="str">
        <f t="shared" si="21"/>
        <v>17:10</v>
      </c>
    </row>
    <row r="120" spans="6:43" x14ac:dyDescent="0.3">
      <c r="F120" s="115">
        <f t="shared" si="22"/>
        <v>17</v>
      </c>
      <c r="G120" s="117">
        <f t="shared" si="17"/>
        <v>15</v>
      </c>
      <c r="H120" s="118">
        <f t="shared" si="18"/>
        <v>0.71875</v>
      </c>
      <c r="K120" s="116" t="str">
        <f xml:space="preserve"> IF(O120=1,"",RTD("cqg.rtd",,"StudyData",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/>
      </c>
      <c r="L120" s="116" t="e">
        <f>IF(K120="",NA(),RTD("cqg.rtd",,"StudyData",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>#N/A</v>
      </c>
      <c r="O120" s="115">
        <f t="shared" si="19"/>
        <v>1</v>
      </c>
      <c r="R120" s="115">
        <f t="shared" ca="1" si="20"/>
        <v>1.0839999999999907</v>
      </c>
      <c r="S120" s="115" t="str">
        <f>IF(O120=1,"",RTD("cqg.rtd",,"StudyData", "(Vol("&amp;$E$13&amp;")when  (LocalYear("&amp;$E$13&amp;")="&amp;$D$2&amp;" AND LocalMonth("&amp;$E$13&amp;")="&amp;$C$2&amp;" AND LocalDay("&amp;$E$13&amp;")="&amp;$B$2&amp;" AND LocalHour("&amp;$E$13&amp;")="&amp;F120&amp;" AND LocalMinute("&amp;$E$13&amp;")="&amp;G120&amp;"))", "Bar", "", "Close", "5", "0", "", "", "","FALSE","T"))</f>
        <v/>
      </c>
      <c r="T120" s="115" t="str">
        <f>IF(O120=1,"",RTD("cqg.rtd",,"StudyData", "(Vol("&amp;$E$14&amp;")when  (LocalYear("&amp;$E$14&amp;")="&amp;$D$3&amp;" AND LocalMonth("&amp;$E$14&amp;")="&amp;$C$3&amp;" AND LocalDay("&amp;$E$14&amp;")="&amp;$B$3&amp;" AND LocalHour("&amp;$E$14&amp;")="&amp;F120&amp;" AND LocalMinute("&amp;$E$14&amp;")="&amp;G120&amp;"))", "Bar", "", "Close", "5", "0", "", "", "","FALSE","T"))</f>
        <v/>
      </c>
      <c r="U120" s="115" t="str">
        <f>IF(O120=1,"",RTD("cqg.rtd",,"StudyData", "(Vol("&amp;$E$15&amp;")when  (LocalYear("&amp;$E$15&amp;")="&amp;$D$4&amp;" AND LocalMonth("&amp;$E$15&amp;")="&amp;$C$4&amp;" AND LocalDay("&amp;$E$15&amp;")="&amp;$B$4&amp;" AND LocalHour("&amp;$E$15&amp;")="&amp;F120&amp;" AND LocalMinute("&amp;$E$15&amp;")="&amp;G120&amp;"))", "Bar", "", "Close", "5", "0", "", "", "","FALSE","T"))</f>
        <v/>
      </c>
      <c r="V120" s="115" t="str">
        <f>IF(O120=1,"",RTD("cqg.rtd",,"StudyData", "(Vol("&amp;$E$16&amp;")when  (LocalYear("&amp;$E$16&amp;")="&amp;$D$5&amp;" AND LocalMonth("&amp;$E$16&amp;")="&amp;$C$5&amp;" AND LocalDay("&amp;$E$16&amp;")="&amp;$B$5&amp;" AND LocalHour("&amp;$E$16&amp;")="&amp;F120&amp;" AND LocalMinute("&amp;$E$16&amp;")="&amp;G120&amp;"))", "Bar", "", "Close", "5", "0", "", "", "","FALSE","T"))</f>
        <v/>
      </c>
      <c r="W120" s="115" t="str">
        <f>IF(O120=1,"",RTD("cqg.rtd",,"StudyData", "(Vol("&amp;$E$17&amp;")when  (LocalYear("&amp;$E$17&amp;")="&amp;$D$6&amp;" AND LocalMonth("&amp;$E$17&amp;")="&amp;$C$6&amp;" AND LocalDay("&amp;$E$17&amp;")="&amp;$B$6&amp;" AND LocalHour("&amp;$E$17&amp;")="&amp;F120&amp;" AND LocalMinute("&amp;$E$17&amp;")="&amp;G120&amp;"))", "Bar", "", "Close", "5", "0", "", "", "","FALSE","T"))</f>
        <v/>
      </c>
      <c r="X120" s="115" t="str">
        <f>IF(O120=1,"",RTD("cqg.rtd",,"StudyData", "(Vol("&amp;$E$18&amp;")when  (LocalYear("&amp;$E$18&amp;")="&amp;$D$7&amp;" AND LocalMonth("&amp;$E$18&amp;")="&amp;$C$7&amp;" AND LocalDay("&amp;$E$18&amp;")="&amp;$B$7&amp;" AND LocalHour("&amp;$E$18&amp;")="&amp;F120&amp;" AND LocalMinute("&amp;$E$18&amp;")="&amp;G120&amp;"))", "Bar", "", "Close", "5", "0", "", "", "","FALSE","T"))</f>
        <v/>
      </c>
      <c r="Y120" s="115" t="str">
        <f>IF(O120=1,"",RTD("cqg.rtd",,"StudyData", "(Vol("&amp;$E$19&amp;")when  (LocalYear("&amp;$E$19&amp;")="&amp;$D$8&amp;" AND LocalMonth("&amp;$E$19&amp;")="&amp;$C$8&amp;" AND LocalDay("&amp;$E$19&amp;")="&amp;$B$8&amp;" AND LocalHour("&amp;$E$19&amp;")="&amp;F120&amp;" AND LocalMinute("&amp;$E$19&amp;")="&amp;G120&amp;"))", "Bar", "", "Close", "5", "0", "", "", "","FALSE","T"))</f>
        <v/>
      </c>
      <c r="Z120" s="115" t="str">
        <f>IF(O120=1,"",RTD("cqg.rtd",,"StudyData", "(Vol("&amp;$E$20&amp;")when  (LocalYear("&amp;$E$20&amp;")="&amp;$D$9&amp;" AND LocalMonth("&amp;$E$20&amp;")="&amp;$C$9&amp;" AND LocalDay("&amp;$E$20&amp;")="&amp;$B$9&amp;" AND LocalHour("&amp;$E$20&amp;")="&amp;F120&amp;" AND LocalMinute("&amp;$E$20&amp;")="&amp;G120&amp;"))", "Bar", "", "Close", "5", "0", "", "", "","FALSE","T"))</f>
        <v/>
      </c>
      <c r="AA120" s="115" t="str">
        <f>IF(O120=1,"",RTD("cqg.rtd",,"StudyData", "(Vol("&amp;$E$21&amp;")when  (LocalYear("&amp;$E$21&amp;")="&amp;$D$10&amp;" AND LocalMonth("&amp;$E$21&amp;")="&amp;$C$10&amp;" AND LocalDay("&amp;$E$21&amp;")="&amp;$B$10&amp;" AND LocalHour("&amp;$E$21&amp;")="&amp;F120&amp;" AND LocalMinute("&amp;$E$21&amp;")="&amp;G120&amp;"))", "Bar", "", "Close", "5", "0", "", "", "","FALSE","T"))</f>
        <v/>
      </c>
      <c r="AB120" s="115" t="str">
        <f>IF(O120=1,"",RTD("cqg.rtd",,"StudyData", "(Vol("&amp;$E$21&amp;")when  (LocalYear("&amp;$E$21&amp;")="&amp;$D$11&amp;" AND LocalMonth("&amp;$E$21&amp;")="&amp;$C$11&amp;" AND LocalDay("&amp;$E$21&amp;")="&amp;$B$11&amp;" AND LocalHour("&amp;$E$21&amp;")="&amp;F120&amp;" AND LocalMinute("&amp;$E$21&amp;")="&amp;G120&amp;"))", "Bar", "", "Close", "5", "0", "", "", "","FALSE","T"))</f>
        <v/>
      </c>
      <c r="AC120" s="116" t="str">
        <f t="shared" si="16"/>
        <v/>
      </c>
      <c r="AE120" s="115" t="str">
        <f ca="1">IF($R120=1,SUM($S$1:S120),"")</f>
        <v/>
      </c>
      <c r="AF120" s="115" t="str">
        <f ca="1">IF($R120=1,SUM($T$1:T120),"")</f>
        <v/>
      </c>
      <c r="AG120" s="115" t="str">
        <f ca="1">IF($R120=1,SUM($U$1:U120),"")</f>
        <v/>
      </c>
      <c r="AH120" s="115" t="str">
        <f ca="1">IF($R120=1,SUM($V$1:V120),"")</f>
        <v/>
      </c>
      <c r="AI120" s="115" t="str">
        <f ca="1">IF($R120=1,SUM($W$1:W120),"")</f>
        <v/>
      </c>
      <c r="AJ120" s="115" t="str">
        <f ca="1">IF($R120=1,SUM($X$1:X120),"")</f>
        <v/>
      </c>
      <c r="AK120" s="115" t="str">
        <f ca="1">IF($R120=1,SUM($Y$1:Y120),"")</f>
        <v/>
      </c>
      <c r="AL120" s="115" t="str">
        <f ca="1">IF($R120=1,SUM($Z$1:Z120),"")</f>
        <v/>
      </c>
      <c r="AM120" s="115" t="str">
        <f ca="1">IF($R120=1,SUM($AA$1:AA120),"")</f>
        <v/>
      </c>
      <c r="AN120" s="115" t="str">
        <f ca="1">IF($R120=1,SUM($AB$1:AB120),"")</f>
        <v/>
      </c>
      <c r="AO120" s="115" t="str">
        <f ca="1">IF($R120=1,SUM($AC$1:AC120),"")</f>
        <v/>
      </c>
      <c r="AQ120" s="120" t="str">
        <f t="shared" si="21"/>
        <v>17:15</v>
      </c>
    </row>
    <row r="121" spans="6:43" x14ac:dyDescent="0.3">
      <c r="F121" s="115">
        <f t="shared" si="22"/>
        <v>17</v>
      </c>
      <c r="G121" s="117">
        <f t="shared" si="17"/>
        <v>20</v>
      </c>
      <c r="H121" s="118">
        <f t="shared" si="18"/>
        <v>0.72222222222222221</v>
      </c>
      <c r="K121" s="116" t="str">
        <f xml:space="preserve"> IF(O121=1,"",RTD("cqg.rtd",,"StudyData",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/>
      </c>
      <c r="L121" s="116" t="e">
        <f>IF(K121="",NA(),RTD("cqg.rtd",,"StudyData",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>#N/A</v>
      </c>
      <c r="O121" s="115">
        <f t="shared" si="19"/>
        <v>1</v>
      </c>
      <c r="R121" s="115">
        <f t="shared" ca="1" si="20"/>
        <v>1.0849999999999906</v>
      </c>
      <c r="S121" s="115" t="str">
        <f>IF(O121=1,"",RTD("cqg.rtd",,"StudyData", "(Vol("&amp;$E$13&amp;")when  (LocalYear("&amp;$E$13&amp;")="&amp;$D$2&amp;" AND LocalMonth("&amp;$E$13&amp;")="&amp;$C$2&amp;" AND LocalDay("&amp;$E$13&amp;")="&amp;$B$2&amp;" AND LocalHour("&amp;$E$13&amp;")="&amp;F121&amp;" AND LocalMinute("&amp;$E$13&amp;")="&amp;G121&amp;"))", "Bar", "", "Close", "5", "0", "", "", "","FALSE","T"))</f>
        <v/>
      </c>
      <c r="T121" s="115" t="str">
        <f>IF(O121=1,"",RTD("cqg.rtd",,"StudyData", "(Vol("&amp;$E$14&amp;")when  (LocalYear("&amp;$E$14&amp;")="&amp;$D$3&amp;" AND LocalMonth("&amp;$E$14&amp;")="&amp;$C$3&amp;" AND LocalDay("&amp;$E$14&amp;")="&amp;$B$3&amp;" AND LocalHour("&amp;$E$14&amp;")="&amp;F121&amp;" AND LocalMinute("&amp;$E$14&amp;")="&amp;G121&amp;"))", "Bar", "", "Close", "5", "0", "", "", "","FALSE","T"))</f>
        <v/>
      </c>
      <c r="U121" s="115" t="str">
        <f>IF(O121=1,"",RTD("cqg.rtd",,"StudyData", "(Vol("&amp;$E$15&amp;")when  (LocalYear("&amp;$E$15&amp;")="&amp;$D$4&amp;" AND LocalMonth("&amp;$E$15&amp;")="&amp;$C$4&amp;" AND LocalDay("&amp;$E$15&amp;")="&amp;$B$4&amp;" AND LocalHour("&amp;$E$15&amp;")="&amp;F121&amp;" AND LocalMinute("&amp;$E$15&amp;")="&amp;G121&amp;"))", "Bar", "", "Close", "5", "0", "", "", "","FALSE","T"))</f>
        <v/>
      </c>
      <c r="V121" s="115" t="str">
        <f>IF(O121=1,"",RTD("cqg.rtd",,"StudyData", "(Vol("&amp;$E$16&amp;")when  (LocalYear("&amp;$E$16&amp;")="&amp;$D$5&amp;" AND LocalMonth("&amp;$E$16&amp;")="&amp;$C$5&amp;" AND LocalDay("&amp;$E$16&amp;")="&amp;$B$5&amp;" AND LocalHour("&amp;$E$16&amp;")="&amp;F121&amp;" AND LocalMinute("&amp;$E$16&amp;")="&amp;G121&amp;"))", "Bar", "", "Close", "5", "0", "", "", "","FALSE","T"))</f>
        <v/>
      </c>
      <c r="W121" s="115" t="str">
        <f>IF(O121=1,"",RTD("cqg.rtd",,"StudyData", "(Vol("&amp;$E$17&amp;")when  (LocalYear("&amp;$E$17&amp;")="&amp;$D$6&amp;" AND LocalMonth("&amp;$E$17&amp;")="&amp;$C$6&amp;" AND LocalDay("&amp;$E$17&amp;")="&amp;$B$6&amp;" AND LocalHour("&amp;$E$17&amp;")="&amp;F121&amp;" AND LocalMinute("&amp;$E$17&amp;")="&amp;G121&amp;"))", "Bar", "", "Close", "5", "0", "", "", "","FALSE","T"))</f>
        <v/>
      </c>
      <c r="X121" s="115" t="str">
        <f>IF(O121=1,"",RTD("cqg.rtd",,"StudyData", "(Vol("&amp;$E$18&amp;")when  (LocalYear("&amp;$E$18&amp;")="&amp;$D$7&amp;" AND LocalMonth("&amp;$E$18&amp;")="&amp;$C$7&amp;" AND LocalDay("&amp;$E$18&amp;")="&amp;$B$7&amp;" AND LocalHour("&amp;$E$18&amp;")="&amp;F121&amp;" AND LocalMinute("&amp;$E$18&amp;")="&amp;G121&amp;"))", "Bar", "", "Close", "5", "0", "", "", "","FALSE","T"))</f>
        <v/>
      </c>
      <c r="Y121" s="115" t="str">
        <f>IF(O121=1,"",RTD("cqg.rtd",,"StudyData", "(Vol("&amp;$E$19&amp;")when  (LocalYear("&amp;$E$19&amp;")="&amp;$D$8&amp;" AND LocalMonth("&amp;$E$19&amp;")="&amp;$C$8&amp;" AND LocalDay("&amp;$E$19&amp;")="&amp;$B$8&amp;" AND LocalHour("&amp;$E$19&amp;")="&amp;F121&amp;" AND LocalMinute("&amp;$E$19&amp;")="&amp;G121&amp;"))", "Bar", "", "Close", "5", "0", "", "", "","FALSE","T"))</f>
        <v/>
      </c>
      <c r="Z121" s="115" t="str">
        <f>IF(O121=1,"",RTD("cqg.rtd",,"StudyData", "(Vol("&amp;$E$20&amp;")when  (LocalYear("&amp;$E$20&amp;")="&amp;$D$9&amp;" AND LocalMonth("&amp;$E$20&amp;")="&amp;$C$9&amp;" AND LocalDay("&amp;$E$20&amp;")="&amp;$B$9&amp;" AND LocalHour("&amp;$E$20&amp;")="&amp;F121&amp;" AND LocalMinute("&amp;$E$20&amp;")="&amp;G121&amp;"))", "Bar", "", "Close", "5", "0", "", "", "","FALSE","T"))</f>
        <v/>
      </c>
      <c r="AA121" s="115" t="str">
        <f>IF(O121=1,"",RTD("cqg.rtd",,"StudyData", "(Vol("&amp;$E$21&amp;")when  (LocalYear("&amp;$E$21&amp;")="&amp;$D$10&amp;" AND LocalMonth("&amp;$E$21&amp;")="&amp;$C$10&amp;" AND LocalDay("&amp;$E$21&amp;")="&amp;$B$10&amp;" AND LocalHour("&amp;$E$21&amp;")="&amp;F121&amp;" AND LocalMinute("&amp;$E$21&amp;")="&amp;G121&amp;"))", "Bar", "", "Close", "5", "0", "", "", "","FALSE","T"))</f>
        <v/>
      </c>
      <c r="AB121" s="115" t="str">
        <f>IF(O121=1,"",RTD("cqg.rtd",,"StudyData", "(Vol("&amp;$E$21&amp;")when  (LocalYear("&amp;$E$21&amp;")="&amp;$D$11&amp;" AND LocalMonth("&amp;$E$21&amp;")="&amp;$C$11&amp;" AND LocalDay("&amp;$E$21&amp;")="&amp;$B$11&amp;" AND LocalHour("&amp;$E$21&amp;")="&amp;F121&amp;" AND LocalMinute("&amp;$E$21&amp;")="&amp;G121&amp;"))", "Bar", "", "Close", "5", "0", "", "", "","FALSE","T"))</f>
        <v/>
      </c>
      <c r="AC121" s="116" t="str">
        <f t="shared" si="16"/>
        <v/>
      </c>
      <c r="AE121" s="115" t="str">
        <f ca="1">IF($R121=1,SUM($S$1:S121),"")</f>
        <v/>
      </c>
      <c r="AF121" s="115" t="str">
        <f ca="1">IF($R121=1,SUM($T$1:T121),"")</f>
        <v/>
      </c>
      <c r="AG121" s="115" t="str">
        <f ca="1">IF($R121=1,SUM($U$1:U121),"")</f>
        <v/>
      </c>
      <c r="AH121" s="115" t="str">
        <f ca="1">IF($R121=1,SUM($V$1:V121),"")</f>
        <v/>
      </c>
      <c r="AI121" s="115" t="str">
        <f ca="1">IF($R121=1,SUM($W$1:W121),"")</f>
        <v/>
      </c>
      <c r="AJ121" s="115" t="str">
        <f ca="1">IF($R121=1,SUM($X$1:X121),"")</f>
        <v/>
      </c>
      <c r="AK121" s="115" t="str">
        <f ca="1">IF($R121=1,SUM($Y$1:Y121),"")</f>
        <v/>
      </c>
      <c r="AL121" s="115" t="str">
        <f ca="1">IF($R121=1,SUM($Z$1:Z121),"")</f>
        <v/>
      </c>
      <c r="AM121" s="115" t="str">
        <f ca="1">IF($R121=1,SUM($AA$1:AA121),"")</f>
        <v/>
      </c>
      <c r="AN121" s="115" t="str">
        <f ca="1">IF($R121=1,SUM($AB$1:AB121),"")</f>
        <v/>
      </c>
      <c r="AO121" s="115" t="str">
        <f ca="1">IF($R121=1,SUM($AC$1:AC121),"")</f>
        <v/>
      </c>
      <c r="AQ121" s="120" t="str">
        <f t="shared" si="21"/>
        <v>17:20</v>
      </c>
    </row>
    <row r="122" spans="6:43" x14ac:dyDescent="0.3">
      <c r="F122" s="115">
        <f t="shared" si="22"/>
        <v>17</v>
      </c>
      <c r="G122" s="117">
        <f t="shared" si="17"/>
        <v>25</v>
      </c>
      <c r="H122" s="118">
        <f t="shared" si="18"/>
        <v>0.72569444444444453</v>
      </c>
      <c r="K122" s="116" t="str">
        <f xml:space="preserve"> IF(O122=1,"",RTD("cqg.rtd",,"StudyData",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/>
      </c>
      <c r="L122" s="116" t="e">
        <f>IF(K122="",NA(),RTD("cqg.rtd",,"StudyData",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>#N/A</v>
      </c>
      <c r="O122" s="115">
        <f t="shared" si="19"/>
        <v>1</v>
      </c>
      <c r="R122" s="115">
        <f t="shared" ca="1" si="20"/>
        <v>1.0859999999999905</v>
      </c>
      <c r="S122" s="115" t="str">
        <f>IF(O122=1,"",RTD("cqg.rtd",,"StudyData", "(Vol("&amp;$E$13&amp;")when  (LocalYear("&amp;$E$13&amp;")="&amp;$D$2&amp;" AND LocalMonth("&amp;$E$13&amp;")="&amp;$C$2&amp;" AND LocalDay("&amp;$E$13&amp;")="&amp;$B$2&amp;" AND LocalHour("&amp;$E$13&amp;")="&amp;F122&amp;" AND LocalMinute("&amp;$E$13&amp;")="&amp;G122&amp;"))", "Bar", "", "Close", "5", "0", "", "", "","FALSE","T"))</f>
        <v/>
      </c>
      <c r="T122" s="115" t="str">
        <f>IF(O122=1,"",RTD("cqg.rtd",,"StudyData", "(Vol("&amp;$E$14&amp;")when  (LocalYear("&amp;$E$14&amp;")="&amp;$D$3&amp;" AND LocalMonth("&amp;$E$14&amp;")="&amp;$C$3&amp;" AND LocalDay("&amp;$E$14&amp;")="&amp;$B$3&amp;" AND LocalHour("&amp;$E$14&amp;")="&amp;F122&amp;" AND LocalMinute("&amp;$E$14&amp;")="&amp;G122&amp;"))", "Bar", "", "Close", "5", "0", "", "", "","FALSE","T"))</f>
        <v/>
      </c>
      <c r="U122" s="115" t="str">
        <f>IF(O122=1,"",RTD("cqg.rtd",,"StudyData", "(Vol("&amp;$E$15&amp;")when  (LocalYear("&amp;$E$15&amp;")="&amp;$D$4&amp;" AND LocalMonth("&amp;$E$15&amp;")="&amp;$C$4&amp;" AND LocalDay("&amp;$E$15&amp;")="&amp;$B$4&amp;" AND LocalHour("&amp;$E$15&amp;")="&amp;F122&amp;" AND LocalMinute("&amp;$E$15&amp;")="&amp;G122&amp;"))", "Bar", "", "Close", "5", "0", "", "", "","FALSE","T"))</f>
        <v/>
      </c>
      <c r="V122" s="115" t="str">
        <f>IF(O122=1,"",RTD("cqg.rtd",,"StudyData", "(Vol("&amp;$E$16&amp;")when  (LocalYear("&amp;$E$16&amp;")="&amp;$D$5&amp;" AND LocalMonth("&amp;$E$16&amp;")="&amp;$C$5&amp;" AND LocalDay("&amp;$E$16&amp;")="&amp;$B$5&amp;" AND LocalHour("&amp;$E$16&amp;")="&amp;F122&amp;" AND LocalMinute("&amp;$E$16&amp;")="&amp;G122&amp;"))", "Bar", "", "Close", "5", "0", "", "", "","FALSE","T"))</f>
        <v/>
      </c>
      <c r="W122" s="115" t="str">
        <f>IF(O122=1,"",RTD("cqg.rtd",,"StudyData", "(Vol("&amp;$E$17&amp;")when  (LocalYear("&amp;$E$17&amp;")="&amp;$D$6&amp;" AND LocalMonth("&amp;$E$17&amp;")="&amp;$C$6&amp;" AND LocalDay("&amp;$E$17&amp;")="&amp;$B$6&amp;" AND LocalHour("&amp;$E$17&amp;")="&amp;F122&amp;" AND LocalMinute("&amp;$E$17&amp;")="&amp;G122&amp;"))", "Bar", "", "Close", "5", "0", "", "", "","FALSE","T"))</f>
        <v/>
      </c>
      <c r="X122" s="115" t="str">
        <f>IF(O122=1,"",RTD("cqg.rtd",,"StudyData", "(Vol("&amp;$E$18&amp;")when  (LocalYear("&amp;$E$18&amp;")="&amp;$D$7&amp;" AND LocalMonth("&amp;$E$18&amp;")="&amp;$C$7&amp;" AND LocalDay("&amp;$E$18&amp;")="&amp;$B$7&amp;" AND LocalHour("&amp;$E$18&amp;")="&amp;F122&amp;" AND LocalMinute("&amp;$E$18&amp;")="&amp;G122&amp;"))", "Bar", "", "Close", "5", "0", "", "", "","FALSE","T"))</f>
        <v/>
      </c>
      <c r="Y122" s="115" t="str">
        <f>IF(O122=1,"",RTD("cqg.rtd",,"StudyData", "(Vol("&amp;$E$19&amp;")when  (LocalYear("&amp;$E$19&amp;")="&amp;$D$8&amp;" AND LocalMonth("&amp;$E$19&amp;")="&amp;$C$8&amp;" AND LocalDay("&amp;$E$19&amp;")="&amp;$B$8&amp;" AND LocalHour("&amp;$E$19&amp;")="&amp;F122&amp;" AND LocalMinute("&amp;$E$19&amp;")="&amp;G122&amp;"))", "Bar", "", "Close", "5", "0", "", "", "","FALSE","T"))</f>
        <v/>
      </c>
      <c r="Z122" s="115" t="str">
        <f>IF(O122=1,"",RTD("cqg.rtd",,"StudyData", "(Vol("&amp;$E$20&amp;")when  (LocalYear("&amp;$E$20&amp;")="&amp;$D$9&amp;" AND LocalMonth("&amp;$E$20&amp;")="&amp;$C$9&amp;" AND LocalDay("&amp;$E$20&amp;")="&amp;$B$9&amp;" AND LocalHour("&amp;$E$20&amp;")="&amp;F122&amp;" AND LocalMinute("&amp;$E$20&amp;")="&amp;G122&amp;"))", "Bar", "", "Close", "5", "0", "", "", "","FALSE","T"))</f>
        <v/>
      </c>
      <c r="AA122" s="115" t="str">
        <f>IF(O122=1,"",RTD("cqg.rtd",,"StudyData", "(Vol("&amp;$E$21&amp;")when  (LocalYear("&amp;$E$21&amp;")="&amp;$D$10&amp;" AND LocalMonth("&amp;$E$21&amp;")="&amp;$C$10&amp;" AND LocalDay("&amp;$E$21&amp;")="&amp;$B$10&amp;" AND LocalHour("&amp;$E$21&amp;")="&amp;F122&amp;" AND LocalMinute("&amp;$E$21&amp;")="&amp;G122&amp;"))", "Bar", "", "Close", "5", "0", "", "", "","FALSE","T"))</f>
        <v/>
      </c>
      <c r="AB122" s="115" t="str">
        <f>IF(O122=1,"",RTD("cqg.rtd",,"StudyData", "(Vol("&amp;$E$21&amp;")when  (LocalYear("&amp;$E$21&amp;")="&amp;$D$11&amp;" AND LocalMonth("&amp;$E$21&amp;")="&amp;$C$11&amp;" AND LocalDay("&amp;$E$21&amp;")="&amp;$B$11&amp;" AND LocalHour("&amp;$E$21&amp;")="&amp;F122&amp;" AND LocalMinute("&amp;$E$21&amp;")="&amp;G122&amp;"))", "Bar", "", "Close", "5", "0", "", "", "","FALSE","T"))</f>
        <v/>
      </c>
      <c r="AC122" s="116" t="str">
        <f t="shared" si="16"/>
        <v/>
      </c>
      <c r="AE122" s="115" t="str">
        <f ca="1">IF($R122=1,SUM($S$1:S122),"")</f>
        <v/>
      </c>
      <c r="AF122" s="115" t="str">
        <f ca="1">IF($R122=1,SUM($T$1:T122),"")</f>
        <v/>
      </c>
      <c r="AG122" s="115" t="str">
        <f ca="1">IF($R122=1,SUM($U$1:U122),"")</f>
        <v/>
      </c>
      <c r="AH122" s="115" t="str">
        <f ca="1">IF($R122=1,SUM($V$1:V122),"")</f>
        <v/>
      </c>
      <c r="AI122" s="115" t="str">
        <f ca="1">IF($R122=1,SUM($W$1:W122),"")</f>
        <v/>
      </c>
      <c r="AJ122" s="115" t="str">
        <f ca="1">IF($R122=1,SUM($X$1:X122),"")</f>
        <v/>
      </c>
      <c r="AK122" s="115" t="str">
        <f ca="1">IF($R122=1,SUM($Y$1:Y122),"")</f>
        <v/>
      </c>
      <c r="AL122" s="115" t="str">
        <f ca="1">IF($R122=1,SUM($Z$1:Z122),"")</f>
        <v/>
      </c>
      <c r="AM122" s="115" t="str">
        <f ca="1">IF($R122=1,SUM($AA$1:AA122),"")</f>
        <v/>
      </c>
      <c r="AN122" s="115" t="str">
        <f ca="1">IF($R122=1,SUM($AB$1:AB122),"")</f>
        <v/>
      </c>
      <c r="AO122" s="115" t="str">
        <f ca="1">IF($R122=1,SUM($AC$1:AC122),"")</f>
        <v/>
      </c>
      <c r="AQ122" s="120" t="str">
        <f t="shared" si="21"/>
        <v>17:25</v>
      </c>
    </row>
    <row r="123" spans="6:43" x14ac:dyDescent="0.3">
      <c r="F123" s="115">
        <f t="shared" si="22"/>
        <v>17</v>
      </c>
      <c r="G123" s="117">
        <f t="shared" si="17"/>
        <v>30</v>
      </c>
      <c r="H123" s="118">
        <f t="shared" si="18"/>
        <v>0.72916666666666663</v>
      </c>
      <c r="K123" s="116" t="str">
        <f xml:space="preserve"> IF(O123=1,"",RTD("cqg.rtd",,"StudyData",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/>
      </c>
      <c r="L123" s="116" t="e">
        <f>IF(K123="",NA(),RTD("cqg.rtd",,"StudyData",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>#N/A</v>
      </c>
      <c r="O123" s="115">
        <f t="shared" si="19"/>
        <v>1</v>
      </c>
      <c r="R123" s="115">
        <f t="shared" ca="1" si="20"/>
        <v>1.0869999999999904</v>
      </c>
      <c r="S123" s="115" t="str">
        <f>IF(O123=1,"",RTD("cqg.rtd",,"StudyData", "(Vol("&amp;$E$13&amp;")when  (LocalYear("&amp;$E$13&amp;")="&amp;$D$2&amp;" AND LocalMonth("&amp;$E$13&amp;")="&amp;$C$2&amp;" AND LocalDay("&amp;$E$13&amp;")="&amp;$B$2&amp;" AND LocalHour("&amp;$E$13&amp;")="&amp;F123&amp;" AND LocalMinute("&amp;$E$13&amp;")="&amp;G123&amp;"))", "Bar", "", "Close", "5", "0", "", "", "","FALSE","T"))</f>
        <v/>
      </c>
      <c r="T123" s="115" t="str">
        <f>IF(O123=1,"",RTD("cqg.rtd",,"StudyData", "(Vol("&amp;$E$14&amp;")when  (LocalYear("&amp;$E$14&amp;")="&amp;$D$3&amp;" AND LocalMonth("&amp;$E$14&amp;")="&amp;$C$3&amp;" AND LocalDay("&amp;$E$14&amp;")="&amp;$B$3&amp;" AND LocalHour("&amp;$E$14&amp;")="&amp;F123&amp;" AND LocalMinute("&amp;$E$14&amp;")="&amp;G123&amp;"))", "Bar", "", "Close", "5", "0", "", "", "","FALSE","T"))</f>
        <v/>
      </c>
      <c r="U123" s="115" t="str">
        <f>IF(O123=1,"",RTD("cqg.rtd",,"StudyData", "(Vol("&amp;$E$15&amp;")when  (LocalYear("&amp;$E$15&amp;")="&amp;$D$4&amp;" AND LocalMonth("&amp;$E$15&amp;")="&amp;$C$4&amp;" AND LocalDay("&amp;$E$15&amp;")="&amp;$B$4&amp;" AND LocalHour("&amp;$E$15&amp;")="&amp;F123&amp;" AND LocalMinute("&amp;$E$15&amp;")="&amp;G123&amp;"))", "Bar", "", "Close", "5", "0", "", "", "","FALSE","T"))</f>
        <v/>
      </c>
      <c r="V123" s="115" t="str">
        <f>IF(O123=1,"",RTD("cqg.rtd",,"StudyData", "(Vol("&amp;$E$16&amp;")when  (LocalYear("&amp;$E$16&amp;")="&amp;$D$5&amp;" AND LocalMonth("&amp;$E$16&amp;")="&amp;$C$5&amp;" AND LocalDay("&amp;$E$16&amp;")="&amp;$B$5&amp;" AND LocalHour("&amp;$E$16&amp;")="&amp;F123&amp;" AND LocalMinute("&amp;$E$16&amp;")="&amp;G123&amp;"))", "Bar", "", "Close", "5", "0", "", "", "","FALSE","T"))</f>
        <v/>
      </c>
      <c r="W123" s="115" t="str">
        <f>IF(O123=1,"",RTD("cqg.rtd",,"StudyData", "(Vol("&amp;$E$17&amp;")when  (LocalYear("&amp;$E$17&amp;")="&amp;$D$6&amp;" AND LocalMonth("&amp;$E$17&amp;")="&amp;$C$6&amp;" AND LocalDay("&amp;$E$17&amp;")="&amp;$B$6&amp;" AND LocalHour("&amp;$E$17&amp;")="&amp;F123&amp;" AND LocalMinute("&amp;$E$17&amp;")="&amp;G123&amp;"))", "Bar", "", "Close", "5", "0", "", "", "","FALSE","T"))</f>
        <v/>
      </c>
      <c r="X123" s="115" t="str">
        <f>IF(O123=1,"",RTD("cqg.rtd",,"StudyData", "(Vol("&amp;$E$18&amp;")when  (LocalYear("&amp;$E$18&amp;")="&amp;$D$7&amp;" AND LocalMonth("&amp;$E$18&amp;")="&amp;$C$7&amp;" AND LocalDay("&amp;$E$18&amp;")="&amp;$B$7&amp;" AND LocalHour("&amp;$E$18&amp;")="&amp;F123&amp;" AND LocalMinute("&amp;$E$18&amp;")="&amp;G123&amp;"))", "Bar", "", "Close", "5", "0", "", "", "","FALSE","T"))</f>
        <v/>
      </c>
      <c r="Y123" s="115" t="str">
        <f>IF(O123=1,"",RTD("cqg.rtd",,"StudyData", "(Vol("&amp;$E$19&amp;")when  (LocalYear("&amp;$E$19&amp;")="&amp;$D$8&amp;" AND LocalMonth("&amp;$E$19&amp;")="&amp;$C$8&amp;" AND LocalDay("&amp;$E$19&amp;")="&amp;$B$8&amp;" AND LocalHour("&amp;$E$19&amp;")="&amp;F123&amp;" AND LocalMinute("&amp;$E$19&amp;")="&amp;G123&amp;"))", "Bar", "", "Close", "5", "0", "", "", "","FALSE","T"))</f>
        <v/>
      </c>
      <c r="Z123" s="115" t="str">
        <f>IF(O123=1,"",RTD("cqg.rtd",,"StudyData", "(Vol("&amp;$E$20&amp;")when  (LocalYear("&amp;$E$20&amp;")="&amp;$D$9&amp;" AND LocalMonth("&amp;$E$20&amp;")="&amp;$C$9&amp;" AND LocalDay("&amp;$E$20&amp;")="&amp;$B$9&amp;" AND LocalHour("&amp;$E$20&amp;")="&amp;F123&amp;" AND LocalMinute("&amp;$E$20&amp;")="&amp;G123&amp;"))", "Bar", "", "Close", "5", "0", "", "", "","FALSE","T"))</f>
        <v/>
      </c>
      <c r="AA123" s="115" t="str">
        <f>IF(O123=1,"",RTD("cqg.rtd",,"StudyData", "(Vol("&amp;$E$21&amp;")when  (LocalYear("&amp;$E$21&amp;")="&amp;$D$10&amp;" AND LocalMonth("&amp;$E$21&amp;")="&amp;$C$10&amp;" AND LocalDay("&amp;$E$21&amp;")="&amp;$B$10&amp;" AND LocalHour("&amp;$E$21&amp;")="&amp;F123&amp;" AND LocalMinute("&amp;$E$21&amp;")="&amp;G123&amp;"))", "Bar", "", "Close", "5", "0", "", "", "","FALSE","T"))</f>
        <v/>
      </c>
      <c r="AB123" s="115" t="str">
        <f>IF(O123=1,"",RTD("cqg.rtd",,"StudyData", "(Vol("&amp;$E$21&amp;")when  (LocalYear("&amp;$E$21&amp;")="&amp;$D$11&amp;" AND LocalMonth("&amp;$E$21&amp;")="&amp;$C$11&amp;" AND LocalDay("&amp;$E$21&amp;")="&amp;$B$11&amp;" AND LocalHour("&amp;$E$21&amp;")="&amp;F123&amp;" AND LocalMinute("&amp;$E$21&amp;")="&amp;G123&amp;"))", "Bar", "", "Close", "5", "0", "", "", "","FALSE","T"))</f>
        <v/>
      </c>
      <c r="AC123" s="116" t="str">
        <f t="shared" si="16"/>
        <v/>
      </c>
      <c r="AE123" s="115" t="str">
        <f ca="1">IF($R123=1,SUM($S$1:S123),"")</f>
        <v/>
      </c>
      <c r="AF123" s="115" t="str">
        <f ca="1">IF($R123=1,SUM($T$1:T123),"")</f>
        <v/>
      </c>
      <c r="AG123" s="115" t="str">
        <f ca="1">IF($R123=1,SUM($U$1:U123),"")</f>
        <v/>
      </c>
      <c r="AH123" s="115" t="str">
        <f ca="1">IF($R123=1,SUM($V$1:V123),"")</f>
        <v/>
      </c>
      <c r="AI123" s="115" t="str">
        <f ca="1">IF($R123=1,SUM($W$1:W123),"")</f>
        <v/>
      </c>
      <c r="AJ123" s="115" t="str">
        <f ca="1">IF($R123=1,SUM($X$1:X123),"")</f>
        <v/>
      </c>
      <c r="AK123" s="115" t="str">
        <f ca="1">IF($R123=1,SUM($Y$1:Y123),"")</f>
        <v/>
      </c>
      <c r="AL123" s="115" t="str">
        <f ca="1">IF($R123=1,SUM($Z$1:Z123),"")</f>
        <v/>
      </c>
      <c r="AM123" s="115" t="str">
        <f ca="1">IF($R123=1,SUM($AA$1:AA123),"")</f>
        <v/>
      </c>
      <c r="AN123" s="115" t="str">
        <f ca="1">IF($R123=1,SUM($AB$1:AB123),"")</f>
        <v/>
      </c>
      <c r="AO123" s="115" t="str">
        <f ca="1">IF($R123=1,SUM($AC$1:AC123),"")</f>
        <v/>
      </c>
      <c r="AQ123" s="120" t="str">
        <f t="shared" si="21"/>
        <v>17:30</v>
      </c>
    </row>
    <row r="124" spans="6:43" x14ac:dyDescent="0.3">
      <c r="F124" s="115">
        <f t="shared" si="22"/>
        <v>17</v>
      </c>
      <c r="G124" s="117">
        <f t="shared" si="17"/>
        <v>35</v>
      </c>
      <c r="H124" s="118">
        <f t="shared" si="18"/>
        <v>0.73263888888888884</v>
      </c>
      <c r="K124" s="116" t="str">
        <f xml:space="preserve"> IF(O124=1,"",RTD("cqg.rtd",,"StudyData",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/>
      </c>
      <c r="L124" s="116" t="e">
        <f>IF(K124="",NA(),RTD("cqg.rtd",,"StudyData",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>#N/A</v>
      </c>
      <c r="O124" s="115">
        <f t="shared" si="19"/>
        <v>1</v>
      </c>
      <c r="R124" s="115">
        <f t="shared" ca="1" si="20"/>
        <v>1.0879999999999903</v>
      </c>
      <c r="S124" s="115" t="str">
        <f>IF(O124=1,"",RTD("cqg.rtd",,"StudyData", "(Vol("&amp;$E$13&amp;")when  (LocalYear("&amp;$E$13&amp;")="&amp;$D$2&amp;" AND LocalMonth("&amp;$E$13&amp;")="&amp;$C$2&amp;" AND LocalDay("&amp;$E$13&amp;")="&amp;$B$2&amp;" AND LocalHour("&amp;$E$13&amp;")="&amp;F124&amp;" AND LocalMinute("&amp;$E$13&amp;")="&amp;G124&amp;"))", "Bar", "", "Close", "5", "0", "", "", "","FALSE","T"))</f>
        <v/>
      </c>
      <c r="T124" s="115" t="str">
        <f>IF(O124=1,"",RTD("cqg.rtd",,"StudyData", "(Vol("&amp;$E$14&amp;")when  (LocalYear("&amp;$E$14&amp;")="&amp;$D$3&amp;" AND LocalMonth("&amp;$E$14&amp;")="&amp;$C$3&amp;" AND LocalDay("&amp;$E$14&amp;")="&amp;$B$3&amp;" AND LocalHour("&amp;$E$14&amp;")="&amp;F124&amp;" AND LocalMinute("&amp;$E$14&amp;")="&amp;G124&amp;"))", "Bar", "", "Close", "5", "0", "", "", "","FALSE","T"))</f>
        <v/>
      </c>
      <c r="U124" s="115" t="str">
        <f>IF(O124=1,"",RTD("cqg.rtd",,"StudyData", "(Vol("&amp;$E$15&amp;")when  (LocalYear("&amp;$E$15&amp;")="&amp;$D$4&amp;" AND LocalMonth("&amp;$E$15&amp;")="&amp;$C$4&amp;" AND LocalDay("&amp;$E$15&amp;")="&amp;$B$4&amp;" AND LocalHour("&amp;$E$15&amp;")="&amp;F124&amp;" AND LocalMinute("&amp;$E$15&amp;")="&amp;G124&amp;"))", "Bar", "", "Close", "5", "0", "", "", "","FALSE","T"))</f>
        <v/>
      </c>
      <c r="V124" s="115" t="str">
        <f>IF(O124=1,"",RTD("cqg.rtd",,"StudyData", "(Vol("&amp;$E$16&amp;")when  (LocalYear("&amp;$E$16&amp;")="&amp;$D$5&amp;" AND LocalMonth("&amp;$E$16&amp;")="&amp;$C$5&amp;" AND LocalDay("&amp;$E$16&amp;")="&amp;$B$5&amp;" AND LocalHour("&amp;$E$16&amp;")="&amp;F124&amp;" AND LocalMinute("&amp;$E$16&amp;")="&amp;G124&amp;"))", "Bar", "", "Close", "5", "0", "", "", "","FALSE","T"))</f>
        <v/>
      </c>
      <c r="W124" s="115" t="str">
        <f>IF(O124=1,"",RTD("cqg.rtd",,"StudyData", "(Vol("&amp;$E$17&amp;")when  (LocalYear("&amp;$E$17&amp;")="&amp;$D$6&amp;" AND LocalMonth("&amp;$E$17&amp;")="&amp;$C$6&amp;" AND LocalDay("&amp;$E$17&amp;")="&amp;$B$6&amp;" AND LocalHour("&amp;$E$17&amp;")="&amp;F124&amp;" AND LocalMinute("&amp;$E$17&amp;")="&amp;G124&amp;"))", "Bar", "", "Close", "5", "0", "", "", "","FALSE","T"))</f>
        <v/>
      </c>
      <c r="X124" s="115" t="str">
        <f>IF(O124=1,"",RTD("cqg.rtd",,"StudyData", "(Vol("&amp;$E$18&amp;")when  (LocalYear("&amp;$E$18&amp;")="&amp;$D$7&amp;" AND LocalMonth("&amp;$E$18&amp;")="&amp;$C$7&amp;" AND LocalDay("&amp;$E$18&amp;")="&amp;$B$7&amp;" AND LocalHour("&amp;$E$18&amp;")="&amp;F124&amp;" AND LocalMinute("&amp;$E$18&amp;")="&amp;G124&amp;"))", "Bar", "", "Close", "5", "0", "", "", "","FALSE","T"))</f>
        <v/>
      </c>
      <c r="Y124" s="115" t="str">
        <f>IF(O124=1,"",RTD("cqg.rtd",,"StudyData", "(Vol("&amp;$E$19&amp;")when  (LocalYear("&amp;$E$19&amp;")="&amp;$D$8&amp;" AND LocalMonth("&amp;$E$19&amp;")="&amp;$C$8&amp;" AND LocalDay("&amp;$E$19&amp;")="&amp;$B$8&amp;" AND LocalHour("&amp;$E$19&amp;")="&amp;F124&amp;" AND LocalMinute("&amp;$E$19&amp;")="&amp;G124&amp;"))", "Bar", "", "Close", "5", "0", "", "", "","FALSE","T"))</f>
        <v/>
      </c>
      <c r="Z124" s="115" t="str">
        <f>IF(O124=1,"",RTD("cqg.rtd",,"StudyData", "(Vol("&amp;$E$20&amp;")when  (LocalYear("&amp;$E$20&amp;")="&amp;$D$9&amp;" AND LocalMonth("&amp;$E$20&amp;")="&amp;$C$9&amp;" AND LocalDay("&amp;$E$20&amp;")="&amp;$B$9&amp;" AND LocalHour("&amp;$E$20&amp;")="&amp;F124&amp;" AND LocalMinute("&amp;$E$20&amp;")="&amp;G124&amp;"))", "Bar", "", "Close", "5", "0", "", "", "","FALSE","T"))</f>
        <v/>
      </c>
      <c r="AA124" s="115" t="str">
        <f>IF(O124=1,"",RTD("cqg.rtd",,"StudyData", "(Vol("&amp;$E$21&amp;")when  (LocalYear("&amp;$E$21&amp;")="&amp;$D$10&amp;" AND LocalMonth("&amp;$E$21&amp;")="&amp;$C$10&amp;" AND LocalDay("&amp;$E$21&amp;")="&amp;$B$10&amp;" AND LocalHour("&amp;$E$21&amp;")="&amp;F124&amp;" AND LocalMinute("&amp;$E$21&amp;")="&amp;G124&amp;"))", "Bar", "", "Close", "5", "0", "", "", "","FALSE","T"))</f>
        <v/>
      </c>
      <c r="AB124" s="115" t="str">
        <f>IF(O124=1,"",RTD("cqg.rtd",,"StudyData", "(Vol("&amp;$E$21&amp;")when  (LocalYear("&amp;$E$21&amp;")="&amp;$D$11&amp;" AND LocalMonth("&amp;$E$21&amp;")="&amp;$C$11&amp;" AND LocalDay("&amp;$E$21&amp;")="&amp;$B$11&amp;" AND LocalHour("&amp;$E$21&amp;")="&amp;F124&amp;" AND LocalMinute("&amp;$E$21&amp;")="&amp;G124&amp;"))", "Bar", "", "Close", "5", "0", "", "", "","FALSE","T"))</f>
        <v/>
      </c>
      <c r="AC124" s="116" t="str">
        <f t="shared" si="16"/>
        <v/>
      </c>
      <c r="AE124" s="115" t="str">
        <f ca="1">IF($R124=1,SUM($S$1:S124),"")</f>
        <v/>
      </c>
      <c r="AF124" s="115" t="str">
        <f ca="1">IF($R124=1,SUM($T$1:T124),"")</f>
        <v/>
      </c>
      <c r="AG124" s="115" t="str">
        <f ca="1">IF($R124=1,SUM($U$1:U124),"")</f>
        <v/>
      </c>
      <c r="AH124" s="115" t="str">
        <f ca="1">IF($R124=1,SUM($V$1:V124),"")</f>
        <v/>
      </c>
      <c r="AI124" s="115" t="str">
        <f ca="1">IF($R124=1,SUM($W$1:W124),"")</f>
        <v/>
      </c>
      <c r="AJ124" s="115" t="str">
        <f ca="1">IF($R124=1,SUM($X$1:X124),"")</f>
        <v/>
      </c>
      <c r="AK124" s="115" t="str">
        <f ca="1">IF($R124=1,SUM($Y$1:Y124),"")</f>
        <v/>
      </c>
      <c r="AL124" s="115" t="str">
        <f ca="1">IF($R124=1,SUM($Z$1:Z124),"")</f>
        <v/>
      </c>
      <c r="AM124" s="115" t="str">
        <f ca="1">IF($R124=1,SUM($AA$1:AA124),"")</f>
        <v/>
      </c>
      <c r="AN124" s="115" t="str">
        <f ca="1">IF($R124=1,SUM($AB$1:AB124),"")</f>
        <v/>
      </c>
      <c r="AO124" s="115" t="str">
        <f ca="1">IF($R124=1,SUM($AC$1:AC124),"")</f>
        <v/>
      </c>
      <c r="AQ124" s="120" t="str">
        <f t="shared" si="21"/>
        <v>17:35</v>
      </c>
    </row>
    <row r="125" spans="6:43" x14ac:dyDescent="0.3">
      <c r="F125" s="115">
        <f t="shared" si="22"/>
        <v>17</v>
      </c>
      <c r="G125" s="117">
        <f t="shared" si="17"/>
        <v>40</v>
      </c>
      <c r="H125" s="118">
        <f t="shared" si="18"/>
        <v>0.73611111111111116</v>
      </c>
      <c r="K125" s="116" t="str">
        <f xml:space="preserve"> IF(O125=1,"",RTD("cqg.rtd",,"StudyData",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/>
      </c>
      <c r="L125" s="116" t="e">
        <f>IF(K125="",NA(),RTD("cqg.rtd",,"StudyData",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>#N/A</v>
      </c>
      <c r="O125" s="115">
        <f t="shared" si="19"/>
        <v>1</v>
      </c>
      <c r="R125" s="115">
        <f t="shared" ca="1" si="20"/>
        <v>1.0889999999999902</v>
      </c>
      <c r="S125" s="115" t="str">
        <f>IF(O125=1,"",RTD("cqg.rtd",,"StudyData", "(Vol("&amp;$E$13&amp;")when  (LocalYear("&amp;$E$13&amp;")="&amp;$D$2&amp;" AND LocalMonth("&amp;$E$13&amp;")="&amp;$C$2&amp;" AND LocalDay("&amp;$E$13&amp;")="&amp;$B$2&amp;" AND LocalHour("&amp;$E$13&amp;")="&amp;F125&amp;" AND LocalMinute("&amp;$E$13&amp;")="&amp;G125&amp;"))", "Bar", "", "Close", "5", "0", "", "", "","FALSE","T"))</f>
        <v/>
      </c>
      <c r="T125" s="115" t="str">
        <f>IF(O125=1,"",RTD("cqg.rtd",,"StudyData", "(Vol("&amp;$E$14&amp;")when  (LocalYear("&amp;$E$14&amp;")="&amp;$D$3&amp;" AND LocalMonth("&amp;$E$14&amp;")="&amp;$C$3&amp;" AND LocalDay("&amp;$E$14&amp;")="&amp;$B$3&amp;" AND LocalHour("&amp;$E$14&amp;")="&amp;F125&amp;" AND LocalMinute("&amp;$E$14&amp;")="&amp;G125&amp;"))", "Bar", "", "Close", "5", "0", "", "", "","FALSE","T"))</f>
        <v/>
      </c>
      <c r="U125" s="115" t="str">
        <f>IF(O125=1,"",RTD("cqg.rtd",,"StudyData", "(Vol("&amp;$E$15&amp;")when  (LocalYear("&amp;$E$15&amp;")="&amp;$D$4&amp;" AND LocalMonth("&amp;$E$15&amp;")="&amp;$C$4&amp;" AND LocalDay("&amp;$E$15&amp;")="&amp;$B$4&amp;" AND LocalHour("&amp;$E$15&amp;")="&amp;F125&amp;" AND LocalMinute("&amp;$E$15&amp;")="&amp;G125&amp;"))", "Bar", "", "Close", "5", "0", "", "", "","FALSE","T"))</f>
        <v/>
      </c>
      <c r="V125" s="115" t="str">
        <f>IF(O125=1,"",RTD("cqg.rtd",,"StudyData", "(Vol("&amp;$E$16&amp;")when  (LocalYear("&amp;$E$16&amp;")="&amp;$D$5&amp;" AND LocalMonth("&amp;$E$16&amp;")="&amp;$C$5&amp;" AND LocalDay("&amp;$E$16&amp;")="&amp;$B$5&amp;" AND LocalHour("&amp;$E$16&amp;")="&amp;F125&amp;" AND LocalMinute("&amp;$E$16&amp;")="&amp;G125&amp;"))", "Bar", "", "Close", "5", "0", "", "", "","FALSE","T"))</f>
        <v/>
      </c>
      <c r="W125" s="115" t="str">
        <f>IF(O125=1,"",RTD("cqg.rtd",,"StudyData", "(Vol("&amp;$E$17&amp;")when  (LocalYear("&amp;$E$17&amp;")="&amp;$D$6&amp;" AND LocalMonth("&amp;$E$17&amp;")="&amp;$C$6&amp;" AND LocalDay("&amp;$E$17&amp;")="&amp;$B$6&amp;" AND LocalHour("&amp;$E$17&amp;")="&amp;F125&amp;" AND LocalMinute("&amp;$E$17&amp;")="&amp;G125&amp;"))", "Bar", "", "Close", "5", "0", "", "", "","FALSE","T"))</f>
        <v/>
      </c>
      <c r="X125" s="115" t="str">
        <f>IF(O125=1,"",RTD("cqg.rtd",,"StudyData", "(Vol("&amp;$E$18&amp;")when  (LocalYear("&amp;$E$18&amp;")="&amp;$D$7&amp;" AND LocalMonth("&amp;$E$18&amp;")="&amp;$C$7&amp;" AND LocalDay("&amp;$E$18&amp;")="&amp;$B$7&amp;" AND LocalHour("&amp;$E$18&amp;")="&amp;F125&amp;" AND LocalMinute("&amp;$E$18&amp;")="&amp;G125&amp;"))", "Bar", "", "Close", "5", "0", "", "", "","FALSE","T"))</f>
        <v/>
      </c>
      <c r="Y125" s="115" t="str">
        <f>IF(O125=1,"",RTD("cqg.rtd",,"StudyData", "(Vol("&amp;$E$19&amp;")when  (LocalYear("&amp;$E$19&amp;")="&amp;$D$8&amp;" AND LocalMonth("&amp;$E$19&amp;")="&amp;$C$8&amp;" AND LocalDay("&amp;$E$19&amp;")="&amp;$B$8&amp;" AND LocalHour("&amp;$E$19&amp;")="&amp;F125&amp;" AND LocalMinute("&amp;$E$19&amp;")="&amp;G125&amp;"))", "Bar", "", "Close", "5", "0", "", "", "","FALSE","T"))</f>
        <v/>
      </c>
      <c r="Z125" s="115" t="str">
        <f>IF(O125=1,"",RTD("cqg.rtd",,"StudyData", "(Vol("&amp;$E$20&amp;")when  (LocalYear("&amp;$E$20&amp;")="&amp;$D$9&amp;" AND LocalMonth("&amp;$E$20&amp;")="&amp;$C$9&amp;" AND LocalDay("&amp;$E$20&amp;")="&amp;$B$9&amp;" AND LocalHour("&amp;$E$20&amp;")="&amp;F125&amp;" AND LocalMinute("&amp;$E$20&amp;")="&amp;G125&amp;"))", "Bar", "", "Close", "5", "0", "", "", "","FALSE","T"))</f>
        <v/>
      </c>
      <c r="AA125" s="115" t="str">
        <f>IF(O125=1,"",RTD("cqg.rtd",,"StudyData", "(Vol("&amp;$E$21&amp;")when  (LocalYear("&amp;$E$21&amp;")="&amp;$D$10&amp;" AND LocalMonth("&amp;$E$21&amp;")="&amp;$C$10&amp;" AND LocalDay("&amp;$E$21&amp;")="&amp;$B$10&amp;" AND LocalHour("&amp;$E$21&amp;")="&amp;F125&amp;" AND LocalMinute("&amp;$E$21&amp;")="&amp;G125&amp;"))", "Bar", "", "Close", "5", "0", "", "", "","FALSE","T"))</f>
        <v/>
      </c>
      <c r="AB125" s="115" t="str">
        <f>IF(O125=1,"",RTD("cqg.rtd",,"StudyData", "(Vol("&amp;$E$21&amp;")when  (LocalYear("&amp;$E$21&amp;")="&amp;$D$11&amp;" AND LocalMonth("&amp;$E$21&amp;")="&amp;$C$11&amp;" AND LocalDay("&amp;$E$21&amp;")="&amp;$B$11&amp;" AND LocalHour("&amp;$E$21&amp;")="&amp;F125&amp;" AND LocalMinute("&amp;$E$21&amp;")="&amp;G125&amp;"))", "Bar", "", "Close", "5", "0", "", "", "","FALSE","T"))</f>
        <v/>
      </c>
      <c r="AC125" s="116" t="str">
        <f t="shared" si="16"/>
        <v/>
      </c>
      <c r="AE125" s="115" t="str">
        <f ca="1">IF($R125=1,SUM($S$1:S125),"")</f>
        <v/>
      </c>
      <c r="AF125" s="115" t="str">
        <f ca="1">IF($R125=1,SUM($T$1:T125),"")</f>
        <v/>
      </c>
      <c r="AG125" s="115" t="str">
        <f ca="1">IF($R125=1,SUM($U$1:U125),"")</f>
        <v/>
      </c>
      <c r="AH125" s="115" t="str">
        <f ca="1">IF($R125=1,SUM($V$1:V125),"")</f>
        <v/>
      </c>
      <c r="AI125" s="115" t="str">
        <f ca="1">IF($R125=1,SUM($W$1:W125),"")</f>
        <v/>
      </c>
      <c r="AJ125" s="115" t="str">
        <f ca="1">IF($R125=1,SUM($X$1:X125),"")</f>
        <v/>
      </c>
      <c r="AK125" s="115" t="str">
        <f ca="1">IF($R125=1,SUM($Y$1:Y125),"")</f>
        <v/>
      </c>
      <c r="AL125" s="115" t="str">
        <f ca="1">IF($R125=1,SUM($Z$1:Z125),"")</f>
        <v/>
      </c>
      <c r="AM125" s="115" t="str">
        <f ca="1">IF($R125=1,SUM($AA$1:AA125),"")</f>
        <v/>
      </c>
      <c r="AN125" s="115" t="str">
        <f ca="1">IF($R125=1,SUM($AB$1:AB125),"")</f>
        <v/>
      </c>
      <c r="AO125" s="115" t="str">
        <f ca="1">IF($R125=1,SUM($AC$1:AC125),"")</f>
        <v/>
      </c>
      <c r="AQ125" s="120" t="str">
        <f t="shared" si="21"/>
        <v>17:40</v>
      </c>
    </row>
    <row r="126" spans="6:43" x14ac:dyDescent="0.3">
      <c r="F126" s="115">
        <f t="shared" si="22"/>
        <v>17</v>
      </c>
      <c r="G126" s="117">
        <f t="shared" si="17"/>
        <v>45</v>
      </c>
      <c r="H126" s="118">
        <f t="shared" si="18"/>
        <v>0.73958333333333337</v>
      </c>
      <c r="K126" s="116" t="str">
        <f xml:space="preserve"> IF(O126=1,"",RTD("cqg.rtd",,"StudyData",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/>
      </c>
      <c r="L126" s="116" t="e">
        <f>IF(K126="",NA(),RTD("cqg.rtd",,"StudyData",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>#N/A</v>
      </c>
      <c r="O126" s="115">
        <f t="shared" si="19"/>
        <v>1</v>
      </c>
      <c r="R126" s="115">
        <f t="shared" ca="1" si="20"/>
        <v>1.0899999999999901</v>
      </c>
      <c r="S126" s="115" t="str">
        <f>IF(O126=1,"",RTD("cqg.rtd",,"StudyData", "(Vol("&amp;$E$13&amp;")when  (LocalYear("&amp;$E$13&amp;")="&amp;$D$2&amp;" AND LocalMonth("&amp;$E$13&amp;")="&amp;$C$2&amp;" AND LocalDay("&amp;$E$13&amp;")="&amp;$B$2&amp;" AND LocalHour("&amp;$E$13&amp;")="&amp;F126&amp;" AND LocalMinute("&amp;$E$13&amp;")="&amp;G126&amp;"))", "Bar", "", "Close", "5", "0", "", "", "","FALSE","T"))</f>
        <v/>
      </c>
      <c r="T126" s="115" t="str">
        <f>IF(O126=1,"",RTD("cqg.rtd",,"StudyData", "(Vol("&amp;$E$14&amp;")when  (LocalYear("&amp;$E$14&amp;")="&amp;$D$3&amp;" AND LocalMonth("&amp;$E$14&amp;")="&amp;$C$3&amp;" AND LocalDay("&amp;$E$14&amp;")="&amp;$B$3&amp;" AND LocalHour("&amp;$E$14&amp;")="&amp;F126&amp;" AND LocalMinute("&amp;$E$14&amp;")="&amp;G126&amp;"))", "Bar", "", "Close", "5", "0", "", "", "","FALSE","T"))</f>
        <v/>
      </c>
      <c r="U126" s="115" t="str">
        <f>IF(O126=1,"",RTD("cqg.rtd",,"StudyData", "(Vol("&amp;$E$15&amp;")when  (LocalYear("&amp;$E$15&amp;")="&amp;$D$4&amp;" AND LocalMonth("&amp;$E$15&amp;")="&amp;$C$4&amp;" AND LocalDay("&amp;$E$15&amp;")="&amp;$B$4&amp;" AND LocalHour("&amp;$E$15&amp;")="&amp;F126&amp;" AND LocalMinute("&amp;$E$15&amp;")="&amp;G126&amp;"))", "Bar", "", "Close", "5", "0", "", "", "","FALSE","T"))</f>
        <v/>
      </c>
      <c r="V126" s="115" t="str">
        <f>IF(O126=1,"",RTD("cqg.rtd",,"StudyData", "(Vol("&amp;$E$16&amp;")when  (LocalYear("&amp;$E$16&amp;")="&amp;$D$5&amp;" AND LocalMonth("&amp;$E$16&amp;")="&amp;$C$5&amp;" AND LocalDay("&amp;$E$16&amp;")="&amp;$B$5&amp;" AND LocalHour("&amp;$E$16&amp;")="&amp;F126&amp;" AND LocalMinute("&amp;$E$16&amp;")="&amp;G126&amp;"))", "Bar", "", "Close", "5", "0", "", "", "","FALSE","T"))</f>
        <v/>
      </c>
      <c r="W126" s="115" t="str">
        <f>IF(O126=1,"",RTD("cqg.rtd",,"StudyData", "(Vol("&amp;$E$17&amp;")when  (LocalYear("&amp;$E$17&amp;")="&amp;$D$6&amp;" AND LocalMonth("&amp;$E$17&amp;")="&amp;$C$6&amp;" AND LocalDay("&amp;$E$17&amp;")="&amp;$B$6&amp;" AND LocalHour("&amp;$E$17&amp;")="&amp;F126&amp;" AND LocalMinute("&amp;$E$17&amp;")="&amp;G126&amp;"))", "Bar", "", "Close", "5", "0", "", "", "","FALSE","T"))</f>
        <v/>
      </c>
      <c r="X126" s="115" t="str">
        <f>IF(O126=1,"",RTD("cqg.rtd",,"StudyData", "(Vol("&amp;$E$18&amp;")when  (LocalYear("&amp;$E$18&amp;")="&amp;$D$7&amp;" AND LocalMonth("&amp;$E$18&amp;")="&amp;$C$7&amp;" AND LocalDay("&amp;$E$18&amp;")="&amp;$B$7&amp;" AND LocalHour("&amp;$E$18&amp;")="&amp;F126&amp;" AND LocalMinute("&amp;$E$18&amp;")="&amp;G126&amp;"))", "Bar", "", "Close", "5", "0", "", "", "","FALSE","T"))</f>
        <v/>
      </c>
      <c r="Y126" s="115" t="str">
        <f>IF(O126=1,"",RTD("cqg.rtd",,"StudyData", "(Vol("&amp;$E$19&amp;")when  (LocalYear("&amp;$E$19&amp;")="&amp;$D$8&amp;" AND LocalMonth("&amp;$E$19&amp;")="&amp;$C$8&amp;" AND LocalDay("&amp;$E$19&amp;")="&amp;$B$8&amp;" AND LocalHour("&amp;$E$19&amp;")="&amp;F126&amp;" AND LocalMinute("&amp;$E$19&amp;")="&amp;G126&amp;"))", "Bar", "", "Close", "5", "0", "", "", "","FALSE","T"))</f>
        <v/>
      </c>
      <c r="Z126" s="115" t="str">
        <f>IF(O126=1,"",RTD("cqg.rtd",,"StudyData", "(Vol("&amp;$E$20&amp;")when  (LocalYear("&amp;$E$20&amp;")="&amp;$D$9&amp;" AND LocalMonth("&amp;$E$20&amp;")="&amp;$C$9&amp;" AND LocalDay("&amp;$E$20&amp;")="&amp;$B$9&amp;" AND LocalHour("&amp;$E$20&amp;")="&amp;F126&amp;" AND LocalMinute("&amp;$E$20&amp;")="&amp;G126&amp;"))", "Bar", "", "Close", "5", "0", "", "", "","FALSE","T"))</f>
        <v/>
      </c>
      <c r="AA126" s="115" t="str">
        <f>IF(O126=1,"",RTD("cqg.rtd",,"StudyData", "(Vol("&amp;$E$21&amp;")when  (LocalYear("&amp;$E$21&amp;")="&amp;$D$10&amp;" AND LocalMonth("&amp;$E$21&amp;")="&amp;$C$10&amp;" AND LocalDay("&amp;$E$21&amp;")="&amp;$B$10&amp;" AND LocalHour("&amp;$E$21&amp;")="&amp;F126&amp;" AND LocalMinute("&amp;$E$21&amp;")="&amp;G126&amp;"))", "Bar", "", "Close", "5", "0", "", "", "","FALSE","T"))</f>
        <v/>
      </c>
      <c r="AB126" s="115" t="str">
        <f>IF(O126=1,"",RTD("cqg.rtd",,"StudyData", "(Vol("&amp;$E$21&amp;")when  (LocalYear("&amp;$E$21&amp;")="&amp;$D$11&amp;" AND LocalMonth("&amp;$E$21&amp;")="&amp;$C$11&amp;" AND LocalDay("&amp;$E$21&amp;")="&amp;$B$11&amp;" AND LocalHour("&amp;$E$21&amp;")="&amp;F126&amp;" AND LocalMinute("&amp;$E$21&amp;")="&amp;G126&amp;"))", "Bar", "", "Close", "5", "0", "", "", "","FALSE","T"))</f>
        <v/>
      </c>
      <c r="AC126" s="116" t="str">
        <f t="shared" si="16"/>
        <v/>
      </c>
      <c r="AE126" s="115" t="str">
        <f ca="1">IF($R126=1,SUM($S$1:S126),"")</f>
        <v/>
      </c>
      <c r="AF126" s="115" t="str">
        <f ca="1">IF($R126=1,SUM($T$1:T126),"")</f>
        <v/>
      </c>
      <c r="AG126" s="115" t="str">
        <f ca="1">IF($R126=1,SUM($U$1:U126),"")</f>
        <v/>
      </c>
      <c r="AH126" s="115" t="str">
        <f ca="1">IF($R126=1,SUM($V$1:V126),"")</f>
        <v/>
      </c>
      <c r="AI126" s="115" t="str">
        <f ca="1">IF($R126=1,SUM($W$1:W126),"")</f>
        <v/>
      </c>
      <c r="AJ126" s="115" t="str">
        <f ca="1">IF($R126=1,SUM($X$1:X126),"")</f>
        <v/>
      </c>
      <c r="AK126" s="115" t="str">
        <f ca="1">IF($R126=1,SUM($Y$1:Y126),"")</f>
        <v/>
      </c>
      <c r="AL126" s="115" t="str">
        <f ca="1">IF($R126=1,SUM($Z$1:Z126),"")</f>
        <v/>
      </c>
      <c r="AM126" s="115" t="str">
        <f ca="1">IF($R126=1,SUM($AA$1:AA126),"")</f>
        <v/>
      </c>
      <c r="AN126" s="115" t="str">
        <f ca="1">IF($R126=1,SUM($AB$1:AB126),"")</f>
        <v/>
      </c>
      <c r="AO126" s="115" t="str">
        <f ca="1">IF($R126=1,SUM($AC$1:AC126),"")</f>
        <v/>
      </c>
      <c r="AQ126" s="120" t="str">
        <f t="shared" si="21"/>
        <v>17:45</v>
      </c>
    </row>
    <row r="127" spans="6:43" x14ac:dyDescent="0.3">
      <c r="F127" s="115">
        <f t="shared" si="22"/>
        <v>17</v>
      </c>
      <c r="G127" s="117">
        <f t="shared" si="17"/>
        <v>50</v>
      </c>
      <c r="H127" s="118">
        <f t="shared" si="18"/>
        <v>0.74305555555555547</v>
      </c>
      <c r="K127" s="116" t="str">
        <f xml:space="preserve"> IF(O127=1,"",RTD("cqg.rtd",,"StudyData",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/>
      </c>
      <c r="L127" s="116" t="e">
        <f>IF(K127="",NA(),RTD("cqg.rtd",,"StudyData",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>#N/A</v>
      </c>
      <c r="O127" s="115">
        <f t="shared" si="19"/>
        <v>1</v>
      </c>
      <c r="R127" s="115">
        <f t="shared" ca="1" si="20"/>
        <v>1.09099999999999</v>
      </c>
      <c r="S127" s="115" t="str">
        <f>IF(O127=1,"",RTD("cqg.rtd",,"StudyData", "(Vol("&amp;$E$13&amp;")when  (LocalYear("&amp;$E$13&amp;")="&amp;$D$2&amp;" AND LocalMonth("&amp;$E$13&amp;")="&amp;$C$2&amp;" AND LocalDay("&amp;$E$13&amp;")="&amp;$B$2&amp;" AND LocalHour("&amp;$E$13&amp;")="&amp;F127&amp;" AND LocalMinute("&amp;$E$13&amp;")="&amp;G127&amp;"))", "Bar", "", "Close", "5", "0", "", "", "","FALSE","T"))</f>
        <v/>
      </c>
      <c r="T127" s="115" t="str">
        <f>IF(O127=1,"",RTD("cqg.rtd",,"StudyData", "(Vol("&amp;$E$14&amp;")when  (LocalYear("&amp;$E$14&amp;")="&amp;$D$3&amp;" AND LocalMonth("&amp;$E$14&amp;")="&amp;$C$3&amp;" AND LocalDay("&amp;$E$14&amp;")="&amp;$B$3&amp;" AND LocalHour("&amp;$E$14&amp;")="&amp;F127&amp;" AND LocalMinute("&amp;$E$14&amp;")="&amp;G127&amp;"))", "Bar", "", "Close", "5", "0", "", "", "","FALSE","T"))</f>
        <v/>
      </c>
      <c r="U127" s="115" t="str">
        <f>IF(O127=1,"",RTD("cqg.rtd",,"StudyData", "(Vol("&amp;$E$15&amp;")when  (LocalYear("&amp;$E$15&amp;")="&amp;$D$4&amp;" AND LocalMonth("&amp;$E$15&amp;")="&amp;$C$4&amp;" AND LocalDay("&amp;$E$15&amp;")="&amp;$B$4&amp;" AND LocalHour("&amp;$E$15&amp;")="&amp;F127&amp;" AND LocalMinute("&amp;$E$15&amp;")="&amp;G127&amp;"))", "Bar", "", "Close", "5", "0", "", "", "","FALSE","T"))</f>
        <v/>
      </c>
      <c r="V127" s="115" t="str">
        <f>IF(O127=1,"",RTD("cqg.rtd",,"StudyData", "(Vol("&amp;$E$16&amp;")when  (LocalYear("&amp;$E$16&amp;")="&amp;$D$5&amp;" AND LocalMonth("&amp;$E$16&amp;")="&amp;$C$5&amp;" AND LocalDay("&amp;$E$16&amp;")="&amp;$B$5&amp;" AND LocalHour("&amp;$E$16&amp;")="&amp;F127&amp;" AND LocalMinute("&amp;$E$16&amp;")="&amp;G127&amp;"))", "Bar", "", "Close", "5", "0", "", "", "","FALSE","T"))</f>
        <v/>
      </c>
      <c r="W127" s="115" t="str">
        <f>IF(O127=1,"",RTD("cqg.rtd",,"StudyData", "(Vol("&amp;$E$17&amp;")when  (LocalYear("&amp;$E$17&amp;")="&amp;$D$6&amp;" AND LocalMonth("&amp;$E$17&amp;")="&amp;$C$6&amp;" AND LocalDay("&amp;$E$17&amp;")="&amp;$B$6&amp;" AND LocalHour("&amp;$E$17&amp;")="&amp;F127&amp;" AND LocalMinute("&amp;$E$17&amp;")="&amp;G127&amp;"))", "Bar", "", "Close", "5", "0", "", "", "","FALSE","T"))</f>
        <v/>
      </c>
      <c r="X127" s="115" t="str">
        <f>IF(O127=1,"",RTD("cqg.rtd",,"StudyData", "(Vol("&amp;$E$18&amp;")when  (LocalYear("&amp;$E$18&amp;")="&amp;$D$7&amp;" AND LocalMonth("&amp;$E$18&amp;")="&amp;$C$7&amp;" AND LocalDay("&amp;$E$18&amp;")="&amp;$B$7&amp;" AND LocalHour("&amp;$E$18&amp;")="&amp;F127&amp;" AND LocalMinute("&amp;$E$18&amp;")="&amp;G127&amp;"))", "Bar", "", "Close", "5", "0", "", "", "","FALSE","T"))</f>
        <v/>
      </c>
      <c r="Y127" s="115" t="str">
        <f>IF(O127=1,"",RTD("cqg.rtd",,"StudyData", "(Vol("&amp;$E$19&amp;")when  (LocalYear("&amp;$E$19&amp;")="&amp;$D$8&amp;" AND LocalMonth("&amp;$E$19&amp;")="&amp;$C$8&amp;" AND LocalDay("&amp;$E$19&amp;")="&amp;$B$8&amp;" AND LocalHour("&amp;$E$19&amp;")="&amp;F127&amp;" AND LocalMinute("&amp;$E$19&amp;")="&amp;G127&amp;"))", "Bar", "", "Close", "5", "0", "", "", "","FALSE","T"))</f>
        <v/>
      </c>
      <c r="Z127" s="115" t="str">
        <f>IF(O127=1,"",RTD("cqg.rtd",,"StudyData", "(Vol("&amp;$E$20&amp;")when  (LocalYear("&amp;$E$20&amp;")="&amp;$D$9&amp;" AND LocalMonth("&amp;$E$20&amp;")="&amp;$C$9&amp;" AND LocalDay("&amp;$E$20&amp;")="&amp;$B$9&amp;" AND LocalHour("&amp;$E$20&amp;")="&amp;F127&amp;" AND LocalMinute("&amp;$E$20&amp;")="&amp;G127&amp;"))", "Bar", "", "Close", "5", "0", "", "", "","FALSE","T"))</f>
        <v/>
      </c>
      <c r="AA127" s="115" t="str">
        <f>IF(O127=1,"",RTD("cqg.rtd",,"StudyData", "(Vol("&amp;$E$21&amp;")when  (LocalYear("&amp;$E$21&amp;")="&amp;$D$10&amp;" AND LocalMonth("&amp;$E$21&amp;")="&amp;$C$10&amp;" AND LocalDay("&amp;$E$21&amp;")="&amp;$B$10&amp;" AND LocalHour("&amp;$E$21&amp;")="&amp;F127&amp;" AND LocalMinute("&amp;$E$21&amp;")="&amp;G127&amp;"))", "Bar", "", "Close", "5", "0", "", "", "","FALSE","T"))</f>
        <v/>
      </c>
      <c r="AB127" s="115" t="str">
        <f>IF(O127=1,"",RTD("cqg.rtd",,"StudyData", "(Vol("&amp;$E$21&amp;")when  (LocalYear("&amp;$E$21&amp;")="&amp;$D$11&amp;" AND LocalMonth("&amp;$E$21&amp;")="&amp;$C$11&amp;" AND LocalDay("&amp;$E$21&amp;")="&amp;$B$11&amp;" AND LocalHour("&amp;$E$21&amp;")="&amp;F127&amp;" AND LocalMinute("&amp;$E$21&amp;")="&amp;G127&amp;"))", "Bar", "", "Close", "5", "0", "", "", "","FALSE","T"))</f>
        <v/>
      </c>
      <c r="AC127" s="116" t="str">
        <f t="shared" si="16"/>
        <v/>
      </c>
      <c r="AE127" s="115" t="str">
        <f ca="1">IF($R127=1,SUM($S$1:S127),"")</f>
        <v/>
      </c>
      <c r="AF127" s="115" t="str">
        <f ca="1">IF($R127=1,SUM($T$1:T127),"")</f>
        <v/>
      </c>
      <c r="AG127" s="115" t="str">
        <f ca="1">IF($R127=1,SUM($U$1:U127),"")</f>
        <v/>
      </c>
      <c r="AH127" s="115" t="str">
        <f ca="1">IF($R127=1,SUM($V$1:V127),"")</f>
        <v/>
      </c>
      <c r="AI127" s="115" t="str">
        <f ca="1">IF($R127=1,SUM($W$1:W127),"")</f>
        <v/>
      </c>
      <c r="AJ127" s="115" t="str">
        <f ca="1">IF($R127=1,SUM($X$1:X127),"")</f>
        <v/>
      </c>
      <c r="AK127" s="115" t="str">
        <f ca="1">IF($R127=1,SUM($Y$1:Y127),"")</f>
        <v/>
      </c>
      <c r="AL127" s="115" t="str">
        <f ca="1">IF($R127=1,SUM($Z$1:Z127),"")</f>
        <v/>
      </c>
      <c r="AM127" s="115" t="str">
        <f ca="1">IF($R127=1,SUM($AA$1:AA127),"")</f>
        <v/>
      </c>
      <c r="AN127" s="115" t="str">
        <f ca="1">IF($R127=1,SUM($AB$1:AB127),"")</f>
        <v/>
      </c>
      <c r="AO127" s="115" t="str">
        <f ca="1">IF($R127=1,SUM($AC$1:AC127),"")</f>
        <v/>
      </c>
      <c r="AQ127" s="120" t="str">
        <f t="shared" si="21"/>
        <v>17:50</v>
      </c>
    </row>
    <row r="128" spans="6:43" x14ac:dyDescent="0.3">
      <c r="F128" s="115">
        <f t="shared" si="22"/>
        <v>17</v>
      </c>
      <c r="G128" s="117">
        <f t="shared" si="17"/>
        <v>55</v>
      </c>
      <c r="H128" s="118">
        <f t="shared" si="18"/>
        <v>0.74652777777777779</v>
      </c>
      <c r="K128" s="116" t="str">
        <f xml:space="preserve"> IF(O128=1,"",RTD("cqg.rtd",,"StudyData",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/>
      </c>
      <c r="L128" s="116" t="e">
        <f>IF(K128="",NA(),RTD("cqg.rtd",,"StudyData",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>#N/A</v>
      </c>
      <c r="O128" s="115">
        <f t="shared" si="19"/>
        <v>1</v>
      </c>
      <c r="R128" s="115">
        <f t="shared" ca="1" si="20"/>
        <v>1.0919999999999899</v>
      </c>
      <c r="S128" s="115" t="str">
        <f>IF(O128=1,"",RTD("cqg.rtd",,"StudyData", "(Vol("&amp;$E$13&amp;")when  (LocalYear("&amp;$E$13&amp;")="&amp;$D$2&amp;" AND LocalMonth("&amp;$E$13&amp;")="&amp;$C$2&amp;" AND LocalDay("&amp;$E$13&amp;")="&amp;$B$2&amp;" AND LocalHour("&amp;$E$13&amp;")="&amp;F128&amp;" AND LocalMinute("&amp;$E$13&amp;")="&amp;G128&amp;"))", "Bar", "", "Close", "5", "0", "", "", "","FALSE","T"))</f>
        <v/>
      </c>
      <c r="T128" s="115" t="str">
        <f>IF(O128=1,"",RTD("cqg.rtd",,"StudyData", "(Vol("&amp;$E$14&amp;")when  (LocalYear("&amp;$E$14&amp;")="&amp;$D$3&amp;" AND LocalMonth("&amp;$E$14&amp;")="&amp;$C$3&amp;" AND LocalDay("&amp;$E$14&amp;")="&amp;$B$3&amp;" AND LocalHour("&amp;$E$14&amp;")="&amp;F128&amp;" AND LocalMinute("&amp;$E$14&amp;")="&amp;G128&amp;"))", "Bar", "", "Close", "5", "0", "", "", "","FALSE","T"))</f>
        <v/>
      </c>
      <c r="U128" s="115" t="str">
        <f>IF(O128=1,"",RTD("cqg.rtd",,"StudyData", "(Vol("&amp;$E$15&amp;")when  (LocalYear("&amp;$E$15&amp;")="&amp;$D$4&amp;" AND LocalMonth("&amp;$E$15&amp;")="&amp;$C$4&amp;" AND LocalDay("&amp;$E$15&amp;")="&amp;$B$4&amp;" AND LocalHour("&amp;$E$15&amp;")="&amp;F128&amp;" AND LocalMinute("&amp;$E$15&amp;")="&amp;G128&amp;"))", "Bar", "", "Close", "5", "0", "", "", "","FALSE","T"))</f>
        <v/>
      </c>
      <c r="V128" s="115" t="str">
        <f>IF(O128=1,"",RTD("cqg.rtd",,"StudyData", "(Vol("&amp;$E$16&amp;")when  (LocalYear("&amp;$E$16&amp;")="&amp;$D$5&amp;" AND LocalMonth("&amp;$E$16&amp;")="&amp;$C$5&amp;" AND LocalDay("&amp;$E$16&amp;")="&amp;$B$5&amp;" AND LocalHour("&amp;$E$16&amp;")="&amp;F128&amp;" AND LocalMinute("&amp;$E$16&amp;")="&amp;G128&amp;"))", "Bar", "", "Close", "5", "0", "", "", "","FALSE","T"))</f>
        <v/>
      </c>
      <c r="W128" s="115" t="str">
        <f>IF(O128=1,"",RTD("cqg.rtd",,"StudyData", "(Vol("&amp;$E$17&amp;")when  (LocalYear("&amp;$E$17&amp;")="&amp;$D$6&amp;" AND LocalMonth("&amp;$E$17&amp;")="&amp;$C$6&amp;" AND LocalDay("&amp;$E$17&amp;")="&amp;$B$6&amp;" AND LocalHour("&amp;$E$17&amp;")="&amp;F128&amp;" AND LocalMinute("&amp;$E$17&amp;")="&amp;G128&amp;"))", "Bar", "", "Close", "5", "0", "", "", "","FALSE","T"))</f>
        <v/>
      </c>
      <c r="X128" s="115" t="str">
        <f>IF(O128=1,"",RTD("cqg.rtd",,"StudyData", "(Vol("&amp;$E$18&amp;")when  (LocalYear("&amp;$E$18&amp;")="&amp;$D$7&amp;" AND LocalMonth("&amp;$E$18&amp;")="&amp;$C$7&amp;" AND LocalDay("&amp;$E$18&amp;")="&amp;$B$7&amp;" AND LocalHour("&amp;$E$18&amp;")="&amp;F128&amp;" AND LocalMinute("&amp;$E$18&amp;")="&amp;G128&amp;"))", "Bar", "", "Close", "5", "0", "", "", "","FALSE","T"))</f>
        <v/>
      </c>
      <c r="Y128" s="115" t="str">
        <f>IF(O128=1,"",RTD("cqg.rtd",,"StudyData", "(Vol("&amp;$E$19&amp;")when  (LocalYear("&amp;$E$19&amp;")="&amp;$D$8&amp;" AND LocalMonth("&amp;$E$19&amp;")="&amp;$C$8&amp;" AND LocalDay("&amp;$E$19&amp;")="&amp;$B$8&amp;" AND LocalHour("&amp;$E$19&amp;")="&amp;F128&amp;" AND LocalMinute("&amp;$E$19&amp;")="&amp;G128&amp;"))", "Bar", "", "Close", "5", "0", "", "", "","FALSE","T"))</f>
        <v/>
      </c>
      <c r="Z128" s="115" t="str">
        <f>IF(O128=1,"",RTD("cqg.rtd",,"StudyData", "(Vol("&amp;$E$20&amp;")when  (LocalYear("&amp;$E$20&amp;")="&amp;$D$9&amp;" AND LocalMonth("&amp;$E$20&amp;")="&amp;$C$9&amp;" AND LocalDay("&amp;$E$20&amp;")="&amp;$B$9&amp;" AND LocalHour("&amp;$E$20&amp;")="&amp;F128&amp;" AND LocalMinute("&amp;$E$20&amp;")="&amp;G128&amp;"))", "Bar", "", "Close", "5", "0", "", "", "","FALSE","T"))</f>
        <v/>
      </c>
      <c r="AA128" s="115" t="str">
        <f>IF(O128=1,"",RTD("cqg.rtd",,"StudyData", "(Vol("&amp;$E$21&amp;")when  (LocalYear("&amp;$E$21&amp;")="&amp;$D$10&amp;" AND LocalMonth("&amp;$E$21&amp;")="&amp;$C$10&amp;" AND LocalDay("&amp;$E$21&amp;")="&amp;$B$10&amp;" AND LocalHour("&amp;$E$21&amp;")="&amp;F128&amp;" AND LocalMinute("&amp;$E$21&amp;")="&amp;G128&amp;"))", "Bar", "", "Close", "5", "0", "", "", "","FALSE","T"))</f>
        <v/>
      </c>
      <c r="AB128" s="115" t="str">
        <f>IF(O128=1,"",RTD("cqg.rtd",,"StudyData", "(Vol("&amp;$E$21&amp;")when  (LocalYear("&amp;$E$21&amp;")="&amp;$D$11&amp;" AND LocalMonth("&amp;$E$21&amp;")="&amp;$C$11&amp;" AND LocalDay("&amp;$E$21&amp;")="&amp;$B$11&amp;" AND LocalHour("&amp;$E$21&amp;")="&amp;F128&amp;" AND LocalMinute("&amp;$E$21&amp;")="&amp;G128&amp;"))", "Bar", "", "Close", "5", "0", "", "", "","FALSE","T"))</f>
        <v/>
      </c>
      <c r="AC128" s="116" t="str">
        <f t="shared" si="16"/>
        <v/>
      </c>
      <c r="AE128" s="115" t="str">
        <f ca="1">IF($R128=1,SUM($S$1:S128),"")</f>
        <v/>
      </c>
      <c r="AF128" s="115" t="str">
        <f ca="1">IF($R128=1,SUM($T$1:T128),"")</f>
        <v/>
      </c>
      <c r="AG128" s="115" t="str">
        <f ca="1">IF($R128=1,SUM($U$1:U128),"")</f>
        <v/>
      </c>
      <c r="AH128" s="115" t="str">
        <f ca="1">IF($R128=1,SUM($V$1:V128),"")</f>
        <v/>
      </c>
      <c r="AI128" s="115" t="str">
        <f ca="1">IF($R128=1,SUM($W$1:W128),"")</f>
        <v/>
      </c>
      <c r="AJ128" s="115" t="str">
        <f ca="1">IF($R128=1,SUM($X$1:X128),"")</f>
        <v/>
      </c>
      <c r="AK128" s="115" t="str">
        <f ca="1">IF($R128=1,SUM($Y$1:Y128),"")</f>
        <v/>
      </c>
      <c r="AL128" s="115" t="str">
        <f ca="1">IF($R128=1,SUM($Z$1:Z128),"")</f>
        <v/>
      </c>
      <c r="AM128" s="115" t="str">
        <f ca="1">IF($R128=1,SUM($AA$1:AA128),"")</f>
        <v/>
      </c>
      <c r="AN128" s="115" t="str">
        <f ca="1">IF($R128=1,SUM($AB$1:AB128),"")</f>
        <v/>
      </c>
      <c r="AO128" s="115" t="str">
        <f ca="1">IF($R128=1,SUM($AC$1:AC128),"")</f>
        <v/>
      </c>
      <c r="AQ128" s="120" t="str">
        <f t="shared" si="21"/>
        <v>17:55</v>
      </c>
    </row>
    <row r="129" spans="6:43" x14ac:dyDescent="0.3">
      <c r="F129" s="115">
        <f t="shared" si="22"/>
        <v>18</v>
      </c>
      <c r="G129" s="117" t="str">
        <f t="shared" si="17"/>
        <v>00</v>
      </c>
      <c r="H129" s="118">
        <f t="shared" si="18"/>
        <v>0.75</v>
      </c>
      <c r="K129" s="116" t="str">
        <f xml:space="preserve"> IF(O129=1,"",RTD("cqg.rtd",,"StudyData",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/>
      </c>
      <c r="L129" s="116" t="e">
        <f>IF(K129="",NA(),RTD("cqg.rtd",,"StudyData",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>#N/A</v>
      </c>
      <c r="O129" s="115">
        <f t="shared" si="19"/>
        <v>1</v>
      </c>
      <c r="R129" s="115">
        <f t="shared" ca="1" si="20"/>
        <v>1.0929999999999898</v>
      </c>
      <c r="S129" s="115" t="str">
        <f>IF(O129=1,"",RTD("cqg.rtd",,"StudyData", "(Vol("&amp;$E$13&amp;")when  (LocalYear("&amp;$E$13&amp;")="&amp;$D$2&amp;" AND LocalMonth("&amp;$E$13&amp;")="&amp;$C$2&amp;" AND LocalDay("&amp;$E$13&amp;")="&amp;$B$2&amp;" AND LocalHour("&amp;$E$13&amp;")="&amp;F129&amp;" AND LocalMinute("&amp;$E$13&amp;")="&amp;G129&amp;"))", "Bar", "", "Close", "5", "0", "", "", "","FALSE","T"))</f>
        <v/>
      </c>
      <c r="T129" s="115" t="str">
        <f>IF(O129=1,"",RTD("cqg.rtd",,"StudyData", "(Vol("&amp;$E$14&amp;")when  (LocalYear("&amp;$E$14&amp;")="&amp;$D$3&amp;" AND LocalMonth("&amp;$E$14&amp;")="&amp;$C$3&amp;" AND LocalDay("&amp;$E$14&amp;")="&amp;$B$3&amp;" AND LocalHour("&amp;$E$14&amp;")="&amp;F129&amp;" AND LocalMinute("&amp;$E$14&amp;")="&amp;G129&amp;"))", "Bar", "", "Close", "5", "0", "", "", "","FALSE","T"))</f>
        <v/>
      </c>
      <c r="U129" s="115" t="str">
        <f>IF(O129=1,"",RTD("cqg.rtd",,"StudyData", "(Vol("&amp;$E$15&amp;")when  (LocalYear("&amp;$E$15&amp;")="&amp;$D$4&amp;" AND LocalMonth("&amp;$E$15&amp;")="&amp;$C$4&amp;" AND LocalDay("&amp;$E$15&amp;")="&amp;$B$4&amp;" AND LocalHour("&amp;$E$15&amp;")="&amp;F129&amp;" AND LocalMinute("&amp;$E$15&amp;")="&amp;G129&amp;"))", "Bar", "", "Close", "5", "0", "", "", "","FALSE","T"))</f>
        <v/>
      </c>
      <c r="V129" s="115" t="str">
        <f>IF(O129=1,"",RTD("cqg.rtd",,"StudyData", "(Vol("&amp;$E$16&amp;")when  (LocalYear("&amp;$E$16&amp;")="&amp;$D$5&amp;" AND LocalMonth("&amp;$E$16&amp;")="&amp;$C$5&amp;" AND LocalDay("&amp;$E$16&amp;")="&amp;$B$5&amp;" AND LocalHour("&amp;$E$16&amp;")="&amp;F129&amp;" AND LocalMinute("&amp;$E$16&amp;")="&amp;G129&amp;"))", "Bar", "", "Close", "5", "0", "", "", "","FALSE","T"))</f>
        <v/>
      </c>
      <c r="W129" s="115" t="str">
        <f>IF(O129=1,"",RTD("cqg.rtd",,"StudyData", "(Vol("&amp;$E$17&amp;")when  (LocalYear("&amp;$E$17&amp;")="&amp;$D$6&amp;" AND LocalMonth("&amp;$E$17&amp;")="&amp;$C$6&amp;" AND LocalDay("&amp;$E$17&amp;")="&amp;$B$6&amp;" AND LocalHour("&amp;$E$17&amp;")="&amp;F129&amp;" AND LocalMinute("&amp;$E$17&amp;")="&amp;G129&amp;"))", "Bar", "", "Close", "5", "0", "", "", "","FALSE","T"))</f>
        <v/>
      </c>
      <c r="X129" s="115" t="str">
        <f>IF(O129=1,"",RTD("cqg.rtd",,"StudyData", "(Vol("&amp;$E$18&amp;")when  (LocalYear("&amp;$E$18&amp;")="&amp;$D$7&amp;" AND LocalMonth("&amp;$E$18&amp;")="&amp;$C$7&amp;" AND LocalDay("&amp;$E$18&amp;")="&amp;$B$7&amp;" AND LocalHour("&amp;$E$18&amp;")="&amp;F129&amp;" AND LocalMinute("&amp;$E$18&amp;")="&amp;G129&amp;"))", "Bar", "", "Close", "5", "0", "", "", "","FALSE","T"))</f>
        <v/>
      </c>
      <c r="Y129" s="115" t="str">
        <f>IF(O129=1,"",RTD("cqg.rtd",,"StudyData", "(Vol("&amp;$E$19&amp;")when  (LocalYear("&amp;$E$19&amp;")="&amp;$D$8&amp;" AND LocalMonth("&amp;$E$19&amp;")="&amp;$C$8&amp;" AND LocalDay("&amp;$E$19&amp;")="&amp;$B$8&amp;" AND LocalHour("&amp;$E$19&amp;")="&amp;F129&amp;" AND LocalMinute("&amp;$E$19&amp;")="&amp;G129&amp;"))", "Bar", "", "Close", "5", "0", "", "", "","FALSE","T"))</f>
        <v/>
      </c>
      <c r="Z129" s="115" t="str">
        <f>IF(O129=1,"",RTD("cqg.rtd",,"StudyData", "(Vol("&amp;$E$20&amp;")when  (LocalYear("&amp;$E$20&amp;")="&amp;$D$9&amp;" AND LocalMonth("&amp;$E$20&amp;")="&amp;$C$9&amp;" AND LocalDay("&amp;$E$20&amp;")="&amp;$B$9&amp;" AND LocalHour("&amp;$E$20&amp;")="&amp;F129&amp;" AND LocalMinute("&amp;$E$20&amp;")="&amp;G129&amp;"))", "Bar", "", "Close", "5", "0", "", "", "","FALSE","T"))</f>
        <v/>
      </c>
      <c r="AA129" s="115" t="str">
        <f>IF(O129=1,"",RTD("cqg.rtd",,"StudyData", "(Vol("&amp;$E$21&amp;")when  (LocalYear("&amp;$E$21&amp;")="&amp;$D$10&amp;" AND LocalMonth("&amp;$E$21&amp;")="&amp;$C$10&amp;" AND LocalDay("&amp;$E$21&amp;")="&amp;$B$10&amp;" AND LocalHour("&amp;$E$21&amp;")="&amp;F129&amp;" AND LocalMinute("&amp;$E$21&amp;")="&amp;G129&amp;"))", "Bar", "", "Close", "5", "0", "", "", "","FALSE","T"))</f>
        <v/>
      </c>
      <c r="AB129" s="115" t="str">
        <f>IF(O129=1,"",RTD("cqg.rtd",,"StudyData", "(Vol("&amp;$E$21&amp;")when  (LocalYear("&amp;$E$21&amp;")="&amp;$D$11&amp;" AND LocalMonth("&amp;$E$21&amp;")="&amp;$C$11&amp;" AND LocalDay("&amp;$E$21&amp;")="&amp;$B$11&amp;" AND LocalHour("&amp;$E$21&amp;")="&amp;F129&amp;" AND LocalMinute("&amp;$E$21&amp;")="&amp;G129&amp;"))", "Bar", "", "Close", "5", "0", "", "", "","FALSE","T"))</f>
        <v/>
      </c>
      <c r="AC129" s="116" t="str">
        <f t="shared" ref="AC129:AC192" si="23">K129</f>
        <v/>
      </c>
      <c r="AE129" s="115" t="str">
        <f ca="1">IF($R129=1,SUM($S$1:S129),"")</f>
        <v/>
      </c>
      <c r="AF129" s="115" t="str">
        <f ca="1">IF($R129=1,SUM($T$1:T129),"")</f>
        <v/>
      </c>
      <c r="AG129" s="115" t="str">
        <f ca="1">IF($R129=1,SUM($U$1:U129),"")</f>
        <v/>
      </c>
      <c r="AH129" s="115" t="str">
        <f ca="1">IF($R129=1,SUM($V$1:V129),"")</f>
        <v/>
      </c>
      <c r="AI129" s="115" t="str">
        <f ca="1">IF($R129=1,SUM($W$1:W129),"")</f>
        <v/>
      </c>
      <c r="AJ129" s="115" t="str">
        <f ca="1">IF($R129=1,SUM($X$1:X129),"")</f>
        <v/>
      </c>
      <c r="AK129" s="115" t="str">
        <f ca="1">IF($R129=1,SUM($Y$1:Y129),"")</f>
        <v/>
      </c>
      <c r="AL129" s="115" t="str">
        <f ca="1">IF($R129=1,SUM($Z$1:Z129),"")</f>
        <v/>
      </c>
      <c r="AM129" s="115" t="str">
        <f ca="1">IF($R129=1,SUM($AA$1:AA129),"")</f>
        <v/>
      </c>
      <c r="AN129" s="115" t="str">
        <f ca="1">IF($R129=1,SUM($AB$1:AB129),"")</f>
        <v/>
      </c>
      <c r="AO129" s="115" t="str">
        <f ca="1">IF($R129=1,SUM($AC$1:AC129),"")</f>
        <v/>
      </c>
      <c r="AQ129" s="120" t="str">
        <f t="shared" si="21"/>
        <v>18:00</v>
      </c>
    </row>
    <row r="130" spans="6:43" x14ac:dyDescent="0.3">
      <c r="F130" s="115">
        <f t="shared" si="22"/>
        <v>18</v>
      </c>
      <c r="G130" s="117" t="str">
        <f t="shared" ref="G130:G193" si="24">IF(G129=55,0&amp;0,IF(G129=0&amp;0,G129+0&amp;5,G129+5))</f>
        <v>05</v>
      </c>
      <c r="H130" s="118">
        <f t="shared" ref="H130:H193" si="25">_xlfn.NUMBERVALUE(F130&amp;":"&amp;G130)</f>
        <v>0.75347222222222221</v>
      </c>
      <c r="K130" s="116" t="str">
        <f xml:space="preserve"> IF(O130=1,"",RTD("cqg.rtd",,"StudyData",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/>
      </c>
      <c r="L130" s="116" t="e">
        <f>IF(K130="",NA(),RTD("cqg.rtd",,"StudyData",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>#N/A</v>
      </c>
      <c r="O130" s="115">
        <f t="shared" ref="O130:O193" si="26">IF(H130&gt;$I$3,1,0)</f>
        <v>1</v>
      </c>
      <c r="R130" s="115">
        <f t="shared" ref="R130:R193" ca="1" si="27">IF(AND(K131="",K130&lt;&gt;""),1,0.001+R129)</f>
        <v>1.0939999999999896</v>
      </c>
      <c r="S130" s="115" t="str">
        <f>IF(O130=1,"",RTD("cqg.rtd",,"StudyData", "(Vol("&amp;$E$13&amp;")when  (LocalYear("&amp;$E$13&amp;")="&amp;$D$2&amp;" AND LocalMonth("&amp;$E$13&amp;")="&amp;$C$2&amp;" AND LocalDay("&amp;$E$13&amp;")="&amp;$B$2&amp;" AND LocalHour("&amp;$E$13&amp;")="&amp;F130&amp;" AND LocalMinute("&amp;$E$13&amp;")="&amp;G130&amp;"))", "Bar", "", "Close", "5", "0", "", "", "","FALSE","T"))</f>
        <v/>
      </c>
      <c r="T130" s="115" t="str">
        <f>IF(O130=1,"",RTD("cqg.rtd",,"StudyData", "(Vol("&amp;$E$14&amp;")when  (LocalYear("&amp;$E$14&amp;")="&amp;$D$3&amp;" AND LocalMonth("&amp;$E$14&amp;")="&amp;$C$3&amp;" AND LocalDay("&amp;$E$14&amp;")="&amp;$B$3&amp;" AND LocalHour("&amp;$E$14&amp;")="&amp;F130&amp;" AND LocalMinute("&amp;$E$14&amp;")="&amp;G130&amp;"))", "Bar", "", "Close", "5", "0", "", "", "","FALSE","T"))</f>
        <v/>
      </c>
      <c r="U130" s="115" t="str">
        <f>IF(O130=1,"",RTD("cqg.rtd",,"StudyData", "(Vol("&amp;$E$15&amp;")when  (LocalYear("&amp;$E$15&amp;")="&amp;$D$4&amp;" AND LocalMonth("&amp;$E$15&amp;")="&amp;$C$4&amp;" AND LocalDay("&amp;$E$15&amp;")="&amp;$B$4&amp;" AND LocalHour("&amp;$E$15&amp;")="&amp;F130&amp;" AND LocalMinute("&amp;$E$15&amp;")="&amp;G130&amp;"))", "Bar", "", "Close", "5", "0", "", "", "","FALSE","T"))</f>
        <v/>
      </c>
      <c r="V130" s="115" t="str">
        <f>IF(O130=1,"",RTD("cqg.rtd",,"StudyData", "(Vol("&amp;$E$16&amp;")when  (LocalYear("&amp;$E$16&amp;")="&amp;$D$5&amp;" AND LocalMonth("&amp;$E$16&amp;")="&amp;$C$5&amp;" AND LocalDay("&amp;$E$16&amp;")="&amp;$B$5&amp;" AND LocalHour("&amp;$E$16&amp;")="&amp;F130&amp;" AND LocalMinute("&amp;$E$16&amp;")="&amp;G130&amp;"))", "Bar", "", "Close", "5", "0", "", "", "","FALSE","T"))</f>
        <v/>
      </c>
      <c r="W130" s="115" t="str">
        <f>IF(O130=1,"",RTD("cqg.rtd",,"StudyData", "(Vol("&amp;$E$17&amp;")when  (LocalYear("&amp;$E$17&amp;")="&amp;$D$6&amp;" AND LocalMonth("&amp;$E$17&amp;")="&amp;$C$6&amp;" AND LocalDay("&amp;$E$17&amp;")="&amp;$B$6&amp;" AND LocalHour("&amp;$E$17&amp;")="&amp;F130&amp;" AND LocalMinute("&amp;$E$17&amp;")="&amp;G130&amp;"))", "Bar", "", "Close", "5", "0", "", "", "","FALSE","T"))</f>
        <v/>
      </c>
      <c r="X130" s="115" t="str">
        <f>IF(O130=1,"",RTD("cqg.rtd",,"StudyData", "(Vol("&amp;$E$18&amp;")when  (LocalYear("&amp;$E$18&amp;")="&amp;$D$7&amp;" AND LocalMonth("&amp;$E$18&amp;")="&amp;$C$7&amp;" AND LocalDay("&amp;$E$18&amp;")="&amp;$B$7&amp;" AND LocalHour("&amp;$E$18&amp;")="&amp;F130&amp;" AND LocalMinute("&amp;$E$18&amp;")="&amp;G130&amp;"))", "Bar", "", "Close", "5", "0", "", "", "","FALSE","T"))</f>
        <v/>
      </c>
      <c r="Y130" s="115" t="str">
        <f>IF(O130=1,"",RTD("cqg.rtd",,"StudyData", "(Vol("&amp;$E$19&amp;")when  (LocalYear("&amp;$E$19&amp;")="&amp;$D$8&amp;" AND LocalMonth("&amp;$E$19&amp;")="&amp;$C$8&amp;" AND LocalDay("&amp;$E$19&amp;")="&amp;$B$8&amp;" AND LocalHour("&amp;$E$19&amp;")="&amp;F130&amp;" AND LocalMinute("&amp;$E$19&amp;")="&amp;G130&amp;"))", "Bar", "", "Close", "5", "0", "", "", "","FALSE","T"))</f>
        <v/>
      </c>
      <c r="Z130" s="115" t="str">
        <f>IF(O130=1,"",RTD("cqg.rtd",,"StudyData", "(Vol("&amp;$E$20&amp;")when  (LocalYear("&amp;$E$20&amp;")="&amp;$D$9&amp;" AND LocalMonth("&amp;$E$20&amp;")="&amp;$C$9&amp;" AND LocalDay("&amp;$E$20&amp;")="&amp;$B$9&amp;" AND LocalHour("&amp;$E$20&amp;")="&amp;F130&amp;" AND LocalMinute("&amp;$E$20&amp;")="&amp;G130&amp;"))", "Bar", "", "Close", "5", "0", "", "", "","FALSE","T"))</f>
        <v/>
      </c>
      <c r="AA130" s="115" t="str">
        <f>IF(O130=1,"",RTD("cqg.rtd",,"StudyData", "(Vol("&amp;$E$21&amp;")when  (LocalYear("&amp;$E$21&amp;")="&amp;$D$10&amp;" AND LocalMonth("&amp;$E$21&amp;")="&amp;$C$10&amp;" AND LocalDay("&amp;$E$21&amp;")="&amp;$B$10&amp;" AND LocalHour("&amp;$E$21&amp;")="&amp;F130&amp;" AND LocalMinute("&amp;$E$21&amp;")="&amp;G130&amp;"))", "Bar", "", "Close", "5", "0", "", "", "","FALSE","T"))</f>
        <v/>
      </c>
      <c r="AB130" s="115" t="str">
        <f>IF(O130=1,"",RTD("cqg.rtd",,"StudyData", "(Vol("&amp;$E$21&amp;")when  (LocalYear("&amp;$E$21&amp;")="&amp;$D$11&amp;" AND LocalMonth("&amp;$E$21&amp;")="&amp;$C$11&amp;" AND LocalDay("&amp;$E$21&amp;")="&amp;$B$11&amp;" AND LocalHour("&amp;$E$21&amp;")="&amp;F130&amp;" AND LocalMinute("&amp;$E$21&amp;")="&amp;G130&amp;"))", "Bar", "", "Close", "5", "0", "", "", "","FALSE","T"))</f>
        <v/>
      </c>
      <c r="AC130" s="116" t="str">
        <f t="shared" si="23"/>
        <v/>
      </c>
      <c r="AE130" s="115" t="str">
        <f ca="1">IF($R130=1,SUM($S$1:S130),"")</f>
        <v/>
      </c>
      <c r="AF130" s="115" t="str">
        <f ca="1">IF($R130=1,SUM($T$1:T130),"")</f>
        <v/>
      </c>
      <c r="AG130" s="115" t="str">
        <f ca="1">IF($R130=1,SUM($U$1:U130),"")</f>
        <v/>
      </c>
      <c r="AH130" s="115" t="str">
        <f ca="1">IF($R130=1,SUM($V$1:V130),"")</f>
        <v/>
      </c>
      <c r="AI130" s="115" t="str">
        <f ca="1">IF($R130=1,SUM($W$1:W130),"")</f>
        <v/>
      </c>
      <c r="AJ130" s="115" t="str">
        <f ca="1">IF($R130=1,SUM($X$1:X130),"")</f>
        <v/>
      </c>
      <c r="AK130" s="115" t="str">
        <f ca="1">IF($R130=1,SUM($Y$1:Y130),"")</f>
        <v/>
      </c>
      <c r="AL130" s="115" t="str">
        <f ca="1">IF($R130=1,SUM($Z$1:Z130),"")</f>
        <v/>
      </c>
      <c r="AM130" s="115" t="str">
        <f ca="1">IF($R130=1,SUM($AA$1:AA130),"")</f>
        <v/>
      </c>
      <c r="AN130" s="115" t="str">
        <f ca="1">IF($R130=1,SUM($AB$1:AB130),"")</f>
        <v/>
      </c>
      <c r="AO130" s="115" t="str">
        <f ca="1">IF($R130=1,SUM($AC$1:AC130),"")</f>
        <v/>
      </c>
      <c r="AQ130" s="120" t="str">
        <f t="shared" ref="AQ130:AQ193" si="28">F130&amp;":"&amp;G130</f>
        <v>18:05</v>
      </c>
    </row>
    <row r="131" spans="6:43" x14ac:dyDescent="0.3">
      <c r="F131" s="115">
        <f t="shared" ref="F131:F194" si="29">IF(G130=55,F130+1,F130)</f>
        <v>18</v>
      </c>
      <c r="G131" s="117">
        <f t="shared" si="24"/>
        <v>10</v>
      </c>
      <c r="H131" s="118">
        <f t="shared" si="25"/>
        <v>0.75694444444444453</v>
      </c>
      <c r="K131" s="116" t="str">
        <f xml:space="preserve"> IF(O131=1,"",RTD("cqg.rtd",,"StudyData",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/>
      </c>
      <c r="L131" s="116" t="e">
        <f>IF(K131="",NA(),RTD("cqg.rtd",,"StudyData",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>#N/A</v>
      </c>
      <c r="O131" s="115">
        <f t="shared" si="26"/>
        <v>1</v>
      </c>
      <c r="R131" s="115">
        <f t="shared" ca="1" si="27"/>
        <v>1.0949999999999895</v>
      </c>
      <c r="S131" s="115" t="str">
        <f>IF(O131=1,"",RTD("cqg.rtd",,"StudyData", "(Vol("&amp;$E$13&amp;")when  (LocalYear("&amp;$E$13&amp;")="&amp;$D$2&amp;" AND LocalMonth("&amp;$E$13&amp;")="&amp;$C$2&amp;" AND LocalDay("&amp;$E$13&amp;")="&amp;$B$2&amp;" AND LocalHour("&amp;$E$13&amp;")="&amp;F131&amp;" AND LocalMinute("&amp;$E$13&amp;")="&amp;G131&amp;"))", "Bar", "", "Close", "5", "0", "", "", "","FALSE","T"))</f>
        <v/>
      </c>
      <c r="T131" s="115" t="str">
        <f>IF(O131=1,"",RTD("cqg.rtd",,"StudyData", "(Vol("&amp;$E$14&amp;")when  (LocalYear("&amp;$E$14&amp;")="&amp;$D$3&amp;" AND LocalMonth("&amp;$E$14&amp;")="&amp;$C$3&amp;" AND LocalDay("&amp;$E$14&amp;")="&amp;$B$3&amp;" AND LocalHour("&amp;$E$14&amp;")="&amp;F131&amp;" AND LocalMinute("&amp;$E$14&amp;")="&amp;G131&amp;"))", "Bar", "", "Close", "5", "0", "", "", "","FALSE","T"))</f>
        <v/>
      </c>
      <c r="U131" s="115" t="str">
        <f>IF(O131=1,"",RTD("cqg.rtd",,"StudyData", "(Vol("&amp;$E$15&amp;")when  (LocalYear("&amp;$E$15&amp;")="&amp;$D$4&amp;" AND LocalMonth("&amp;$E$15&amp;")="&amp;$C$4&amp;" AND LocalDay("&amp;$E$15&amp;")="&amp;$B$4&amp;" AND LocalHour("&amp;$E$15&amp;")="&amp;F131&amp;" AND LocalMinute("&amp;$E$15&amp;")="&amp;G131&amp;"))", "Bar", "", "Close", "5", "0", "", "", "","FALSE","T"))</f>
        <v/>
      </c>
      <c r="V131" s="115" t="str">
        <f>IF(O131=1,"",RTD("cqg.rtd",,"StudyData", "(Vol("&amp;$E$16&amp;")when  (LocalYear("&amp;$E$16&amp;")="&amp;$D$5&amp;" AND LocalMonth("&amp;$E$16&amp;")="&amp;$C$5&amp;" AND LocalDay("&amp;$E$16&amp;")="&amp;$B$5&amp;" AND LocalHour("&amp;$E$16&amp;")="&amp;F131&amp;" AND LocalMinute("&amp;$E$16&amp;")="&amp;G131&amp;"))", "Bar", "", "Close", "5", "0", "", "", "","FALSE","T"))</f>
        <v/>
      </c>
      <c r="W131" s="115" t="str">
        <f>IF(O131=1,"",RTD("cqg.rtd",,"StudyData", "(Vol("&amp;$E$17&amp;")when  (LocalYear("&amp;$E$17&amp;")="&amp;$D$6&amp;" AND LocalMonth("&amp;$E$17&amp;")="&amp;$C$6&amp;" AND LocalDay("&amp;$E$17&amp;")="&amp;$B$6&amp;" AND LocalHour("&amp;$E$17&amp;")="&amp;F131&amp;" AND LocalMinute("&amp;$E$17&amp;")="&amp;G131&amp;"))", "Bar", "", "Close", "5", "0", "", "", "","FALSE","T"))</f>
        <v/>
      </c>
      <c r="X131" s="115" t="str">
        <f>IF(O131=1,"",RTD("cqg.rtd",,"StudyData", "(Vol("&amp;$E$18&amp;")when  (LocalYear("&amp;$E$18&amp;")="&amp;$D$7&amp;" AND LocalMonth("&amp;$E$18&amp;")="&amp;$C$7&amp;" AND LocalDay("&amp;$E$18&amp;")="&amp;$B$7&amp;" AND LocalHour("&amp;$E$18&amp;")="&amp;F131&amp;" AND LocalMinute("&amp;$E$18&amp;")="&amp;G131&amp;"))", "Bar", "", "Close", "5", "0", "", "", "","FALSE","T"))</f>
        <v/>
      </c>
      <c r="Y131" s="115" t="str">
        <f>IF(O131=1,"",RTD("cqg.rtd",,"StudyData", "(Vol("&amp;$E$19&amp;")when  (LocalYear("&amp;$E$19&amp;")="&amp;$D$8&amp;" AND LocalMonth("&amp;$E$19&amp;")="&amp;$C$8&amp;" AND LocalDay("&amp;$E$19&amp;")="&amp;$B$8&amp;" AND LocalHour("&amp;$E$19&amp;")="&amp;F131&amp;" AND LocalMinute("&amp;$E$19&amp;")="&amp;G131&amp;"))", "Bar", "", "Close", "5", "0", "", "", "","FALSE","T"))</f>
        <v/>
      </c>
      <c r="Z131" s="115" t="str">
        <f>IF(O131=1,"",RTD("cqg.rtd",,"StudyData", "(Vol("&amp;$E$20&amp;")when  (LocalYear("&amp;$E$20&amp;")="&amp;$D$9&amp;" AND LocalMonth("&amp;$E$20&amp;")="&amp;$C$9&amp;" AND LocalDay("&amp;$E$20&amp;")="&amp;$B$9&amp;" AND LocalHour("&amp;$E$20&amp;")="&amp;F131&amp;" AND LocalMinute("&amp;$E$20&amp;")="&amp;G131&amp;"))", "Bar", "", "Close", "5", "0", "", "", "","FALSE","T"))</f>
        <v/>
      </c>
      <c r="AA131" s="115" t="str">
        <f>IF(O131=1,"",RTD("cqg.rtd",,"StudyData", "(Vol("&amp;$E$21&amp;")when  (LocalYear("&amp;$E$21&amp;")="&amp;$D$10&amp;" AND LocalMonth("&amp;$E$21&amp;")="&amp;$C$10&amp;" AND LocalDay("&amp;$E$21&amp;")="&amp;$B$10&amp;" AND LocalHour("&amp;$E$21&amp;")="&amp;F131&amp;" AND LocalMinute("&amp;$E$21&amp;")="&amp;G131&amp;"))", "Bar", "", "Close", "5", "0", "", "", "","FALSE","T"))</f>
        <v/>
      </c>
      <c r="AB131" s="115" t="str">
        <f>IF(O131=1,"",RTD("cqg.rtd",,"StudyData", "(Vol("&amp;$E$21&amp;")when  (LocalYear("&amp;$E$21&amp;")="&amp;$D$11&amp;" AND LocalMonth("&amp;$E$21&amp;")="&amp;$C$11&amp;" AND LocalDay("&amp;$E$21&amp;")="&amp;$B$11&amp;" AND LocalHour("&amp;$E$21&amp;")="&amp;F131&amp;" AND LocalMinute("&amp;$E$21&amp;")="&amp;G131&amp;"))", "Bar", "", "Close", "5", "0", "", "", "","FALSE","T"))</f>
        <v/>
      </c>
      <c r="AC131" s="116" t="str">
        <f t="shared" si="23"/>
        <v/>
      </c>
      <c r="AE131" s="115" t="str">
        <f ca="1">IF($R131=1,SUM($S$1:S131),"")</f>
        <v/>
      </c>
      <c r="AF131" s="115" t="str">
        <f ca="1">IF($R131=1,SUM($T$1:T131),"")</f>
        <v/>
      </c>
      <c r="AG131" s="115" t="str">
        <f ca="1">IF($R131=1,SUM($U$1:U131),"")</f>
        <v/>
      </c>
      <c r="AH131" s="115" t="str">
        <f ca="1">IF($R131=1,SUM($V$1:V131),"")</f>
        <v/>
      </c>
      <c r="AI131" s="115" t="str">
        <f ca="1">IF($R131=1,SUM($W$1:W131),"")</f>
        <v/>
      </c>
      <c r="AJ131" s="115" t="str">
        <f ca="1">IF($R131=1,SUM($X$1:X131),"")</f>
        <v/>
      </c>
      <c r="AK131" s="115" t="str">
        <f ca="1">IF($R131=1,SUM($Y$1:Y131),"")</f>
        <v/>
      </c>
      <c r="AL131" s="115" t="str">
        <f ca="1">IF($R131=1,SUM($Z$1:Z131),"")</f>
        <v/>
      </c>
      <c r="AM131" s="115" t="str">
        <f ca="1">IF($R131=1,SUM($AA$1:AA131),"")</f>
        <v/>
      </c>
      <c r="AN131" s="115" t="str">
        <f ca="1">IF($R131=1,SUM($AB$1:AB131),"")</f>
        <v/>
      </c>
      <c r="AO131" s="115" t="str">
        <f ca="1">IF($R131=1,SUM($AC$1:AC131),"")</f>
        <v/>
      </c>
      <c r="AQ131" s="120" t="str">
        <f t="shared" si="28"/>
        <v>18:10</v>
      </c>
    </row>
    <row r="132" spans="6:43" x14ac:dyDescent="0.3">
      <c r="F132" s="115">
        <f t="shared" si="29"/>
        <v>18</v>
      </c>
      <c r="G132" s="117">
        <f t="shared" si="24"/>
        <v>15</v>
      </c>
      <c r="H132" s="118">
        <f t="shared" si="25"/>
        <v>0.76041666666666663</v>
      </c>
      <c r="K132" s="116" t="str">
        <f xml:space="preserve"> IF(O132=1,"",RTD("cqg.rtd",,"StudyData",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/>
      </c>
      <c r="L132" s="116" t="e">
        <f>IF(K132="",NA(),RTD("cqg.rtd",,"StudyData",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>#N/A</v>
      </c>
      <c r="O132" s="115">
        <f t="shared" si="26"/>
        <v>1</v>
      </c>
      <c r="R132" s="115">
        <f t="shared" ca="1" si="27"/>
        <v>1.0959999999999894</v>
      </c>
      <c r="S132" s="115" t="str">
        <f>IF(O132=1,"",RTD("cqg.rtd",,"StudyData", "(Vol("&amp;$E$13&amp;")when  (LocalYear("&amp;$E$13&amp;")="&amp;$D$2&amp;" AND LocalMonth("&amp;$E$13&amp;")="&amp;$C$2&amp;" AND LocalDay("&amp;$E$13&amp;")="&amp;$B$2&amp;" AND LocalHour("&amp;$E$13&amp;")="&amp;F132&amp;" AND LocalMinute("&amp;$E$13&amp;")="&amp;G132&amp;"))", "Bar", "", "Close", "5", "0", "", "", "","FALSE","T"))</f>
        <v/>
      </c>
      <c r="T132" s="115" t="str">
        <f>IF(O132=1,"",RTD("cqg.rtd",,"StudyData", "(Vol("&amp;$E$14&amp;")when  (LocalYear("&amp;$E$14&amp;")="&amp;$D$3&amp;" AND LocalMonth("&amp;$E$14&amp;")="&amp;$C$3&amp;" AND LocalDay("&amp;$E$14&amp;")="&amp;$B$3&amp;" AND LocalHour("&amp;$E$14&amp;")="&amp;F132&amp;" AND LocalMinute("&amp;$E$14&amp;")="&amp;G132&amp;"))", "Bar", "", "Close", "5", "0", "", "", "","FALSE","T"))</f>
        <v/>
      </c>
      <c r="U132" s="115" t="str">
        <f>IF(O132=1,"",RTD("cqg.rtd",,"StudyData", "(Vol("&amp;$E$15&amp;")when  (LocalYear("&amp;$E$15&amp;")="&amp;$D$4&amp;" AND LocalMonth("&amp;$E$15&amp;")="&amp;$C$4&amp;" AND LocalDay("&amp;$E$15&amp;")="&amp;$B$4&amp;" AND LocalHour("&amp;$E$15&amp;")="&amp;F132&amp;" AND LocalMinute("&amp;$E$15&amp;")="&amp;G132&amp;"))", "Bar", "", "Close", "5", "0", "", "", "","FALSE","T"))</f>
        <v/>
      </c>
      <c r="V132" s="115" t="str">
        <f>IF(O132=1,"",RTD("cqg.rtd",,"StudyData", "(Vol("&amp;$E$16&amp;")when  (LocalYear("&amp;$E$16&amp;")="&amp;$D$5&amp;" AND LocalMonth("&amp;$E$16&amp;")="&amp;$C$5&amp;" AND LocalDay("&amp;$E$16&amp;")="&amp;$B$5&amp;" AND LocalHour("&amp;$E$16&amp;")="&amp;F132&amp;" AND LocalMinute("&amp;$E$16&amp;")="&amp;G132&amp;"))", "Bar", "", "Close", "5", "0", "", "", "","FALSE","T"))</f>
        <v/>
      </c>
      <c r="W132" s="115" t="str">
        <f>IF(O132=1,"",RTD("cqg.rtd",,"StudyData", "(Vol("&amp;$E$17&amp;")when  (LocalYear("&amp;$E$17&amp;")="&amp;$D$6&amp;" AND LocalMonth("&amp;$E$17&amp;")="&amp;$C$6&amp;" AND LocalDay("&amp;$E$17&amp;")="&amp;$B$6&amp;" AND LocalHour("&amp;$E$17&amp;")="&amp;F132&amp;" AND LocalMinute("&amp;$E$17&amp;")="&amp;G132&amp;"))", "Bar", "", "Close", "5", "0", "", "", "","FALSE","T"))</f>
        <v/>
      </c>
      <c r="X132" s="115" t="str">
        <f>IF(O132=1,"",RTD("cqg.rtd",,"StudyData", "(Vol("&amp;$E$18&amp;")when  (LocalYear("&amp;$E$18&amp;")="&amp;$D$7&amp;" AND LocalMonth("&amp;$E$18&amp;")="&amp;$C$7&amp;" AND LocalDay("&amp;$E$18&amp;")="&amp;$B$7&amp;" AND LocalHour("&amp;$E$18&amp;")="&amp;F132&amp;" AND LocalMinute("&amp;$E$18&amp;")="&amp;G132&amp;"))", "Bar", "", "Close", "5", "0", "", "", "","FALSE","T"))</f>
        <v/>
      </c>
      <c r="Y132" s="115" t="str">
        <f>IF(O132=1,"",RTD("cqg.rtd",,"StudyData", "(Vol("&amp;$E$19&amp;")when  (LocalYear("&amp;$E$19&amp;")="&amp;$D$8&amp;" AND LocalMonth("&amp;$E$19&amp;")="&amp;$C$8&amp;" AND LocalDay("&amp;$E$19&amp;")="&amp;$B$8&amp;" AND LocalHour("&amp;$E$19&amp;")="&amp;F132&amp;" AND LocalMinute("&amp;$E$19&amp;")="&amp;G132&amp;"))", "Bar", "", "Close", "5", "0", "", "", "","FALSE","T"))</f>
        <v/>
      </c>
      <c r="Z132" s="115" t="str">
        <f>IF(O132=1,"",RTD("cqg.rtd",,"StudyData", "(Vol("&amp;$E$20&amp;")when  (LocalYear("&amp;$E$20&amp;")="&amp;$D$9&amp;" AND LocalMonth("&amp;$E$20&amp;")="&amp;$C$9&amp;" AND LocalDay("&amp;$E$20&amp;")="&amp;$B$9&amp;" AND LocalHour("&amp;$E$20&amp;")="&amp;F132&amp;" AND LocalMinute("&amp;$E$20&amp;")="&amp;G132&amp;"))", "Bar", "", "Close", "5", "0", "", "", "","FALSE","T"))</f>
        <v/>
      </c>
      <c r="AA132" s="115" t="str">
        <f>IF(O132=1,"",RTD("cqg.rtd",,"StudyData", "(Vol("&amp;$E$21&amp;")when  (LocalYear("&amp;$E$21&amp;")="&amp;$D$10&amp;" AND LocalMonth("&amp;$E$21&amp;")="&amp;$C$10&amp;" AND LocalDay("&amp;$E$21&amp;")="&amp;$B$10&amp;" AND LocalHour("&amp;$E$21&amp;")="&amp;F132&amp;" AND LocalMinute("&amp;$E$21&amp;")="&amp;G132&amp;"))", "Bar", "", "Close", "5", "0", "", "", "","FALSE","T"))</f>
        <v/>
      </c>
      <c r="AB132" s="115" t="str">
        <f>IF(O132=1,"",RTD("cqg.rtd",,"StudyData", "(Vol("&amp;$E$21&amp;")when  (LocalYear("&amp;$E$21&amp;")="&amp;$D$11&amp;" AND LocalMonth("&amp;$E$21&amp;")="&amp;$C$11&amp;" AND LocalDay("&amp;$E$21&amp;")="&amp;$B$11&amp;" AND LocalHour("&amp;$E$21&amp;")="&amp;F132&amp;" AND LocalMinute("&amp;$E$21&amp;")="&amp;G132&amp;"))", "Bar", "", "Close", "5", "0", "", "", "","FALSE","T"))</f>
        <v/>
      </c>
      <c r="AC132" s="116" t="str">
        <f t="shared" si="23"/>
        <v/>
      </c>
      <c r="AE132" s="115" t="str">
        <f ca="1">IF($R132=1,SUM($S$1:S132),"")</f>
        <v/>
      </c>
      <c r="AF132" s="115" t="str">
        <f ca="1">IF($R132=1,SUM($T$1:T132),"")</f>
        <v/>
      </c>
      <c r="AG132" s="115" t="str">
        <f ca="1">IF($R132=1,SUM($U$1:U132),"")</f>
        <v/>
      </c>
      <c r="AH132" s="115" t="str">
        <f ca="1">IF($R132=1,SUM($V$1:V132),"")</f>
        <v/>
      </c>
      <c r="AI132" s="115" t="str">
        <f ca="1">IF($R132=1,SUM($W$1:W132),"")</f>
        <v/>
      </c>
      <c r="AJ132" s="115" t="str">
        <f ca="1">IF($R132=1,SUM($X$1:X132),"")</f>
        <v/>
      </c>
      <c r="AK132" s="115" t="str">
        <f ca="1">IF($R132=1,SUM($Y$1:Y132),"")</f>
        <v/>
      </c>
      <c r="AL132" s="115" t="str">
        <f ca="1">IF($R132=1,SUM($Z$1:Z132),"")</f>
        <v/>
      </c>
      <c r="AM132" s="115" t="str">
        <f ca="1">IF($R132=1,SUM($AA$1:AA132),"")</f>
        <v/>
      </c>
      <c r="AN132" s="115" t="str">
        <f ca="1">IF($R132=1,SUM($AB$1:AB132),"")</f>
        <v/>
      </c>
      <c r="AO132" s="115" t="str">
        <f ca="1">IF($R132=1,SUM($AC$1:AC132),"")</f>
        <v/>
      </c>
      <c r="AQ132" s="120" t="str">
        <f t="shared" si="28"/>
        <v>18:15</v>
      </c>
    </row>
    <row r="133" spans="6:43" x14ac:dyDescent="0.3">
      <c r="F133" s="115">
        <f t="shared" si="29"/>
        <v>18</v>
      </c>
      <c r="G133" s="117">
        <f t="shared" si="24"/>
        <v>20</v>
      </c>
      <c r="H133" s="118">
        <f t="shared" si="25"/>
        <v>0.76388888888888884</v>
      </c>
      <c r="K133" s="116" t="str">
        <f xml:space="preserve"> IF(O133=1,"",RTD("cqg.rtd",,"StudyData",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/>
      </c>
      <c r="L133" s="116" t="e">
        <f>IF(K133="",NA(),RTD("cqg.rtd",,"StudyData",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>#N/A</v>
      </c>
      <c r="O133" s="115">
        <f t="shared" si="26"/>
        <v>1</v>
      </c>
      <c r="R133" s="115">
        <f t="shared" ca="1" si="27"/>
        <v>1.0969999999999893</v>
      </c>
      <c r="S133" s="115" t="str">
        <f>IF(O133=1,"",RTD("cqg.rtd",,"StudyData", "(Vol("&amp;$E$13&amp;")when  (LocalYear("&amp;$E$13&amp;")="&amp;$D$2&amp;" AND LocalMonth("&amp;$E$13&amp;")="&amp;$C$2&amp;" AND LocalDay("&amp;$E$13&amp;")="&amp;$B$2&amp;" AND LocalHour("&amp;$E$13&amp;")="&amp;F133&amp;" AND LocalMinute("&amp;$E$13&amp;")="&amp;G133&amp;"))", "Bar", "", "Close", "5", "0", "", "", "","FALSE","T"))</f>
        <v/>
      </c>
      <c r="T133" s="115" t="str">
        <f>IF(O133=1,"",RTD("cqg.rtd",,"StudyData", "(Vol("&amp;$E$14&amp;")when  (LocalYear("&amp;$E$14&amp;")="&amp;$D$3&amp;" AND LocalMonth("&amp;$E$14&amp;")="&amp;$C$3&amp;" AND LocalDay("&amp;$E$14&amp;")="&amp;$B$3&amp;" AND LocalHour("&amp;$E$14&amp;")="&amp;F133&amp;" AND LocalMinute("&amp;$E$14&amp;")="&amp;G133&amp;"))", "Bar", "", "Close", "5", "0", "", "", "","FALSE","T"))</f>
        <v/>
      </c>
      <c r="U133" s="115" t="str">
        <f>IF(O133=1,"",RTD("cqg.rtd",,"StudyData", "(Vol("&amp;$E$15&amp;")when  (LocalYear("&amp;$E$15&amp;")="&amp;$D$4&amp;" AND LocalMonth("&amp;$E$15&amp;")="&amp;$C$4&amp;" AND LocalDay("&amp;$E$15&amp;")="&amp;$B$4&amp;" AND LocalHour("&amp;$E$15&amp;")="&amp;F133&amp;" AND LocalMinute("&amp;$E$15&amp;")="&amp;G133&amp;"))", "Bar", "", "Close", "5", "0", "", "", "","FALSE","T"))</f>
        <v/>
      </c>
      <c r="V133" s="115" t="str">
        <f>IF(O133=1,"",RTD("cqg.rtd",,"StudyData", "(Vol("&amp;$E$16&amp;")when  (LocalYear("&amp;$E$16&amp;")="&amp;$D$5&amp;" AND LocalMonth("&amp;$E$16&amp;")="&amp;$C$5&amp;" AND LocalDay("&amp;$E$16&amp;")="&amp;$B$5&amp;" AND LocalHour("&amp;$E$16&amp;")="&amp;F133&amp;" AND LocalMinute("&amp;$E$16&amp;")="&amp;G133&amp;"))", "Bar", "", "Close", "5", "0", "", "", "","FALSE","T"))</f>
        <v/>
      </c>
      <c r="W133" s="115" t="str">
        <f>IF(O133=1,"",RTD("cqg.rtd",,"StudyData", "(Vol("&amp;$E$17&amp;")when  (LocalYear("&amp;$E$17&amp;")="&amp;$D$6&amp;" AND LocalMonth("&amp;$E$17&amp;")="&amp;$C$6&amp;" AND LocalDay("&amp;$E$17&amp;")="&amp;$B$6&amp;" AND LocalHour("&amp;$E$17&amp;")="&amp;F133&amp;" AND LocalMinute("&amp;$E$17&amp;")="&amp;G133&amp;"))", "Bar", "", "Close", "5", "0", "", "", "","FALSE","T"))</f>
        <v/>
      </c>
      <c r="X133" s="115" t="str">
        <f>IF(O133=1,"",RTD("cqg.rtd",,"StudyData", "(Vol("&amp;$E$18&amp;")when  (LocalYear("&amp;$E$18&amp;")="&amp;$D$7&amp;" AND LocalMonth("&amp;$E$18&amp;")="&amp;$C$7&amp;" AND LocalDay("&amp;$E$18&amp;")="&amp;$B$7&amp;" AND LocalHour("&amp;$E$18&amp;")="&amp;F133&amp;" AND LocalMinute("&amp;$E$18&amp;")="&amp;G133&amp;"))", "Bar", "", "Close", "5", "0", "", "", "","FALSE","T"))</f>
        <v/>
      </c>
      <c r="Y133" s="115" t="str">
        <f>IF(O133=1,"",RTD("cqg.rtd",,"StudyData", "(Vol("&amp;$E$19&amp;")when  (LocalYear("&amp;$E$19&amp;")="&amp;$D$8&amp;" AND LocalMonth("&amp;$E$19&amp;")="&amp;$C$8&amp;" AND LocalDay("&amp;$E$19&amp;")="&amp;$B$8&amp;" AND LocalHour("&amp;$E$19&amp;")="&amp;F133&amp;" AND LocalMinute("&amp;$E$19&amp;")="&amp;G133&amp;"))", "Bar", "", "Close", "5", "0", "", "", "","FALSE","T"))</f>
        <v/>
      </c>
      <c r="Z133" s="115" t="str">
        <f>IF(O133=1,"",RTD("cqg.rtd",,"StudyData", "(Vol("&amp;$E$20&amp;")when  (LocalYear("&amp;$E$20&amp;")="&amp;$D$9&amp;" AND LocalMonth("&amp;$E$20&amp;")="&amp;$C$9&amp;" AND LocalDay("&amp;$E$20&amp;")="&amp;$B$9&amp;" AND LocalHour("&amp;$E$20&amp;")="&amp;F133&amp;" AND LocalMinute("&amp;$E$20&amp;")="&amp;G133&amp;"))", "Bar", "", "Close", "5", "0", "", "", "","FALSE","T"))</f>
        <v/>
      </c>
      <c r="AA133" s="115" t="str">
        <f>IF(O133=1,"",RTD("cqg.rtd",,"StudyData", "(Vol("&amp;$E$21&amp;")when  (LocalYear("&amp;$E$21&amp;")="&amp;$D$10&amp;" AND LocalMonth("&amp;$E$21&amp;")="&amp;$C$10&amp;" AND LocalDay("&amp;$E$21&amp;")="&amp;$B$10&amp;" AND LocalHour("&amp;$E$21&amp;")="&amp;F133&amp;" AND LocalMinute("&amp;$E$21&amp;")="&amp;G133&amp;"))", "Bar", "", "Close", "5", "0", "", "", "","FALSE","T"))</f>
        <v/>
      </c>
      <c r="AB133" s="115" t="str">
        <f>IF(O133=1,"",RTD("cqg.rtd",,"StudyData", "(Vol("&amp;$E$21&amp;")when  (LocalYear("&amp;$E$21&amp;")="&amp;$D$11&amp;" AND LocalMonth("&amp;$E$21&amp;")="&amp;$C$11&amp;" AND LocalDay("&amp;$E$21&amp;")="&amp;$B$11&amp;" AND LocalHour("&amp;$E$21&amp;")="&amp;F133&amp;" AND LocalMinute("&amp;$E$21&amp;")="&amp;G133&amp;"))", "Bar", "", "Close", "5", "0", "", "", "","FALSE","T"))</f>
        <v/>
      </c>
      <c r="AC133" s="116" t="str">
        <f t="shared" si="23"/>
        <v/>
      </c>
      <c r="AE133" s="115" t="str">
        <f ca="1">IF($R133=1,SUM($S$1:S133),"")</f>
        <v/>
      </c>
      <c r="AF133" s="115" t="str">
        <f ca="1">IF($R133=1,SUM($T$1:T133),"")</f>
        <v/>
      </c>
      <c r="AG133" s="115" t="str">
        <f ca="1">IF($R133=1,SUM($U$1:U133),"")</f>
        <v/>
      </c>
      <c r="AH133" s="115" t="str">
        <f ca="1">IF($R133=1,SUM($V$1:V133),"")</f>
        <v/>
      </c>
      <c r="AI133" s="115" t="str">
        <f ca="1">IF($R133=1,SUM($W$1:W133),"")</f>
        <v/>
      </c>
      <c r="AJ133" s="115" t="str">
        <f ca="1">IF($R133=1,SUM($X$1:X133),"")</f>
        <v/>
      </c>
      <c r="AK133" s="115" t="str">
        <f ca="1">IF($R133=1,SUM($Y$1:Y133),"")</f>
        <v/>
      </c>
      <c r="AL133" s="115" t="str">
        <f ca="1">IF($R133=1,SUM($Z$1:Z133),"")</f>
        <v/>
      </c>
      <c r="AM133" s="115" t="str">
        <f ca="1">IF($R133=1,SUM($AA$1:AA133),"")</f>
        <v/>
      </c>
      <c r="AN133" s="115" t="str">
        <f ca="1">IF($R133=1,SUM($AB$1:AB133),"")</f>
        <v/>
      </c>
      <c r="AO133" s="115" t="str">
        <f ca="1">IF($R133=1,SUM($AC$1:AC133),"")</f>
        <v/>
      </c>
      <c r="AQ133" s="120" t="str">
        <f t="shared" si="28"/>
        <v>18:20</v>
      </c>
    </row>
    <row r="134" spans="6:43" x14ac:dyDescent="0.3">
      <c r="F134" s="115">
        <f t="shared" si="29"/>
        <v>18</v>
      </c>
      <c r="G134" s="117">
        <f t="shared" si="24"/>
        <v>25</v>
      </c>
      <c r="H134" s="118">
        <f t="shared" si="25"/>
        <v>0.76736111111111116</v>
      </c>
      <c r="K134" s="116" t="str">
        <f xml:space="preserve"> IF(O134=1,"",RTD("cqg.rtd",,"StudyData",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/>
      </c>
      <c r="L134" s="116" t="e">
        <f>IF(K134="",NA(),RTD("cqg.rtd",,"StudyData",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>#N/A</v>
      </c>
      <c r="O134" s="115">
        <f t="shared" si="26"/>
        <v>1</v>
      </c>
      <c r="R134" s="115">
        <f t="shared" ca="1" si="27"/>
        <v>1.0979999999999892</v>
      </c>
      <c r="S134" s="115" t="str">
        <f>IF(O134=1,"",RTD("cqg.rtd",,"StudyData", "(Vol("&amp;$E$13&amp;")when  (LocalYear("&amp;$E$13&amp;")="&amp;$D$2&amp;" AND LocalMonth("&amp;$E$13&amp;")="&amp;$C$2&amp;" AND LocalDay("&amp;$E$13&amp;")="&amp;$B$2&amp;" AND LocalHour("&amp;$E$13&amp;")="&amp;F134&amp;" AND LocalMinute("&amp;$E$13&amp;")="&amp;G134&amp;"))", "Bar", "", "Close", "5", "0", "", "", "","FALSE","T"))</f>
        <v/>
      </c>
      <c r="T134" s="115" t="str">
        <f>IF(O134=1,"",RTD("cqg.rtd",,"StudyData", "(Vol("&amp;$E$14&amp;")when  (LocalYear("&amp;$E$14&amp;")="&amp;$D$3&amp;" AND LocalMonth("&amp;$E$14&amp;")="&amp;$C$3&amp;" AND LocalDay("&amp;$E$14&amp;")="&amp;$B$3&amp;" AND LocalHour("&amp;$E$14&amp;")="&amp;F134&amp;" AND LocalMinute("&amp;$E$14&amp;")="&amp;G134&amp;"))", "Bar", "", "Close", "5", "0", "", "", "","FALSE","T"))</f>
        <v/>
      </c>
      <c r="U134" s="115" t="str">
        <f>IF(O134=1,"",RTD("cqg.rtd",,"StudyData", "(Vol("&amp;$E$15&amp;")when  (LocalYear("&amp;$E$15&amp;")="&amp;$D$4&amp;" AND LocalMonth("&amp;$E$15&amp;")="&amp;$C$4&amp;" AND LocalDay("&amp;$E$15&amp;")="&amp;$B$4&amp;" AND LocalHour("&amp;$E$15&amp;")="&amp;F134&amp;" AND LocalMinute("&amp;$E$15&amp;")="&amp;G134&amp;"))", "Bar", "", "Close", "5", "0", "", "", "","FALSE","T"))</f>
        <v/>
      </c>
      <c r="V134" s="115" t="str">
        <f>IF(O134=1,"",RTD("cqg.rtd",,"StudyData", "(Vol("&amp;$E$16&amp;")when  (LocalYear("&amp;$E$16&amp;")="&amp;$D$5&amp;" AND LocalMonth("&amp;$E$16&amp;")="&amp;$C$5&amp;" AND LocalDay("&amp;$E$16&amp;")="&amp;$B$5&amp;" AND LocalHour("&amp;$E$16&amp;")="&amp;F134&amp;" AND LocalMinute("&amp;$E$16&amp;")="&amp;G134&amp;"))", "Bar", "", "Close", "5", "0", "", "", "","FALSE","T"))</f>
        <v/>
      </c>
      <c r="W134" s="115" t="str">
        <f>IF(O134=1,"",RTD("cqg.rtd",,"StudyData", "(Vol("&amp;$E$17&amp;")when  (LocalYear("&amp;$E$17&amp;")="&amp;$D$6&amp;" AND LocalMonth("&amp;$E$17&amp;")="&amp;$C$6&amp;" AND LocalDay("&amp;$E$17&amp;")="&amp;$B$6&amp;" AND LocalHour("&amp;$E$17&amp;")="&amp;F134&amp;" AND LocalMinute("&amp;$E$17&amp;")="&amp;G134&amp;"))", "Bar", "", "Close", "5", "0", "", "", "","FALSE","T"))</f>
        <v/>
      </c>
      <c r="X134" s="115" t="str">
        <f>IF(O134=1,"",RTD("cqg.rtd",,"StudyData", "(Vol("&amp;$E$18&amp;")when  (LocalYear("&amp;$E$18&amp;")="&amp;$D$7&amp;" AND LocalMonth("&amp;$E$18&amp;")="&amp;$C$7&amp;" AND LocalDay("&amp;$E$18&amp;")="&amp;$B$7&amp;" AND LocalHour("&amp;$E$18&amp;")="&amp;F134&amp;" AND LocalMinute("&amp;$E$18&amp;")="&amp;G134&amp;"))", "Bar", "", "Close", "5", "0", "", "", "","FALSE","T"))</f>
        <v/>
      </c>
      <c r="Y134" s="115" t="str">
        <f>IF(O134=1,"",RTD("cqg.rtd",,"StudyData", "(Vol("&amp;$E$19&amp;")when  (LocalYear("&amp;$E$19&amp;")="&amp;$D$8&amp;" AND LocalMonth("&amp;$E$19&amp;")="&amp;$C$8&amp;" AND LocalDay("&amp;$E$19&amp;")="&amp;$B$8&amp;" AND LocalHour("&amp;$E$19&amp;")="&amp;F134&amp;" AND LocalMinute("&amp;$E$19&amp;")="&amp;G134&amp;"))", "Bar", "", "Close", "5", "0", "", "", "","FALSE","T"))</f>
        <v/>
      </c>
      <c r="Z134" s="115" t="str">
        <f>IF(O134=1,"",RTD("cqg.rtd",,"StudyData", "(Vol("&amp;$E$20&amp;")when  (LocalYear("&amp;$E$20&amp;")="&amp;$D$9&amp;" AND LocalMonth("&amp;$E$20&amp;")="&amp;$C$9&amp;" AND LocalDay("&amp;$E$20&amp;")="&amp;$B$9&amp;" AND LocalHour("&amp;$E$20&amp;")="&amp;F134&amp;" AND LocalMinute("&amp;$E$20&amp;")="&amp;G134&amp;"))", "Bar", "", "Close", "5", "0", "", "", "","FALSE","T"))</f>
        <v/>
      </c>
      <c r="AA134" s="115" t="str">
        <f>IF(O134=1,"",RTD("cqg.rtd",,"StudyData", "(Vol("&amp;$E$21&amp;")when  (LocalYear("&amp;$E$21&amp;")="&amp;$D$10&amp;" AND LocalMonth("&amp;$E$21&amp;")="&amp;$C$10&amp;" AND LocalDay("&amp;$E$21&amp;")="&amp;$B$10&amp;" AND LocalHour("&amp;$E$21&amp;")="&amp;F134&amp;" AND LocalMinute("&amp;$E$21&amp;")="&amp;G134&amp;"))", "Bar", "", "Close", "5", "0", "", "", "","FALSE","T"))</f>
        <v/>
      </c>
      <c r="AB134" s="115" t="str">
        <f>IF(O134=1,"",RTD("cqg.rtd",,"StudyData", "(Vol("&amp;$E$21&amp;")when  (LocalYear("&amp;$E$21&amp;")="&amp;$D$11&amp;" AND LocalMonth("&amp;$E$21&amp;")="&amp;$C$11&amp;" AND LocalDay("&amp;$E$21&amp;")="&amp;$B$11&amp;" AND LocalHour("&amp;$E$21&amp;")="&amp;F134&amp;" AND LocalMinute("&amp;$E$21&amp;")="&amp;G134&amp;"))", "Bar", "", "Close", "5", "0", "", "", "","FALSE","T"))</f>
        <v/>
      </c>
      <c r="AC134" s="116" t="str">
        <f t="shared" si="23"/>
        <v/>
      </c>
      <c r="AE134" s="115" t="str">
        <f ca="1">IF($R134=1,SUM($S$1:S134),"")</f>
        <v/>
      </c>
      <c r="AF134" s="115" t="str">
        <f ca="1">IF($R134=1,SUM($T$1:T134),"")</f>
        <v/>
      </c>
      <c r="AG134" s="115" t="str">
        <f ca="1">IF($R134=1,SUM($U$1:U134),"")</f>
        <v/>
      </c>
      <c r="AH134" s="115" t="str">
        <f ca="1">IF($R134=1,SUM($V$1:V134),"")</f>
        <v/>
      </c>
      <c r="AI134" s="115" t="str">
        <f ca="1">IF($R134=1,SUM($W$1:W134),"")</f>
        <v/>
      </c>
      <c r="AJ134" s="115" t="str">
        <f ca="1">IF($R134=1,SUM($X$1:X134),"")</f>
        <v/>
      </c>
      <c r="AK134" s="115" t="str">
        <f ca="1">IF($R134=1,SUM($Y$1:Y134),"")</f>
        <v/>
      </c>
      <c r="AL134" s="115" t="str">
        <f ca="1">IF($R134=1,SUM($Z$1:Z134),"")</f>
        <v/>
      </c>
      <c r="AM134" s="115" t="str">
        <f ca="1">IF($R134=1,SUM($AA$1:AA134),"")</f>
        <v/>
      </c>
      <c r="AN134" s="115" t="str">
        <f ca="1">IF($R134=1,SUM($AB$1:AB134),"")</f>
        <v/>
      </c>
      <c r="AO134" s="115" t="str">
        <f ca="1">IF($R134=1,SUM($AC$1:AC134),"")</f>
        <v/>
      </c>
      <c r="AQ134" s="120" t="str">
        <f t="shared" si="28"/>
        <v>18:25</v>
      </c>
    </row>
    <row r="135" spans="6:43" x14ac:dyDescent="0.3">
      <c r="F135" s="115">
        <f t="shared" si="29"/>
        <v>18</v>
      </c>
      <c r="G135" s="117">
        <f t="shared" si="24"/>
        <v>30</v>
      </c>
      <c r="H135" s="118">
        <f t="shared" si="25"/>
        <v>0.77083333333333337</v>
      </c>
      <c r="K135" s="116" t="str">
        <f xml:space="preserve"> IF(O135=1,"",RTD("cqg.rtd",,"StudyData",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/>
      </c>
      <c r="L135" s="116" t="e">
        <f>IF(K135="",NA(),RTD("cqg.rtd",,"StudyData",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>#N/A</v>
      </c>
      <c r="O135" s="115">
        <f t="shared" si="26"/>
        <v>1</v>
      </c>
      <c r="R135" s="115">
        <f t="shared" ca="1" si="27"/>
        <v>1.0989999999999891</v>
      </c>
      <c r="S135" s="115" t="str">
        <f>IF(O135=1,"",RTD("cqg.rtd",,"StudyData", "(Vol("&amp;$E$13&amp;")when  (LocalYear("&amp;$E$13&amp;")="&amp;$D$2&amp;" AND LocalMonth("&amp;$E$13&amp;")="&amp;$C$2&amp;" AND LocalDay("&amp;$E$13&amp;")="&amp;$B$2&amp;" AND LocalHour("&amp;$E$13&amp;")="&amp;F135&amp;" AND LocalMinute("&amp;$E$13&amp;")="&amp;G135&amp;"))", "Bar", "", "Close", "5", "0", "", "", "","FALSE","T"))</f>
        <v/>
      </c>
      <c r="T135" s="115" t="str">
        <f>IF(O135=1,"",RTD("cqg.rtd",,"StudyData", "(Vol("&amp;$E$14&amp;")when  (LocalYear("&amp;$E$14&amp;")="&amp;$D$3&amp;" AND LocalMonth("&amp;$E$14&amp;")="&amp;$C$3&amp;" AND LocalDay("&amp;$E$14&amp;")="&amp;$B$3&amp;" AND LocalHour("&amp;$E$14&amp;")="&amp;F135&amp;" AND LocalMinute("&amp;$E$14&amp;")="&amp;G135&amp;"))", "Bar", "", "Close", "5", "0", "", "", "","FALSE","T"))</f>
        <v/>
      </c>
      <c r="U135" s="115" t="str">
        <f>IF(O135=1,"",RTD("cqg.rtd",,"StudyData", "(Vol("&amp;$E$15&amp;")when  (LocalYear("&amp;$E$15&amp;")="&amp;$D$4&amp;" AND LocalMonth("&amp;$E$15&amp;")="&amp;$C$4&amp;" AND LocalDay("&amp;$E$15&amp;")="&amp;$B$4&amp;" AND LocalHour("&amp;$E$15&amp;")="&amp;F135&amp;" AND LocalMinute("&amp;$E$15&amp;")="&amp;G135&amp;"))", "Bar", "", "Close", "5", "0", "", "", "","FALSE","T"))</f>
        <v/>
      </c>
      <c r="V135" s="115" t="str">
        <f>IF(O135=1,"",RTD("cqg.rtd",,"StudyData", "(Vol("&amp;$E$16&amp;")when  (LocalYear("&amp;$E$16&amp;")="&amp;$D$5&amp;" AND LocalMonth("&amp;$E$16&amp;")="&amp;$C$5&amp;" AND LocalDay("&amp;$E$16&amp;")="&amp;$B$5&amp;" AND LocalHour("&amp;$E$16&amp;")="&amp;F135&amp;" AND LocalMinute("&amp;$E$16&amp;")="&amp;G135&amp;"))", "Bar", "", "Close", "5", "0", "", "", "","FALSE","T"))</f>
        <v/>
      </c>
      <c r="W135" s="115" t="str">
        <f>IF(O135=1,"",RTD("cqg.rtd",,"StudyData", "(Vol("&amp;$E$17&amp;")when  (LocalYear("&amp;$E$17&amp;")="&amp;$D$6&amp;" AND LocalMonth("&amp;$E$17&amp;")="&amp;$C$6&amp;" AND LocalDay("&amp;$E$17&amp;")="&amp;$B$6&amp;" AND LocalHour("&amp;$E$17&amp;")="&amp;F135&amp;" AND LocalMinute("&amp;$E$17&amp;")="&amp;G135&amp;"))", "Bar", "", "Close", "5", "0", "", "", "","FALSE","T"))</f>
        <v/>
      </c>
      <c r="X135" s="115" t="str">
        <f>IF(O135=1,"",RTD("cqg.rtd",,"StudyData", "(Vol("&amp;$E$18&amp;")when  (LocalYear("&amp;$E$18&amp;")="&amp;$D$7&amp;" AND LocalMonth("&amp;$E$18&amp;")="&amp;$C$7&amp;" AND LocalDay("&amp;$E$18&amp;")="&amp;$B$7&amp;" AND LocalHour("&amp;$E$18&amp;")="&amp;F135&amp;" AND LocalMinute("&amp;$E$18&amp;")="&amp;G135&amp;"))", "Bar", "", "Close", "5", "0", "", "", "","FALSE","T"))</f>
        <v/>
      </c>
      <c r="Y135" s="115" t="str">
        <f>IF(O135=1,"",RTD("cqg.rtd",,"StudyData", "(Vol("&amp;$E$19&amp;")when  (LocalYear("&amp;$E$19&amp;")="&amp;$D$8&amp;" AND LocalMonth("&amp;$E$19&amp;")="&amp;$C$8&amp;" AND LocalDay("&amp;$E$19&amp;")="&amp;$B$8&amp;" AND LocalHour("&amp;$E$19&amp;")="&amp;F135&amp;" AND LocalMinute("&amp;$E$19&amp;")="&amp;G135&amp;"))", "Bar", "", "Close", "5", "0", "", "", "","FALSE","T"))</f>
        <v/>
      </c>
      <c r="Z135" s="115" t="str">
        <f>IF(O135=1,"",RTD("cqg.rtd",,"StudyData", "(Vol("&amp;$E$20&amp;")when  (LocalYear("&amp;$E$20&amp;")="&amp;$D$9&amp;" AND LocalMonth("&amp;$E$20&amp;")="&amp;$C$9&amp;" AND LocalDay("&amp;$E$20&amp;")="&amp;$B$9&amp;" AND LocalHour("&amp;$E$20&amp;")="&amp;F135&amp;" AND LocalMinute("&amp;$E$20&amp;")="&amp;G135&amp;"))", "Bar", "", "Close", "5", "0", "", "", "","FALSE","T"))</f>
        <v/>
      </c>
      <c r="AA135" s="115" t="str">
        <f>IF(O135=1,"",RTD("cqg.rtd",,"StudyData", "(Vol("&amp;$E$21&amp;")when  (LocalYear("&amp;$E$21&amp;")="&amp;$D$10&amp;" AND LocalMonth("&amp;$E$21&amp;")="&amp;$C$10&amp;" AND LocalDay("&amp;$E$21&amp;")="&amp;$B$10&amp;" AND LocalHour("&amp;$E$21&amp;")="&amp;F135&amp;" AND LocalMinute("&amp;$E$21&amp;")="&amp;G135&amp;"))", "Bar", "", "Close", "5", "0", "", "", "","FALSE","T"))</f>
        <v/>
      </c>
      <c r="AB135" s="115" t="str">
        <f>IF(O135=1,"",RTD("cqg.rtd",,"StudyData", "(Vol("&amp;$E$21&amp;")when  (LocalYear("&amp;$E$21&amp;")="&amp;$D$11&amp;" AND LocalMonth("&amp;$E$21&amp;")="&amp;$C$11&amp;" AND LocalDay("&amp;$E$21&amp;")="&amp;$B$11&amp;" AND LocalHour("&amp;$E$21&amp;")="&amp;F135&amp;" AND LocalMinute("&amp;$E$21&amp;")="&amp;G135&amp;"))", "Bar", "", "Close", "5", "0", "", "", "","FALSE","T"))</f>
        <v/>
      </c>
      <c r="AC135" s="116" t="str">
        <f t="shared" si="23"/>
        <v/>
      </c>
      <c r="AE135" s="115" t="str">
        <f ca="1">IF($R135=1,SUM($S$1:S135),"")</f>
        <v/>
      </c>
      <c r="AF135" s="115" t="str">
        <f ca="1">IF($R135=1,SUM($T$1:T135),"")</f>
        <v/>
      </c>
      <c r="AG135" s="115" t="str">
        <f ca="1">IF($R135=1,SUM($U$1:U135),"")</f>
        <v/>
      </c>
      <c r="AH135" s="115" t="str">
        <f ca="1">IF($R135=1,SUM($V$1:V135),"")</f>
        <v/>
      </c>
      <c r="AI135" s="115" t="str">
        <f ca="1">IF($R135=1,SUM($W$1:W135),"")</f>
        <v/>
      </c>
      <c r="AJ135" s="115" t="str">
        <f ca="1">IF($R135=1,SUM($X$1:X135),"")</f>
        <v/>
      </c>
      <c r="AK135" s="115" t="str">
        <f ca="1">IF($R135=1,SUM($Y$1:Y135),"")</f>
        <v/>
      </c>
      <c r="AL135" s="115" t="str">
        <f ca="1">IF($R135=1,SUM($Z$1:Z135),"")</f>
        <v/>
      </c>
      <c r="AM135" s="115" t="str">
        <f ca="1">IF($R135=1,SUM($AA$1:AA135),"")</f>
        <v/>
      </c>
      <c r="AN135" s="115" t="str">
        <f ca="1">IF($R135=1,SUM($AB$1:AB135),"")</f>
        <v/>
      </c>
      <c r="AO135" s="115" t="str">
        <f ca="1">IF($R135=1,SUM($AC$1:AC135),"")</f>
        <v/>
      </c>
      <c r="AQ135" s="120" t="str">
        <f t="shared" si="28"/>
        <v>18:30</v>
      </c>
    </row>
    <row r="136" spans="6:43" x14ac:dyDescent="0.3">
      <c r="F136" s="115">
        <f t="shared" si="29"/>
        <v>18</v>
      </c>
      <c r="G136" s="117">
        <f t="shared" si="24"/>
        <v>35</v>
      </c>
      <c r="H136" s="118">
        <f t="shared" si="25"/>
        <v>0.77430555555555547</v>
      </c>
      <c r="K136" s="116" t="str">
        <f xml:space="preserve"> IF(O136=1,"",RTD("cqg.rtd",,"StudyData",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/>
      </c>
      <c r="L136" s="116" t="e">
        <f>IF(K136="",NA(),RTD("cqg.rtd",,"StudyData",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>#N/A</v>
      </c>
      <c r="O136" s="115">
        <f t="shared" si="26"/>
        <v>1</v>
      </c>
      <c r="R136" s="115">
        <f t="shared" ca="1" si="27"/>
        <v>1.099999999999989</v>
      </c>
      <c r="S136" s="115" t="str">
        <f>IF(O136=1,"",RTD("cqg.rtd",,"StudyData", "(Vol("&amp;$E$13&amp;")when  (LocalYear("&amp;$E$13&amp;")="&amp;$D$2&amp;" AND LocalMonth("&amp;$E$13&amp;")="&amp;$C$2&amp;" AND LocalDay("&amp;$E$13&amp;")="&amp;$B$2&amp;" AND LocalHour("&amp;$E$13&amp;")="&amp;F136&amp;" AND LocalMinute("&amp;$E$13&amp;")="&amp;G136&amp;"))", "Bar", "", "Close", "5", "0", "", "", "","FALSE","T"))</f>
        <v/>
      </c>
      <c r="T136" s="115" t="str">
        <f>IF(O136=1,"",RTD("cqg.rtd",,"StudyData", "(Vol("&amp;$E$14&amp;")when  (LocalYear("&amp;$E$14&amp;")="&amp;$D$3&amp;" AND LocalMonth("&amp;$E$14&amp;")="&amp;$C$3&amp;" AND LocalDay("&amp;$E$14&amp;")="&amp;$B$3&amp;" AND LocalHour("&amp;$E$14&amp;")="&amp;F136&amp;" AND LocalMinute("&amp;$E$14&amp;")="&amp;G136&amp;"))", "Bar", "", "Close", "5", "0", "", "", "","FALSE","T"))</f>
        <v/>
      </c>
      <c r="U136" s="115" t="str">
        <f>IF(O136=1,"",RTD("cqg.rtd",,"StudyData", "(Vol("&amp;$E$15&amp;")when  (LocalYear("&amp;$E$15&amp;")="&amp;$D$4&amp;" AND LocalMonth("&amp;$E$15&amp;")="&amp;$C$4&amp;" AND LocalDay("&amp;$E$15&amp;")="&amp;$B$4&amp;" AND LocalHour("&amp;$E$15&amp;")="&amp;F136&amp;" AND LocalMinute("&amp;$E$15&amp;")="&amp;G136&amp;"))", "Bar", "", "Close", "5", "0", "", "", "","FALSE","T"))</f>
        <v/>
      </c>
      <c r="V136" s="115" t="str">
        <f>IF(O136=1,"",RTD("cqg.rtd",,"StudyData", "(Vol("&amp;$E$16&amp;")when  (LocalYear("&amp;$E$16&amp;")="&amp;$D$5&amp;" AND LocalMonth("&amp;$E$16&amp;")="&amp;$C$5&amp;" AND LocalDay("&amp;$E$16&amp;")="&amp;$B$5&amp;" AND LocalHour("&amp;$E$16&amp;")="&amp;F136&amp;" AND LocalMinute("&amp;$E$16&amp;")="&amp;G136&amp;"))", "Bar", "", "Close", "5", "0", "", "", "","FALSE","T"))</f>
        <v/>
      </c>
      <c r="W136" s="115" t="str">
        <f>IF(O136=1,"",RTD("cqg.rtd",,"StudyData", "(Vol("&amp;$E$17&amp;")when  (LocalYear("&amp;$E$17&amp;")="&amp;$D$6&amp;" AND LocalMonth("&amp;$E$17&amp;")="&amp;$C$6&amp;" AND LocalDay("&amp;$E$17&amp;")="&amp;$B$6&amp;" AND LocalHour("&amp;$E$17&amp;")="&amp;F136&amp;" AND LocalMinute("&amp;$E$17&amp;")="&amp;G136&amp;"))", "Bar", "", "Close", "5", "0", "", "", "","FALSE","T"))</f>
        <v/>
      </c>
      <c r="X136" s="115" t="str">
        <f>IF(O136=1,"",RTD("cqg.rtd",,"StudyData", "(Vol("&amp;$E$18&amp;")when  (LocalYear("&amp;$E$18&amp;")="&amp;$D$7&amp;" AND LocalMonth("&amp;$E$18&amp;")="&amp;$C$7&amp;" AND LocalDay("&amp;$E$18&amp;")="&amp;$B$7&amp;" AND LocalHour("&amp;$E$18&amp;")="&amp;F136&amp;" AND LocalMinute("&amp;$E$18&amp;")="&amp;G136&amp;"))", "Bar", "", "Close", "5", "0", "", "", "","FALSE","T"))</f>
        <v/>
      </c>
      <c r="Y136" s="115" t="str">
        <f>IF(O136=1,"",RTD("cqg.rtd",,"StudyData", "(Vol("&amp;$E$19&amp;")when  (LocalYear("&amp;$E$19&amp;")="&amp;$D$8&amp;" AND LocalMonth("&amp;$E$19&amp;")="&amp;$C$8&amp;" AND LocalDay("&amp;$E$19&amp;")="&amp;$B$8&amp;" AND LocalHour("&amp;$E$19&amp;")="&amp;F136&amp;" AND LocalMinute("&amp;$E$19&amp;")="&amp;G136&amp;"))", "Bar", "", "Close", "5", "0", "", "", "","FALSE","T"))</f>
        <v/>
      </c>
      <c r="Z136" s="115" t="str">
        <f>IF(O136=1,"",RTD("cqg.rtd",,"StudyData", "(Vol("&amp;$E$20&amp;")when  (LocalYear("&amp;$E$20&amp;")="&amp;$D$9&amp;" AND LocalMonth("&amp;$E$20&amp;")="&amp;$C$9&amp;" AND LocalDay("&amp;$E$20&amp;")="&amp;$B$9&amp;" AND LocalHour("&amp;$E$20&amp;")="&amp;F136&amp;" AND LocalMinute("&amp;$E$20&amp;")="&amp;G136&amp;"))", "Bar", "", "Close", "5", "0", "", "", "","FALSE","T"))</f>
        <v/>
      </c>
      <c r="AA136" s="115" t="str">
        <f>IF(O136=1,"",RTD("cqg.rtd",,"StudyData", "(Vol("&amp;$E$21&amp;")when  (LocalYear("&amp;$E$21&amp;")="&amp;$D$10&amp;" AND LocalMonth("&amp;$E$21&amp;")="&amp;$C$10&amp;" AND LocalDay("&amp;$E$21&amp;")="&amp;$B$10&amp;" AND LocalHour("&amp;$E$21&amp;")="&amp;F136&amp;" AND LocalMinute("&amp;$E$21&amp;")="&amp;G136&amp;"))", "Bar", "", "Close", "5", "0", "", "", "","FALSE","T"))</f>
        <v/>
      </c>
      <c r="AB136" s="115" t="str">
        <f>IF(O136=1,"",RTD("cqg.rtd",,"StudyData", "(Vol("&amp;$E$21&amp;")when  (LocalYear("&amp;$E$21&amp;")="&amp;$D$11&amp;" AND LocalMonth("&amp;$E$21&amp;")="&amp;$C$11&amp;" AND LocalDay("&amp;$E$21&amp;")="&amp;$B$11&amp;" AND LocalHour("&amp;$E$21&amp;")="&amp;F136&amp;" AND LocalMinute("&amp;$E$21&amp;")="&amp;G136&amp;"))", "Bar", "", "Close", "5", "0", "", "", "","FALSE","T"))</f>
        <v/>
      </c>
      <c r="AC136" s="116" t="str">
        <f t="shared" si="23"/>
        <v/>
      </c>
      <c r="AE136" s="115" t="str">
        <f ca="1">IF($R136=1,SUM($S$1:S136),"")</f>
        <v/>
      </c>
      <c r="AF136" s="115" t="str">
        <f ca="1">IF($R136=1,SUM($T$1:T136),"")</f>
        <v/>
      </c>
      <c r="AG136" s="115" t="str">
        <f ca="1">IF($R136=1,SUM($U$1:U136),"")</f>
        <v/>
      </c>
      <c r="AH136" s="115" t="str">
        <f ca="1">IF($R136=1,SUM($V$1:V136),"")</f>
        <v/>
      </c>
      <c r="AI136" s="115" t="str">
        <f ca="1">IF($R136=1,SUM($W$1:W136),"")</f>
        <v/>
      </c>
      <c r="AJ136" s="115" t="str">
        <f ca="1">IF($R136=1,SUM($X$1:X136),"")</f>
        <v/>
      </c>
      <c r="AK136" s="115" t="str">
        <f ca="1">IF($R136=1,SUM($Y$1:Y136),"")</f>
        <v/>
      </c>
      <c r="AL136" s="115" t="str">
        <f ca="1">IF($R136=1,SUM($Z$1:Z136),"")</f>
        <v/>
      </c>
      <c r="AM136" s="115" t="str">
        <f ca="1">IF($R136=1,SUM($AA$1:AA136),"")</f>
        <v/>
      </c>
      <c r="AN136" s="115" t="str">
        <f ca="1">IF($R136=1,SUM($AB$1:AB136),"")</f>
        <v/>
      </c>
      <c r="AO136" s="115" t="str">
        <f ca="1">IF($R136=1,SUM($AC$1:AC136),"")</f>
        <v/>
      </c>
      <c r="AQ136" s="120" t="str">
        <f t="shared" si="28"/>
        <v>18:35</v>
      </c>
    </row>
    <row r="137" spans="6:43" x14ac:dyDescent="0.3">
      <c r="F137" s="115">
        <f t="shared" si="29"/>
        <v>18</v>
      </c>
      <c r="G137" s="117">
        <f t="shared" si="24"/>
        <v>40</v>
      </c>
      <c r="H137" s="118">
        <f t="shared" si="25"/>
        <v>0.77777777777777779</v>
      </c>
      <c r="K137" s="116" t="str">
        <f xml:space="preserve"> IF(O137=1,"",RTD("cqg.rtd",,"StudyData",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/>
      </c>
      <c r="L137" s="116" t="e">
        <f>IF(K137="",NA(),RTD("cqg.rtd",,"StudyData",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>#N/A</v>
      </c>
      <c r="O137" s="115">
        <f t="shared" si="26"/>
        <v>1</v>
      </c>
      <c r="R137" s="115">
        <f t="shared" ca="1" si="27"/>
        <v>1.1009999999999889</v>
      </c>
      <c r="S137" s="115" t="str">
        <f>IF(O137=1,"",RTD("cqg.rtd",,"StudyData", "(Vol("&amp;$E$13&amp;")when  (LocalYear("&amp;$E$13&amp;")="&amp;$D$2&amp;" AND LocalMonth("&amp;$E$13&amp;")="&amp;$C$2&amp;" AND LocalDay("&amp;$E$13&amp;")="&amp;$B$2&amp;" AND LocalHour("&amp;$E$13&amp;")="&amp;F137&amp;" AND LocalMinute("&amp;$E$13&amp;")="&amp;G137&amp;"))", "Bar", "", "Close", "5", "0", "", "", "","FALSE","T"))</f>
        <v/>
      </c>
      <c r="T137" s="115" t="str">
        <f>IF(O137=1,"",RTD("cqg.rtd",,"StudyData", "(Vol("&amp;$E$14&amp;")when  (LocalYear("&amp;$E$14&amp;")="&amp;$D$3&amp;" AND LocalMonth("&amp;$E$14&amp;")="&amp;$C$3&amp;" AND LocalDay("&amp;$E$14&amp;")="&amp;$B$3&amp;" AND LocalHour("&amp;$E$14&amp;")="&amp;F137&amp;" AND LocalMinute("&amp;$E$14&amp;")="&amp;G137&amp;"))", "Bar", "", "Close", "5", "0", "", "", "","FALSE","T"))</f>
        <v/>
      </c>
      <c r="U137" s="115" t="str">
        <f>IF(O137=1,"",RTD("cqg.rtd",,"StudyData", "(Vol("&amp;$E$15&amp;")when  (LocalYear("&amp;$E$15&amp;")="&amp;$D$4&amp;" AND LocalMonth("&amp;$E$15&amp;")="&amp;$C$4&amp;" AND LocalDay("&amp;$E$15&amp;")="&amp;$B$4&amp;" AND LocalHour("&amp;$E$15&amp;")="&amp;F137&amp;" AND LocalMinute("&amp;$E$15&amp;")="&amp;G137&amp;"))", "Bar", "", "Close", "5", "0", "", "", "","FALSE","T"))</f>
        <v/>
      </c>
      <c r="V137" s="115" t="str">
        <f>IF(O137=1,"",RTD("cqg.rtd",,"StudyData", "(Vol("&amp;$E$16&amp;")when  (LocalYear("&amp;$E$16&amp;")="&amp;$D$5&amp;" AND LocalMonth("&amp;$E$16&amp;")="&amp;$C$5&amp;" AND LocalDay("&amp;$E$16&amp;")="&amp;$B$5&amp;" AND LocalHour("&amp;$E$16&amp;")="&amp;F137&amp;" AND LocalMinute("&amp;$E$16&amp;")="&amp;G137&amp;"))", "Bar", "", "Close", "5", "0", "", "", "","FALSE","T"))</f>
        <v/>
      </c>
      <c r="W137" s="115" t="str">
        <f>IF(O137=1,"",RTD("cqg.rtd",,"StudyData", "(Vol("&amp;$E$17&amp;")when  (LocalYear("&amp;$E$17&amp;")="&amp;$D$6&amp;" AND LocalMonth("&amp;$E$17&amp;")="&amp;$C$6&amp;" AND LocalDay("&amp;$E$17&amp;")="&amp;$B$6&amp;" AND LocalHour("&amp;$E$17&amp;")="&amp;F137&amp;" AND LocalMinute("&amp;$E$17&amp;")="&amp;G137&amp;"))", "Bar", "", "Close", "5", "0", "", "", "","FALSE","T"))</f>
        <v/>
      </c>
      <c r="X137" s="115" t="str">
        <f>IF(O137=1,"",RTD("cqg.rtd",,"StudyData", "(Vol("&amp;$E$18&amp;")when  (LocalYear("&amp;$E$18&amp;")="&amp;$D$7&amp;" AND LocalMonth("&amp;$E$18&amp;")="&amp;$C$7&amp;" AND LocalDay("&amp;$E$18&amp;")="&amp;$B$7&amp;" AND LocalHour("&amp;$E$18&amp;")="&amp;F137&amp;" AND LocalMinute("&amp;$E$18&amp;")="&amp;G137&amp;"))", "Bar", "", "Close", "5", "0", "", "", "","FALSE","T"))</f>
        <v/>
      </c>
      <c r="Y137" s="115" t="str">
        <f>IF(O137=1,"",RTD("cqg.rtd",,"StudyData", "(Vol("&amp;$E$19&amp;")when  (LocalYear("&amp;$E$19&amp;")="&amp;$D$8&amp;" AND LocalMonth("&amp;$E$19&amp;")="&amp;$C$8&amp;" AND LocalDay("&amp;$E$19&amp;")="&amp;$B$8&amp;" AND LocalHour("&amp;$E$19&amp;")="&amp;F137&amp;" AND LocalMinute("&amp;$E$19&amp;")="&amp;G137&amp;"))", "Bar", "", "Close", "5", "0", "", "", "","FALSE","T"))</f>
        <v/>
      </c>
      <c r="Z137" s="115" t="str">
        <f>IF(O137=1,"",RTD("cqg.rtd",,"StudyData", "(Vol("&amp;$E$20&amp;")when  (LocalYear("&amp;$E$20&amp;")="&amp;$D$9&amp;" AND LocalMonth("&amp;$E$20&amp;")="&amp;$C$9&amp;" AND LocalDay("&amp;$E$20&amp;")="&amp;$B$9&amp;" AND LocalHour("&amp;$E$20&amp;")="&amp;F137&amp;" AND LocalMinute("&amp;$E$20&amp;")="&amp;G137&amp;"))", "Bar", "", "Close", "5", "0", "", "", "","FALSE","T"))</f>
        <v/>
      </c>
      <c r="AA137" s="115" t="str">
        <f>IF(O137=1,"",RTD("cqg.rtd",,"StudyData", "(Vol("&amp;$E$21&amp;")when  (LocalYear("&amp;$E$21&amp;")="&amp;$D$10&amp;" AND LocalMonth("&amp;$E$21&amp;")="&amp;$C$10&amp;" AND LocalDay("&amp;$E$21&amp;")="&amp;$B$10&amp;" AND LocalHour("&amp;$E$21&amp;")="&amp;F137&amp;" AND LocalMinute("&amp;$E$21&amp;")="&amp;G137&amp;"))", "Bar", "", "Close", "5", "0", "", "", "","FALSE","T"))</f>
        <v/>
      </c>
      <c r="AB137" s="115" t="str">
        <f>IF(O137=1,"",RTD("cqg.rtd",,"StudyData", "(Vol("&amp;$E$21&amp;")when  (LocalYear("&amp;$E$21&amp;")="&amp;$D$11&amp;" AND LocalMonth("&amp;$E$21&amp;")="&amp;$C$11&amp;" AND LocalDay("&amp;$E$21&amp;")="&amp;$B$11&amp;" AND LocalHour("&amp;$E$21&amp;")="&amp;F137&amp;" AND LocalMinute("&amp;$E$21&amp;")="&amp;G137&amp;"))", "Bar", "", "Close", "5", "0", "", "", "","FALSE","T"))</f>
        <v/>
      </c>
      <c r="AC137" s="116" t="str">
        <f t="shared" si="23"/>
        <v/>
      </c>
      <c r="AE137" s="115" t="str">
        <f ca="1">IF($R137=1,SUM($S$1:S137),"")</f>
        <v/>
      </c>
      <c r="AF137" s="115" t="str">
        <f ca="1">IF($R137=1,SUM($T$1:T137),"")</f>
        <v/>
      </c>
      <c r="AG137" s="115" t="str">
        <f ca="1">IF($R137=1,SUM($U$1:U137),"")</f>
        <v/>
      </c>
      <c r="AH137" s="115" t="str">
        <f ca="1">IF($R137=1,SUM($V$1:V137),"")</f>
        <v/>
      </c>
      <c r="AI137" s="115" t="str">
        <f ca="1">IF($R137=1,SUM($W$1:W137),"")</f>
        <v/>
      </c>
      <c r="AJ137" s="115" t="str">
        <f ca="1">IF($R137=1,SUM($X$1:X137),"")</f>
        <v/>
      </c>
      <c r="AK137" s="115" t="str">
        <f ca="1">IF($R137=1,SUM($Y$1:Y137),"")</f>
        <v/>
      </c>
      <c r="AL137" s="115" t="str">
        <f ca="1">IF($R137=1,SUM($Z$1:Z137),"")</f>
        <v/>
      </c>
      <c r="AM137" s="115" t="str">
        <f ca="1">IF($R137=1,SUM($AA$1:AA137),"")</f>
        <v/>
      </c>
      <c r="AN137" s="115" t="str">
        <f ca="1">IF($R137=1,SUM($AB$1:AB137),"")</f>
        <v/>
      </c>
      <c r="AO137" s="115" t="str">
        <f ca="1">IF($R137=1,SUM($AC$1:AC137),"")</f>
        <v/>
      </c>
      <c r="AQ137" s="120" t="str">
        <f t="shared" si="28"/>
        <v>18:40</v>
      </c>
    </row>
    <row r="138" spans="6:43" x14ac:dyDescent="0.3">
      <c r="F138" s="115">
        <f t="shared" si="29"/>
        <v>18</v>
      </c>
      <c r="G138" s="117">
        <f t="shared" si="24"/>
        <v>45</v>
      </c>
      <c r="H138" s="118">
        <f t="shared" si="25"/>
        <v>0.78125</v>
      </c>
      <c r="K138" s="116" t="str">
        <f xml:space="preserve"> IF(O138=1,"",RTD("cqg.rtd",,"StudyData",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/>
      </c>
      <c r="L138" s="116" t="e">
        <f>IF(K138="",NA(),RTD("cqg.rtd",,"StudyData",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>#N/A</v>
      </c>
      <c r="O138" s="115">
        <f t="shared" si="26"/>
        <v>1</v>
      </c>
      <c r="R138" s="115">
        <f t="shared" ca="1" si="27"/>
        <v>1.1019999999999888</v>
      </c>
      <c r="S138" s="115" t="str">
        <f>IF(O138=1,"",RTD("cqg.rtd",,"StudyData", "(Vol("&amp;$E$13&amp;")when  (LocalYear("&amp;$E$13&amp;")="&amp;$D$2&amp;" AND LocalMonth("&amp;$E$13&amp;")="&amp;$C$2&amp;" AND LocalDay("&amp;$E$13&amp;")="&amp;$B$2&amp;" AND LocalHour("&amp;$E$13&amp;")="&amp;F138&amp;" AND LocalMinute("&amp;$E$13&amp;")="&amp;G138&amp;"))", "Bar", "", "Close", "5", "0", "", "", "","FALSE","T"))</f>
        <v/>
      </c>
      <c r="T138" s="115" t="str">
        <f>IF(O138=1,"",RTD("cqg.rtd",,"StudyData", "(Vol("&amp;$E$14&amp;")when  (LocalYear("&amp;$E$14&amp;")="&amp;$D$3&amp;" AND LocalMonth("&amp;$E$14&amp;")="&amp;$C$3&amp;" AND LocalDay("&amp;$E$14&amp;")="&amp;$B$3&amp;" AND LocalHour("&amp;$E$14&amp;")="&amp;F138&amp;" AND LocalMinute("&amp;$E$14&amp;")="&amp;G138&amp;"))", "Bar", "", "Close", "5", "0", "", "", "","FALSE","T"))</f>
        <v/>
      </c>
      <c r="U138" s="115" t="str">
        <f>IF(O138=1,"",RTD("cqg.rtd",,"StudyData", "(Vol("&amp;$E$15&amp;")when  (LocalYear("&amp;$E$15&amp;")="&amp;$D$4&amp;" AND LocalMonth("&amp;$E$15&amp;")="&amp;$C$4&amp;" AND LocalDay("&amp;$E$15&amp;")="&amp;$B$4&amp;" AND LocalHour("&amp;$E$15&amp;")="&amp;F138&amp;" AND LocalMinute("&amp;$E$15&amp;")="&amp;G138&amp;"))", "Bar", "", "Close", "5", "0", "", "", "","FALSE","T"))</f>
        <v/>
      </c>
      <c r="V138" s="115" t="str">
        <f>IF(O138=1,"",RTD("cqg.rtd",,"StudyData", "(Vol("&amp;$E$16&amp;")when  (LocalYear("&amp;$E$16&amp;")="&amp;$D$5&amp;" AND LocalMonth("&amp;$E$16&amp;")="&amp;$C$5&amp;" AND LocalDay("&amp;$E$16&amp;")="&amp;$B$5&amp;" AND LocalHour("&amp;$E$16&amp;")="&amp;F138&amp;" AND LocalMinute("&amp;$E$16&amp;")="&amp;G138&amp;"))", "Bar", "", "Close", "5", "0", "", "", "","FALSE","T"))</f>
        <v/>
      </c>
      <c r="W138" s="115" t="str">
        <f>IF(O138=1,"",RTD("cqg.rtd",,"StudyData", "(Vol("&amp;$E$17&amp;")when  (LocalYear("&amp;$E$17&amp;")="&amp;$D$6&amp;" AND LocalMonth("&amp;$E$17&amp;")="&amp;$C$6&amp;" AND LocalDay("&amp;$E$17&amp;")="&amp;$B$6&amp;" AND LocalHour("&amp;$E$17&amp;")="&amp;F138&amp;" AND LocalMinute("&amp;$E$17&amp;")="&amp;G138&amp;"))", "Bar", "", "Close", "5", "0", "", "", "","FALSE","T"))</f>
        <v/>
      </c>
      <c r="X138" s="115" t="str">
        <f>IF(O138=1,"",RTD("cqg.rtd",,"StudyData", "(Vol("&amp;$E$18&amp;")when  (LocalYear("&amp;$E$18&amp;")="&amp;$D$7&amp;" AND LocalMonth("&amp;$E$18&amp;")="&amp;$C$7&amp;" AND LocalDay("&amp;$E$18&amp;")="&amp;$B$7&amp;" AND LocalHour("&amp;$E$18&amp;")="&amp;F138&amp;" AND LocalMinute("&amp;$E$18&amp;")="&amp;G138&amp;"))", "Bar", "", "Close", "5", "0", "", "", "","FALSE","T"))</f>
        <v/>
      </c>
      <c r="Y138" s="115" t="str">
        <f>IF(O138=1,"",RTD("cqg.rtd",,"StudyData", "(Vol("&amp;$E$19&amp;")when  (LocalYear("&amp;$E$19&amp;")="&amp;$D$8&amp;" AND LocalMonth("&amp;$E$19&amp;")="&amp;$C$8&amp;" AND LocalDay("&amp;$E$19&amp;")="&amp;$B$8&amp;" AND LocalHour("&amp;$E$19&amp;")="&amp;F138&amp;" AND LocalMinute("&amp;$E$19&amp;")="&amp;G138&amp;"))", "Bar", "", "Close", "5", "0", "", "", "","FALSE","T"))</f>
        <v/>
      </c>
      <c r="Z138" s="115" t="str">
        <f>IF(O138=1,"",RTD("cqg.rtd",,"StudyData", "(Vol("&amp;$E$20&amp;")when  (LocalYear("&amp;$E$20&amp;")="&amp;$D$9&amp;" AND LocalMonth("&amp;$E$20&amp;")="&amp;$C$9&amp;" AND LocalDay("&amp;$E$20&amp;")="&amp;$B$9&amp;" AND LocalHour("&amp;$E$20&amp;")="&amp;F138&amp;" AND LocalMinute("&amp;$E$20&amp;")="&amp;G138&amp;"))", "Bar", "", "Close", "5", "0", "", "", "","FALSE","T"))</f>
        <v/>
      </c>
      <c r="AA138" s="115" t="str">
        <f>IF(O138=1,"",RTD("cqg.rtd",,"StudyData", "(Vol("&amp;$E$21&amp;")when  (LocalYear("&amp;$E$21&amp;")="&amp;$D$10&amp;" AND LocalMonth("&amp;$E$21&amp;")="&amp;$C$10&amp;" AND LocalDay("&amp;$E$21&amp;")="&amp;$B$10&amp;" AND LocalHour("&amp;$E$21&amp;")="&amp;F138&amp;" AND LocalMinute("&amp;$E$21&amp;")="&amp;G138&amp;"))", "Bar", "", "Close", "5", "0", "", "", "","FALSE","T"))</f>
        <v/>
      </c>
      <c r="AB138" s="115" t="str">
        <f>IF(O138=1,"",RTD("cqg.rtd",,"StudyData", "(Vol("&amp;$E$21&amp;")when  (LocalYear("&amp;$E$21&amp;")="&amp;$D$11&amp;" AND LocalMonth("&amp;$E$21&amp;")="&amp;$C$11&amp;" AND LocalDay("&amp;$E$21&amp;")="&amp;$B$11&amp;" AND LocalHour("&amp;$E$21&amp;")="&amp;F138&amp;" AND LocalMinute("&amp;$E$21&amp;")="&amp;G138&amp;"))", "Bar", "", "Close", "5", "0", "", "", "","FALSE","T"))</f>
        <v/>
      </c>
      <c r="AC138" s="116" t="str">
        <f t="shared" si="23"/>
        <v/>
      </c>
      <c r="AE138" s="115" t="str">
        <f ca="1">IF($R138=1,SUM($S$1:S138),"")</f>
        <v/>
      </c>
      <c r="AF138" s="115" t="str">
        <f ca="1">IF($R138=1,SUM($T$1:T138),"")</f>
        <v/>
      </c>
      <c r="AG138" s="115" t="str">
        <f ca="1">IF($R138=1,SUM($U$1:U138),"")</f>
        <v/>
      </c>
      <c r="AH138" s="115" t="str">
        <f ca="1">IF($R138=1,SUM($V$1:V138),"")</f>
        <v/>
      </c>
      <c r="AI138" s="115" t="str">
        <f ca="1">IF($R138=1,SUM($W$1:W138),"")</f>
        <v/>
      </c>
      <c r="AJ138" s="115" t="str">
        <f ca="1">IF($R138=1,SUM($X$1:X138),"")</f>
        <v/>
      </c>
      <c r="AK138" s="115" t="str">
        <f ca="1">IF($R138=1,SUM($Y$1:Y138),"")</f>
        <v/>
      </c>
      <c r="AL138" s="115" t="str">
        <f ca="1">IF($R138=1,SUM($Z$1:Z138),"")</f>
        <v/>
      </c>
      <c r="AM138" s="115" t="str">
        <f ca="1">IF($R138=1,SUM($AA$1:AA138),"")</f>
        <v/>
      </c>
      <c r="AN138" s="115" t="str">
        <f ca="1">IF($R138=1,SUM($AB$1:AB138),"")</f>
        <v/>
      </c>
      <c r="AO138" s="115" t="str">
        <f ca="1">IF($R138=1,SUM($AC$1:AC138),"")</f>
        <v/>
      </c>
      <c r="AQ138" s="120" t="str">
        <f t="shared" si="28"/>
        <v>18:45</v>
      </c>
    </row>
    <row r="139" spans="6:43" x14ac:dyDescent="0.3">
      <c r="F139" s="115">
        <f t="shared" si="29"/>
        <v>18</v>
      </c>
      <c r="G139" s="117">
        <f t="shared" si="24"/>
        <v>50</v>
      </c>
      <c r="H139" s="118">
        <f t="shared" si="25"/>
        <v>0.78472222222222221</v>
      </c>
      <c r="K139" s="116" t="str">
        <f xml:space="preserve"> IF(O139=1,"",RTD("cqg.rtd",,"StudyData",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/>
      </c>
      <c r="L139" s="116" t="e">
        <f>IF(K139="",NA(),RTD("cqg.rtd",,"StudyData",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>#N/A</v>
      </c>
      <c r="O139" s="115">
        <f t="shared" si="26"/>
        <v>1</v>
      </c>
      <c r="R139" s="115">
        <f t="shared" ca="1" si="27"/>
        <v>1.1029999999999887</v>
      </c>
      <c r="S139" s="115" t="str">
        <f>IF(O139=1,"",RTD("cqg.rtd",,"StudyData", "(Vol("&amp;$E$13&amp;")when  (LocalYear("&amp;$E$13&amp;")="&amp;$D$2&amp;" AND LocalMonth("&amp;$E$13&amp;")="&amp;$C$2&amp;" AND LocalDay("&amp;$E$13&amp;")="&amp;$B$2&amp;" AND LocalHour("&amp;$E$13&amp;")="&amp;F139&amp;" AND LocalMinute("&amp;$E$13&amp;")="&amp;G139&amp;"))", "Bar", "", "Close", "5", "0", "", "", "","FALSE","T"))</f>
        <v/>
      </c>
      <c r="T139" s="115" t="str">
        <f>IF(O139=1,"",RTD("cqg.rtd",,"StudyData", "(Vol("&amp;$E$14&amp;")when  (LocalYear("&amp;$E$14&amp;")="&amp;$D$3&amp;" AND LocalMonth("&amp;$E$14&amp;")="&amp;$C$3&amp;" AND LocalDay("&amp;$E$14&amp;")="&amp;$B$3&amp;" AND LocalHour("&amp;$E$14&amp;")="&amp;F139&amp;" AND LocalMinute("&amp;$E$14&amp;")="&amp;G139&amp;"))", "Bar", "", "Close", "5", "0", "", "", "","FALSE","T"))</f>
        <v/>
      </c>
      <c r="U139" s="115" t="str">
        <f>IF(O139=1,"",RTD("cqg.rtd",,"StudyData", "(Vol("&amp;$E$15&amp;")when  (LocalYear("&amp;$E$15&amp;")="&amp;$D$4&amp;" AND LocalMonth("&amp;$E$15&amp;")="&amp;$C$4&amp;" AND LocalDay("&amp;$E$15&amp;")="&amp;$B$4&amp;" AND LocalHour("&amp;$E$15&amp;")="&amp;F139&amp;" AND LocalMinute("&amp;$E$15&amp;")="&amp;G139&amp;"))", "Bar", "", "Close", "5", "0", "", "", "","FALSE","T"))</f>
        <v/>
      </c>
      <c r="V139" s="115" t="str">
        <f>IF(O139=1,"",RTD("cqg.rtd",,"StudyData", "(Vol("&amp;$E$16&amp;")when  (LocalYear("&amp;$E$16&amp;")="&amp;$D$5&amp;" AND LocalMonth("&amp;$E$16&amp;")="&amp;$C$5&amp;" AND LocalDay("&amp;$E$16&amp;")="&amp;$B$5&amp;" AND LocalHour("&amp;$E$16&amp;")="&amp;F139&amp;" AND LocalMinute("&amp;$E$16&amp;")="&amp;G139&amp;"))", "Bar", "", "Close", "5", "0", "", "", "","FALSE","T"))</f>
        <v/>
      </c>
      <c r="W139" s="115" t="str">
        <f>IF(O139=1,"",RTD("cqg.rtd",,"StudyData", "(Vol("&amp;$E$17&amp;")when  (LocalYear("&amp;$E$17&amp;")="&amp;$D$6&amp;" AND LocalMonth("&amp;$E$17&amp;")="&amp;$C$6&amp;" AND LocalDay("&amp;$E$17&amp;")="&amp;$B$6&amp;" AND LocalHour("&amp;$E$17&amp;")="&amp;F139&amp;" AND LocalMinute("&amp;$E$17&amp;")="&amp;G139&amp;"))", "Bar", "", "Close", "5", "0", "", "", "","FALSE","T"))</f>
        <v/>
      </c>
      <c r="X139" s="115" t="str">
        <f>IF(O139=1,"",RTD("cqg.rtd",,"StudyData", "(Vol("&amp;$E$18&amp;")when  (LocalYear("&amp;$E$18&amp;")="&amp;$D$7&amp;" AND LocalMonth("&amp;$E$18&amp;")="&amp;$C$7&amp;" AND LocalDay("&amp;$E$18&amp;")="&amp;$B$7&amp;" AND LocalHour("&amp;$E$18&amp;")="&amp;F139&amp;" AND LocalMinute("&amp;$E$18&amp;")="&amp;G139&amp;"))", "Bar", "", "Close", "5", "0", "", "", "","FALSE","T"))</f>
        <v/>
      </c>
      <c r="Y139" s="115" t="str">
        <f>IF(O139=1,"",RTD("cqg.rtd",,"StudyData", "(Vol("&amp;$E$19&amp;")when  (LocalYear("&amp;$E$19&amp;")="&amp;$D$8&amp;" AND LocalMonth("&amp;$E$19&amp;")="&amp;$C$8&amp;" AND LocalDay("&amp;$E$19&amp;")="&amp;$B$8&amp;" AND LocalHour("&amp;$E$19&amp;")="&amp;F139&amp;" AND LocalMinute("&amp;$E$19&amp;")="&amp;G139&amp;"))", "Bar", "", "Close", "5", "0", "", "", "","FALSE","T"))</f>
        <v/>
      </c>
      <c r="Z139" s="115" t="str">
        <f>IF(O139=1,"",RTD("cqg.rtd",,"StudyData", "(Vol("&amp;$E$20&amp;")when  (LocalYear("&amp;$E$20&amp;")="&amp;$D$9&amp;" AND LocalMonth("&amp;$E$20&amp;")="&amp;$C$9&amp;" AND LocalDay("&amp;$E$20&amp;")="&amp;$B$9&amp;" AND LocalHour("&amp;$E$20&amp;")="&amp;F139&amp;" AND LocalMinute("&amp;$E$20&amp;")="&amp;G139&amp;"))", "Bar", "", "Close", "5", "0", "", "", "","FALSE","T"))</f>
        <v/>
      </c>
      <c r="AA139" s="115" t="str">
        <f>IF(O139=1,"",RTD("cqg.rtd",,"StudyData", "(Vol("&amp;$E$21&amp;")when  (LocalYear("&amp;$E$21&amp;")="&amp;$D$10&amp;" AND LocalMonth("&amp;$E$21&amp;")="&amp;$C$10&amp;" AND LocalDay("&amp;$E$21&amp;")="&amp;$B$10&amp;" AND LocalHour("&amp;$E$21&amp;")="&amp;F139&amp;" AND LocalMinute("&amp;$E$21&amp;")="&amp;G139&amp;"))", "Bar", "", "Close", "5", "0", "", "", "","FALSE","T"))</f>
        <v/>
      </c>
      <c r="AB139" s="115" t="str">
        <f>IF(O139=1,"",RTD("cqg.rtd",,"StudyData", "(Vol("&amp;$E$21&amp;")when  (LocalYear("&amp;$E$21&amp;")="&amp;$D$11&amp;" AND LocalMonth("&amp;$E$21&amp;")="&amp;$C$11&amp;" AND LocalDay("&amp;$E$21&amp;")="&amp;$B$11&amp;" AND LocalHour("&amp;$E$21&amp;")="&amp;F139&amp;" AND LocalMinute("&amp;$E$21&amp;")="&amp;G139&amp;"))", "Bar", "", "Close", "5", "0", "", "", "","FALSE","T"))</f>
        <v/>
      </c>
      <c r="AC139" s="116" t="str">
        <f t="shared" si="23"/>
        <v/>
      </c>
      <c r="AE139" s="115" t="str">
        <f ca="1">IF($R139=1,SUM($S$1:S139),"")</f>
        <v/>
      </c>
      <c r="AF139" s="115" t="str">
        <f ca="1">IF($R139=1,SUM($T$1:T139),"")</f>
        <v/>
      </c>
      <c r="AG139" s="115" t="str">
        <f ca="1">IF($R139=1,SUM($U$1:U139),"")</f>
        <v/>
      </c>
      <c r="AH139" s="115" t="str">
        <f ca="1">IF($R139=1,SUM($V$1:V139),"")</f>
        <v/>
      </c>
      <c r="AI139" s="115" t="str">
        <f ca="1">IF($R139=1,SUM($W$1:W139),"")</f>
        <v/>
      </c>
      <c r="AJ139" s="115" t="str">
        <f ca="1">IF($R139=1,SUM($X$1:X139),"")</f>
        <v/>
      </c>
      <c r="AK139" s="115" t="str">
        <f ca="1">IF($R139=1,SUM($Y$1:Y139),"")</f>
        <v/>
      </c>
      <c r="AL139" s="115" t="str">
        <f ca="1">IF($R139=1,SUM($Z$1:Z139),"")</f>
        <v/>
      </c>
      <c r="AM139" s="115" t="str">
        <f ca="1">IF($R139=1,SUM($AA$1:AA139),"")</f>
        <v/>
      </c>
      <c r="AN139" s="115" t="str">
        <f ca="1">IF($R139=1,SUM($AB$1:AB139),"")</f>
        <v/>
      </c>
      <c r="AO139" s="115" t="str">
        <f ca="1">IF($R139=1,SUM($AC$1:AC139),"")</f>
        <v/>
      </c>
      <c r="AQ139" s="120" t="str">
        <f t="shared" si="28"/>
        <v>18:50</v>
      </c>
    </row>
    <row r="140" spans="6:43" x14ac:dyDescent="0.3">
      <c r="F140" s="115">
        <f t="shared" si="29"/>
        <v>18</v>
      </c>
      <c r="G140" s="117">
        <f t="shared" si="24"/>
        <v>55</v>
      </c>
      <c r="H140" s="118">
        <f t="shared" si="25"/>
        <v>0.78819444444444453</v>
      </c>
      <c r="K140" s="116" t="str">
        <f xml:space="preserve"> IF(O140=1,"",RTD("cqg.rtd",,"StudyData",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/>
      </c>
      <c r="L140" s="116" t="e">
        <f>IF(K140="",NA(),RTD("cqg.rtd",,"StudyData",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>#N/A</v>
      </c>
      <c r="O140" s="115">
        <f t="shared" si="26"/>
        <v>1</v>
      </c>
      <c r="R140" s="115">
        <f t="shared" ca="1" si="27"/>
        <v>1.1039999999999885</v>
      </c>
      <c r="S140" s="115" t="str">
        <f>IF(O140=1,"",RTD("cqg.rtd",,"StudyData", "(Vol("&amp;$E$13&amp;")when  (LocalYear("&amp;$E$13&amp;")="&amp;$D$2&amp;" AND LocalMonth("&amp;$E$13&amp;")="&amp;$C$2&amp;" AND LocalDay("&amp;$E$13&amp;")="&amp;$B$2&amp;" AND LocalHour("&amp;$E$13&amp;")="&amp;F140&amp;" AND LocalMinute("&amp;$E$13&amp;")="&amp;G140&amp;"))", "Bar", "", "Close", "5", "0", "", "", "","FALSE","T"))</f>
        <v/>
      </c>
      <c r="T140" s="115" t="str">
        <f>IF(O140=1,"",RTD("cqg.rtd",,"StudyData", "(Vol("&amp;$E$14&amp;")when  (LocalYear("&amp;$E$14&amp;")="&amp;$D$3&amp;" AND LocalMonth("&amp;$E$14&amp;")="&amp;$C$3&amp;" AND LocalDay("&amp;$E$14&amp;")="&amp;$B$3&amp;" AND LocalHour("&amp;$E$14&amp;")="&amp;F140&amp;" AND LocalMinute("&amp;$E$14&amp;")="&amp;G140&amp;"))", "Bar", "", "Close", "5", "0", "", "", "","FALSE","T"))</f>
        <v/>
      </c>
      <c r="U140" s="115" t="str">
        <f>IF(O140=1,"",RTD("cqg.rtd",,"StudyData", "(Vol("&amp;$E$15&amp;")when  (LocalYear("&amp;$E$15&amp;")="&amp;$D$4&amp;" AND LocalMonth("&amp;$E$15&amp;")="&amp;$C$4&amp;" AND LocalDay("&amp;$E$15&amp;")="&amp;$B$4&amp;" AND LocalHour("&amp;$E$15&amp;")="&amp;F140&amp;" AND LocalMinute("&amp;$E$15&amp;")="&amp;G140&amp;"))", "Bar", "", "Close", "5", "0", "", "", "","FALSE","T"))</f>
        <v/>
      </c>
      <c r="V140" s="115" t="str">
        <f>IF(O140=1,"",RTD("cqg.rtd",,"StudyData", "(Vol("&amp;$E$16&amp;")when  (LocalYear("&amp;$E$16&amp;")="&amp;$D$5&amp;" AND LocalMonth("&amp;$E$16&amp;")="&amp;$C$5&amp;" AND LocalDay("&amp;$E$16&amp;")="&amp;$B$5&amp;" AND LocalHour("&amp;$E$16&amp;")="&amp;F140&amp;" AND LocalMinute("&amp;$E$16&amp;")="&amp;G140&amp;"))", "Bar", "", "Close", "5", "0", "", "", "","FALSE","T"))</f>
        <v/>
      </c>
      <c r="W140" s="115" t="str">
        <f>IF(O140=1,"",RTD("cqg.rtd",,"StudyData", "(Vol("&amp;$E$17&amp;")when  (LocalYear("&amp;$E$17&amp;")="&amp;$D$6&amp;" AND LocalMonth("&amp;$E$17&amp;")="&amp;$C$6&amp;" AND LocalDay("&amp;$E$17&amp;")="&amp;$B$6&amp;" AND LocalHour("&amp;$E$17&amp;")="&amp;F140&amp;" AND LocalMinute("&amp;$E$17&amp;")="&amp;G140&amp;"))", "Bar", "", "Close", "5", "0", "", "", "","FALSE","T"))</f>
        <v/>
      </c>
      <c r="X140" s="115" t="str">
        <f>IF(O140=1,"",RTD("cqg.rtd",,"StudyData", "(Vol("&amp;$E$18&amp;")when  (LocalYear("&amp;$E$18&amp;")="&amp;$D$7&amp;" AND LocalMonth("&amp;$E$18&amp;")="&amp;$C$7&amp;" AND LocalDay("&amp;$E$18&amp;")="&amp;$B$7&amp;" AND LocalHour("&amp;$E$18&amp;")="&amp;F140&amp;" AND LocalMinute("&amp;$E$18&amp;")="&amp;G140&amp;"))", "Bar", "", "Close", "5", "0", "", "", "","FALSE","T"))</f>
        <v/>
      </c>
      <c r="Y140" s="115" t="str">
        <f>IF(O140=1,"",RTD("cqg.rtd",,"StudyData", "(Vol("&amp;$E$19&amp;")when  (LocalYear("&amp;$E$19&amp;")="&amp;$D$8&amp;" AND LocalMonth("&amp;$E$19&amp;")="&amp;$C$8&amp;" AND LocalDay("&amp;$E$19&amp;")="&amp;$B$8&amp;" AND LocalHour("&amp;$E$19&amp;")="&amp;F140&amp;" AND LocalMinute("&amp;$E$19&amp;")="&amp;G140&amp;"))", "Bar", "", "Close", "5", "0", "", "", "","FALSE","T"))</f>
        <v/>
      </c>
      <c r="Z140" s="115" t="str">
        <f>IF(O140=1,"",RTD("cqg.rtd",,"StudyData", "(Vol("&amp;$E$20&amp;")when  (LocalYear("&amp;$E$20&amp;")="&amp;$D$9&amp;" AND LocalMonth("&amp;$E$20&amp;")="&amp;$C$9&amp;" AND LocalDay("&amp;$E$20&amp;")="&amp;$B$9&amp;" AND LocalHour("&amp;$E$20&amp;")="&amp;F140&amp;" AND LocalMinute("&amp;$E$20&amp;")="&amp;G140&amp;"))", "Bar", "", "Close", "5", "0", "", "", "","FALSE","T"))</f>
        <v/>
      </c>
      <c r="AA140" s="115" t="str">
        <f>IF(O140=1,"",RTD("cqg.rtd",,"StudyData", "(Vol("&amp;$E$21&amp;")when  (LocalYear("&amp;$E$21&amp;")="&amp;$D$10&amp;" AND LocalMonth("&amp;$E$21&amp;")="&amp;$C$10&amp;" AND LocalDay("&amp;$E$21&amp;")="&amp;$B$10&amp;" AND LocalHour("&amp;$E$21&amp;")="&amp;F140&amp;" AND LocalMinute("&amp;$E$21&amp;")="&amp;G140&amp;"))", "Bar", "", "Close", "5", "0", "", "", "","FALSE","T"))</f>
        <v/>
      </c>
      <c r="AB140" s="115" t="str">
        <f>IF(O140=1,"",RTD("cqg.rtd",,"StudyData", "(Vol("&amp;$E$21&amp;")when  (LocalYear("&amp;$E$21&amp;")="&amp;$D$11&amp;" AND LocalMonth("&amp;$E$21&amp;")="&amp;$C$11&amp;" AND LocalDay("&amp;$E$21&amp;")="&amp;$B$11&amp;" AND LocalHour("&amp;$E$21&amp;")="&amp;F140&amp;" AND LocalMinute("&amp;$E$21&amp;")="&amp;G140&amp;"))", "Bar", "", "Close", "5", "0", "", "", "","FALSE","T"))</f>
        <v/>
      </c>
      <c r="AC140" s="116" t="str">
        <f t="shared" si="23"/>
        <v/>
      </c>
      <c r="AE140" s="115" t="str">
        <f ca="1">IF($R140=1,SUM($S$1:S140),"")</f>
        <v/>
      </c>
      <c r="AF140" s="115" t="str">
        <f ca="1">IF($R140=1,SUM($T$1:T140),"")</f>
        <v/>
      </c>
      <c r="AG140" s="115" t="str">
        <f ca="1">IF($R140=1,SUM($U$1:U140),"")</f>
        <v/>
      </c>
      <c r="AH140" s="115" t="str">
        <f ca="1">IF($R140=1,SUM($V$1:V140),"")</f>
        <v/>
      </c>
      <c r="AI140" s="115" t="str">
        <f ca="1">IF($R140=1,SUM($W$1:W140),"")</f>
        <v/>
      </c>
      <c r="AJ140" s="115" t="str">
        <f ca="1">IF($R140=1,SUM($X$1:X140),"")</f>
        <v/>
      </c>
      <c r="AK140" s="115" t="str">
        <f ca="1">IF($R140=1,SUM($Y$1:Y140),"")</f>
        <v/>
      </c>
      <c r="AL140" s="115" t="str">
        <f ca="1">IF($R140=1,SUM($Z$1:Z140),"")</f>
        <v/>
      </c>
      <c r="AM140" s="115" t="str">
        <f ca="1">IF($R140=1,SUM($AA$1:AA140),"")</f>
        <v/>
      </c>
      <c r="AN140" s="115" t="str">
        <f ca="1">IF($R140=1,SUM($AB$1:AB140),"")</f>
        <v/>
      </c>
      <c r="AO140" s="115" t="str">
        <f ca="1">IF($R140=1,SUM($AC$1:AC140),"")</f>
        <v/>
      </c>
      <c r="AQ140" s="120" t="str">
        <f t="shared" si="28"/>
        <v>18:55</v>
      </c>
    </row>
    <row r="141" spans="6:43" x14ac:dyDescent="0.3">
      <c r="F141" s="115">
        <f t="shared" si="29"/>
        <v>19</v>
      </c>
      <c r="G141" s="117" t="str">
        <f t="shared" si="24"/>
        <v>00</v>
      </c>
      <c r="H141" s="118">
        <f t="shared" si="25"/>
        <v>0.79166666666666663</v>
      </c>
      <c r="K141" s="116" t="str">
        <f xml:space="preserve"> IF(O141=1,"",RTD("cqg.rtd",,"StudyData",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/>
      </c>
      <c r="L141" s="116" t="e">
        <f>IF(K141="",NA(),RTD("cqg.rtd",,"StudyData",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>#N/A</v>
      </c>
      <c r="O141" s="115">
        <f t="shared" si="26"/>
        <v>1</v>
      </c>
      <c r="R141" s="115">
        <f t="shared" ca="1" si="27"/>
        <v>1.1049999999999884</v>
      </c>
      <c r="S141" s="115" t="str">
        <f>IF(O141=1,"",RTD("cqg.rtd",,"StudyData", "(Vol("&amp;$E$13&amp;")when  (LocalYear("&amp;$E$13&amp;")="&amp;$D$2&amp;" AND LocalMonth("&amp;$E$13&amp;")="&amp;$C$2&amp;" AND LocalDay("&amp;$E$13&amp;")="&amp;$B$2&amp;" AND LocalHour("&amp;$E$13&amp;")="&amp;F141&amp;" AND LocalMinute("&amp;$E$13&amp;")="&amp;G141&amp;"))", "Bar", "", "Close", "5", "0", "", "", "","FALSE","T"))</f>
        <v/>
      </c>
      <c r="T141" s="115" t="str">
        <f>IF(O141=1,"",RTD("cqg.rtd",,"StudyData", "(Vol("&amp;$E$14&amp;")when  (LocalYear("&amp;$E$14&amp;")="&amp;$D$3&amp;" AND LocalMonth("&amp;$E$14&amp;")="&amp;$C$3&amp;" AND LocalDay("&amp;$E$14&amp;")="&amp;$B$3&amp;" AND LocalHour("&amp;$E$14&amp;")="&amp;F141&amp;" AND LocalMinute("&amp;$E$14&amp;")="&amp;G141&amp;"))", "Bar", "", "Close", "5", "0", "", "", "","FALSE","T"))</f>
        <v/>
      </c>
      <c r="U141" s="115" t="str">
        <f>IF(O141=1,"",RTD("cqg.rtd",,"StudyData", "(Vol("&amp;$E$15&amp;")when  (LocalYear("&amp;$E$15&amp;")="&amp;$D$4&amp;" AND LocalMonth("&amp;$E$15&amp;")="&amp;$C$4&amp;" AND LocalDay("&amp;$E$15&amp;")="&amp;$B$4&amp;" AND LocalHour("&amp;$E$15&amp;")="&amp;F141&amp;" AND LocalMinute("&amp;$E$15&amp;")="&amp;G141&amp;"))", "Bar", "", "Close", "5", "0", "", "", "","FALSE","T"))</f>
        <v/>
      </c>
      <c r="V141" s="115" t="str">
        <f>IF(O141=1,"",RTD("cqg.rtd",,"StudyData", "(Vol("&amp;$E$16&amp;")when  (LocalYear("&amp;$E$16&amp;")="&amp;$D$5&amp;" AND LocalMonth("&amp;$E$16&amp;")="&amp;$C$5&amp;" AND LocalDay("&amp;$E$16&amp;")="&amp;$B$5&amp;" AND LocalHour("&amp;$E$16&amp;")="&amp;F141&amp;" AND LocalMinute("&amp;$E$16&amp;")="&amp;G141&amp;"))", "Bar", "", "Close", "5", "0", "", "", "","FALSE","T"))</f>
        <v/>
      </c>
      <c r="W141" s="115" t="str">
        <f>IF(O141=1,"",RTD("cqg.rtd",,"StudyData", "(Vol("&amp;$E$17&amp;")when  (LocalYear("&amp;$E$17&amp;")="&amp;$D$6&amp;" AND LocalMonth("&amp;$E$17&amp;")="&amp;$C$6&amp;" AND LocalDay("&amp;$E$17&amp;")="&amp;$B$6&amp;" AND LocalHour("&amp;$E$17&amp;")="&amp;F141&amp;" AND LocalMinute("&amp;$E$17&amp;")="&amp;G141&amp;"))", "Bar", "", "Close", "5", "0", "", "", "","FALSE","T"))</f>
        <v/>
      </c>
      <c r="X141" s="115" t="str">
        <f>IF(O141=1,"",RTD("cqg.rtd",,"StudyData", "(Vol("&amp;$E$18&amp;")when  (LocalYear("&amp;$E$18&amp;")="&amp;$D$7&amp;" AND LocalMonth("&amp;$E$18&amp;")="&amp;$C$7&amp;" AND LocalDay("&amp;$E$18&amp;")="&amp;$B$7&amp;" AND LocalHour("&amp;$E$18&amp;")="&amp;F141&amp;" AND LocalMinute("&amp;$E$18&amp;")="&amp;G141&amp;"))", "Bar", "", "Close", "5", "0", "", "", "","FALSE","T"))</f>
        <v/>
      </c>
      <c r="Y141" s="115" t="str">
        <f>IF(O141=1,"",RTD("cqg.rtd",,"StudyData", "(Vol("&amp;$E$19&amp;")when  (LocalYear("&amp;$E$19&amp;")="&amp;$D$8&amp;" AND LocalMonth("&amp;$E$19&amp;")="&amp;$C$8&amp;" AND LocalDay("&amp;$E$19&amp;")="&amp;$B$8&amp;" AND LocalHour("&amp;$E$19&amp;")="&amp;F141&amp;" AND LocalMinute("&amp;$E$19&amp;")="&amp;G141&amp;"))", "Bar", "", "Close", "5", "0", "", "", "","FALSE","T"))</f>
        <v/>
      </c>
      <c r="Z141" s="115" t="str">
        <f>IF(O141=1,"",RTD("cqg.rtd",,"StudyData", "(Vol("&amp;$E$20&amp;")when  (LocalYear("&amp;$E$20&amp;")="&amp;$D$9&amp;" AND LocalMonth("&amp;$E$20&amp;")="&amp;$C$9&amp;" AND LocalDay("&amp;$E$20&amp;")="&amp;$B$9&amp;" AND LocalHour("&amp;$E$20&amp;")="&amp;F141&amp;" AND LocalMinute("&amp;$E$20&amp;")="&amp;G141&amp;"))", "Bar", "", "Close", "5", "0", "", "", "","FALSE","T"))</f>
        <v/>
      </c>
      <c r="AA141" s="115" t="str">
        <f>IF(O141=1,"",RTD("cqg.rtd",,"StudyData", "(Vol("&amp;$E$21&amp;")when  (LocalYear("&amp;$E$21&amp;")="&amp;$D$10&amp;" AND LocalMonth("&amp;$E$21&amp;")="&amp;$C$10&amp;" AND LocalDay("&amp;$E$21&amp;")="&amp;$B$10&amp;" AND LocalHour("&amp;$E$21&amp;")="&amp;F141&amp;" AND LocalMinute("&amp;$E$21&amp;")="&amp;G141&amp;"))", "Bar", "", "Close", "5", "0", "", "", "","FALSE","T"))</f>
        <v/>
      </c>
      <c r="AB141" s="115" t="str">
        <f>IF(O141=1,"",RTD("cqg.rtd",,"StudyData", "(Vol("&amp;$E$21&amp;")when  (LocalYear("&amp;$E$21&amp;")="&amp;$D$11&amp;" AND LocalMonth("&amp;$E$21&amp;")="&amp;$C$11&amp;" AND LocalDay("&amp;$E$21&amp;")="&amp;$B$11&amp;" AND LocalHour("&amp;$E$21&amp;")="&amp;F141&amp;" AND LocalMinute("&amp;$E$21&amp;")="&amp;G141&amp;"))", "Bar", "", "Close", "5", "0", "", "", "","FALSE","T"))</f>
        <v/>
      </c>
      <c r="AC141" s="116" t="str">
        <f t="shared" si="23"/>
        <v/>
      </c>
      <c r="AE141" s="115" t="str">
        <f ca="1">IF($R141=1,SUM($S$1:S141),"")</f>
        <v/>
      </c>
      <c r="AF141" s="115" t="str">
        <f ca="1">IF($R141=1,SUM($T$1:T141),"")</f>
        <v/>
      </c>
      <c r="AG141" s="115" t="str">
        <f ca="1">IF($R141=1,SUM($U$1:U141),"")</f>
        <v/>
      </c>
      <c r="AH141" s="115" t="str">
        <f ca="1">IF($R141=1,SUM($V$1:V141),"")</f>
        <v/>
      </c>
      <c r="AI141" s="115" t="str">
        <f ca="1">IF($R141=1,SUM($W$1:W141),"")</f>
        <v/>
      </c>
      <c r="AJ141" s="115" t="str">
        <f ca="1">IF($R141=1,SUM($X$1:X141),"")</f>
        <v/>
      </c>
      <c r="AK141" s="115" t="str">
        <f ca="1">IF($R141=1,SUM($Y$1:Y141),"")</f>
        <v/>
      </c>
      <c r="AL141" s="115" t="str">
        <f ca="1">IF($R141=1,SUM($Z$1:Z141),"")</f>
        <v/>
      </c>
      <c r="AM141" s="115" t="str">
        <f ca="1">IF($R141=1,SUM($AA$1:AA141),"")</f>
        <v/>
      </c>
      <c r="AN141" s="115" t="str">
        <f ca="1">IF($R141=1,SUM($AB$1:AB141),"")</f>
        <v/>
      </c>
      <c r="AO141" s="115" t="str">
        <f ca="1">IF($R141=1,SUM($AC$1:AC141),"")</f>
        <v/>
      </c>
      <c r="AQ141" s="120" t="str">
        <f t="shared" si="28"/>
        <v>19:00</v>
      </c>
    </row>
    <row r="142" spans="6:43" x14ac:dyDescent="0.3">
      <c r="F142" s="115">
        <f t="shared" si="29"/>
        <v>19</v>
      </c>
      <c r="G142" s="117" t="str">
        <f t="shared" si="24"/>
        <v>05</v>
      </c>
      <c r="H142" s="118">
        <f t="shared" si="25"/>
        <v>0.79513888888888884</v>
      </c>
      <c r="K142" s="116" t="str">
        <f xml:space="preserve"> IF(O142=1,"",RTD("cqg.rtd",,"StudyData",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/>
      </c>
      <c r="L142" s="116" t="e">
        <f>IF(K142="",NA(),RTD("cqg.rtd",,"StudyData",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>#N/A</v>
      </c>
      <c r="O142" s="115">
        <f t="shared" si="26"/>
        <v>1</v>
      </c>
      <c r="R142" s="115">
        <f t="shared" ca="1" si="27"/>
        <v>1.1059999999999883</v>
      </c>
      <c r="S142" s="115" t="str">
        <f>IF(O142=1,"",RTD("cqg.rtd",,"StudyData", "(Vol("&amp;$E$13&amp;")when  (LocalYear("&amp;$E$13&amp;")="&amp;$D$2&amp;" AND LocalMonth("&amp;$E$13&amp;")="&amp;$C$2&amp;" AND LocalDay("&amp;$E$13&amp;")="&amp;$B$2&amp;" AND LocalHour("&amp;$E$13&amp;")="&amp;F142&amp;" AND LocalMinute("&amp;$E$13&amp;")="&amp;G142&amp;"))", "Bar", "", "Close", "5", "0", "", "", "","FALSE","T"))</f>
        <v/>
      </c>
      <c r="T142" s="115" t="str">
        <f>IF(O142=1,"",RTD("cqg.rtd",,"StudyData", "(Vol("&amp;$E$14&amp;")when  (LocalYear("&amp;$E$14&amp;")="&amp;$D$3&amp;" AND LocalMonth("&amp;$E$14&amp;")="&amp;$C$3&amp;" AND LocalDay("&amp;$E$14&amp;")="&amp;$B$3&amp;" AND LocalHour("&amp;$E$14&amp;")="&amp;F142&amp;" AND LocalMinute("&amp;$E$14&amp;")="&amp;G142&amp;"))", "Bar", "", "Close", "5", "0", "", "", "","FALSE","T"))</f>
        <v/>
      </c>
      <c r="U142" s="115" t="str">
        <f>IF(O142=1,"",RTD("cqg.rtd",,"StudyData", "(Vol("&amp;$E$15&amp;")when  (LocalYear("&amp;$E$15&amp;")="&amp;$D$4&amp;" AND LocalMonth("&amp;$E$15&amp;")="&amp;$C$4&amp;" AND LocalDay("&amp;$E$15&amp;")="&amp;$B$4&amp;" AND LocalHour("&amp;$E$15&amp;")="&amp;F142&amp;" AND LocalMinute("&amp;$E$15&amp;")="&amp;G142&amp;"))", "Bar", "", "Close", "5", "0", "", "", "","FALSE","T"))</f>
        <v/>
      </c>
      <c r="V142" s="115" t="str">
        <f>IF(O142=1,"",RTD("cqg.rtd",,"StudyData", "(Vol("&amp;$E$16&amp;")when  (LocalYear("&amp;$E$16&amp;")="&amp;$D$5&amp;" AND LocalMonth("&amp;$E$16&amp;")="&amp;$C$5&amp;" AND LocalDay("&amp;$E$16&amp;")="&amp;$B$5&amp;" AND LocalHour("&amp;$E$16&amp;")="&amp;F142&amp;" AND LocalMinute("&amp;$E$16&amp;")="&amp;G142&amp;"))", "Bar", "", "Close", "5", "0", "", "", "","FALSE","T"))</f>
        <v/>
      </c>
      <c r="W142" s="115" t="str">
        <f>IF(O142=1,"",RTD("cqg.rtd",,"StudyData", "(Vol("&amp;$E$17&amp;")when  (LocalYear("&amp;$E$17&amp;")="&amp;$D$6&amp;" AND LocalMonth("&amp;$E$17&amp;")="&amp;$C$6&amp;" AND LocalDay("&amp;$E$17&amp;")="&amp;$B$6&amp;" AND LocalHour("&amp;$E$17&amp;")="&amp;F142&amp;" AND LocalMinute("&amp;$E$17&amp;")="&amp;G142&amp;"))", "Bar", "", "Close", "5", "0", "", "", "","FALSE","T"))</f>
        <v/>
      </c>
      <c r="X142" s="115" t="str">
        <f>IF(O142=1,"",RTD("cqg.rtd",,"StudyData", "(Vol("&amp;$E$18&amp;")when  (LocalYear("&amp;$E$18&amp;")="&amp;$D$7&amp;" AND LocalMonth("&amp;$E$18&amp;")="&amp;$C$7&amp;" AND LocalDay("&amp;$E$18&amp;")="&amp;$B$7&amp;" AND LocalHour("&amp;$E$18&amp;")="&amp;F142&amp;" AND LocalMinute("&amp;$E$18&amp;")="&amp;G142&amp;"))", "Bar", "", "Close", "5", "0", "", "", "","FALSE","T"))</f>
        <v/>
      </c>
      <c r="Y142" s="115" t="str">
        <f>IF(O142=1,"",RTD("cqg.rtd",,"StudyData", "(Vol("&amp;$E$19&amp;")when  (LocalYear("&amp;$E$19&amp;")="&amp;$D$8&amp;" AND LocalMonth("&amp;$E$19&amp;")="&amp;$C$8&amp;" AND LocalDay("&amp;$E$19&amp;")="&amp;$B$8&amp;" AND LocalHour("&amp;$E$19&amp;")="&amp;F142&amp;" AND LocalMinute("&amp;$E$19&amp;")="&amp;G142&amp;"))", "Bar", "", "Close", "5", "0", "", "", "","FALSE","T"))</f>
        <v/>
      </c>
      <c r="Z142" s="115" t="str">
        <f>IF(O142=1,"",RTD("cqg.rtd",,"StudyData", "(Vol("&amp;$E$20&amp;")when  (LocalYear("&amp;$E$20&amp;")="&amp;$D$9&amp;" AND LocalMonth("&amp;$E$20&amp;")="&amp;$C$9&amp;" AND LocalDay("&amp;$E$20&amp;")="&amp;$B$9&amp;" AND LocalHour("&amp;$E$20&amp;")="&amp;F142&amp;" AND LocalMinute("&amp;$E$20&amp;")="&amp;G142&amp;"))", "Bar", "", "Close", "5", "0", "", "", "","FALSE","T"))</f>
        <v/>
      </c>
      <c r="AA142" s="115" t="str">
        <f>IF(O142=1,"",RTD("cqg.rtd",,"StudyData", "(Vol("&amp;$E$21&amp;")when  (LocalYear("&amp;$E$21&amp;")="&amp;$D$10&amp;" AND LocalMonth("&amp;$E$21&amp;")="&amp;$C$10&amp;" AND LocalDay("&amp;$E$21&amp;")="&amp;$B$10&amp;" AND LocalHour("&amp;$E$21&amp;")="&amp;F142&amp;" AND LocalMinute("&amp;$E$21&amp;")="&amp;G142&amp;"))", "Bar", "", "Close", "5", "0", "", "", "","FALSE","T"))</f>
        <v/>
      </c>
      <c r="AB142" s="115" t="str">
        <f>IF(O142=1,"",RTD("cqg.rtd",,"StudyData", "(Vol("&amp;$E$21&amp;")when  (LocalYear("&amp;$E$21&amp;")="&amp;$D$11&amp;" AND LocalMonth("&amp;$E$21&amp;")="&amp;$C$11&amp;" AND LocalDay("&amp;$E$21&amp;")="&amp;$B$11&amp;" AND LocalHour("&amp;$E$21&amp;")="&amp;F142&amp;" AND LocalMinute("&amp;$E$21&amp;")="&amp;G142&amp;"))", "Bar", "", "Close", "5", "0", "", "", "","FALSE","T"))</f>
        <v/>
      </c>
      <c r="AC142" s="116" t="str">
        <f t="shared" si="23"/>
        <v/>
      </c>
      <c r="AE142" s="115" t="str">
        <f ca="1">IF($R142=1,SUM($S$1:S142),"")</f>
        <v/>
      </c>
      <c r="AF142" s="115" t="str">
        <f ca="1">IF($R142=1,SUM($T$1:T142),"")</f>
        <v/>
      </c>
      <c r="AG142" s="115" t="str">
        <f ca="1">IF($R142=1,SUM($U$1:U142),"")</f>
        <v/>
      </c>
      <c r="AH142" s="115" t="str">
        <f ca="1">IF($R142=1,SUM($V$1:V142),"")</f>
        <v/>
      </c>
      <c r="AI142" s="115" t="str">
        <f ca="1">IF($R142=1,SUM($W$1:W142),"")</f>
        <v/>
      </c>
      <c r="AJ142" s="115" t="str">
        <f ca="1">IF($R142=1,SUM($X$1:X142),"")</f>
        <v/>
      </c>
      <c r="AK142" s="115" t="str">
        <f ca="1">IF($R142=1,SUM($Y$1:Y142),"")</f>
        <v/>
      </c>
      <c r="AL142" s="115" t="str">
        <f ca="1">IF($R142=1,SUM($Z$1:Z142),"")</f>
        <v/>
      </c>
      <c r="AM142" s="115" t="str">
        <f ca="1">IF($R142=1,SUM($AA$1:AA142),"")</f>
        <v/>
      </c>
      <c r="AN142" s="115" t="str">
        <f ca="1">IF($R142=1,SUM($AB$1:AB142),"")</f>
        <v/>
      </c>
      <c r="AO142" s="115" t="str">
        <f ca="1">IF($R142=1,SUM($AC$1:AC142),"")</f>
        <v/>
      </c>
      <c r="AQ142" s="120" t="str">
        <f t="shared" si="28"/>
        <v>19:05</v>
      </c>
    </row>
    <row r="143" spans="6:43" x14ac:dyDescent="0.3">
      <c r="F143" s="115">
        <f t="shared" si="29"/>
        <v>19</v>
      </c>
      <c r="G143" s="117">
        <f t="shared" si="24"/>
        <v>10</v>
      </c>
      <c r="H143" s="118">
        <f t="shared" si="25"/>
        <v>0.79861111111111116</v>
      </c>
      <c r="K143" s="116" t="str">
        <f xml:space="preserve"> IF(O143=1,"",RTD("cqg.rtd",,"StudyData",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/>
      </c>
      <c r="L143" s="116" t="e">
        <f>IF(K143="",NA(),RTD("cqg.rtd",,"StudyData",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>#N/A</v>
      </c>
      <c r="O143" s="115">
        <f t="shared" si="26"/>
        <v>1</v>
      </c>
      <c r="R143" s="115">
        <f t="shared" ca="1" si="27"/>
        <v>1.1069999999999882</v>
      </c>
      <c r="S143" s="115" t="str">
        <f>IF(O143=1,"",RTD("cqg.rtd",,"StudyData", "(Vol("&amp;$E$13&amp;")when  (LocalYear("&amp;$E$13&amp;")="&amp;$D$2&amp;" AND LocalMonth("&amp;$E$13&amp;")="&amp;$C$2&amp;" AND LocalDay("&amp;$E$13&amp;")="&amp;$B$2&amp;" AND LocalHour("&amp;$E$13&amp;")="&amp;F143&amp;" AND LocalMinute("&amp;$E$13&amp;")="&amp;G143&amp;"))", "Bar", "", "Close", "5", "0", "", "", "","FALSE","T"))</f>
        <v/>
      </c>
      <c r="T143" s="115" t="str">
        <f>IF(O143=1,"",RTD("cqg.rtd",,"StudyData", "(Vol("&amp;$E$14&amp;")when  (LocalYear("&amp;$E$14&amp;")="&amp;$D$3&amp;" AND LocalMonth("&amp;$E$14&amp;")="&amp;$C$3&amp;" AND LocalDay("&amp;$E$14&amp;")="&amp;$B$3&amp;" AND LocalHour("&amp;$E$14&amp;")="&amp;F143&amp;" AND LocalMinute("&amp;$E$14&amp;")="&amp;G143&amp;"))", "Bar", "", "Close", "5", "0", "", "", "","FALSE","T"))</f>
        <v/>
      </c>
      <c r="U143" s="115" t="str">
        <f>IF(O143=1,"",RTD("cqg.rtd",,"StudyData", "(Vol("&amp;$E$15&amp;")when  (LocalYear("&amp;$E$15&amp;")="&amp;$D$4&amp;" AND LocalMonth("&amp;$E$15&amp;")="&amp;$C$4&amp;" AND LocalDay("&amp;$E$15&amp;")="&amp;$B$4&amp;" AND LocalHour("&amp;$E$15&amp;")="&amp;F143&amp;" AND LocalMinute("&amp;$E$15&amp;")="&amp;G143&amp;"))", "Bar", "", "Close", "5", "0", "", "", "","FALSE","T"))</f>
        <v/>
      </c>
      <c r="V143" s="115" t="str">
        <f>IF(O143=1,"",RTD("cqg.rtd",,"StudyData", "(Vol("&amp;$E$16&amp;")when  (LocalYear("&amp;$E$16&amp;")="&amp;$D$5&amp;" AND LocalMonth("&amp;$E$16&amp;")="&amp;$C$5&amp;" AND LocalDay("&amp;$E$16&amp;")="&amp;$B$5&amp;" AND LocalHour("&amp;$E$16&amp;")="&amp;F143&amp;" AND LocalMinute("&amp;$E$16&amp;")="&amp;G143&amp;"))", "Bar", "", "Close", "5", "0", "", "", "","FALSE","T"))</f>
        <v/>
      </c>
      <c r="W143" s="115" t="str">
        <f>IF(O143=1,"",RTD("cqg.rtd",,"StudyData", "(Vol("&amp;$E$17&amp;")when  (LocalYear("&amp;$E$17&amp;")="&amp;$D$6&amp;" AND LocalMonth("&amp;$E$17&amp;")="&amp;$C$6&amp;" AND LocalDay("&amp;$E$17&amp;")="&amp;$B$6&amp;" AND LocalHour("&amp;$E$17&amp;")="&amp;F143&amp;" AND LocalMinute("&amp;$E$17&amp;")="&amp;G143&amp;"))", "Bar", "", "Close", "5", "0", "", "", "","FALSE","T"))</f>
        <v/>
      </c>
      <c r="X143" s="115" t="str">
        <f>IF(O143=1,"",RTD("cqg.rtd",,"StudyData", "(Vol("&amp;$E$18&amp;")when  (LocalYear("&amp;$E$18&amp;")="&amp;$D$7&amp;" AND LocalMonth("&amp;$E$18&amp;")="&amp;$C$7&amp;" AND LocalDay("&amp;$E$18&amp;")="&amp;$B$7&amp;" AND LocalHour("&amp;$E$18&amp;")="&amp;F143&amp;" AND LocalMinute("&amp;$E$18&amp;")="&amp;G143&amp;"))", "Bar", "", "Close", "5", "0", "", "", "","FALSE","T"))</f>
        <v/>
      </c>
      <c r="Y143" s="115" t="str">
        <f>IF(O143=1,"",RTD("cqg.rtd",,"StudyData", "(Vol("&amp;$E$19&amp;")when  (LocalYear("&amp;$E$19&amp;")="&amp;$D$8&amp;" AND LocalMonth("&amp;$E$19&amp;")="&amp;$C$8&amp;" AND LocalDay("&amp;$E$19&amp;")="&amp;$B$8&amp;" AND LocalHour("&amp;$E$19&amp;")="&amp;F143&amp;" AND LocalMinute("&amp;$E$19&amp;")="&amp;G143&amp;"))", "Bar", "", "Close", "5", "0", "", "", "","FALSE","T"))</f>
        <v/>
      </c>
      <c r="Z143" s="115" t="str">
        <f>IF(O143=1,"",RTD("cqg.rtd",,"StudyData", "(Vol("&amp;$E$20&amp;")when  (LocalYear("&amp;$E$20&amp;")="&amp;$D$9&amp;" AND LocalMonth("&amp;$E$20&amp;")="&amp;$C$9&amp;" AND LocalDay("&amp;$E$20&amp;")="&amp;$B$9&amp;" AND LocalHour("&amp;$E$20&amp;")="&amp;F143&amp;" AND LocalMinute("&amp;$E$20&amp;")="&amp;G143&amp;"))", "Bar", "", "Close", "5", "0", "", "", "","FALSE","T"))</f>
        <v/>
      </c>
      <c r="AA143" s="115" t="str">
        <f>IF(O143=1,"",RTD("cqg.rtd",,"StudyData", "(Vol("&amp;$E$21&amp;")when  (LocalYear("&amp;$E$21&amp;")="&amp;$D$10&amp;" AND LocalMonth("&amp;$E$21&amp;")="&amp;$C$10&amp;" AND LocalDay("&amp;$E$21&amp;")="&amp;$B$10&amp;" AND LocalHour("&amp;$E$21&amp;")="&amp;F143&amp;" AND LocalMinute("&amp;$E$21&amp;")="&amp;G143&amp;"))", "Bar", "", "Close", "5", "0", "", "", "","FALSE","T"))</f>
        <v/>
      </c>
      <c r="AB143" s="115" t="str">
        <f>IF(O143=1,"",RTD("cqg.rtd",,"StudyData", "(Vol("&amp;$E$21&amp;")when  (LocalYear("&amp;$E$21&amp;")="&amp;$D$11&amp;" AND LocalMonth("&amp;$E$21&amp;")="&amp;$C$11&amp;" AND LocalDay("&amp;$E$21&amp;")="&amp;$B$11&amp;" AND LocalHour("&amp;$E$21&amp;")="&amp;F143&amp;" AND LocalMinute("&amp;$E$21&amp;")="&amp;G143&amp;"))", "Bar", "", "Close", "5", "0", "", "", "","FALSE","T"))</f>
        <v/>
      </c>
      <c r="AC143" s="116" t="str">
        <f t="shared" si="23"/>
        <v/>
      </c>
      <c r="AE143" s="115" t="str">
        <f ca="1">IF($R143=1,SUM($S$1:S143),"")</f>
        <v/>
      </c>
      <c r="AF143" s="115" t="str">
        <f ca="1">IF($R143=1,SUM($T$1:T143),"")</f>
        <v/>
      </c>
      <c r="AG143" s="115" t="str">
        <f ca="1">IF($R143=1,SUM($U$1:U143),"")</f>
        <v/>
      </c>
      <c r="AH143" s="115" t="str">
        <f ca="1">IF($R143=1,SUM($V$1:V143),"")</f>
        <v/>
      </c>
      <c r="AI143" s="115" t="str">
        <f ca="1">IF($R143=1,SUM($W$1:W143),"")</f>
        <v/>
      </c>
      <c r="AJ143" s="115" t="str">
        <f ca="1">IF($R143=1,SUM($X$1:X143),"")</f>
        <v/>
      </c>
      <c r="AK143" s="115" t="str">
        <f ca="1">IF($R143=1,SUM($Y$1:Y143),"")</f>
        <v/>
      </c>
      <c r="AL143" s="115" t="str">
        <f ca="1">IF($R143=1,SUM($Z$1:Z143),"")</f>
        <v/>
      </c>
      <c r="AM143" s="115" t="str">
        <f ca="1">IF($R143=1,SUM($AA$1:AA143),"")</f>
        <v/>
      </c>
      <c r="AN143" s="115" t="str">
        <f ca="1">IF($R143=1,SUM($AB$1:AB143),"")</f>
        <v/>
      </c>
      <c r="AO143" s="115" t="str">
        <f ca="1">IF($R143=1,SUM($AC$1:AC143),"")</f>
        <v/>
      </c>
      <c r="AQ143" s="120" t="str">
        <f t="shared" si="28"/>
        <v>19:10</v>
      </c>
    </row>
    <row r="144" spans="6:43" x14ac:dyDescent="0.3">
      <c r="F144" s="115">
        <f t="shared" si="29"/>
        <v>19</v>
      </c>
      <c r="G144" s="117">
        <f t="shared" si="24"/>
        <v>15</v>
      </c>
      <c r="H144" s="118">
        <f t="shared" si="25"/>
        <v>0.80208333333333337</v>
      </c>
      <c r="K144" s="116" t="str">
        <f xml:space="preserve"> IF(O144=1,"",RTD("cqg.rtd",,"StudyData",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/>
      </c>
      <c r="L144" s="116" t="e">
        <f>IF(K144="",NA(),RTD("cqg.rtd",,"StudyData",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>#N/A</v>
      </c>
      <c r="O144" s="115">
        <f t="shared" si="26"/>
        <v>1</v>
      </c>
      <c r="R144" s="115">
        <f t="shared" ca="1" si="27"/>
        <v>1.1079999999999881</v>
      </c>
      <c r="S144" s="115" t="str">
        <f>IF(O144=1,"",RTD("cqg.rtd",,"StudyData", "(Vol("&amp;$E$13&amp;")when  (LocalYear("&amp;$E$13&amp;")="&amp;$D$2&amp;" AND LocalMonth("&amp;$E$13&amp;")="&amp;$C$2&amp;" AND LocalDay("&amp;$E$13&amp;")="&amp;$B$2&amp;" AND LocalHour("&amp;$E$13&amp;")="&amp;F144&amp;" AND LocalMinute("&amp;$E$13&amp;")="&amp;G144&amp;"))", "Bar", "", "Close", "5", "0", "", "", "","FALSE","T"))</f>
        <v/>
      </c>
      <c r="T144" s="115" t="str">
        <f>IF(O144=1,"",RTD("cqg.rtd",,"StudyData", "(Vol("&amp;$E$14&amp;")when  (LocalYear("&amp;$E$14&amp;")="&amp;$D$3&amp;" AND LocalMonth("&amp;$E$14&amp;")="&amp;$C$3&amp;" AND LocalDay("&amp;$E$14&amp;")="&amp;$B$3&amp;" AND LocalHour("&amp;$E$14&amp;")="&amp;F144&amp;" AND LocalMinute("&amp;$E$14&amp;")="&amp;G144&amp;"))", "Bar", "", "Close", "5", "0", "", "", "","FALSE","T"))</f>
        <v/>
      </c>
      <c r="U144" s="115" t="str">
        <f>IF(O144=1,"",RTD("cqg.rtd",,"StudyData", "(Vol("&amp;$E$15&amp;")when  (LocalYear("&amp;$E$15&amp;")="&amp;$D$4&amp;" AND LocalMonth("&amp;$E$15&amp;")="&amp;$C$4&amp;" AND LocalDay("&amp;$E$15&amp;")="&amp;$B$4&amp;" AND LocalHour("&amp;$E$15&amp;")="&amp;F144&amp;" AND LocalMinute("&amp;$E$15&amp;")="&amp;G144&amp;"))", "Bar", "", "Close", "5", "0", "", "", "","FALSE","T"))</f>
        <v/>
      </c>
      <c r="V144" s="115" t="str">
        <f>IF(O144=1,"",RTD("cqg.rtd",,"StudyData", "(Vol("&amp;$E$16&amp;")when  (LocalYear("&amp;$E$16&amp;")="&amp;$D$5&amp;" AND LocalMonth("&amp;$E$16&amp;")="&amp;$C$5&amp;" AND LocalDay("&amp;$E$16&amp;")="&amp;$B$5&amp;" AND LocalHour("&amp;$E$16&amp;")="&amp;F144&amp;" AND LocalMinute("&amp;$E$16&amp;")="&amp;G144&amp;"))", "Bar", "", "Close", "5", "0", "", "", "","FALSE","T"))</f>
        <v/>
      </c>
      <c r="W144" s="115" t="str">
        <f>IF(O144=1,"",RTD("cqg.rtd",,"StudyData", "(Vol("&amp;$E$17&amp;")when  (LocalYear("&amp;$E$17&amp;")="&amp;$D$6&amp;" AND LocalMonth("&amp;$E$17&amp;")="&amp;$C$6&amp;" AND LocalDay("&amp;$E$17&amp;")="&amp;$B$6&amp;" AND LocalHour("&amp;$E$17&amp;")="&amp;F144&amp;" AND LocalMinute("&amp;$E$17&amp;")="&amp;G144&amp;"))", "Bar", "", "Close", "5", "0", "", "", "","FALSE","T"))</f>
        <v/>
      </c>
      <c r="X144" s="115" t="str">
        <f>IF(O144=1,"",RTD("cqg.rtd",,"StudyData", "(Vol("&amp;$E$18&amp;")when  (LocalYear("&amp;$E$18&amp;")="&amp;$D$7&amp;" AND LocalMonth("&amp;$E$18&amp;")="&amp;$C$7&amp;" AND LocalDay("&amp;$E$18&amp;")="&amp;$B$7&amp;" AND LocalHour("&amp;$E$18&amp;")="&amp;F144&amp;" AND LocalMinute("&amp;$E$18&amp;")="&amp;G144&amp;"))", "Bar", "", "Close", "5", "0", "", "", "","FALSE","T"))</f>
        <v/>
      </c>
      <c r="Y144" s="115" t="str">
        <f>IF(O144=1,"",RTD("cqg.rtd",,"StudyData", "(Vol("&amp;$E$19&amp;")when  (LocalYear("&amp;$E$19&amp;")="&amp;$D$8&amp;" AND LocalMonth("&amp;$E$19&amp;")="&amp;$C$8&amp;" AND LocalDay("&amp;$E$19&amp;")="&amp;$B$8&amp;" AND LocalHour("&amp;$E$19&amp;")="&amp;F144&amp;" AND LocalMinute("&amp;$E$19&amp;")="&amp;G144&amp;"))", "Bar", "", "Close", "5", "0", "", "", "","FALSE","T"))</f>
        <v/>
      </c>
      <c r="Z144" s="115" t="str">
        <f>IF(O144=1,"",RTD("cqg.rtd",,"StudyData", "(Vol("&amp;$E$20&amp;")when  (LocalYear("&amp;$E$20&amp;")="&amp;$D$9&amp;" AND LocalMonth("&amp;$E$20&amp;")="&amp;$C$9&amp;" AND LocalDay("&amp;$E$20&amp;")="&amp;$B$9&amp;" AND LocalHour("&amp;$E$20&amp;")="&amp;F144&amp;" AND LocalMinute("&amp;$E$20&amp;")="&amp;G144&amp;"))", "Bar", "", "Close", "5", "0", "", "", "","FALSE","T"))</f>
        <v/>
      </c>
      <c r="AA144" s="115" t="str">
        <f>IF(O144=1,"",RTD("cqg.rtd",,"StudyData", "(Vol("&amp;$E$21&amp;")when  (LocalYear("&amp;$E$21&amp;")="&amp;$D$10&amp;" AND LocalMonth("&amp;$E$21&amp;")="&amp;$C$10&amp;" AND LocalDay("&amp;$E$21&amp;")="&amp;$B$10&amp;" AND LocalHour("&amp;$E$21&amp;")="&amp;F144&amp;" AND LocalMinute("&amp;$E$21&amp;")="&amp;G144&amp;"))", "Bar", "", "Close", "5", "0", "", "", "","FALSE","T"))</f>
        <v/>
      </c>
      <c r="AB144" s="115" t="str">
        <f>IF(O144=1,"",RTD("cqg.rtd",,"StudyData", "(Vol("&amp;$E$21&amp;")when  (LocalYear("&amp;$E$21&amp;")="&amp;$D$11&amp;" AND LocalMonth("&amp;$E$21&amp;")="&amp;$C$11&amp;" AND LocalDay("&amp;$E$21&amp;")="&amp;$B$11&amp;" AND LocalHour("&amp;$E$21&amp;")="&amp;F144&amp;" AND LocalMinute("&amp;$E$21&amp;")="&amp;G144&amp;"))", "Bar", "", "Close", "5", "0", "", "", "","FALSE","T"))</f>
        <v/>
      </c>
      <c r="AC144" s="116" t="str">
        <f t="shared" si="23"/>
        <v/>
      </c>
      <c r="AE144" s="115" t="str">
        <f ca="1">IF($R144=1,SUM($S$1:S144),"")</f>
        <v/>
      </c>
      <c r="AF144" s="115" t="str">
        <f ca="1">IF($R144=1,SUM($T$1:T144),"")</f>
        <v/>
      </c>
      <c r="AG144" s="115" t="str">
        <f ca="1">IF($R144=1,SUM($U$1:U144),"")</f>
        <v/>
      </c>
      <c r="AH144" s="115" t="str">
        <f ca="1">IF($R144=1,SUM($V$1:V144),"")</f>
        <v/>
      </c>
      <c r="AI144" s="115" t="str">
        <f ca="1">IF($R144=1,SUM($W$1:W144),"")</f>
        <v/>
      </c>
      <c r="AJ144" s="115" t="str">
        <f ca="1">IF($R144=1,SUM($X$1:X144),"")</f>
        <v/>
      </c>
      <c r="AK144" s="115" t="str">
        <f ca="1">IF($R144=1,SUM($Y$1:Y144),"")</f>
        <v/>
      </c>
      <c r="AL144" s="115" t="str">
        <f ca="1">IF($R144=1,SUM($Z$1:Z144),"")</f>
        <v/>
      </c>
      <c r="AM144" s="115" t="str">
        <f ca="1">IF($R144=1,SUM($AA$1:AA144),"")</f>
        <v/>
      </c>
      <c r="AN144" s="115" t="str">
        <f ca="1">IF($R144=1,SUM($AB$1:AB144),"")</f>
        <v/>
      </c>
      <c r="AO144" s="115" t="str">
        <f ca="1">IF($R144=1,SUM($AC$1:AC144),"")</f>
        <v/>
      </c>
      <c r="AQ144" s="120" t="str">
        <f t="shared" si="28"/>
        <v>19:15</v>
      </c>
    </row>
    <row r="145" spans="6:43" x14ac:dyDescent="0.3">
      <c r="F145" s="115">
        <f t="shared" si="29"/>
        <v>19</v>
      </c>
      <c r="G145" s="117">
        <f t="shared" si="24"/>
        <v>20</v>
      </c>
      <c r="H145" s="118">
        <f t="shared" si="25"/>
        <v>0.80555555555555547</v>
      </c>
      <c r="K145" s="116" t="str">
        <f xml:space="preserve"> IF(O145=1,"",RTD("cqg.rtd",,"StudyData",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/>
      </c>
      <c r="L145" s="116" t="e">
        <f>IF(K145="",NA(),RTD("cqg.rtd",,"StudyData",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>#N/A</v>
      </c>
      <c r="O145" s="115">
        <f t="shared" si="26"/>
        <v>1</v>
      </c>
      <c r="R145" s="115">
        <f t="shared" ca="1" si="27"/>
        <v>1.108999999999988</v>
      </c>
      <c r="S145" s="115" t="str">
        <f>IF(O145=1,"",RTD("cqg.rtd",,"StudyData", "(Vol("&amp;$E$13&amp;")when  (LocalYear("&amp;$E$13&amp;")="&amp;$D$2&amp;" AND LocalMonth("&amp;$E$13&amp;")="&amp;$C$2&amp;" AND LocalDay("&amp;$E$13&amp;")="&amp;$B$2&amp;" AND LocalHour("&amp;$E$13&amp;")="&amp;F145&amp;" AND LocalMinute("&amp;$E$13&amp;")="&amp;G145&amp;"))", "Bar", "", "Close", "5", "0", "", "", "","FALSE","T"))</f>
        <v/>
      </c>
      <c r="T145" s="115" t="str">
        <f>IF(O145=1,"",RTD("cqg.rtd",,"StudyData", "(Vol("&amp;$E$14&amp;")when  (LocalYear("&amp;$E$14&amp;")="&amp;$D$3&amp;" AND LocalMonth("&amp;$E$14&amp;")="&amp;$C$3&amp;" AND LocalDay("&amp;$E$14&amp;")="&amp;$B$3&amp;" AND LocalHour("&amp;$E$14&amp;")="&amp;F145&amp;" AND LocalMinute("&amp;$E$14&amp;")="&amp;G145&amp;"))", "Bar", "", "Close", "5", "0", "", "", "","FALSE","T"))</f>
        <v/>
      </c>
      <c r="U145" s="115" t="str">
        <f>IF(O145=1,"",RTD("cqg.rtd",,"StudyData", "(Vol("&amp;$E$15&amp;")when  (LocalYear("&amp;$E$15&amp;")="&amp;$D$4&amp;" AND LocalMonth("&amp;$E$15&amp;")="&amp;$C$4&amp;" AND LocalDay("&amp;$E$15&amp;")="&amp;$B$4&amp;" AND LocalHour("&amp;$E$15&amp;")="&amp;F145&amp;" AND LocalMinute("&amp;$E$15&amp;")="&amp;G145&amp;"))", "Bar", "", "Close", "5", "0", "", "", "","FALSE","T"))</f>
        <v/>
      </c>
      <c r="V145" s="115" t="str">
        <f>IF(O145=1,"",RTD("cqg.rtd",,"StudyData", "(Vol("&amp;$E$16&amp;")when  (LocalYear("&amp;$E$16&amp;")="&amp;$D$5&amp;" AND LocalMonth("&amp;$E$16&amp;")="&amp;$C$5&amp;" AND LocalDay("&amp;$E$16&amp;")="&amp;$B$5&amp;" AND LocalHour("&amp;$E$16&amp;")="&amp;F145&amp;" AND LocalMinute("&amp;$E$16&amp;")="&amp;G145&amp;"))", "Bar", "", "Close", "5", "0", "", "", "","FALSE","T"))</f>
        <v/>
      </c>
      <c r="W145" s="115" t="str">
        <f>IF(O145=1,"",RTD("cqg.rtd",,"StudyData", "(Vol("&amp;$E$17&amp;")when  (LocalYear("&amp;$E$17&amp;")="&amp;$D$6&amp;" AND LocalMonth("&amp;$E$17&amp;")="&amp;$C$6&amp;" AND LocalDay("&amp;$E$17&amp;")="&amp;$B$6&amp;" AND LocalHour("&amp;$E$17&amp;")="&amp;F145&amp;" AND LocalMinute("&amp;$E$17&amp;")="&amp;G145&amp;"))", "Bar", "", "Close", "5", "0", "", "", "","FALSE","T"))</f>
        <v/>
      </c>
      <c r="X145" s="115" t="str">
        <f>IF(O145=1,"",RTD("cqg.rtd",,"StudyData", "(Vol("&amp;$E$18&amp;")when  (LocalYear("&amp;$E$18&amp;")="&amp;$D$7&amp;" AND LocalMonth("&amp;$E$18&amp;")="&amp;$C$7&amp;" AND LocalDay("&amp;$E$18&amp;")="&amp;$B$7&amp;" AND LocalHour("&amp;$E$18&amp;")="&amp;F145&amp;" AND LocalMinute("&amp;$E$18&amp;")="&amp;G145&amp;"))", "Bar", "", "Close", "5", "0", "", "", "","FALSE","T"))</f>
        <v/>
      </c>
      <c r="Y145" s="115" t="str">
        <f>IF(O145=1,"",RTD("cqg.rtd",,"StudyData", "(Vol("&amp;$E$19&amp;")when  (LocalYear("&amp;$E$19&amp;")="&amp;$D$8&amp;" AND LocalMonth("&amp;$E$19&amp;")="&amp;$C$8&amp;" AND LocalDay("&amp;$E$19&amp;")="&amp;$B$8&amp;" AND LocalHour("&amp;$E$19&amp;")="&amp;F145&amp;" AND LocalMinute("&amp;$E$19&amp;")="&amp;G145&amp;"))", "Bar", "", "Close", "5", "0", "", "", "","FALSE","T"))</f>
        <v/>
      </c>
      <c r="Z145" s="115" t="str">
        <f>IF(O145=1,"",RTD("cqg.rtd",,"StudyData", "(Vol("&amp;$E$20&amp;")when  (LocalYear("&amp;$E$20&amp;")="&amp;$D$9&amp;" AND LocalMonth("&amp;$E$20&amp;")="&amp;$C$9&amp;" AND LocalDay("&amp;$E$20&amp;")="&amp;$B$9&amp;" AND LocalHour("&amp;$E$20&amp;")="&amp;F145&amp;" AND LocalMinute("&amp;$E$20&amp;")="&amp;G145&amp;"))", "Bar", "", "Close", "5", "0", "", "", "","FALSE","T"))</f>
        <v/>
      </c>
      <c r="AA145" s="115" t="str">
        <f>IF(O145=1,"",RTD("cqg.rtd",,"StudyData", "(Vol("&amp;$E$21&amp;")when  (LocalYear("&amp;$E$21&amp;")="&amp;$D$10&amp;" AND LocalMonth("&amp;$E$21&amp;")="&amp;$C$10&amp;" AND LocalDay("&amp;$E$21&amp;")="&amp;$B$10&amp;" AND LocalHour("&amp;$E$21&amp;")="&amp;F145&amp;" AND LocalMinute("&amp;$E$21&amp;")="&amp;G145&amp;"))", "Bar", "", "Close", "5", "0", "", "", "","FALSE","T"))</f>
        <v/>
      </c>
      <c r="AB145" s="115" t="str">
        <f>IF(O145=1,"",RTD("cqg.rtd",,"StudyData", "(Vol("&amp;$E$21&amp;")when  (LocalYear("&amp;$E$21&amp;")="&amp;$D$11&amp;" AND LocalMonth("&amp;$E$21&amp;")="&amp;$C$11&amp;" AND LocalDay("&amp;$E$21&amp;")="&amp;$B$11&amp;" AND LocalHour("&amp;$E$21&amp;")="&amp;F145&amp;" AND LocalMinute("&amp;$E$21&amp;")="&amp;G145&amp;"))", "Bar", "", "Close", "5", "0", "", "", "","FALSE","T"))</f>
        <v/>
      </c>
      <c r="AC145" s="116" t="str">
        <f t="shared" si="23"/>
        <v/>
      </c>
      <c r="AE145" s="115" t="str">
        <f ca="1">IF($R145=1,SUM($S$1:S145),"")</f>
        <v/>
      </c>
      <c r="AF145" s="115" t="str">
        <f ca="1">IF($R145=1,SUM($T$1:T145),"")</f>
        <v/>
      </c>
      <c r="AG145" s="115" t="str">
        <f ca="1">IF($R145=1,SUM($U$1:U145),"")</f>
        <v/>
      </c>
      <c r="AH145" s="115" t="str">
        <f ca="1">IF($R145=1,SUM($V$1:V145),"")</f>
        <v/>
      </c>
      <c r="AI145" s="115" t="str">
        <f ca="1">IF($R145=1,SUM($W$1:W145),"")</f>
        <v/>
      </c>
      <c r="AJ145" s="115" t="str">
        <f ca="1">IF($R145=1,SUM($X$1:X145),"")</f>
        <v/>
      </c>
      <c r="AK145" s="115" t="str">
        <f ca="1">IF($R145=1,SUM($Y$1:Y145),"")</f>
        <v/>
      </c>
      <c r="AL145" s="115" t="str">
        <f ca="1">IF($R145=1,SUM($Z$1:Z145),"")</f>
        <v/>
      </c>
      <c r="AM145" s="115" t="str">
        <f ca="1">IF($R145=1,SUM($AA$1:AA145),"")</f>
        <v/>
      </c>
      <c r="AN145" s="115" t="str">
        <f ca="1">IF($R145=1,SUM($AB$1:AB145),"")</f>
        <v/>
      </c>
      <c r="AO145" s="115" t="str">
        <f ca="1">IF($R145=1,SUM($AC$1:AC145),"")</f>
        <v/>
      </c>
      <c r="AQ145" s="120" t="str">
        <f t="shared" si="28"/>
        <v>19:20</v>
      </c>
    </row>
    <row r="146" spans="6:43" x14ac:dyDescent="0.3">
      <c r="F146" s="115">
        <f t="shared" si="29"/>
        <v>19</v>
      </c>
      <c r="G146" s="117">
        <f t="shared" si="24"/>
        <v>25</v>
      </c>
      <c r="H146" s="118">
        <f t="shared" si="25"/>
        <v>0.80902777777777779</v>
      </c>
      <c r="K146" s="116" t="str">
        <f xml:space="preserve"> IF(O146=1,"",RTD("cqg.rtd",,"StudyData",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/>
      </c>
      <c r="L146" s="116" t="e">
        <f>IF(K146="",NA(),RTD("cqg.rtd",,"StudyData",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>#N/A</v>
      </c>
      <c r="O146" s="115">
        <f t="shared" si="26"/>
        <v>1</v>
      </c>
      <c r="R146" s="115">
        <f t="shared" ca="1" si="27"/>
        <v>1.1099999999999879</v>
      </c>
      <c r="S146" s="115" t="str">
        <f>IF(O146=1,"",RTD("cqg.rtd",,"StudyData", "(Vol("&amp;$E$13&amp;")when  (LocalYear("&amp;$E$13&amp;")="&amp;$D$2&amp;" AND LocalMonth("&amp;$E$13&amp;")="&amp;$C$2&amp;" AND LocalDay("&amp;$E$13&amp;")="&amp;$B$2&amp;" AND LocalHour("&amp;$E$13&amp;")="&amp;F146&amp;" AND LocalMinute("&amp;$E$13&amp;")="&amp;G146&amp;"))", "Bar", "", "Close", "5", "0", "", "", "","FALSE","T"))</f>
        <v/>
      </c>
      <c r="T146" s="115" t="str">
        <f>IF(O146=1,"",RTD("cqg.rtd",,"StudyData", "(Vol("&amp;$E$14&amp;")when  (LocalYear("&amp;$E$14&amp;")="&amp;$D$3&amp;" AND LocalMonth("&amp;$E$14&amp;")="&amp;$C$3&amp;" AND LocalDay("&amp;$E$14&amp;")="&amp;$B$3&amp;" AND LocalHour("&amp;$E$14&amp;")="&amp;F146&amp;" AND LocalMinute("&amp;$E$14&amp;")="&amp;G146&amp;"))", "Bar", "", "Close", "5", "0", "", "", "","FALSE","T"))</f>
        <v/>
      </c>
      <c r="U146" s="115" t="str">
        <f>IF(O146=1,"",RTD("cqg.rtd",,"StudyData", "(Vol("&amp;$E$15&amp;")when  (LocalYear("&amp;$E$15&amp;")="&amp;$D$4&amp;" AND LocalMonth("&amp;$E$15&amp;")="&amp;$C$4&amp;" AND LocalDay("&amp;$E$15&amp;")="&amp;$B$4&amp;" AND LocalHour("&amp;$E$15&amp;")="&amp;F146&amp;" AND LocalMinute("&amp;$E$15&amp;")="&amp;G146&amp;"))", "Bar", "", "Close", "5", "0", "", "", "","FALSE","T"))</f>
        <v/>
      </c>
      <c r="V146" s="115" t="str">
        <f>IF(O146=1,"",RTD("cqg.rtd",,"StudyData", "(Vol("&amp;$E$16&amp;")when  (LocalYear("&amp;$E$16&amp;")="&amp;$D$5&amp;" AND LocalMonth("&amp;$E$16&amp;")="&amp;$C$5&amp;" AND LocalDay("&amp;$E$16&amp;")="&amp;$B$5&amp;" AND LocalHour("&amp;$E$16&amp;")="&amp;F146&amp;" AND LocalMinute("&amp;$E$16&amp;")="&amp;G146&amp;"))", "Bar", "", "Close", "5", "0", "", "", "","FALSE","T"))</f>
        <v/>
      </c>
      <c r="W146" s="115" t="str">
        <f>IF(O146=1,"",RTD("cqg.rtd",,"StudyData", "(Vol("&amp;$E$17&amp;")when  (LocalYear("&amp;$E$17&amp;")="&amp;$D$6&amp;" AND LocalMonth("&amp;$E$17&amp;")="&amp;$C$6&amp;" AND LocalDay("&amp;$E$17&amp;")="&amp;$B$6&amp;" AND LocalHour("&amp;$E$17&amp;")="&amp;F146&amp;" AND LocalMinute("&amp;$E$17&amp;")="&amp;G146&amp;"))", "Bar", "", "Close", "5", "0", "", "", "","FALSE","T"))</f>
        <v/>
      </c>
      <c r="X146" s="115" t="str">
        <f>IF(O146=1,"",RTD("cqg.rtd",,"StudyData", "(Vol("&amp;$E$18&amp;")when  (LocalYear("&amp;$E$18&amp;")="&amp;$D$7&amp;" AND LocalMonth("&amp;$E$18&amp;")="&amp;$C$7&amp;" AND LocalDay("&amp;$E$18&amp;")="&amp;$B$7&amp;" AND LocalHour("&amp;$E$18&amp;")="&amp;F146&amp;" AND LocalMinute("&amp;$E$18&amp;")="&amp;G146&amp;"))", "Bar", "", "Close", "5", "0", "", "", "","FALSE","T"))</f>
        <v/>
      </c>
      <c r="Y146" s="115" t="str">
        <f>IF(O146=1,"",RTD("cqg.rtd",,"StudyData", "(Vol("&amp;$E$19&amp;")when  (LocalYear("&amp;$E$19&amp;")="&amp;$D$8&amp;" AND LocalMonth("&amp;$E$19&amp;")="&amp;$C$8&amp;" AND LocalDay("&amp;$E$19&amp;")="&amp;$B$8&amp;" AND LocalHour("&amp;$E$19&amp;")="&amp;F146&amp;" AND LocalMinute("&amp;$E$19&amp;")="&amp;G146&amp;"))", "Bar", "", "Close", "5", "0", "", "", "","FALSE","T"))</f>
        <v/>
      </c>
      <c r="Z146" s="115" t="str">
        <f>IF(O146=1,"",RTD("cqg.rtd",,"StudyData", "(Vol("&amp;$E$20&amp;")when  (LocalYear("&amp;$E$20&amp;")="&amp;$D$9&amp;" AND LocalMonth("&amp;$E$20&amp;")="&amp;$C$9&amp;" AND LocalDay("&amp;$E$20&amp;")="&amp;$B$9&amp;" AND LocalHour("&amp;$E$20&amp;")="&amp;F146&amp;" AND LocalMinute("&amp;$E$20&amp;")="&amp;G146&amp;"))", "Bar", "", "Close", "5", "0", "", "", "","FALSE","T"))</f>
        <v/>
      </c>
      <c r="AA146" s="115" t="str">
        <f>IF(O146=1,"",RTD("cqg.rtd",,"StudyData", "(Vol("&amp;$E$21&amp;")when  (LocalYear("&amp;$E$21&amp;")="&amp;$D$10&amp;" AND LocalMonth("&amp;$E$21&amp;")="&amp;$C$10&amp;" AND LocalDay("&amp;$E$21&amp;")="&amp;$B$10&amp;" AND LocalHour("&amp;$E$21&amp;")="&amp;F146&amp;" AND LocalMinute("&amp;$E$21&amp;")="&amp;G146&amp;"))", "Bar", "", "Close", "5", "0", "", "", "","FALSE","T"))</f>
        <v/>
      </c>
      <c r="AB146" s="115" t="str">
        <f>IF(O146=1,"",RTD("cqg.rtd",,"StudyData", "(Vol("&amp;$E$21&amp;")when  (LocalYear("&amp;$E$21&amp;")="&amp;$D$11&amp;" AND LocalMonth("&amp;$E$21&amp;")="&amp;$C$11&amp;" AND LocalDay("&amp;$E$21&amp;")="&amp;$B$11&amp;" AND LocalHour("&amp;$E$21&amp;")="&amp;F146&amp;" AND LocalMinute("&amp;$E$21&amp;")="&amp;G146&amp;"))", "Bar", "", "Close", "5", "0", "", "", "","FALSE","T"))</f>
        <v/>
      </c>
      <c r="AC146" s="116" t="str">
        <f t="shared" si="23"/>
        <v/>
      </c>
      <c r="AE146" s="115" t="str">
        <f ca="1">IF($R146=1,SUM($S$1:S146),"")</f>
        <v/>
      </c>
      <c r="AF146" s="115" t="str">
        <f ca="1">IF($R146=1,SUM($T$1:T146),"")</f>
        <v/>
      </c>
      <c r="AG146" s="115" t="str">
        <f ca="1">IF($R146=1,SUM($U$1:U146),"")</f>
        <v/>
      </c>
      <c r="AH146" s="115" t="str">
        <f ca="1">IF($R146=1,SUM($V$1:V146),"")</f>
        <v/>
      </c>
      <c r="AI146" s="115" t="str">
        <f ca="1">IF($R146=1,SUM($W$1:W146),"")</f>
        <v/>
      </c>
      <c r="AJ146" s="115" t="str">
        <f ca="1">IF($R146=1,SUM($X$1:X146),"")</f>
        <v/>
      </c>
      <c r="AK146" s="115" t="str">
        <f ca="1">IF($R146=1,SUM($Y$1:Y146),"")</f>
        <v/>
      </c>
      <c r="AL146" s="115" t="str">
        <f ca="1">IF($R146=1,SUM($Z$1:Z146),"")</f>
        <v/>
      </c>
      <c r="AM146" s="115" t="str">
        <f ca="1">IF($R146=1,SUM($AA$1:AA146),"")</f>
        <v/>
      </c>
      <c r="AN146" s="115" t="str">
        <f ca="1">IF($R146=1,SUM($AB$1:AB146),"")</f>
        <v/>
      </c>
      <c r="AO146" s="115" t="str">
        <f ca="1">IF($R146=1,SUM($AC$1:AC146),"")</f>
        <v/>
      </c>
      <c r="AQ146" s="120" t="str">
        <f t="shared" si="28"/>
        <v>19:25</v>
      </c>
    </row>
    <row r="147" spans="6:43" x14ac:dyDescent="0.3">
      <c r="F147" s="115">
        <f t="shared" si="29"/>
        <v>19</v>
      </c>
      <c r="G147" s="117">
        <f t="shared" si="24"/>
        <v>30</v>
      </c>
      <c r="H147" s="118">
        <f t="shared" si="25"/>
        <v>0.8125</v>
      </c>
      <c r="K147" s="116" t="str">
        <f xml:space="preserve"> IF(O147=1,"",RTD("cqg.rtd",,"StudyData",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/>
      </c>
      <c r="L147" s="116" t="e">
        <f>IF(K147="",NA(),RTD("cqg.rtd",,"StudyData",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>#N/A</v>
      </c>
      <c r="O147" s="115">
        <f t="shared" si="26"/>
        <v>1</v>
      </c>
      <c r="R147" s="115">
        <f t="shared" ca="1" si="27"/>
        <v>1.1109999999999878</v>
      </c>
      <c r="S147" s="115" t="str">
        <f>IF(O147=1,"",RTD("cqg.rtd",,"StudyData", "(Vol("&amp;$E$13&amp;")when  (LocalYear("&amp;$E$13&amp;")="&amp;$D$2&amp;" AND LocalMonth("&amp;$E$13&amp;")="&amp;$C$2&amp;" AND LocalDay("&amp;$E$13&amp;")="&amp;$B$2&amp;" AND LocalHour("&amp;$E$13&amp;")="&amp;F147&amp;" AND LocalMinute("&amp;$E$13&amp;")="&amp;G147&amp;"))", "Bar", "", "Close", "5", "0", "", "", "","FALSE","T"))</f>
        <v/>
      </c>
      <c r="T147" s="115" t="str">
        <f>IF(O147=1,"",RTD("cqg.rtd",,"StudyData", "(Vol("&amp;$E$14&amp;")when  (LocalYear("&amp;$E$14&amp;")="&amp;$D$3&amp;" AND LocalMonth("&amp;$E$14&amp;")="&amp;$C$3&amp;" AND LocalDay("&amp;$E$14&amp;")="&amp;$B$3&amp;" AND LocalHour("&amp;$E$14&amp;")="&amp;F147&amp;" AND LocalMinute("&amp;$E$14&amp;")="&amp;G147&amp;"))", "Bar", "", "Close", "5", "0", "", "", "","FALSE","T"))</f>
        <v/>
      </c>
      <c r="U147" s="115" t="str">
        <f>IF(O147=1,"",RTD("cqg.rtd",,"StudyData", "(Vol("&amp;$E$15&amp;")when  (LocalYear("&amp;$E$15&amp;")="&amp;$D$4&amp;" AND LocalMonth("&amp;$E$15&amp;")="&amp;$C$4&amp;" AND LocalDay("&amp;$E$15&amp;")="&amp;$B$4&amp;" AND LocalHour("&amp;$E$15&amp;")="&amp;F147&amp;" AND LocalMinute("&amp;$E$15&amp;")="&amp;G147&amp;"))", "Bar", "", "Close", "5", "0", "", "", "","FALSE","T"))</f>
        <v/>
      </c>
      <c r="V147" s="115" t="str">
        <f>IF(O147=1,"",RTD("cqg.rtd",,"StudyData", "(Vol("&amp;$E$16&amp;")when  (LocalYear("&amp;$E$16&amp;")="&amp;$D$5&amp;" AND LocalMonth("&amp;$E$16&amp;")="&amp;$C$5&amp;" AND LocalDay("&amp;$E$16&amp;")="&amp;$B$5&amp;" AND LocalHour("&amp;$E$16&amp;")="&amp;F147&amp;" AND LocalMinute("&amp;$E$16&amp;")="&amp;G147&amp;"))", "Bar", "", "Close", "5", "0", "", "", "","FALSE","T"))</f>
        <v/>
      </c>
      <c r="W147" s="115" t="str">
        <f>IF(O147=1,"",RTD("cqg.rtd",,"StudyData", "(Vol("&amp;$E$17&amp;")when  (LocalYear("&amp;$E$17&amp;")="&amp;$D$6&amp;" AND LocalMonth("&amp;$E$17&amp;")="&amp;$C$6&amp;" AND LocalDay("&amp;$E$17&amp;")="&amp;$B$6&amp;" AND LocalHour("&amp;$E$17&amp;")="&amp;F147&amp;" AND LocalMinute("&amp;$E$17&amp;")="&amp;G147&amp;"))", "Bar", "", "Close", "5", "0", "", "", "","FALSE","T"))</f>
        <v/>
      </c>
      <c r="X147" s="115" t="str">
        <f>IF(O147=1,"",RTD("cqg.rtd",,"StudyData", "(Vol("&amp;$E$18&amp;")when  (LocalYear("&amp;$E$18&amp;")="&amp;$D$7&amp;" AND LocalMonth("&amp;$E$18&amp;")="&amp;$C$7&amp;" AND LocalDay("&amp;$E$18&amp;")="&amp;$B$7&amp;" AND LocalHour("&amp;$E$18&amp;")="&amp;F147&amp;" AND LocalMinute("&amp;$E$18&amp;")="&amp;G147&amp;"))", "Bar", "", "Close", "5", "0", "", "", "","FALSE","T"))</f>
        <v/>
      </c>
      <c r="Y147" s="115" t="str">
        <f>IF(O147=1,"",RTD("cqg.rtd",,"StudyData", "(Vol("&amp;$E$19&amp;")when  (LocalYear("&amp;$E$19&amp;")="&amp;$D$8&amp;" AND LocalMonth("&amp;$E$19&amp;")="&amp;$C$8&amp;" AND LocalDay("&amp;$E$19&amp;")="&amp;$B$8&amp;" AND LocalHour("&amp;$E$19&amp;")="&amp;F147&amp;" AND LocalMinute("&amp;$E$19&amp;")="&amp;G147&amp;"))", "Bar", "", "Close", "5", "0", "", "", "","FALSE","T"))</f>
        <v/>
      </c>
      <c r="Z147" s="115" t="str">
        <f>IF(O147=1,"",RTD("cqg.rtd",,"StudyData", "(Vol("&amp;$E$20&amp;")when  (LocalYear("&amp;$E$20&amp;")="&amp;$D$9&amp;" AND LocalMonth("&amp;$E$20&amp;")="&amp;$C$9&amp;" AND LocalDay("&amp;$E$20&amp;")="&amp;$B$9&amp;" AND LocalHour("&amp;$E$20&amp;")="&amp;F147&amp;" AND LocalMinute("&amp;$E$20&amp;")="&amp;G147&amp;"))", "Bar", "", "Close", "5", "0", "", "", "","FALSE","T"))</f>
        <v/>
      </c>
      <c r="AA147" s="115" t="str">
        <f>IF(O147=1,"",RTD("cqg.rtd",,"StudyData", "(Vol("&amp;$E$21&amp;")when  (LocalYear("&amp;$E$21&amp;")="&amp;$D$10&amp;" AND LocalMonth("&amp;$E$21&amp;")="&amp;$C$10&amp;" AND LocalDay("&amp;$E$21&amp;")="&amp;$B$10&amp;" AND LocalHour("&amp;$E$21&amp;")="&amp;F147&amp;" AND LocalMinute("&amp;$E$21&amp;")="&amp;G147&amp;"))", "Bar", "", "Close", "5", "0", "", "", "","FALSE","T"))</f>
        <v/>
      </c>
      <c r="AB147" s="115" t="str">
        <f>IF(O147=1,"",RTD("cqg.rtd",,"StudyData", "(Vol("&amp;$E$21&amp;")when  (LocalYear("&amp;$E$21&amp;")="&amp;$D$11&amp;" AND LocalMonth("&amp;$E$21&amp;")="&amp;$C$11&amp;" AND LocalDay("&amp;$E$21&amp;")="&amp;$B$11&amp;" AND LocalHour("&amp;$E$21&amp;")="&amp;F147&amp;" AND LocalMinute("&amp;$E$21&amp;")="&amp;G147&amp;"))", "Bar", "", "Close", "5", "0", "", "", "","FALSE","T"))</f>
        <v/>
      </c>
      <c r="AC147" s="116" t="str">
        <f t="shared" si="23"/>
        <v/>
      </c>
      <c r="AE147" s="115" t="str">
        <f ca="1">IF($R147=1,SUM($S$1:S147),"")</f>
        <v/>
      </c>
      <c r="AF147" s="115" t="str">
        <f ca="1">IF($R147=1,SUM($T$1:T147),"")</f>
        <v/>
      </c>
      <c r="AG147" s="115" t="str">
        <f ca="1">IF($R147=1,SUM($U$1:U147),"")</f>
        <v/>
      </c>
      <c r="AH147" s="115" t="str">
        <f ca="1">IF($R147=1,SUM($V$1:V147),"")</f>
        <v/>
      </c>
      <c r="AI147" s="115" t="str">
        <f ca="1">IF($R147=1,SUM($W$1:W147),"")</f>
        <v/>
      </c>
      <c r="AJ147" s="115" t="str">
        <f ca="1">IF($R147=1,SUM($X$1:X147),"")</f>
        <v/>
      </c>
      <c r="AK147" s="115" t="str">
        <f ca="1">IF($R147=1,SUM($Y$1:Y147),"")</f>
        <v/>
      </c>
      <c r="AL147" s="115" t="str">
        <f ca="1">IF($R147=1,SUM($Z$1:Z147),"")</f>
        <v/>
      </c>
      <c r="AM147" s="115" t="str">
        <f ca="1">IF($R147=1,SUM($AA$1:AA147),"")</f>
        <v/>
      </c>
      <c r="AN147" s="115" t="str">
        <f ca="1">IF($R147=1,SUM($AB$1:AB147),"")</f>
        <v/>
      </c>
      <c r="AO147" s="115" t="str">
        <f ca="1">IF($R147=1,SUM($AC$1:AC147),"")</f>
        <v/>
      </c>
      <c r="AQ147" s="120" t="str">
        <f t="shared" si="28"/>
        <v>19:30</v>
      </c>
    </row>
    <row r="148" spans="6:43" x14ac:dyDescent="0.3">
      <c r="F148" s="115">
        <f t="shared" si="29"/>
        <v>19</v>
      </c>
      <c r="G148" s="117">
        <f t="shared" si="24"/>
        <v>35</v>
      </c>
      <c r="H148" s="118">
        <f t="shared" si="25"/>
        <v>0.81597222222222221</v>
      </c>
      <c r="K148" s="116" t="str">
        <f xml:space="preserve"> IF(O148=1,"",RTD("cqg.rtd",,"StudyData",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/>
      </c>
      <c r="L148" s="116" t="e">
        <f>IF(K148="",NA(),RTD("cqg.rtd",,"StudyData",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>#N/A</v>
      </c>
      <c r="O148" s="115">
        <f t="shared" si="26"/>
        <v>1</v>
      </c>
      <c r="R148" s="115">
        <f t="shared" ca="1" si="27"/>
        <v>1.1119999999999877</v>
      </c>
      <c r="S148" s="115" t="str">
        <f>IF(O148=1,"",RTD("cqg.rtd",,"StudyData", "(Vol("&amp;$E$13&amp;")when  (LocalYear("&amp;$E$13&amp;")="&amp;$D$2&amp;" AND LocalMonth("&amp;$E$13&amp;")="&amp;$C$2&amp;" AND LocalDay("&amp;$E$13&amp;")="&amp;$B$2&amp;" AND LocalHour("&amp;$E$13&amp;")="&amp;F148&amp;" AND LocalMinute("&amp;$E$13&amp;")="&amp;G148&amp;"))", "Bar", "", "Close", "5", "0", "", "", "","FALSE","T"))</f>
        <v/>
      </c>
      <c r="T148" s="115" t="str">
        <f>IF(O148=1,"",RTD("cqg.rtd",,"StudyData", "(Vol("&amp;$E$14&amp;")when  (LocalYear("&amp;$E$14&amp;")="&amp;$D$3&amp;" AND LocalMonth("&amp;$E$14&amp;")="&amp;$C$3&amp;" AND LocalDay("&amp;$E$14&amp;")="&amp;$B$3&amp;" AND LocalHour("&amp;$E$14&amp;")="&amp;F148&amp;" AND LocalMinute("&amp;$E$14&amp;")="&amp;G148&amp;"))", "Bar", "", "Close", "5", "0", "", "", "","FALSE","T"))</f>
        <v/>
      </c>
      <c r="U148" s="115" t="str">
        <f>IF(O148=1,"",RTD("cqg.rtd",,"StudyData", "(Vol("&amp;$E$15&amp;")when  (LocalYear("&amp;$E$15&amp;")="&amp;$D$4&amp;" AND LocalMonth("&amp;$E$15&amp;")="&amp;$C$4&amp;" AND LocalDay("&amp;$E$15&amp;")="&amp;$B$4&amp;" AND LocalHour("&amp;$E$15&amp;")="&amp;F148&amp;" AND LocalMinute("&amp;$E$15&amp;")="&amp;G148&amp;"))", "Bar", "", "Close", "5", "0", "", "", "","FALSE","T"))</f>
        <v/>
      </c>
      <c r="V148" s="115" t="str">
        <f>IF(O148=1,"",RTD("cqg.rtd",,"StudyData", "(Vol("&amp;$E$16&amp;")when  (LocalYear("&amp;$E$16&amp;")="&amp;$D$5&amp;" AND LocalMonth("&amp;$E$16&amp;")="&amp;$C$5&amp;" AND LocalDay("&amp;$E$16&amp;")="&amp;$B$5&amp;" AND LocalHour("&amp;$E$16&amp;")="&amp;F148&amp;" AND LocalMinute("&amp;$E$16&amp;")="&amp;G148&amp;"))", "Bar", "", "Close", "5", "0", "", "", "","FALSE","T"))</f>
        <v/>
      </c>
      <c r="W148" s="115" t="str">
        <f>IF(O148=1,"",RTD("cqg.rtd",,"StudyData", "(Vol("&amp;$E$17&amp;")when  (LocalYear("&amp;$E$17&amp;")="&amp;$D$6&amp;" AND LocalMonth("&amp;$E$17&amp;")="&amp;$C$6&amp;" AND LocalDay("&amp;$E$17&amp;")="&amp;$B$6&amp;" AND LocalHour("&amp;$E$17&amp;")="&amp;F148&amp;" AND LocalMinute("&amp;$E$17&amp;")="&amp;G148&amp;"))", "Bar", "", "Close", "5", "0", "", "", "","FALSE","T"))</f>
        <v/>
      </c>
      <c r="X148" s="115" t="str">
        <f>IF(O148=1,"",RTD("cqg.rtd",,"StudyData", "(Vol("&amp;$E$18&amp;")when  (LocalYear("&amp;$E$18&amp;")="&amp;$D$7&amp;" AND LocalMonth("&amp;$E$18&amp;")="&amp;$C$7&amp;" AND LocalDay("&amp;$E$18&amp;")="&amp;$B$7&amp;" AND LocalHour("&amp;$E$18&amp;")="&amp;F148&amp;" AND LocalMinute("&amp;$E$18&amp;")="&amp;G148&amp;"))", "Bar", "", "Close", "5", "0", "", "", "","FALSE","T"))</f>
        <v/>
      </c>
      <c r="Y148" s="115" t="str">
        <f>IF(O148=1,"",RTD("cqg.rtd",,"StudyData", "(Vol("&amp;$E$19&amp;")when  (LocalYear("&amp;$E$19&amp;")="&amp;$D$8&amp;" AND LocalMonth("&amp;$E$19&amp;")="&amp;$C$8&amp;" AND LocalDay("&amp;$E$19&amp;")="&amp;$B$8&amp;" AND LocalHour("&amp;$E$19&amp;")="&amp;F148&amp;" AND LocalMinute("&amp;$E$19&amp;")="&amp;G148&amp;"))", "Bar", "", "Close", "5", "0", "", "", "","FALSE","T"))</f>
        <v/>
      </c>
      <c r="Z148" s="115" t="str">
        <f>IF(O148=1,"",RTD("cqg.rtd",,"StudyData", "(Vol("&amp;$E$20&amp;")when  (LocalYear("&amp;$E$20&amp;")="&amp;$D$9&amp;" AND LocalMonth("&amp;$E$20&amp;")="&amp;$C$9&amp;" AND LocalDay("&amp;$E$20&amp;")="&amp;$B$9&amp;" AND LocalHour("&amp;$E$20&amp;")="&amp;F148&amp;" AND LocalMinute("&amp;$E$20&amp;")="&amp;G148&amp;"))", "Bar", "", "Close", "5", "0", "", "", "","FALSE","T"))</f>
        <v/>
      </c>
      <c r="AA148" s="115" t="str">
        <f>IF(O148=1,"",RTD("cqg.rtd",,"StudyData", "(Vol("&amp;$E$21&amp;")when  (LocalYear("&amp;$E$21&amp;")="&amp;$D$10&amp;" AND LocalMonth("&amp;$E$21&amp;")="&amp;$C$10&amp;" AND LocalDay("&amp;$E$21&amp;")="&amp;$B$10&amp;" AND LocalHour("&amp;$E$21&amp;")="&amp;F148&amp;" AND LocalMinute("&amp;$E$21&amp;")="&amp;G148&amp;"))", "Bar", "", "Close", "5", "0", "", "", "","FALSE","T"))</f>
        <v/>
      </c>
      <c r="AB148" s="115" t="str">
        <f>IF(O148=1,"",RTD("cqg.rtd",,"StudyData", "(Vol("&amp;$E$21&amp;")when  (LocalYear("&amp;$E$21&amp;")="&amp;$D$11&amp;" AND LocalMonth("&amp;$E$21&amp;")="&amp;$C$11&amp;" AND LocalDay("&amp;$E$21&amp;")="&amp;$B$11&amp;" AND LocalHour("&amp;$E$21&amp;")="&amp;F148&amp;" AND LocalMinute("&amp;$E$21&amp;")="&amp;G148&amp;"))", "Bar", "", "Close", "5", "0", "", "", "","FALSE","T"))</f>
        <v/>
      </c>
      <c r="AC148" s="116" t="str">
        <f t="shared" si="23"/>
        <v/>
      </c>
      <c r="AE148" s="115" t="str">
        <f ca="1">IF($R148=1,SUM($S$1:S148),"")</f>
        <v/>
      </c>
      <c r="AF148" s="115" t="str">
        <f ca="1">IF($R148=1,SUM($T$1:T148),"")</f>
        <v/>
      </c>
      <c r="AG148" s="115" t="str">
        <f ca="1">IF($R148=1,SUM($U$1:U148),"")</f>
        <v/>
      </c>
      <c r="AH148" s="115" t="str">
        <f ca="1">IF($R148=1,SUM($V$1:V148),"")</f>
        <v/>
      </c>
      <c r="AI148" s="115" t="str">
        <f ca="1">IF($R148=1,SUM($W$1:W148),"")</f>
        <v/>
      </c>
      <c r="AJ148" s="115" t="str">
        <f ca="1">IF($R148=1,SUM($X$1:X148),"")</f>
        <v/>
      </c>
      <c r="AK148" s="115" t="str">
        <f ca="1">IF($R148=1,SUM($Y$1:Y148),"")</f>
        <v/>
      </c>
      <c r="AL148" s="115" t="str">
        <f ca="1">IF($R148=1,SUM($Z$1:Z148),"")</f>
        <v/>
      </c>
      <c r="AM148" s="115" t="str">
        <f ca="1">IF($R148=1,SUM($AA$1:AA148),"")</f>
        <v/>
      </c>
      <c r="AN148" s="115" t="str">
        <f ca="1">IF($R148=1,SUM($AB$1:AB148),"")</f>
        <v/>
      </c>
      <c r="AO148" s="115" t="str">
        <f ca="1">IF($R148=1,SUM($AC$1:AC148),"")</f>
        <v/>
      </c>
      <c r="AQ148" s="120" t="str">
        <f t="shared" si="28"/>
        <v>19:35</v>
      </c>
    </row>
    <row r="149" spans="6:43" x14ac:dyDescent="0.3">
      <c r="F149" s="115">
        <f t="shared" si="29"/>
        <v>19</v>
      </c>
      <c r="G149" s="117">
        <f t="shared" si="24"/>
        <v>40</v>
      </c>
      <c r="H149" s="118">
        <f t="shared" si="25"/>
        <v>0.81944444444444453</v>
      </c>
      <c r="K149" s="116" t="str">
        <f xml:space="preserve"> IF(O149=1,"",RTD("cqg.rtd",,"StudyData",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/>
      </c>
      <c r="L149" s="116" t="e">
        <f>IF(K149="",NA(),RTD("cqg.rtd",,"StudyData",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>#N/A</v>
      </c>
      <c r="O149" s="115">
        <f t="shared" si="26"/>
        <v>1</v>
      </c>
      <c r="R149" s="115">
        <f t="shared" ca="1" si="27"/>
        <v>1.1129999999999876</v>
      </c>
      <c r="S149" s="115" t="str">
        <f>IF(O149=1,"",RTD("cqg.rtd",,"StudyData", "(Vol("&amp;$E$13&amp;")when  (LocalYear("&amp;$E$13&amp;")="&amp;$D$2&amp;" AND LocalMonth("&amp;$E$13&amp;")="&amp;$C$2&amp;" AND LocalDay("&amp;$E$13&amp;")="&amp;$B$2&amp;" AND LocalHour("&amp;$E$13&amp;")="&amp;F149&amp;" AND LocalMinute("&amp;$E$13&amp;")="&amp;G149&amp;"))", "Bar", "", "Close", "5", "0", "", "", "","FALSE","T"))</f>
        <v/>
      </c>
      <c r="T149" s="115" t="str">
        <f>IF(O149=1,"",RTD("cqg.rtd",,"StudyData", "(Vol("&amp;$E$14&amp;")when  (LocalYear("&amp;$E$14&amp;")="&amp;$D$3&amp;" AND LocalMonth("&amp;$E$14&amp;")="&amp;$C$3&amp;" AND LocalDay("&amp;$E$14&amp;")="&amp;$B$3&amp;" AND LocalHour("&amp;$E$14&amp;")="&amp;F149&amp;" AND LocalMinute("&amp;$E$14&amp;")="&amp;G149&amp;"))", "Bar", "", "Close", "5", "0", "", "", "","FALSE","T"))</f>
        <v/>
      </c>
      <c r="U149" s="115" t="str">
        <f>IF(O149=1,"",RTD("cqg.rtd",,"StudyData", "(Vol("&amp;$E$15&amp;")when  (LocalYear("&amp;$E$15&amp;")="&amp;$D$4&amp;" AND LocalMonth("&amp;$E$15&amp;")="&amp;$C$4&amp;" AND LocalDay("&amp;$E$15&amp;")="&amp;$B$4&amp;" AND LocalHour("&amp;$E$15&amp;")="&amp;F149&amp;" AND LocalMinute("&amp;$E$15&amp;")="&amp;G149&amp;"))", "Bar", "", "Close", "5", "0", "", "", "","FALSE","T"))</f>
        <v/>
      </c>
      <c r="V149" s="115" t="str">
        <f>IF(O149=1,"",RTD("cqg.rtd",,"StudyData", "(Vol("&amp;$E$16&amp;")when  (LocalYear("&amp;$E$16&amp;")="&amp;$D$5&amp;" AND LocalMonth("&amp;$E$16&amp;")="&amp;$C$5&amp;" AND LocalDay("&amp;$E$16&amp;")="&amp;$B$5&amp;" AND LocalHour("&amp;$E$16&amp;")="&amp;F149&amp;" AND LocalMinute("&amp;$E$16&amp;")="&amp;G149&amp;"))", "Bar", "", "Close", "5", "0", "", "", "","FALSE","T"))</f>
        <v/>
      </c>
      <c r="W149" s="115" t="str">
        <f>IF(O149=1,"",RTD("cqg.rtd",,"StudyData", "(Vol("&amp;$E$17&amp;")when  (LocalYear("&amp;$E$17&amp;")="&amp;$D$6&amp;" AND LocalMonth("&amp;$E$17&amp;")="&amp;$C$6&amp;" AND LocalDay("&amp;$E$17&amp;")="&amp;$B$6&amp;" AND LocalHour("&amp;$E$17&amp;")="&amp;F149&amp;" AND LocalMinute("&amp;$E$17&amp;")="&amp;G149&amp;"))", "Bar", "", "Close", "5", "0", "", "", "","FALSE","T"))</f>
        <v/>
      </c>
      <c r="X149" s="115" t="str">
        <f>IF(O149=1,"",RTD("cqg.rtd",,"StudyData", "(Vol("&amp;$E$18&amp;")when  (LocalYear("&amp;$E$18&amp;")="&amp;$D$7&amp;" AND LocalMonth("&amp;$E$18&amp;")="&amp;$C$7&amp;" AND LocalDay("&amp;$E$18&amp;")="&amp;$B$7&amp;" AND LocalHour("&amp;$E$18&amp;")="&amp;F149&amp;" AND LocalMinute("&amp;$E$18&amp;")="&amp;G149&amp;"))", "Bar", "", "Close", "5", "0", "", "", "","FALSE","T"))</f>
        <v/>
      </c>
      <c r="Y149" s="115" t="str">
        <f>IF(O149=1,"",RTD("cqg.rtd",,"StudyData", "(Vol("&amp;$E$19&amp;")when  (LocalYear("&amp;$E$19&amp;")="&amp;$D$8&amp;" AND LocalMonth("&amp;$E$19&amp;")="&amp;$C$8&amp;" AND LocalDay("&amp;$E$19&amp;")="&amp;$B$8&amp;" AND LocalHour("&amp;$E$19&amp;")="&amp;F149&amp;" AND LocalMinute("&amp;$E$19&amp;")="&amp;G149&amp;"))", "Bar", "", "Close", "5", "0", "", "", "","FALSE","T"))</f>
        <v/>
      </c>
      <c r="Z149" s="115" t="str">
        <f>IF(O149=1,"",RTD("cqg.rtd",,"StudyData", "(Vol("&amp;$E$20&amp;")when  (LocalYear("&amp;$E$20&amp;")="&amp;$D$9&amp;" AND LocalMonth("&amp;$E$20&amp;")="&amp;$C$9&amp;" AND LocalDay("&amp;$E$20&amp;")="&amp;$B$9&amp;" AND LocalHour("&amp;$E$20&amp;")="&amp;F149&amp;" AND LocalMinute("&amp;$E$20&amp;")="&amp;G149&amp;"))", "Bar", "", "Close", "5", "0", "", "", "","FALSE","T"))</f>
        <v/>
      </c>
      <c r="AA149" s="115" t="str">
        <f>IF(O149=1,"",RTD("cqg.rtd",,"StudyData", "(Vol("&amp;$E$21&amp;")when  (LocalYear("&amp;$E$21&amp;")="&amp;$D$10&amp;" AND LocalMonth("&amp;$E$21&amp;")="&amp;$C$10&amp;" AND LocalDay("&amp;$E$21&amp;")="&amp;$B$10&amp;" AND LocalHour("&amp;$E$21&amp;")="&amp;F149&amp;" AND LocalMinute("&amp;$E$21&amp;")="&amp;G149&amp;"))", "Bar", "", "Close", "5", "0", "", "", "","FALSE","T"))</f>
        <v/>
      </c>
      <c r="AB149" s="115" t="str">
        <f>IF(O149=1,"",RTD("cqg.rtd",,"StudyData", "(Vol("&amp;$E$21&amp;")when  (LocalYear("&amp;$E$21&amp;")="&amp;$D$11&amp;" AND LocalMonth("&amp;$E$21&amp;")="&amp;$C$11&amp;" AND LocalDay("&amp;$E$21&amp;")="&amp;$B$11&amp;" AND LocalHour("&amp;$E$21&amp;")="&amp;F149&amp;" AND LocalMinute("&amp;$E$21&amp;")="&amp;G149&amp;"))", "Bar", "", "Close", "5", "0", "", "", "","FALSE","T"))</f>
        <v/>
      </c>
      <c r="AC149" s="116" t="str">
        <f t="shared" si="23"/>
        <v/>
      </c>
      <c r="AE149" s="115" t="str">
        <f ca="1">IF($R149=1,SUM($S$1:S149),"")</f>
        <v/>
      </c>
      <c r="AF149" s="115" t="str">
        <f ca="1">IF($R149=1,SUM($T$1:T149),"")</f>
        <v/>
      </c>
      <c r="AG149" s="115" t="str">
        <f ca="1">IF($R149=1,SUM($U$1:U149),"")</f>
        <v/>
      </c>
      <c r="AH149" s="115" t="str">
        <f ca="1">IF($R149=1,SUM($V$1:V149),"")</f>
        <v/>
      </c>
      <c r="AI149" s="115" t="str">
        <f ca="1">IF($R149=1,SUM($W$1:W149),"")</f>
        <v/>
      </c>
      <c r="AJ149" s="115" t="str">
        <f ca="1">IF($R149=1,SUM($X$1:X149),"")</f>
        <v/>
      </c>
      <c r="AK149" s="115" t="str">
        <f ca="1">IF($R149=1,SUM($Y$1:Y149),"")</f>
        <v/>
      </c>
      <c r="AL149" s="115" t="str">
        <f ca="1">IF($R149=1,SUM($Z$1:Z149),"")</f>
        <v/>
      </c>
      <c r="AM149" s="115" t="str">
        <f ca="1">IF($R149=1,SUM($AA$1:AA149),"")</f>
        <v/>
      </c>
      <c r="AN149" s="115" t="str">
        <f ca="1">IF($R149=1,SUM($AB$1:AB149),"")</f>
        <v/>
      </c>
      <c r="AO149" s="115" t="str">
        <f ca="1">IF($R149=1,SUM($AC$1:AC149),"")</f>
        <v/>
      </c>
      <c r="AQ149" s="120" t="str">
        <f t="shared" si="28"/>
        <v>19:40</v>
      </c>
    </row>
    <row r="150" spans="6:43" x14ac:dyDescent="0.3">
      <c r="F150" s="115">
        <f t="shared" si="29"/>
        <v>19</v>
      </c>
      <c r="G150" s="117">
        <f t="shared" si="24"/>
        <v>45</v>
      </c>
      <c r="H150" s="118">
        <f t="shared" si="25"/>
        <v>0.82291666666666663</v>
      </c>
      <c r="K150" s="116" t="str">
        <f xml:space="preserve"> IF(O150=1,"",RTD("cqg.rtd",,"StudyData",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/>
      </c>
      <c r="L150" s="116" t="e">
        <f>IF(K150="",NA(),RTD("cqg.rtd",,"StudyData",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>#N/A</v>
      </c>
      <c r="O150" s="115">
        <f t="shared" si="26"/>
        <v>1</v>
      </c>
      <c r="R150" s="115">
        <f t="shared" ca="1" si="27"/>
        <v>1.1139999999999874</v>
      </c>
      <c r="S150" s="115" t="str">
        <f>IF(O150=1,"",RTD("cqg.rtd",,"StudyData", "(Vol("&amp;$E$13&amp;")when  (LocalYear("&amp;$E$13&amp;")="&amp;$D$2&amp;" AND LocalMonth("&amp;$E$13&amp;")="&amp;$C$2&amp;" AND LocalDay("&amp;$E$13&amp;")="&amp;$B$2&amp;" AND LocalHour("&amp;$E$13&amp;")="&amp;F150&amp;" AND LocalMinute("&amp;$E$13&amp;")="&amp;G150&amp;"))", "Bar", "", "Close", "5", "0", "", "", "","FALSE","T"))</f>
        <v/>
      </c>
      <c r="T150" s="115" t="str">
        <f>IF(O150=1,"",RTD("cqg.rtd",,"StudyData", "(Vol("&amp;$E$14&amp;")when  (LocalYear("&amp;$E$14&amp;")="&amp;$D$3&amp;" AND LocalMonth("&amp;$E$14&amp;")="&amp;$C$3&amp;" AND LocalDay("&amp;$E$14&amp;")="&amp;$B$3&amp;" AND LocalHour("&amp;$E$14&amp;")="&amp;F150&amp;" AND LocalMinute("&amp;$E$14&amp;")="&amp;G150&amp;"))", "Bar", "", "Close", "5", "0", "", "", "","FALSE","T"))</f>
        <v/>
      </c>
      <c r="U150" s="115" t="str">
        <f>IF(O150=1,"",RTD("cqg.rtd",,"StudyData", "(Vol("&amp;$E$15&amp;")when  (LocalYear("&amp;$E$15&amp;")="&amp;$D$4&amp;" AND LocalMonth("&amp;$E$15&amp;")="&amp;$C$4&amp;" AND LocalDay("&amp;$E$15&amp;")="&amp;$B$4&amp;" AND LocalHour("&amp;$E$15&amp;")="&amp;F150&amp;" AND LocalMinute("&amp;$E$15&amp;")="&amp;G150&amp;"))", "Bar", "", "Close", "5", "0", "", "", "","FALSE","T"))</f>
        <v/>
      </c>
      <c r="V150" s="115" t="str">
        <f>IF(O150=1,"",RTD("cqg.rtd",,"StudyData", "(Vol("&amp;$E$16&amp;")when  (LocalYear("&amp;$E$16&amp;")="&amp;$D$5&amp;" AND LocalMonth("&amp;$E$16&amp;")="&amp;$C$5&amp;" AND LocalDay("&amp;$E$16&amp;")="&amp;$B$5&amp;" AND LocalHour("&amp;$E$16&amp;")="&amp;F150&amp;" AND LocalMinute("&amp;$E$16&amp;")="&amp;G150&amp;"))", "Bar", "", "Close", "5", "0", "", "", "","FALSE","T"))</f>
        <v/>
      </c>
      <c r="W150" s="115" t="str">
        <f>IF(O150=1,"",RTD("cqg.rtd",,"StudyData", "(Vol("&amp;$E$17&amp;")when  (LocalYear("&amp;$E$17&amp;")="&amp;$D$6&amp;" AND LocalMonth("&amp;$E$17&amp;")="&amp;$C$6&amp;" AND LocalDay("&amp;$E$17&amp;")="&amp;$B$6&amp;" AND LocalHour("&amp;$E$17&amp;")="&amp;F150&amp;" AND LocalMinute("&amp;$E$17&amp;")="&amp;G150&amp;"))", "Bar", "", "Close", "5", "0", "", "", "","FALSE","T"))</f>
        <v/>
      </c>
      <c r="X150" s="115" t="str">
        <f>IF(O150=1,"",RTD("cqg.rtd",,"StudyData", "(Vol("&amp;$E$18&amp;")when  (LocalYear("&amp;$E$18&amp;")="&amp;$D$7&amp;" AND LocalMonth("&amp;$E$18&amp;")="&amp;$C$7&amp;" AND LocalDay("&amp;$E$18&amp;")="&amp;$B$7&amp;" AND LocalHour("&amp;$E$18&amp;")="&amp;F150&amp;" AND LocalMinute("&amp;$E$18&amp;")="&amp;G150&amp;"))", "Bar", "", "Close", "5", "0", "", "", "","FALSE","T"))</f>
        <v/>
      </c>
      <c r="Y150" s="115" t="str">
        <f>IF(O150=1,"",RTD("cqg.rtd",,"StudyData", "(Vol("&amp;$E$19&amp;")when  (LocalYear("&amp;$E$19&amp;")="&amp;$D$8&amp;" AND LocalMonth("&amp;$E$19&amp;")="&amp;$C$8&amp;" AND LocalDay("&amp;$E$19&amp;")="&amp;$B$8&amp;" AND LocalHour("&amp;$E$19&amp;")="&amp;F150&amp;" AND LocalMinute("&amp;$E$19&amp;")="&amp;G150&amp;"))", "Bar", "", "Close", "5", "0", "", "", "","FALSE","T"))</f>
        <v/>
      </c>
      <c r="Z150" s="115" t="str">
        <f>IF(O150=1,"",RTD("cqg.rtd",,"StudyData", "(Vol("&amp;$E$20&amp;")when  (LocalYear("&amp;$E$20&amp;")="&amp;$D$9&amp;" AND LocalMonth("&amp;$E$20&amp;")="&amp;$C$9&amp;" AND LocalDay("&amp;$E$20&amp;")="&amp;$B$9&amp;" AND LocalHour("&amp;$E$20&amp;")="&amp;F150&amp;" AND LocalMinute("&amp;$E$20&amp;")="&amp;G150&amp;"))", "Bar", "", "Close", "5", "0", "", "", "","FALSE","T"))</f>
        <v/>
      </c>
      <c r="AA150" s="115" t="str">
        <f>IF(O150=1,"",RTD("cqg.rtd",,"StudyData", "(Vol("&amp;$E$21&amp;")when  (LocalYear("&amp;$E$21&amp;")="&amp;$D$10&amp;" AND LocalMonth("&amp;$E$21&amp;")="&amp;$C$10&amp;" AND LocalDay("&amp;$E$21&amp;")="&amp;$B$10&amp;" AND LocalHour("&amp;$E$21&amp;")="&amp;F150&amp;" AND LocalMinute("&amp;$E$21&amp;")="&amp;G150&amp;"))", "Bar", "", "Close", "5", "0", "", "", "","FALSE","T"))</f>
        <v/>
      </c>
      <c r="AB150" s="115" t="str">
        <f>IF(O150=1,"",RTD("cqg.rtd",,"StudyData", "(Vol("&amp;$E$21&amp;")when  (LocalYear("&amp;$E$21&amp;")="&amp;$D$11&amp;" AND LocalMonth("&amp;$E$21&amp;")="&amp;$C$11&amp;" AND LocalDay("&amp;$E$21&amp;")="&amp;$B$11&amp;" AND LocalHour("&amp;$E$21&amp;")="&amp;F150&amp;" AND LocalMinute("&amp;$E$21&amp;")="&amp;G150&amp;"))", "Bar", "", "Close", "5", "0", "", "", "","FALSE","T"))</f>
        <v/>
      </c>
      <c r="AC150" s="116" t="str">
        <f t="shared" si="23"/>
        <v/>
      </c>
      <c r="AE150" s="115" t="str">
        <f ca="1">IF($R150=1,SUM($S$1:S150),"")</f>
        <v/>
      </c>
      <c r="AF150" s="115" t="str">
        <f ca="1">IF($R150=1,SUM($T$1:T150),"")</f>
        <v/>
      </c>
      <c r="AG150" s="115" t="str">
        <f ca="1">IF($R150=1,SUM($U$1:U150),"")</f>
        <v/>
      </c>
      <c r="AH150" s="115" t="str">
        <f ca="1">IF($R150=1,SUM($V$1:V150),"")</f>
        <v/>
      </c>
      <c r="AI150" s="115" t="str">
        <f ca="1">IF($R150=1,SUM($W$1:W150),"")</f>
        <v/>
      </c>
      <c r="AJ150" s="115" t="str">
        <f ca="1">IF($R150=1,SUM($X$1:X150),"")</f>
        <v/>
      </c>
      <c r="AK150" s="115" t="str">
        <f ca="1">IF($R150=1,SUM($Y$1:Y150),"")</f>
        <v/>
      </c>
      <c r="AL150" s="115" t="str">
        <f ca="1">IF($R150=1,SUM($Z$1:Z150),"")</f>
        <v/>
      </c>
      <c r="AM150" s="115" t="str">
        <f ca="1">IF($R150=1,SUM($AA$1:AA150),"")</f>
        <v/>
      </c>
      <c r="AN150" s="115" t="str">
        <f ca="1">IF($R150=1,SUM($AB$1:AB150),"")</f>
        <v/>
      </c>
      <c r="AO150" s="115" t="str">
        <f ca="1">IF($R150=1,SUM($AC$1:AC150),"")</f>
        <v/>
      </c>
      <c r="AQ150" s="120" t="str">
        <f t="shared" si="28"/>
        <v>19:45</v>
      </c>
    </row>
    <row r="151" spans="6:43" x14ac:dyDescent="0.3">
      <c r="F151" s="115">
        <f t="shared" si="29"/>
        <v>19</v>
      </c>
      <c r="G151" s="117">
        <f t="shared" si="24"/>
        <v>50</v>
      </c>
      <c r="H151" s="118">
        <f t="shared" si="25"/>
        <v>0.82638888888888884</v>
      </c>
      <c r="K151" s="116" t="str">
        <f xml:space="preserve"> IF(O151=1,"",RTD("cqg.rtd",,"StudyData",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/>
      </c>
      <c r="L151" s="116" t="e">
        <f>IF(K151="",NA(),RTD("cqg.rtd",,"StudyData",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>#N/A</v>
      </c>
      <c r="O151" s="115">
        <f t="shared" si="26"/>
        <v>1</v>
      </c>
      <c r="R151" s="115">
        <f t="shared" ca="1" si="27"/>
        <v>1.1149999999999873</v>
      </c>
      <c r="S151" s="115" t="str">
        <f>IF(O151=1,"",RTD("cqg.rtd",,"StudyData", "(Vol("&amp;$E$13&amp;")when  (LocalYear("&amp;$E$13&amp;")="&amp;$D$2&amp;" AND LocalMonth("&amp;$E$13&amp;")="&amp;$C$2&amp;" AND LocalDay("&amp;$E$13&amp;")="&amp;$B$2&amp;" AND LocalHour("&amp;$E$13&amp;")="&amp;F151&amp;" AND LocalMinute("&amp;$E$13&amp;")="&amp;G151&amp;"))", "Bar", "", "Close", "5", "0", "", "", "","FALSE","T"))</f>
        <v/>
      </c>
      <c r="T151" s="115" t="str">
        <f>IF(O151=1,"",RTD("cqg.rtd",,"StudyData", "(Vol("&amp;$E$14&amp;")when  (LocalYear("&amp;$E$14&amp;")="&amp;$D$3&amp;" AND LocalMonth("&amp;$E$14&amp;")="&amp;$C$3&amp;" AND LocalDay("&amp;$E$14&amp;")="&amp;$B$3&amp;" AND LocalHour("&amp;$E$14&amp;")="&amp;F151&amp;" AND LocalMinute("&amp;$E$14&amp;")="&amp;G151&amp;"))", "Bar", "", "Close", "5", "0", "", "", "","FALSE","T"))</f>
        <v/>
      </c>
      <c r="U151" s="115" t="str">
        <f>IF(O151=1,"",RTD("cqg.rtd",,"StudyData", "(Vol("&amp;$E$15&amp;")when  (LocalYear("&amp;$E$15&amp;")="&amp;$D$4&amp;" AND LocalMonth("&amp;$E$15&amp;")="&amp;$C$4&amp;" AND LocalDay("&amp;$E$15&amp;")="&amp;$B$4&amp;" AND LocalHour("&amp;$E$15&amp;")="&amp;F151&amp;" AND LocalMinute("&amp;$E$15&amp;")="&amp;G151&amp;"))", "Bar", "", "Close", "5", "0", "", "", "","FALSE","T"))</f>
        <v/>
      </c>
      <c r="V151" s="115" t="str">
        <f>IF(O151=1,"",RTD("cqg.rtd",,"StudyData", "(Vol("&amp;$E$16&amp;")when  (LocalYear("&amp;$E$16&amp;")="&amp;$D$5&amp;" AND LocalMonth("&amp;$E$16&amp;")="&amp;$C$5&amp;" AND LocalDay("&amp;$E$16&amp;")="&amp;$B$5&amp;" AND LocalHour("&amp;$E$16&amp;")="&amp;F151&amp;" AND LocalMinute("&amp;$E$16&amp;")="&amp;G151&amp;"))", "Bar", "", "Close", "5", "0", "", "", "","FALSE","T"))</f>
        <v/>
      </c>
      <c r="W151" s="115" t="str">
        <f>IF(O151=1,"",RTD("cqg.rtd",,"StudyData", "(Vol("&amp;$E$17&amp;")when  (LocalYear("&amp;$E$17&amp;")="&amp;$D$6&amp;" AND LocalMonth("&amp;$E$17&amp;")="&amp;$C$6&amp;" AND LocalDay("&amp;$E$17&amp;")="&amp;$B$6&amp;" AND LocalHour("&amp;$E$17&amp;")="&amp;F151&amp;" AND LocalMinute("&amp;$E$17&amp;")="&amp;G151&amp;"))", "Bar", "", "Close", "5", "0", "", "", "","FALSE","T"))</f>
        <v/>
      </c>
      <c r="X151" s="115" t="str">
        <f>IF(O151=1,"",RTD("cqg.rtd",,"StudyData", "(Vol("&amp;$E$18&amp;")when  (LocalYear("&amp;$E$18&amp;")="&amp;$D$7&amp;" AND LocalMonth("&amp;$E$18&amp;")="&amp;$C$7&amp;" AND LocalDay("&amp;$E$18&amp;")="&amp;$B$7&amp;" AND LocalHour("&amp;$E$18&amp;")="&amp;F151&amp;" AND LocalMinute("&amp;$E$18&amp;")="&amp;G151&amp;"))", "Bar", "", "Close", "5", "0", "", "", "","FALSE","T"))</f>
        <v/>
      </c>
      <c r="Y151" s="115" t="str">
        <f>IF(O151=1,"",RTD("cqg.rtd",,"StudyData", "(Vol("&amp;$E$19&amp;")when  (LocalYear("&amp;$E$19&amp;")="&amp;$D$8&amp;" AND LocalMonth("&amp;$E$19&amp;")="&amp;$C$8&amp;" AND LocalDay("&amp;$E$19&amp;")="&amp;$B$8&amp;" AND LocalHour("&amp;$E$19&amp;")="&amp;F151&amp;" AND LocalMinute("&amp;$E$19&amp;")="&amp;G151&amp;"))", "Bar", "", "Close", "5", "0", "", "", "","FALSE","T"))</f>
        <v/>
      </c>
      <c r="Z151" s="115" t="str">
        <f>IF(O151=1,"",RTD("cqg.rtd",,"StudyData", "(Vol("&amp;$E$20&amp;")when  (LocalYear("&amp;$E$20&amp;")="&amp;$D$9&amp;" AND LocalMonth("&amp;$E$20&amp;")="&amp;$C$9&amp;" AND LocalDay("&amp;$E$20&amp;")="&amp;$B$9&amp;" AND LocalHour("&amp;$E$20&amp;")="&amp;F151&amp;" AND LocalMinute("&amp;$E$20&amp;")="&amp;G151&amp;"))", "Bar", "", "Close", "5", "0", "", "", "","FALSE","T"))</f>
        <v/>
      </c>
      <c r="AA151" s="115" t="str">
        <f>IF(O151=1,"",RTD("cqg.rtd",,"StudyData", "(Vol("&amp;$E$21&amp;")when  (LocalYear("&amp;$E$21&amp;")="&amp;$D$10&amp;" AND LocalMonth("&amp;$E$21&amp;")="&amp;$C$10&amp;" AND LocalDay("&amp;$E$21&amp;")="&amp;$B$10&amp;" AND LocalHour("&amp;$E$21&amp;")="&amp;F151&amp;" AND LocalMinute("&amp;$E$21&amp;")="&amp;G151&amp;"))", "Bar", "", "Close", "5", "0", "", "", "","FALSE","T"))</f>
        <v/>
      </c>
      <c r="AB151" s="115" t="str">
        <f>IF(O151=1,"",RTD("cqg.rtd",,"StudyData", "(Vol("&amp;$E$21&amp;")when  (LocalYear("&amp;$E$21&amp;")="&amp;$D$11&amp;" AND LocalMonth("&amp;$E$21&amp;")="&amp;$C$11&amp;" AND LocalDay("&amp;$E$21&amp;")="&amp;$B$11&amp;" AND LocalHour("&amp;$E$21&amp;")="&amp;F151&amp;" AND LocalMinute("&amp;$E$21&amp;")="&amp;G151&amp;"))", "Bar", "", "Close", "5", "0", "", "", "","FALSE","T"))</f>
        <v/>
      </c>
      <c r="AC151" s="116" t="str">
        <f t="shared" si="23"/>
        <v/>
      </c>
      <c r="AE151" s="115" t="str">
        <f ca="1">IF($R151=1,SUM($S$1:S151),"")</f>
        <v/>
      </c>
      <c r="AF151" s="115" t="str">
        <f ca="1">IF($R151=1,SUM($T$1:T151),"")</f>
        <v/>
      </c>
      <c r="AG151" s="115" t="str">
        <f ca="1">IF($R151=1,SUM($U$1:U151),"")</f>
        <v/>
      </c>
      <c r="AH151" s="115" t="str">
        <f ca="1">IF($R151=1,SUM($V$1:V151),"")</f>
        <v/>
      </c>
      <c r="AI151" s="115" t="str">
        <f ca="1">IF($R151=1,SUM($W$1:W151),"")</f>
        <v/>
      </c>
      <c r="AJ151" s="115" t="str">
        <f ca="1">IF($R151=1,SUM($X$1:X151),"")</f>
        <v/>
      </c>
      <c r="AK151" s="115" t="str">
        <f ca="1">IF($R151=1,SUM($Y$1:Y151),"")</f>
        <v/>
      </c>
      <c r="AL151" s="115" t="str">
        <f ca="1">IF($R151=1,SUM($Z$1:Z151),"")</f>
        <v/>
      </c>
      <c r="AM151" s="115" t="str">
        <f ca="1">IF($R151=1,SUM($AA$1:AA151),"")</f>
        <v/>
      </c>
      <c r="AN151" s="115" t="str">
        <f ca="1">IF($R151=1,SUM($AB$1:AB151),"")</f>
        <v/>
      </c>
      <c r="AO151" s="115" t="str">
        <f ca="1">IF($R151=1,SUM($AC$1:AC151),"")</f>
        <v/>
      </c>
      <c r="AQ151" s="120" t="str">
        <f t="shared" si="28"/>
        <v>19:50</v>
      </c>
    </row>
    <row r="152" spans="6:43" x14ac:dyDescent="0.3">
      <c r="F152" s="115">
        <f t="shared" si="29"/>
        <v>19</v>
      </c>
      <c r="G152" s="117">
        <f t="shared" si="24"/>
        <v>55</v>
      </c>
      <c r="H152" s="118">
        <f t="shared" si="25"/>
        <v>0.82986111111111116</v>
      </c>
      <c r="K152" s="116" t="str">
        <f xml:space="preserve"> IF(O152=1,"",RTD("cqg.rtd",,"StudyData",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/>
      </c>
      <c r="L152" s="116" t="e">
        <f>IF(K152="",NA(),RTD("cqg.rtd",,"StudyData",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>#N/A</v>
      </c>
      <c r="O152" s="115">
        <f t="shared" si="26"/>
        <v>1</v>
      </c>
      <c r="R152" s="115">
        <f t="shared" ca="1" si="27"/>
        <v>1.1159999999999872</v>
      </c>
      <c r="S152" s="115" t="str">
        <f>IF(O152=1,"",RTD("cqg.rtd",,"StudyData", "(Vol("&amp;$E$13&amp;")when  (LocalYear("&amp;$E$13&amp;")="&amp;$D$2&amp;" AND LocalMonth("&amp;$E$13&amp;")="&amp;$C$2&amp;" AND LocalDay("&amp;$E$13&amp;")="&amp;$B$2&amp;" AND LocalHour("&amp;$E$13&amp;")="&amp;F152&amp;" AND LocalMinute("&amp;$E$13&amp;")="&amp;G152&amp;"))", "Bar", "", "Close", "5", "0", "", "", "","FALSE","T"))</f>
        <v/>
      </c>
      <c r="T152" s="115" t="str">
        <f>IF(O152=1,"",RTD("cqg.rtd",,"StudyData", "(Vol("&amp;$E$14&amp;")when  (LocalYear("&amp;$E$14&amp;")="&amp;$D$3&amp;" AND LocalMonth("&amp;$E$14&amp;")="&amp;$C$3&amp;" AND LocalDay("&amp;$E$14&amp;")="&amp;$B$3&amp;" AND LocalHour("&amp;$E$14&amp;")="&amp;F152&amp;" AND LocalMinute("&amp;$E$14&amp;")="&amp;G152&amp;"))", "Bar", "", "Close", "5", "0", "", "", "","FALSE","T"))</f>
        <v/>
      </c>
      <c r="U152" s="115" t="str">
        <f>IF(O152=1,"",RTD("cqg.rtd",,"StudyData", "(Vol("&amp;$E$15&amp;")when  (LocalYear("&amp;$E$15&amp;")="&amp;$D$4&amp;" AND LocalMonth("&amp;$E$15&amp;")="&amp;$C$4&amp;" AND LocalDay("&amp;$E$15&amp;")="&amp;$B$4&amp;" AND LocalHour("&amp;$E$15&amp;")="&amp;F152&amp;" AND LocalMinute("&amp;$E$15&amp;")="&amp;G152&amp;"))", "Bar", "", "Close", "5", "0", "", "", "","FALSE","T"))</f>
        <v/>
      </c>
      <c r="V152" s="115" t="str">
        <f>IF(O152=1,"",RTD("cqg.rtd",,"StudyData", "(Vol("&amp;$E$16&amp;")when  (LocalYear("&amp;$E$16&amp;")="&amp;$D$5&amp;" AND LocalMonth("&amp;$E$16&amp;")="&amp;$C$5&amp;" AND LocalDay("&amp;$E$16&amp;")="&amp;$B$5&amp;" AND LocalHour("&amp;$E$16&amp;")="&amp;F152&amp;" AND LocalMinute("&amp;$E$16&amp;")="&amp;G152&amp;"))", "Bar", "", "Close", "5", "0", "", "", "","FALSE","T"))</f>
        <v/>
      </c>
      <c r="W152" s="115" t="str">
        <f>IF(O152=1,"",RTD("cqg.rtd",,"StudyData", "(Vol("&amp;$E$17&amp;")when  (LocalYear("&amp;$E$17&amp;")="&amp;$D$6&amp;" AND LocalMonth("&amp;$E$17&amp;")="&amp;$C$6&amp;" AND LocalDay("&amp;$E$17&amp;")="&amp;$B$6&amp;" AND LocalHour("&amp;$E$17&amp;")="&amp;F152&amp;" AND LocalMinute("&amp;$E$17&amp;")="&amp;G152&amp;"))", "Bar", "", "Close", "5", "0", "", "", "","FALSE","T"))</f>
        <v/>
      </c>
      <c r="X152" s="115" t="str">
        <f>IF(O152=1,"",RTD("cqg.rtd",,"StudyData", "(Vol("&amp;$E$18&amp;")when  (LocalYear("&amp;$E$18&amp;")="&amp;$D$7&amp;" AND LocalMonth("&amp;$E$18&amp;")="&amp;$C$7&amp;" AND LocalDay("&amp;$E$18&amp;")="&amp;$B$7&amp;" AND LocalHour("&amp;$E$18&amp;")="&amp;F152&amp;" AND LocalMinute("&amp;$E$18&amp;")="&amp;G152&amp;"))", "Bar", "", "Close", "5", "0", "", "", "","FALSE","T"))</f>
        <v/>
      </c>
      <c r="Y152" s="115" t="str">
        <f>IF(O152=1,"",RTD("cqg.rtd",,"StudyData", "(Vol("&amp;$E$19&amp;")when  (LocalYear("&amp;$E$19&amp;")="&amp;$D$8&amp;" AND LocalMonth("&amp;$E$19&amp;")="&amp;$C$8&amp;" AND LocalDay("&amp;$E$19&amp;")="&amp;$B$8&amp;" AND LocalHour("&amp;$E$19&amp;")="&amp;F152&amp;" AND LocalMinute("&amp;$E$19&amp;")="&amp;G152&amp;"))", "Bar", "", "Close", "5", "0", "", "", "","FALSE","T"))</f>
        <v/>
      </c>
      <c r="Z152" s="115" t="str">
        <f>IF(O152=1,"",RTD("cqg.rtd",,"StudyData", "(Vol("&amp;$E$20&amp;")when  (LocalYear("&amp;$E$20&amp;")="&amp;$D$9&amp;" AND LocalMonth("&amp;$E$20&amp;")="&amp;$C$9&amp;" AND LocalDay("&amp;$E$20&amp;")="&amp;$B$9&amp;" AND LocalHour("&amp;$E$20&amp;")="&amp;F152&amp;" AND LocalMinute("&amp;$E$20&amp;")="&amp;G152&amp;"))", "Bar", "", "Close", "5", "0", "", "", "","FALSE","T"))</f>
        <v/>
      </c>
      <c r="AA152" s="115" t="str">
        <f>IF(O152=1,"",RTD("cqg.rtd",,"StudyData", "(Vol("&amp;$E$21&amp;")when  (LocalYear("&amp;$E$21&amp;")="&amp;$D$10&amp;" AND LocalMonth("&amp;$E$21&amp;")="&amp;$C$10&amp;" AND LocalDay("&amp;$E$21&amp;")="&amp;$B$10&amp;" AND LocalHour("&amp;$E$21&amp;")="&amp;F152&amp;" AND LocalMinute("&amp;$E$21&amp;")="&amp;G152&amp;"))", "Bar", "", "Close", "5", "0", "", "", "","FALSE","T"))</f>
        <v/>
      </c>
      <c r="AB152" s="115" t="str">
        <f>IF(O152=1,"",RTD("cqg.rtd",,"StudyData", "(Vol("&amp;$E$21&amp;")when  (LocalYear("&amp;$E$21&amp;")="&amp;$D$11&amp;" AND LocalMonth("&amp;$E$21&amp;")="&amp;$C$11&amp;" AND LocalDay("&amp;$E$21&amp;")="&amp;$B$11&amp;" AND LocalHour("&amp;$E$21&amp;")="&amp;F152&amp;" AND LocalMinute("&amp;$E$21&amp;")="&amp;G152&amp;"))", "Bar", "", "Close", "5", "0", "", "", "","FALSE","T"))</f>
        <v/>
      </c>
      <c r="AC152" s="116" t="str">
        <f t="shared" si="23"/>
        <v/>
      </c>
      <c r="AE152" s="115" t="str">
        <f ca="1">IF($R152=1,SUM($S$1:S152),"")</f>
        <v/>
      </c>
      <c r="AF152" s="115" t="str">
        <f ca="1">IF($R152=1,SUM($T$1:T152),"")</f>
        <v/>
      </c>
      <c r="AG152" s="115" t="str">
        <f ca="1">IF($R152=1,SUM($U$1:U152),"")</f>
        <v/>
      </c>
      <c r="AH152" s="115" t="str">
        <f ca="1">IF($R152=1,SUM($V$1:V152),"")</f>
        <v/>
      </c>
      <c r="AI152" s="115" t="str">
        <f ca="1">IF($R152=1,SUM($W$1:W152),"")</f>
        <v/>
      </c>
      <c r="AJ152" s="115" t="str">
        <f ca="1">IF($R152=1,SUM($X$1:X152),"")</f>
        <v/>
      </c>
      <c r="AK152" s="115" t="str">
        <f ca="1">IF($R152=1,SUM($Y$1:Y152),"")</f>
        <v/>
      </c>
      <c r="AL152" s="115" t="str">
        <f ca="1">IF($R152=1,SUM($Z$1:Z152),"")</f>
        <v/>
      </c>
      <c r="AM152" s="115" t="str">
        <f ca="1">IF($R152=1,SUM($AA$1:AA152),"")</f>
        <v/>
      </c>
      <c r="AN152" s="115" t="str">
        <f ca="1">IF($R152=1,SUM($AB$1:AB152),"")</f>
        <v/>
      </c>
      <c r="AO152" s="115" t="str">
        <f ca="1">IF($R152=1,SUM($AC$1:AC152),"")</f>
        <v/>
      </c>
      <c r="AQ152" s="120" t="str">
        <f t="shared" si="28"/>
        <v>19:55</v>
      </c>
    </row>
    <row r="153" spans="6:43" x14ac:dyDescent="0.3">
      <c r="F153" s="115">
        <f t="shared" si="29"/>
        <v>20</v>
      </c>
      <c r="G153" s="117" t="str">
        <f t="shared" si="24"/>
        <v>00</v>
      </c>
      <c r="H153" s="118">
        <f t="shared" si="25"/>
        <v>0.83333333333333337</v>
      </c>
      <c r="K153" s="116" t="str">
        <f xml:space="preserve"> IF(O153=1,"",RTD("cqg.rtd",,"StudyData",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/>
      </c>
      <c r="L153" s="116" t="e">
        <f>IF(K153="",NA(),RTD("cqg.rtd",,"StudyData",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>#N/A</v>
      </c>
      <c r="O153" s="115">
        <f t="shared" si="26"/>
        <v>1</v>
      </c>
      <c r="R153" s="115">
        <f t="shared" ca="1" si="27"/>
        <v>1.1169999999999871</v>
      </c>
      <c r="S153" s="115" t="str">
        <f>IF(O153=1,"",RTD("cqg.rtd",,"StudyData", "(Vol("&amp;$E$13&amp;")when  (LocalYear("&amp;$E$13&amp;")="&amp;$D$2&amp;" AND LocalMonth("&amp;$E$13&amp;")="&amp;$C$2&amp;" AND LocalDay("&amp;$E$13&amp;")="&amp;$B$2&amp;" AND LocalHour("&amp;$E$13&amp;")="&amp;F153&amp;" AND LocalMinute("&amp;$E$13&amp;")="&amp;G153&amp;"))", "Bar", "", "Close", "5", "0", "", "", "","FALSE","T"))</f>
        <v/>
      </c>
      <c r="T153" s="115" t="str">
        <f>IF(O153=1,"",RTD("cqg.rtd",,"StudyData", "(Vol("&amp;$E$14&amp;")when  (LocalYear("&amp;$E$14&amp;")="&amp;$D$3&amp;" AND LocalMonth("&amp;$E$14&amp;")="&amp;$C$3&amp;" AND LocalDay("&amp;$E$14&amp;")="&amp;$B$3&amp;" AND LocalHour("&amp;$E$14&amp;")="&amp;F153&amp;" AND LocalMinute("&amp;$E$14&amp;")="&amp;G153&amp;"))", "Bar", "", "Close", "5", "0", "", "", "","FALSE","T"))</f>
        <v/>
      </c>
      <c r="U153" s="115" t="str">
        <f>IF(O153=1,"",RTD("cqg.rtd",,"StudyData", "(Vol("&amp;$E$15&amp;")when  (LocalYear("&amp;$E$15&amp;")="&amp;$D$4&amp;" AND LocalMonth("&amp;$E$15&amp;")="&amp;$C$4&amp;" AND LocalDay("&amp;$E$15&amp;")="&amp;$B$4&amp;" AND LocalHour("&amp;$E$15&amp;")="&amp;F153&amp;" AND LocalMinute("&amp;$E$15&amp;")="&amp;G153&amp;"))", "Bar", "", "Close", "5", "0", "", "", "","FALSE","T"))</f>
        <v/>
      </c>
      <c r="V153" s="115" t="str">
        <f>IF(O153=1,"",RTD("cqg.rtd",,"StudyData", "(Vol("&amp;$E$16&amp;")when  (LocalYear("&amp;$E$16&amp;")="&amp;$D$5&amp;" AND LocalMonth("&amp;$E$16&amp;")="&amp;$C$5&amp;" AND LocalDay("&amp;$E$16&amp;")="&amp;$B$5&amp;" AND LocalHour("&amp;$E$16&amp;")="&amp;F153&amp;" AND LocalMinute("&amp;$E$16&amp;")="&amp;G153&amp;"))", "Bar", "", "Close", "5", "0", "", "", "","FALSE","T"))</f>
        <v/>
      </c>
      <c r="W153" s="115" t="str">
        <f>IF(O153=1,"",RTD("cqg.rtd",,"StudyData", "(Vol("&amp;$E$17&amp;")when  (LocalYear("&amp;$E$17&amp;")="&amp;$D$6&amp;" AND LocalMonth("&amp;$E$17&amp;")="&amp;$C$6&amp;" AND LocalDay("&amp;$E$17&amp;")="&amp;$B$6&amp;" AND LocalHour("&amp;$E$17&amp;")="&amp;F153&amp;" AND LocalMinute("&amp;$E$17&amp;")="&amp;G153&amp;"))", "Bar", "", "Close", "5", "0", "", "", "","FALSE","T"))</f>
        <v/>
      </c>
      <c r="X153" s="115" t="str">
        <f>IF(O153=1,"",RTD("cqg.rtd",,"StudyData", "(Vol("&amp;$E$18&amp;")when  (LocalYear("&amp;$E$18&amp;")="&amp;$D$7&amp;" AND LocalMonth("&amp;$E$18&amp;")="&amp;$C$7&amp;" AND LocalDay("&amp;$E$18&amp;")="&amp;$B$7&amp;" AND LocalHour("&amp;$E$18&amp;")="&amp;F153&amp;" AND LocalMinute("&amp;$E$18&amp;")="&amp;G153&amp;"))", "Bar", "", "Close", "5", "0", "", "", "","FALSE","T"))</f>
        <v/>
      </c>
      <c r="Y153" s="115" t="str">
        <f>IF(O153=1,"",RTD("cqg.rtd",,"StudyData", "(Vol("&amp;$E$19&amp;")when  (LocalYear("&amp;$E$19&amp;")="&amp;$D$8&amp;" AND LocalMonth("&amp;$E$19&amp;")="&amp;$C$8&amp;" AND LocalDay("&amp;$E$19&amp;")="&amp;$B$8&amp;" AND LocalHour("&amp;$E$19&amp;")="&amp;F153&amp;" AND LocalMinute("&amp;$E$19&amp;")="&amp;G153&amp;"))", "Bar", "", "Close", "5", "0", "", "", "","FALSE","T"))</f>
        <v/>
      </c>
      <c r="Z153" s="115" t="str">
        <f>IF(O153=1,"",RTD("cqg.rtd",,"StudyData", "(Vol("&amp;$E$20&amp;")when  (LocalYear("&amp;$E$20&amp;")="&amp;$D$9&amp;" AND LocalMonth("&amp;$E$20&amp;")="&amp;$C$9&amp;" AND LocalDay("&amp;$E$20&amp;")="&amp;$B$9&amp;" AND LocalHour("&amp;$E$20&amp;")="&amp;F153&amp;" AND LocalMinute("&amp;$E$20&amp;")="&amp;G153&amp;"))", "Bar", "", "Close", "5", "0", "", "", "","FALSE","T"))</f>
        <v/>
      </c>
      <c r="AA153" s="115" t="str">
        <f>IF(O153=1,"",RTD("cqg.rtd",,"StudyData", "(Vol("&amp;$E$21&amp;")when  (LocalYear("&amp;$E$21&amp;")="&amp;$D$10&amp;" AND LocalMonth("&amp;$E$21&amp;")="&amp;$C$10&amp;" AND LocalDay("&amp;$E$21&amp;")="&amp;$B$10&amp;" AND LocalHour("&amp;$E$21&amp;")="&amp;F153&amp;" AND LocalMinute("&amp;$E$21&amp;")="&amp;G153&amp;"))", "Bar", "", "Close", "5", "0", "", "", "","FALSE","T"))</f>
        <v/>
      </c>
      <c r="AB153" s="115" t="str">
        <f>IF(O153=1,"",RTD("cqg.rtd",,"StudyData", "(Vol("&amp;$E$21&amp;")when  (LocalYear("&amp;$E$21&amp;")="&amp;$D$11&amp;" AND LocalMonth("&amp;$E$21&amp;")="&amp;$C$11&amp;" AND LocalDay("&amp;$E$21&amp;")="&amp;$B$11&amp;" AND LocalHour("&amp;$E$21&amp;")="&amp;F153&amp;" AND LocalMinute("&amp;$E$21&amp;")="&amp;G153&amp;"))", "Bar", "", "Close", "5", "0", "", "", "","FALSE","T"))</f>
        <v/>
      </c>
      <c r="AC153" s="116" t="str">
        <f t="shared" si="23"/>
        <v/>
      </c>
      <c r="AE153" s="115" t="str">
        <f ca="1">IF($R153=1,SUM($S$1:S153),"")</f>
        <v/>
      </c>
      <c r="AF153" s="115" t="str">
        <f ca="1">IF($R153=1,SUM($T$1:T153),"")</f>
        <v/>
      </c>
      <c r="AG153" s="115" t="str">
        <f ca="1">IF($R153=1,SUM($U$1:U153),"")</f>
        <v/>
      </c>
      <c r="AH153" s="115" t="str">
        <f ca="1">IF($R153=1,SUM($V$1:V153),"")</f>
        <v/>
      </c>
      <c r="AI153" s="115" t="str">
        <f ca="1">IF($R153=1,SUM($W$1:W153),"")</f>
        <v/>
      </c>
      <c r="AJ153" s="115" t="str">
        <f ca="1">IF($R153=1,SUM($X$1:X153),"")</f>
        <v/>
      </c>
      <c r="AK153" s="115" t="str">
        <f ca="1">IF($R153=1,SUM($Y$1:Y153),"")</f>
        <v/>
      </c>
      <c r="AL153" s="115" t="str">
        <f ca="1">IF($R153=1,SUM($Z$1:Z153),"")</f>
        <v/>
      </c>
      <c r="AM153" s="115" t="str">
        <f ca="1">IF($R153=1,SUM($AA$1:AA153),"")</f>
        <v/>
      </c>
      <c r="AN153" s="115" t="str">
        <f ca="1">IF($R153=1,SUM($AB$1:AB153),"")</f>
        <v/>
      </c>
      <c r="AO153" s="115" t="str">
        <f ca="1">IF($R153=1,SUM($AC$1:AC153),"")</f>
        <v/>
      </c>
      <c r="AQ153" s="120" t="str">
        <f t="shared" si="28"/>
        <v>20:00</v>
      </c>
    </row>
    <row r="154" spans="6:43" x14ac:dyDescent="0.3">
      <c r="F154" s="115">
        <f t="shared" si="29"/>
        <v>20</v>
      </c>
      <c r="G154" s="117" t="str">
        <f t="shared" si="24"/>
        <v>05</v>
      </c>
      <c r="H154" s="118">
        <f t="shared" si="25"/>
        <v>0.83680555555555547</v>
      </c>
      <c r="K154" s="116" t="str">
        <f xml:space="preserve"> IF(O154=1,"",RTD("cqg.rtd",,"StudyData",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/>
      </c>
      <c r="L154" s="116" t="e">
        <f>IF(K154="",NA(),RTD("cqg.rtd",,"StudyData",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>#N/A</v>
      </c>
      <c r="O154" s="115">
        <f t="shared" si="26"/>
        <v>1</v>
      </c>
      <c r="R154" s="115">
        <f t="shared" ca="1" si="27"/>
        <v>1.117999999999987</v>
      </c>
      <c r="S154" s="115" t="str">
        <f>IF(O154=1,"",RTD("cqg.rtd",,"StudyData", "(Vol("&amp;$E$13&amp;")when  (LocalYear("&amp;$E$13&amp;")="&amp;$D$2&amp;" AND LocalMonth("&amp;$E$13&amp;")="&amp;$C$2&amp;" AND LocalDay("&amp;$E$13&amp;")="&amp;$B$2&amp;" AND LocalHour("&amp;$E$13&amp;")="&amp;F154&amp;" AND LocalMinute("&amp;$E$13&amp;")="&amp;G154&amp;"))", "Bar", "", "Close", "5", "0", "", "", "","FALSE","T"))</f>
        <v/>
      </c>
      <c r="T154" s="115" t="str">
        <f>IF(O154=1,"",RTD("cqg.rtd",,"StudyData", "(Vol("&amp;$E$14&amp;")when  (LocalYear("&amp;$E$14&amp;")="&amp;$D$3&amp;" AND LocalMonth("&amp;$E$14&amp;")="&amp;$C$3&amp;" AND LocalDay("&amp;$E$14&amp;")="&amp;$B$3&amp;" AND LocalHour("&amp;$E$14&amp;")="&amp;F154&amp;" AND LocalMinute("&amp;$E$14&amp;")="&amp;G154&amp;"))", "Bar", "", "Close", "5", "0", "", "", "","FALSE","T"))</f>
        <v/>
      </c>
      <c r="U154" s="115" t="str">
        <f>IF(O154=1,"",RTD("cqg.rtd",,"StudyData", "(Vol("&amp;$E$15&amp;")when  (LocalYear("&amp;$E$15&amp;")="&amp;$D$4&amp;" AND LocalMonth("&amp;$E$15&amp;")="&amp;$C$4&amp;" AND LocalDay("&amp;$E$15&amp;")="&amp;$B$4&amp;" AND LocalHour("&amp;$E$15&amp;")="&amp;F154&amp;" AND LocalMinute("&amp;$E$15&amp;")="&amp;G154&amp;"))", "Bar", "", "Close", "5", "0", "", "", "","FALSE","T"))</f>
        <v/>
      </c>
      <c r="V154" s="115" t="str">
        <f>IF(O154=1,"",RTD("cqg.rtd",,"StudyData", "(Vol("&amp;$E$16&amp;")when  (LocalYear("&amp;$E$16&amp;")="&amp;$D$5&amp;" AND LocalMonth("&amp;$E$16&amp;")="&amp;$C$5&amp;" AND LocalDay("&amp;$E$16&amp;")="&amp;$B$5&amp;" AND LocalHour("&amp;$E$16&amp;")="&amp;F154&amp;" AND LocalMinute("&amp;$E$16&amp;")="&amp;G154&amp;"))", "Bar", "", "Close", "5", "0", "", "", "","FALSE","T"))</f>
        <v/>
      </c>
      <c r="W154" s="115" t="str">
        <f>IF(O154=1,"",RTD("cqg.rtd",,"StudyData", "(Vol("&amp;$E$17&amp;")when  (LocalYear("&amp;$E$17&amp;")="&amp;$D$6&amp;" AND LocalMonth("&amp;$E$17&amp;")="&amp;$C$6&amp;" AND LocalDay("&amp;$E$17&amp;")="&amp;$B$6&amp;" AND LocalHour("&amp;$E$17&amp;")="&amp;F154&amp;" AND LocalMinute("&amp;$E$17&amp;")="&amp;G154&amp;"))", "Bar", "", "Close", "5", "0", "", "", "","FALSE","T"))</f>
        <v/>
      </c>
      <c r="X154" s="115" t="str">
        <f>IF(O154=1,"",RTD("cqg.rtd",,"StudyData", "(Vol("&amp;$E$18&amp;")when  (LocalYear("&amp;$E$18&amp;")="&amp;$D$7&amp;" AND LocalMonth("&amp;$E$18&amp;")="&amp;$C$7&amp;" AND LocalDay("&amp;$E$18&amp;")="&amp;$B$7&amp;" AND LocalHour("&amp;$E$18&amp;")="&amp;F154&amp;" AND LocalMinute("&amp;$E$18&amp;")="&amp;G154&amp;"))", "Bar", "", "Close", "5", "0", "", "", "","FALSE","T"))</f>
        <v/>
      </c>
      <c r="Y154" s="115" t="str">
        <f>IF(O154=1,"",RTD("cqg.rtd",,"StudyData", "(Vol("&amp;$E$19&amp;")when  (LocalYear("&amp;$E$19&amp;")="&amp;$D$8&amp;" AND LocalMonth("&amp;$E$19&amp;")="&amp;$C$8&amp;" AND LocalDay("&amp;$E$19&amp;")="&amp;$B$8&amp;" AND LocalHour("&amp;$E$19&amp;")="&amp;F154&amp;" AND LocalMinute("&amp;$E$19&amp;")="&amp;G154&amp;"))", "Bar", "", "Close", "5", "0", "", "", "","FALSE","T"))</f>
        <v/>
      </c>
      <c r="Z154" s="115" t="str">
        <f>IF(O154=1,"",RTD("cqg.rtd",,"StudyData", "(Vol("&amp;$E$20&amp;")when  (LocalYear("&amp;$E$20&amp;")="&amp;$D$9&amp;" AND LocalMonth("&amp;$E$20&amp;")="&amp;$C$9&amp;" AND LocalDay("&amp;$E$20&amp;")="&amp;$B$9&amp;" AND LocalHour("&amp;$E$20&amp;")="&amp;F154&amp;" AND LocalMinute("&amp;$E$20&amp;")="&amp;G154&amp;"))", "Bar", "", "Close", "5", "0", "", "", "","FALSE","T"))</f>
        <v/>
      </c>
      <c r="AA154" s="115" t="str">
        <f>IF(O154=1,"",RTD("cqg.rtd",,"StudyData", "(Vol("&amp;$E$21&amp;")when  (LocalYear("&amp;$E$21&amp;")="&amp;$D$10&amp;" AND LocalMonth("&amp;$E$21&amp;")="&amp;$C$10&amp;" AND LocalDay("&amp;$E$21&amp;")="&amp;$B$10&amp;" AND LocalHour("&amp;$E$21&amp;")="&amp;F154&amp;" AND LocalMinute("&amp;$E$21&amp;")="&amp;G154&amp;"))", "Bar", "", "Close", "5", "0", "", "", "","FALSE","T"))</f>
        <v/>
      </c>
      <c r="AB154" s="115" t="str">
        <f>IF(O154=1,"",RTD("cqg.rtd",,"StudyData", "(Vol("&amp;$E$21&amp;")when  (LocalYear("&amp;$E$21&amp;")="&amp;$D$11&amp;" AND LocalMonth("&amp;$E$21&amp;")="&amp;$C$11&amp;" AND LocalDay("&amp;$E$21&amp;")="&amp;$B$11&amp;" AND LocalHour("&amp;$E$21&amp;")="&amp;F154&amp;" AND LocalMinute("&amp;$E$21&amp;")="&amp;G154&amp;"))", "Bar", "", "Close", "5", "0", "", "", "","FALSE","T"))</f>
        <v/>
      </c>
      <c r="AC154" s="116" t="str">
        <f t="shared" si="23"/>
        <v/>
      </c>
      <c r="AE154" s="115" t="str">
        <f ca="1">IF($R154=1,SUM($S$1:S154),"")</f>
        <v/>
      </c>
      <c r="AF154" s="115" t="str">
        <f ca="1">IF($R154=1,SUM($T$1:T154),"")</f>
        <v/>
      </c>
      <c r="AG154" s="115" t="str">
        <f ca="1">IF($R154=1,SUM($U$1:U154),"")</f>
        <v/>
      </c>
      <c r="AH154" s="115" t="str">
        <f ca="1">IF($R154=1,SUM($V$1:V154),"")</f>
        <v/>
      </c>
      <c r="AI154" s="115" t="str">
        <f ca="1">IF($R154=1,SUM($W$1:W154),"")</f>
        <v/>
      </c>
      <c r="AJ154" s="115" t="str">
        <f ca="1">IF($R154=1,SUM($X$1:X154),"")</f>
        <v/>
      </c>
      <c r="AK154" s="115" t="str">
        <f ca="1">IF($R154=1,SUM($Y$1:Y154),"")</f>
        <v/>
      </c>
      <c r="AL154" s="115" t="str">
        <f ca="1">IF($R154=1,SUM($Z$1:Z154),"")</f>
        <v/>
      </c>
      <c r="AM154" s="115" t="str">
        <f ca="1">IF($R154=1,SUM($AA$1:AA154),"")</f>
        <v/>
      </c>
      <c r="AN154" s="115" t="str">
        <f ca="1">IF($R154=1,SUM($AB$1:AB154),"")</f>
        <v/>
      </c>
      <c r="AO154" s="115" t="str">
        <f ca="1">IF($R154=1,SUM($AC$1:AC154),"")</f>
        <v/>
      </c>
      <c r="AQ154" s="120" t="str">
        <f t="shared" si="28"/>
        <v>20:05</v>
      </c>
    </row>
    <row r="155" spans="6:43" x14ac:dyDescent="0.3">
      <c r="F155" s="115">
        <f t="shared" si="29"/>
        <v>20</v>
      </c>
      <c r="G155" s="117">
        <f t="shared" si="24"/>
        <v>10</v>
      </c>
      <c r="H155" s="118">
        <f t="shared" si="25"/>
        <v>0.84027777777777779</v>
      </c>
      <c r="K155" s="116" t="str">
        <f xml:space="preserve"> IF(O155=1,"",RTD("cqg.rtd",,"StudyData",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/>
      </c>
      <c r="L155" s="116" t="e">
        <f>IF(K155="",NA(),RTD("cqg.rtd",,"StudyData",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>#N/A</v>
      </c>
      <c r="O155" s="115">
        <f t="shared" si="26"/>
        <v>1</v>
      </c>
      <c r="R155" s="115">
        <f t="shared" ca="1" si="27"/>
        <v>1.1189999999999869</v>
      </c>
      <c r="S155" s="115" t="str">
        <f>IF(O155=1,"",RTD("cqg.rtd",,"StudyData", "(Vol("&amp;$E$13&amp;")when  (LocalYear("&amp;$E$13&amp;")="&amp;$D$2&amp;" AND LocalMonth("&amp;$E$13&amp;")="&amp;$C$2&amp;" AND LocalDay("&amp;$E$13&amp;")="&amp;$B$2&amp;" AND LocalHour("&amp;$E$13&amp;")="&amp;F155&amp;" AND LocalMinute("&amp;$E$13&amp;")="&amp;G155&amp;"))", "Bar", "", "Close", "5", "0", "", "", "","FALSE","T"))</f>
        <v/>
      </c>
      <c r="T155" s="115" t="str">
        <f>IF(O155=1,"",RTD("cqg.rtd",,"StudyData", "(Vol("&amp;$E$14&amp;")when  (LocalYear("&amp;$E$14&amp;")="&amp;$D$3&amp;" AND LocalMonth("&amp;$E$14&amp;")="&amp;$C$3&amp;" AND LocalDay("&amp;$E$14&amp;")="&amp;$B$3&amp;" AND LocalHour("&amp;$E$14&amp;")="&amp;F155&amp;" AND LocalMinute("&amp;$E$14&amp;")="&amp;G155&amp;"))", "Bar", "", "Close", "5", "0", "", "", "","FALSE","T"))</f>
        <v/>
      </c>
      <c r="U155" s="115" t="str">
        <f>IF(O155=1,"",RTD("cqg.rtd",,"StudyData", "(Vol("&amp;$E$15&amp;")when  (LocalYear("&amp;$E$15&amp;")="&amp;$D$4&amp;" AND LocalMonth("&amp;$E$15&amp;")="&amp;$C$4&amp;" AND LocalDay("&amp;$E$15&amp;")="&amp;$B$4&amp;" AND LocalHour("&amp;$E$15&amp;")="&amp;F155&amp;" AND LocalMinute("&amp;$E$15&amp;")="&amp;G155&amp;"))", "Bar", "", "Close", "5", "0", "", "", "","FALSE","T"))</f>
        <v/>
      </c>
      <c r="V155" s="115" t="str">
        <f>IF(O155=1,"",RTD("cqg.rtd",,"StudyData", "(Vol("&amp;$E$16&amp;")when  (LocalYear("&amp;$E$16&amp;")="&amp;$D$5&amp;" AND LocalMonth("&amp;$E$16&amp;")="&amp;$C$5&amp;" AND LocalDay("&amp;$E$16&amp;")="&amp;$B$5&amp;" AND LocalHour("&amp;$E$16&amp;")="&amp;F155&amp;" AND LocalMinute("&amp;$E$16&amp;")="&amp;G155&amp;"))", "Bar", "", "Close", "5", "0", "", "", "","FALSE","T"))</f>
        <v/>
      </c>
      <c r="W155" s="115" t="str">
        <f>IF(O155=1,"",RTD("cqg.rtd",,"StudyData", "(Vol("&amp;$E$17&amp;")when  (LocalYear("&amp;$E$17&amp;")="&amp;$D$6&amp;" AND LocalMonth("&amp;$E$17&amp;")="&amp;$C$6&amp;" AND LocalDay("&amp;$E$17&amp;")="&amp;$B$6&amp;" AND LocalHour("&amp;$E$17&amp;")="&amp;F155&amp;" AND LocalMinute("&amp;$E$17&amp;")="&amp;G155&amp;"))", "Bar", "", "Close", "5", "0", "", "", "","FALSE","T"))</f>
        <v/>
      </c>
      <c r="X155" s="115" t="str">
        <f>IF(O155=1,"",RTD("cqg.rtd",,"StudyData", "(Vol("&amp;$E$18&amp;")when  (LocalYear("&amp;$E$18&amp;")="&amp;$D$7&amp;" AND LocalMonth("&amp;$E$18&amp;")="&amp;$C$7&amp;" AND LocalDay("&amp;$E$18&amp;")="&amp;$B$7&amp;" AND LocalHour("&amp;$E$18&amp;")="&amp;F155&amp;" AND LocalMinute("&amp;$E$18&amp;")="&amp;G155&amp;"))", "Bar", "", "Close", "5", "0", "", "", "","FALSE","T"))</f>
        <v/>
      </c>
      <c r="Y155" s="115" t="str">
        <f>IF(O155=1,"",RTD("cqg.rtd",,"StudyData", "(Vol("&amp;$E$19&amp;")when  (LocalYear("&amp;$E$19&amp;")="&amp;$D$8&amp;" AND LocalMonth("&amp;$E$19&amp;")="&amp;$C$8&amp;" AND LocalDay("&amp;$E$19&amp;")="&amp;$B$8&amp;" AND LocalHour("&amp;$E$19&amp;")="&amp;F155&amp;" AND LocalMinute("&amp;$E$19&amp;")="&amp;G155&amp;"))", "Bar", "", "Close", "5", "0", "", "", "","FALSE","T"))</f>
        <v/>
      </c>
      <c r="Z155" s="115" t="str">
        <f>IF(O155=1,"",RTD("cqg.rtd",,"StudyData", "(Vol("&amp;$E$20&amp;")when  (LocalYear("&amp;$E$20&amp;")="&amp;$D$9&amp;" AND LocalMonth("&amp;$E$20&amp;")="&amp;$C$9&amp;" AND LocalDay("&amp;$E$20&amp;")="&amp;$B$9&amp;" AND LocalHour("&amp;$E$20&amp;")="&amp;F155&amp;" AND LocalMinute("&amp;$E$20&amp;")="&amp;G155&amp;"))", "Bar", "", "Close", "5", "0", "", "", "","FALSE","T"))</f>
        <v/>
      </c>
      <c r="AA155" s="115" t="str">
        <f>IF(O155=1,"",RTD("cqg.rtd",,"StudyData", "(Vol("&amp;$E$21&amp;")when  (LocalYear("&amp;$E$21&amp;")="&amp;$D$10&amp;" AND LocalMonth("&amp;$E$21&amp;")="&amp;$C$10&amp;" AND LocalDay("&amp;$E$21&amp;")="&amp;$B$10&amp;" AND LocalHour("&amp;$E$21&amp;")="&amp;F155&amp;" AND LocalMinute("&amp;$E$21&amp;")="&amp;G155&amp;"))", "Bar", "", "Close", "5", "0", "", "", "","FALSE","T"))</f>
        <v/>
      </c>
      <c r="AB155" s="115" t="str">
        <f>IF(O155=1,"",RTD("cqg.rtd",,"StudyData", "(Vol("&amp;$E$21&amp;")when  (LocalYear("&amp;$E$21&amp;")="&amp;$D$11&amp;" AND LocalMonth("&amp;$E$21&amp;")="&amp;$C$11&amp;" AND LocalDay("&amp;$E$21&amp;")="&amp;$B$11&amp;" AND LocalHour("&amp;$E$21&amp;")="&amp;F155&amp;" AND LocalMinute("&amp;$E$21&amp;")="&amp;G155&amp;"))", "Bar", "", "Close", "5", "0", "", "", "","FALSE","T"))</f>
        <v/>
      </c>
      <c r="AC155" s="116" t="str">
        <f t="shared" si="23"/>
        <v/>
      </c>
      <c r="AE155" s="115" t="str">
        <f ca="1">IF($R155=1,SUM($S$1:S155),"")</f>
        <v/>
      </c>
      <c r="AF155" s="115" t="str">
        <f ca="1">IF($R155=1,SUM($T$1:T155),"")</f>
        <v/>
      </c>
      <c r="AG155" s="115" t="str">
        <f ca="1">IF($R155=1,SUM($U$1:U155),"")</f>
        <v/>
      </c>
      <c r="AH155" s="115" t="str">
        <f ca="1">IF($R155=1,SUM($V$1:V155),"")</f>
        <v/>
      </c>
      <c r="AI155" s="115" t="str">
        <f ca="1">IF($R155=1,SUM($W$1:W155),"")</f>
        <v/>
      </c>
      <c r="AJ155" s="115" t="str">
        <f ca="1">IF($R155=1,SUM($X$1:X155),"")</f>
        <v/>
      </c>
      <c r="AK155" s="115" t="str">
        <f ca="1">IF($R155=1,SUM($Y$1:Y155),"")</f>
        <v/>
      </c>
      <c r="AL155" s="115" t="str">
        <f ca="1">IF($R155=1,SUM($Z$1:Z155),"")</f>
        <v/>
      </c>
      <c r="AM155" s="115" t="str">
        <f ca="1">IF($R155=1,SUM($AA$1:AA155),"")</f>
        <v/>
      </c>
      <c r="AN155" s="115" t="str">
        <f ca="1">IF($R155=1,SUM($AB$1:AB155),"")</f>
        <v/>
      </c>
      <c r="AO155" s="115" t="str">
        <f ca="1">IF($R155=1,SUM($AC$1:AC155),"")</f>
        <v/>
      </c>
      <c r="AQ155" s="120" t="str">
        <f t="shared" si="28"/>
        <v>20:10</v>
      </c>
    </row>
    <row r="156" spans="6:43" x14ac:dyDescent="0.3">
      <c r="F156" s="115">
        <f t="shared" si="29"/>
        <v>20</v>
      </c>
      <c r="G156" s="117">
        <f t="shared" si="24"/>
        <v>15</v>
      </c>
      <c r="H156" s="118">
        <f t="shared" si="25"/>
        <v>0.84375</v>
      </c>
      <c r="K156" s="116" t="str">
        <f xml:space="preserve"> IF(O156=1,"",RTD("cqg.rtd",,"StudyData",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/>
      </c>
      <c r="L156" s="116" t="e">
        <f>IF(K156="",NA(),RTD("cqg.rtd",,"StudyData",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>#N/A</v>
      </c>
      <c r="O156" s="115">
        <f t="shared" si="26"/>
        <v>1</v>
      </c>
      <c r="R156" s="115">
        <f t="shared" ca="1" si="27"/>
        <v>1.1199999999999868</v>
      </c>
      <c r="S156" s="115" t="str">
        <f>IF(O156=1,"",RTD("cqg.rtd",,"StudyData", "(Vol("&amp;$E$13&amp;")when  (LocalYear("&amp;$E$13&amp;")="&amp;$D$2&amp;" AND LocalMonth("&amp;$E$13&amp;")="&amp;$C$2&amp;" AND LocalDay("&amp;$E$13&amp;")="&amp;$B$2&amp;" AND LocalHour("&amp;$E$13&amp;")="&amp;F156&amp;" AND LocalMinute("&amp;$E$13&amp;")="&amp;G156&amp;"))", "Bar", "", "Close", "5", "0", "", "", "","FALSE","T"))</f>
        <v/>
      </c>
      <c r="T156" s="115" t="str">
        <f>IF(O156=1,"",RTD("cqg.rtd",,"StudyData", "(Vol("&amp;$E$14&amp;")when  (LocalYear("&amp;$E$14&amp;")="&amp;$D$3&amp;" AND LocalMonth("&amp;$E$14&amp;")="&amp;$C$3&amp;" AND LocalDay("&amp;$E$14&amp;")="&amp;$B$3&amp;" AND LocalHour("&amp;$E$14&amp;")="&amp;F156&amp;" AND LocalMinute("&amp;$E$14&amp;")="&amp;G156&amp;"))", "Bar", "", "Close", "5", "0", "", "", "","FALSE","T"))</f>
        <v/>
      </c>
      <c r="U156" s="115" t="str">
        <f>IF(O156=1,"",RTD("cqg.rtd",,"StudyData", "(Vol("&amp;$E$15&amp;")when  (LocalYear("&amp;$E$15&amp;")="&amp;$D$4&amp;" AND LocalMonth("&amp;$E$15&amp;")="&amp;$C$4&amp;" AND LocalDay("&amp;$E$15&amp;")="&amp;$B$4&amp;" AND LocalHour("&amp;$E$15&amp;")="&amp;F156&amp;" AND LocalMinute("&amp;$E$15&amp;")="&amp;G156&amp;"))", "Bar", "", "Close", "5", "0", "", "", "","FALSE","T"))</f>
        <v/>
      </c>
      <c r="V156" s="115" t="str">
        <f>IF(O156=1,"",RTD("cqg.rtd",,"StudyData", "(Vol("&amp;$E$16&amp;")when  (LocalYear("&amp;$E$16&amp;")="&amp;$D$5&amp;" AND LocalMonth("&amp;$E$16&amp;")="&amp;$C$5&amp;" AND LocalDay("&amp;$E$16&amp;")="&amp;$B$5&amp;" AND LocalHour("&amp;$E$16&amp;")="&amp;F156&amp;" AND LocalMinute("&amp;$E$16&amp;")="&amp;G156&amp;"))", "Bar", "", "Close", "5", "0", "", "", "","FALSE","T"))</f>
        <v/>
      </c>
      <c r="W156" s="115" t="str">
        <f>IF(O156=1,"",RTD("cqg.rtd",,"StudyData", "(Vol("&amp;$E$17&amp;")when  (LocalYear("&amp;$E$17&amp;")="&amp;$D$6&amp;" AND LocalMonth("&amp;$E$17&amp;")="&amp;$C$6&amp;" AND LocalDay("&amp;$E$17&amp;")="&amp;$B$6&amp;" AND LocalHour("&amp;$E$17&amp;")="&amp;F156&amp;" AND LocalMinute("&amp;$E$17&amp;")="&amp;G156&amp;"))", "Bar", "", "Close", "5", "0", "", "", "","FALSE","T"))</f>
        <v/>
      </c>
      <c r="X156" s="115" t="str">
        <f>IF(O156=1,"",RTD("cqg.rtd",,"StudyData", "(Vol("&amp;$E$18&amp;")when  (LocalYear("&amp;$E$18&amp;")="&amp;$D$7&amp;" AND LocalMonth("&amp;$E$18&amp;")="&amp;$C$7&amp;" AND LocalDay("&amp;$E$18&amp;")="&amp;$B$7&amp;" AND LocalHour("&amp;$E$18&amp;")="&amp;F156&amp;" AND LocalMinute("&amp;$E$18&amp;")="&amp;G156&amp;"))", "Bar", "", "Close", "5", "0", "", "", "","FALSE","T"))</f>
        <v/>
      </c>
      <c r="Y156" s="115" t="str">
        <f>IF(O156=1,"",RTD("cqg.rtd",,"StudyData", "(Vol("&amp;$E$19&amp;")when  (LocalYear("&amp;$E$19&amp;")="&amp;$D$8&amp;" AND LocalMonth("&amp;$E$19&amp;")="&amp;$C$8&amp;" AND LocalDay("&amp;$E$19&amp;")="&amp;$B$8&amp;" AND LocalHour("&amp;$E$19&amp;")="&amp;F156&amp;" AND LocalMinute("&amp;$E$19&amp;")="&amp;G156&amp;"))", "Bar", "", "Close", "5", "0", "", "", "","FALSE","T"))</f>
        <v/>
      </c>
      <c r="Z156" s="115" t="str">
        <f>IF(O156=1,"",RTD("cqg.rtd",,"StudyData", "(Vol("&amp;$E$20&amp;")when  (LocalYear("&amp;$E$20&amp;")="&amp;$D$9&amp;" AND LocalMonth("&amp;$E$20&amp;")="&amp;$C$9&amp;" AND LocalDay("&amp;$E$20&amp;")="&amp;$B$9&amp;" AND LocalHour("&amp;$E$20&amp;")="&amp;F156&amp;" AND LocalMinute("&amp;$E$20&amp;")="&amp;G156&amp;"))", "Bar", "", "Close", "5", "0", "", "", "","FALSE","T"))</f>
        <v/>
      </c>
      <c r="AA156" s="115" t="str">
        <f>IF(O156=1,"",RTD("cqg.rtd",,"StudyData", "(Vol("&amp;$E$21&amp;")when  (LocalYear("&amp;$E$21&amp;")="&amp;$D$10&amp;" AND LocalMonth("&amp;$E$21&amp;")="&amp;$C$10&amp;" AND LocalDay("&amp;$E$21&amp;")="&amp;$B$10&amp;" AND LocalHour("&amp;$E$21&amp;")="&amp;F156&amp;" AND LocalMinute("&amp;$E$21&amp;")="&amp;G156&amp;"))", "Bar", "", "Close", "5", "0", "", "", "","FALSE","T"))</f>
        <v/>
      </c>
      <c r="AB156" s="115" t="str">
        <f>IF(O156=1,"",RTD("cqg.rtd",,"StudyData", "(Vol("&amp;$E$21&amp;")when  (LocalYear("&amp;$E$21&amp;")="&amp;$D$11&amp;" AND LocalMonth("&amp;$E$21&amp;")="&amp;$C$11&amp;" AND LocalDay("&amp;$E$21&amp;")="&amp;$B$11&amp;" AND LocalHour("&amp;$E$21&amp;")="&amp;F156&amp;" AND LocalMinute("&amp;$E$21&amp;")="&amp;G156&amp;"))", "Bar", "", "Close", "5", "0", "", "", "","FALSE","T"))</f>
        <v/>
      </c>
      <c r="AC156" s="116" t="str">
        <f t="shared" si="23"/>
        <v/>
      </c>
      <c r="AE156" s="115" t="str">
        <f ca="1">IF($R156=1,SUM($S$1:S156),"")</f>
        <v/>
      </c>
      <c r="AF156" s="115" t="str">
        <f ca="1">IF($R156=1,SUM($T$1:T156),"")</f>
        <v/>
      </c>
      <c r="AG156" s="115" t="str">
        <f ca="1">IF($R156=1,SUM($U$1:U156),"")</f>
        <v/>
      </c>
      <c r="AH156" s="115" t="str">
        <f ca="1">IF($R156=1,SUM($V$1:V156),"")</f>
        <v/>
      </c>
      <c r="AI156" s="115" t="str">
        <f ca="1">IF($R156=1,SUM($W$1:W156),"")</f>
        <v/>
      </c>
      <c r="AJ156" s="115" t="str">
        <f ca="1">IF($R156=1,SUM($X$1:X156),"")</f>
        <v/>
      </c>
      <c r="AK156" s="115" t="str">
        <f ca="1">IF($R156=1,SUM($Y$1:Y156),"")</f>
        <v/>
      </c>
      <c r="AL156" s="115" t="str">
        <f ca="1">IF($R156=1,SUM($Z$1:Z156),"")</f>
        <v/>
      </c>
      <c r="AM156" s="115" t="str">
        <f ca="1">IF($R156=1,SUM($AA$1:AA156),"")</f>
        <v/>
      </c>
      <c r="AN156" s="115" t="str">
        <f ca="1">IF($R156=1,SUM($AB$1:AB156),"")</f>
        <v/>
      </c>
      <c r="AO156" s="115" t="str">
        <f ca="1">IF($R156=1,SUM($AC$1:AC156),"")</f>
        <v/>
      </c>
      <c r="AQ156" s="120" t="str">
        <f t="shared" si="28"/>
        <v>20:15</v>
      </c>
    </row>
    <row r="157" spans="6:43" x14ac:dyDescent="0.3">
      <c r="F157" s="115">
        <f t="shared" si="29"/>
        <v>20</v>
      </c>
      <c r="G157" s="117">
        <f t="shared" si="24"/>
        <v>20</v>
      </c>
      <c r="H157" s="118">
        <f t="shared" si="25"/>
        <v>0.84722222222222221</v>
      </c>
      <c r="K157" s="116" t="str">
        <f xml:space="preserve"> IF(O157=1,"",RTD("cqg.rtd",,"StudyData",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/>
      </c>
      <c r="L157" s="116" t="e">
        <f>IF(K157="",NA(),RTD("cqg.rtd",,"StudyData",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>#N/A</v>
      </c>
      <c r="O157" s="115">
        <f t="shared" si="26"/>
        <v>1</v>
      </c>
      <c r="R157" s="115">
        <f t="shared" ca="1" si="27"/>
        <v>1.1209999999999867</v>
      </c>
      <c r="S157" s="115" t="str">
        <f>IF(O157=1,"",RTD("cqg.rtd",,"StudyData", "(Vol("&amp;$E$13&amp;")when  (LocalYear("&amp;$E$13&amp;")="&amp;$D$2&amp;" AND LocalMonth("&amp;$E$13&amp;")="&amp;$C$2&amp;" AND LocalDay("&amp;$E$13&amp;")="&amp;$B$2&amp;" AND LocalHour("&amp;$E$13&amp;")="&amp;F157&amp;" AND LocalMinute("&amp;$E$13&amp;")="&amp;G157&amp;"))", "Bar", "", "Close", "5", "0", "", "", "","FALSE","T"))</f>
        <v/>
      </c>
      <c r="T157" s="115" t="str">
        <f>IF(O157=1,"",RTD("cqg.rtd",,"StudyData", "(Vol("&amp;$E$14&amp;")when  (LocalYear("&amp;$E$14&amp;")="&amp;$D$3&amp;" AND LocalMonth("&amp;$E$14&amp;")="&amp;$C$3&amp;" AND LocalDay("&amp;$E$14&amp;")="&amp;$B$3&amp;" AND LocalHour("&amp;$E$14&amp;")="&amp;F157&amp;" AND LocalMinute("&amp;$E$14&amp;")="&amp;G157&amp;"))", "Bar", "", "Close", "5", "0", "", "", "","FALSE","T"))</f>
        <v/>
      </c>
      <c r="U157" s="115" t="str">
        <f>IF(O157=1,"",RTD("cqg.rtd",,"StudyData", "(Vol("&amp;$E$15&amp;")when  (LocalYear("&amp;$E$15&amp;")="&amp;$D$4&amp;" AND LocalMonth("&amp;$E$15&amp;")="&amp;$C$4&amp;" AND LocalDay("&amp;$E$15&amp;")="&amp;$B$4&amp;" AND LocalHour("&amp;$E$15&amp;")="&amp;F157&amp;" AND LocalMinute("&amp;$E$15&amp;")="&amp;G157&amp;"))", "Bar", "", "Close", "5", "0", "", "", "","FALSE","T"))</f>
        <v/>
      </c>
      <c r="V157" s="115" t="str">
        <f>IF(O157=1,"",RTD("cqg.rtd",,"StudyData", "(Vol("&amp;$E$16&amp;")when  (LocalYear("&amp;$E$16&amp;")="&amp;$D$5&amp;" AND LocalMonth("&amp;$E$16&amp;")="&amp;$C$5&amp;" AND LocalDay("&amp;$E$16&amp;")="&amp;$B$5&amp;" AND LocalHour("&amp;$E$16&amp;")="&amp;F157&amp;" AND LocalMinute("&amp;$E$16&amp;")="&amp;G157&amp;"))", "Bar", "", "Close", "5", "0", "", "", "","FALSE","T"))</f>
        <v/>
      </c>
      <c r="W157" s="115" t="str">
        <f>IF(O157=1,"",RTD("cqg.rtd",,"StudyData", "(Vol("&amp;$E$17&amp;")when  (LocalYear("&amp;$E$17&amp;")="&amp;$D$6&amp;" AND LocalMonth("&amp;$E$17&amp;")="&amp;$C$6&amp;" AND LocalDay("&amp;$E$17&amp;")="&amp;$B$6&amp;" AND LocalHour("&amp;$E$17&amp;")="&amp;F157&amp;" AND LocalMinute("&amp;$E$17&amp;")="&amp;G157&amp;"))", "Bar", "", "Close", "5", "0", "", "", "","FALSE","T"))</f>
        <v/>
      </c>
      <c r="X157" s="115" t="str">
        <f>IF(O157=1,"",RTD("cqg.rtd",,"StudyData", "(Vol("&amp;$E$18&amp;")when  (LocalYear("&amp;$E$18&amp;")="&amp;$D$7&amp;" AND LocalMonth("&amp;$E$18&amp;")="&amp;$C$7&amp;" AND LocalDay("&amp;$E$18&amp;")="&amp;$B$7&amp;" AND LocalHour("&amp;$E$18&amp;")="&amp;F157&amp;" AND LocalMinute("&amp;$E$18&amp;")="&amp;G157&amp;"))", "Bar", "", "Close", "5", "0", "", "", "","FALSE","T"))</f>
        <v/>
      </c>
      <c r="Y157" s="115" t="str">
        <f>IF(O157=1,"",RTD("cqg.rtd",,"StudyData", "(Vol("&amp;$E$19&amp;")when  (LocalYear("&amp;$E$19&amp;")="&amp;$D$8&amp;" AND LocalMonth("&amp;$E$19&amp;")="&amp;$C$8&amp;" AND LocalDay("&amp;$E$19&amp;")="&amp;$B$8&amp;" AND LocalHour("&amp;$E$19&amp;")="&amp;F157&amp;" AND LocalMinute("&amp;$E$19&amp;")="&amp;G157&amp;"))", "Bar", "", "Close", "5", "0", "", "", "","FALSE","T"))</f>
        <v/>
      </c>
      <c r="Z157" s="115" t="str">
        <f>IF(O157=1,"",RTD("cqg.rtd",,"StudyData", "(Vol("&amp;$E$20&amp;")when  (LocalYear("&amp;$E$20&amp;")="&amp;$D$9&amp;" AND LocalMonth("&amp;$E$20&amp;")="&amp;$C$9&amp;" AND LocalDay("&amp;$E$20&amp;")="&amp;$B$9&amp;" AND LocalHour("&amp;$E$20&amp;")="&amp;F157&amp;" AND LocalMinute("&amp;$E$20&amp;")="&amp;G157&amp;"))", "Bar", "", "Close", "5", "0", "", "", "","FALSE","T"))</f>
        <v/>
      </c>
      <c r="AA157" s="115" t="str">
        <f>IF(O157=1,"",RTD("cqg.rtd",,"StudyData", "(Vol("&amp;$E$21&amp;")when  (LocalYear("&amp;$E$21&amp;")="&amp;$D$10&amp;" AND LocalMonth("&amp;$E$21&amp;")="&amp;$C$10&amp;" AND LocalDay("&amp;$E$21&amp;")="&amp;$B$10&amp;" AND LocalHour("&amp;$E$21&amp;")="&amp;F157&amp;" AND LocalMinute("&amp;$E$21&amp;")="&amp;G157&amp;"))", "Bar", "", "Close", "5", "0", "", "", "","FALSE","T"))</f>
        <v/>
      </c>
      <c r="AB157" s="115" t="str">
        <f>IF(O157=1,"",RTD("cqg.rtd",,"StudyData", "(Vol("&amp;$E$21&amp;")when  (LocalYear("&amp;$E$21&amp;")="&amp;$D$11&amp;" AND LocalMonth("&amp;$E$21&amp;")="&amp;$C$11&amp;" AND LocalDay("&amp;$E$21&amp;")="&amp;$B$11&amp;" AND LocalHour("&amp;$E$21&amp;")="&amp;F157&amp;" AND LocalMinute("&amp;$E$21&amp;")="&amp;G157&amp;"))", "Bar", "", "Close", "5", "0", "", "", "","FALSE","T"))</f>
        <v/>
      </c>
      <c r="AC157" s="116" t="str">
        <f t="shared" si="23"/>
        <v/>
      </c>
      <c r="AE157" s="115" t="str">
        <f ca="1">IF($R157=1,SUM($S$1:S157),"")</f>
        <v/>
      </c>
      <c r="AF157" s="115" t="str">
        <f ca="1">IF($R157=1,SUM($T$1:T157),"")</f>
        <v/>
      </c>
      <c r="AG157" s="115" t="str">
        <f ca="1">IF($R157=1,SUM($U$1:U157),"")</f>
        <v/>
      </c>
      <c r="AH157" s="115" t="str">
        <f ca="1">IF($R157=1,SUM($V$1:V157),"")</f>
        <v/>
      </c>
      <c r="AI157" s="115" t="str">
        <f ca="1">IF($R157=1,SUM($W$1:W157),"")</f>
        <v/>
      </c>
      <c r="AJ157" s="115" t="str">
        <f ca="1">IF($R157=1,SUM($X$1:X157),"")</f>
        <v/>
      </c>
      <c r="AK157" s="115" t="str">
        <f ca="1">IF($R157=1,SUM($Y$1:Y157),"")</f>
        <v/>
      </c>
      <c r="AL157" s="115" t="str">
        <f ca="1">IF($R157=1,SUM($Z$1:Z157),"")</f>
        <v/>
      </c>
      <c r="AM157" s="115" t="str">
        <f ca="1">IF($R157=1,SUM($AA$1:AA157),"")</f>
        <v/>
      </c>
      <c r="AN157" s="115" t="str">
        <f ca="1">IF($R157=1,SUM($AB$1:AB157),"")</f>
        <v/>
      </c>
      <c r="AO157" s="115" t="str">
        <f ca="1">IF($R157=1,SUM($AC$1:AC157),"")</f>
        <v/>
      </c>
      <c r="AQ157" s="120" t="str">
        <f t="shared" si="28"/>
        <v>20:20</v>
      </c>
    </row>
    <row r="158" spans="6:43" x14ac:dyDescent="0.3">
      <c r="F158" s="115">
        <f t="shared" si="29"/>
        <v>20</v>
      </c>
      <c r="G158" s="117">
        <f t="shared" si="24"/>
        <v>25</v>
      </c>
      <c r="H158" s="118">
        <f t="shared" si="25"/>
        <v>0.85069444444444453</v>
      </c>
      <c r="K158" s="116" t="str">
        <f xml:space="preserve"> IF(O158=1,"",RTD("cqg.rtd",,"StudyData",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/>
      </c>
      <c r="L158" s="116" t="e">
        <f>IF(K158="",NA(),RTD("cqg.rtd",,"StudyData",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>#N/A</v>
      </c>
      <c r="O158" s="115">
        <f t="shared" si="26"/>
        <v>1</v>
      </c>
      <c r="R158" s="115">
        <f t="shared" ca="1" si="27"/>
        <v>1.1219999999999866</v>
      </c>
      <c r="S158" s="115" t="str">
        <f>IF(O158=1,"",RTD("cqg.rtd",,"StudyData", "(Vol("&amp;$E$13&amp;")when  (LocalYear("&amp;$E$13&amp;")="&amp;$D$2&amp;" AND LocalMonth("&amp;$E$13&amp;")="&amp;$C$2&amp;" AND LocalDay("&amp;$E$13&amp;")="&amp;$B$2&amp;" AND LocalHour("&amp;$E$13&amp;")="&amp;F158&amp;" AND LocalMinute("&amp;$E$13&amp;")="&amp;G158&amp;"))", "Bar", "", "Close", "5", "0", "", "", "","FALSE","T"))</f>
        <v/>
      </c>
      <c r="T158" s="115" t="str">
        <f>IF(O158=1,"",RTD("cqg.rtd",,"StudyData", "(Vol("&amp;$E$14&amp;")when  (LocalYear("&amp;$E$14&amp;")="&amp;$D$3&amp;" AND LocalMonth("&amp;$E$14&amp;")="&amp;$C$3&amp;" AND LocalDay("&amp;$E$14&amp;")="&amp;$B$3&amp;" AND LocalHour("&amp;$E$14&amp;")="&amp;F158&amp;" AND LocalMinute("&amp;$E$14&amp;")="&amp;G158&amp;"))", "Bar", "", "Close", "5", "0", "", "", "","FALSE","T"))</f>
        <v/>
      </c>
      <c r="U158" s="115" t="str">
        <f>IF(O158=1,"",RTD("cqg.rtd",,"StudyData", "(Vol("&amp;$E$15&amp;")when  (LocalYear("&amp;$E$15&amp;")="&amp;$D$4&amp;" AND LocalMonth("&amp;$E$15&amp;")="&amp;$C$4&amp;" AND LocalDay("&amp;$E$15&amp;")="&amp;$B$4&amp;" AND LocalHour("&amp;$E$15&amp;")="&amp;F158&amp;" AND LocalMinute("&amp;$E$15&amp;")="&amp;G158&amp;"))", "Bar", "", "Close", "5", "0", "", "", "","FALSE","T"))</f>
        <v/>
      </c>
      <c r="V158" s="115" t="str">
        <f>IF(O158=1,"",RTD("cqg.rtd",,"StudyData", "(Vol("&amp;$E$16&amp;")when  (LocalYear("&amp;$E$16&amp;")="&amp;$D$5&amp;" AND LocalMonth("&amp;$E$16&amp;")="&amp;$C$5&amp;" AND LocalDay("&amp;$E$16&amp;")="&amp;$B$5&amp;" AND LocalHour("&amp;$E$16&amp;")="&amp;F158&amp;" AND LocalMinute("&amp;$E$16&amp;")="&amp;G158&amp;"))", "Bar", "", "Close", "5", "0", "", "", "","FALSE","T"))</f>
        <v/>
      </c>
      <c r="W158" s="115" t="str">
        <f>IF(O158=1,"",RTD("cqg.rtd",,"StudyData", "(Vol("&amp;$E$17&amp;")when  (LocalYear("&amp;$E$17&amp;")="&amp;$D$6&amp;" AND LocalMonth("&amp;$E$17&amp;")="&amp;$C$6&amp;" AND LocalDay("&amp;$E$17&amp;")="&amp;$B$6&amp;" AND LocalHour("&amp;$E$17&amp;")="&amp;F158&amp;" AND LocalMinute("&amp;$E$17&amp;")="&amp;G158&amp;"))", "Bar", "", "Close", "5", "0", "", "", "","FALSE","T"))</f>
        <v/>
      </c>
      <c r="X158" s="115" t="str">
        <f>IF(O158=1,"",RTD("cqg.rtd",,"StudyData", "(Vol("&amp;$E$18&amp;")when  (LocalYear("&amp;$E$18&amp;")="&amp;$D$7&amp;" AND LocalMonth("&amp;$E$18&amp;")="&amp;$C$7&amp;" AND LocalDay("&amp;$E$18&amp;")="&amp;$B$7&amp;" AND LocalHour("&amp;$E$18&amp;")="&amp;F158&amp;" AND LocalMinute("&amp;$E$18&amp;")="&amp;G158&amp;"))", "Bar", "", "Close", "5", "0", "", "", "","FALSE","T"))</f>
        <v/>
      </c>
      <c r="Y158" s="115" t="str">
        <f>IF(O158=1,"",RTD("cqg.rtd",,"StudyData", "(Vol("&amp;$E$19&amp;")when  (LocalYear("&amp;$E$19&amp;")="&amp;$D$8&amp;" AND LocalMonth("&amp;$E$19&amp;")="&amp;$C$8&amp;" AND LocalDay("&amp;$E$19&amp;")="&amp;$B$8&amp;" AND LocalHour("&amp;$E$19&amp;")="&amp;F158&amp;" AND LocalMinute("&amp;$E$19&amp;")="&amp;G158&amp;"))", "Bar", "", "Close", "5", "0", "", "", "","FALSE","T"))</f>
        <v/>
      </c>
      <c r="Z158" s="115" t="str">
        <f>IF(O158=1,"",RTD("cqg.rtd",,"StudyData", "(Vol("&amp;$E$20&amp;")when  (LocalYear("&amp;$E$20&amp;")="&amp;$D$9&amp;" AND LocalMonth("&amp;$E$20&amp;")="&amp;$C$9&amp;" AND LocalDay("&amp;$E$20&amp;")="&amp;$B$9&amp;" AND LocalHour("&amp;$E$20&amp;")="&amp;F158&amp;" AND LocalMinute("&amp;$E$20&amp;")="&amp;G158&amp;"))", "Bar", "", "Close", "5", "0", "", "", "","FALSE","T"))</f>
        <v/>
      </c>
      <c r="AA158" s="115" t="str">
        <f>IF(O158=1,"",RTD("cqg.rtd",,"StudyData", "(Vol("&amp;$E$21&amp;")when  (LocalYear("&amp;$E$21&amp;")="&amp;$D$10&amp;" AND LocalMonth("&amp;$E$21&amp;")="&amp;$C$10&amp;" AND LocalDay("&amp;$E$21&amp;")="&amp;$B$10&amp;" AND LocalHour("&amp;$E$21&amp;")="&amp;F158&amp;" AND LocalMinute("&amp;$E$21&amp;")="&amp;G158&amp;"))", "Bar", "", "Close", "5", "0", "", "", "","FALSE","T"))</f>
        <v/>
      </c>
      <c r="AB158" s="115" t="str">
        <f>IF(O158=1,"",RTD("cqg.rtd",,"StudyData", "(Vol("&amp;$E$21&amp;")when  (LocalYear("&amp;$E$21&amp;")="&amp;$D$11&amp;" AND LocalMonth("&amp;$E$21&amp;")="&amp;$C$11&amp;" AND LocalDay("&amp;$E$21&amp;")="&amp;$B$11&amp;" AND LocalHour("&amp;$E$21&amp;")="&amp;F158&amp;" AND LocalMinute("&amp;$E$21&amp;")="&amp;G158&amp;"))", "Bar", "", "Close", "5", "0", "", "", "","FALSE","T"))</f>
        <v/>
      </c>
      <c r="AC158" s="116" t="str">
        <f t="shared" si="23"/>
        <v/>
      </c>
      <c r="AE158" s="115" t="str">
        <f ca="1">IF($R158=1,SUM($S$1:S158),"")</f>
        <v/>
      </c>
      <c r="AF158" s="115" t="str">
        <f ca="1">IF($R158=1,SUM($T$1:T158),"")</f>
        <v/>
      </c>
      <c r="AG158" s="115" t="str">
        <f ca="1">IF($R158=1,SUM($U$1:U158),"")</f>
        <v/>
      </c>
      <c r="AH158" s="115" t="str">
        <f ca="1">IF($R158=1,SUM($V$1:V158),"")</f>
        <v/>
      </c>
      <c r="AI158" s="115" t="str">
        <f ca="1">IF($R158=1,SUM($W$1:W158),"")</f>
        <v/>
      </c>
      <c r="AJ158" s="115" t="str">
        <f ca="1">IF($R158=1,SUM($X$1:X158),"")</f>
        <v/>
      </c>
      <c r="AK158" s="115" t="str">
        <f ca="1">IF($R158=1,SUM($Y$1:Y158),"")</f>
        <v/>
      </c>
      <c r="AL158" s="115" t="str">
        <f ca="1">IF($R158=1,SUM($Z$1:Z158),"")</f>
        <v/>
      </c>
      <c r="AM158" s="115" t="str">
        <f ca="1">IF($R158=1,SUM($AA$1:AA158),"")</f>
        <v/>
      </c>
      <c r="AN158" s="115" t="str">
        <f ca="1">IF($R158=1,SUM($AB$1:AB158),"")</f>
        <v/>
      </c>
      <c r="AO158" s="115" t="str">
        <f ca="1">IF($R158=1,SUM($AC$1:AC158),"")</f>
        <v/>
      </c>
      <c r="AQ158" s="120" t="str">
        <f t="shared" si="28"/>
        <v>20:25</v>
      </c>
    </row>
    <row r="159" spans="6:43" x14ac:dyDescent="0.3">
      <c r="F159" s="115">
        <f t="shared" si="29"/>
        <v>20</v>
      </c>
      <c r="G159" s="117">
        <f t="shared" si="24"/>
        <v>30</v>
      </c>
      <c r="H159" s="118">
        <f t="shared" si="25"/>
        <v>0.85416666666666663</v>
      </c>
      <c r="K159" s="116" t="str">
        <f xml:space="preserve"> IF(O159=1,"",RTD("cqg.rtd",,"StudyData",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/>
      </c>
      <c r="L159" s="116" t="e">
        <f>IF(K159="",NA(),RTD("cqg.rtd",,"StudyData",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>#N/A</v>
      </c>
      <c r="O159" s="115">
        <f t="shared" si="26"/>
        <v>1</v>
      </c>
      <c r="R159" s="115">
        <f t="shared" ca="1" si="27"/>
        <v>1.1229999999999865</v>
      </c>
      <c r="S159" s="115" t="str">
        <f>IF(O159=1,"",RTD("cqg.rtd",,"StudyData", "(Vol("&amp;$E$13&amp;")when  (LocalYear("&amp;$E$13&amp;")="&amp;$D$2&amp;" AND LocalMonth("&amp;$E$13&amp;")="&amp;$C$2&amp;" AND LocalDay("&amp;$E$13&amp;")="&amp;$B$2&amp;" AND LocalHour("&amp;$E$13&amp;")="&amp;F159&amp;" AND LocalMinute("&amp;$E$13&amp;")="&amp;G159&amp;"))", "Bar", "", "Close", "5", "0", "", "", "","FALSE","T"))</f>
        <v/>
      </c>
      <c r="T159" s="115" t="str">
        <f>IF(O159=1,"",RTD("cqg.rtd",,"StudyData", "(Vol("&amp;$E$14&amp;")when  (LocalYear("&amp;$E$14&amp;")="&amp;$D$3&amp;" AND LocalMonth("&amp;$E$14&amp;")="&amp;$C$3&amp;" AND LocalDay("&amp;$E$14&amp;")="&amp;$B$3&amp;" AND LocalHour("&amp;$E$14&amp;")="&amp;F159&amp;" AND LocalMinute("&amp;$E$14&amp;")="&amp;G159&amp;"))", "Bar", "", "Close", "5", "0", "", "", "","FALSE","T"))</f>
        <v/>
      </c>
      <c r="U159" s="115" t="str">
        <f>IF(O159=1,"",RTD("cqg.rtd",,"StudyData", "(Vol("&amp;$E$15&amp;")when  (LocalYear("&amp;$E$15&amp;")="&amp;$D$4&amp;" AND LocalMonth("&amp;$E$15&amp;")="&amp;$C$4&amp;" AND LocalDay("&amp;$E$15&amp;")="&amp;$B$4&amp;" AND LocalHour("&amp;$E$15&amp;")="&amp;F159&amp;" AND LocalMinute("&amp;$E$15&amp;")="&amp;G159&amp;"))", "Bar", "", "Close", "5", "0", "", "", "","FALSE","T"))</f>
        <v/>
      </c>
      <c r="V159" s="115" t="str">
        <f>IF(O159=1,"",RTD("cqg.rtd",,"StudyData", "(Vol("&amp;$E$16&amp;")when  (LocalYear("&amp;$E$16&amp;")="&amp;$D$5&amp;" AND LocalMonth("&amp;$E$16&amp;")="&amp;$C$5&amp;" AND LocalDay("&amp;$E$16&amp;")="&amp;$B$5&amp;" AND LocalHour("&amp;$E$16&amp;")="&amp;F159&amp;" AND LocalMinute("&amp;$E$16&amp;")="&amp;G159&amp;"))", "Bar", "", "Close", "5", "0", "", "", "","FALSE","T"))</f>
        <v/>
      </c>
      <c r="W159" s="115" t="str">
        <f>IF(O159=1,"",RTD("cqg.rtd",,"StudyData", "(Vol("&amp;$E$17&amp;")when  (LocalYear("&amp;$E$17&amp;")="&amp;$D$6&amp;" AND LocalMonth("&amp;$E$17&amp;")="&amp;$C$6&amp;" AND LocalDay("&amp;$E$17&amp;")="&amp;$B$6&amp;" AND LocalHour("&amp;$E$17&amp;")="&amp;F159&amp;" AND LocalMinute("&amp;$E$17&amp;")="&amp;G159&amp;"))", "Bar", "", "Close", "5", "0", "", "", "","FALSE","T"))</f>
        <v/>
      </c>
      <c r="X159" s="115" t="str">
        <f>IF(O159=1,"",RTD("cqg.rtd",,"StudyData", "(Vol("&amp;$E$18&amp;")when  (LocalYear("&amp;$E$18&amp;")="&amp;$D$7&amp;" AND LocalMonth("&amp;$E$18&amp;")="&amp;$C$7&amp;" AND LocalDay("&amp;$E$18&amp;")="&amp;$B$7&amp;" AND LocalHour("&amp;$E$18&amp;")="&amp;F159&amp;" AND LocalMinute("&amp;$E$18&amp;")="&amp;G159&amp;"))", "Bar", "", "Close", "5", "0", "", "", "","FALSE","T"))</f>
        <v/>
      </c>
      <c r="Y159" s="115" t="str">
        <f>IF(O159=1,"",RTD("cqg.rtd",,"StudyData", "(Vol("&amp;$E$19&amp;")when  (LocalYear("&amp;$E$19&amp;")="&amp;$D$8&amp;" AND LocalMonth("&amp;$E$19&amp;")="&amp;$C$8&amp;" AND LocalDay("&amp;$E$19&amp;")="&amp;$B$8&amp;" AND LocalHour("&amp;$E$19&amp;")="&amp;F159&amp;" AND LocalMinute("&amp;$E$19&amp;")="&amp;G159&amp;"))", "Bar", "", "Close", "5", "0", "", "", "","FALSE","T"))</f>
        <v/>
      </c>
      <c r="Z159" s="115" t="str">
        <f>IF(O159=1,"",RTD("cqg.rtd",,"StudyData", "(Vol("&amp;$E$20&amp;")when  (LocalYear("&amp;$E$20&amp;")="&amp;$D$9&amp;" AND LocalMonth("&amp;$E$20&amp;")="&amp;$C$9&amp;" AND LocalDay("&amp;$E$20&amp;")="&amp;$B$9&amp;" AND LocalHour("&amp;$E$20&amp;")="&amp;F159&amp;" AND LocalMinute("&amp;$E$20&amp;")="&amp;G159&amp;"))", "Bar", "", "Close", "5", "0", "", "", "","FALSE","T"))</f>
        <v/>
      </c>
      <c r="AA159" s="115" t="str">
        <f>IF(O159=1,"",RTD("cqg.rtd",,"StudyData", "(Vol("&amp;$E$21&amp;")when  (LocalYear("&amp;$E$21&amp;")="&amp;$D$10&amp;" AND LocalMonth("&amp;$E$21&amp;")="&amp;$C$10&amp;" AND LocalDay("&amp;$E$21&amp;")="&amp;$B$10&amp;" AND LocalHour("&amp;$E$21&amp;")="&amp;F159&amp;" AND LocalMinute("&amp;$E$21&amp;")="&amp;G159&amp;"))", "Bar", "", "Close", "5", "0", "", "", "","FALSE","T"))</f>
        <v/>
      </c>
      <c r="AB159" s="115" t="str">
        <f>IF(O159=1,"",RTD("cqg.rtd",,"StudyData", "(Vol("&amp;$E$21&amp;")when  (LocalYear("&amp;$E$21&amp;")="&amp;$D$11&amp;" AND LocalMonth("&amp;$E$21&amp;")="&amp;$C$11&amp;" AND LocalDay("&amp;$E$21&amp;")="&amp;$B$11&amp;" AND LocalHour("&amp;$E$21&amp;")="&amp;F159&amp;" AND LocalMinute("&amp;$E$21&amp;")="&amp;G159&amp;"))", "Bar", "", "Close", "5", "0", "", "", "","FALSE","T"))</f>
        <v/>
      </c>
      <c r="AC159" s="116" t="str">
        <f t="shared" si="23"/>
        <v/>
      </c>
      <c r="AE159" s="115" t="str">
        <f ca="1">IF($R159=1,SUM($S$1:S159),"")</f>
        <v/>
      </c>
      <c r="AF159" s="115" t="str">
        <f ca="1">IF($R159=1,SUM($T$1:T159),"")</f>
        <v/>
      </c>
      <c r="AG159" s="115" t="str">
        <f ca="1">IF($R159=1,SUM($U$1:U159),"")</f>
        <v/>
      </c>
      <c r="AH159" s="115" t="str">
        <f ca="1">IF($R159=1,SUM($V$1:V159),"")</f>
        <v/>
      </c>
      <c r="AI159" s="115" t="str">
        <f ca="1">IF($R159=1,SUM($W$1:W159),"")</f>
        <v/>
      </c>
      <c r="AJ159" s="115" t="str">
        <f ca="1">IF($R159=1,SUM($X$1:X159),"")</f>
        <v/>
      </c>
      <c r="AK159" s="115" t="str">
        <f ca="1">IF($R159=1,SUM($Y$1:Y159),"")</f>
        <v/>
      </c>
      <c r="AL159" s="115" t="str">
        <f ca="1">IF($R159=1,SUM($Z$1:Z159),"")</f>
        <v/>
      </c>
      <c r="AM159" s="115" t="str">
        <f ca="1">IF($R159=1,SUM($AA$1:AA159),"")</f>
        <v/>
      </c>
      <c r="AN159" s="115" t="str">
        <f ca="1">IF($R159=1,SUM($AB$1:AB159),"")</f>
        <v/>
      </c>
      <c r="AO159" s="115" t="str">
        <f ca="1">IF($R159=1,SUM($AC$1:AC159),"")</f>
        <v/>
      </c>
      <c r="AQ159" s="120" t="str">
        <f t="shared" si="28"/>
        <v>20:30</v>
      </c>
    </row>
    <row r="160" spans="6:43" x14ac:dyDescent="0.3">
      <c r="F160" s="115">
        <f t="shared" si="29"/>
        <v>20</v>
      </c>
      <c r="G160" s="117">
        <f t="shared" si="24"/>
        <v>35</v>
      </c>
      <c r="H160" s="118">
        <f t="shared" si="25"/>
        <v>0.85763888888888884</v>
      </c>
      <c r="K160" s="116" t="str">
        <f xml:space="preserve"> IF(O160=1,"",RTD("cqg.rtd",,"StudyData",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/>
      </c>
      <c r="L160" s="116" t="e">
        <f>IF(K160="",NA(),RTD("cqg.rtd",,"StudyData",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>#N/A</v>
      </c>
      <c r="O160" s="115">
        <f t="shared" si="26"/>
        <v>1</v>
      </c>
      <c r="R160" s="115">
        <f t="shared" ca="1" si="27"/>
        <v>1.1239999999999863</v>
      </c>
      <c r="S160" s="115" t="str">
        <f>IF(O160=1,"",RTD("cqg.rtd",,"StudyData", "(Vol("&amp;$E$13&amp;")when  (LocalYear("&amp;$E$13&amp;")="&amp;$D$2&amp;" AND LocalMonth("&amp;$E$13&amp;")="&amp;$C$2&amp;" AND LocalDay("&amp;$E$13&amp;")="&amp;$B$2&amp;" AND LocalHour("&amp;$E$13&amp;")="&amp;F160&amp;" AND LocalMinute("&amp;$E$13&amp;")="&amp;G160&amp;"))", "Bar", "", "Close", "5", "0", "", "", "","FALSE","T"))</f>
        <v/>
      </c>
      <c r="T160" s="115" t="str">
        <f>IF(O160=1,"",RTD("cqg.rtd",,"StudyData", "(Vol("&amp;$E$14&amp;")when  (LocalYear("&amp;$E$14&amp;")="&amp;$D$3&amp;" AND LocalMonth("&amp;$E$14&amp;")="&amp;$C$3&amp;" AND LocalDay("&amp;$E$14&amp;")="&amp;$B$3&amp;" AND LocalHour("&amp;$E$14&amp;")="&amp;F160&amp;" AND LocalMinute("&amp;$E$14&amp;")="&amp;G160&amp;"))", "Bar", "", "Close", "5", "0", "", "", "","FALSE","T"))</f>
        <v/>
      </c>
      <c r="U160" s="115" t="str">
        <f>IF(O160=1,"",RTD("cqg.rtd",,"StudyData", "(Vol("&amp;$E$15&amp;")when  (LocalYear("&amp;$E$15&amp;")="&amp;$D$4&amp;" AND LocalMonth("&amp;$E$15&amp;")="&amp;$C$4&amp;" AND LocalDay("&amp;$E$15&amp;")="&amp;$B$4&amp;" AND LocalHour("&amp;$E$15&amp;")="&amp;F160&amp;" AND LocalMinute("&amp;$E$15&amp;")="&amp;G160&amp;"))", "Bar", "", "Close", "5", "0", "", "", "","FALSE","T"))</f>
        <v/>
      </c>
      <c r="V160" s="115" t="str">
        <f>IF(O160=1,"",RTD("cqg.rtd",,"StudyData", "(Vol("&amp;$E$16&amp;")when  (LocalYear("&amp;$E$16&amp;")="&amp;$D$5&amp;" AND LocalMonth("&amp;$E$16&amp;")="&amp;$C$5&amp;" AND LocalDay("&amp;$E$16&amp;")="&amp;$B$5&amp;" AND LocalHour("&amp;$E$16&amp;")="&amp;F160&amp;" AND LocalMinute("&amp;$E$16&amp;")="&amp;G160&amp;"))", "Bar", "", "Close", "5", "0", "", "", "","FALSE","T"))</f>
        <v/>
      </c>
      <c r="W160" s="115" t="str">
        <f>IF(O160=1,"",RTD("cqg.rtd",,"StudyData", "(Vol("&amp;$E$17&amp;")when  (LocalYear("&amp;$E$17&amp;")="&amp;$D$6&amp;" AND LocalMonth("&amp;$E$17&amp;")="&amp;$C$6&amp;" AND LocalDay("&amp;$E$17&amp;")="&amp;$B$6&amp;" AND LocalHour("&amp;$E$17&amp;")="&amp;F160&amp;" AND LocalMinute("&amp;$E$17&amp;")="&amp;G160&amp;"))", "Bar", "", "Close", "5", "0", "", "", "","FALSE","T"))</f>
        <v/>
      </c>
      <c r="X160" s="115" t="str">
        <f>IF(O160=1,"",RTD("cqg.rtd",,"StudyData", "(Vol("&amp;$E$18&amp;")when  (LocalYear("&amp;$E$18&amp;")="&amp;$D$7&amp;" AND LocalMonth("&amp;$E$18&amp;")="&amp;$C$7&amp;" AND LocalDay("&amp;$E$18&amp;")="&amp;$B$7&amp;" AND LocalHour("&amp;$E$18&amp;")="&amp;F160&amp;" AND LocalMinute("&amp;$E$18&amp;")="&amp;G160&amp;"))", "Bar", "", "Close", "5", "0", "", "", "","FALSE","T"))</f>
        <v/>
      </c>
      <c r="Y160" s="115" t="str">
        <f>IF(O160=1,"",RTD("cqg.rtd",,"StudyData", "(Vol("&amp;$E$19&amp;")when  (LocalYear("&amp;$E$19&amp;")="&amp;$D$8&amp;" AND LocalMonth("&amp;$E$19&amp;")="&amp;$C$8&amp;" AND LocalDay("&amp;$E$19&amp;")="&amp;$B$8&amp;" AND LocalHour("&amp;$E$19&amp;")="&amp;F160&amp;" AND LocalMinute("&amp;$E$19&amp;")="&amp;G160&amp;"))", "Bar", "", "Close", "5", "0", "", "", "","FALSE","T"))</f>
        <v/>
      </c>
      <c r="Z160" s="115" t="str">
        <f>IF(O160=1,"",RTD("cqg.rtd",,"StudyData", "(Vol("&amp;$E$20&amp;")when  (LocalYear("&amp;$E$20&amp;")="&amp;$D$9&amp;" AND LocalMonth("&amp;$E$20&amp;")="&amp;$C$9&amp;" AND LocalDay("&amp;$E$20&amp;")="&amp;$B$9&amp;" AND LocalHour("&amp;$E$20&amp;")="&amp;F160&amp;" AND LocalMinute("&amp;$E$20&amp;")="&amp;G160&amp;"))", "Bar", "", "Close", "5", "0", "", "", "","FALSE","T"))</f>
        <v/>
      </c>
      <c r="AA160" s="115" t="str">
        <f>IF(O160=1,"",RTD("cqg.rtd",,"StudyData", "(Vol("&amp;$E$21&amp;")when  (LocalYear("&amp;$E$21&amp;")="&amp;$D$10&amp;" AND LocalMonth("&amp;$E$21&amp;")="&amp;$C$10&amp;" AND LocalDay("&amp;$E$21&amp;")="&amp;$B$10&amp;" AND LocalHour("&amp;$E$21&amp;")="&amp;F160&amp;" AND LocalMinute("&amp;$E$21&amp;")="&amp;G160&amp;"))", "Bar", "", "Close", "5", "0", "", "", "","FALSE","T"))</f>
        <v/>
      </c>
      <c r="AB160" s="115" t="str">
        <f>IF(O160=1,"",RTD("cqg.rtd",,"StudyData", "(Vol("&amp;$E$21&amp;")when  (LocalYear("&amp;$E$21&amp;")="&amp;$D$11&amp;" AND LocalMonth("&amp;$E$21&amp;")="&amp;$C$11&amp;" AND LocalDay("&amp;$E$21&amp;")="&amp;$B$11&amp;" AND LocalHour("&amp;$E$21&amp;")="&amp;F160&amp;" AND LocalMinute("&amp;$E$21&amp;")="&amp;G160&amp;"))", "Bar", "", "Close", "5", "0", "", "", "","FALSE","T"))</f>
        <v/>
      </c>
      <c r="AC160" s="116" t="str">
        <f t="shared" si="23"/>
        <v/>
      </c>
      <c r="AE160" s="115" t="str">
        <f ca="1">IF($R160=1,SUM($S$1:S160),"")</f>
        <v/>
      </c>
      <c r="AF160" s="115" t="str">
        <f ca="1">IF($R160=1,SUM($T$1:T160),"")</f>
        <v/>
      </c>
      <c r="AG160" s="115" t="str">
        <f ca="1">IF($R160=1,SUM($U$1:U160),"")</f>
        <v/>
      </c>
      <c r="AH160" s="115" t="str">
        <f ca="1">IF($R160=1,SUM($V$1:V160),"")</f>
        <v/>
      </c>
      <c r="AI160" s="115" t="str">
        <f ca="1">IF($R160=1,SUM($W$1:W160),"")</f>
        <v/>
      </c>
      <c r="AJ160" s="115" t="str">
        <f ca="1">IF($R160=1,SUM($X$1:X160),"")</f>
        <v/>
      </c>
      <c r="AK160" s="115" t="str">
        <f ca="1">IF($R160=1,SUM($Y$1:Y160),"")</f>
        <v/>
      </c>
      <c r="AL160" s="115" t="str">
        <f ca="1">IF($R160=1,SUM($Z$1:Z160),"")</f>
        <v/>
      </c>
      <c r="AM160" s="115" t="str">
        <f ca="1">IF($R160=1,SUM($AA$1:AA160),"")</f>
        <v/>
      </c>
      <c r="AN160" s="115" t="str">
        <f ca="1">IF($R160=1,SUM($AB$1:AB160),"")</f>
        <v/>
      </c>
      <c r="AO160" s="115" t="str">
        <f ca="1">IF($R160=1,SUM($AC$1:AC160),"")</f>
        <v/>
      </c>
      <c r="AQ160" s="120" t="str">
        <f t="shared" si="28"/>
        <v>20:35</v>
      </c>
    </row>
    <row r="161" spans="6:43" x14ac:dyDescent="0.3">
      <c r="F161" s="115">
        <f t="shared" si="29"/>
        <v>20</v>
      </c>
      <c r="G161" s="117">
        <f t="shared" si="24"/>
        <v>40</v>
      </c>
      <c r="H161" s="118">
        <f t="shared" si="25"/>
        <v>0.86111111111111116</v>
      </c>
      <c r="K161" s="116" t="str">
        <f xml:space="preserve"> IF(O161=1,"",RTD("cqg.rtd",,"StudyData",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/>
      </c>
      <c r="L161" s="116" t="e">
        <f>IF(K161="",NA(),RTD("cqg.rtd",,"StudyData",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>#N/A</v>
      </c>
      <c r="O161" s="115">
        <f t="shared" si="26"/>
        <v>1</v>
      </c>
      <c r="R161" s="115">
        <f t="shared" ca="1" si="27"/>
        <v>1.1249999999999862</v>
      </c>
      <c r="S161" s="115" t="str">
        <f>IF(O161=1,"",RTD("cqg.rtd",,"StudyData", "(Vol("&amp;$E$13&amp;")when  (LocalYear("&amp;$E$13&amp;")="&amp;$D$2&amp;" AND LocalMonth("&amp;$E$13&amp;")="&amp;$C$2&amp;" AND LocalDay("&amp;$E$13&amp;")="&amp;$B$2&amp;" AND LocalHour("&amp;$E$13&amp;")="&amp;F161&amp;" AND LocalMinute("&amp;$E$13&amp;")="&amp;G161&amp;"))", "Bar", "", "Close", "5", "0", "", "", "","FALSE","T"))</f>
        <v/>
      </c>
      <c r="T161" s="115" t="str">
        <f>IF(O161=1,"",RTD("cqg.rtd",,"StudyData", "(Vol("&amp;$E$14&amp;")when  (LocalYear("&amp;$E$14&amp;")="&amp;$D$3&amp;" AND LocalMonth("&amp;$E$14&amp;")="&amp;$C$3&amp;" AND LocalDay("&amp;$E$14&amp;")="&amp;$B$3&amp;" AND LocalHour("&amp;$E$14&amp;")="&amp;F161&amp;" AND LocalMinute("&amp;$E$14&amp;")="&amp;G161&amp;"))", "Bar", "", "Close", "5", "0", "", "", "","FALSE","T"))</f>
        <v/>
      </c>
      <c r="U161" s="115" t="str">
        <f>IF(O161=1,"",RTD("cqg.rtd",,"StudyData", "(Vol("&amp;$E$15&amp;")when  (LocalYear("&amp;$E$15&amp;")="&amp;$D$4&amp;" AND LocalMonth("&amp;$E$15&amp;")="&amp;$C$4&amp;" AND LocalDay("&amp;$E$15&amp;")="&amp;$B$4&amp;" AND LocalHour("&amp;$E$15&amp;")="&amp;F161&amp;" AND LocalMinute("&amp;$E$15&amp;")="&amp;G161&amp;"))", "Bar", "", "Close", "5", "0", "", "", "","FALSE","T"))</f>
        <v/>
      </c>
      <c r="V161" s="115" t="str">
        <f>IF(O161=1,"",RTD("cqg.rtd",,"StudyData", "(Vol("&amp;$E$16&amp;")when  (LocalYear("&amp;$E$16&amp;")="&amp;$D$5&amp;" AND LocalMonth("&amp;$E$16&amp;")="&amp;$C$5&amp;" AND LocalDay("&amp;$E$16&amp;")="&amp;$B$5&amp;" AND LocalHour("&amp;$E$16&amp;")="&amp;F161&amp;" AND LocalMinute("&amp;$E$16&amp;")="&amp;G161&amp;"))", "Bar", "", "Close", "5", "0", "", "", "","FALSE","T"))</f>
        <v/>
      </c>
      <c r="W161" s="115" t="str">
        <f>IF(O161=1,"",RTD("cqg.rtd",,"StudyData", "(Vol("&amp;$E$17&amp;")when  (LocalYear("&amp;$E$17&amp;")="&amp;$D$6&amp;" AND LocalMonth("&amp;$E$17&amp;")="&amp;$C$6&amp;" AND LocalDay("&amp;$E$17&amp;")="&amp;$B$6&amp;" AND LocalHour("&amp;$E$17&amp;")="&amp;F161&amp;" AND LocalMinute("&amp;$E$17&amp;")="&amp;G161&amp;"))", "Bar", "", "Close", "5", "0", "", "", "","FALSE","T"))</f>
        <v/>
      </c>
      <c r="X161" s="115" t="str">
        <f>IF(O161=1,"",RTD("cqg.rtd",,"StudyData", "(Vol("&amp;$E$18&amp;")when  (LocalYear("&amp;$E$18&amp;")="&amp;$D$7&amp;" AND LocalMonth("&amp;$E$18&amp;")="&amp;$C$7&amp;" AND LocalDay("&amp;$E$18&amp;")="&amp;$B$7&amp;" AND LocalHour("&amp;$E$18&amp;")="&amp;F161&amp;" AND LocalMinute("&amp;$E$18&amp;")="&amp;G161&amp;"))", "Bar", "", "Close", "5", "0", "", "", "","FALSE","T"))</f>
        <v/>
      </c>
      <c r="Y161" s="115" t="str">
        <f>IF(O161=1,"",RTD("cqg.rtd",,"StudyData", "(Vol("&amp;$E$19&amp;")when  (LocalYear("&amp;$E$19&amp;")="&amp;$D$8&amp;" AND LocalMonth("&amp;$E$19&amp;")="&amp;$C$8&amp;" AND LocalDay("&amp;$E$19&amp;")="&amp;$B$8&amp;" AND LocalHour("&amp;$E$19&amp;")="&amp;F161&amp;" AND LocalMinute("&amp;$E$19&amp;")="&amp;G161&amp;"))", "Bar", "", "Close", "5", "0", "", "", "","FALSE","T"))</f>
        <v/>
      </c>
      <c r="Z161" s="115" t="str">
        <f>IF(O161=1,"",RTD("cqg.rtd",,"StudyData", "(Vol("&amp;$E$20&amp;")when  (LocalYear("&amp;$E$20&amp;")="&amp;$D$9&amp;" AND LocalMonth("&amp;$E$20&amp;")="&amp;$C$9&amp;" AND LocalDay("&amp;$E$20&amp;")="&amp;$B$9&amp;" AND LocalHour("&amp;$E$20&amp;")="&amp;F161&amp;" AND LocalMinute("&amp;$E$20&amp;")="&amp;G161&amp;"))", "Bar", "", "Close", "5", "0", "", "", "","FALSE","T"))</f>
        <v/>
      </c>
      <c r="AA161" s="115" t="str">
        <f>IF(O161=1,"",RTD("cqg.rtd",,"StudyData", "(Vol("&amp;$E$21&amp;")when  (LocalYear("&amp;$E$21&amp;")="&amp;$D$10&amp;" AND LocalMonth("&amp;$E$21&amp;")="&amp;$C$10&amp;" AND LocalDay("&amp;$E$21&amp;")="&amp;$B$10&amp;" AND LocalHour("&amp;$E$21&amp;")="&amp;F161&amp;" AND LocalMinute("&amp;$E$21&amp;")="&amp;G161&amp;"))", "Bar", "", "Close", "5", "0", "", "", "","FALSE","T"))</f>
        <v/>
      </c>
      <c r="AB161" s="115" t="str">
        <f>IF(O161=1,"",RTD("cqg.rtd",,"StudyData", "(Vol("&amp;$E$21&amp;")when  (LocalYear("&amp;$E$21&amp;")="&amp;$D$11&amp;" AND LocalMonth("&amp;$E$21&amp;")="&amp;$C$11&amp;" AND LocalDay("&amp;$E$21&amp;")="&amp;$B$11&amp;" AND LocalHour("&amp;$E$21&amp;")="&amp;F161&amp;" AND LocalMinute("&amp;$E$21&amp;")="&amp;G161&amp;"))", "Bar", "", "Close", "5", "0", "", "", "","FALSE","T"))</f>
        <v/>
      </c>
      <c r="AC161" s="116" t="str">
        <f t="shared" si="23"/>
        <v/>
      </c>
      <c r="AE161" s="115" t="str">
        <f ca="1">IF($R161=1,SUM($S$1:S161),"")</f>
        <v/>
      </c>
      <c r="AF161" s="115" t="str">
        <f ca="1">IF($R161=1,SUM($T$1:T161),"")</f>
        <v/>
      </c>
      <c r="AG161" s="115" t="str">
        <f ca="1">IF($R161=1,SUM($U$1:U161),"")</f>
        <v/>
      </c>
      <c r="AH161" s="115" t="str">
        <f ca="1">IF($R161=1,SUM($V$1:V161),"")</f>
        <v/>
      </c>
      <c r="AI161" s="115" t="str">
        <f ca="1">IF($R161=1,SUM($W$1:W161),"")</f>
        <v/>
      </c>
      <c r="AJ161" s="115" t="str">
        <f ca="1">IF($R161=1,SUM($X$1:X161),"")</f>
        <v/>
      </c>
      <c r="AK161" s="115" t="str">
        <f ca="1">IF($R161=1,SUM($Y$1:Y161),"")</f>
        <v/>
      </c>
      <c r="AL161" s="115" t="str">
        <f ca="1">IF($R161=1,SUM($Z$1:Z161),"")</f>
        <v/>
      </c>
      <c r="AM161" s="115" t="str">
        <f ca="1">IF($R161=1,SUM($AA$1:AA161),"")</f>
        <v/>
      </c>
      <c r="AN161" s="115" t="str">
        <f ca="1">IF($R161=1,SUM($AB$1:AB161),"")</f>
        <v/>
      </c>
      <c r="AO161" s="115" t="str">
        <f ca="1">IF($R161=1,SUM($AC$1:AC161),"")</f>
        <v/>
      </c>
      <c r="AQ161" s="120" t="str">
        <f t="shared" si="28"/>
        <v>20:40</v>
      </c>
    </row>
    <row r="162" spans="6:43" x14ac:dyDescent="0.3">
      <c r="F162" s="115">
        <f t="shared" si="29"/>
        <v>20</v>
      </c>
      <c r="G162" s="117">
        <f t="shared" si="24"/>
        <v>45</v>
      </c>
      <c r="H162" s="118">
        <f t="shared" si="25"/>
        <v>0.86458333333333337</v>
      </c>
      <c r="K162" s="116" t="str">
        <f xml:space="preserve"> IF(O162=1,"",RTD("cqg.rtd",,"StudyData",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/>
      </c>
      <c r="L162" s="116" t="e">
        <f>IF(K162="",NA(),RTD("cqg.rtd",,"StudyData",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>#N/A</v>
      </c>
      <c r="O162" s="115">
        <f t="shared" si="26"/>
        <v>1</v>
      </c>
      <c r="R162" s="115">
        <f t="shared" ca="1" si="27"/>
        <v>1.1259999999999861</v>
      </c>
      <c r="S162" s="115" t="str">
        <f>IF(O162=1,"",RTD("cqg.rtd",,"StudyData", "(Vol("&amp;$E$13&amp;")when  (LocalYear("&amp;$E$13&amp;")="&amp;$D$2&amp;" AND LocalMonth("&amp;$E$13&amp;")="&amp;$C$2&amp;" AND LocalDay("&amp;$E$13&amp;")="&amp;$B$2&amp;" AND LocalHour("&amp;$E$13&amp;")="&amp;F162&amp;" AND LocalMinute("&amp;$E$13&amp;")="&amp;G162&amp;"))", "Bar", "", "Close", "5", "0", "", "", "","FALSE","T"))</f>
        <v/>
      </c>
      <c r="T162" s="115" t="str">
        <f>IF(O162=1,"",RTD("cqg.rtd",,"StudyData", "(Vol("&amp;$E$14&amp;")when  (LocalYear("&amp;$E$14&amp;")="&amp;$D$3&amp;" AND LocalMonth("&amp;$E$14&amp;")="&amp;$C$3&amp;" AND LocalDay("&amp;$E$14&amp;")="&amp;$B$3&amp;" AND LocalHour("&amp;$E$14&amp;")="&amp;F162&amp;" AND LocalMinute("&amp;$E$14&amp;")="&amp;G162&amp;"))", "Bar", "", "Close", "5", "0", "", "", "","FALSE","T"))</f>
        <v/>
      </c>
      <c r="U162" s="115" t="str">
        <f>IF(O162=1,"",RTD("cqg.rtd",,"StudyData", "(Vol("&amp;$E$15&amp;")when  (LocalYear("&amp;$E$15&amp;")="&amp;$D$4&amp;" AND LocalMonth("&amp;$E$15&amp;")="&amp;$C$4&amp;" AND LocalDay("&amp;$E$15&amp;")="&amp;$B$4&amp;" AND LocalHour("&amp;$E$15&amp;")="&amp;F162&amp;" AND LocalMinute("&amp;$E$15&amp;")="&amp;G162&amp;"))", "Bar", "", "Close", "5", "0", "", "", "","FALSE","T"))</f>
        <v/>
      </c>
      <c r="V162" s="115" t="str">
        <f>IF(O162=1,"",RTD("cqg.rtd",,"StudyData", "(Vol("&amp;$E$16&amp;")when  (LocalYear("&amp;$E$16&amp;")="&amp;$D$5&amp;" AND LocalMonth("&amp;$E$16&amp;")="&amp;$C$5&amp;" AND LocalDay("&amp;$E$16&amp;")="&amp;$B$5&amp;" AND LocalHour("&amp;$E$16&amp;")="&amp;F162&amp;" AND LocalMinute("&amp;$E$16&amp;")="&amp;G162&amp;"))", "Bar", "", "Close", "5", "0", "", "", "","FALSE","T"))</f>
        <v/>
      </c>
      <c r="W162" s="115" t="str">
        <f>IF(O162=1,"",RTD("cqg.rtd",,"StudyData", "(Vol("&amp;$E$17&amp;")when  (LocalYear("&amp;$E$17&amp;")="&amp;$D$6&amp;" AND LocalMonth("&amp;$E$17&amp;")="&amp;$C$6&amp;" AND LocalDay("&amp;$E$17&amp;")="&amp;$B$6&amp;" AND LocalHour("&amp;$E$17&amp;")="&amp;F162&amp;" AND LocalMinute("&amp;$E$17&amp;")="&amp;G162&amp;"))", "Bar", "", "Close", "5", "0", "", "", "","FALSE","T"))</f>
        <v/>
      </c>
      <c r="X162" s="115" t="str">
        <f>IF(O162=1,"",RTD("cqg.rtd",,"StudyData", "(Vol("&amp;$E$18&amp;")when  (LocalYear("&amp;$E$18&amp;")="&amp;$D$7&amp;" AND LocalMonth("&amp;$E$18&amp;")="&amp;$C$7&amp;" AND LocalDay("&amp;$E$18&amp;")="&amp;$B$7&amp;" AND LocalHour("&amp;$E$18&amp;")="&amp;F162&amp;" AND LocalMinute("&amp;$E$18&amp;")="&amp;G162&amp;"))", "Bar", "", "Close", "5", "0", "", "", "","FALSE","T"))</f>
        <v/>
      </c>
      <c r="Y162" s="115" t="str">
        <f>IF(O162=1,"",RTD("cqg.rtd",,"StudyData", "(Vol("&amp;$E$19&amp;")when  (LocalYear("&amp;$E$19&amp;")="&amp;$D$8&amp;" AND LocalMonth("&amp;$E$19&amp;")="&amp;$C$8&amp;" AND LocalDay("&amp;$E$19&amp;")="&amp;$B$8&amp;" AND LocalHour("&amp;$E$19&amp;")="&amp;F162&amp;" AND LocalMinute("&amp;$E$19&amp;")="&amp;G162&amp;"))", "Bar", "", "Close", "5", "0", "", "", "","FALSE","T"))</f>
        <v/>
      </c>
      <c r="Z162" s="115" t="str">
        <f>IF(O162=1,"",RTD("cqg.rtd",,"StudyData", "(Vol("&amp;$E$20&amp;")when  (LocalYear("&amp;$E$20&amp;")="&amp;$D$9&amp;" AND LocalMonth("&amp;$E$20&amp;")="&amp;$C$9&amp;" AND LocalDay("&amp;$E$20&amp;")="&amp;$B$9&amp;" AND LocalHour("&amp;$E$20&amp;")="&amp;F162&amp;" AND LocalMinute("&amp;$E$20&amp;")="&amp;G162&amp;"))", "Bar", "", "Close", "5", "0", "", "", "","FALSE","T"))</f>
        <v/>
      </c>
      <c r="AA162" s="115" t="str">
        <f>IF(O162=1,"",RTD("cqg.rtd",,"StudyData", "(Vol("&amp;$E$21&amp;")when  (LocalYear("&amp;$E$21&amp;")="&amp;$D$10&amp;" AND LocalMonth("&amp;$E$21&amp;")="&amp;$C$10&amp;" AND LocalDay("&amp;$E$21&amp;")="&amp;$B$10&amp;" AND LocalHour("&amp;$E$21&amp;")="&amp;F162&amp;" AND LocalMinute("&amp;$E$21&amp;")="&amp;G162&amp;"))", "Bar", "", "Close", "5", "0", "", "", "","FALSE","T"))</f>
        <v/>
      </c>
      <c r="AB162" s="115" t="str">
        <f>IF(O162=1,"",RTD("cqg.rtd",,"StudyData", "(Vol("&amp;$E$21&amp;")when  (LocalYear("&amp;$E$21&amp;")="&amp;$D$11&amp;" AND LocalMonth("&amp;$E$21&amp;")="&amp;$C$11&amp;" AND LocalDay("&amp;$E$21&amp;")="&amp;$B$11&amp;" AND LocalHour("&amp;$E$21&amp;")="&amp;F162&amp;" AND LocalMinute("&amp;$E$21&amp;")="&amp;G162&amp;"))", "Bar", "", "Close", "5", "0", "", "", "","FALSE","T"))</f>
        <v/>
      </c>
      <c r="AC162" s="116" t="str">
        <f t="shared" si="23"/>
        <v/>
      </c>
      <c r="AE162" s="115" t="str">
        <f ca="1">IF($R162=1,SUM($S$1:S162),"")</f>
        <v/>
      </c>
      <c r="AF162" s="115" t="str">
        <f ca="1">IF($R162=1,SUM($T$1:T162),"")</f>
        <v/>
      </c>
      <c r="AG162" s="115" t="str">
        <f ca="1">IF($R162=1,SUM($U$1:U162),"")</f>
        <v/>
      </c>
      <c r="AH162" s="115" t="str">
        <f ca="1">IF($R162=1,SUM($V$1:V162),"")</f>
        <v/>
      </c>
      <c r="AI162" s="115" t="str">
        <f ca="1">IF($R162=1,SUM($W$1:W162),"")</f>
        <v/>
      </c>
      <c r="AJ162" s="115" t="str">
        <f ca="1">IF($R162=1,SUM($X$1:X162),"")</f>
        <v/>
      </c>
      <c r="AK162" s="115" t="str">
        <f ca="1">IF($R162=1,SUM($Y$1:Y162),"")</f>
        <v/>
      </c>
      <c r="AL162" s="115" t="str">
        <f ca="1">IF($R162=1,SUM($Z$1:Z162),"")</f>
        <v/>
      </c>
      <c r="AM162" s="115" t="str">
        <f ca="1">IF($R162=1,SUM($AA$1:AA162),"")</f>
        <v/>
      </c>
      <c r="AN162" s="115" t="str">
        <f ca="1">IF($R162=1,SUM($AB$1:AB162),"")</f>
        <v/>
      </c>
      <c r="AO162" s="115" t="str">
        <f ca="1">IF($R162=1,SUM($AC$1:AC162),"")</f>
        <v/>
      </c>
      <c r="AQ162" s="120" t="str">
        <f t="shared" si="28"/>
        <v>20:45</v>
      </c>
    </row>
    <row r="163" spans="6:43" x14ac:dyDescent="0.3">
      <c r="F163" s="115">
        <f t="shared" si="29"/>
        <v>20</v>
      </c>
      <c r="G163" s="117">
        <f t="shared" si="24"/>
        <v>50</v>
      </c>
      <c r="H163" s="118">
        <f t="shared" si="25"/>
        <v>0.86805555555555547</v>
      </c>
      <c r="K163" s="116" t="str">
        <f xml:space="preserve"> IF(O163=1,"",RTD("cqg.rtd",,"StudyData",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/>
      </c>
      <c r="L163" s="116" t="e">
        <f>IF(K163="",NA(),RTD("cqg.rtd",,"StudyData",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>#N/A</v>
      </c>
      <c r="O163" s="115">
        <f t="shared" si="26"/>
        <v>1</v>
      </c>
      <c r="R163" s="115">
        <f t="shared" ca="1" si="27"/>
        <v>1.126999999999986</v>
      </c>
      <c r="S163" s="115" t="str">
        <f>IF(O163=1,"",RTD("cqg.rtd",,"StudyData", "(Vol("&amp;$E$13&amp;")when  (LocalYear("&amp;$E$13&amp;")="&amp;$D$2&amp;" AND LocalMonth("&amp;$E$13&amp;")="&amp;$C$2&amp;" AND LocalDay("&amp;$E$13&amp;")="&amp;$B$2&amp;" AND LocalHour("&amp;$E$13&amp;")="&amp;F163&amp;" AND LocalMinute("&amp;$E$13&amp;")="&amp;G163&amp;"))", "Bar", "", "Close", "5", "0", "", "", "","FALSE","T"))</f>
        <v/>
      </c>
      <c r="T163" s="115" t="str">
        <f>IF(O163=1,"",RTD("cqg.rtd",,"StudyData", "(Vol("&amp;$E$14&amp;")when  (LocalYear("&amp;$E$14&amp;")="&amp;$D$3&amp;" AND LocalMonth("&amp;$E$14&amp;")="&amp;$C$3&amp;" AND LocalDay("&amp;$E$14&amp;")="&amp;$B$3&amp;" AND LocalHour("&amp;$E$14&amp;")="&amp;F163&amp;" AND LocalMinute("&amp;$E$14&amp;")="&amp;G163&amp;"))", "Bar", "", "Close", "5", "0", "", "", "","FALSE","T"))</f>
        <v/>
      </c>
      <c r="U163" s="115" t="str">
        <f>IF(O163=1,"",RTD("cqg.rtd",,"StudyData", "(Vol("&amp;$E$15&amp;")when  (LocalYear("&amp;$E$15&amp;")="&amp;$D$4&amp;" AND LocalMonth("&amp;$E$15&amp;")="&amp;$C$4&amp;" AND LocalDay("&amp;$E$15&amp;")="&amp;$B$4&amp;" AND LocalHour("&amp;$E$15&amp;")="&amp;F163&amp;" AND LocalMinute("&amp;$E$15&amp;")="&amp;G163&amp;"))", "Bar", "", "Close", "5", "0", "", "", "","FALSE","T"))</f>
        <v/>
      </c>
      <c r="V163" s="115" t="str">
        <f>IF(O163=1,"",RTD("cqg.rtd",,"StudyData", "(Vol("&amp;$E$16&amp;")when  (LocalYear("&amp;$E$16&amp;")="&amp;$D$5&amp;" AND LocalMonth("&amp;$E$16&amp;")="&amp;$C$5&amp;" AND LocalDay("&amp;$E$16&amp;")="&amp;$B$5&amp;" AND LocalHour("&amp;$E$16&amp;")="&amp;F163&amp;" AND LocalMinute("&amp;$E$16&amp;")="&amp;G163&amp;"))", "Bar", "", "Close", "5", "0", "", "", "","FALSE","T"))</f>
        <v/>
      </c>
      <c r="W163" s="115" t="str">
        <f>IF(O163=1,"",RTD("cqg.rtd",,"StudyData", "(Vol("&amp;$E$17&amp;")when  (LocalYear("&amp;$E$17&amp;")="&amp;$D$6&amp;" AND LocalMonth("&amp;$E$17&amp;")="&amp;$C$6&amp;" AND LocalDay("&amp;$E$17&amp;")="&amp;$B$6&amp;" AND LocalHour("&amp;$E$17&amp;")="&amp;F163&amp;" AND LocalMinute("&amp;$E$17&amp;")="&amp;G163&amp;"))", "Bar", "", "Close", "5", "0", "", "", "","FALSE","T"))</f>
        <v/>
      </c>
      <c r="X163" s="115" t="str">
        <f>IF(O163=1,"",RTD("cqg.rtd",,"StudyData", "(Vol("&amp;$E$18&amp;")when  (LocalYear("&amp;$E$18&amp;")="&amp;$D$7&amp;" AND LocalMonth("&amp;$E$18&amp;")="&amp;$C$7&amp;" AND LocalDay("&amp;$E$18&amp;")="&amp;$B$7&amp;" AND LocalHour("&amp;$E$18&amp;")="&amp;F163&amp;" AND LocalMinute("&amp;$E$18&amp;")="&amp;G163&amp;"))", "Bar", "", "Close", "5", "0", "", "", "","FALSE","T"))</f>
        <v/>
      </c>
      <c r="Y163" s="115" t="str">
        <f>IF(O163=1,"",RTD("cqg.rtd",,"StudyData", "(Vol("&amp;$E$19&amp;")when  (LocalYear("&amp;$E$19&amp;")="&amp;$D$8&amp;" AND LocalMonth("&amp;$E$19&amp;")="&amp;$C$8&amp;" AND LocalDay("&amp;$E$19&amp;")="&amp;$B$8&amp;" AND LocalHour("&amp;$E$19&amp;")="&amp;F163&amp;" AND LocalMinute("&amp;$E$19&amp;")="&amp;G163&amp;"))", "Bar", "", "Close", "5", "0", "", "", "","FALSE","T"))</f>
        <v/>
      </c>
      <c r="Z163" s="115" t="str">
        <f>IF(O163=1,"",RTD("cqg.rtd",,"StudyData", "(Vol("&amp;$E$20&amp;")when  (LocalYear("&amp;$E$20&amp;")="&amp;$D$9&amp;" AND LocalMonth("&amp;$E$20&amp;")="&amp;$C$9&amp;" AND LocalDay("&amp;$E$20&amp;")="&amp;$B$9&amp;" AND LocalHour("&amp;$E$20&amp;")="&amp;F163&amp;" AND LocalMinute("&amp;$E$20&amp;")="&amp;G163&amp;"))", "Bar", "", "Close", "5", "0", "", "", "","FALSE","T"))</f>
        <v/>
      </c>
      <c r="AA163" s="115" t="str">
        <f>IF(O163=1,"",RTD("cqg.rtd",,"StudyData", "(Vol("&amp;$E$21&amp;")when  (LocalYear("&amp;$E$21&amp;")="&amp;$D$10&amp;" AND LocalMonth("&amp;$E$21&amp;")="&amp;$C$10&amp;" AND LocalDay("&amp;$E$21&amp;")="&amp;$B$10&amp;" AND LocalHour("&amp;$E$21&amp;")="&amp;F163&amp;" AND LocalMinute("&amp;$E$21&amp;")="&amp;G163&amp;"))", "Bar", "", "Close", "5", "0", "", "", "","FALSE","T"))</f>
        <v/>
      </c>
      <c r="AB163" s="115" t="str">
        <f>IF(O163=1,"",RTD("cqg.rtd",,"StudyData", "(Vol("&amp;$E$21&amp;")when  (LocalYear("&amp;$E$21&amp;")="&amp;$D$11&amp;" AND LocalMonth("&amp;$E$21&amp;")="&amp;$C$11&amp;" AND LocalDay("&amp;$E$21&amp;")="&amp;$B$11&amp;" AND LocalHour("&amp;$E$21&amp;")="&amp;F163&amp;" AND LocalMinute("&amp;$E$21&amp;")="&amp;G163&amp;"))", "Bar", "", "Close", "5", "0", "", "", "","FALSE","T"))</f>
        <v/>
      </c>
      <c r="AC163" s="116" t="str">
        <f t="shared" si="23"/>
        <v/>
      </c>
      <c r="AE163" s="115" t="str">
        <f ca="1">IF($R163=1,SUM($S$1:S163),"")</f>
        <v/>
      </c>
      <c r="AF163" s="115" t="str">
        <f ca="1">IF($R163=1,SUM($T$1:T163),"")</f>
        <v/>
      </c>
      <c r="AG163" s="115" t="str">
        <f ca="1">IF($R163=1,SUM($U$1:U163),"")</f>
        <v/>
      </c>
      <c r="AH163" s="115" t="str">
        <f ca="1">IF($R163=1,SUM($V$1:V163),"")</f>
        <v/>
      </c>
      <c r="AI163" s="115" t="str">
        <f ca="1">IF($R163=1,SUM($W$1:W163),"")</f>
        <v/>
      </c>
      <c r="AJ163" s="115" t="str">
        <f ca="1">IF($R163=1,SUM($X$1:X163),"")</f>
        <v/>
      </c>
      <c r="AK163" s="115" t="str">
        <f ca="1">IF($R163=1,SUM($Y$1:Y163),"")</f>
        <v/>
      </c>
      <c r="AL163" s="115" t="str">
        <f ca="1">IF($R163=1,SUM($Z$1:Z163),"")</f>
        <v/>
      </c>
      <c r="AM163" s="115" t="str">
        <f ca="1">IF($R163=1,SUM($AA$1:AA163),"")</f>
        <v/>
      </c>
      <c r="AN163" s="115" t="str">
        <f ca="1">IF($R163=1,SUM($AB$1:AB163),"")</f>
        <v/>
      </c>
      <c r="AO163" s="115" t="str">
        <f ca="1">IF($R163=1,SUM($AC$1:AC163),"")</f>
        <v/>
      </c>
      <c r="AQ163" s="120" t="str">
        <f t="shared" si="28"/>
        <v>20:50</v>
      </c>
    </row>
    <row r="164" spans="6:43" x14ac:dyDescent="0.3">
      <c r="F164" s="115">
        <f t="shared" si="29"/>
        <v>20</v>
      </c>
      <c r="G164" s="117">
        <f t="shared" si="24"/>
        <v>55</v>
      </c>
      <c r="H164" s="118">
        <f t="shared" si="25"/>
        <v>0.87152777777777779</v>
      </c>
      <c r="K164" s="116" t="str">
        <f xml:space="preserve"> IF(O164=1,"",RTD("cqg.rtd",,"StudyData",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/>
      </c>
      <c r="L164" s="116" t="e">
        <f>IF(K164="",NA(),RTD("cqg.rtd",,"StudyData",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>#N/A</v>
      </c>
      <c r="O164" s="115">
        <f t="shared" si="26"/>
        <v>1</v>
      </c>
      <c r="R164" s="115">
        <f t="shared" ca="1" si="27"/>
        <v>1.1279999999999859</v>
      </c>
      <c r="S164" s="115" t="str">
        <f>IF(O164=1,"",RTD("cqg.rtd",,"StudyData", "(Vol("&amp;$E$13&amp;")when  (LocalYear("&amp;$E$13&amp;")="&amp;$D$2&amp;" AND LocalMonth("&amp;$E$13&amp;")="&amp;$C$2&amp;" AND LocalDay("&amp;$E$13&amp;")="&amp;$B$2&amp;" AND LocalHour("&amp;$E$13&amp;")="&amp;F164&amp;" AND LocalMinute("&amp;$E$13&amp;")="&amp;G164&amp;"))", "Bar", "", "Close", "5", "0", "", "", "","FALSE","T"))</f>
        <v/>
      </c>
      <c r="T164" s="115" t="str">
        <f>IF(O164=1,"",RTD("cqg.rtd",,"StudyData", "(Vol("&amp;$E$14&amp;")when  (LocalYear("&amp;$E$14&amp;")="&amp;$D$3&amp;" AND LocalMonth("&amp;$E$14&amp;")="&amp;$C$3&amp;" AND LocalDay("&amp;$E$14&amp;")="&amp;$B$3&amp;" AND LocalHour("&amp;$E$14&amp;")="&amp;F164&amp;" AND LocalMinute("&amp;$E$14&amp;")="&amp;G164&amp;"))", "Bar", "", "Close", "5", "0", "", "", "","FALSE","T"))</f>
        <v/>
      </c>
      <c r="U164" s="115" t="str">
        <f>IF(O164=1,"",RTD("cqg.rtd",,"StudyData", "(Vol("&amp;$E$15&amp;")when  (LocalYear("&amp;$E$15&amp;")="&amp;$D$4&amp;" AND LocalMonth("&amp;$E$15&amp;")="&amp;$C$4&amp;" AND LocalDay("&amp;$E$15&amp;")="&amp;$B$4&amp;" AND LocalHour("&amp;$E$15&amp;")="&amp;F164&amp;" AND LocalMinute("&amp;$E$15&amp;")="&amp;G164&amp;"))", "Bar", "", "Close", "5", "0", "", "", "","FALSE","T"))</f>
        <v/>
      </c>
      <c r="V164" s="115" t="str">
        <f>IF(O164=1,"",RTD("cqg.rtd",,"StudyData", "(Vol("&amp;$E$16&amp;")when  (LocalYear("&amp;$E$16&amp;")="&amp;$D$5&amp;" AND LocalMonth("&amp;$E$16&amp;")="&amp;$C$5&amp;" AND LocalDay("&amp;$E$16&amp;")="&amp;$B$5&amp;" AND LocalHour("&amp;$E$16&amp;")="&amp;F164&amp;" AND LocalMinute("&amp;$E$16&amp;")="&amp;G164&amp;"))", "Bar", "", "Close", "5", "0", "", "", "","FALSE","T"))</f>
        <v/>
      </c>
      <c r="W164" s="115" t="str">
        <f>IF(O164=1,"",RTD("cqg.rtd",,"StudyData", "(Vol("&amp;$E$17&amp;")when  (LocalYear("&amp;$E$17&amp;")="&amp;$D$6&amp;" AND LocalMonth("&amp;$E$17&amp;")="&amp;$C$6&amp;" AND LocalDay("&amp;$E$17&amp;")="&amp;$B$6&amp;" AND LocalHour("&amp;$E$17&amp;")="&amp;F164&amp;" AND LocalMinute("&amp;$E$17&amp;")="&amp;G164&amp;"))", "Bar", "", "Close", "5", "0", "", "", "","FALSE","T"))</f>
        <v/>
      </c>
      <c r="X164" s="115" t="str">
        <f>IF(O164=1,"",RTD("cqg.rtd",,"StudyData", "(Vol("&amp;$E$18&amp;")when  (LocalYear("&amp;$E$18&amp;")="&amp;$D$7&amp;" AND LocalMonth("&amp;$E$18&amp;")="&amp;$C$7&amp;" AND LocalDay("&amp;$E$18&amp;")="&amp;$B$7&amp;" AND LocalHour("&amp;$E$18&amp;")="&amp;F164&amp;" AND LocalMinute("&amp;$E$18&amp;")="&amp;G164&amp;"))", "Bar", "", "Close", "5", "0", "", "", "","FALSE","T"))</f>
        <v/>
      </c>
      <c r="Y164" s="115" t="str">
        <f>IF(O164=1,"",RTD("cqg.rtd",,"StudyData", "(Vol("&amp;$E$19&amp;")when  (LocalYear("&amp;$E$19&amp;")="&amp;$D$8&amp;" AND LocalMonth("&amp;$E$19&amp;")="&amp;$C$8&amp;" AND LocalDay("&amp;$E$19&amp;")="&amp;$B$8&amp;" AND LocalHour("&amp;$E$19&amp;")="&amp;F164&amp;" AND LocalMinute("&amp;$E$19&amp;")="&amp;G164&amp;"))", "Bar", "", "Close", "5", "0", "", "", "","FALSE","T"))</f>
        <v/>
      </c>
      <c r="Z164" s="115" t="str">
        <f>IF(O164=1,"",RTD("cqg.rtd",,"StudyData", "(Vol("&amp;$E$20&amp;")when  (LocalYear("&amp;$E$20&amp;")="&amp;$D$9&amp;" AND LocalMonth("&amp;$E$20&amp;")="&amp;$C$9&amp;" AND LocalDay("&amp;$E$20&amp;")="&amp;$B$9&amp;" AND LocalHour("&amp;$E$20&amp;")="&amp;F164&amp;" AND LocalMinute("&amp;$E$20&amp;")="&amp;G164&amp;"))", "Bar", "", "Close", "5", "0", "", "", "","FALSE","T"))</f>
        <v/>
      </c>
      <c r="AA164" s="115" t="str">
        <f>IF(O164=1,"",RTD("cqg.rtd",,"StudyData", "(Vol("&amp;$E$21&amp;")when  (LocalYear("&amp;$E$21&amp;")="&amp;$D$10&amp;" AND LocalMonth("&amp;$E$21&amp;")="&amp;$C$10&amp;" AND LocalDay("&amp;$E$21&amp;")="&amp;$B$10&amp;" AND LocalHour("&amp;$E$21&amp;")="&amp;F164&amp;" AND LocalMinute("&amp;$E$21&amp;")="&amp;G164&amp;"))", "Bar", "", "Close", "5", "0", "", "", "","FALSE","T"))</f>
        <v/>
      </c>
      <c r="AB164" s="115" t="str">
        <f>IF(O164=1,"",RTD("cqg.rtd",,"StudyData", "(Vol("&amp;$E$21&amp;")when  (LocalYear("&amp;$E$21&amp;")="&amp;$D$11&amp;" AND LocalMonth("&amp;$E$21&amp;")="&amp;$C$11&amp;" AND LocalDay("&amp;$E$21&amp;")="&amp;$B$11&amp;" AND LocalHour("&amp;$E$21&amp;")="&amp;F164&amp;" AND LocalMinute("&amp;$E$21&amp;")="&amp;G164&amp;"))", "Bar", "", "Close", "5", "0", "", "", "","FALSE","T"))</f>
        <v/>
      </c>
      <c r="AC164" s="116" t="str">
        <f t="shared" si="23"/>
        <v/>
      </c>
      <c r="AE164" s="115" t="str">
        <f ca="1">IF($R164=1,SUM($S$1:S164),"")</f>
        <v/>
      </c>
      <c r="AF164" s="115" t="str">
        <f ca="1">IF($R164=1,SUM($T$1:T164),"")</f>
        <v/>
      </c>
      <c r="AG164" s="115" t="str">
        <f ca="1">IF($R164=1,SUM($U$1:U164),"")</f>
        <v/>
      </c>
      <c r="AH164" s="115" t="str">
        <f ca="1">IF($R164=1,SUM($V$1:V164),"")</f>
        <v/>
      </c>
      <c r="AI164" s="115" t="str">
        <f ca="1">IF($R164=1,SUM($W$1:W164),"")</f>
        <v/>
      </c>
      <c r="AJ164" s="115" t="str">
        <f ca="1">IF($R164=1,SUM($X$1:X164),"")</f>
        <v/>
      </c>
      <c r="AK164" s="115" t="str">
        <f ca="1">IF($R164=1,SUM($Y$1:Y164),"")</f>
        <v/>
      </c>
      <c r="AL164" s="115" t="str">
        <f ca="1">IF($R164=1,SUM($Z$1:Z164),"")</f>
        <v/>
      </c>
      <c r="AM164" s="115" t="str">
        <f ca="1">IF($R164=1,SUM($AA$1:AA164),"")</f>
        <v/>
      </c>
      <c r="AN164" s="115" t="str">
        <f ca="1">IF($R164=1,SUM($AB$1:AB164),"")</f>
        <v/>
      </c>
      <c r="AO164" s="115" t="str">
        <f ca="1">IF($R164=1,SUM($AC$1:AC164),"")</f>
        <v/>
      </c>
      <c r="AQ164" s="120" t="str">
        <f t="shared" si="28"/>
        <v>20:55</v>
      </c>
    </row>
    <row r="165" spans="6:43" x14ac:dyDescent="0.3">
      <c r="F165" s="115">
        <f t="shared" si="29"/>
        <v>21</v>
      </c>
      <c r="G165" s="117" t="str">
        <f t="shared" si="24"/>
        <v>00</v>
      </c>
      <c r="H165" s="118">
        <f t="shared" si="25"/>
        <v>0.875</v>
      </c>
      <c r="K165" s="116" t="str">
        <f xml:space="preserve"> IF(O165=1,"",RTD("cqg.rtd",,"StudyData",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/>
      </c>
      <c r="L165" s="116" t="e">
        <f>IF(K165="",NA(),RTD("cqg.rtd",,"StudyData",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>#N/A</v>
      </c>
      <c r="O165" s="115">
        <f t="shared" si="26"/>
        <v>1</v>
      </c>
      <c r="R165" s="115">
        <f t="shared" ca="1" si="27"/>
        <v>1.1289999999999858</v>
      </c>
      <c r="S165" s="115" t="str">
        <f>IF(O165=1,"",RTD("cqg.rtd",,"StudyData", "(Vol("&amp;$E$13&amp;")when  (LocalYear("&amp;$E$13&amp;")="&amp;$D$2&amp;" AND LocalMonth("&amp;$E$13&amp;")="&amp;$C$2&amp;" AND LocalDay("&amp;$E$13&amp;")="&amp;$B$2&amp;" AND LocalHour("&amp;$E$13&amp;")="&amp;F165&amp;" AND LocalMinute("&amp;$E$13&amp;")="&amp;G165&amp;"))", "Bar", "", "Close", "5", "0", "", "", "","FALSE","T"))</f>
        <v/>
      </c>
      <c r="T165" s="115" t="str">
        <f>IF(O165=1,"",RTD("cqg.rtd",,"StudyData", "(Vol("&amp;$E$14&amp;")when  (LocalYear("&amp;$E$14&amp;")="&amp;$D$3&amp;" AND LocalMonth("&amp;$E$14&amp;")="&amp;$C$3&amp;" AND LocalDay("&amp;$E$14&amp;")="&amp;$B$3&amp;" AND LocalHour("&amp;$E$14&amp;")="&amp;F165&amp;" AND LocalMinute("&amp;$E$14&amp;")="&amp;G165&amp;"))", "Bar", "", "Close", "5", "0", "", "", "","FALSE","T"))</f>
        <v/>
      </c>
      <c r="U165" s="115" t="str">
        <f>IF(O165=1,"",RTD("cqg.rtd",,"StudyData", "(Vol("&amp;$E$15&amp;")when  (LocalYear("&amp;$E$15&amp;")="&amp;$D$4&amp;" AND LocalMonth("&amp;$E$15&amp;")="&amp;$C$4&amp;" AND LocalDay("&amp;$E$15&amp;")="&amp;$B$4&amp;" AND LocalHour("&amp;$E$15&amp;")="&amp;F165&amp;" AND LocalMinute("&amp;$E$15&amp;")="&amp;G165&amp;"))", "Bar", "", "Close", "5", "0", "", "", "","FALSE","T"))</f>
        <v/>
      </c>
      <c r="V165" s="115" t="str">
        <f>IF(O165=1,"",RTD("cqg.rtd",,"StudyData", "(Vol("&amp;$E$16&amp;")when  (LocalYear("&amp;$E$16&amp;")="&amp;$D$5&amp;" AND LocalMonth("&amp;$E$16&amp;")="&amp;$C$5&amp;" AND LocalDay("&amp;$E$16&amp;")="&amp;$B$5&amp;" AND LocalHour("&amp;$E$16&amp;")="&amp;F165&amp;" AND LocalMinute("&amp;$E$16&amp;")="&amp;G165&amp;"))", "Bar", "", "Close", "5", "0", "", "", "","FALSE","T"))</f>
        <v/>
      </c>
      <c r="W165" s="115" t="str">
        <f>IF(O165=1,"",RTD("cqg.rtd",,"StudyData", "(Vol("&amp;$E$17&amp;")when  (LocalYear("&amp;$E$17&amp;")="&amp;$D$6&amp;" AND LocalMonth("&amp;$E$17&amp;")="&amp;$C$6&amp;" AND LocalDay("&amp;$E$17&amp;")="&amp;$B$6&amp;" AND LocalHour("&amp;$E$17&amp;")="&amp;F165&amp;" AND LocalMinute("&amp;$E$17&amp;")="&amp;G165&amp;"))", "Bar", "", "Close", "5", "0", "", "", "","FALSE","T"))</f>
        <v/>
      </c>
      <c r="X165" s="115" t="str">
        <f>IF(O165=1,"",RTD("cqg.rtd",,"StudyData", "(Vol("&amp;$E$18&amp;")when  (LocalYear("&amp;$E$18&amp;")="&amp;$D$7&amp;" AND LocalMonth("&amp;$E$18&amp;")="&amp;$C$7&amp;" AND LocalDay("&amp;$E$18&amp;")="&amp;$B$7&amp;" AND LocalHour("&amp;$E$18&amp;")="&amp;F165&amp;" AND LocalMinute("&amp;$E$18&amp;")="&amp;G165&amp;"))", "Bar", "", "Close", "5", "0", "", "", "","FALSE","T"))</f>
        <v/>
      </c>
      <c r="Y165" s="115" t="str">
        <f>IF(O165=1,"",RTD("cqg.rtd",,"StudyData", "(Vol("&amp;$E$19&amp;")when  (LocalYear("&amp;$E$19&amp;")="&amp;$D$8&amp;" AND LocalMonth("&amp;$E$19&amp;")="&amp;$C$8&amp;" AND LocalDay("&amp;$E$19&amp;")="&amp;$B$8&amp;" AND LocalHour("&amp;$E$19&amp;")="&amp;F165&amp;" AND LocalMinute("&amp;$E$19&amp;")="&amp;G165&amp;"))", "Bar", "", "Close", "5", "0", "", "", "","FALSE","T"))</f>
        <v/>
      </c>
      <c r="Z165" s="115" t="str">
        <f>IF(O165=1,"",RTD("cqg.rtd",,"StudyData", "(Vol("&amp;$E$20&amp;")when  (LocalYear("&amp;$E$20&amp;")="&amp;$D$9&amp;" AND LocalMonth("&amp;$E$20&amp;")="&amp;$C$9&amp;" AND LocalDay("&amp;$E$20&amp;")="&amp;$B$9&amp;" AND LocalHour("&amp;$E$20&amp;")="&amp;F165&amp;" AND LocalMinute("&amp;$E$20&amp;")="&amp;G165&amp;"))", "Bar", "", "Close", "5", "0", "", "", "","FALSE","T"))</f>
        <v/>
      </c>
      <c r="AA165" s="115" t="str">
        <f>IF(O165=1,"",RTD("cqg.rtd",,"StudyData", "(Vol("&amp;$E$21&amp;")when  (LocalYear("&amp;$E$21&amp;")="&amp;$D$10&amp;" AND LocalMonth("&amp;$E$21&amp;")="&amp;$C$10&amp;" AND LocalDay("&amp;$E$21&amp;")="&amp;$B$10&amp;" AND LocalHour("&amp;$E$21&amp;")="&amp;F165&amp;" AND LocalMinute("&amp;$E$21&amp;")="&amp;G165&amp;"))", "Bar", "", "Close", "5", "0", "", "", "","FALSE","T"))</f>
        <v/>
      </c>
      <c r="AB165" s="115" t="str">
        <f>IF(O165=1,"",RTD("cqg.rtd",,"StudyData", "(Vol("&amp;$E$21&amp;")when  (LocalYear("&amp;$E$21&amp;")="&amp;$D$11&amp;" AND LocalMonth("&amp;$E$21&amp;")="&amp;$C$11&amp;" AND LocalDay("&amp;$E$21&amp;")="&amp;$B$11&amp;" AND LocalHour("&amp;$E$21&amp;")="&amp;F165&amp;" AND LocalMinute("&amp;$E$21&amp;")="&amp;G165&amp;"))", "Bar", "", "Close", "5", "0", "", "", "","FALSE","T"))</f>
        <v/>
      </c>
      <c r="AC165" s="116" t="str">
        <f t="shared" si="23"/>
        <v/>
      </c>
      <c r="AE165" s="115" t="str">
        <f ca="1">IF($R165=1,SUM($S$1:S165),"")</f>
        <v/>
      </c>
      <c r="AF165" s="115" t="str">
        <f ca="1">IF($R165=1,SUM($T$1:T165),"")</f>
        <v/>
      </c>
      <c r="AG165" s="115" t="str">
        <f ca="1">IF($R165=1,SUM($U$1:U165),"")</f>
        <v/>
      </c>
      <c r="AH165" s="115" t="str">
        <f ca="1">IF($R165=1,SUM($V$1:V165),"")</f>
        <v/>
      </c>
      <c r="AI165" s="115" t="str">
        <f ca="1">IF($R165=1,SUM($W$1:W165),"")</f>
        <v/>
      </c>
      <c r="AJ165" s="115" t="str">
        <f ca="1">IF($R165=1,SUM($X$1:X165),"")</f>
        <v/>
      </c>
      <c r="AK165" s="115" t="str">
        <f ca="1">IF($R165=1,SUM($Y$1:Y165),"")</f>
        <v/>
      </c>
      <c r="AL165" s="115" t="str">
        <f ca="1">IF($R165=1,SUM($Z$1:Z165),"")</f>
        <v/>
      </c>
      <c r="AM165" s="115" t="str">
        <f ca="1">IF($R165=1,SUM($AA$1:AA165),"")</f>
        <v/>
      </c>
      <c r="AN165" s="115" t="str">
        <f ca="1">IF($R165=1,SUM($AB$1:AB165),"")</f>
        <v/>
      </c>
      <c r="AO165" s="115" t="str">
        <f ca="1">IF($R165=1,SUM($AC$1:AC165),"")</f>
        <v/>
      </c>
      <c r="AQ165" s="120" t="str">
        <f t="shared" si="28"/>
        <v>21:00</v>
      </c>
    </row>
    <row r="166" spans="6:43" x14ac:dyDescent="0.3">
      <c r="F166" s="115">
        <f t="shared" si="29"/>
        <v>21</v>
      </c>
      <c r="G166" s="117" t="str">
        <f t="shared" si="24"/>
        <v>05</v>
      </c>
      <c r="H166" s="118">
        <f t="shared" si="25"/>
        <v>0.87847222222222221</v>
      </c>
      <c r="K166" s="116" t="str">
        <f xml:space="preserve"> IF(O166=1,"",RTD("cqg.rtd",,"StudyData",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/>
      </c>
      <c r="L166" s="116" t="e">
        <f>IF(K166="",NA(),RTD("cqg.rtd",,"StudyData",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>#N/A</v>
      </c>
      <c r="O166" s="115">
        <f t="shared" si="26"/>
        <v>1</v>
      </c>
      <c r="R166" s="115">
        <f t="shared" ca="1" si="27"/>
        <v>1.1299999999999857</v>
      </c>
      <c r="S166" s="115" t="str">
        <f>IF(O166=1,"",RTD("cqg.rtd",,"StudyData", "(Vol("&amp;$E$13&amp;")when  (LocalYear("&amp;$E$13&amp;")="&amp;$D$2&amp;" AND LocalMonth("&amp;$E$13&amp;")="&amp;$C$2&amp;" AND LocalDay("&amp;$E$13&amp;")="&amp;$B$2&amp;" AND LocalHour("&amp;$E$13&amp;")="&amp;F166&amp;" AND LocalMinute("&amp;$E$13&amp;")="&amp;G166&amp;"))", "Bar", "", "Close", "5", "0", "", "", "","FALSE","T"))</f>
        <v/>
      </c>
      <c r="T166" s="115" t="str">
        <f>IF(O166=1,"",RTD("cqg.rtd",,"StudyData", "(Vol("&amp;$E$14&amp;")when  (LocalYear("&amp;$E$14&amp;")="&amp;$D$3&amp;" AND LocalMonth("&amp;$E$14&amp;")="&amp;$C$3&amp;" AND LocalDay("&amp;$E$14&amp;")="&amp;$B$3&amp;" AND LocalHour("&amp;$E$14&amp;")="&amp;F166&amp;" AND LocalMinute("&amp;$E$14&amp;")="&amp;G166&amp;"))", "Bar", "", "Close", "5", "0", "", "", "","FALSE","T"))</f>
        <v/>
      </c>
      <c r="U166" s="115" t="str">
        <f>IF(O166=1,"",RTD("cqg.rtd",,"StudyData", "(Vol("&amp;$E$15&amp;")when  (LocalYear("&amp;$E$15&amp;")="&amp;$D$4&amp;" AND LocalMonth("&amp;$E$15&amp;")="&amp;$C$4&amp;" AND LocalDay("&amp;$E$15&amp;")="&amp;$B$4&amp;" AND LocalHour("&amp;$E$15&amp;")="&amp;F166&amp;" AND LocalMinute("&amp;$E$15&amp;")="&amp;G166&amp;"))", "Bar", "", "Close", "5", "0", "", "", "","FALSE","T"))</f>
        <v/>
      </c>
      <c r="V166" s="115" t="str">
        <f>IF(O166=1,"",RTD("cqg.rtd",,"StudyData", "(Vol("&amp;$E$16&amp;")when  (LocalYear("&amp;$E$16&amp;")="&amp;$D$5&amp;" AND LocalMonth("&amp;$E$16&amp;")="&amp;$C$5&amp;" AND LocalDay("&amp;$E$16&amp;")="&amp;$B$5&amp;" AND LocalHour("&amp;$E$16&amp;")="&amp;F166&amp;" AND LocalMinute("&amp;$E$16&amp;")="&amp;G166&amp;"))", "Bar", "", "Close", "5", "0", "", "", "","FALSE","T"))</f>
        <v/>
      </c>
      <c r="W166" s="115" t="str">
        <f>IF(O166=1,"",RTD("cqg.rtd",,"StudyData", "(Vol("&amp;$E$17&amp;")when  (LocalYear("&amp;$E$17&amp;")="&amp;$D$6&amp;" AND LocalMonth("&amp;$E$17&amp;")="&amp;$C$6&amp;" AND LocalDay("&amp;$E$17&amp;")="&amp;$B$6&amp;" AND LocalHour("&amp;$E$17&amp;")="&amp;F166&amp;" AND LocalMinute("&amp;$E$17&amp;")="&amp;G166&amp;"))", "Bar", "", "Close", "5", "0", "", "", "","FALSE","T"))</f>
        <v/>
      </c>
      <c r="X166" s="115" t="str">
        <f>IF(O166=1,"",RTD("cqg.rtd",,"StudyData", "(Vol("&amp;$E$18&amp;")when  (LocalYear("&amp;$E$18&amp;")="&amp;$D$7&amp;" AND LocalMonth("&amp;$E$18&amp;")="&amp;$C$7&amp;" AND LocalDay("&amp;$E$18&amp;")="&amp;$B$7&amp;" AND LocalHour("&amp;$E$18&amp;")="&amp;F166&amp;" AND LocalMinute("&amp;$E$18&amp;")="&amp;G166&amp;"))", "Bar", "", "Close", "5", "0", "", "", "","FALSE","T"))</f>
        <v/>
      </c>
      <c r="Y166" s="115" t="str">
        <f>IF(O166=1,"",RTD("cqg.rtd",,"StudyData", "(Vol("&amp;$E$19&amp;")when  (LocalYear("&amp;$E$19&amp;")="&amp;$D$8&amp;" AND LocalMonth("&amp;$E$19&amp;")="&amp;$C$8&amp;" AND LocalDay("&amp;$E$19&amp;")="&amp;$B$8&amp;" AND LocalHour("&amp;$E$19&amp;")="&amp;F166&amp;" AND LocalMinute("&amp;$E$19&amp;")="&amp;G166&amp;"))", "Bar", "", "Close", "5", "0", "", "", "","FALSE","T"))</f>
        <v/>
      </c>
      <c r="Z166" s="115" t="str">
        <f>IF(O166=1,"",RTD("cqg.rtd",,"StudyData", "(Vol("&amp;$E$20&amp;")when  (LocalYear("&amp;$E$20&amp;")="&amp;$D$9&amp;" AND LocalMonth("&amp;$E$20&amp;")="&amp;$C$9&amp;" AND LocalDay("&amp;$E$20&amp;")="&amp;$B$9&amp;" AND LocalHour("&amp;$E$20&amp;")="&amp;F166&amp;" AND LocalMinute("&amp;$E$20&amp;")="&amp;G166&amp;"))", "Bar", "", "Close", "5", "0", "", "", "","FALSE","T"))</f>
        <v/>
      </c>
      <c r="AA166" s="115" t="str">
        <f>IF(O166=1,"",RTD("cqg.rtd",,"StudyData", "(Vol("&amp;$E$21&amp;")when  (LocalYear("&amp;$E$21&amp;")="&amp;$D$10&amp;" AND LocalMonth("&amp;$E$21&amp;")="&amp;$C$10&amp;" AND LocalDay("&amp;$E$21&amp;")="&amp;$B$10&amp;" AND LocalHour("&amp;$E$21&amp;")="&amp;F166&amp;" AND LocalMinute("&amp;$E$21&amp;")="&amp;G166&amp;"))", "Bar", "", "Close", "5", "0", "", "", "","FALSE","T"))</f>
        <v/>
      </c>
      <c r="AB166" s="115" t="str">
        <f>IF(O166=1,"",RTD("cqg.rtd",,"StudyData", "(Vol("&amp;$E$21&amp;")when  (LocalYear("&amp;$E$21&amp;")="&amp;$D$11&amp;" AND LocalMonth("&amp;$E$21&amp;")="&amp;$C$11&amp;" AND LocalDay("&amp;$E$21&amp;")="&amp;$B$11&amp;" AND LocalHour("&amp;$E$21&amp;")="&amp;F166&amp;" AND LocalMinute("&amp;$E$21&amp;")="&amp;G166&amp;"))", "Bar", "", "Close", "5", "0", "", "", "","FALSE","T"))</f>
        <v/>
      </c>
      <c r="AC166" s="116" t="str">
        <f t="shared" si="23"/>
        <v/>
      </c>
      <c r="AE166" s="115" t="str">
        <f ca="1">IF($R166=1,SUM($S$1:S166),"")</f>
        <v/>
      </c>
      <c r="AF166" s="115" t="str">
        <f ca="1">IF($R166=1,SUM($T$1:T166),"")</f>
        <v/>
      </c>
      <c r="AG166" s="115" t="str">
        <f ca="1">IF($R166=1,SUM($U$1:U166),"")</f>
        <v/>
      </c>
      <c r="AH166" s="115" t="str">
        <f ca="1">IF($R166=1,SUM($V$1:V166),"")</f>
        <v/>
      </c>
      <c r="AI166" s="115" t="str">
        <f ca="1">IF($R166=1,SUM($W$1:W166),"")</f>
        <v/>
      </c>
      <c r="AJ166" s="115" t="str">
        <f ca="1">IF($R166=1,SUM($X$1:X166),"")</f>
        <v/>
      </c>
      <c r="AK166" s="115" t="str">
        <f ca="1">IF($R166=1,SUM($Y$1:Y166),"")</f>
        <v/>
      </c>
      <c r="AL166" s="115" t="str">
        <f ca="1">IF($R166=1,SUM($Z$1:Z166),"")</f>
        <v/>
      </c>
      <c r="AM166" s="115" t="str">
        <f ca="1">IF($R166=1,SUM($AA$1:AA166),"")</f>
        <v/>
      </c>
      <c r="AN166" s="115" t="str">
        <f ca="1">IF($R166=1,SUM($AB$1:AB166),"")</f>
        <v/>
      </c>
      <c r="AO166" s="115" t="str">
        <f ca="1">IF($R166=1,SUM($AC$1:AC166),"")</f>
        <v/>
      </c>
      <c r="AQ166" s="120" t="str">
        <f t="shared" si="28"/>
        <v>21:05</v>
      </c>
    </row>
    <row r="167" spans="6:43" x14ac:dyDescent="0.3">
      <c r="F167" s="115">
        <f t="shared" si="29"/>
        <v>21</v>
      </c>
      <c r="G167" s="117">
        <f t="shared" si="24"/>
        <v>10</v>
      </c>
      <c r="H167" s="118">
        <f t="shared" si="25"/>
        <v>0.88194444444444453</v>
      </c>
      <c r="K167" s="116" t="str">
        <f xml:space="preserve"> IF(O167=1,"",RTD("cqg.rtd",,"StudyData",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/>
      </c>
      <c r="L167" s="116" t="e">
        <f>IF(K167="",NA(),RTD("cqg.rtd",,"StudyData",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>#N/A</v>
      </c>
      <c r="O167" s="115">
        <f t="shared" si="26"/>
        <v>1</v>
      </c>
      <c r="R167" s="115">
        <f t="shared" ca="1" si="27"/>
        <v>1.1309999999999856</v>
      </c>
      <c r="S167" s="115" t="str">
        <f>IF(O167=1,"",RTD("cqg.rtd",,"StudyData", "(Vol("&amp;$E$13&amp;")when  (LocalYear("&amp;$E$13&amp;")="&amp;$D$2&amp;" AND LocalMonth("&amp;$E$13&amp;")="&amp;$C$2&amp;" AND LocalDay("&amp;$E$13&amp;")="&amp;$B$2&amp;" AND LocalHour("&amp;$E$13&amp;")="&amp;F167&amp;" AND LocalMinute("&amp;$E$13&amp;")="&amp;G167&amp;"))", "Bar", "", "Close", "5", "0", "", "", "","FALSE","T"))</f>
        <v/>
      </c>
      <c r="T167" s="115" t="str">
        <f>IF(O167=1,"",RTD("cqg.rtd",,"StudyData", "(Vol("&amp;$E$14&amp;")when  (LocalYear("&amp;$E$14&amp;")="&amp;$D$3&amp;" AND LocalMonth("&amp;$E$14&amp;")="&amp;$C$3&amp;" AND LocalDay("&amp;$E$14&amp;")="&amp;$B$3&amp;" AND LocalHour("&amp;$E$14&amp;")="&amp;F167&amp;" AND LocalMinute("&amp;$E$14&amp;")="&amp;G167&amp;"))", "Bar", "", "Close", "5", "0", "", "", "","FALSE","T"))</f>
        <v/>
      </c>
      <c r="U167" s="115" t="str">
        <f>IF(O167=1,"",RTD("cqg.rtd",,"StudyData", "(Vol("&amp;$E$15&amp;")when  (LocalYear("&amp;$E$15&amp;")="&amp;$D$4&amp;" AND LocalMonth("&amp;$E$15&amp;")="&amp;$C$4&amp;" AND LocalDay("&amp;$E$15&amp;")="&amp;$B$4&amp;" AND LocalHour("&amp;$E$15&amp;")="&amp;F167&amp;" AND LocalMinute("&amp;$E$15&amp;")="&amp;G167&amp;"))", "Bar", "", "Close", "5", "0", "", "", "","FALSE","T"))</f>
        <v/>
      </c>
      <c r="V167" s="115" t="str">
        <f>IF(O167=1,"",RTD("cqg.rtd",,"StudyData", "(Vol("&amp;$E$16&amp;")when  (LocalYear("&amp;$E$16&amp;")="&amp;$D$5&amp;" AND LocalMonth("&amp;$E$16&amp;")="&amp;$C$5&amp;" AND LocalDay("&amp;$E$16&amp;")="&amp;$B$5&amp;" AND LocalHour("&amp;$E$16&amp;")="&amp;F167&amp;" AND LocalMinute("&amp;$E$16&amp;")="&amp;G167&amp;"))", "Bar", "", "Close", "5", "0", "", "", "","FALSE","T"))</f>
        <v/>
      </c>
      <c r="W167" s="115" t="str">
        <f>IF(O167=1,"",RTD("cqg.rtd",,"StudyData", "(Vol("&amp;$E$17&amp;")when  (LocalYear("&amp;$E$17&amp;")="&amp;$D$6&amp;" AND LocalMonth("&amp;$E$17&amp;")="&amp;$C$6&amp;" AND LocalDay("&amp;$E$17&amp;")="&amp;$B$6&amp;" AND LocalHour("&amp;$E$17&amp;")="&amp;F167&amp;" AND LocalMinute("&amp;$E$17&amp;")="&amp;G167&amp;"))", "Bar", "", "Close", "5", "0", "", "", "","FALSE","T"))</f>
        <v/>
      </c>
      <c r="X167" s="115" t="str">
        <f>IF(O167=1,"",RTD("cqg.rtd",,"StudyData", "(Vol("&amp;$E$18&amp;")when  (LocalYear("&amp;$E$18&amp;")="&amp;$D$7&amp;" AND LocalMonth("&amp;$E$18&amp;")="&amp;$C$7&amp;" AND LocalDay("&amp;$E$18&amp;")="&amp;$B$7&amp;" AND LocalHour("&amp;$E$18&amp;")="&amp;F167&amp;" AND LocalMinute("&amp;$E$18&amp;")="&amp;G167&amp;"))", "Bar", "", "Close", "5", "0", "", "", "","FALSE","T"))</f>
        <v/>
      </c>
      <c r="Y167" s="115" t="str">
        <f>IF(O167=1,"",RTD("cqg.rtd",,"StudyData", "(Vol("&amp;$E$19&amp;")when  (LocalYear("&amp;$E$19&amp;")="&amp;$D$8&amp;" AND LocalMonth("&amp;$E$19&amp;")="&amp;$C$8&amp;" AND LocalDay("&amp;$E$19&amp;")="&amp;$B$8&amp;" AND LocalHour("&amp;$E$19&amp;")="&amp;F167&amp;" AND LocalMinute("&amp;$E$19&amp;")="&amp;G167&amp;"))", "Bar", "", "Close", "5", "0", "", "", "","FALSE","T"))</f>
        <v/>
      </c>
      <c r="Z167" s="115" t="str">
        <f>IF(O167=1,"",RTD("cqg.rtd",,"StudyData", "(Vol("&amp;$E$20&amp;")when  (LocalYear("&amp;$E$20&amp;")="&amp;$D$9&amp;" AND LocalMonth("&amp;$E$20&amp;")="&amp;$C$9&amp;" AND LocalDay("&amp;$E$20&amp;")="&amp;$B$9&amp;" AND LocalHour("&amp;$E$20&amp;")="&amp;F167&amp;" AND LocalMinute("&amp;$E$20&amp;")="&amp;G167&amp;"))", "Bar", "", "Close", "5", "0", "", "", "","FALSE","T"))</f>
        <v/>
      </c>
      <c r="AA167" s="115" t="str">
        <f>IF(O167=1,"",RTD("cqg.rtd",,"StudyData", "(Vol("&amp;$E$21&amp;")when  (LocalYear("&amp;$E$21&amp;")="&amp;$D$10&amp;" AND LocalMonth("&amp;$E$21&amp;")="&amp;$C$10&amp;" AND LocalDay("&amp;$E$21&amp;")="&amp;$B$10&amp;" AND LocalHour("&amp;$E$21&amp;")="&amp;F167&amp;" AND LocalMinute("&amp;$E$21&amp;")="&amp;G167&amp;"))", "Bar", "", "Close", "5", "0", "", "", "","FALSE","T"))</f>
        <v/>
      </c>
      <c r="AB167" s="115" t="str">
        <f>IF(O167=1,"",RTD("cqg.rtd",,"StudyData", "(Vol("&amp;$E$21&amp;")when  (LocalYear("&amp;$E$21&amp;")="&amp;$D$11&amp;" AND LocalMonth("&amp;$E$21&amp;")="&amp;$C$11&amp;" AND LocalDay("&amp;$E$21&amp;")="&amp;$B$11&amp;" AND LocalHour("&amp;$E$21&amp;")="&amp;F167&amp;" AND LocalMinute("&amp;$E$21&amp;")="&amp;G167&amp;"))", "Bar", "", "Close", "5", "0", "", "", "","FALSE","T"))</f>
        <v/>
      </c>
      <c r="AC167" s="116" t="str">
        <f t="shared" si="23"/>
        <v/>
      </c>
      <c r="AE167" s="115" t="str">
        <f ca="1">IF($R167=1,SUM($S$1:S167),"")</f>
        <v/>
      </c>
      <c r="AF167" s="115" t="str">
        <f ca="1">IF($R167=1,SUM($T$1:T167),"")</f>
        <v/>
      </c>
      <c r="AG167" s="115" t="str">
        <f ca="1">IF($R167=1,SUM($U$1:U167),"")</f>
        <v/>
      </c>
      <c r="AH167" s="115" t="str">
        <f ca="1">IF($R167=1,SUM($V$1:V167),"")</f>
        <v/>
      </c>
      <c r="AI167" s="115" t="str">
        <f ca="1">IF($R167=1,SUM($W$1:W167),"")</f>
        <v/>
      </c>
      <c r="AJ167" s="115" t="str">
        <f ca="1">IF($R167=1,SUM($X$1:X167),"")</f>
        <v/>
      </c>
      <c r="AK167" s="115" t="str">
        <f ca="1">IF($R167=1,SUM($Y$1:Y167),"")</f>
        <v/>
      </c>
      <c r="AL167" s="115" t="str">
        <f ca="1">IF($R167=1,SUM($Z$1:Z167),"")</f>
        <v/>
      </c>
      <c r="AM167" s="115" t="str">
        <f ca="1">IF($R167=1,SUM($AA$1:AA167),"")</f>
        <v/>
      </c>
      <c r="AN167" s="115" t="str">
        <f ca="1">IF($R167=1,SUM($AB$1:AB167),"")</f>
        <v/>
      </c>
      <c r="AO167" s="115" t="str">
        <f ca="1">IF($R167=1,SUM($AC$1:AC167),"")</f>
        <v/>
      </c>
      <c r="AQ167" s="120" t="str">
        <f t="shared" si="28"/>
        <v>21:10</v>
      </c>
    </row>
    <row r="168" spans="6:43" x14ac:dyDescent="0.3">
      <c r="F168" s="115">
        <f t="shared" si="29"/>
        <v>21</v>
      </c>
      <c r="G168" s="117">
        <f t="shared" si="24"/>
        <v>15</v>
      </c>
      <c r="H168" s="118">
        <f t="shared" si="25"/>
        <v>0.88541666666666663</v>
      </c>
      <c r="K168" s="116" t="str">
        <f xml:space="preserve"> IF(O168=1,"",RTD("cqg.rtd",,"StudyData",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/>
      </c>
      <c r="L168" s="116" t="e">
        <f>IF(K168="",NA(),RTD("cqg.rtd",,"StudyData",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>#N/A</v>
      </c>
      <c r="O168" s="115">
        <f t="shared" si="26"/>
        <v>1</v>
      </c>
      <c r="R168" s="115">
        <f t="shared" ca="1" si="27"/>
        <v>1.1319999999999855</v>
      </c>
      <c r="S168" s="115" t="str">
        <f>IF(O168=1,"",RTD("cqg.rtd",,"StudyData", "(Vol("&amp;$E$13&amp;")when  (LocalYear("&amp;$E$13&amp;")="&amp;$D$2&amp;" AND LocalMonth("&amp;$E$13&amp;")="&amp;$C$2&amp;" AND LocalDay("&amp;$E$13&amp;")="&amp;$B$2&amp;" AND LocalHour("&amp;$E$13&amp;")="&amp;F168&amp;" AND LocalMinute("&amp;$E$13&amp;")="&amp;G168&amp;"))", "Bar", "", "Close", "5", "0", "", "", "","FALSE","T"))</f>
        <v/>
      </c>
      <c r="T168" s="115" t="str">
        <f>IF(O168=1,"",RTD("cqg.rtd",,"StudyData", "(Vol("&amp;$E$14&amp;")when  (LocalYear("&amp;$E$14&amp;")="&amp;$D$3&amp;" AND LocalMonth("&amp;$E$14&amp;")="&amp;$C$3&amp;" AND LocalDay("&amp;$E$14&amp;")="&amp;$B$3&amp;" AND LocalHour("&amp;$E$14&amp;")="&amp;F168&amp;" AND LocalMinute("&amp;$E$14&amp;")="&amp;G168&amp;"))", "Bar", "", "Close", "5", "0", "", "", "","FALSE","T"))</f>
        <v/>
      </c>
      <c r="U168" s="115" t="str">
        <f>IF(O168=1,"",RTD("cqg.rtd",,"StudyData", "(Vol("&amp;$E$15&amp;")when  (LocalYear("&amp;$E$15&amp;")="&amp;$D$4&amp;" AND LocalMonth("&amp;$E$15&amp;")="&amp;$C$4&amp;" AND LocalDay("&amp;$E$15&amp;")="&amp;$B$4&amp;" AND LocalHour("&amp;$E$15&amp;")="&amp;F168&amp;" AND LocalMinute("&amp;$E$15&amp;")="&amp;G168&amp;"))", "Bar", "", "Close", "5", "0", "", "", "","FALSE","T"))</f>
        <v/>
      </c>
      <c r="V168" s="115" t="str">
        <f>IF(O168=1,"",RTD("cqg.rtd",,"StudyData", "(Vol("&amp;$E$16&amp;")when  (LocalYear("&amp;$E$16&amp;")="&amp;$D$5&amp;" AND LocalMonth("&amp;$E$16&amp;")="&amp;$C$5&amp;" AND LocalDay("&amp;$E$16&amp;")="&amp;$B$5&amp;" AND LocalHour("&amp;$E$16&amp;")="&amp;F168&amp;" AND LocalMinute("&amp;$E$16&amp;")="&amp;G168&amp;"))", "Bar", "", "Close", "5", "0", "", "", "","FALSE","T"))</f>
        <v/>
      </c>
      <c r="W168" s="115" t="str">
        <f>IF(O168=1,"",RTD("cqg.rtd",,"StudyData", "(Vol("&amp;$E$17&amp;")when  (LocalYear("&amp;$E$17&amp;")="&amp;$D$6&amp;" AND LocalMonth("&amp;$E$17&amp;")="&amp;$C$6&amp;" AND LocalDay("&amp;$E$17&amp;")="&amp;$B$6&amp;" AND LocalHour("&amp;$E$17&amp;")="&amp;F168&amp;" AND LocalMinute("&amp;$E$17&amp;")="&amp;G168&amp;"))", "Bar", "", "Close", "5", "0", "", "", "","FALSE","T"))</f>
        <v/>
      </c>
      <c r="X168" s="115" t="str">
        <f>IF(O168=1,"",RTD("cqg.rtd",,"StudyData", "(Vol("&amp;$E$18&amp;")when  (LocalYear("&amp;$E$18&amp;")="&amp;$D$7&amp;" AND LocalMonth("&amp;$E$18&amp;")="&amp;$C$7&amp;" AND LocalDay("&amp;$E$18&amp;")="&amp;$B$7&amp;" AND LocalHour("&amp;$E$18&amp;")="&amp;F168&amp;" AND LocalMinute("&amp;$E$18&amp;")="&amp;G168&amp;"))", "Bar", "", "Close", "5", "0", "", "", "","FALSE","T"))</f>
        <v/>
      </c>
      <c r="Y168" s="115" t="str">
        <f>IF(O168=1,"",RTD("cqg.rtd",,"StudyData", "(Vol("&amp;$E$19&amp;")when  (LocalYear("&amp;$E$19&amp;")="&amp;$D$8&amp;" AND LocalMonth("&amp;$E$19&amp;")="&amp;$C$8&amp;" AND LocalDay("&amp;$E$19&amp;")="&amp;$B$8&amp;" AND LocalHour("&amp;$E$19&amp;")="&amp;F168&amp;" AND LocalMinute("&amp;$E$19&amp;")="&amp;G168&amp;"))", "Bar", "", "Close", "5", "0", "", "", "","FALSE","T"))</f>
        <v/>
      </c>
      <c r="Z168" s="115" t="str">
        <f>IF(O168=1,"",RTD("cqg.rtd",,"StudyData", "(Vol("&amp;$E$20&amp;")when  (LocalYear("&amp;$E$20&amp;")="&amp;$D$9&amp;" AND LocalMonth("&amp;$E$20&amp;")="&amp;$C$9&amp;" AND LocalDay("&amp;$E$20&amp;")="&amp;$B$9&amp;" AND LocalHour("&amp;$E$20&amp;")="&amp;F168&amp;" AND LocalMinute("&amp;$E$20&amp;")="&amp;G168&amp;"))", "Bar", "", "Close", "5", "0", "", "", "","FALSE","T"))</f>
        <v/>
      </c>
      <c r="AA168" s="115" t="str">
        <f>IF(O168=1,"",RTD("cqg.rtd",,"StudyData", "(Vol("&amp;$E$21&amp;")when  (LocalYear("&amp;$E$21&amp;")="&amp;$D$10&amp;" AND LocalMonth("&amp;$E$21&amp;")="&amp;$C$10&amp;" AND LocalDay("&amp;$E$21&amp;")="&amp;$B$10&amp;" AND LocalHour("&amp;$E$21&amp;")="&amp;F168&amp;" AND LocalMinute("&amp;$E$21&amp;")="&amp;G168&amp;"))", "Bar", "", "Close", "5", "0", "", "", "","FALSE","T"))</f>
        <v/>
      </c>
      <c r="AB168" s="115" t="str">
        <f>IF(O168=1,"",RTD("cqg.rtd",,"StudyData", "(Vol("&amp;$E$21&amp;")when  (LocalYear("&amp;$E$21&amp;")="&amp;$D$11&amp;" AND LocalMonth("&amp;$E$21&amp;")="&amp;$C$11&amp;" AND LocalDay("&amp;$E$21&amp;")="&amp;$B$11&amp;" AND LocalHour("&amp;$E$21&amp;")="&amp;F168&amp;" AND LocalMinute("&amp;$E$21&amp;")="&amp;G168&amp;"))", "Bar", "", "Close", "5", "0", "", "", "","FALSE","T"))</f>
        <v/>
      </c>
      <c r="AC168" s="116" t="str">
        <f t="shared" si="23"/>
        <v/>
      </c>
      <c r="AE168" s="115" t="str">
        <f ca="1">IF($R168=1,SUM($S$1:S168),"")</f>
        <v/>
      </c>
      <c r="AF168" s="115" t="str">
        <f ca="1">IF($R168=1,SUM($T$1:T168),"")</f>
        <v/>
      </c>
      <c r="AG168" s="115" t="str">
        <f ca="1">IF($R168=1,SUM($U$1:U168),"")</f>
        <v/>
      </c>
      <c r="AH168" s="115" t="str">
        <f ca="1">IF($R168=1,SUM($V$1:V168),"")</f>
        <v/>
      </c>
      <c r="AI168" s="115" t="str">
        <f ca="1">IF($R168=1,SUM($W$1:W168),"")</f>
        <v/>
      </c>
      <c r="AJ168" s="115" t="str">
        <f ca="1">IF($R168=1,SUM($X$1:X168),"")</f>
        <v/>
      </c>
      <c r="AK168" s="115" t="str">
        <f ca="1">IF($R168=1,SUM($Y$1:Y168),"")</f>
        <v/>
      </c>
      <c r="AL168" s="115" t="str">
        <f ca="1">IF($R168=1,SUM($Z$1:Z168),"")</f>
        <v/>
      </c>
      <c r="AM168" s="115" t="str">
        <f ca="1">IF($R168=1,SUM($AA$1:AA168),"")</f>
        <v/>
      </c>
      <c r="AN168" s="115" t="str">
        <f ca="1">IF($R168=1,SUM($AB$1:AB168),"")</f>
        <v/>
      </c>
      <c r="AO168" s="115" t="str">
        <f ca="1">IF($R168=1,SUM($AC$1:AC168),"")</f>
        <v/>
      </c>
      <c r="AQ168" s="120" t="str">
        <f t="shared" si="28"/>
        <v>21:15</v>
      </c>
    </row>
    <row r="169" spans="6:43" x14ac:dyDescent="0.3">
      <c r="F169" s="115">
        <f t="shared" si="29"/>
        <v>21</v>
      </c>
      <c r="G169" s="117">
        <f t="shared" si="24"/>
        <v>20</v>
      </c>
      <c r="H169" s="118">
        <f t="shared" si="25"/>
        <v>0.88888888888888884</v>
      </c>
      <c r="K169" s="116" t="str">
        <f xml:space="preserve"> IF(O169=1,"",RTD("cqg.rtd",,"StudyData",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/>
      </c>
      <c r="L169" s="116" t="e">
        <f>IF(K169="",NA(),RTD("cqg.rtd",,"StudyData",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>#N/A</v>
      </c>
      <c r="O169" s="115">
        <f t="shared" si="26"/>
        <v>1</v>
      </c>
      <c r="R169" s="115">
        <f t="shared" ca="1" si="27"/>
        <v>1.1329999999999854</v>
      </c>
      <c r="S169" s="115" t="str">
        <f>IF(O169=1,"",RTD("cqg.rtd",,"StudyData", "(Vol("&amp;$E$13&amp;")when  (LocalYear("&amp;$E$13&amp;")="&amp;$D$2&amp;" AND LocalMonth("&amp;$E$13&amp;")="&amp;$C$2&amp;" AND LocalDay("&amp;$E$13&amp;")="&amp;$B$2&amp;" AND LocalHour("&amp;$E$13&amp;")="&amp;F169&amp;" AND LocalMinute("&amp;$E$13&amp;")="&amp;G169&amp;"))", "Bar", "", "Close", "5", "0", "", "", "","FALSE","T"))</f>
        <v/>
      </c>
      <c r="T169" s="115" t="str">
        <f>IF(O169=1,"",RTD("cqg.rtd",,"StudyData", "(Vol("&amp;$E$14&amp;")when  (LocalYear("&amp;$E$14&amp;")="&amp;$D$3&amp;" AND LocalMonth("&amp;$E$14&amp;")="&amp;$C$3&amp;" AND LocalDay("&amp;$E$14&amp;")="&amp;$B$3&amp;" AND LocalHour("&amp;$E$14&amp;")="&amp;F169&amp;" AND LocalMinute("&amp;$E$14&amp;")="&amp;G169&amp;"))", "Bar", "", "Close", "5", "0", "", "", "","FALSE","T"))</f>
        <v/>
      </c>
      <c r="U169" s="115" t="str">
        <f>IF(O169=1,"",RTD("cqg.rtd",,"StudyData", "(Vol("&amp;$E$15&amp;")when  (LocalYear("&amp;$E$15&amp;")="&amp;$D$4&amp;" AND LocalMonth("&amp;$E$15&amp;")="&amp;$C$4&amp;" AND LocalDay("&amp;$E$15&amp;")="&amp;$B$4&amp;" AND LocalHour("&amp;$E$15&amp;")="&amp;F169&amp;" AND LocalMinute("&amp;$E$15&amp;")="&amp;G169&amp;"))", "Bar", "", "Close", "5", "0", "", "", "","FALSE","T"))</f>
        <v/>
      </c>
      <c r="V169" s="115" t="str">
        <f>IF(O169=1,"",RTD("cqg.rtd",,"StudyData", "(Vol("&amp;$E$16&amp;")when  (LocalYear("&amp;$E$16&amp;")="&amp;$D$5&amp;" AND LocalMonth("&amp;$E$16&amp;")="&amp;$C$5&amp;" AND LocalDay("&amp;$E$16&amp;")="&amp;$B$5&amp;" AND LocalHour("&amp;$E$16&amp;")="&amp;F169&amp;" AND LocalMinute("&amp;$E$16&amp;")="&amp;G169&amp;"))", "Bar", "", "Close", "5", "0", "", "", "","FALSE","T"))</f>
        <v/>
      </c>
      <c r="W169" s="115" t="str">
        <f>IF(O169=1,"",RTD("cqg.rtd",,"StudyData", "(Vol("&amp;$E$17&amp;")when  (LocalYear("&amp;$E$17&amp;")="&amp;$D$6&amp;" AND LocalMonth("&amp;$E$17&amp;")="&amp;$C$6&amp;" AND LocalDay("&amp;$E$17&amp;")="&amp;$B$6&amp;" AND LocalHour("&amp;$E$17&amp;")="&amp;F169&amp;" AND LocalMinute("&amp;$E$17&amp;")="&amp;G169&amp;"))", "Bar", "", "Close", "5", "0", "", "", "","FALSE","T"))</f>
        <v/>
      </c>
      <c r="X169" s="115" t="str">
        <f>IF(O169=1,"",RTD("cqg.rtd",,"StudyData", "(Vol("&amp;$E$18&amp;")when  (LocalYear("&amp;$E$18&amp;")="&amp;$D$7&amp;" AND LocalMonth("&amp;$E$18&amp;")="&amp;$C$7&amp;" AND LocalDay("&amp;$E$18&amp;")="&amp;$B$7&amp;" AND LocalHour("&amp;$E$18&amp;")="&amp;F169&amp;" AND LocalMinute("&amp;$E$18&amp;")="&amp;G169&amp;"))", "Bar", "", "Close", "5", "0", "", "", "","FALSE","T"))</f>
        <v/>
      </c>
      <c r="Y169" s="115" t="str">
        <f>IF(O169=1,"",RTD("cqg.rtd",,"StudyData", "(Vol("&amp;$E$19&amp;")when  (LocalYear("&amp;$E$19&amp;")="&amp;$D$8&amp;" AND LocalMonth("&amp;$E$19&amp;")="&amp;$C$8&amp;" AND LocalDay("&amp;$E$19&amp;")="&amp;$B$8&amp;" AND LocalHour("&amp;$E$19&amp;")="&amp;F169&amp;" AND LocalMinute("&amp;$E$19&amp;")="&amp;G169&amp;"))", "Bar", "", "Close", "5", "0", "", "", "","FALSE","T"))</f>
        <v/>
      </c>
      <c r="Z169" s="115" t="str">
        <f>IF(O169=1,"",RTD("cqg.rtd",,"StudyData", "(Vol("&amp;$E$20&amp;")when  (LocalYear("&amp;$E$20&amp;")="&amp;$D$9&amp;" AND LocalMonth("&amp;$E$20&amp;")="&amp;$C$9&amp;" AND LocalDay("&amp;$E$20&amp;")="&amp;$B$9&amp;" AND LocalHour("&amp;$E$20&amp;")="&amp;F169&amp;" AND LocalMinute("&amp;$E$20&amp;")="&amp;G169&amp;"))", "Bar", "", "Close", "5", "0", "", "", "","FALSE","T"))</f>
        <v/>
      </c>
      <c r="AA169" s="115" t="str">
        <f>IF(O169=1,"",RTD("cqg.rtd",,"StudyData", "(Vol("&amp;$E$21&amp;")when  (LocalYear("&amp;$E$21&amp;")="&amp;$D$10&amp;" AND LocalMonth("&amp;$E$21&amp;")="&amp;$C$10&amp;" AND LocalDay("&amp;$E$21&amp;")="&amp;$B$10&amp;" AND LocalHour("&amp;$E$21&amp;")="&amp;F169&amp;" AND LocalMinute("&amp;$E$21&amp;")="&amp;G169&amp;"))", "Bar", "", "Close", "5", "0", "", "", "","FALSE","T"))</f>
        <v/>
      </c>
      <c r="AB169" s="115" t="str">
        <f>IF(O169=1,"",RTD("cqg.rtd",,"StudyData", "(Vol("&amp;$E$21&amp;")when  (LocalYear("&amp;$E$21&amp;")="&amp;$D$11&amp;" AND LocalMonth("&amp;$E$21&amp;")="&amp;$C$11&amp;" AND LocalDay("&amp;$E$21&amp;")="&amp;$B$11&amp;" AND LocalHour("&amp;$E$21&amp;")="&amp;F169&amp;" AND LocalMinute("&amp;$E$21&amp;")="&amp;G169&amp;"))", "Bar", "", "Close", "5", "0", "", "", "","FALSE","T"))</f>
        <v/>
      </c>
      <c r="AC169" s="116" t="str">
        <f t="shared" si="23"/>
        <v/>
      </c>
      <c r="AE169" s="115" t="str">
        <f ca="1">IF($R169=1,SUM($S$1:S169),"")</f>
        <v/>
      </c>
      <c r="AF169" s="115" t="str">
        <f ca="1">IF($R169=1,SUM($T$1:T169),"")</f>
        <v/>
      </c>
      <c r="AG169" s="115" t="str">
        <f ca="1">IF($R169=1,SUM($U$1:U169),"")</f>
        <v/>
      </c>
      <c r="AH169" s="115" t="str">
        <f ca="1">IF($R169=1,SUM($V$1:V169),"")</f>
        <v/>
      </c>
      <c r="AI169" s="115" t="str">
        <f ca="1">IF($R169=1,SUM($W$1:W169),"")</f>
        <v/>
      </c>
      <c r="AJ169" s="115" t="str">
        <f ca="1">IF($R169=1,SUM($X$1:X169),"")</f>
        <v/>
      </c>
      <c r="AK169" s="115" t="str">
        <f ca="1">IF($R169=1,SUM($Y$1:Y169),"")</f>
        <v/>
      </c>
      <c r="AL169" s="115" t="str">
        <f ca="1">IF($R169=1,SUM($Z$1:Z169),"")</f>
        <v/>
      </c>
      <c r="AM169" s="115" t="str">
        <f ca="1">IF($R169=1,SUM($AA$1:AA169),"")</f>
        <v/>
      </c>
      <c r="AN169" s="115" t="str">
        <f ca="1">IF($R169=1,SUM($AB$1:AB169),"")</f>
        <v/>
      </c>
      <c r="AO169" s="115" t="str">
        <f ca="1">IF($R169=1,SUM($AC$1:AC169),"")</f>
        <v/>
      </c>
      <c r="AQ169" s="120" t="str">
        <f t="shared" si="28"/>
        <v>21:20</v>
      </c>
    </row>
    <row r="170" spans="6:43" x14ac:dyDescent="0.3">
      <c r="F170" s="115">
        <f t="shared" si="29"/>
        <v>21</v>
      </c>
      <c r="G170" s="117">
        <f t="shared" si="24"/>
        <v>25</v>
      </c>
      <c r="H170" s="118">
        <f t="shared" si="25"/>
        <v>0.89236111111111116</v>
      </c>
      <c r="K170" s="116" t="str">
        <f xml:space="preserve"> IF(O170=1,"",RTD("cqg.rtd",,"StudyData",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/>
      </c>
      <c r="L170" s="116" t="e">
        <f>IF(K170="",NA(),RTD("cqg.rtd",,"StudyData",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>#N/A</v>
      </c>
      <c r="O170" s="115">
        <f t="shared" si="26"/>
        <v>1</v>
      </c>
      <c r="R170" s="115">
        <f t="shared" ca="1" si="27"/>
        <v>1.1339999999999852</v>
      </c>
      <c r="S170" s="115" t="str">
        <f>IF(O170=1,"",RTD("cqg.rtd",,"StudyData", "(Vol("&amp;$E$13&amp;")when  (LocalYear("&amp;$E$13&amp;")="&amp;$D$2&amp;" AND LocalMonth("&amp;$E$13&amp;")="&amp;$C$2&amp;" AND LocalDay("&amp;$E$13&amp;")="&amp;$B$2&amp;" AND LocalHour("&amp;$E$13&amp;")="&amp;F170&amp;" AND LocalMinute("&amp;$E$13&amp;")="&amp;G170&amp;"))", "Bar", "", "Close", "5", "0", "", "", "","FALSE","T"))</f>
        <v/>
      </c>
      <c r="T170" s="115" t="str">
        <f>IF(O170=1,"",RTD("cqg.rtd",,"StudyData", "(Vol("&amp;$E$14&amp;")when  (LocalYear("&amp;$E$14&amp;")="&amp;$D$3&amp;" AND LocalMonth("&amp;$E$14&amp;")="&amp;$C$3&amp;" AND LocalDay("&amp;$E$14&amp;")="&amp;$B$3&amp;" AND LocalHour("&amp;$E$14&amp;")="&amp;F170&amp;" AND LocalMinute("&amp;$E$14&amp;")="&amp;G170&amp;"))", "Bar", "", "Close", "5", "0", "", "", "","FALSE","T"))</f>
        <v/>
      </c>
      <c r="U170" s="115" t="str">
        <f>IF(O170=1,"",RTD("cqg.rtd",,"StudyData", "(Vol("&amp;$E$15&amp;")when  (LocalYear("&amp;$E$15&amp;")="&amp;$D$4&amp;" AND LocalMonth("&amp;$E$15&amp;")="&amp;$C$4&amp;" AND LocalDay("&amp;$E$15&amp;")="&amp;$B$4&amp;" AND LocalHour("&amp;$E$15&amp;")="&amp;F170&amp;" AND LocalMinute("&amp;$E$15&amp;")="&amp;G170&amp;"))", "Bar", "", "Close", "5", "0", "", "", "","FALSE","T"))</f>
        <v/>
      </c>
      <c r="V170" s="115" t="str">
        <f>IF(O170=1,"",RTD("cqg.rtd",,"StudyData", "(Vol("&amp;$E$16&amp;")when  (LocalYear("&amp;$E$16&amp;")="&amp;$D$5&amp;" AND LocalMonth("&amp;$E$16&amp;")="&amp;$C$5&amp;" AND LocalDay("&amp;$E$16&amp;")="&amp;$B$5&amp;" AND LocalHour("&amp;$E$16&amp;")="&amp;F170&amp;" AND LocalMinute("&amp;$E$16&amp;")="&amp;G170&amp;"))", "Bar", "", "Close", "5", "0", "", "", "","FALSE","T"))</f>
        <v/>
      </c>
      <c r="W170" s="115" t="str">
        <f>IF(O170=1,"",RTD("cqg.rtd",,"StudyData", "(Vol("&amp;$E$17&amp;")when  (LocalYear("&amp;$E$17&amp;")="&amp;$D$6&amp;" AND LocalMonth("&amp;$E$17&amp;")="&amp;$C$6&amp;" AND LocalDay("&amp;$E$17&amp;")="&amp;$B$6&amp;" AND LocalHour("&amp;$E$17&amp;")="&amp;F170&amp;" AND LocalMinute("&amp;$E$17&amp;")="&amp;G170&amp;"))", "Bar", "", "Close", "5", "0", "", "", "","FALSE","T"))</f>
        <v/>
      </c>
      <c r="X170" s="115" t="str">
        <f>IF(O170=1,"",RTD("cqg.rtd",,"StudyData", "(Vol("&amp;$E$18&amp;")when  (LocalYear("&amp;$E$18&amp;")="&amp;$D$7&amp;" AND LocalMonth("&amp;$E$18&amp;")="&amp;$C$7&amp;" AND LocalDay("&amp;$E$18&amp;")="&amp;$B$7&amp;" AND LocalHour("&amp;$E$18&amp;")="&amp;F170&amp;" AND LocalMinute("&amp;$E$18&amp;")="&amp;G170&amp;"))", "Bar", "", "Close", "5", "0", "", "", "","FALSE","T"))</f>
        <v/>
      </c>
      <c r="Y170" s="115" t="str">
        <f>IF(O170=1,"",RTD("cqg.rtd",,"StudyData", "(Vol("&amp;$E$19&amp;")when  (LocalYear("&amp;$E$19&amp;")="&amp;$D$8&amp;" AND LocalMonth("&amp;$E$19&amp;")="&amp;$C$8&amp;" AND LocalDay("&amp;$E$19&amp;")="&amp;$B$8&amp;" AND LocalHour("&amp;$E$19&amp;")="&amp;F170&amp;" AND LocalMinute("&amp;$E$19&amp;")="&amp;G170&amp;"))", "Bar", "", "Close", "5", "0", "", "", "","FALSE","T"))</f>
        <v/>
      </c>
      <c r="Z170" s="115" t="str">
        <f>IF(O170=1,"",RTD("cqg.rtd",,"StudyData", "(Vol("&amp;$E$20&amp;")when  (LocalYear("&amp;$E$20&amp;")="&amp;$D$9&amp;" AND LocalMonth("&amp;$E$20&amp;")="&amp;$C$9&amp;" AND LocalDay("&amp;$E$20&amp;")="&amp;$B$9&amp;" AND LocalHour("&amp;$E$20&amp;")="&amp;F170&amp;" AND LocalMinute("&amp;$E$20&amp;")="&amp;G170&amp;"))", "Bar", "", "Close", "5", "0", "", "", "","FALSE","T"))</f>
        <v/>
      </c>
      <c r="AA170" s="115" t="str">
        <f>IF(O170=1,"",RTD("cqg.rtd",,"StudyData", "(Vol("&amp;$E$21&amp;")when  (LocalYear("&amp;$E$21&amp;")="&amp;$D$10&amp;" AND LocalMonth("&amp;$E$21&amp;")="&amp;$C$10&amp;" AND LocalDay("&amp;$E$21&amp;")="&amp;$B$10&amp;" AND LocalHour("&amp;$E$21&amp;")="&amp;F170&amp;" AND LocalMinute("&amp;$E$21&amp;")="&amp;G170&amp;"))", "Bar", "", "Close", "5", "0", "", "", "","FALSE","T"))</f>
        <v/>
      </c>
      <c r="AB170" s="115" t="str">
        <f>IF(O170=1,"",RTD("cqg.rtd",,"StudyData", "(Vol("&amp;$E$21&amp;")when  (LocalYear("&amp;$E$21&amp;")="&amp;$D$11&amp;" AND LocalMonth("&amp;$E$21&amp;")="&amp;$C$11&amp;" AND LocalDay("&amp;$E$21&amp;")="&amp;$B$11&amp;" AND LocalHour("&amp;$E$21&amp;")="&amp;F170&amp;" AND LocalMinute("&amp;$E$21&amp;")="&amp;G170&amp;"))", "Bar", "", "Close", "5", "0", "", "", "","FALSE","T"))</f>
        <v/>
      </c>
      <c r="AC170" s="116" t="str">
        <f t="shared" si="23"/>
        <v/>
      </c>
      <c r="AE170" s="115" t="str">
        <f ca="1">IF($R170=1,SUM($S$1:S170),"")</f>
        <v/>
      </c>
      <c r="AF170" s="115" t="str">
        <f ca="1">IF($R170=1,SUM($T$1:T170),"")</f>
        <v/>
      </c>
      <c r="AG170" s="115" t="str">
        <f ca="1">IF($R170=1,SUM($U$1:U170),"")</f>
        <v/>
      </c>
      <c r="AH170" s="115" t="str">
        <f ca="1">IF($R170=1,SUM($V$1:V170),"")</f>
        <v/>
      </c>
      <c r="AI170" s="115" t="str">
        <f ca="1">IF($R170=1,SUM($W$1:W170),"")</f>
        <v/>
      </c>
      <c r="AJ170" s="115" t="str">
        <f ca="1">IF($R170=1,SUM($X$1:X170),"")</f>
        <v/>
      </c>
      <c r="AK170" s="115" t="str">
        <f ca="1">IF($R170=1,SUM($Y$1:Y170),"")</f>
        <v/>
      </c>
      <c r="AL170" s="115" t="str">
        <f ca="1">IF($R170=1,SUM($Z$1:Z170),"")</f>
        <v/>
      </c>
      <c r="AM170" s="115" t="str">
        <f ca="1">IF($R170=1,SUM($AA$1:AA170),"")</f>
        <v/>
      </c>
      <c r="AN170" s="115" t="str">
        <f ca="1">IF($R170=1,SUM($AB$1:AB170),"")</f>
        <v/>
      </c>
      <c r="AO170" s="115" t="str">
        <f ca="1">IF($R170=1,SUM($AC$1:AC170),"")</f>
        <v/>
      </c>
      <c r="AQ170" s="120" t="str">
        <f t="shared" si="28"/>
        <v>21:25</v>
      </c>
    </row>
    <row r="171" spans="6:43" x14ac:dyDescent="0.3">
      <c r="F171" s="115">
        <f t="shared" si="29"/>
        <v>21</v>
      </c>
      <c r="G171" s="117">
        <f t="shared" si="24"/>
        <v>30</v>
      </c>
      <c r="H171" s="118">
        <f t="shared" si="25"/>
        <v>0.89583333333333337</v>
      </c>
      <c r="K171" s="116" t="str">
        <f xml:space="preserve"> IF(O171=1,"",RTD("cqg.rtd",,"StudyData",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/>
      </c>
      <c r="L171" s="116" t="e">
        <f>IF(K171="",NA(),RTD("cqg.rtd",,"StudyData",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>#N/A</v>
      </c>
      <c r="O171" s="115">
        <f t="shared" si="26"/>
        <v>1</v>
      </c>
      <c r="R171" s="115">
        <f t="shared" ca="1" si="27"/>
        <v>1.1349999999999851</v>
      </c>
      <c r="S171" s="115" t="str">
        <f>IF(O171=1,"",RTD("cqg.rtd",,"StudyData", "(Vol("&amp;$E$13&amp;")when  (LocalYear("&amp;$E$13&amp;")="&amp;$D$2&amp;" AND LocalMonth("&amp;$E$13&amp;")="&amp;$C$2&amp;" AND LocalDay("&amp;$E$13&amp;")="&amp;$B$2&amp;" AND LocalHour("&amp;$E$13&amp;")="&amp;F171&amp;" AND LocalMinute("&amp;$E$13&amp;")="&amp;G171&amp;"))", "Bar", "", "Close", "5", "0", "", "", "","FALSE","T"))</f>
        <v/>
      </c>
      <c r="T171" s="115" t="str">
        <f>IF(O171=1,"",RTD("cqg.rtd",,"StudyData", "(Vol("&amp;$E$14&amp;")when  (LocalYear("&amp;$E$14&amp;")="&amp;$D$3&amp;" AND LocalMonth("&amp;$E$14&amp;")="&amp;$C$3&amp;" AND LocalDay("&amp;$E$14&amp;")="&amp;$B$3&amp;" AND LocalHour("&amp;$E$14&amp;")="&amp;F171&amp;" AND LocalMinute("&amp;$E$14&amp;")="&amp;G171&amp;"))", "Bar", "", "Close", "5", "0", "", "", "","FALSE","T"))</f>
        <v/>
      </c>
      <c r="U171" s="115" t="str">
        <f>IF(O171=1,"",RTD("cqg.rtd",,"StudyData", "(Vol("&amp;$E$15&amp;")when  (LocalYear("&amp;$E$15&amp;")="&amp;$D$4&amp;" AND LocalMonth("&amp;$E$15&amp;")="&amp;$C$4&amp;" AND LocalDay("&amp;$E$15&amp;")="&amp;$B$4&amp;" AND LocalHour("&amp;$E$15&amp;")="&amp;F171&amp;" AND LocalMinute("&amp;$E$15&amp;")="&amp;G171&amp;"))", "Bar", "", "Close", "5", "0", "", "", "","FALSE","T"))</f>
        <v/>
      </c>
      <c r="V171" s="115" t="str">
        <f>IF(O171=1,"",RTD("cqg.rtd",,"StudyData", "(Vol("&amp;$E$16&amp;")when  (LocalYear("&amp;$E$16&amp;")="&amp;$D$5&amp;" AND LocalMonth("&amp;$E$16&amp;")="&amp;$C$5&amp;" AND LocalDay("&amp;$E$16&amp;")="&amp;$B$5&amp;" AND LocalHour("&amp;$E$16&amp;")="&amp;F171&amp;" AND LocalMinute("&amp;$E$16&amp;")="&amp;G171&amp;"))", "Bar", "", "Close", "5", "0", "", "", "","FALSE","T"))</f>
        <v/>
      </c>
      <c r="W171" s="115" t="str">
        <f>IF(O171=1,"",RTD("cqg.rtd",,"StudyData", "(Vol("&amp;$E$17&amp;")when  (LocalYear("&amp;$E$17&amp;")="&amp;$D$6&amp;" AND LocalMonth("&amp;$E$17&amp;")="&amp;$C$6&amp;" AND LocalDay("&amp;$E$17&amp;")="&amp;$B$6&amp;" AND LocalHour("&amp;$E$17&amp;")="&amp;F171&amp;" AND LocalMinute("&amp;$E$17&amp;")="&amp;G171&amp;"))", "Bar", "", "Close", "5", "0", "", "", "","FALSE","T"))</f>
        <v/>
      </c>
      <c r="X171" s="115" t="str">
        <f>IF(O171=1,"",RTD("cqg.rtd",,"StudyData", "(Vol("&amp;$E$18&amp;")when  (LocalYear("&amp;$E$18&amp;")="&amp;$D$7&amp;" AND LocalMonth("&amp;$E$18&amp;")="&amp;$C$7&amp;" AND LocalDay("&amp;$E$18&amp;")="&amp;$B$7&amp;" AND LocalHour("&amp;$E$18&amp;")="&amp;F171&amp;" AND LocalMinute("&amp;$E$18&amp;")="&amp;G171&amp;"))", "Bar", "", "Close", "5", "0", "", "", "","FALSE","T"))</f>
        <v/>
      </c>
      <c r="Y171" s="115" t="str">
        <f>IF(O171=1,"",RTD("cqg.rtd",,"StudyData", "(Vol("&amp;$E$19&amp;")when  (LocalYear("&amp;$E$19&amp;")="&amp;$D$8&amp;" AND LocalMonth("&amp;$E$19&amp;")="&amp;$C$8&amp;" AND LocalDay("&amp;$E$19&amp;")="&amp;$B$8&amp;" AND LocalHour("&amp;$E$19&amp;")="&amp;F171&amp;" AND LocalMinute("&amp;$E$19&amp;")="&amp;G171&amp;"))", "Bar", "", "Close", "5", "0", "", "", "","FALSE","T"))</f>
        <v/>
      </c>
      <c r="Z171" s="115" t="str">
        <f>IF(O171=1,"",RTD("cqg.rtd",,"StudyData", "(Vol("&amp;$E$20&amp;")when  (LocalYear("&amp;$E$20&amp;")="&amp;$D$9&amp;" AND LocalMonth("&amp;$E$20&amp;")="&amp;$C$9&amp;" AND LocalDay("&amp;$E$20&amp;")="&amp;$B$9&amp;" AND LocalHour("&amp;$E$20&amp;")="&amp;F171&amp;" AND LocalMinute("&amp;$E$20&amp;")="&amp;G171&amp;"))", "Bar", "", "Close", "5", "0", "", "", "","FALSE","T"))</f>
        <v/>
      </c>
      <c r="AA171" s="115" t="str">
        <f>IF(O171=1,"",RTD("cqg.rtd",,"StudyData", "(Vol("&amp;$E$21&amp;")when  (LocalYear("&amp;$E$21&amp;")="&amp;$D$10&amp;" AND LocalMonth("&amp;$E$21&amp;")="&amp;$C$10&amp;" AND LocalDay("&amp;$E$21&amp;")="&amp;$B$10&amp;" AND LocalHour("&amp;$E$21&amp;")="&amp;F171&amp;" AND LocalMinute("&amp;$E$21&amp;")="&amp;G171&amp;"))", "Bar", "", "Close", "5", "0", "", "", "","FALSE","T"))</f>
        <v/>
      </c>
      <c r="AB171" s="115" t="str">
        <f>IF(O171=1,"",RTD("cqg.rtd",,"StudyData", "(Vol("&amp;$E$21&amp;")when  (LocalYear("&amp;$E$21&amp;")="&amp;$D$11&amp;" AND LocalMonth("&amp;$E$21&amp;")="&amp;$C$11&amp;" AND LocalDay("&amp;$E$21&amp;")="&amp;$B$11&amp;" AND LocalHour("&amp;$E$21&amp;")="&amp;F171&amp;" AND LocalMinute("&amp;$E$21&amp;")="&amp;G171&amp;"))", "Bar", "", "Close", "5", "0", "", "", "","FALSE","T"))</f>
        <v/>
      </c>
      <c r="AC171" s="116" t="str">
        <f t="shared" si="23"/>
        <v/>
      </c>
      <c r="AE171" s="115" t="str">
        <f ca="1">IF($R171=1,SUM($S$1:S171),"")</f>
        <v/>
      </c>
      <c r="AF171" s="115" t="str">
        <f ca="1">IF($R171=1,SUM($T$1:T171),"")</f>
        <v/>
      </c>
      <c r="AG171" s="115" t="str">
        <f ca="1">IF($R171=1,SUM($U$1:U171),"")</f>
        <v/>
      </c>
      <c r="AH171" s="115" t="str">
        <f ca="1">IF($R171=1,SUM($V$1:V171),"")</f>
        <v/>
      </c>
      <c r="AI171" s="115" t="str">
        <f ca="1">IF($R171=1,SUM($W$1:W171),"")</f>
        <v/>
      </c>
      <c r="AJ171" s="115" t="str">
        <f ca="1">IF($R171=1,SUM($X$1:X171),"")</f>
        <v/>
      </c>
      <c r="AK171" s="115" t="str">
        <f ca="1">IF($R171=1,SUM($Y$1:Y171),"")</f>
        <v/>
      </c>
      <c r="AL171" s="115" t="str">
        <f ca="1">IF($R171=1,SUM($Z$1:Z171),"")</f>
        <v/>
      </c>
      <c r="AM171" s="115" t="str">
        <f ca="1">IF($R171=1,SUM($AA$1:AA171),"")</f>
        <v/>
      </c>
      <c r="AN171" s="115" t="str">
        <f ca="1">IF($R171=1,SUM($AB$1:AB171),"")</f>
        <v/>
      </c>
      <c r="AO171" s="115" t="str">
        <f ca="1">IF($R171=1,SUM($AC$1:AC171),"")</f>
        <v/>
      </c>
      <c r="AQ171" s="120" t="str">
        <f t="shared" si="28"/>
        <v>21:30</v>
      </c>
    </row>
    <row r="172" spans="6:43" x14ac:dyDescent="0.3">
      <c r="F172" s="115">
        <f t="shared" si="29"/>
        <v>21</v>
      </c>
      <c r="G172" s="117">
        <f t="shared" si="24"/>
        <v>35</v>
      </c>
      <c r="H172" s="118">
        <f t="shared" si="25"/>
        <v>0.89930555555555547</v>
      </c>
      <c r="K172" s="116" t="str">
        <f xml:space="preserve"> IF(O172=1,"",RTD("cqg.rtd",,"StudyData",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/>
      </c>
      <c r="L172" s="116" t="e">
        <f>IF(K172="",NA(),RTD("cqg.rtd",,"StudyData",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>#N/A</v>
      </c>
      <c r="O172" s="115">
        <f t="shared" si="26"/>
        <v>1</v>
      </c>
      <c r="R172" s="115">
        <f t="shared" ca="1" si="27"/>
        <v>1.135999999999985</v>
      </c>
      <c r="S172" s="115" t="str">
        <f>IF(O172=1,"",RTD("cqg.rtd",,"StudyData", "(Vol("&amp;$E$13&amp;")when  (LocalYear("&amp;$E$13&amp;")="&amp;$D$2&amp;" AND LocalMonth("&amp;$E$13&amp;")="&amp;$C$2&amp;" AND LocalDay("&amp;$E$13&amp;")="&amp;$B$2&amp;" AND LocalHour("&amp;$E$13&amp;")="&amp;F172&amp;" AND LocalMinute("&amp;$E$13&amp;")="&amp;G172&amp;"))", "Bar", "", "Close", "5", "0", "", "", "","FALSE","T"))</f>
        <v/>
      </c>
      <c r="T172" s="115" t="str">
        <f>IF(O172=1,"",RTD("cqg.rtd",,"StudyData", "(Vol("&amp;$E$14&amp;")when  (LocalYear("&amp;$E$14&amp;")="&amp;$D$3&amp;" AND LocalMonth("&amp;$E$14&amp;")="&amp;$C$3&amp;" AND LocalDay("&amp;$E$14&amp;")="&amp;$B$3&amp;" AND LocalHour("&amp;$E$14&amp;")="&amp;F172&amp;" AND LocalMinute("&amp;$E$14&amp;")="&amp;G172&amp;"))", "Bar", "", "Close", "5", "0", "", "", "","FALSE","T"))</f>
        <v/>
      </c>
      <c r="U172" s="115" t="str">
        <f>IF(O172=1,"",RTD("cqg.rtd",,"StudyData", "(Vol("&amp;$E$15&amp;")when  (LocalYear("&amp;$E$15&amp;")="&amp;$D$4&amp;" AND LocalMonth("&amp;$E$15&amp;")="&amp;$C$4&amp;" AND LocalDay("&amp;$E$15&amp;")="&amp;$B$4&amp;" AND LocalHour("&amp;$E$15&amp;")="&amp;F172&amp;" AND LocalMinute("&amp;$E$15&amp;")="&amp;G172&amp;"))", "Bar", "", "Close", "5", "0", "", "", "","FALSE","T"))</f>
        <v/>
      </c>
      <c r="V172" s="115" t="str">
        <f>IF(O172=1,"",RTD("cqg.rtd",,"StudyData", "(Vol("&amp;$E$16&amp;")when  (LocalYear("&amp;$E$16&amp;")="&amp;$D$5&amp;" AND LocalMonth("&amp;$E$16&amp;")="&amp;$C$5&amp;" AND LocalDay("&amp;$E$16&amp;")="&amp;$B$5&amp;" AND LocalHour("&amp;$E$16&amp;")="&amp;F172&amp;" AND LocalMinute("&amp;$E$16&amp;")="&amp;G172&amp;"))", "Bar", "", "Close", "5", "0", "", "", "","FALSE","T"))</f>
        <v/>
      </c>
      <c r="W172" s="115" t="str">
        <f>IF(O172=1,"",RTD("cqg.rtd",,"StudyData", "(Vol("&amp;$E$17&amp;")when  (LocalYear("&amp;$E$17&amp;")="&amp;$D$6&amp;" AND LocalMonth("&amp;$E$17&amp;")="&amp;$C$6&amp;" AND LocalDay("&amp;$E$17&amp;")="&amp;$B$6&amp;" AND LocalHour("&amp;$E$17&amp;")="&amp;F172&amp;" AND LocalMinute("&amp;$E$17&amp;")="&amp;G172&amp;"))", "Bar", "", "Close", "5", "0", "", "", "","FALSE","T"))</f>
        <v/>
      </c>
      <c r="X172" s="115" t="str">
        <f>IF(O172=1,"",RTD("cqg.rtd",,"StudyData", "(Vol("&amp;$E$18&amp;")when  (LocalYear("&amp;$E$18&amp;")="&amp;$D$7&amp;" AND LocalMonth("&amp;$E$18&amp;")="&amp;$C$7&amp;" AND LocalDay("&amp;$E$18&amp;")="&amp;$B$7&amp;" AND LocalHour("&amp;$E$18&amp;")="&amp;F172&amp;" AND LocalMinute("&amp;$E$18&amp;")="&amp;G172&amp;"))", "Bar", "", "Close", "5", "0", "", "", "","FALSE","T"))</f>
        <v/>
      </c>
      <c r="Y172" s="115" t="str">
        <f>IF(O172=1,"",RTD("cqg.rtd",,"StudyData", "(Vol("&amp;$E$19&amp;")when  (LocalYear("&amp;$E$19&amp;")="&amp;$D$8&amp;" AND LocalMonth("&amp;$E$19&amp;")="&amp;$C$8&amp;" AND LocalDay("&amp;$E$19&amp;")="&amp;$B$8&amp;" AND LocalHour("&amp;$E$19&amp;")="&amp;F172&amp;" AND LocalMinute("&amp;$E$19&amp;")="&amp;G172&amp;"))", "Bar", "", "Close", "5", "0", "", "", "","FALSE","T"))</f>
        <v/>
      </c>
      <c r="Z172" s="115" t="str">
        <f>IF(O172=1,"",RTD("cqg.rtd",,"StudyData", "(Vol("&amp;$E$20&amp;")when  (LocalYear("&amp;$E$20&amp;")="&amp;$D$9&amp;" AND LocalMonth("&amp;$E$20&amp;")="&amp;$C$9&amp;" AND LocalDay("&amp;$E$20&amp;")="&amp;$B$9&amp;" AND LocalHour("&amp;$E$20&amp;")="&amp;F172&amp;" AND LocalMinute("&amp;$E$20&amp;")="&amp;G172&amp;"))", "Bar", "", "Close", "5", "0", "", "", "","FALSE","T"))</f>
        <v/>
      </c>
      <c r="AA172" s="115" t="str">
        <f>IF(O172=1,"",RTD("cqg.rtd",,"StudyData", "(Vol("&amp;$E$21&amp;")when  (LocalYear("&amp;$E$21&amp;")="&amp;$D$10&amp;" AND LocalMonth("&amp;$E$21&amp;")="&amp;$C$10&amp;" AND LocalDay("&amp;$E$21&amp;")="&amp;$B$10&amp;" AND LocalHour("&amp;$E$21&amp;")="&amp;F172&amp;" AND LocalMinute("&amp;$E$21&amp;")="&amp;G172&amp;"))", "Bar", "", "Close", "5", "0", "", "", "","FALSE","T"))</f>
        <v/>
      </c>
      <c r="AB172" s="115" t="str">
        <f>IF(O172=1,"",RTD("cqg.rtd",,"StudyData", "(Vol("&amp;$E$21&amp;")when  (LocalYear("&amp;$E$21&amp;")="&amp;$D$11&amp;" AND LocalMonth("&amp;$E$21&amp;")="&amp;$C$11&amp;" AND LocalDay("&amp;$E$21&amp;")="&amp;$B$11&amp;" AND LocalHour("&amp;$E$21&amp;")="&amp;F172&amp;" AND LocalMinute("&amp;$E$21&amp;")="&amp;G172&amp;"))", "Bar", "", "Close", "5", "0", "", "", "","FALSE","T"))</f>
        <v/>
      </c>
      <c r="AC172" s="116" t="str">
        <f t="shared" si="23"/>
        <v/>
      </c>
      <c r="AE172" s="115" t="str">
        <f ca="1">IF($R172=1,SUM($S$1:S172),"")</f>
        <v/>
      </c>
      <c r="AF172" s="115" t="str">
        <f ca="1">IF($R172=1,SUM($T$1:T172),"")</f>
        <v/>
      </c>
      <c r="AG172" s="115" t="str">
        <f ca="1">IF($R172=1,SUM($U$1:U172),"")</f>
        <v/>
      </c>
      <c r="AH172" s="115" t="str">
        <f ca="1">IF($R172=1,SUM($V$1:V172),"")</f>
        <v/>
      </c>
      <c r="AI172" s="115" t="str">
        <f ca="1">IF($R172=1,SUM($W$1:W172),"")</f>
        <v/>
      </c>
      <c r="AJ172" s="115" t="str">
        <f ca="1">IF($R172=1,SUM($X$1:X172),"")</f>
        <v/>
      </c>
      <c r="AK172" s="115" t="str">
        <f ca="1">IF($R172=1,SUM($Y$1:Y172),"")</f>
        <v/>
      </c>
      <c r="AL172" s="115" t="str">
        <f ca="1">IF($R172=1,SUM($Z$1:Z172),"")</f>
        <v/>
      </c>
      <c r="AM172" s="115" t="str">
        <f ca="1">IF($R172=1,SUM($AA$1:AA172),"")</f>
        <v/>
      </c>
      <c r="AN172" s="115" t="str">
        <f ca="1">IF($R172=1,SUM($AB$1:AB172),"")</f>
        <v/>
      </c>
      <c r="AO172" s="115" t="str">
        <f ca="1">IF($R172=1,SUM($AC$1:AC172),"")</f>
        <v/>
      </c>
      <c r="AQ172" s="120" t="str">
        <f t="shared" si="28"/>
        <v>21:35</v>
      </c>
    </row>
    <row r="173" spans="6:43" x14ac:dyDescent="0.3">
      <c r="F173" s="115">
        <f t="shared" si="29"/>
        <v>21</v>
      </c>
      <c r="G173" s="117">
        <f t="shared" si="24"/>
        <v>40</v>
      </c>
      <c r="H173" s="118">
        <f t="shared" si="25"/>
        <v>0.90277777777777779</v>
      </c>
      <c r="K173" s="116" t="str">
        <f xml:space="preserve"> IF(O173=1,"",RTD("cqg.rtd",,"StudyData",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/>
      </c>
      <c r="L173" s="116" t="e">
        <f>IF(K173="",NA(),RTD("cqg.rtd",,"StudyData",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>#N/A</v>
      </c>
      <c r="O173" s="115">
        <f t="shared" si="26"/>
        <v>1</v>
      </c>
      <c r="R173" s="115">
        <f t="shared" ca="1" si="27"/>
        <v>1.1369999999999849</v>
      </c>
      <c r="S173" s="115" t="str">
        <f>IF(O173=1,"",RTD("cqg.rtd",,"StudyData", "(Vol("&amp;$E$13&amp;")when  (LocalYear("&amp;$E$13&amp;")="&amp;$D$2&amp;" AND LocalMonth("&amp;$E$13&amp;")="&amp;$C$2&amp;" AND LocalDay("&amp;$E$13&amp;")="&amp;$B$2&amp;" AND LocalHour("&amp;$E$13&amp;")="&amp;F173&amp;" AND LocalMinute("&amp;$E$13&amp;")="&amp;G173&amp;"))", "Bar", "", "Close", "5", "0", "", "", "","FALSE","T"))</f>
        <v/>
      </c>
      <c r="T173" s="115" t="str">
        <f>IF(O173=1,"",RTD("cqg.rtd",,"StudyData", "(Vol("&amp;$E$14&amp;")when  (LocalYear("&amp;$E$14&amp;")="&amp;$D$3&amp;" AND LocalMonth("&amp;$E$14&amp;")="&amp;$C$3&amp;" AND LocalDay("&amp;$E$14&amp;")="&amp;$B$3&amp;" AND LocalHour("&amp;$E$14&amp;")="&amp;F173&amp;" AND LocalMinute("&amp;$E$14&amp;")="&amp;G173&amp;"))", "Bar", "", "Close", "5", "0", "", "", "","FALSE","T"))</f>
        <v/>
      </c>
      <c r="U173" s="115" t="str">
        <f>IF(O173=1,"",RTD("cqg.rtd",,"StudyData", "(Vol("&amp;$E$15&amp;")when  (LocalYear("&amp;$E$15&amp;")="&amp;$D$4&amp;" AND LocalMonth("&amp;$E$15&amp;")="&amp;$C$4&amp;" AND LocalDay("&amp;$E$15&amp;")="&amp;$B$4&amp;" AND LocalHour("&amp;$E$15&amp;")="&amp;F173&amp;" AND LocalMinute("&amp;$E$15&amp;")="&amp;G173&amp;"))", "Bar", "", "Close", "5", "0", "", "", "","FALSE","T"))</f>
        <v/>
      </c>
      <c r="V173" s="115" t="str">
        <f>IF(O173=1,"",RTD("cqg.rtd",,"StudyData", "(Vol("&amp;$E$16&amp;")when  (LocalYear("&amp;$E$16&amp;")="&amp;$D$5&amp;" AND LocalMonth("&amp;$E$16&amp;")="&amp;$C$5&amp;" AND LocalDay("&amp;$E$16&amp;")="&amp;$B$5&amp;" AND LocalHour("&amp;$E$16&amp;")="&amp;F173&amp;" AND LocalMinute("&amp;$E$16&amp;")="&amp;G173&amp;"))", "Bar", "", "Close", "5", "0", "", "", "","FALSE","T"))</f>
        <v/>
      </c>
      <c r="W173" s="115" t="str">
        <f>IF(O173=1,"",RTD("cqg.rtd",,"StudyData", "(Vol("&amp;$E$17&amp;")when  (LocalYear("&amp;$E$17&amp;")="&amp;$D$6&amp;" AND LocalMonth("&amp;$E$17&amp;")="&amp;$C$6&amp;" AND LocalDay("&amp;$E$17&amp;")="&amp;$B$6&amp;" AND LocalHour("&amp;$E$17&amp;")="&amp;F173&amp;" AND LocalMinute("&amp;$E$17&amp;")="&amp;G173&amp;"))", "Bar", "", "Close", "5", "0", "", "", "","FALSE","T"))</f>
        <v/>
      </c>
      <c r="X173" s="115" t="str">
        <f>IF(O173=1,"",RTD("cqg.rtd",,"StudyData", "(Vol("&amp;$E$18&amp;")when  (LocalYear("&amp;$E$18&amp;")="&amp;$D$7&amp;" AND LocalMonth("&amp;$E$18&amp;")="&amp;$C$7&amp;" AND LocalDay("&amp;$E$18&amp;")="&amp;$B$7&amp;" AND LocalHour("&amp;$E$18&amp;")="&amp;F173&amp;" AND LocalMinute("&amp;$E$18&amp;")="&amp;G173&amp;"))", "Bar", "", "Close", "5", "0", "", "", "","FALSE","T"))</f>
        <v/>
      </c>
      <c r="Y173" s="115" t="str">
        <f>IF(O173=1,"",RTD("cqg.rtd",,"StudyData", "(Vol("&amp;$E$19&amp;")when  (LocalYear("&amp;$E$19&amp;")="&amp;$D$8&amp;" AND LocalMonth("&amp;$E$19&amp;")="&amp;$C$8&amp;" AND LocalDay("&amp;$E$19&amp;")="&amp;$B$8&amp;" AND LocalHour("&amp;$E$19&amp;")="&amp;F173&amp;" AND LocalMinute("&amp;$E$19&amp;")="&amp;G173&amp;"))", "Bar", "", "Close", "5", "0", "", "", "","FALSE","T"))</f>
        <v/>
      </c>
      <c r="Z173" s="115" t="str">
        <f>IF(O173=1,"",RTD("cqg.rtd",,"StudyData", "(Vol("&amp;$E$20&amp;")when  (LocalYear("&amp;$E$20&amp;")="&amp;$D$9&amp;" AND LocalMonth("&amp;$E$20&amp;")="&amp;$C$9&amp;" AND LocalDay("&amp;$E$20&amp;")="&amp;$B$9&amp;" AND LocalHour("&amp;$E$20&amp;")="&amp;F173&amp;" AND LocalMinute("&amp;$E$20&amp;")="&amp;G173&amp;"))", "Bar", "", "Close", "5", "0", "", "", "","FALSE","T"))</f>
        <v/>
      </c>
      <c r="AA173" s="115" t="str">
        <f>IF(O173=1,"",RTD("cqg.rtd",,"StudyData", "(Vol("&amp;$E$21&amp;")when  (LocalYear("&amp;$E$21&amp;")="&amp;$D$10&amp;" AND LocalMonth("&amp;$E$21&amp;")="&amp;$C$10&amp;" AND LocalDay("&amp;$E$21&amp;")="&amp;$B$10&amp;" AND LocalHour("&amp;$E$21&amp;")="&amp;F173&amp;" AND LocalMinute("&amp;$E$21&amp;")="&amp;G173&amp;"))", "Bar", "", "Close", "5", "0", "", "", "","FALSE","T"))</f>
        <v/>
      </c>
      <c r="AB173" s="115" t="str">
        <f>IF(O173=1,"",RTD("cqg.rtd",,"StudyData", "(Vol("&amp;$E$21&amp;")when  (LocalYear("&amp;$E$21&amp;")="&amp;$D$11&amp;" AND LocalMonth("&amp;$E$21&amp;")="&amp;$C$11&amp;" AND LocalDay("&amp;$E$21&amp;")="&amp;$B$11&amp;" AND LocalHour("&amp;$E$21&amp;")="&amp;F173&amp;" AND LocalMinute("&amp;$E$21&amp;")="&amp;G173&amp;"))", "Bar", "", "Close", "5", "0", "", "", "","FALSE","T"))</f>
        <v/>
      </c>
      <c r="AC173" s="116" t="str">
        <f t="shared" si="23"/>
        <v/>
      </c>
      <c r="AE173" s="115" t="str">
        <f ca="1">IF($R173=1,SUM($S$1:S173),"")</f>
        <v/>
      </c>
      <c r="AF173" s="115" t="str">
        <f ca="1">IF($R173=1,SUM($T$1:T173),"")</f>
        <v/>
      </c>
      <c r="AG173" s="115" t="str">
        <f ca="1">IF($R173=1,SUM($U$1:U173),"")</f>
        <v/>
      </c>
      <c r="AH173" s="115" t="str">
        <f ca="1">IF($R173=1,SUM($V$1:V173),"")</f>
        <v/>
      </c>
      <c r="AI173" s="115" t="str">
        <f ca="1">IF($R173=1,SUM($W$1:W173),"")</f>
        <v/>
      </c>
      <c r="AJ173" s="115" t="str">
        <f ca="1">IF($R173=1,SUM($X$1:X173),"")</f>
        <v/>
      </c>
      <c r="AK173" s="115" t="str">
        <f ca="1">IF($R173=1,SUM($Y$1:Y173),"")</f>
        <v/>
      </c>
      <c r="AL173" s="115" t="str">
        <f ca="1">IF($R173=1,SUM($Z$1:Z173),"")</f>
        <v/>
      </c>
      <c r="AM173" s="115" t="str">
        <f ca="1">IF($R173=1,SUM($AA$1:AA173),"")</f>
        <v/>
      </c>
      <c r="AN173" s="115" t="str">
        <f ca="1">IF($R173=1,SUM($AB$1:AB173),"")</f>
        <v/>
      </c>
      <c r="AO173" s="115" t="str">
        <f ca="1">IF($R173=1,SUM($AC$1:AC173),"")</f>
        <v/>
      </c>
      <c r="AQ173" s="120" t="str">
        <f t="shared" si="28"/>
        <v>21:40</v>
      </c>
    </row>
    <row r="174" spans="6:43" x14ac:dyDescent="0.3">
      <c r="F174" s="115">
        <f t="shared" si="29"/>
        <v>21</v>
      </c>
      <c r="G174" s="117">
        <f t="shared" si="24"/>
        <v>45</v>
      </c>
      <c r="H174" s="118">
        <f t="shared" si="25"/>
        <v>0.90625</v>
      </c>
      <c r="K174" s="116" t="str">
        <f xml:space="preserve"> IF(O174=1,"",RTD("cqg.rtd",,"StudyData",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/>
      </c>
      <c r="L174" s="116" t="e">
        <f>IF(K174="",NA(),RTD("cqg.rtd",,"StudyData",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>#N/A</v>
      </c>
      <c r="O174" s="115">
        <f t="shared" si="26"/>
        <v>1</v>
      </c>
      <c r="R174" s="115">
        <f t="shared" ca="1" si="27"/>
        <v>1.1379999999999848</v>
      </c>
      <c r="S174" s="115" t="str">
        <f>IF(O174=1,"",RTD("cqg.rtd",,"StudyData", "(Vol("&amp;$E$13&amp;")when  (LocalYear("&amp;$E$13&amp;")="&amp;$D$2&amp;" AND LocalMonth("&amp;$E$13&amp;")="&amp;$C$2&amp;" AND LocalDay("&amp;$E$13&amp;")="&amp;$B$2&amp;" AND LocalHour("&amp;$E$13&amp;")="&amp;F174&amp;" AND LocalMinute("&amp;$E$13&amp;")="&amp;G174&amp;"))", "Bar", "", "Close", "5", "0", "", "", "","FALSE","T"))</f>
        <v/>
      </c>
      <c r="T174" s="115" t="str">
        <f>IF(O174=1,"",RTD("cqg.rtd",,"StudyData", "(Vol("&amp;$E$14&amp;")when  (LocalYear("&amp;$E$14&amp;")="&amp;$D$3&amp;" AND LocalMonth("&amp;$E$14&amp;")="&amp;$C$3&amp;" AND LocalDay("&amp;$E$14&amp;")="&amp;$B$3&amp;" AND LocalHour("&amp;$E$14&amp;")="&amp;F174&amp;" AND LocalMinute("&amp;$E$14&amp;")="&amp;G174&amp;"))", "Bar", "", "Close", "5", "0", "", "", "","FALSE","T"))</f>
        <v/>
      </c>
      <c r="U174" s="115" t="str">
        <f>IF(O174=1,"",RTD("cqg.rtd",,"StudyData", "(Vol("&amp;$E$15&amp;")when  (LocalYear("&amp;$E$15&amp;")="&amp;$D$4&amp;" AND LocalMonth("&amp;$E$15&amp;")="&amp;$C$4&amp;" AND LocalDay("&amp;$E$15&amp;")="&amp;$B$4&amp;" AND LocalHour("&amp;$E$15&amp;")="&amp;F174&amp;" AND LocalMinute("&amp;$E$15&amp;")="&amp;G174&amp;"))", "Bar", "", "Close", "5", "0", "", "", "","FALSE","T"))</f>
        <v/>
      </c>
      <c r="V174" s="115" t="str">
        <f>IF(O174=1,"",RTD("cqg.rtd",,"StudyData", "(Vol("&amp;$E$16&amp;")when  (LocalYear("&amp;$E$16&amp;")="&amp;$D$5&amp;" AND LocalMonth("&amp;$E$16&amp;")="&amp;$C$5&amp;" AND LocalDay("&amp;$E$16&amp;")="&amp;$B$5&amp;" AND LocalHour("&amp;$E$16&amp;")="&amp;F174&amp;" AND LocalMinute("&amp;$E$16&amp;")="&amp;G174&amp;"))", "Bar", "", "Close", "5", "0", "", "", "","FALSE","T"))</f>
        <v/>
      </c>
      <c r="W174" s="115" t="str">
        <f>IF(O174=1,"",RTD("cqg.rtd",,"StudyData", "(Vol("&amp;$E$17&amp;")when  (LocalYear("&amp;$E$17&amp;")="&amp;$D$6&amp;" AND LocalMonth("&amp;$E$17&amp;")="&amp;$C$6&amp;" AND LocalDay("&amp;$E$17&amp;")="&amp;$B$6&amp;" AND LocalHour("&amp;$E$17&amp;")="&amp;F174&amp;" AND LocalMinute("&amp;$E$17&amp;")="&amp;G174&amp;"))", "Bar", "", "Close", "5", "0", "", "", "","FALSE","T"))</f>
        <v/>
      </c>
      <c r="X174" s="115" t="str">
        <f>IF(O174=1,"",RTD("cqg.rtd",,"StudyData", "(Vol("&amp;$E$18&amp;")when  (LocalYear("&amp;$E$18&amp;")="&amp;$D$7&amp;" AND LocalMonth("&amp;$E$18&amp;")="&amp;$C$7&amp;" AND LocalDay("&amp;$E$18&amp;")="&amp;$B$7&amp;" AND LocalHour("&amp;$E$18&amp;")="&amp;F174&amp;" AND LocalMinute("&amp;$E$18&amp;")="&amp;G174&amp;"))", "Bar", "", "Close", "5", "0", "", "", "","FALSE","T"))</f>
        <v/>
      </c>
      <c r="Y174" s="115" t="str">
        <f>IF(O174=1,"",RTD("cqg.rtd",,"StudyData", "(Vol("&amp;$E$19&amp;")when  (LocalYear("&amp;$E$19&amp;")="&amp;$D$8&amp;" AND LocalMonth("&amp;$E$19&amp;")="&amp;$C$8&amp;" AND LocalDay("&amp;$E$19&amp;")="&amp;$B$8&amp;" AND LocalHour("&amp;$E$19&amp;")="&amp;F174&amp;" AND LocalMinute("&amp;$E$19&amp;")="&amp;G174&amp;"))", "Bar", "", "Close", "5", "0", "", "", "","FALSE","T"))</f>
        <v/>
      </c>
      <c r="Z174" s="115" t="str">
        <f>IF(O174=1,"",RTD("cqg.rtd",,"StudyData", "(Vol("&amp;$E$20&amp;")when  (LocalYear("&amp;$E$20&amp;")="&amp;$D$9&amp;" AND LocalMonth("&amp;$E$20&amp;")="&amp;$C$9&amp;" AND LocalDay("&amp;$E$20&amp;")="&amp;$B$9&amp;" AND LocalHour("&amp;$E$20&amp;")="&amp;F174&amp;" AND LocalMinute("&amp;$E$20&amp;")="&amp;G174&amp;"))", "Bar", "", "Close", "5", "0", "", "", "","FALSE","T"))</f>
        <v/>
      </c>
      <c r="AA174" s="115" t="str">
        <f>IF(O174=1,"",RTD("cqg.rtd",,"StudyData", "(Vol("&amp;$E$21&amp;")when  (LocalYear("&amp;$E$21&amp;")="&amp;$D$10&amp;" AND LocalMonth("&amp;$E$21&amp;")="&amp;$C$10&amp;" AND LocalDay("&amp;$E$21&amp;")="&amp;$B$10&amp;" AND LocalHour("&amp;$E$21&amp;")="&amp;F174&amp;" AND LocalMinute("&amp;$E$21&amp;")="&amp;G174&amp;"))", "Bar", "", "Close", "5", "0", "", "", "","FALSE","T"))</f>
        <v/>
      </c>
      <c r="AB174" s="115" t="str">
        <f>IF(O174=1,"",RTD("cqg.rtd",,"StudyData", "(Vol("&amp;$E$21&amp;")when  (LocalYear("&amp;$E$21&amp;")="&amp;$D$11&amp;" AND LocalMonth("&amp;$E$21&amp;")="&amp;$C$11&amp;" AND LocalDay("&amp;$E$21&amp;")="&amp;$B$11&amp;" AND LocalHour("&amp;$E$21&amp;")="&amp;F174&amp;" AND LocalMinute("&amp;$E$21&amp;")="&amp;G174&amp;"))", "Bar", "", "Close", "5", "0", "", "", "","FALSE","T"))</f>
        <v/>
      </c>
      <c r="AC174" s="116" t="str">
        <f t="shared" si="23"/>
        <v/>
      </c>
      <c r="AE174" s="115" t="str">
        <f ca="1">IF($R174=1,SUM($S$1:S174),"")</f>
        <v/>
      </c>
      <c r="AF174" s="115" t="str">
        <f ca="1">IF($R174=1,SUM($T$1:T174),"")</f>
        <v/>
      </c>
      <c r="AG174" s="115" t="str">
        <f ca="1">IF($R174=1,SUM($U$1:U174),"")</f>
        <v/>
      </c>
      <c r="AH174" s="115" t="str">
        <f ca="1">IF($R174=1,SUM($V$1:V174),"")</f>
        <v/>
      </c>
      <c r="AI174" s="115" t="str">
        <f ca="1">IF($R174=1,SUM($W$1:W174),"")</f>
        <v/>
      </c>
      <c r="AJ174" s="115" t="str">
        <f ca="1">IF($R174=1,SUM($X$1:X174),"")</f>
        <v/>
      </c>
      <c r="AK174" s="115" t="str">
        <f ca="1">IF($R174=1,SUM($Y$1:Y174),"")</f>
        <v/>
      </c>
      <c r="AL174" s="115" t="str">
        <f ca="1">IF($R174=1,SUM($Z$1:Z174),"")</f>
        <v/>
      </c>
      <c r="AM174" s="115" t="str">
        <f ca="1">IF($R174=1,SUM($AA$1:AA174),"")</f>
        <v/>
      </c>
      <c r="AN174" s="115" t="str">
        <f ca="1">IF($R174=1,SUM($AB$1:AB174),"")</f>
        <v/>
      </c>
      <c r="AO174" s="115" t="str">
        <f ca="1">IF($R174=1,SUM($AC$1:AC174),"")</f>
        <v/>
      </c>
      <c r="AQ174" s="120" t="str">
        <f t="shared" si="28"/>
        <v>21:45</v>
      </c>
    </row>
    <row r="175" spans="6:43" x14ac:dyDescent="0.3">
      <c r="F175" s="115">
        <f t="shared" si="29"/>
        <v>21</v>
      </c>
      <c r="G175" s="117">
        <f t="shared" si="24"/>
        <v>50</v>
      </c>
      <c r="H175" s="118">
        <f t="shared" si="25"/>
        <v>0.90972222222222221</v>
      </c>
      <c r="K175" s="116" t="str">
        <f xml:space="preserve"> IF(O175=1,"",RTD("cqg.rtd",,"StudyData",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/>
      </c>
      <c r="L175" s="116" t="e">
        <f>IF(K175="",NA(),RTD("cqg.rtd",,"StudyData",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>#N/A</v>
      </c>
      <c r="O175" s="115">
        <f t="shared" si="26"/>
        <v>1</v>
      </c>
      <c r="R175" s="115">
        <f t="shared" ca="1" si="27"/>
        <v>1.1389999999999847</v>
      </c>
      <c r="S175" s="115" t="str">
        <f>IF(O175=1,"",RTD("cqg.rtd",,"StudyData", "(Vol("&amp;$E$13&amp;")when  (LocalYear("&amp;$E$13&amp;")="&amp;$D$2&amp;" AND LocalMonth("&amp;$E$13&amp;")="&amp;$C$2&amp;" AND LocalDay("&amp;$E$13&amp;")="&amp;$B$2&amp;" AND LocalHour("&amp;$E$13&amp;")="&amp;F175&amp;" AND LocalMinute("&amp;$E$13&amp;")="&amp;G175&amp;"))", "Bar", "", "Close", "5", "0", "", "", "","FALSE","T"))</f>
        <v/>
      </c>
      <c r="T175" s="115" t="str">
        <f>IF(O175=1,"",RTD("cqg.rtd",,"StudyData", "(Vol("&amp;$E$14&amp;")when  (LocalYear("&amp;$E$14&amp;")="&amp;$D$3&amp;" AND LocalMonth("&amp;$E$14&amp;")="&amp;$C$3&amp;" AND LocalDay("&amp;$E$14&amp;")="&amp;$B$3&amp;" AND LocalHour("&amp;$E$14&amp;")="&amp;F175&amp;" AND LocalMinute("&amp;$E$14&amp;")="&amp;G175&amp;"))", "Bar", "", "Close", "5", "0", "", "", "","FALSE","T"))</f>
        <v/>
      </c>
      <c r="U175" s="115" t="str">
        <f>IF(O175=1,"",RTD("cqg.rtd",,"StudyData", "(Vol("&amp;$E$15&amp;")when  (LocalYear("&amp;$E$15&amp;")="&amp;$D$4&amp;" AND LocalMonth("&amp;$E$15&amp;")="&amp;$C$4&amp;" AND LocalDay("&amp;$E$15&amp;")="&amp;$B$4&amp;" AND LocalHour("&amp;$E$15&amp;")="&amp;F175&amp;" AND LocalMinute("&amp;$E$15&amp;")="&amp;G175&amp;"))", "Bar", "", "Close", "5", "0", "", "", "","FALSE","T"))</f>
        <v/>
      </c>
      <c r="V175" s="115" t="str">
        <f>IF(O175=1,"",RTD("cqg.rtd",,"StudyData", "(Vol("&amp;$E$16&amp;")when  (LocalYear("&amp;$E$16&amp;")="&amp;$D$5&amp;" AND LocalMonth("&amp;$E$16&amp;")="&amp;$C$5&amp;" AND LocalDay("&amp;$E$16&amp;")="&amp;$B$5&amp;" AND LocalHour("&amp;$E$16&amp;")="&amp;F175&amp;" AND LocalMinute("&amp;$E$16&amp;")="&amp;G175&amp;"))", "Bar", "", "Close", "5", "0", "", "", "","FALSE","T"))</f>
        <v/>
      </c>
      <c r="W175" s="115" t="str">
        <f>IF(O175=1,"",RTD("cqg.rtd",,"StudyData", "(Vol("&amp;$E$17&amp;")when  (LocalYear("&amp;$E$17&amp;")="&amp;$D$6&amp;" AND LocalMonth("&amp;$E$17&amp;")="&amp;$C$6&amp;" AND LocalDay("&amp;$E$17&amp;")="&amp;$B$6&amp;" AND LocalHour("&amp;$E$17&amp;")="&amp;F175&amp;" AND LocalMinute("&amp;$E$17&amp;")="&amp;G175&amp;"))", "Bar", "", "Close", "5", "0", "", "", "","FALSE","T"))</f>
        <v/>
      </c>
      <c r="X175" s="115" t="str">
        <f>IF(O175=1,"",RTD("cqg.rtd",,"StudyData", "(Vol("&amp;$E$18&amp;")when  (LocalYear("&amp;$E$18&amp;")="&amp;$D$7&amp;" AND LocalMonth("&amp;$E$18&amp;")="&amp;$C$7&amp;" AND LocalDay("&amp;$E$18&amp;")="&amp;$B$7&amp;" AND LocalHour("&amp;$E$18&amp;")="&amp;F175&amp;" AND LocalMinute("&amp;$E$18&amp;")="&amp;G175&amp;"))", "Bar", "", "Close", "5", "0", "", "", "","FALSE","T"))</f>
        <v/>
      </c>
      <c r="Y175" s="115" t="str">
        <f>IF(O175=1,"",RTD("cqg.rtd",,"StudyData", "(Vol("&amp;$E$19&amp;")when  (LocalYear("&amp;$E$19&amp;")="&amp;$D$8&amp;" AND LocalMonth("&amp;$E$19&amp;")="&amp;$C$8&amp;" AND LocalDay("&amp;$E$19&amp;")="&amp;$B$8&amp;" AND LocalHour("&amp;$E$19&amp;")="&amp;F175&amp;" AND LocalMinute("&amp;$E$19&amp;")="&amp;G175&amp;"))", "Bar", "", "Close", "5", "0", "", "", "","FALSE","T"))</f>
        <v/>
      </c>
      <c r="Z175" s="115" t="str">
        <f>IF(O175=1,"",RTD("cqg.rtd",,"StudyData", "(Vol("&amp;$E$20&amp;")when  (LocalYear("&amp;$E$20&amp;")="&amp;$D$9&amp;" AND LocalMonth("&amp;$E$20&amp;")="&amp;$C$9&amp;" AND LocalDay("&amp;$E$20&amp;")="&amp;$B$9&amp;" AND LocalHour("&amp;$E$20&amp;")="&amp;F175&amp;" AND LocalMinute("&amp;$E$20&amp;")="&amp;G175&amp;"))", "Bar", "", "Close", "5", "0", "", "", "","FALSE","T"))</f>
        <v/>
      </c>
      <c r="AA175" s="115" t="str">
        <f>IF(O175=1,"",RTD("cqg.rtd",,"StudyData", "(Vol("&amp;$E$21&amp;")when  (LocalYear("&amp;$E$21&amp;")="&amp;$D$10&amp;" AND LocalMonth("&amp;$E$21&amp;")="&amp;$C$10&amp;" AND LocalDay("&amp;$E$21&amp;")="&amp;$B$10&amp;" AND LocalHour("&amp;$E$21&amp;")="&amp;F175&amp;" AND LocalMinute("&amp;$E$21&amp;")="&amp;G175&amp;"))", "Bar", "", "Close", "5", "0", "", "", "","FALSE","T"))</f>
        <v/>
      </c>
      <c r="AB175" s="115" t="str">
        <f>IF(O175=1,"",RTD("cqg.rtd",,"StudyData", "(Vol("&amp;$E$21&amp;")when  (LocalYear("&amp;$E$21&amp;")="&amp;$D$11&amp;" AND LocalMonth("&amp;$E$21&amp;")="&amp;$C$11&amp;" AND LocalDay("&amp;$E$21&amp;")="&amp;$B$11&amp;" AND LocalHour("&amp;$E$21&amp;")="&amp;F175&amp;" AND LocalMinute("&amp;$E$21&amp;")="&amp;G175&amp;"))", "Bar", "", "Close", "5", "0", "", "", "","FALSE","T"))</f>
        <v/>
      </c>
      <c r="AC175" s="116" t="str">
        <f t="shared" si="23"/>
        <v/>
      </c>
      <c r="AE175" s="115" t="str">
        <f ca="1">IF($R175=1,SUM($S$1:S175),"")</f>
        <v/>
      </c>
      <c r="AF175" s="115" t="str">
        <f ca="1">IF($R175=1,SUM($T$1:T175),"")</f>
        <v/>
      </c>
      <c r="AG175" s="115" t="str">
        <f ca="1">IF($R175=1,SUM($U$1:U175),"")</f>
        <v/>
      </c>
      <c r="AH175" s="115" t="str">
        <f ca="1">IF($R175=1,SUM($V$1:V175),"")</f>
        <v/>
      </c>
      <c r="AI175" s="115" t="str">
        <f ca="1">IF($R175=1,SUM($W$1:W175),"")</f>
        <v/>
      </c>
      <c r="AJ175" s="115" t="str">
        <f ca="1">IF($R175=1,SUM($X$1:X175),"")</f>
        <v/>
      </c>
      <c r="AK175" s="115" t="str">
        <f ca="1">IF($R175=1,SUM($Y$1:Y175),"")</f>
        <v/>
      </c>
      <c r="AL175" s="115" t="str">
        <f ca="1">IF($R175=1,SUM($Z$1:Z175),"")</f>
        <v/>
      </c>
      <c r="AM175" s="115" t="str">
        <f ca="1">IF($R175=1,SUM($AA$1:AA175),"")</f>
        <v/>
      </c>
      <c r="AN175" s="115" t="str">
        <f ca="1">IF($R175=1,SUM($AB$1:AB175),"")</f>
        <v/>
      </c>
      <c r="AO175" s="115" t="str">
        <f ca="1">IF($R175=1,SUM($AC$1:AC175),"")</f>
        <v/>
      </c>
      <c r="AQ175" s="120" t="str">
        <f t="shared" si="28"/>
        <v>21:50</v>
      </c>
    </row>
    <row r="176" spans="6:43" x14ac:dyDescent="0.3">
      <c r="F176" s="115">
        <f t="shared" si="29"/>
        <v>21</v>
      </c>
      <c r="G176" s="117">
        <f t="shared" si="24"/>
        <v>55</v>
      </c>
      <c r="H176" s="118">
        <f t="shared" si="25"/>
        <v>0.91319444444444453</v>
      </c>
      <c r="K176" s="116" t="str">
        <f xml:space="preserve"> IF(O176=1,"",RTD("cqg.rtd",,"StudyData",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/>
      </c>
      <c r="L176" s="116" t="e">
        <f>IF(K176="",NA(),RTD("cqg.rtd",,"StudyData",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>#N/A</v>
      </c>
      <c r="O176" s="115">
        <f t="shared" si="26"/>
        <v>1</v>
      </c>
      <c r="R176" s="115">
        <f t="shared" ca="1" si="27"/>
        <v>1.1399999999999846</v>
      </c>
      <c r="S176" s="115" t="str">
        <f>IF(O176=1,"",RTD("cqg.rtd",,"StudyData", "(Vol("&amp;$E$13&amp;")when  (LocalYear("&amp;$E$13&amp;")="&amp;$D$2&amp;" AND LocalMonth("&amp;$E$13&amp;")="&amp;$C$2&amp;" AND LocalDay("&amp;$E$13&amp;")="&amp;$B$2&amp;" AND LocalHour("&amp;$E$13&amp;")="&amp;F176&amp;" AND LocalMinute("&amp;$E$13&amp;")="&amp;G176&amp;"))", "Bar", "", "Close", "5", "0", "", "", "","FALSE","T"))</f>
        <v/>
      </c>
      <c r="T176" s="115" t="str">
        <f>IF(O176=1,"",RTD("cqg.rtd",,"StudyData", "(Vol("&amp;$E$14&amp;")when  (LocalYear("&amp;$E$14&amp;")="&amp;$D$3&amp;" AND LocalMonth("&amp;$E$14&amp;")="&amp;$C$3&amp;" AND LocalDay("&amp;$E$14&amp;")="&amp;$B$3&amp;" AND LocalHour("&amp;$E$14&amp;")="&amp;F176&amp;" AND LocalMinute("&amp;$E$14&amp;")="&amp;G176&amp;"))", "Bar", "", "Close", "5", "0", "", "", "","FALSE","T"))</f>
        <v/>
      </c>
      <c r="U176" s="115" t="str">
        <f>IF(O176=1,"",RTD("cqg.rtd",,"StudyData", "(Vol("&amp;$E$15&amp;")when  (LocalYear("&amp;$E$15&amp;")="&amp;$D$4&amp;" AND LocalMonth("&amp;$E$15&amp;")="&amp;$C$4&amp;" AND LocalDay("&amp;$E$15&amp;")="&amp;$B$4&amp;" AND LocalHour("&amp;$E$15&amp;")="&amp;F176&amp;" AND LocalMinute("&amp;$E$15&amp;")="&amp;G176&amp;"))", "Bar", "", "Close", "5", "0", "", "", "","FALSE","T"))</f>
        <v/>
      </c>
      <c r="V176" s="115" t="str">
        <f>IF(O176=1,"",RTD("cqg.rtd",,"StudyData", "(Vol("&amp;$E$16&amp;")when  (LocalYear("&amp;$E$16&amp;")="&amp;$D$5&amp;" AND LocalMonth("&amp;$E$16&amp;")="&amp;$C$5&amp;" AND LocalDay("&amp;$E$16&amp;")="&amp;$B$5&amp;" AND LocalHour("&amp;$E$16&amp;")="&amp;F176&amp;" AND LocalMinute("&amp;$E$16&amp;")="&amp;G176&amp;"))", "Bar", "", "Close", "5", "0", "", "", "","FALSE","T"))</f>
        <v/>
      </c>
      <c r="W176" s="115" t="str">
        <f>IF(O176=1,"",RTD("cqg.rtd",,"StudyData", "(Vol("&amp;$E$17&amp;")when  (LocalYear("&amp;$E$17&amp;")="&amp;$D$6&amp;" AND LocalMonth("&amp;$E$17&amp;")="&amp;$C$6&amp;" AND LocalDay("&amp;$E$17&amp;")="&amp;$B$6&amp;" AND LocalHour("&amp;$E$17&amp;")="&amp;F176&amp;" AND LocalMinute("&amp;$E$17&amp;")="&amp;G176&amp;"))", "Bar", "", "Close", "5", "0", "", "", "","FALSE","T"))</f>
        <v/>
      </c>
      <c r="X176" s="115" t="str">
        <f>IF(O176=1,"",RTD("cqg.rtd",,"StudyData", "(Vol("&amp;$E$18&amp;")when  (LocalYear("&amp;$E$18&amp;")="&amp;$D$7&amp;" AND LocalMonth("&amp;$E$18&amp;")="&amp;$C$7&amp;" AND LocalDay("&amp;$E$18&amp;")="&amp;$B$7&amp;" AND LocalHour("&amp;$E$18&amp;")="&amp;F176&amp;" AND LocalMinute("&amp;$E$18&amp;")="&amp;G176&amp;"))", "Bar", "", "Close", "5", "0", "", "", "","FALSE","T"))</f>
        <v/>
      </c>
      <c r="Y176" s="115" t="str">
        <f>IF(O176=1,"",RTD("cqg.rtd",,"StudyData", "(Vol("&amp;$E$19&amp;")when  (LocalYear("&amp;$E$19&amp;")="&amp;$D$8&amp;" AND LocalMonth("&amp;$E$19&amp;")="&amp;$C$8&amp;" AND LocalDay("&amp;$E$19&amp;")="&amp;$B$8&amp;" AND LocalHour("&amp;$E$19&amp;")="&amp;F176&amp;" AND LocalMinute("&amp;$E$19&amp;")="&amp;G176&amp;"))", "Bar", "", "Close", "5", "0", "", "", "","FALSE","T"))</f>
        <v/>
      </c>
      <c r="Z176" s="115" t="str">
        <f>IF(O176=1,"",RTD("cqg.rtd",,"StudyData", "(Vol("&amp;$E$20&amp;")when  (LocalYear("&amp;$E$20&amp;")="&amp;$D$9&amp;" AND LocalMonth("&amp;$E$20&amp;")="&amp;$C$9&amp;" AND LocalDay("&amp;$E$20&amp;")="&amp;$B$9&amp;" AND LocalHour("&amp;$E$20&amp;")="&amp;F176&amp;" AND LocalMinute("&amp;$E$20&amp;")="&amp;G176&amp;"))", "Bar", "", "Close", "5", "0", "", "", "","FALSE","T"))</f>
        <v/>
      </c>
      <c r="AA176" s="115" t="str">
        <f>IF(O176=1,"",RTD("cqg.rtd",,"StudyData", "(Vol("&amp;$E$21&amp;")when  (LocalYear("&amp;$E$21&amp;")="&amp;$D$10&amp;" AND LocalMonth("&amp;$E$21&amp;")="&amp;$C$10&amp;" AND LocalDay("&amp;$E$21&amp;")="&amp;$B$10&amp;" AND LocalHour("&amp;$E$21&amp;")="&amp;F176&amp;" AND LocalMinute("&amp;$E$21&amp;")="&amp;G176&amp;"))", "Bar", "", "Close", "5", "0", "", "", "","FALSE","T"))</f>
        <v/>
      </c>
      <c r="AB176" s="115" t="str">
        <f>IF(O176=1,"",RTD("cqg.rtd",,"StudyData", "(Vol("&amp;$E$21&amp;")when  (LocalYear("&amp;$E$21&amp;")="&amp;$D$11&amp;" AND LocalMonth("&amp;$E$21&amp;")="&amp;$C$11&amp;" AND LocalDay("&amp;$E$21&amp;")="&amp;$B$11&amp;" AND LocalHour("&amp;$E$21&amp;")="&amp;F176&amp;" AND LocalMinute("&amp;$E$21&amp;")="&amp;G176&amp;"))", "Bar", "", "Close", "5", "0", "", "", "","FALSE","T"))</f>
        <v/>
      </c>
      <c r="AC176" s="116" t="str">
        <f t="shared" si="23"/>
        <v/>
      </c>
      <c r="AE176" s="115" t="str">
        <f ca="1">IF($R176=1,SUM($S$1:S176),"")</f>
        <v/>
      </c>
      <c r="AF176" s="115" t="str">
        <f ca="1">IF($R176=1,SUM($T$1:T176),"")</f>
        <v/>
      </c>
      <c r="AG176" s="115" t="str">
        <f ca="1">IF($R176=1,SUM($U$1:U176),"")</f>
        <v/>
      </c>
      <c r="AH176" s="115" t="str">
        <f ca="1">IF($R176=1,SUM($V$1:V176),"")</f>
        <v/>
      </c>
      <c r="AI176" s="115" t="str">
        <f ca="1">IF($R176=1,SUM($W$1:W176),"")</f>
        <v/>
      </c>
      <c r="AJ176" s="115" t="str">
        <f ca="1">IF($R176=1,SUM($X$1:X176),"")</f>
        <v/>
      </c>
      <c r="AK176" s="115" t="str">
        <f ca="1">IF($R176=1,SUM($Y$1:Y176),"")</f>
        <v/>
      </c>
      <c r="AL176" s="115" t="str">
        <f ca="1">IF($R176=1,SUM($Z$1:Z176),"")</f>
        <v/>
      </c>
      <c r="AM176" s="115" t="str">
        <f ca="1">IF($R176=1,SUM($AA$1:AA176),"")</f>
        <v/>
      </c>
      <c r="AN176" s="115" t="str">
        <f ca="1">IF($R176=1,SUM($AB$1:AB176),"")</f>
        <v/>
      </c>
      <c r="AO176" s="115" t="str">
        <f ca="1">IF($R176=1,SUM($AC$1:AC176),"")</f>
        <v/>
      </c>
      <c r="AQ176" s="120" t="str">
        <f t="shared" si="28"/>
        <v>21:55</v>
      </c>
    </row>
    <row r="177" spans="6:43" x14ac:dyDescent="0.3">
      <c r="F177" s="115">
        <f t="shared" si="29"/>
        <v>22</v>
      </c>
      <c r="G177" s="117" t="str">
        <f t="shared" si="24"/>
        <v>00</v>
      </c>
      <c r="H177" s="118">
        <f t="shared" si="25"/>
        <v>0.91666666666666663</v>
      </c>
      <c r="K177" s="116" t="str">
        <f xml:space="preserve"> IF(O177=1,"",RTD("cqg.rtd",,"StudyData",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/>
      </c>
      <c r="L177" s="116" t="e">
        <f>IF(K177="",NA(),RTD("cqg.rtd",,"StudyData",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>#N/A</v>
      </c>
      <c r="O177" s="115">
        <f t="shared" si="26"/>
        <v>1</v>
      </c>
      <c r="R177" s="115">
        <f t="shared" ca="1" si="27"/>
        <v>1.1409999999999845</v>
      </c>
      <c r="S177" s="115" t="str">
        <f>IF(O177=1,"",RTD("cqg.rtd",,"StudyData", "(Vol("&amp;$E$13&amp;")when  (LocalYear("&amp;$E$13&amp;")="&amp;$D$2&amp;" AND LocalMonth("&amp;$E$13&amp;")="&amp;$C$2&amp;" AND LocalDay("&amp;$E$13&amp;")="&amp;$B$2&amp;" AND LocalHour("&amp;$E$13&amp;")="&amp;F177&amp;" AND LocalMinute("&amp;$E$13&amp;")="&amp;G177&amp;"))", "Bar", "", "Close", "5", "0", "", "", "","FALSE","T"))</f>
        <v/>
      </c>
      <c r="T177" s="115" t="str">
        <f>IF(O177=1,"",RTD("cqg.rtd",,"StudyData", "(Vol("&amp;$E$14&amp;")when  (LocalYear("&amp;$E$14&amp;")="&amp;$D$3&amp;" AND LocalMonth("&amp;$E$14&amp;")="&amp;$C$3&amp;" AND LocalDay("&amp;$E$14&amp;")="&amp;$B$3&amp;" AND LocalHour("&amp;$E$14&amp;")="&amp;F177&amp;" AND LocalMinute("&amp;$E$14&amp;")="&amp;G177&amp;"))", "Bar", "", "Close", "5", "0", "", "", "","FALSE","T"))</f>
        <v/>
      </c>
      <c r="U177" s="115" t="str">
        <f>IF(O177=1,"",RTD("cqg.rtd",,"StudyData", "(Vol("&amp;$E$15&amp;")when  (LocalYear("&amp;$E$15&amp;")="&amp;$D$4&amp;" AND LocalMonth("&amp;$E$15&amp;")="&amp;$C$4&amp;" AND LocalDay("&amp;$E$15&amp;")="&amp;$B$4&amp;" AND LocalHour("&amp;$E$15&amp;")="&amp;F177&amp;" AND LocalMinute("&amp;$E$15&amp;")="&amp;G177&amp;"))", "Bar", "", "Close", "5", "0", "", "", "","FALSE","T"))</f>
        <v/>
      </c>
      <c r="V177" s="115" t="str">
        <f>IF(O177=1,"",RTD("cqg.rtd",,"StudyData", "(Vol("&amp;$E$16&amp;")when  (LocalYear("&amp;$E$16&amp;")="&amp;$D$5&amp;" AND LocalMonth("&amp;$E$16&amp;")="&amp;$C$5&amp;" AND LocalDay("&amp;$E$16&amp;")="&amp;$B$5&amp;" AND LocalHour("&amp;$E$16&amp;")="&amp;F177&amp;" AND LocalMinute("&amp;$E$16&amp;")="&amp;G177&amp;"))", "Bar", "", "Close", "5", "0", "", "", "","FALSE","T"))</f>
        <v/>
      </c>
      <c r="W177" s="115" t="str">
        <f>IF(O177=1,"",RTD("cqg.rtd",,"StudyData", "(Vol("&amp;$E$17&amp;")when  (LocalYear("&amp;$E$17&amp;")="&amp;$D$6&amp;" AND LocalMonth("&amp;$E$17&amp;")="&amp;$C$6&amp;" AND LocalDay("&amp;$E$17&amp;")="&amp;$B$6&amp;" AND LocalHour("&amp;$E$17&amp;")="&amp;F177&amp;" AND LocalMinute("&amp;$E$17&amp;")="&amp;G177&amp;"))", "Bar", "", "Close", "5", "0", "", "", "","FALSE","T"))</f>
        <v/>
      </c>
      <c r="X177" s="115" t="str">
        <f>IF(O177=1,"",RTD("cqg.rtd",,"StudyData", "(Vol("&amp;$E$18&amp;")when  (LocalYear("&amp;$E$18&amp;")="&amp;$D$7&amp;" AND LocalMonth("&amp;$E$18&amp;")="&amp;$C$7&amp;" AND LocalDay("&amp;$E$18&amp;")="&amp;$B$7&amp;" AND LocalHour("&amp;$E$18&amp;")="&amp;F177&amp;" AND LocalMinute("&amp;$E$18&amp;")="&amp;G177&amp;"))", "Bar", "", "Close", "5", "0", "", "", "","FALSE","T"))</f>
        <v/>
      </c>
      <c r="Y177" s="115" t="str">
        <f>IF(O177=1,"",RTD("cqg.rtd",,"StudyData", "(Vol("&amp;$E$19&amp;")when  (LocalYear("&amp;$E$19&amp;")="&amp;$D$8&amp;" AND LocalMonth("&amp;$E$19&amp;")="&amp;$C$8&amp;" AND LocalDay("&amp;$E$19&amp;")="&amp;$B$8&amp;" AND LocalHour("&amp;$E$19&amp;")="&amp;F177&amp;" AND LocalMinute("&amp;$E$19&amp;")="&amp;G177&amp;"))", "Bar", "", "Close", "5", "0", "", "", "","FALSE","T"))</f>
        <v/>
      </c>
      <c r="Z177" s="115" t="str">
        <f>IF(O177=1,"",RTD("cqg.rtd",,"StudyData", "(Vol("&amp;$E$20&amp;")when  (LocalYear("&amp;$E$20&amp;")="&amp;$D$9&amp;" AND LocalMonth("&amp;$E$20&amp;")="&amp;$C$9&amp;" AND LocalDay("&amp;$E$20&amp;")="&amp;$B$9&amp;" AND LocalHour("&amp;$E$20&amp;")="&amp;F177&amp;" AND LocalMinute("&amp;$E$20&amp;")="&amp;G177&amp;"))", "Bar", "", "Close", "5", "0", "", "", "","FALSE","T"))</f>
        <v/>
      </c>
      <c r="AA177" s="115" t="str">
        <f>IF(O177=1,"",RTD("cqg.rtd",,"StudyData", "(Vol("&amp;$E$21&amp;")when  (LocalYear("&amp;$E$21&amp;")="&amp;$D$10&amp;" AND LocalMonth("&amp;$E$21&amp;")="&amp;$C$10&amp;" AND LocalDay("&amp;$E$21&amp;")="&amp;$B$10&amp;" AND LocalHour("&amp;$E$21&amp;")="&amp;F177&amp;" AND LocalMinute("&amp;$E$21&amp;")="&amp;G177&amp;"))", "Bar", "", "Close", "5", "0", "", "", "","FALSE","T"))</f>
        <v/>
      </c>
      <c r="AB177" s="115" t="str">
        <f>IF(O177=1,"",RTD("cqg.rtd",,"StudyData", "(Vol("&amp;$E$21&amp;")when  (LocalYear("&amp;$E$21&amp;")="&amp;$D$11&amp;" AND LocalMonth("&amp;$E$21&amp;")="&amp;$C$11&amp;" AND LocalDay("&amp;$E$21&amp;")="&amp;$B$11&amp;" AND LocalHour("&amp;$E$21&amp;")="&amp;F177&amp;" AND LocalMinute("&amp;$E$21&amp;")="&amp;G177&amp;"))", "Bar", "", "Close", "5", "0", "", "", "","FALSE","T"))</f>
        <v/>
      </c>
      <c r="AC177" s="116" t="str">
        <f t="shared" si="23"/>
        <v/>
      </c>
      <c r="AE177" s="115" t="str">
        <f ca="1">IF($R177=1,SUM($S$1:S177),"")</f>
        <v/>
      </c>
      <c r="AF177" s="115" t="str">
        <f ca="1">IF($R177=1,SUM($T$1:T177),"")</f>
        <v/>
      </c>
      <c r="AG177" s="115" t="str">
        <f ca="1">IF($R177=1,SUM($U$1:U177),"")</f>
        <v/>
      </c>
      <c r="AH177" s="115" t="str">
        <f ca="1">IF($R177=1,SUM($V$1:V177),"")</f>
        <v/>
      </c>
      <c r="AI177" s="115" t="str">
        <f ca="1">IF($R177=1,SUM($W$1:W177),"")</f>
        <v/>
      </c>
      <c r="AJ177" s="115" t="str">
        <f ca="1">IF($R177=1,SUM($X$1:X177),"")</f>
        <v/>
      </c>
      <c r="AK177" s="115" t="str">
        <f ca="1">IF($R177=1,SUM($Y$1:Y177),"")</f>
        <v/>
      </c>
      <c r="AL177" s="115" t="str">
        <f ca="1">IF($R177=1,SUM($Z$1:Z177),"")</f>
        <v/>
      </c>
      <c r="AM177" s="115" t="str">
        <f ca="1">IF($R177=1,SUM($AA$1:AA177),"")</f>
        <v/>
      </c>
      <c r="AN177" s="115" t="str">
        <f ca="1">IF($R177=1,SUM($AB$1:AB177),"")</f>
        <v/>
      </c>
      <c r="AO177" s="115" t="str">
        <f ca="1">IF($R177=1,SUM($AC$1:AC177),"")</f>
        <v/>
      </c>
      <c r="AQ177" s="120" t="str">
        <f t="shared" si="28"/>
        <v>22:00</v>
      </c>
    </row>
    <row r="178" spans="6:43" x14ac:dyDescent="0.3">
      <c r="F178" s="115">
        <f t="shared" si="29"/>
        <v>22</v>
      </c>
      <c r="G178" s="117" t="str">
        <f t="shared" si="24"/>
        <v>05</v>
      </c>
      <c r="H178" s="118">
        <f t="shared" si="25"/>
        <v>0.92013888888888884</v>
      </c>
      <c r="K178" s="116" t="str">
        <f xml:space="preserve"> IF(O178=1,"",RTD("cqg.rtd",,"StudyData",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/>
      </c>
      <c r="L178" s="116" t="e">
        <f>IF(K178="",NA(),RTD("cqg.rtd",,"StudyData",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>#N/A</v>
      </c>
      <c r="O178" s="115">
        <f t="shared" si="26"/>
        <v>1</v>
      </c>
      <c r="R178" s="115">
        <f t="shared" ca="1" si="27"/>
        <v>1.1419999999999844</v>
      </c>
      <c r="S178" s="115" t="str">
        <f>IF(O178=1,"",RTD("cqg.rtd",,"StudyData", "(Vol("&amp;$E$13&amp;")when  (LocalYear("&amp;$E$13&amp;")="&amp;$D$2&amp;" AND LocalMonth("&amp;$E$13&amp;")="&amp;$C$2&amp;" AND LocalDay("&amp;$E$13&amp;")="&amp;$B$2&amp;" AND LocalHour("&amp;$E$13&amp;")="&amp;F178&amp;" AND LocalMinute("&amp;$E$13&amp;")="&amp;G178&amp;"))", "Bar", "", "Close", "5", "0", "", "", "","FALSE","T"))</f>
        <v/>
      </c>
      <c r="T178" s="115" t="str">
        <f>IF(O178=1,"",RTD("cqg.rtd",,"StudyData", "(Vol("&amp;$E$14&amp;")when  (LocalYear("&amp;$E$14&amp;")="&amp;$D$3&amp;" AND LocalMonth("&amp;$E$14&amp;")="&amp;$C$3&amp;" AND LocalDay("&amp;$E$14&amp;")="&amp;$B$3&amp;" AND LocalHour("&amp;$E$14&amp;")="&amp;F178&amp;" AND LocalMinute("&amp;$E$14&amp;")="&amp;G178&amp;"))", "Bar", "", "Close", "5", "0", "", "", "","FALSE","T"))</f>
        <v/>
      </c>
      <c r="U178" s="115" t="str">
        <f>IF(O178=1,"",RTD("cqg.rtd",,"StudyData", "(Vol("&amp;$E$15&amp;")when  (LocalYear("&amp;$E$15&amp;")="&amp;$D$4&amp;" AND LocalMonth("&amp;$E$15&amp;")="&amp;$C$4&amp;" AND LocalDay("&amp;$E$15&amp;")="&amp;$B$4&amp;" AND LocalHour("&amp;$E$15&amp;")="&amp;F178&amp;" AND LocalMinute("&amp;$E$15&amp;")="&amp;G178&amp;"))", "Bar", "", "Close", "5", "0", "", "", "","FALSE","T"))</f>
        <v/>
      </c>
      <c r="V178" s="115" t="str">
        <f>IF(O178=1,"",RTD("cqg.rtd",,"StudyData", "(Vol("&amp;$E$16&amp;")when  (LocalYear("&amp;$E$16&amp;")="&amp;$D$5&amp;" AND LocalMonth("&amp;$E$16&amp;")="&amp;$C$5&amp;" AND LocalDay("&amp;$E$16&amp;")="&amp;$B$5&amp;" AND LocalHour("&amp;$E$16&amp;")="&amp;F178&amp;" AND LocalMinute("&amp;$E$16&amp;")="&amp;G178&amp;"))", "Bar", "", "Close", "5", "0", "", "", "","FALSE","T"))</f>
        <v/>
      </c>
      <c r="W178" s="115" t="str">
        <f>IF(O178=1,"",RTD("cqg.rtd",,"StudyData", "(Vol("&amp;$E$17&amp;")when  (LocalYear("&amp;$E$17&amp;")="&amp;$D$6&amp;" AND LocalMonth("&amp;$E$17&amp;")="&amp;$C$6&amp;" AND LocalDay("&amp;$E$17&amp;")="&amp;$B$6&amp;" AND LocalHour("&amp;$E$17&amp;")="&amp;F178&amp;" AND LocalMinute("&amp;$E$17&amp;")="&amp;G178&amp;"))", "Bar", "", "Close", "5", "0", "", "", "","FALSE","T"))</f>
        <v/>
      </c>
      <c r="X178" s="115" t="str">
        <f>IF(O178=1,"",RTD("cqg.rtd",,"StudyData", "(Vol("&amp;$E$18&amp;")when  (LocalYear("&amp;$E$18&amp;")="&amp;$D$7&amp;" AND LocalMonth("&amp;$E$18&amp;")="&amp;$C$7&amp;" AND LocalDay("&amp;$E$18&amp;")="&amp;$B$7&amp;" AND LocalHour("&amp;$E$18&amp;")="&amp;F178&amp;" AND LocalMinute("&amp;$E$18&amp;")="&amp;G178&amp;"))", "Bar", "", "Close", "5", "0", "", "", "","FALSE","T"))</f>
        <v/>
      </c>
      <c r="Y178" s="115" t="str">
        <f>IF(O178=1,"",RTD("cqg.rtd",,"StudyData", "(Vol("&amp;$E$19&amp;")when  (LocalYear("&amp;$E$19&amp;")="&amp;$D$8&amp;" AND LocalMonth("&amp;$E$19&amp;")="&amp;$C$8&amp;" AND LocalDay("&amp;$E$19&amp;")="&amp;$B$8&amp;" AND LocalHour("&amp;$E$19&amp;")="&amp;F178&amp;" AND LocalMinute("&amp;$E$19&amp;")="&amp;G178&amp;"))", "Bar", "", "Close", "5", "0", "", "", "","FALSE","T"))</f>
        <v/>
      </c>
      <c r="Z178" s="115" t="str">
        <f>IF(O178=1,"",RTD("cqg.rtd",,"StudyData", "(Vol("&amp;$E$20&amp;")when  (LocalYear("&amp;$E$20&amp;")="&amp;$D$9&amp;" AND LocalMonth("&amp;$E$20&amp;")="&amp;$C$9&amp;" AND LocalDay("&amp;$E$20&amp;")="&amp;$B$9&amp;" AND LocalHour("&amp;$E$20&amp;")="&amp;F178&amp;" AND LocalMinute("&amp;$E$20&amp;")="&amp;G178&amp;"))", "Bar", "", "Close", "5", "0", "", "", "","FALSE","T"))</f>
        <v/>
      </c>
      <c r="AA178" s="115" t="str">
        <f>IF(O178=1,"",RTD("cqg.rtd",,"StudyData", "(Vol("&amp;$E$21&amp;")when  (LocalYear("&amp;$E$21&amp;")="&amp;$D$10&amp;" AND LocalMonth("&amp;$E$21&amp;")="&amp;$C$10&amp;" AND LocalDay("&amp;$E$21&amp;")="&amp;$B$10&amp;" AND LocalHour("&amp;$E$21&amp;")="&amp;F178&amp;" AND LocalMinute("&amp;$E$21&amp;")="&amp;G178&amp;"))", "Bar", "", "Close", "5", "0", "", "", "","FALSE","T"))</f>
        <v/>
      </c>
      <c r="AB178" s="115" t="str">
        <f>IF(O178=1,"",RTD("cqg.rtd",,"StudyData", "(Vol("&amp;$E$21&amp;")when  (LocalYear("&amp;$E$21&amp;")="&amp;$D$11&amp;" AND LocalMonth("&amp;$E$21&amp;")="&amp;$C$11&amp;" AND LocalDay("&amp;$E$21&amp;")="&amp;$B$11&amp;" AND LocalHour("&amp;$E$21&amp;")="&amp;F178&amp;" AND LocalMinute("&amp;$E$21&amp;")="&amp;G178&amp;"))", "Bar", "", "Close", "5", "0", "", "", "","FALSE","T"))</f>
        <v/>
      </c>
      <c r="AC178" s="116" t="str">
        <f t="shared" si="23"/>
        <v/>
      </c>
      <c r="AE178" s="115" t="str">
        <f ca="1">IF($R178=1,SUM($S$1:S178),"")</f>
        <v/>
      </c>
      <c r="AF178" s="115" t="str">
        <f ca="1">IF($R178=1,SUM($T$1:T178),"")</f>
        <v/>
      </c>
      <c r="AG178" s="115" t="str">
        <f ca="1">IF($R178=1,SUM($U$1:U178),"")</f>
        <v/>
      </c>
      <c r="AH178" s="115" t="str">
        <f ca="1">IF($R178=1,SUM($V$1:V178),"")</f>
        <v/>
      </c>
      <c r="AI178" s="115" t="str">
        <f ca="1">IF($R178=1,SUM($W$1:W178),"")</f>
        <v/>
      </c>
      <c r="AJ178" s="115" t="str">
        <f ca="1">IF($R178=1,SUM($X$1:X178),"")</f>
        <v/>
      </c>
      <c r="AK178" s="115" t="str">
        <f ca="1">IF($R178=1,SUM($Y$1:Y178),"")</f>
        <v/>
      </c>
      <c r="AL178" s="115" t="str">
        <f ca="1">IF($R178=1,SUM($Z$1:Z178),"")</f>
        <v/>
      </c>
      <c r="AM178" s="115" t="str">
        <f ca="1">IF($R178=1,SUM($AA$1:AA178),"")</f>
        <v/>
      </c>
      <c r="AN178" s="115" t="str">
        <f ca="1">IF($R178=1,SUM($AB$1:AB178),"")</f>
        <v/>
      </c>
      <c r="AO178" s="115" t="str">
        <f ca="1">IF($R178=1,SUM($AC$1:AC178),"")</f>
        <v/>
      </c>
      <c r="AQ178" s="120" t="str">
        <f t="shared" si="28"/>
        <v>22:05</v>
      </c>
    </row>
    <row r="179" spans="6:43" x14ac:dyDescent="0.3">
      <c r="F179" s="115">
        <f t="shared" si="29"/>
        <v>22</v>
      </c>
      <c r="G179" s="117">
        <f t="shared" si="24"/>
        <v>10</v>
      </c>
      <c r="H179" s="118">
        <f t="shared" si="25"/>
        <v>0.92361111111111116</v>
      </c>
      <c r="K179" s="116" t="str">
        <f xml:space="preserve"> IF(O179=1,"",RTD("cqg.rtd",,"StudyData",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/>
      </c>
      <c r="L179" s="116" t="e">
        <f>IF(K179="",NA(),RTD("cqg.rtd",,"StudyData",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>#N/A</v>
      </c>
      <c r="O179" s="115">
        <f t="shared" si="26"/>
        <v>1</v>
      </c>
      <c r="R179" s="115">
        <f t="shared" ca="1" si="27"/>
        <v>1.1429999999999843</v>
      </c>
      <c r="S179" s="115" t="str">
        <f>IF(O179=1,"",RTD("cqg.rtd",,"StudyData", "(Vol("&amp;$E$13&amp;")when  (LocalYear("&amp;$E$13&amp;")="&amp;$D$2&amp;" AND LocalMonth("&amp;$E$13&amp;")="&amp;$C$2&amp;" AND LocalDay("&amp;$E$13&amp;")="&amp;$B$2&amp;" AND LocalHour("&amp;$E$13&amp;")="&amp;F179&amp;" AND LocalMinute("&amp;$E$13&amp;")="&amp;G179&amp;"))", "Bar", "", "Close", "5", "0", "", "", "","FALSE","T"))</f>
        <v/>
      </c>
      <c r="T179" s="115" t="str">
        <f>IF(O179=1,"",RTD("cqg.rtd",,"StudyData", "(Vol("&amp;$E$14&amp;")when  (LocalYear("&amp;$E$14&amp;")="&amp;$D$3&amp;" AND LocalMonth("&amp;$E$14&amp;")="&amp;$C$3&amp;" AND LocalDay("&amp;$E$14&amp;")="&amp;$B$3&amp;" AND LocalHour("&amp;$E$14&amp;")="&amp;F179&amp;" AND LocalMinute("&amp;$E$14&amp;")="&amp;G179&amp;"))", "Bar", "", "Close", "5", "0", "", "", "","FALSE","T"))</f>
        <v/>
      </c>
      <c r="U179" s="115" t="str">
        <f>IF(O179=1,"",RTD("cqg.rtd",,"StudyData", "(Vol("&amp;$E$15&amp;")when  (LocalYear("&amp;$E$15&amp;")="&amp;$D$4&amp;" AND LocalMonth("&amp;$E$15&amp;")="&amp;$C$4&amp;" AND LocalDay("&amp;$E$15&amp;")="&amp;$B$4&amp;" AND LocalHour("&amp;$E$15&amp;")="&amp;F179&amp;" AND LocalMinute("&amp;$E$15&amp;")="&amp;G179&amp;"))", "Bar", "", "Close", "5", "0", "", "", "","FALSE","T"))</f>
        <v/>
      </c>
      <c r="V179" s="115" t="str">
        <f>IF(O179=1,"",RTD("cqg.rtd",,"StudyData", "(Vol("&amp;$E$16&amp;")when  (LocalYear("&amp;$E$16&amp;")="&amp;$D$5&amp;" AND LocalMonth("&amp;$E$16&amp;")="&amp;$C$5&amp;" AND LocalDay("&amp;$E$16&amp;")="&amp;$B$5&amp;" AND LocalHour("&amp;$E$16&amp;")="&amp;F179&amp;" AND LocalMinute("&amp;$E$16&amp;")="&amp;G179&amp;"))", "Bar", "", "Close", "5", "0", "", "", "","FALSE","T"))</f>
        <v/>
      </c>
      <c r="W179" s="115" t="str">
        <f>IF(O179=1,"",RTD("cqg.rtd",,"StudyData", "(Vol("&amp;$E$17&amp;")when  (LocalYear("&amp;$E$17&amp;")="&amp;$D$6&amp;" AND LocalMonth("&amp;$E$17&amp;")="&amp;$C$6&amp;" AND LocalDay("&amp;$E$17&amp;")="&amp;$B$6&amp;" AND LocalHour("&amp;$E$17&amp;")="&amp;F179&amp;" AND LocalMinute("&amp;$E$17&amp;")="&amp;G179&amp;"))", "Bar", "", "Close", "5", "0", "", "", "","FALSE","T"))</f>
        <v/>
      </c>
      <c r="X179" s="115" t="str">
        <f>IF(O179=1,"",RTD("cqg.rtd",,"StudyData", "(Vol("&amp;$E$18&amp;")when  (LocalYear("&amp;$E$18&amp;")="&amp;$D$7&amp;" AND LocalMonth("&amp;$E$18&amp;")="&amp;$C$7&amp;" AND LocalDay("&amp;$E$18&amp;")="&amp;$B$7&amp;" AND LocalHour("&amp;$E$18&amp;")="&amp;F179&amp;" AND LocalMinute("&amp;$E$18&amp;")="&amp;G179&amp;"))", "Bar", "", "Close", "5", "0", "", "", "","FALSE","T"))</f>
        <v/>
      </c>
      <c r="Y179" s="115" t="str">
        <f>IF(O179=1,"",RTD("cqg.rtd",,"StudyData", "(Vol("&amp;$E$19&amp;")when  (LocalYear("&amp;$E$19&amp;")="&amp;$D$8&amp;" AND LocalMonth("&amp;$E$19&amp;")="&amp;$C$8&amp;" AND LocalDay("&amp;$E$19&amp;")="&amp;$B$8&amp;" AND LocalHour("&amp;$E$19&amp;")="&amp;F179&amp;" AND LocalMinute("&amp;$E$19&amp;")="&amp;G179&amp;"))", "Bar", "", "Close", "5", "0", "", "", "","FALSE","T"))</f>
        <v/>
      </c>
      <c r="Z179" s="115" t="str">
        <f>IF(O179=1,"",RTD("cqg.rtd",,"StudyData", "(Vol("&amp;$E$20&amp;")when  (LocalYear("&amp;$E$20&amp;")="&amp;$D$9&amp;" AND LocalMonth("&amp;$E$20&amp;")="&amp;$C$9&amp;" AND LocalDay("&amp;$E$20&amp;")="&amp;$B$9&amp;" AND LocalHour("&amp;$E$20&amp;")="&amp;F179&amp;" AND LocalMinute("&amp;$E$20&amp;")="&amp;G179&amp;"))", "Bar", "", "Close", "5", "0", "", "", "","FALSE","T"))</f>
        <v/>
      </c>
      <c r="AA179" s="115" t="str">
        <f>IF(O179=1,"",RTD("cqg.rtd",,"StudyData", "(Vol("&amp;$E$21&amp;")when  (LocalYear("&amp;$E$21&amp;")="&amp;$D$10&amp;" AND LocalMonth("&amp;$E$21&amp;")="&amp;$C$10&amp;" AND LocalDay("&amp;$E$21&amp;")="&amp;$B$10&amp;" AND LocalHour("&amp;$E$21&amp;")="&amp;F179&amp;" AND LocalMinute("&amp;$E$21&amp;")="&amp;G179&amp;"))", "Bar", "", "Close", "5", "0", "", "", "","FALSE","T"))</f>
        <v/>
      </c>
      <c r="AB179" s="115" t="str">
        <f>IF(O179=1,"",RTD("cqg.rtd",,"StudyData", "(Vol("&amp;$E$21&amp;")when  (LocalYear("&amp;$E$21&amp;")="&amp;$D$11&amp;" AND LocalMonth("&amp;$E$21&amp;")="&amp;$C$11&amp;" AND LocalDay("&amp;$E$21&amp;")="&amp;$B$11&amp;" AND LocalHour("&amp;$E$21&amp;")="&amp;F179&amp;" AND LocalMinute("&amp;$E$21&amp;")="&amp;G179&amp;"))", "Bar", "", "Close", "5", "0", "", "", "","FALSE","T"))</f>
        <v/>
      </c>
      <c r="AC179" s="116" t="str">
        <f t="shared" si="23"/>
        <v/>
      </c>
      <c r="AE179" s="115" t="str">
        <f ca="1">IF($R179=1,SUM($S$1:S179),"")</f>
        <v/>
      </c>
      <c r="AF179" s="115" t="str">
        <f ca="1">IF($R179=1,SUM($T$1:T179),"")</f>
        <v/>
      </c>
      <c r="AG179" s="115" t="str">
        <f ca="1">IF($R179=1,SUM($U$1:U179),"")</f>
        <v/>
      </c>
      <c r="AH179" s="115" t="str">
        <f ca="1">IF($R179=1,SUM($V$1:V179),"")</f>
        <v/>
      </c>
      <c r="AI179" s="115" t="str">
        <f ca="1">IF($R179=1,SUM($W$1:W179),"")</f>
        <v/>
      </c>
      <c r="AJ179" s="115" t="str">
        <f ca="1">IF($R179=1,SUM($X$1:X179),"")</f>
        <v/>
      </c>
      <c r="AK179" s="115" t="str">
        <f ca="1">IF($R179=1,SUM($Y$1:Y179),"")</f>
        <v/>
      </c>
      <c r="AL179" s="115" t="str">
        <f ca="1">IF($R179=1,SUM($Z$1:Z179),"")</f>
        <v/>
      </c>
      <c r="AM179" s="115" t="str">
        <f ca="1">IF($R179=1,SUM($AA$1:AA179),"")</f>
        <v/>
      </c>
      <c r="AN179" s="115" t="str">
        <f ca="1">IF($R179=1,SUM($AB$1:AB179),"")</f>
        <v/>
      </c>
      <c r="AO179" s="115" t="str">
        <f ca="1">IF($R179=1,SUM($AC$1:AC179),"")</f>
        <v/>
      </c>
      <c r="AQ179" s="120" t="str">
        <f t="shared" si="28"/>
        <v>22:10</v>
      </c>
    </row>
    <row r="180" spans="6:43" x14ac:dyDescent="0.3">
      <c r="F180" s="115">
        <f t="shared" si="29"/>
        <v>22</v>
      </c>
      <c r="G180" s="117">
        <f t="shared" si="24"/>
        <v>15</v>
      </c>
      <c r="H180" s="118">
        <f t="shared" si="25"/>
        <v>0.92708333333333337</v>
      </c>
      <c r="K180" s="116" t="str">
        <f xml:space="preserve"> IF(O180=1,"",RTD("cqg.rtd",,"StudyData",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/>
      </c>
      <c r="L180" s="116" t="e">
        <f>IF(K180="",NA(),RTD("cqg.rtd",,"StudyData",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>#N/A</v>
      </c>
      <c r="O180" s="115">
        <f t="shared" si="26"/>
        <v>1</v>
      </c>
      <c r="R180" s="115">
        <f t="shared" ca="1" si="27"/>
        <v>1.1439999999999841</v>
      </c>
      <c r="S180" s="115" t="str">
        <f>IF(O180=1,"",RTD("cqg.rtd",,"StudyData", "(Vol("&amp;$E$13&amp;")when  (LocalYear("&amp;$E$13&amp;")="&amp;$D$2&amp;" AND LocalMonth("&amp;$E$13&amp;")="&amp;$C$2&amp;" AND LocalDay("&amp;$E$13&amp;")="&amp;$B$2&amp;" AND LocalHour("&amp;$E$13&amp;")="&amp;F180&amp;" AND LocalMinute("&amp;$E$13&amp;")="&amp;G180&amp;"))", "Bar", "", "Close", "5", "0", "", "", "","FALSE","T"))</f>
        <v/>
      </c>
      <c r="T180" s="115" t="str">
        <f>IF(O180=1,"",RTD("cqg.rtd",,"StudyData", "(Vol("&amp;$E$14&amp;")when  (LocalYear("&amp;$E$14&amp;")="&amp;$D$3&amp;" AND LocalMonth("&amp;$E$14&amp;")="&amp;$C$3&amp;" AND LocalDay("&amp;$E$14&amp;")="&amp;$B$3&amp;" AND LocalHour("&amp;$E$14&amp;")="&amp;F180&amp;" AND LocalMinute("&amp;$E$14&amp;")="&amp;G180&amp;"))", "Bar", "", "Close", "5", "0", "", "", "","FALSE","T"))</f>
        <v/>
      </c>
      <c r="U180" s="115" t="str">
        <f>IF(O180=1,"",RTD("cqg.rtd",,"StudyData", "(Vol("&amp;$E$15&amp;")when  (LocalYear("&amp;$E$15&amp;")="&amp;$D$4&amp;" AND LocalMonth("&amp;$E$15&amp;")="&amp;$C$4&amp;" AND LocalDay("&amp;$E$15&amp;")="&amp;$B$4&amp;" AND LocalHour("&amp;$E$15&amp;")="&amp;F180&amp;" AND LocalMinute("&amp;$E$15&amp;")="&amp;G180&amp;"))", "Bar", "", "Close", "5", "0", "", "", "","FALSE","T"))</f>
        <v/>
      </c>
      <c r="V180" s="115" t="str">
        <f>IF(O180=1,"",RTD("cqg.rtd",,"StudyData", "(Vol("&amp;$E$16&amp;")when  (LocalYear("&amp;$E$16&amp;")="&amp;$D$5&amp;" AND LocalMonth("&amp;$E$16&amp;")="&amp;$C$5&amp;" AND LocalDay("&amp;$E$16&amp;")="&amp;$B$5&amp;" AND LocalHour("&amp;$E$16&amp;")="&amp;F180&amp;" AND LocalMinute("&amp;$E$16&amp;")="&amp;G180&amp;"))", "Bar", "", "Close", "5", "0", "", "", "","FALSE","T"))</f>
        <v/>
      </c>
      <c r="W180" s="115" t="str">
        <f>IF(O180=1,"",RTD("cqg.rtd",,"StudyData", "(Vol("&amp;$E$17&amp;")when  (LocalYear("&amp;$E$17&amp;")="&amp;$D$6&amp;" AND LocalMonth("&amp;$E$17&amp;")="&amp;$C$6&amp;" AND LocalDay("&amp;$E$17&amp;")="&amp;$B$6&amp;" AND LocalHour("&amp;$E$17&amp;")="&amp;F180&amp;" AND LocalMinute("&amp;$E$17&amp;")="&amp;G180&amp;"))", "Bar", "", "Close", "5", "0", "", "", "","FALSE","T"))</f>
        <v/>
      </c>
      <c r="X180" s="115" t="str">
        <f>IF(O180=1,"",RTD("cqg.rtd",,"StudyData", "(Vol("&amp;$E$18&amp;")when  (LocalYear("&amp;$E$18&amp;")="&amp;$D$7&amp;" AND LocalMonth("&amp;$E$18&amp;")="&amp;$C$7&amp;" AND LocalDay("&amp;$E$18&amp;")="&amp;$B$7&amp;" AND LocalHour("&amp;$E$18&amp;")="&amp;F180&amp;" AND LocalMinute("&amp;$E$18&amp;")="&amp;G180&amp;"))", "Bar", "", "Close", "5", "0", "", "", "","FALSE","T"))</f>
        <v/>
      </c>
      <c r="Y180" s="115" t="str">
        <f>IF(O180=1,"",RTD("cqg.rtd",,"StudyData", "(Vol("&amp;$E$19&amp;")when  (LocalYear("&amp;$E$19&amp;")="&amp;$D$8&amp;" AND LocalMonth("&amp;$E$19&amp;")="&amp;$C$8&amp;" AND LocalDay("&amp;$E$19&amp;")="&amp;$B$8&amp;" AND LocalHour("&amp;$E$19&amp;")="&amp;F180&amp;" AND LocalMinute("&amp;$E$19&amp;")="&amp;G180&amp;"))", "Bar", "", "Close", "5", "0", "", "", "","FALSE","T"))</f>
        <v/>
      </c>
      <c r="Z180" s="115" t="str">
        <f>IF(O180=1,"",RTD("cqg.rtd",,"StudyData", "(Vol("&amp;$E$20&amp;")when  (LocalYear("&amp;$E$20&amp;")="&amp;$D$9&amp;" AND LocalMonth("&amp;$E$20&amp;")="&amp;$C$9&amp;" AND LocalDay("&amp;$E$20&amp;")="&amp;$B$9&amp;" AND LocalHour("&amp;$E$20&amp;")="&amp;F180&amp;" AND LocalMinute("&amp;$E$20&amp;")="&amp;G180&amp;"))", "Bar", "", "Close", "5", "0", "", "", "","FALSE","T"))</f>
        <v/>
      </c>
      <c r="AA180" s="115" t="str">
        <f>IF(O180=1,"",RTD("cqg.rtd",,"StudyData", "(Vol("&amp;$E$21&amp;")when  (LocalYear("&amp;$E$21&amp;")="&amp;$D$10&amp;" AND LocalMonth("&amp;$E$21&amp;")="&amp;$C$10&amp;" AND LocalDay("&amp;$E$21&amp;")="&amp;$B$10&amp;" AND LocalHour("&amp;$E$21&amp;")="&amp;F180&amp;" AND LocalMinute("&amp;$E$21&amp;")="&amp;G180&amp;"))", "Bar", "", "Close", "5", "0", "", "", "","FALSE","T"))</f>
        <v/>
      </c>
      <c r="AB180" s="115" t="str">
        <f>IF(O180=1,"",RTD("cqg.rtd",,"StudyData", "(Vol("&amp;$E$21&amp;")when  (LocalYear("&amp;$E$21&amp;")="&amp;$D$11&amp;" AND LocalMonth("&amp;$E$21&amp;")="&amp;$C$11&amp;" AND LocalDay("&amp;$E$21&amp;")="&amp;$B$11&amp;" AND LocalHour("&amp;$E$21&amp;")="&amp;F180&amp;" AND LocalMinute("&amp;$E$21&amp;")="&amp;G180&amp;"))", "Bar", "", "Close", "5", "0", "", "", "","FALSE","T"))</f>
        <v/>
      </c>
      <c r="AC180" s="116" t="str">
        <f t="shared" si="23"/>
        <v/>
      </c>
      <c r="AE180" s="115" t="str">
        <f ca="1">IF($R180=1,SUM($S$1:S180),"")</f>
        <v/>
      </c>
      <c r="AF180" s="115" t="str">
        <f ca="1">IF($R180=1,SUM($T$1:T180),"")</f>
        <v/>
      </c>
      <c r="AG180" s="115" t="str">
        <f ca="1">IF($R180=1,SUM($U$1:U180),"")</f>
        <v/>
      </c>
      <c r="AH180" s="115" t="str">
        <f ca="1">IF($R180=1,SUM($V$1:V180),"")</f>
        <v/>
      </c>
      <c r="AI180" s="115" t="str">
        <f ca="1">IF($R180=1,SUM($W$1:W180),"")</f>
        <v/>
      </c>
      <c r="AJ180" s="115" t="str">
        <f ca="1">IF($R180=1,SUM($X$1:X180),"")</f>
        <v/>
      </c>
      <c r="AK180" s="115" t="str">
        <f ca="1">IF($R180=1,SUM($Y$1:Y180),"")</f>
        <v/>
      </c>
      <c r="AL180" s="115" t="str">
        <f ca="1">IF($R180=1,SUM($Z$1:Z180),"")</f>
        <v/>
      </c>
      <c r="AM180" s="115" t="str">
        <f ca="1">IF($R180=1,SUM($AA$1:AA180),"")</f>
        <v/>
      </c>
      <c r="AN180" s="115" t="str">
        <f ca="1">IF($R180=1,SUM($AB$1:AB180),"")</f>
        <v/>
      </c>
      <c r="AO180" s="115" t="str">
        <f ca="1">IF($R180=1,SUM($AC$1:AC180),"")</f>
        <v/>
      </c>
      <c r="AQ180" s="120" t="str">
        <f t="shared" si="28"/>
        <v>22:15</v>
      </c>
    </row>
    <row r="181" spans="6:43" x14ac:dyDescent="0.3">
      <c r="F181" s="115">
        <f t="shared" si="29"/>
        <v>22</v>
      </c>
      <c r="G181" s="117">
        <f t="shared" si="24"/>
        <v>20</v>
      </c>
      <c r="H181" s="118">
        <f t="shared" si="25"/>
        <v>0.93055555555555547</v>
      </c>
      <c r="K181" s="116" t="str">
        <f xml:space="preserve"> IF(O181=1,"",RTD("cqg.rtd",,"StudyData",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/>
      </c>
      <c r="L181" s="116" t="e">
        <f>IF(K181="",NA(),RTD("cqg.rtd",,"StudyData",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>#N/A</v>
      </c>
      <c r="O181" s="115">
        <f t="shared" si="26"/>
        <v>1</v>
      </c>
      <c r="R181" s="115">
        <f t="shared" ca="1" si="27"/>
        <v>1.144999999999984</v>
      </c>
      <c r="S181" s="115" t="str">
        <f>IF(O181=1,"",RTD("cqg.rtd",,"StudyData", "(Vol("&amp;$E$13&amp;")when  (LocalYear("&amp;$E$13&amp;")="&amp;$D$2&amp;" AND LocalMonth("&amp;$E$13&amp;")="&amp;$C$2&amp;" AND LocalDay("&amp;$E$13&amp;")="&amp;$B$2&amp;" AND LocalHour("&amp;$E$13&amp;")="&amp;F181&amp;" AND LocalMinute("&amp;$E$13&amp;")="&amp;G181&amp;"))", "Bar", "", "Close", "5", "0", "", "", "","FALSE","T"))</f>
        <v/>
      </c>
      <c r="T181" s="115" t="str">
        <f>IF(O181=1,"",RTD("cqg.rtd",,"StudyData", "(Vol("&amp;$E$14&amp;")when  (LocalYear("&amp;$E$14&amp;")="&amp;$D$3&amp;" AND LocalMonth("&amp;$E$14&amp;")="&amp;$C$3&amp;" AND LocalDay("&amp;$E$14&amp;")="&amp;$B$3&amp;" AND LocalHour("&amp;$E$14&amp;")="&amp;F181&amp;" AND LocalMinute("&amp;$E$14&amp;")="&amp;G181&amp;"))", "Bar", "", "Close", "5", "0", "", "", "","FALSE","T"))</f>
        <v/>
      </c>
      <c r="U181" s="115" t="str">
        <f>IF(O181=1,"",RTD("cqg.rtd",,"StudyData", "(Vol("&amp;$E$15&amp;")when  (LocalYear("&amp;$E$15&amp;")="&amp;$D$4&amp;" AND LocalMonth("&amp;$E$15&amp;")="&amp;$C$4&amp;" AND LocalDay("&amp;$E$15&amp;")="&amp;$B$4&amp;" AND LocalHour("&amp;$E$15&amp;")="&amp;F181&amp;" AND LocalMinute("&amp;$E$15&amp;")="&amp;G181&amp;"))", "Bar", "", "Close", "5", "0", "", "", "","FALSE","T"))</f>
        <v/>
      </c>
      <c r="V181" s="115" t="str">
        <f>IF(O181=1,"",RTD("cqg.rtd",,"StudyData", "(Vol("&amp;$E$16&amp;")when  (LocalYear("&amp;$E$16&amp;")="&amp;$D$5&amp;" AND LocalMonth("&amp;$E$16&amp;")="&amp;$C$5&amp;" AND LocalDay("&amp;$E$16&amp;")="&amp;$B$5&amp;" AND LocalHour("&amp;$E$16&amp;")="&amp;F181&amp;" AND LocalMinute("&amp;$E$16&amp;")="&amp;G181&amp;"))", "Bar", "", "Close", "5", "0", "", "", "","FALSE","T"))</f>
        <v/>
      </c>
      <c r="W181" s="115" t="str">
        <f>IF(O181=1,"",RTD("cqg.rtd",,"StudyData", "(Vol("&amp;$E$17&amp;")when  (LocalYear("&amp;$E$17&amp;")="&amp;$D$6&amp;" AND LocalMonth("&amp;$E$17&amp;")="&amp;$C$6&amp;" AND LocalDay("&amp;$E$17&amp;")="&amp;$B$6&amp;" AND LocalHour("&amp;$E$17&amp;")="&amp;F181&amp;" AND LocalMinute("&amp;$E$17&amp;")="&amp;G181&amp;"))", "Bar", "", "Close", "5", "0", "", "", "","FALSE","T"))</f>
        <v/>
      </c>
      <c r="X181" s="115" t="str">
        <f>IF(O181=1,"",RTD("cqg.rtd",,"StudyData", "(Vol("&amp;$E$18&amp;")when  (LocalYear("&amp;$E$18&amp;")="&amp;$D$7&amp;" AND LocalMonth("&amp;$E$18&amp;")="&amp;$C$7&amp;" AND LocalDay("&amp;$E$18&amp;")="&amp;$B$7&amp;" AND LocalHour("&amp;$E$18&amp;")="&amp;F181&amp;" AND LocalMinute("&amp;$E$18&amp;")="&amp;G181&amp;"))", "Bar", "", "Close", "5", "0", "", "", "","FALSE","T"))</f>
        <v/>
      </c>
      <c r="Y181" s="115" t="str">
        <f>IF(O181=1,"",RTD("cqg.rtd",,"StudyData", "(Vol("&amp;$E$19&amp;")when  (LocalYear("&amp;$E$19&amp;")="&amp;$D$8&amp;" AND LocalMonth("&amp;$E$19&amp;")="&amp;$C$8&amp;" AND LocalDay("&amp;$E$19&amp;")="&amp;$B$8&amp;" AND LocalHour("&amp;$E$19&amp;")="&amp;F181&amp;" AND LocalMinute("&amp;$E$19&amp;")="&amp;G181&amp;"))", "Bar", "", "Close", "5", "0", "", "", "","FALSE","T"))</f>
        <v/>
      </c>
      <c r="Z181" s="115" t="str">
        <f>IF(O181=1,"",RTD("cqg.rtd",,"StudyData", "(Vol("&amp;$E$20&amp;")when  (LocalYear("&amp;$E$20&amp;")="&amp;$D$9&amp;" AND LocalMonth("&amp;$E$20&amp;")="&amp;$C$9&amp;" AND LocalDay("&amp;$E$20&amp;")="&amp;$B$9&amp;" AND LocalHour("&amp;$E$20&amp;")="&amp;F181&amp;" AND LocalMinute("&amp;$E$20&amp;")="&amp;G181&amp;"))", "Bar", "", "Close", "5", "0", "", "", "","FALSE","T"))</f>
        <v/>
      </c>
      <c r="AA181" s="115" t="str">
        <f>IF(O181=1,"",RTD("cqg.rtd",,"StudyData", "(Vol("&amp;$E$21&amp;")when  (LocalYear("&amp;$E$21&amp;")="&amp;$D$10&amp;" AND LocalMonth("&amp;$E$21&amp;")="&amp;$C$10&amp;" AND LocalDay("&amp;$E$21&amp;")="&amp;$B$10&amp;" AND LocalHour("&amp;$E$21&amp;")="&amp;F181&amp;" AND LocalMinute("&amp;$E$21&amp;")="&amp;G181&amp;"))", "Bar", "", "Close", "5", "0", "", "", "","FALSE","T"))</f>
        <v/>
      </c>
      <c r="AB181" s="115" t="str">
        <f>IF(O181=1,"",RTD("cqg.rtd",,"StudyData", "(Vol("&amp;$E$21&amp;")when  (LocalYear("&amp;$E$21&amp;")="&amp;$D$11&amp;" AND LocalMonth("&amp;$E$21&amp;")="&amp;$C$11&amp;" AND LocalDay("&amp;$E$21&amp;")="&amp;$B$11&amp;" AND LocalHour("&amp;$E$21&amp;")="&amp;F181&amp;" AND LocalMinute("&amp;$E$21&amp;")="&amp;G181&amp;"))", "Bar", "", "Close", "5", "0", "", "", "","FALSE","T"))</f>
        <v/>
      </c>
      <c r="AC181" s="116" t="str">
        <f t="shared" si="23"/>
        <v/>
      </c>
      <c r="AE181" s="115" t="str">
        <f ca="1">IF($R181=1,SUM($S$1:S181),"")</f>
        <v/>
      </c>
      <c r="AF181" s="115" t="str">
        <f ca="1">IF($R181=1,SUM($T$1:T181),"")</f>
        <v/>
      </c>
      <c r="AG181" s="115" t="str">
        <f ca="1">IF($R181=1,SUM($U$1:U181),"")</f>
        <v/>
      </c>
      <c r="AH181" s="115" t="str">
        <f ca="1">IF($R181=1,SUM($V$1:V181),"")</f>
        <v/>
      </c>
      <c r="AI181" s="115" t="str">
        <f ca="1">IF($R181=1,SUM($W$1:W181),"")</f>
        <v/>
      </c>
      <c r="AJ181" s="115" t="str">
        <f ca="1">IF($R181=1,SUM($X$1:X181),"")</f>
        <v/>
      </c>
      <c r="AK181" s="115" t="str">
        <f ca="1">IF($R181=1,SUM($Y$1:Y181),"")</f>
        <v/>
      </c>
      <c r="AL181" s="115" t="str">
        <f ca="1">IF($R181=1,SUM($Z$1:Z181),"")</f>
        <v/>
      </c>
      <c r="AM181" s="115" t="str">
        <f ca="1">IF($R181=1,SUM($AA$1:AA181),"")</f>
        <v/>
      </c>
      <c r="AN181" s="115" t="str">
        <f ca="1">IF($R181=1,SUM($AB$1:AB181),"")</f>
        <v/>
      </c>
      <c r="AO181" s="115" t="str">
        <f ca="1">IF($R181=1,SUM($AC$1:AC181),"")</f>
        <v/>
      </c>
      <c r="AQ181" s="120" t="str">
        <f t="shared" si="28"/>
        <v>22:20</v>
      </c>
    </row>
    <row r="182" spans="6:43" x14ac:dyDescent="0.3">
      <c r="F182" s="115">
        <f t="shared" si="29"/>
        <v>22</v>
      </c>
      <c r="G182" s="117">
        <f t="shared" si="24"/>
        <v>25</v>
      </c>
      <c r="H182" s="118">
        <f t="shared" si="25"/>
        <v>0.93402777777777779</v>
      </c>
      <c r="K182" s="116" t="str">
        <f xml:space="preserve"> IF(O182=1,"",RTD("cqg.rtd",,"StudyData",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/>
      </c>
      <c r="L182" s="116" t="e">
        <f>IF(K182="",NA(),RTD("cqg.rtd",,"StudyData",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>#N/A</v>
      </c>
      <c r="O182" s="115">
        <f t="shared" si="26"/>
        <v>1</v>
      </c>
      <c r="R182" s="115">
        <f t="shared" ca="1" si="27"/>
        <v>1.1459999999999839</v>
      </c>
      <c r="S182" s="115" t="str">
        <f>IF(O182=1,"",RTD("cqg.rtd",,"StudyData", "(Vol("&amp;$E$13&amp;")when  (LocalYear("&amp;$E$13&amp;")="&amp;$D$2&amp;" AND LocalMonth("&amp;$E$13&amp;")="&amp;$C$2&amp;" AND LocalDay("&amp;$E$13&amp;")="&amp;$B$2&amp;" AND LocalHour("&amp;$E$13&amp;")="&amp;F182&amp;" AND LocalMinute("&amp;$E$13&amp;")="&amp;G182&amp;"))", "Bar", "", "Close", "5", "0", "", "", "","FALSE","T"))</f>
        <v/>
      </c>
      <c r="T182" s="115" t="str">
        <f>IF(O182=1,"",RTD("cqg.rtd",,"StudyData", "(Vol("&amp;$E$14&amp;")when  (LocalYear("&amp;$E$14&amp;")="&amp;$D$3&amp;" AND LocalMonth("&amp;$E$14&amp;")="&amp;$C$3&amp;" AND LocalDay("&amp;$E$14&amp;")="&amp;$B$3&amp;" AND LocalHour("&amp;$E$14&amp;")="&amp;F182&amp;" AND LocalMinute("&amp;$E$14&amp;")="&amp;G182&amp;"))", "Bar", "", "Close", "5", "0", "", "", "","FALSE","T"))</f>
        <v/>
      </c>
      <c r="U182" s="115" t="str">
        <f>IF(O182=1,"",RTD("cqg.rtd",,"StudyData", "(Vol("&amp;$E$15&amp;")when  (LocalYear("&amp;$E$15&amp;")="&amp;$D$4&amp;" AND LocalMonth("&amp;$E$15&amp;")="&amp;$C$4&amp;" AND LocalDay("&amp;$E$15&amp;")="&amp;$B$4&amp;" AND LocalHour("&amp;$E$15&amp;")="&amp;F182&amp;" AND LocalMinute("&amp;$E$15&amp;")="&amp;G182&amp;"))", "Bar", "", "Close", "5", "0", "", "", "","FALSE","T"))</f>
        <v/>
      </c>
      <c r="V182" s="115" t="str">
        <f>IF(O182=1,"",RTD("cqg.rtd",,"StudyData", "(Vol("&amp;$E$16&amp;")when  (LocalYear("&amp;$E$16&amp;")="&amp;$D$5&amp;" AND LocalMonth("&amp;$E$16&amp;")="&amp;$C$5&amp;" AND LocalDay("&amp;$E$16&amp;")="&amp;$B$5&amp;" AND LocalHour("&amp;$E$16&amp;")="&amp;F182&amp;" AND LocalMinute("&amp;$E$16&amp;")="&amp;G182&amp;"))", "Bar", "", "Close", "5", "0", "", "", "","FALSE","T"))</f>
        <v/>
      </c>
      <c r="W182" s="115" t="str">
        <f>IF(O182=1,"",RTD("cqg.rtd",,"StudyData", "(Vol("&amp;$E$17&amp;")when  (LocalYear("&amp;$E$17&amp;")="&amp;$D$6&amp;" AND LocalMonth("&amp;$E$17&amp;")="&amp;$C$6&amp;" AND LocalDay("&amp;$E$17&amp;")="&amp;$B$6&amp;" AND LocalHour("&amp;$E$17&amp;")="&amp;F182&amp;" AND LocalMinute("&amp;$E$17&amp;")="&amp;G182&amp;"))", "Bar", "", "Close", "5", "0", "", "", "","FALSE","T"))</f>
        <v/>
      </c>
      <c r="X182" s="115" t="str">
        <f>IF(O182=1,"",RTD("cqg.rtd",,"StudyData", "(Vol("&amp;$E$18&amp;")when  (LocalYear("&amp;$E$18&amp;")="&amp;$D$7&amp;" AND LocalMonth("&amp;$E$18&amp;")="&amp;$C$7&amp;" AND LocalDay("&amp;$E$18&amp;")="&amp;$B$7&amp;" AND LocalHour("&amp;$E$18&amp;")="&amp;F182&amp;" AND LocalMinute("&amp;$E$18&amp;")="&amp;G182&amp;"))", "Bar", "", "Close", "5", "0", "", "", "","FALSE","T"))</f>
        <v/>
      </c>
      <c r="Y182" s="115" t="str">
        <f>IF(O182=1,"",RTD("cqg.rtd",,"StudyData", "(Vol("&amp;$E$19&amp;")when  (LocalYear("&amp;$E$19&amp;")="&amp;$D$8&amp;" AND LocalMonth("&amp;$E$19&amp;")="&amp;$C$8&amp;" AND LocalDay("&amp;$E$19&amp;")="&amp;$B$8&amp;" AND LocalHour("&amp;$E$19&amp;")="&amp;F182&amp;" AND LocalMinute("&amp;$E$19&amp;")="&amp;G182&amp;"))", "Bar", "", "Close", "5", "0", "", "", "","FALSE","T"))</f>
        <v/>
      </c>
      <c r="Z182" s="115" t="str">
        <f>IF(O182=1,"",RTD("cqg.rtd",,"StudyData", "(Vol("&amp;$E$20&amp;")when  (LocalYear("&amp;$E$20&amp;")="&amp;$D$9&amp;" AND LocalMonth("&amp;$E$20&amp;")="&amp;$C$9&amp;" AND LocalDay("&amp;$E$20&amp;")="&amp;$B$9&amp;" AND LocalHour("&amp;$E$20&amp;")="&amp;F182&amp;" AND LocalMinute("&amp;$E$20&amp;")="&amp;G182&amp;"))", "Bar", "", "Close", "5", "0", "", "", "","FALSE","T"))</f>
        <v/>
      </c>
      <c r="AA182" s="115" t="str">
        <f>IF(O182=1,"",RTD("cqg.rtd",,"StudyData", "(Vol("&amp;$E$21&amp;")when  (LocalYear("&amp;$E$21&amp;")="&amp;$D$10&amp;" AND LocalMonth("&amp;$E$21&amp;")="&amp;$C$10&amp;" AND LocalDay("&amp;$E$21&amp;")="&amp;$B$10&amp;" AND LocalHour("&amp;$E$21&amp;")="&amp;F182&amp;" AND LocalMinute("&amp;$E$21&amp;")="&amp;G182&amp;"))", "Bar", "", "Close", "5", "0", "", "", "","FALSE","T"))</f>
        <v/>
      </c>
      <c r="AB182" s="115" t="str">
        <f>IF(O182=1,"",RTD("cqg.rtd",,"StudyData", "(Vol("&amp;$E$21&amp;")when  (LocalYear("&amp;$E$21&amp;")="&amp;$D$11&amp;" AND LocalMonth("&amp;$E$21&amp;")="&amp;$C$11&amp;" AND LocalDay("&amp;$E$21&amp;")="&amp;$B$11&amp;" AND LocalHour("&amp;$E$21&amp;")="&amp;F182&amp;" AND LocalMinute("&amp;$E$21&amp;")="&amp;G182&amp;"))", "Bar", "", "Close", "5", "0", "", "", "","FALSE","T"))</f>
        <v/>
      </c>
      <c r="AC182" s="116" t="str">
        <f t="shared" si="23"/>
        <v/>
      </c>
      <c r="AE182" s="115" t="str">
        <f ca="1">IF($R182=1,SUM($S$1:S182),"")</f>
        <v/>
      </c>
      <c r="AF182" s="115" t="str">
        <f ca="1">IF($R182=1,SUM($T$1:T182),"")</f>
        <v/>
      </c>
      <c r="AG182" s="115" t="str">
        <f ca="1">IF($R182=1,SUM($U$1:U182),"")</f>
        <v/>
      </c>
      <c r="AH182" s="115" t="str">
        <f ca="1">IF($R182=1,SUM($V$1:V182),"")</f>
        <v/>
      </c>
      <c r="AI182" s="115" t="str">
        <f ca="1">IF($R182=1,SUM($W$1:W182),"")</f>
        <v/>
      </c>
      <c r="AJ182" s="115" t="str">
        <f ca="1">IF($R182=1,SUM($X$1:X182),"")</f>
        <v/>
      </c>
      <c r="AK182" s="115" t="str">
        <f ca="1">IF($R182=1,SUM($Y$1:Y182),"")</f>
        <v/>
      </c>
      <c r="AL182" s="115" t="str">
        <f ca="1">IF($R182=1,SUM($Z$1:Z182),"")</f>
        <v/>
      </c>
      <c r="AM182" s="115" t="str">
        <f ca="1">IF($R182=1,SUM($AA$1:AA182),"")</f>
        <v/>
      </c>
      <c r="AN182" s="115" t="str">
        <f ca="1">IF($R182=1,SUM($AB$1:AB182),"")</f>
        <v/>
      </c>
      <c r="AO182" s="115" t="str">
        <f ca="1">IF($R182=1,SUM($AC$1:AC182),"")</f>
        <v/>
      </c>
      <c r="AQ182" s="120" t="str">
        <f t="shared" si="28"/>
        <v>22:25</v>
      </c>
    </row>
    <row r="183" spans="6:43" x14ac:dyDescent="0.3">
      <c r="F183" s="115">
        <f t="shared" si="29"/>
        <v>22</v>
      </c>
      <c r="G183" s="117">
        <f t="shared" si="24"/>
        <v>30</v>
      </c>
      <c r="H183" s="118">
        <f t="shared" si="25"/>
        <v>0.9375</v>
      </c>
      <c r="K183" s="116" t="str">
        <f xml:space="preserve"> IF(O183=1,"",RTD("cqg.rtd",,"StudyData",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/>
      </c>
      <c r="L183" s="116" t="e">
        <f>IF(K183="",NA(),RTD("cqg.rtd",,"StudyData",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>#N/A</v>
      </c>
      <c r="O183" s="115">
        <f t="shared" si="26"/>
        <v>1</v>
      </c>
      <c r="R183" s="115">
        <f t="shared" ca="1" si="27"/>
        <v>1.1469999999999838</v>
      </c>
      <c r="S183" s="115" t="str">
        <f>IF(O183=1,"",RTD("cqg.rtd",,"StudyData", "(Vol("&amp;$E$13&amp;")when  (LocalYear("&amp;$E$13&amp;")="&amp;$D$2&amp;" AND LocalMonth("&amp;$E$13&amp;")="&amp;$C$2&amp;" AND LocalDay("&amp;$E$13&amp;")="&amp;$B$2&amp;" AND LocalHour("&amp;$E$13&amp;")="&amp;F183&amp;" AND LocalMinute("&amp;$E$13&amp;")="&amp;G183&amp;"))", "Bar", "", "Close", "5", "0", "", "", "","FALSE","T"))</f>
        <v/>
      </c>
      <c r="T183" s="115" t="str">
        <f>IF(O183=1,"",RTD("cqg.rtd",,"StudyData", "(Vol("&amp;$E$14&amp;")when  (LocalYear("&amp;$E$14&amp;")="&amp;$D$3&amp;" AND LocalMonth("&amp;$E$14&amp;")="&amp;$C$3&amp;" AND LocalDay("&amp;$E$14&amp;")="&amp;$B$3&amp;" AND LocalHour("&amp;$E$14&amp;")="&amp;F183&amp;" AND LocalMinute("&amp;$E$14&amp;")="&amp;G183&amp;"))", "Bar", "", "Close", "5", "0", "", "", "","FALSE","T"))</f>
        <v/>
      </c>
      <c r="U183" s="115" t="str">
        <f>IF(O183=1,"",RTD("cqg.rtd",,"StudyData", "(Vol("&amp;$E$15&amp;")when  (LocalYear("&amp;$E$15&amp;")="&amp;$D$4&amp;" AND LocalMonth("&amp;$E$15&amp;")="&amp;$C$4&amp;" AND LocalDay("&amp;$E$15&amp;")="&amp;$B$4&amp;" AND LocalHour("&amp;$E$15&amp;")="&amp;F183&amp;" AND LocalMinute("&amp;$E$15&amp;")="&amp;G183&amp;"))", "Bar", "", "Close", "5", "0", "", "", "","FALSE","T"))</f>
        <v/>
      </c>
      <c r="V183" s="115" t="str">
        <f>IF(O183=1,"",RTD("cqg.rtd",,"StudyData", "(Vol("&amp;$E$16&amp;")when  (LocalYear("&amp;$E$16&amp;")="&amp;$D$5&amp;" AND LocalMonth("&amp;$E$16&amp;")="&amp;$C$5&amp;" AND LocalDay("&amp;$E$16&amp;")="&amp;$B$5&amp;" AND LocalHour("&amp;$E$16&amp;")="&amp;F183&amp;" AND LocalMinute("&amp;$E$16&amp;")="&amp;G183&amp;"))", "Bar", "", "Close", "5", "0", "", "", "","FALSE","T"))</f>
        <v/>
      </c>
      <c r="W183" s="115" t="str">
        <f>IF(O183=1,"",RTD("cqg.rtd",,"StudyData", "(Vol("&amp;$E$17&amp;")when  (LocalYear("&amp;$E$17&amp;")="&amp;$D$6&amp;" AND LocalMonth("&amp;$E$17&amp;")="&amp;$C$6&amp;" AND LocalDay("&amp;$E$17&amp;")="&amp;$B$6&amp;" AND LocalHour("&amp;$E$17&amp;")="&amp;F183&amp;" AND LocalMinute("&amp;$E$17&amp;")="&amp;G183&amp;"))", "Bar", "", "Close", "5", "0", "", "", "","FALSE","T"))</f>
        <v/>
      </c>
      <c r="X183" s="115" t="str">
        <f>IF(O183=1,"",RTD("cqg.rtd",,"StudyData", "(Vol("&amp;$E$18&amp;")when  (LocalYear("&amp;$E$18&amp;")="&amp;$D$7&amp;" AND LocalMonth("&amp;$E$18&amp;")="&amp;$C$7&amp;" AND LocalDay("&amp;$E$18&amp;")="&amp;$B$7&amp;" AND LocalHour("&amp;$E$18&amp;")="&amp;F183&amp;" AND LocalMinute("&amp;$E$18&amp;")="&amp;G183&amp;"))", "Bar", "", "Close", "5", "0", "", "", "","FALSE","T"))</f>
        <v/>
      </c>
      <c r="Y183" s="115" t="str">
        <f>IF(O183=1,"",RTD("cqg.rtd",,"StudyData", "(Vol("&amp;$E$19&amp;")when  (LocalYear("&amp;$E$19&amp;")="&amp;$D$8&amp;" AND LocalMonth("&amp;$E$19&amp;")="&amp;$C$8&amp;" AND LocalDay("&amp;$E$19&amp;")="&amp;$B$8&amp;" AND LocalHour("&amp;$E$19&amp;")="&amp;F183&amp;" AND LocalMinute("&amp;$E$19&amp;")="&amp;G183&amp;"))", "Bar", "", "Close", "5", "0", "", "", "","FALSE","T"))</f>
        <v/>
      </c>
      <c r="Z183" s="115" t="str">
        <f>IF(O183=1,"",RTD("cqg.rtd",,"StudyData", "(Vol("&amp;$E$20&amp;")when  (LocalYear("&amp;$E$20&amp;")="&amp;$D$9&amp;" AND LocalMonth("&amp;$E$20&amp;")="&amp;$C$9&amp;" AND LocalDay("&amp;$E$20&amp;")="&amp;$B$9&amp;" AND LocalHour("&amp;$E$20&amp;")="&amp;F183&amp;" AND LocalMinute("&amp;$E$20&amp;")="&amp;G183&amp;"))", "Bar", "", "Close", "5", "0", "", "", "","FALSE","T"))</f>
        <v/>
      </c>
      <c r="AA183" s="115" t="str">
        <f>IF(O183=1,"",RTD("cqg.rtd",,"StudyData", "(Vol("&amp;$E$21&amp;")when  (LocalYear("&amp;$E$21&amp;")="&amp;$D$10&amp;" AND LocalMonth("&amp;$E$21&amp;")="&amp;$C$10&amp;" AND LocalDay("&amp;$E$21&amp;")="&amp;$B$10&amp;" AND LocalHour("&amp;$E$21&amp;")="&amp;F183&amp;" AND LocalMinute("&amp;$E$21&amp;")="&amp;G183&amp;"))", "Bar", "", "Close", "5", "0", "", "", "","FALSE","T"))</f>
        <v/>
      </c>
      <c r="AB183" s="115" t="str">
        <f>IF(O183=1,"",RTD("cqg.rtd",,"StudyData", "(Vol("&amp;$E$21&amp;")when  (LocalYear("&amp;$E$21&amp;")="&amp;$D$11&amp;" AND LocalMonth("&amp;$E$21&amp;")="&amp;$C$11&amp;" AND LocalDay("&amp;$E$21&amp;")="&amp;$B$11&amp;" AND LocalHour("&amp;$E$21&amp;")="&amp;F183&amp;" AND LocalMinute("&amp;$E$21&amp;")="&amp;G183&amp;"))", "Bar", "", "Close", "5", "0", "", "", "","FALSE","T"))</f>
        <v/>
      </c>
      <c r="AC183" s="116" t="str">
        <f t="shared" si="23"/>
        <v/>
      </c>
      <c r="AE183" s="115" t="str">
        <f ca="1">IF($R183=1,SUM($S$1:S183),"")</f>
        <v/>
      </c>
      <c r="AF183" s="115" t="str">
        <f ca="1">IF($R183=1,SUM($T$1:T183),"")</f>
        <v/>
      </c>
      <c r="AG183" s="115" t="str">
        <f ca="1">IF($R183=1,SUM($U$1:U183),"")</f>
        <v/>
      </c>
      <c r="AH183" s="115" t="str">
        <f ca="1">IF($R183=1,SUM($V$1:V183),"")</f>
        <v/>
      </c>
      <c r="AI183" s="115" t="str">
        <f ca="1">IF($R183=1,SUM($W$1:W183),"")</f>
        <v/>
      </c>
      <c r="AJ183" s="115" t="str">
        <f ca="1">IF($R183=1,SUM($X$1:X183),"")</f>
        <v/>
      </c>
      <c r="AK183" s="115" t="str">
        <f ca="1">IF($R183=1,SUM($Y$1:Y183),"")</f>
        <v/>
      </c>
      <c r="AL183" s="115" t="str">
        <f ca="1">IF($R183=1,SUM($Z$1:Z183),"")</f>
        <v/>
      </c>
      <c r="AM183" s="115" t="str">
        <f ca="1">IF($R183=1,SUM($AA$1:AA183),"")</f>
        <v/>
      </c>
      <c r="AN183" s="115" t="str">
        <f ca="1">IF($R183=1,SUM($AB$1:AB183),"")</f>
        <v/>
      </c>
      <c r="AO183" s="115" t="str">
        <f ca="1">IF($R183=1,SUM($AC$1:AC183),"")</f>
        <v/>
      </c>
      <c r="AQ183" s="120" t="str">
        <f t="shared" si="28"/>
        <v>22:30</v>
      </c>
    </row>
    <row r="184" spans="6:43" x14ac:dyDescent="0.3">
      <c r="F184" s="115">
        <f t="shared" si="29"/>
        <v>22</v>
      </c>
      <c r="G184" s="117">
        <f t="shared" si="24"/>
        <v>35</v>
      </c>
      <c r="H184" s="118">
        <f t="shared" si="25"/>
        <v>0.94097222222222221</v>
      </c>
      <c r="K184" s="116" t="str">
        <f xml:space="preserve"> IF(O184=1,"",RTD("cqg.rtd",,"StudyData",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/>
      </c>
      <c r="L184" s="116" t="e">
        <f>IF(K184="",NA(),RTD("cqg.rtd",,"StudyData",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>#N/A</v>
      </c>
      <c r="O184" s="115">
        <f t="shared" si="26"/>
        <v>1</v>
      </c>
      <c r="R184" s="115">
        <f t="shared" ca="1" si="27"/>
        <v>1.1479999999999837</v>
      </c>
      <c r="S184" s="115" t="str">
        <f>IF(O184=1,"",RTD("cqg.rtd",,"StudyData", "(Vol("&amp;$E$13&amp;")when  (LocalYear("&amp;$E$13&amp;")="&amp;$D$2&amp;" AND LocalMonth("&amp;$E$13&amp;")="&amp;$C$2&amp;" AND LocalDay("&amp;$E$13&amp;")="&amp;$B$2&amp;" AND LocalHour("&amp;$E$13&amp;")="&amp;F184&amp;" AND LocalMinute("&amp;$E$13&amp;")="&amp;G184&amp;"))", "Bar", "", "Close", "5", "0", "", "", "","FALSE","T"))</f>
        <v/>
      </c>
      <c r="T184" s="115" t="str">
        <f>IF(O184=1,"",RTD("cqg.rtd",,"StudyData", "(Vol("&amp;$E$14&amp;")when  (LocalYear("&amp;$E$14&amp;")="&amp;$D$3&amp;" AND LocalMonth("&amp;$E$14&amp;")="&amp;$C$3&amp;" AND LocalDay("&amp;$E$14&amp;")="&amp;$B$3&amp;" AND LocalHour("&amp;$E$14&amp;")="&amp;F184&amp;" AND LocalMinute("&amp;$E$14&amp;")="&amp;G184&amp;"))", "Bar", "", "Close", "5", "0", "", "", "","FALSE","T"))</f>
        <v/>
      </c>
      <c r="U184" s="115" t="str">
        <f>IF(O184=1,"",RTD("cqg.rtd",,"StudyData", "(Vol("&amp;$E$15&amp;")when  (LocalYear("&amp;$E$15&amp;")="&amp;$D$4&amp;" AND LocalMonth("&amp;$E$15&amp;")="&amp;$C$4&amp;" AND LocalDay("&amp;$E$15&amp;")="&amp;$B$4&amp;" AND LocalHour("&amp;$E$15&amp;")="&amp;F184&amp;" AND LocalMinute("&amp;$E$15&amp;")="&amp;G184&amp;"))", "Bar", "", "Close", "5", "0", "", "", "","FALSE","T"))</f>
        <v/>
      </c>
      <c r="V184" s="115" t="str">
        <f>IF(O184=1,"",RTD("cqg.rtd",,"StudyData", "(Vol("&amp;$E$16&amp;")when  (LocalYear("&amp;$E$16&amp;")="&amp;$D$5&amp;" AND LocalMonth("&amp;$E$16&amp;")="&amp;$C$5&amp;" AND LocalDay("&amp;$E$16&amp;")="&amp;$B$5&amp;" AND LocalHour("&amp;$E$16&amp;")="&amp;F184&amp;" AND LocalMinute("&amp;$E$16&amp;")="&amp;G184&amp;"))", "Bar", "", "Close", "5", "0", "", "", "","FALSE","T"))</f>
        <v/>
      </c>
      <c r="W184" s="115" t="str">
        <f>IF(O184=1,"",RTD("cqg.rtd",,"StudyData", "(Vol("&amp;$E$17&amp;")when  (LocalYear("&amp;$E$17&amp;")="&amp;$D$6&amp;" AND LocalMonth("&amp;$E$17&amp;")="&amp;$C$6&amp;" AND LocalDay("&amp;$E$17&amp;")="&amp;$B$6&amp;" AND LocalHour("&amp;$E$17&amp;")="&amp;F184&amp;" AND LocalMinute("&amp;$E$17&amp;")="&amp;G184&amp;"))", "Bar", "", "Close", "5", "0", "", "", "","FALSE","T"))</f>
        <v/>
      </c>
      <c r="X184" s="115" t="str">
        <f>IF(O184=1,"",RTD("cqg.rtd",,"StudyData", "(Vol("&amp;$E$18&amp;")when  (LocalYear("&amp;$E$18&amp;")="&amp;$D$7&amp;" AND LocalMonth("&amp;$E$18&amp;")="&amp;$C$7&amp;" AND LocalDay("&amp;$E$18&amp;")="&amp;$B$7&amp;" AND LocalHour("&amp;$E$18&amp;")="&amp;F184&amp;" AND LocalMinute("&amp;$E$18&amp;")="&amp;G184&amp;"))", "Bar", "", "Close", "5", "0", "", "", "","FALSE","T"))</f>
        <v/>
      </c>
      <c r="Y184" s="115" t="str">
        <f>IF(O184=1,"",RTD("cqg.rtd",,"StudyData", "(Vol("&amp;$E$19&amp;")when  (LocalYear("&amp;$E$19&amp;")="&amp;$D$8&amp;" AND LocalMonth("&amp;$E$19&amp;")="&amp;$C$8&amp;" AND LocalDay("&amp;$E$19&amp;")="&amp;$B$8&amp;" AND LocalHour("&amp;$E$19&amp;")="&amp;F184&amp;" AND LocalMinute("&amp;$E$19&amp;")="&amp;G184&amp;"))", "Bar", "", "Close", "5", "0", "", "", "","FALSE","T"))</f>
        <v/>
      </c>
      <c r="Z184" s="115" t="str">
        <f>IF(O184=1,"",RTD("cqg.rtd",,"StudyData", "(Vol("&amp;$E$20&amp;")when  (LocalYear("&amp;$E$20&amp;")="&amp;$D$9&amp;" AND LocalMonth("&amp;$E$20&amp;")="&amp;$C$9&amp;" AND LocalDay("&amp;$E$20&amp;")="&amp;$B$9&amp;" AND LocalHour("&amp;$E$20&amp;")="&amp;F184&amp;" AND LocalMinute("&amp;$E$20&amp;")="&amp;G184&amp;"))", "Bar", "", "Close", "5", "0", "", "", "","FALSE","T"))</f>
        <v/>
      </c>
      <c r="AA184" s="115" t="str">
        <f>IF(O184=1,"",RTD("cqg.rtd",,"StudyData", "(Vol("&amp;$E$21&amp;")when  (LocalYear("&amp;$E$21&amp;")="&amp;$D$10&amp;" AND LocalMonth("&amp;$E$21&amp;")="&amp;$C$10&amp;" AND LocalDay("&amp;$E$21&amp;")="&amp;$B$10&amp;" AND LocalHour("&amp;$E$21&amp;")="&amp;F184&amp;" AND LocalMinute("&amp;$E$21&amp;")="&amp;G184&amp;"))", "Bar", "", "Close", "5", "0", "", "", "","FALSE","T"))</f>
        <v/>
      </c>
      <c r="AB184" s="115" t="str">
        <f>IF(O184=1,"",RTD("cqg.rtd",,"StudyData", "(Vol("&amp;$E$21&amp;")when  (LocalYear("&amp;$E$21&amp;")="&amp;$D$11&amp;" AND LocalMonth("&amp;$E$21&amp;")="&amp;$C$11&amp;" AND LocalDay("&amp;$E$21&amp;")="&amp;$B$11&amp;" AND LocalHour("&amp;$E$21&amp;")="&amp;F184&amp;" AND LocalMinute("&amp;$E$21&amp;")="&amp;G184&amp;"))", "Bar", "", "Close", "5", "0", "", "", "","FALSE","T"))</f>
        <v/>
      </c>
      <c r="AC184" s="116" t="str">
        <f t="shared" si="23"/>
        <v/>
      </c>
      <c r="AE184" s="115" t="str">
        <f ca="1">IF($R184=1,SUM($S$1:S184),"")</f>
        <v/>
      </c>
      <c r="AF184" s="115" t="str">
        <f ca="1">IF($R184=1,SUM($T$1:T184),"")</f>
        <v/>
      </c>
      <c r="AG184" s="115" t="str">
        <f ca="1">IF($R184=1,SUM($U$1:U184),"")</f>
        <v/>
      </c>
      <c r="AH184" s="115" t="str">
        <f ca="1">IF($R184=1,SUM($V$1:V184),"")</f>
        <v/>
      </c>
      <c r="AI184" s="115" t="str">
        <f ca="1">IF($R184=1,SUM($W$1:W184),"")</f>
        <v/>
      </c>
      <c r="AJ184" s="115" t="str">
        <f ca="1">IF($R184=1,SUM($X$1:X184),"")</f>
        <v/>
      </c>
      <c r="AK184" s="115" t="str">
        <f ca="1">IF($R184=1,SUM($Y$1:Y184),"")</f>
        <v/>
      </c>
      <c r="AL184" s="115" t="str">
        <f ca="1">IF($R184=1,SUM($Z$1:Z184),"")</f>
        <v/>
      </c>
      <c r="AM184" s="115" t="str">
        <f ca="1">IF($R184=1,SUM($AA$1:AA184),"")</f>
        <v/>
      </c>
      <c r="AN184" s="115" t="str">
        <f ca="1">IF($R184=1,SUM($AB$1:AB184),"")</f>
        <v/>
      </c>
      <c r="AO184" s="115" t="str">
        <f ca="1">IF($R184=1,SUM($AC$1:AC184),"")</f>
        <v/>
      </c>
      <c r="AQ184" s="120" t="str">
        <f t="shared" si="28"/>
        <v>22:35</v>
      </c>
    </row>
    <row r="185" spans="6:43" x14ac:dyDescent="0.3">
      <c r="F185" s="115">
        <f t="shared" si="29"/>
        <v>22</v>
      </c>
      <c r="G185" s="117">
        <f t="shared" si="24"/>
        <v>40</v>
      </c>
      <c r="H185" s="118">
        <f t="shared" si="25"/>
        <v>0.94444444444444453</v>
      </c>
      <c r="K185" s="116" t="str">
        <f xml:space="preserve"> IF(O185=1,"",RTD("cqg.rtd",,"StudyData",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/>
      </c>
      <c r="L185" s="116" t="e">
        <f>IF(K185="",NA(),RTD("cqg.rtd",,"StudyData",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>#N/A</v>
      </c>
      <c r="O185" s="115">
        <f t="shared" si="26"/>
        <v>1</v>
      </c>
      <c r="R185" s="115">
        <f t="shared" ca="1" si="27"/>
        <v>1.1489999999999836</v>
      </c>
      <c r="S185" s="115" t="str">
        <f>IF(O185=1,"",RTD("cqg.rtd",,"StudyData", "(Vol("&amp;$E$13&amp;")when  (LocalYear("&amp;$E$13&amp;")="&amp;$D$2&amp;" AND LocalMonth("&amp;$E$13&amp;")="&amp;$C$2&amp;" AND LocalDay("&amp;$E$13&amp;")="&amp;$B$2&amp;" AND LocalHour("&amp;$E$13&amp;")="&amp;F185&amp;" AND LocalMinute("&amp;$E$13&amp;")="&amp;G185&amp;"))", "Bar", "", "Close", "5", "0", "", "", "","FALSE","T"))</f>
        <v/>
      </c>
      <c r="T185" s="115" t="str">
        <f>IF(O185=1,"",RTD("cqg.rtd",,"StudyData", "(Vol("&amp;$E$14&amp;")when  (LocalYear("&amp;$E$14&amp;")="&amp;$D$3&amp;" AND LocalMonth("&amp;$E$14&amp;")="&amp;$C$3&amp;" AND LocalDay("&amp;$E$14&amp;")="&amp;$B$3&amp;" AND LocalHour("&amp;$E$14&amp;")="&amp;F185&amp;" AND LocalMinute("&amp;$E$14&amp;")="&amp;G185&amp;"))", "Bar", "", "Close", "5", "0", "", "", "","FALSE","T"))</f>
        <v/>
      </c>
      <c r="U185" s="115" t="str">
        <f>IF(O185=1,"",RTD("cqg.rtd",,"StudyData", "(Vol("&amp;$E$15&amp;")when  (LocalYear("&amp;$E$15&amp;")="&amp;$D$4&amp;" AND LocalMonth("&amp;$E$15&amp;")="&amp;$C$4&amp;" AND LocalDay("&amp;$E$15&amp;")="&amp;$B$4&amp;" AND LocalHour("&amp;$E$15&amp;")="&amp;F185&amp;" AND LocalMinute("&amp;$E$15&amp;")="&amp;G185&amp;"))", "Bar", "", "Close", "5", "0", "", "", "","FALSE","T"))</f>
        <v/>
      </c>
      <c r="V185" s="115" t="str">
        <f>IF(O185=1,"",RTD("cqg.rtd",,"StudyData", "(Vol("&amp;$E$16&amp;")when  (LocalYear("&amp;$E$16&amp;")="&amp;$D$5&amp;" AND LocalMonth("&amp;$E$16&amp;")="&amp;$C$5&amp;" AND LocalDay("&amp;$E$16&amp;")="&amp;$B$5&amp;" AND LocalHour("&amp;$E$16&amp;")="&amp;F185&amp;" AND LocalMinute("&amp;$E$16&amp;")="&amp;G185&amp;"))", "Bar", "", "Close", "5", "0", "", "", "","FALSE","T"))</f>
        <v/>
      </c>
      <c r="W185" s="115" t="str">
        <f>IF(O185=1,"",RTD("cqg.rtd",,"StudyData", "(Vol("&amp;$E$17&amp;")when  (LocalYear("&amp;$E$17&amp;")="&amp;$D$6&amp;" AND LocalMonth("&amp;$E$17&amp;")="&amp;$C$6&amp;" AND LocalDay("&amp;$E$17&amp;")="&amp;$B$6&amp;" AND LocalHour("&amp;$E$17&amp;")="&amp;F185&amp;" AND LocalMinute("&amp;$E$17&amp;")="&amp;G185&amp;"))", "Bar", "", "Close", "5", "0", "", "", "","FALSE","T"))</f>
        <v/>
      </c>
      <c r="X185" s="115" t="str">
        <f>IF(O185=1,"",RTD("cqg.rtd",,"StudyData", "(Vol("&amp;$E$18&amp;")when  (LocalYear("&amp;$E$18&amp;")="&amp;$D$7&amp;" AND LocalMonth("&amp;$E$18&amp;")="&amp;$C$7&amp;" AND LocalDay("&amp;$E$18&amp;")="&amp;$B$7&amp;" AND LocalHour("&amp;$E$18&amp;")="&amp;F185&amp;" AND LocalMinute("&amp;$E$18&amp;")="&amp;G185&amp;"))", "Bar", "", "Close", "5", "0", "", "", "","FALSE","T"))</f>
        <v/>
      </c>
      <c r="Y185" s="115" t="str">
        <f>IF(O185=1,"",RTD("cqg.rtd",,"StudyData", "(Vol("&amp;$E$19&amp;")when  (LocalYear("&amp;$E$19&amp;")="&amp;$D$8&amp;" AND LocalMonth("&amp;$E$19&amp;")="&amp;$C$8&amp;" AND LocalDay("&amp;$E$19&amp;")="&amp;$B$8&amp;" AND LocalHour("&amp;$E$19&amp;")="&amp;F185&amp;" AND LocalMinute("&amp;$E$19&amp;")="&amp;G185&amp;"))", "Bar", "", "Close", "5", "0", "", "", "","FALSE","T"))</f>
        <v/>
      </c>
      <c r="Z185" s="115" t="str">
        <f>IF(O185=1,"",RTD("cqg.rtd",,"StudyData", "(Vol("&amp;$E$20&amp;")when  (LocalYear("&amp;$E$20&amp;")="&amp;$D$9&amp;" AND LocalMonth("&amp;$E$20&amp;")="&amp;$C$9&amp;" AND LocalDay("&amp;$E$20&amp;")="&amp;$B$9&amp;" AND LocalHour("&amp;$E$20&amp;")="&amp;F185&amp;" AND LocalMinute("&amp;$E$20&amp;")="&amp;G185&amp;"))", "Bar", "", "Close", "5", "0", "", "", "","FALSE","T"))</f>
        <v/>
      </c>
      <c r="AA185" s="115" t="str">
        <f>IF(O185=1,"",RTD("cqg.rtd",,"StudyData", "(Vol("&amp;$E$21&amp;")when  (LocalYear("&amp;$E$21&amp;")="&amp;$D$10&amp;" AND LocalMonth("&amp;$E$21&amp;")="&amp;$C$10&amp;" AND LocalDay("&amp;$E$21&amp;")="&amp;$B$10&amp;" AND LocalHour("&amp;$E$21&amp;")="&amp;F185&amp;" AND LocalMinute("&amp;$E$21&amp;")="&amp;G185&amp;"))", "Bar", "", "Close", "5", "0", "", "", "","FALSE","T"))</f>
        <v/>
      </c>
      <c r="AB185" s="115" t="str">
        <f>IF(O185=1,"",RTD("cqg.rtd",,"StudyData", "(Vol("&amp;$E$21&amp;")when  (LocalYear("&amp;$E$21&amp;")="&amp;$D$11&amp;" AND LocalMonth("&amp;$E$21&amp;")="&amp;$C$11&amp;" AND LocalDay("&amp;$E$21&amp;")="&amp;$B$11&amp;" AND LocalHour("&amp;$E$21&amp;")="&amp;F185&amp;" AND LocalMinute("&amp;$E$21&amp;")="&amp;G185&amp;"))", "Bar", "", "Close", "5", "0", "", "", "","FALSE","T"))</f>
        <v/>
      </c>
      <c r="AC185" s="116" t="str">
        <f t="shared" si="23"/>
        <v/>
      </c>
      <c r="AE185" s="115" t="str">
        <f ca="1">IF($R185=1,SUM($S$1:S185),"")</f>
        <v/>
      </c>
      <c r="AF185" s="115" t="str">
        <f ca="1">IF($R185=1,SUM($T$1:T185),"")</f>
        <v/>
      </c>
      <c r="AG185" s="115" t="str">
        <f ca="1">IF($R185=1,SUM($U$1:U185),"")</f>
        <v/>
      </c>
      <c r="AH185" s="115" t="str">
        <f ca="1">IF($R185=1,SUM($V$1:V185),"")</f>
        <v/>
      </c>
      <c r="AI185" s="115" t="str">
        <f ca="1">IF($R185=1,SUM($W$1:W185),"")</f>
        <v/>
      </c>
      <c r="AJ185" s="115" t="str">
        <f ca="1">IF($R185=1,SUM($X$1:X185),"")</f>
        <v/>
      </c>
      <c r="AK185" s="115" t="str">
        <f ca="1">IF($R185=1,SUM($Y$1:Y185),"")</f>
        <v/>
      </c>
      <c r="AL185" s="115" t="str">
        <f ca="1">IF($R185=1,SUM($Z$1:Z185),"")</f>
        <v/>
      </c>
      <c r="AM185" s="115" t="str">
        <f ca="1">IF($R185=1,SUM($AA$1:AA185),"")</f>
        <v/>
      </c>
      <c r="AN185" s="115" t="str">
        <f ca="1">IF($R185=1,SUM($AB$1:AB185),"")</f>
        <v/>
      </c>
      <c r="AO185" s="115" t="str">
        <f ca="1">IF($R185=1,SUM($AC$1:AC185),"")</f>
        <v/>
      </c>
      <c r="AQ185" s="120" t="str">
        <f t="shared" si="28"/>
        <v>22:40</v>
      </c>
    </row>
    <row r="186" spans="6:43" x14ac:dyDescent="0.3">
      <c r="F186" s="115">
        <f t="shared" si="29"/>
        <v>22</v>
      </c>
      <c r="G186" s="117">
        <f t="shared" si="24"/>
        <v>45</v>
      </c>
      <c r="H186" s="118">
        <f t="shared" si="25"/>
        <v>0.94791666666666663</v>
      </c>
      <c r="K186" s="116" t="str">
        <f xml:space="preserve"> IF(O186=1,"",RTD("cqg.rtd",,"StudyData",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/>
      </c>
      <c r="L186" s="116" t="e">
        <f>IF(K186="",NA(),RTD("cqg.rtd",,"StudyData",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>#N/A</v>
      </c>
      <c r="O186" s="115">
        <f t="shared" si="26"/>
        <v>1</v>
      </c>
      <c r="R186" s="115">
        <f t="shared" ca="1" si="27"/>
        <v>1.1499999999999835</v>
      </c>
      <c r="S186" s="115" t="str">
        <f>IF(O186=1,"",RTD("cqg.rtd",,"StudyData", "(Vol("&amp;$E$13&amp;")when  (LocalYear("&amp;$E$13&amp;")="&amp;$D$2&amp;" AND LocalMonth("&amp;$E$13&amp;")="&amp;$C$2&amp;" AND LocalDay("&amp;$E$13&amp;")="&amp;$B$2&amp;" AND LocalHour("&amp;$E$13&amp;")="&amp;F186&amp;" AND LocalMinute("&amp;$E$13&amp;")="&amp;G186&amp;"))", "Bar", "", "Close", "5", "0", "", "", "","FALSE","T"))</f>
        <v/>
      </c>
      <c r="T186" s="115" t="str">
        <f>IF(O186=1,"",RTD("cqg.rtd",,"StudyData", "(Vol("&amp;$E$14&amp;")when  (LocalYear("&amp;$E$14&amp;")="&amp;$D$3&amp;" AND LocalMonth("&amp;$E$14&amp;")="&amp;$C$3&amp;" AND LocalDay("&amp;$E$14&amp;")="&amp;$B$3&amp;" AND LocalHour("&amp;$E$14&amp;")="&amp;F186&amp;" AND LocalMinute("&amp;$E$14&amp;")="&amp;G186&amp;"))", "Bar", "", "Close", "5", "0", "", "", "","FALSE","T"))</f>
        <v/>
      </c>
      <c r="U186" s="115" t="str">
        <f>IF(O186=1,"",RTD("cqg.rtd",,"StudyData", "(Vol("&amp;$E$15&amp;")when  (LocalYear("&amp;$E$15&amp;")="&amp;$D$4&amp;" AND LocalMonth("&amp;$E$15&amp;")="&amp;$C$4&amp;" AND LocalDay("&amp;$E$15&amp;")="&amp;$B$4&amp;" AND LocalHour("&amp;$E$15&amp;")="&amp;F186&amp;" AND LocalMinute("&amp;$E$15&amp;")="&amp;G186&amp;"))", "Bar", "", "Close", "5", "0", "", "", "","FALSE","T"))</f>
        <v/>
      </c>
      <c r="V186" s="115" t="str">
        <f>IF(O186=1,"",RTD("cqg.rtd",,"StudyData", "(Vol("&amp;$E$16&amp;")when  (LocalYear("&amp;$E$16&amp;")="&amp;$D$5&amp;" AND LocalMonth("&amp;$E$16&amp;")="&amp;$C$5&amp;" AND LocalDay("&amp;$E$16&amp;")="&amp;$B$5&amp;" AND LocalHour("&amp;$E$16&amp;")="&amp;F186&amp;" AND LocalMinute("&amp;$E$16&amp;")="&amp;G186&amp;"))", "Bar", "", "Close", "5", "0", "", "", "","FALSE","T"))</f>
        <v/>
      </c>
      <c r="W186" s="115" t="str">
        <f>IF(O186=1,"",RTD("cqg.rtd",,"StudyData", "(Vol("&amp;$E$17&amp;")when  (LocalYear("&amp;$E$17&amp;")="&amp;$D$6&amp;" AND LocalMonth("&amp;$E$17&amp;")="&amp;$C$6&amp;" AND LocalDay("&amp;$E$17&amp;")="&amp;$B$6&amp;" AND LocalHour("&amp;$E$17&amp;")="&amp;F186&amp;" AND LocalMinute("&amp;$E$17&amp;")="&amp;G186&amp;"))", "Bar", "", "Close", "5", "0", "", "", "","FALSE","T"))</f>
        <v/>
      </c>
      <c r="X186" s="115" t="str">
        <f>IF(O186=1,"",RTD("cqg.rtd",,"StudyData", "(Vol("&amp;$E$18&amp;")when  (LocalYear("&amp;$E$18&amp;")="&amp;$D$7&amp;" AND LocalMonth("&amp;$E$18&amp;")="&amp;$C$7&amp;" AND LocalDay("&amp;$E$18&amp;")="&amp;$B$7&amp;" AND LocalHour("&amp;$E$18&amp;")="&amp;F186&amp;" AND LocalMinute("&amp;$E$18&amp;")="&amp;G186&amp;"))", "Bar", "", "Close", "5", "0", "", "", "","FALSE","T"))</f>
        <v/>
      </c>
      <c r="Y186" s="115" t="str">
        <f>IF(O186=1,"",RTD("cqg.rtd",,"StudyData", "(Vol("&amp;$E$19&amp;")when  (LocalYear("&amp;$E$19&amp;")="&amp;$D$8&amp;" AND LocalMonth("&amp;$E$19&amp;")="&amp;$C$8&amp;" AND LocalDay("&amp;$E$19&amp;")="&amp;$B$8&amp;" AND LocalHour("&amp;$E$19&amp;")="&amp;F186&amp;" AND LocalMinute("&amp;$E$19&amp;")="&amp;G186&amp;"))", "Bar", "", "Close", "5", "0", "", "", "","FALSE","T"))</f>
        <v/>
      </c>
      <c r="Z186" s="115" t="str">
        <f>IF(O186=1,"",RTD("cqg.rtd",,"StudyData", "(Vol("&amp;$E$20&amp;")when  (LocalYear("&amp;$E$20&amp;")="&amp;$D$9&amp;" AND LocalMonth("&amp;$E$20&amp;")="&amp;$C$9&amp;" AND LocalDay("&amp;$E$20&amp;")="&amp;$B$9&amp;" AND LocalHour("&amp;$E$20&amp;")="&amp;F186&amp;" AND LocalMinute("&amp;$E$20&amp;")="&amp;G186&amp;"))", "Bar", "", "Close", "5", "0", "", "", "","FALSE","T"))</f>
        <v/>
      </c>
      <c r="AA186" s="115" t="str">
        <f>IF(O186=1,"",RTD("cqg.rtd",,"StudyData", "(Vol("&amp;$E$21&amp;")when  (LocalYear("&amp;$E$21&amp;")="&amp;$D$10&amp;" AND LocalMonth("&amp;$E$21&amp;")="&amp;$C$10&amp;" AND LocalDay("&amp;$E$21&amp;")="&amp;$B$10&amp;" AND LocalHour("&amp;$E$21&amp;")="&amp;F186&amp;" AND LocalMinute("&amp;$E$21&amp;")="&amp;G186&amp;"))", "Bar", "", "Close", "5", "0", "", "", "","FALSE","T"))</f>
        <v/>
      </c>
      <c r="AB186" s="115" t="str">
        <f>IF(O186=1,"",RTD("cqg.rtd",,"StudyData", "(Vol("&amp;$E$21&amp;")when  (LocalYear("&amp;$E$21&amp;")="&amp;$D$11&amp;" AND LocalMonth("&amp;$E$21&amp;")="&amp;$C$11&amp;" AND LocalDay("&amp;$E$21&amp;")="&amp;$B$11&amp;" AND LocalHour("&amp;$E$21&amp;")="&amp;F186&amp;" AND LocalMinute("&amp;$E$21&amp;")="&amp;G186&amp;"))", "Bar", "", "Close", "5", "0", "", "", "","FALSE","T"))</f>
        <v/>
      </c>
      <c r="AC186" s="116" t="str">
        <f t="shared" si="23"/>
        <v/>
      </c>
      <c r="AE186" s="115" t="str">
        <f ca="1">IF($R186=1,SUM($S$1:S186),"")</f>
        <v/>
      </c>
      <c r="AF186" s="115" t="str">
        <f ca="1">IF($R186=1,SUM($T$1:T186),"")</f>
        <v/>
      </c>
      <c r="AG186" s="115" t="str">
        <f ca="1">IF($R186=1,SUM($U$1:U186),"")</f>
        <v/>
      </c>
      <c r="AH186" s="115" t="str">
        <f ca="1">IF($R186=1,SUM($V$1:V186),"")</f>
        <v/>
      </c>
      <c r="AI186" s="115" t="str">
        <f ca="1">IF($R186=1,SUM($W$1:W186),"")</f>
        <v/>
      </c>
      <c r="AJ186" s="115" t="str">
        <f ca="1">IF($R186=1,SUM($X$1:X186),"")</f>
        <v/>
      </c>
      <c r="AK186" s="115" t="str">
        <f ca="1">IF($R186=1,SUM($Y$1:Y186),"")</f>
        <v/>
      </c>
      <c r="AL186" s="115" t="str">
        <f ca="1">IF($R186=1,SUM($Z$1:Z186),"")</f>
        <v/>
      </c>
      <c r="AM186" s="115" t="str">
        <f ca="1">IF($R186=1,SUM($AA$1:AA186),"")</f>
        <v/>
      </c>
      <c r="AN186" s="115" t="str">
        <f ca="1">IF($R186=1,SUM($AB$1:AB186),"")</f>
        <v/>
      </c>
      <c r="AO186" s="115" t="str">
        <f ca="1">IF($R186=1,SUM($AC$1:AC186),"")</f>
        <v/>
      </c>
      <c r="AQ186" s="120" t="str">
        <f t="shared" si="28"/>
        <v>22:45</v>
      </c>
    </row>
    <row r="187" spans="6:43" x14ac:dyDescent="0.3">
      <c r="F187" s="115">
        <f t="shared" si="29"/>
        <v>22</v>
      </c>
      <c r="G187" s="117">
        <f t="shared" si="24"/>
        <v>50</v>
      </c>
      <c r="H187" s="118">
        <f t="shared" si="25"/>
        <v>0.95138888888888884</v>
      </c>
      <c r="K187" s="116" t="str">
        <f xml:space="preserve"> IF(O187=1,"",RTD("cqg.rtd",,"StudyData",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/>
      </c>
      <c r="L187" s="116" t="e">
        <f>IF(K187="",NA(),RTD("cqg.rtd",,"StudyData",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>#N/A</v>
      </c>
      <c r="O187" s="115">
        <f t="shared" si="26"/>
        <v>1</v>
      </c>
      <c r="R187" s="115">
        <f t="shared" ca="1" si="27"/>
        <v>1.1509999999999834</v>
      </c>
      <c r="S187" s="115" t="str">
        <f>IF(O187=1,"",RTD("cqg.rtd",,"StudyData", "(Vol("&amp;$E$13&amp;")when  (LocalYear("&amp;$E$13&amp;")="&amp;$D$2&amp;" AND LocalMonth("&amp;$E$13&amp;")="&amp;$C$2&amp;" AND LocalDay("&amp;$E$13&amp;")="&amp;$B$2&amp;" AND LocalHour("&amp;$E$13&amp;")="&amp;F187&amp;" AND LocalMinute("&amp;$E$13&amp;")="&amp;G187&amp;"))", "Bar", "", "Close", "5", "0", "", "", "","FALSE","T"))</f>
        <v/>
      </c>
      <c r="T187" s="115" t="str">
        <f>IF(O187=1,"",RTD("cqg.rtd",,"StudyData", "(Vol("&amp;$E$14&amp;")when  (LocalYear("&amp;$E$14&amp;")="&amp;$D$3&amp;" AND LocalMonth("&amp;$E$14&amp;")="&amp;$C$3&amp;" AND LocalDay("&amp;$E$14&amp;")="&amp;$B$3&amp;" AND LocalHour("&amp;$E$14&amp;")="&amp;F187&amp;" AND LocalMinute("&amp;$E$14&amp;")="&amp;G187&amp;"))", "Bar", "", "Close", "5", "0", "", "", "","FALSE","T"))</f>
        <v/>
      </c>
      <c r="U187" s="115" t="str">
        <f>IF(O187=1,"",RTD("cqg.rtd",,"StudyData", "(Vol("&amp;$E$15&amp;")when  (LocalYear("&amp;$E$15&amp;")="&amp;$D$4&amp;" AND LocalMonth("&amp;$E$15&amp;")="&amp;$C$4&amp;" AND LocalDay("&amp;$E$15&amp;")="&amp;$B$4&amp;" AND LocalHour("&amp;$E$15&amp;")="&amp;F187&amp;" AND LocalMinute("&amp;$E$15&amp;")="&amp;G187&amp;"))", "Bar", "", "Close", "5", "0", "", "", "","FALSE","T"))</f>
        <v/>
      </c>
      <c r="V187" s="115" t="str">
        <f>IF(O187=1,"",RTD("cqg.rtd",,"StudyData", "(Vol("&amp;$E$16&amp;")when  (LocalYear("&amp;$E$16&amp;")="&amp;$D$5&amp;" AND LocalMonth("&amp;$E$16&amp;")="&amp;$C$5&amp;" AND LocalDay("&amp;$E$16&amp;")="&amp;$B$5&amp;" AND LocalHour("&amp;$E$16&amp;")="&amp;F187&amp;" AND LocalMinute("&amp;$E$16&amp;")="&amp;G187&amp;"))", "Bar", "", "Close", "5", "0", "", "", "","FALSE","T"))</f>
        <v/>
      </c>
      <c r="W187" s="115" t="str">
        <f>IF(O187=1,"",RTD("cqg.rtd",,"StudyData", "(Vol("&amp;$E$17&amp;")when  (LocalYear("&amp;$E$17&amp;")="&amp;$D$6&amp;" AND LocalMonth("&amp;$E$17&amp;")="&amp;$C$6&amp;" AND LocalDay("&amp;$E$17&amp;")="&amp;$B$6&amp;" AND LocalHour("&amp;$E$17&amp;")="&amp;F187&amp;" AND LocalMinute("&amp;$E$17&amp;")="&amp;G187&amp;"))", "Bar", "", "Close", "5", "0", "", "", "","FALSE","T"))</f>
        <v/>
      </c>
      <c r="X187" s="115" t="str">
        <f>IF(O187=1,"",RTD("cqg.rtd",,"StudyData", "(Vol("&amp;$E$18&amp;")when  (LocalYear("&amp;$E$18&amp;")="&amp;$D$7&amp;" AND LocalMonth("&amp;$E$18&amp;")="&amp;$C$7&amp;" AND LocalDay("&amp;$E$18&amp;")="&amp;$B$7&amp;" AND LocalHour("&amp;$E$18&amp;")="&amp;F187&amp;" AND LocalMinute("&amp;$E$18&amp;")="&amp;G187&amp;"))", "Bar", "", "Close", "5", "0", "", "", "","FALSE","T"))</f>
        <v/>
      </c>
      <c r="Y187" s="115" t="str">
        <f>IF(O187=1,"",RTD("cqg.rtd",,"StudyData", "(Vol("&amp;$E$19&amp;")when  (LocalYear("&amp;$E$19&amp;")="&amp;$D$8&amp;" AND LocalMonth("&amp;$E$19&amp;")="&amp;$C$8&amp;" AND LocalDay("&amp;$E$19&amp;")="&amp;$B$8&amp;" AND LocalHour("&amp;$E$19&amp;")="&amp;F187&amp;" AND LocalMinute("&amp;$E$19&amp;")="&amp;G187&amp;"))", "Bar", "", "Close", "5", "0", "", "", "","FALSE","T"))</f>
        <v/>
      </c>
      <c r="Z187" s="115" t="str">
        <f>IF(O187=1,"",RTD("cqg.rtd",,"StudyData", "(Vol("&amp;$E$20&amp;")when  (LocalYear("&amp;$E$20&amp;")="&amp;$D$9&amp;" AND LocalMonth("&amp;$E$20&amp;")="&amp;$C$9&amp;" AND LocalDay("&amp;$E$20&amp;")="&amp;$B$9&amp;" AND LocalHour("&amp;$E$20&amp;")="&amp;F187&amp;" AND LocalMinute("&amp;$E$20&amp;")="&amp;G187&amp;"))", "Bar", "", "Close", "5", "0", "", "", "","FALSE","T"))</f>
        <v/>
      </c>
      <c r="AA187" s="115" t="str">
        <f>IF(O187=1,"",RTD("cqg.rtd",,"StudyData", "(Vol("&amp;$E$21&amp;")when  (LocalYear("&amp;$E$21&amp;")="&amp;$D$10&amp;" AND LocalMonth("&amp;$E$21&amp;")="&amp;$C$10&amp;" AND LocalDay("&amp;$E$21&amp;")="&amp;$B$10&amp;" AND LocalHour("&amp;$E$21&amp;")="&amp;F187&amp;" AND LocalMinute("&amp;$E$21&amp;")="&amp;G187&amp;"))", "Bar", "", "Close", "5", "0", "", "", "","FALSE","T"))</f>
        <v/>
      </c>
      <c r="AB187" s="115" t="str">
        <f>IF(O187=1,"",RTD("cqg.rtd",,"StudyData", "(Vol("&amp;$E$21&amp;")when  (LocalYear("&amp;$E$21&amp;")="&amp;$D$11&amp;" AND LocalMonth("&amp;$E$21&amp;")="&amp;$C$11&amp;" AND LocalDay("&amp;$E$21&amp;")="&amp;$B$11&amp;" AND LocalHour("&amp;$E$21&amp;")="&amp;F187&amp;" AND LocalMinute("&amp;$E$21&amp;")="&amp;G187&amp;"))", "Bar", "", "Close", "5", "0", "", "", "","FALSE","T"))</f>
        <v/>
      </c>
      <c r="AC187" s="116" t="str">
        <f t="shared" si="23"/>
        <v/>
      </c>
      <c r="AE187" s="115" t="str">
        <f ca="1">IF($R187=1,SUM($S$1:S187),"")</f>
        <v/>
      </c>
      <c r="AF187" s="115" t="str">
        <f ca="1">IF($R187=1,SUM($T$1:T187),"")</f>
        <v/>
      </c>
      <c r="AG187" s="115" t="str">
        <f ca="1">IF($R187=1,SUM($U$1:U187),"")</f>
        <v/>
      </c>
      <c r="AH187" s="115" t="str">
        <f ca="1">IF($R187=1,SUM($V$1:V187),"")</f>
        <v/>
      </c>
      <c r="AI187" s="115" t="str">
        <f ca="1">IF($R187=1,SUM($W$1:W187),"")</f>
        <v/>
      </c>
      <c r="AJ187" s="115" t="str">
        <f ca="1">IF($R187=1,SUM($X$1:X187),"")</f>
        <v/>
      </c>
      <c r="AK187" s="115" t="str">
        <f ca="1">IF($R187=1,SUM($Y$1:Y187),"")</f>
        <v/>
      </c>
      <c r="AL187" s="115" t="str">
        <f ca="1">IF($R187=1,SUM($Z$1:Z187),"")</f>
        <v/>
      </c>
      <c r="AM187" s="115" t="str">
        <f ca="1">IF($R187=1,SUM($AA$1:AA187),"")</f>
        <v/>
      </c>
      <c r="AN187" s="115" t="str">
        <f ca="1">IF($R187=1,SUM($AB$1:AB187),"")</f>
        <v/>
      </c>
      <c r="AO187" s="115" t="str">
        <f ca="1">IF($R187=1,SUM($AC$1:AC187),"")</f>
        <v/>
      </c>
      <c r="AQ187" s="120" t="str">
        <f t="shared" si="28"/>
        <v>22:50</v>
      </c>
    </row>
    <row r="188" spans="6:43" x14ac:dyDescent="0.3">
      <c r="F188" s="115">
        <f t="shared" si="29"/>
        <v>22</v>
      </c>
      <c r="G188" s="117">
        <f t="shared" si="24"/>
        <v>55</v>
      </c>
      <c r="H188" s="118">
        <f t="shared" si="25"/>
        <v>0.95486111111111116</v>
      </c>
      <c r="K188" s="116" t="str">
        <f xml:space="preserve"> IF(O188=1,"",RTD("cqg.rtd",,"StudyData",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/>
      </c>
      <c r="L188" s="116" t="e">
        <f>IF(K188="",NA(),RTD("cqg.rtd",,"StudyData",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>#N/A</v>
      </c>
      <c r="O188" s="115">
        <f t="shared" si="26"/>
        <v>1</v>
      </c>
      <c r="R188" s="115">
        <f t="shared" ca="1" si="27"/>
        <v>1.1519999999999833</v>
      </c>
      <c r="S188" s="115" t="str">
        <f>IF(O188=1,"",RTD("cqg.rtd",,"StudyData", "(Vol("&amp;$E$13&amp;")when  (LocalYear("&amp;$E$13&amp;")="&amp;$D$2&amp;" AND LocalMonth("&amp;$E$13&amp;")="&amp;$C$2&amp;" AND LocalDay("&amp;$E$13&amp;")="&amp;$B$2&amp;" AND LocalHour("&amp;$E$13&amp;")="&amp;F188&amp;" AND LocalMinute("&amp;$E$13&amp;")="&amp;G188&amp;"))", "Bar", "", "Close", "5", "0", "", "", "","FALSE","T"))</f>
        <v/>
      </c>
      <c r="T188" s="115" t="str">
        <f>IF(O188=1,"",RTD("cqg.rtd",,"StudyData", "(Vol("&amp;$E$14&amp;")when  (LocalYear("&amp;$E$14&amp;")="&amp;$D$3&amp;" AND LocalMonth("&amp;$E$14&amp;")="&amp;$C$3&amp;" AND LocalDay("&amp;$E$14&amp;")="&amp;$B$3&amp;" AND LocalHour("&amp;$E$14&amp;")="&amp;F188&amp;" AND LocalMinute("&amp;$E$14&amp;")="&amp;G188&amp;"))", "Bar", "", "Close", "5", "0", "", "", "","FALSE","T"))</f>
        <v/>
      </c>
      <c r="U188" s="115" t="str">
        <f>IF(O188=1,"",RTD("cqg.rtd",,"StudyData", "(Vol("&amp;$E$15&amp;")when  (LocalYear("&amp;$E$15&amp;")="&amp;$D$4&amp;" AND LocalMonth("&amp;$E$15&amp;")="&amp;$C$4&amp;" AND LocalDay("&amp;$E$15&amp;")="&amp;$B$4&amp;" AND LocalHour("&amp;$E$15&amp;")="&amp;F188&amp;" AND LocalMinute("&amp;$E$15&amp;")="&amp;G188&amp;"))", "Bar", "", "Close", "5", "0", "", "", "","FALSE","T"))</f>
        <v/>
      </c>
      <c r="V188" s="115" t="str">
        <f>IF(O188=1,"",RTD("cqg.rtd",,"StudyData", "(Vol("&amp;$E$16&amp;")when  (LocalYear("&amp;$E$16&amp;")="&amp;$D$5&amp;" AND LocalMonth("&amp;$E$16&amp;")="&amp;$C$5&amp;" AND LocalDay("&amp;$E$16&amp;")="&amp;$B$5&amp;" AND LocalHour("&amp;$E$16&amp;")="&amp;F188&amp;" AND LocalMinute("&amp;$E$16&amp;")="&amp;G188&amp;"))", "Bar", "", "Close", "5", "0", "", "", "","FALSE","T"))</f>
        <v/>
      </c>
      <c r="W188" s="115" t="str">
        <f>IF(O188=1,"",RTD("cqg.rtd",,"StudyData", "(Vol("&amp;$E$17&amp;")when  (LocalYear("&amp;$E$17&amp;")="&amp;$D$6&amp;" AND LocalMonth("&amp;$E$17&amp;")="&amp;$C$6&amp;" AND LocalDay("&amp;$E$17&amp;")="&amp;$B$6&amp;" AND LocalHour("&amp;$E$17&amp;")="&amp;F188&amp;" AND LocalMinute("&amp;$E$17&amp;")="&amp;G188&amp;"))", "Bar", "", "Close", "5", "0", "", "", "","FALSE","T"))</f>
        <v/>
      </c>
      <c r="X188" s="115" t="str">
        <f>IF(O188=1,"",RTD("cqg.rtd",,"StudyData", "(Vol("&amp;$E$18&amp;")when  (LocalYear("&amp;$E$18&amp;")="&amp;$D$7&amp;" AND LocalMonth("&amp;$E$18&amp;")="&amp;$C$7&amp;" AND LocalDay("&amp;$E$18&amp;")="&amp;$B$7&amp;" AND LocalHour("&amp;$E$18&amp;")="&amp;F188&amp;" AND LocalMinute("&amp;$E$18&amp;")="&amp;G188&amp;"))", "Bar", "", "Close", "5", "0", "", "", "","FALSE","T"))</f>
        <v/>
      </c>
      <c r="Y188" s="115" t="str">
        <f>IF(O188=1,"",RTD("cqg.rtd",,"StudyData", "(Vol("&amp;$E$19&amp;")when  (LocalYear("&amp;$E$19&amp;")="&amp;$D$8&amp;" AND LocalMonth("&amp;$E$19&amp;")="&amp;$C$8&amp;" AND LocalDay("&amp;$E$19&amp;")="&amp;$B$8&amp;" AND LocalHour("&amp;$E$19&amp;")="&amp;F188&amp;" AND LocalMinute("&amp;$E$19&amp;")="&amp;G188&amp;"))", "Bar", "", "Close", "5", "0", "", "", "","FALSE","T"))</f>
        <v/>
      </c>
      <c r="Z188" s="115" t="str">
        <f>IF(O188=1,"",RTD("cqg.rtd",,"StudyData", "(Vol("&amp;$E$20&amp;")when  (LocalYear("&amp;$E$20&amp;")="&amp;$D$9&amp;" AND LocalMonth("&amp;$E$20&amp;")="&amp;$C$9&amp;" AND LocalDay("&amp;$E$20&amp;")="&amp;$B$9&amp;" AND LocalHour("&amp;$E$20&amp;")="&amp;F188&amp;" AND LocalMinute("&amp;$E$20&amp;")="&amp;G188&amp;"))", "Bar", "", "Close", "5", "0", "", "", "","FALSE","T"))</f>
        <v/>
      </c>
      <c r="AA188" s="115" t="str">
        <f>IF(O188=1,"",RTD("cqg.rtd",,"StudyData", "(Vol("&amp;$E$21&amp;")when  (LocalYear("&amp;$E$21&amp;")="&amp;$D$10&amp;" AND LocalMonth("&amp;$E$21&amp;")="&amp;$C$10&amp;" AND LocalDay("&amp;$E$21&amp;")="&amp;$B$10&amp;" AND LocalHour("&amp;$E$21&amp;")="&amp;F188&amp;" AND LocalMinute("&amp;$E$21&amp;")="&amp;G188&amp;"))", "Bar", "", "Close", "5", "0", "", "", "","FALSE","T"))</f>
        <v/>
      </c>
      <c r="AB188" s="115" t="str">
        <f>IF(O188=1,"",RTD("cqg.rtd",,"StudyData", "(Vol("&amp;$E$21&amp;")when  (LocalYear("&amp;$E$21&amp;")="&amp;$D$11&amp;" AND LocalMonth("&amp;$E$21&amp;")="&amp;$C$11&amp;" AND LocalDay("&amp;$E$21&amp;")="&amp;$B$11&amp;" AND LocalHour("&amp;$E$21&amp;")="&amp;F188&amp;" AND LocalMinute("&amp;$E$21&amp;")="&amp;G188&amp;"))", "Bar", "", "Close", "5", "0", "", "", "","FALSE","T"))</f>
        <v/>
      </c>
      <c r="AC188" s="116" t="str">
        <f t="shared" si="23"/>
        <v/>
      </c>
      <c r="AE188" s="115" t="str">
        <f ca="1">IF($R188=1,SUM($S$1:S188),"")</f>
        <v/>
      </c>
      <c r="AF188" s="115" t="str">
        <f ca="1">IF($R188=1,SUM($T$1:T188),"")</f>
        <v/>
      </c>
      <c r="AG188" s="115" t="str">
        <f ca="1">IF($R188=1,SUM($U$1:U188),"")</f>
        <v/>
      </c>
      <c r="AH188" s="115" t="str">
        <f ca="1">IF($R188=1,SUM($V$1:V188),"")</f>
        <v/>
      </c>
      <c r="AI188" s="115" t="str">
        <f ca="1">IF($R188=1,SUM($W$1:W188),"")</f>
        <v/>
      </c>
      <c r="AJ188" s="115" t="str">
        <f ca="1">IF($R188=1,SUM($X$1:X188),"")</f>
        <v/>
      </c>
      <c r="AK188" s="115" t="str">
        <f ca="1">IF($R188=1,SUM($Y$1:Y188),"")</f>
        <v/>
      </c>
      <c r="AL188" s="115" t="str">
        <f ca="1">IF($R188=1,SUM($Z$1:Z188),"")</f>
        <v/>
      </c>
      <c r="AM188" s="115" t="str">
        <f ca="1">IF($R188=1,SUM($AA$1:AA188),"")</f>
        <v/>
      </c>
      <c r="AN188" s="115" t="str">
        <f ca="1">IF($R188=1,SUM($AB$1:AB188),"")</f>
        <v/>
      </c>
      <c r="AO188" s="115" t="str">
        <f ca="1">IF($R188=1,SUM($AC$1:AC188),"")</f>
        <v/>
      </c>
      <c r="AQ188" s="120" t="str">
        <f t="shared" si="28"/>
        <v>22:55</v>
      </c>
    </row>
    <row r="189" spans="6:43" x14ac:dyDescent="0.3">
      <c r="F189" s="115">
        <f t="shared" si="29"/>
        <v>23</v>
      </c>
      <c r="G189" s="117" t="str">
        <f t="shared" si="24"/>
        <v>00</v>
      </c>
      <c r="H189" s="118">
        <f t="shared" si="25"/>
        <v>0.95833333333333337</v>
      </c>
      <c r="K189" s="116" t="str">
        <f xml:space="preserve"> IF(O189=1,"",RTD("cqg.rtd",,"StudyData",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/>
      </c>
      <c r="L189" s="116" t="e">
        <f>IF(K189="",NA(),RTD("cqg.rtd",,"StudyData",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>#N/A</v>
      </c>
      <c r="O189" s="115">
        <f t="shared" si="26"/>
        <v>1</v>
      </c>
      <c r="R189" s="115">
        <f t="shared" ca="1" si="27"/>
        <v>1.1529999999999831</v>
      </c>
      <c r="S189" s="115" t="str">
        <f>IF(O189=1,"",RTD("cqg.rtd",,"StudyData", "(Vol("&amp;$E$13&amp;")when  (LocalYear("&amp;$E$13&amp;")="&amp;$D$2&amp;" AND LocalMonth("&amp;$E$13&amp;")="&amp;$C$2&amp;" AND LocalDay("&amp;$E$13&amp;")="&amp;$B$2&amp;" AND LocalHour("&amp;$E$13&amp;")="&amp;F189&amp;" AND LocalMinute("&amp;$E$13&amp;")="&amp;G189&amp;"))", "Bar", "", "Close", "5", "0", "", "", "","FALSE","T"))</f>
        <v/>
      </c>
      <c r="T189" s="115" t="str">
        <f>IF(O189=1,"",RTD("cqg.rtd",,"StudyData", "(Vol("&amp;$E$14&amp;")when  (LocalYear("&amp;$E$14&amp;")="&amp;$D$3&amp;" AND LocalMonth("&amp;$E$14&amp;")="&amp;$C$3&amp;" AND LocalDay("&amp;$E$14&amp;")="&amp;$B$3&amp;" AND LocalHour("&amp;$E$14&amp;")="&amp;F189&amp;" AND LocalMinute("&amp;$E$14&amp;")="&amp;G189&amp;"))", "Bar", "", "Close", "5", "0", "", "", "","FALSE","T"))</f>
        <v/>
      </c>
      <c r="U189" s="115" t="str">
        <f>IF(O189=1,"",RTD("cqg.rtd",,"StudyData", "(Vol("&amp;$E$15&amp;")when  (LocalYear("&amp;$E$15&amp;")="&amp;$D$4&amp;" AND LocalMonth("&amp;$E$15&amp;")="&amp;$C$4&amp;" AND LocalDay("&amp;$E$15&amp;")="&amp;$B$4&amp;" AND LocalHour("&amp;$E$15&amp;")="&amp;F189&amp;" AND LocalMinute("&amp;$E$15&amp;")="&amp;G189&amp;"))", "Bar", "", "Close", "5", "0", "", "", "","FALSE","T"))</f>
        <v/>
      </c>
      <c r="V189" s="115" t="str">
        <f>IF(O189=1,"",RTD("cqg.rtd",,"StudyData", "(Vol("&amp;$E$16&amp;")when  (LocalYear("&amp;$E$16&amp;")="&amp;$D$5&amp;" AND LocalMonth("&amp;$E$16&amp;")="&amp;$C$5&amp;" AND LocalDay("&amp;$E$16&amp;")="&amp;$B$5&amp;" AND LocalHour("&amp;$E$16&amp;")="&amp;F189&amp;" AND LocalMinute("&amp;$E$16&amp;")="&amp;G189&amp;"))", "Bar", "", "Close", "5", "0", "", "", "","FALSE","T"))</f>
        <v/>
      </c>
      <c r="W189" s="115" t="str">
        <f>IF(O189=1,"",RTD("cqg.rtd",,"StudyData", "(Vol("&amp;$E$17&amp;")when  (LocalYear("&amp;$E$17&amp;")="&amp;$D$6&amp;" AND LocalMonth("&amp;$E$17&amp;")="&amp;$C$6&amp;" AND LocalDay("&amp;$E$17&amp;")="&amp;$B$6&amp;" AND LocalHour("&amp;$E$17&amp;")="&amp;F189&amp;" AND LocalMinute("&amp;$E$17&amp;")="&amp;G189&amp;"))", "Bar", "", "Close", "5", "0", "", "", "","FALSE","T"))</f>
        <v/>
      </c>
      <c r="X189" s="115" t="str">
        <f>IF(O189=1,"",RTD("cqg.rtd",,"StudyData", "(Vol("&amp;$E$18&amp;")when  (LocalYear("&amp;$E$18&amp;")="&amp;$D$7&amp;" AND LocalMonth("&amp;$E$18&amp;")="&amp;$C$7&amp;" AND LocalDay("&amp;$E$18&amp;")="&amp;$B$7&amp;" AND LocalHour("&amp;$E$18&amp;")="&amp;F189&amp;" AND LocalMinute("&amp;$E$18&amp;")="&amp;G189&amp;"))", "Bar", "", "Close", "5", "0", "", "", "","FALSE","T"))</f>
        <v/>
      </c>
      <c r="Y189" s="115" t="str">
        <f>IF(O189=1,"",RTD("cqg.rtd",,"StudyData", "(Vol("&amp;$E$19&amp;")when  (LocalYear("&amp;$E$19&amp;")="&amp;$D$8&amp;" AND LocalMonth("&amp;$E$19&amp;")="&amp;$C$8&amp;" AND LocalDay("&amp;$E$19&amp;")="&amp;$B$8&amp;" AND LocalHour("&amp;$E$19&amp;")="&amp;F189&amp;" AND LocalMinute("&amp;$E$19&amp;")="&amp;G189&amp;"))", "Bar", "", "Close", "5", "0", "", "", "","FALSE","T"))</f>
        <v/>
      </c>
      <c r="Z189" s="115" t="str">
        <f>IF(O189=1,"",RTD("cqg.rtd",,"StudyData", "(Vol("&amp;$E$20&amp;")when  (LocalYear("&amp;$E$20&amp;")="&amp;$D$9&amp;" AND LocalMonth("&amp;$E$20&amp;")="&amp;$C$9&amp;" AND LocalDay("&amp;$E$20&amp;")="&amp;$B$9&amp;" AND LocalHour("&amp;$E$20&amp;")="&amp;F189&amp;" AND LocalMinute("&amp;$E$20&amp;")="&amp;G189&amp;"))", "Bar", "", "Close", "5", "0", "", "", "","FALSE","T"))</f>
        <v/>
      </c>
      <c r="AA189" s="115" t="str">
        <f>IF(O189=1,"",RTD("cqg.rtd",,"StudyData", "(Vol("&amp;$E$21&amp;")when  (LocalYear("&amp;$E$21&amp;")="&amp;$D$10&amp;" AND LocalMonth("&amp;$E$21&amp;")="&amp;$C$10&amp;" AND LocalDay("&amp;$E$21&amp;")="&amp;$B$10&amp;" AND LocalHour("&amp;$E$21&amp;")="&amp;F189&amp;" AND LocalMinute("&amp;$E$21&amp;")="&amp;G189&amp;"))", "Bar", "", "Close", "5", "0", "", "", "","FALSE","T"))</f>
        <v/>
      </c>
      <c r="AB189" s="115" t="str">
        <f>IF(O189=1,"",RTD("cqg.rtd",,"StudyData", "(Vol("&amp;$E$21&amp;")when  (LocalYear("&amp;$E$21&amp;")="&amp;$D$11&amp;" AND LocalMonth("&amp;$E$21&amp;")="&amp;$C$11&amp;" AND LocalDay("&amp;$E$21&amp;")="&amp;$B$11&amp;" AND LocalHour("&amp;$E$21&amp;")="&amp;F189&amp;" AND LocalMinute("&amp;$E$21&amp;")="&amp;G189&amp;"))", "Bar", "", "Close", "5", "0", "", "", "","FALSE","T"))</f>
        <v/>
      </c>
      <c r="AC189" s="116" t="str">
        <f t="shared" si="23"/>
        <v/>
      </c>
      <c r="AE189" s="115" t="str">
        <f ca="1">IF($R189=1,SUM($S$1:S189),"")</f>
        <v/>
      </c>
      <c r="AF189" s="115" t="str">
        <f ca="1">IF($R189=1,SUM($T$1:T189),"")</f>
        <v/>
      </c>
      <c r="AG189" s="115" t="str">
        <f ca="1">IF($R189=1,SUM($U$1:U189),"")</f>
        <v/>
      </c>
      <c r="AH189" s="115" t="str">
        <f ca="1">IF($R189=1,SUM($V$1:V189),"")</f>
        <v/>
      </c>
      <c r="AI189" s="115" t="str">
        <f ca="1">IF($R189=1,SUM($W$1:W189),"")</f>
        <v/>
      </c>
      <c r="AJ189" s="115" t="str">
        <f ca="1">IF($R189=1,SUM($X$1:X189),"")</f>
        <v/>
      </c>
      <c r="AK189" s="115" t="str">
        <f ca="1">IF($R189=1,SUM($Y$1:Y189),"")</f>
        <v/>
      </c>
      <c r="AL189" s="115" t="str">
        <f ca="1">IF($R189=1,SUM($Z$1:Z189),"")</f>
        <v/>
      </c>
      <c r="AM189" s="115" t="str">
        <f ca="1">IF($R189=1,SUM($AA$1:AA189),"")</f>
        <v/>
      </c>
      <c r="AN189" s="115" t="str">
        <f ca="1">IF($R189=1,SUM($AB$1:AB189),"")</f>
        <v/>
      </c>
      <c r="AO189" s="115" t="str">
        <f ca="1">IF($R189=1,SUM($AC$1:AC189),"")</f>
        <v/>
      </c>
      <c r="AQ189" s="120" t="str">
        <f t="shared" si="28"/>
        <v>23:00</v>
      </c>
    </row>
    <row r="190" spans="6:43" x14ac:dyDescent="0.3">
      <c r="F190" s="115">
        <f t="shared" si="29"/>
        <v>23</v>
      </c>
      <c r="G190" s="117" t="str">
        <f t="shared" si="24"/>
        <v>05</v>
      </c>
      <c r="H190" s="118">
        <f t="shared" si="25"/>
        <v>0.96180555555555547</v>
      </c>
      <c r="K190" s="116" t="str">
        <f xml:space="preserve"> IF(O190=1,"",RTD("cqg.rtd",,"StudyData",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/>
      </c>
      <c r="L190" s="116" t="e">
        <f>IF(K190="",NA(),RTD("cqg.rtd",,"StudyData",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>#N/A</v>
      </c>
      <c r="O190" s="115">
        <f t="shared" si="26"/>
        <v>1</v>
      </c>
      <c r="R190" s="115">
        <f t="shared" ca="1" si="27"/>
        <v>1.153999999999983</v>
      </c>
      <c r="S190" s="115" t="str">
        <f>IF(O190=1,"",RTD("cqg.rtd",,"StudyData", "(Vol("&amp;$E$13&amp;")when  (LocalYear("&amp;$E$13&amp;")="&amp;$D$2&amp;" AND LocalMonth("&amp;$E$13&amp;")="&amp;$C$2&amp;" AND LocalDay("&amp;$E$13&amp;")="&amp;$B$2&amp;" AND LocalHour("&amp;$E$13&amp;")="&amp;F190&amp;" AND LocalMinute("&amp;$E$13&amp;")="&amp;G190&amp;"))", "Bar", "", "Close", "5", "0", "", "", "","FALSE","T"))</f>
        <v/>
      </c>
      <c r="T190" s="115" t="str">
        <f>IF(O190=1,"",RTD("cqg.rtd",,"StudyData", "(Vol("&amp;$E$14&amp;")when  (LocalYear("&amp;$E$14&amp;")="&amp;$D$3&amp;" AND LocalMonth("&amp;$E$14&amp;")="&amp;$C$3&amp;" AND LocalDay("&amp;$E$14&amp;")="&amp;$B$3&amp;" AND LocalHour("&amp;$E$14&amp;")="&amp;F190&amp;" AND LocalMinute("&amp;$E$14&amp;")="&amp;G190&amp;"))", "Bar", "", "Close", "5", "0", "", "", "","FALSE","T"))</f>
        <v/>
      </c>
      <c r="U190" s="115" t="str">
        <f>IF(O190=1,"",RTD("cqg.rtd",,"StudyData", "(Vol("&amp;$E$15&amp;")when  (LocalYear("&amp;$E$15&amp;")="&amp;$D$4&amp;" AND LocalMonth("&amp;$E$15&amp;")="&amp;$C$4&amp;" AND LocalDay("&amp;$E$15&amp;")="&amp;$B$4&amp;" AND LocalHour("&amp;$E$15&amp;")="&amp;F190&amp;" AND LocalMinute("&amp;$E$15&amp;")="&amp;G190&amp;"))", "Bar", "", "Close", "5", "0", "", "", "","FALSE","T"))</f>
        <v/>
      </c>
      <c r="V190" s="115" t="str">
        <f>IF(O190=1,"",RTD("cqg.rtd",,"StudyData", "(Vol("&amp;$E$16&amp;")when  (LocalYear("&amp;$E$16&amp;")="&amp;$D$5&amp;" AND LocalMonth("&amp;$E$16&amp;")="&amp;$C$5&amp;" AND LocalDay("&amp;$E$16&amp;")="&amp;$B$5&amp;" AND LocalHour("&amp;$E$16&amp;")="&amp;F190&amp;" AND LocalMinute("&amp;$E$16&amp;")="&amp;G190&amp;"))", "Bar", "", "Close", "5", "0", "", "", "","FALSE","T"))</f>
        <v/>
      </c>
      <c r="W190" s="115" t="str">
        <f>IF(O190=1,"",RTD("cqg.rtd",,"StudyData", "(Vol("&amp;$E$17&amp;")when  (LocalYear("&amp;$E$17&amp;")="&amp;$D$6&amp;" AND LocalMonth("&amp;$E$17&amp;")="&amp;$C$6&amp;" AND LocalDay("&amp;$E$17&amp;")="&amp;$B$6&amp;" AND LocalHour("&amp;$E$17&amp;")="&amp;F190&amp;" AND LocalMinute("&amp;$E$17&amp;")="&amp;G190&amp;"))", "Bar", "", "Close", "5", "0", "", "", "","FALSE","T"))</f>
        <v/>
      </c>
      <c r="X190" s="115" t="str">
        <f>IF(O190=1,"",RTD("cqg.rtd",,"StudyData", "(Vol("&amp;$E$18&amp;")when  (LocalYear("&amp;$E$18&amp;")="&amp;$D$7&amp;" AND LocalMonth("&amp;$E$18&amp;")="&amp;$C$7&amp;" AND LocalDay("&amp;$E$18&amp;")="&amp;$B$7&amp;" AND LocalHour("&amp;$E$18&amp;")="&amp;F190&amp;" AND LocalMinute("&amp;$E$18&amp;")="&amp;G190&amp;"))", "Bar", "", "Close", "5", "0", "", "", "","FALSE","T"))</f>
        <v/>
      </c>
      <c r="Y190" s="115" t="str">
        <f>IF(O190=1,"",RTD("cqg.rtd",,"StudyData", "(Vol("&amp;$E$19&amp;")when  (LocalYear("&amp;$E$19&amp;")="&amp;$D$8&amp;" AND LocalMonth("&amp;$E$19&amp;")="&amp;$C$8&amp;" AND LocalDay("&amp;$E$19&amp;")="&amp;$B$8&amp;" AND LocalHour("&amp;$E$19&amp;")="&amp;F190&amp;" AND LocalMinute("&amp;$E$19&amp;")="&amp;G190&amp;"))", "Bar", "", "Close", "5", "0", "", "", "","FALSE","T"))</f>
        <v/>
      </c>
      <c r="Z190" s="115" t="str">
        <f>IF(O190=1,"",RTD("cqg.rtd",,"StudyData", "(Vol("&amp;$E$20&amp;")when  (LocalYear("&amp;$E$20&amp;")="&amp;$D$9&amp;" AND LocalMonth("&amp;$E$20&amp;")="&amp;$C$9&amp;" AND LocalDay("&amp;$E$20&amp;")="&amp;$B$9&amp;" AND LocalHour("&amp;$E$20&amp;")="&amp;F190&amp;" AND LocalMinute("&amp;$E$20&amp;")="&amp;G190&amp;"))", "Bar", "", "Close", "5", "0", "", "", "","FALSE","T"))</f>
        <v/>
      </c>
      <c r="AA190" s="115" t="str">
        <f>IF(O190=1,"",RTD("cqg.rtd",,"StudyData", "(Vol("&amp;$E$21&amp;")when  (LocalYear("&amp;$E$21&amp;")="&amp;$D$10&amp;" AND LocalMonth("&amp;$E$21&amp;")="&amp;$C$10&amp;" AND LocalDay("&amp;$E$21&amp;")="&amp;$B$10&amp;" AND LocalHour("&amp;$E$21&amp;")="&amp;F190&amp;" AND LocalMinute("&amp;$E$21&amp;")="&amp;G190&amp;"))", "Bar", "", "Close", "5", "0", "", "", "","FALSE","T"))</f>
        <v/>
      </c>
      <c r="AB190" s="115" t="str">
        <f>IF(O190=1,"",RTD("cqg.rtd",,"StudyData", "(Vol("&amp;$E$21&amp;")when  (LocalYear("&amp;$E$21&amp;")="&amp;$D$11&amp;" AND LocalMonth("&amp;$E$21&amp;")="&amp;$C$11&amp;" AND LocalDay("&amp;$E$21&amp;")="&amp;$B$11&amp;" AND LocalHour("&amp;$E$21&amp;")="&amp;F190&amp;" AND LocalMinute("&amp;$E$21&amp;")="&amp;G190&amp;"))", "Bar", "", "Close", "5", "0", "", "", "","FALSE","T"))</f>
        <v/>
      </c>
      <c r="AC190" s="116" t="str">
        <f t="shared" si="23"/>
        <v/>
      </c>
      <c r="AE190" s="115" t="str">
        <f ca="1">IF($R190=1,SUM($S$1:S190),"")</f>
        <v/>
      </c>
      <c r="AF190" s="115" t="str">
        <f ca="1">IF($R190=1,SUM($T$1:T190),"")</f>
        <v/>
      </c>
      <c r="AG190" s="115" t="str">
        <f ca="1">IF($R190=1,SUM($U$1:U190),"")</f>
        <v/>
      </c>
      <c r="AH190" s="115" t="str">
        <f ca="1">IF($R190=1,SUM($V$1:V190),"")</f>
        <v/>
      </c>
      <c r="AI190" s="115" t="str">
        <f ca="1">IF($R190=1,SUM($W$1:W190),"")</f>
        <v/>
      </c>
      <c r="AJ190" s="115" t="str">
        <f ca="1">IF($R190=1,SUM($X$1:X190),"")</f>
        <v/>
      </c>
      <c r="AK190" s="115" t="str">
        <f ca="1">IF($R190=1,SUM($Y$1:Y190),"")</f>
        <v/>
      </c>
      <c r="AL190" s="115" t="str">
        <f ca="1">IF($R190=1,SUM($Z$1:Z190),"")</f>
        <v/>
      </c>
      <c r="AM190" s="115" t="str">
        <f ca="1">IF($R190=1,SUM($AA$1:AA190),"")</f>
        <v/>
      </c>
      <c r="AN190" s="115" t="str">
        <f ca="1">IF($R190=1,SUM($AB$1:AB190),"")</f>
        <v/>
      </c>
      <c r="AO190" s="115" t="str">
        <f ca="1">IF($R190=1,SUM($AC$1:AC190),"")</f>
        <v/>
      </c>
      <c r="AQ190" s="120" t="str">
        <f t="shared" si="28"/>
        <v>23:05</v>
      </c>
    </row>
    <row r="191" spans="6:43" x14ac:dyDescent="0.3">
      <c r="F191" s="115">
        <f t="shared" si="29"/>
        <v>23</v>
      </c>
      <c r="G191" s="117">
        <f t="shared" si="24"/>
        <v>10</v>
      </c>
      <c r="H191" s="118">
        <f t="shared" si="25"/>
        <v>0.96527777777777779</v>
      </c>
      <c r="K191" s="116" t="str">
        <f xml:space="preserve"> IF(O191=1,"",RTD("cqg.rtd",,"StudyData",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/>
      </c>
      <c r="L191" s="116" t="e">
        <f>IF(K191="",NA(),RTD("cqg.rtd",,"StudyData",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>#N/A</v>
      </c>
      <c r="O191" s="115">
        <f t="shared" si="26"/>
        <v>1</v>
      </c>
      <c r="R191" s="115">
        <f t="shared" ca="1" si="27"/>
        <v>1.1549999999999829</v>
      </c>
      <c r="S191" s="115" t="str">
        <f>IF(O191=1,"",RTD("cqg.rtd",,"StudyData", "(Vol("&amp;$E$13&amp;")when  (LocalYear("&amp;$E$13&amp;")="&amp;$D$2&amp;" AND LocalMonth("&amp;$E$13&amp;")="&amp;$C$2&amp;" AND LocalDay("&amp;$E$13&amp;")="&amp;$B$2&amp;" AND LocalHour("&amp;$E$13&amp;")="&amp;F191&amp;" AND LocalMinute("&amp;$E$13&amp;")="&amp;G191&amp;"))", "Bar", "", "Close", "5", "0", "", "", "","FALSE","T"))</f>
        <v/>
      </c>
      <c r="T191" s="115" t="str">
        <f>IF(O191=1,"",RTD("cqg.rtd",,"StudyData", "(Vol("&amp;$E$14&amp;")when  (LocalYear("&amp;$E$14&amp;")="&amp;$D$3&amp;" AND LocalMonth("&amp;$E$14&amp;")="&amp;$C$3&amp;" AND LocalDay("&amp;$E$14&amp;")="&amp;$B$3&amp;" AND LocalHour("&amp;$E$14&amp;")="&amp;F191&amp;" AND LocalMinute("&amp;$E$14&amp;")="&amp;G191&amp;"))", "Bar", "", "Close", "5", "0", "", "", "","FALSE","T"))</f>
        <v/>
      </c>
      <c r="U191" s="115" t="str">
        <f>IF(O191=1,"",RTD("cqg.rtd",,"StudyData", "(Vol("&amp;$E$15&amp;")when  (LocalYear("&amp;$E$15&amp;")="&amp;$D$4&amp;" AND LocalMonth("&amp;$E$15&amp;")="&amp;$C$4&amp;" AND LocalDay("&amp;$E$15&amp;")="&amp;$B$4&amp;" AND LocalHour("&amp;$E$15&amp;")="&amp;F191&amp;" AND LocalMinute("&amp;$E$15&amp;")="&amp;G191&amp;"))", "Bar", "", "Close", "5", "0", "", "", "","FALSE","T"))</f>
        <v/>
      </c>
      <c r="V191" s="115" t="str">
        <f>IF(O191=1,"",RTD("cqg.rtd",,"StudyData", "(Vol("&amp;$E$16&amp;")when  (LocalYear("&amp;$E$16&amp;")="&amp;$D$5&amp;" AND LocalMonth("&amp;$E$16&amp;")="&amp;$C$5&amp;" AND LocalDay("&amp;$E$16&amp;")="&amp;$B$5&amp;" AND LocalHour("&amp;$E$16&amp;")="&amp;F191&amp;" AND LocalMinute("&amp;$E$16&amp;")="&amp;G191&amp;"))", "Bar", "", "Close", "5", "0", "", "", "","FALSE","T"))</f>
        <v/>
      </c>
      <c r="W191" s="115" t="str">
        <f>IF(O191=1,"",RTD("cqg.rtd",,"StudyData", "(Vol("&amp;$E$17&amp;")when  (LocalYear("&amp;$E$17&amp;")="&amp;$D$6&amp;" AND LocalMonth("&amp;$E$17&amp;")="&amp;$C$6&amp;" AND LocalDay("&amp;$E$17&amp;")="&amp;$B$6&amp;" AND LocalHour("&amp;$E$17&amp;")="&amp;F191&amp;" AND LocalMinute("&amp;$E$17&amp;")="&amp;G191&amp;"))", "Bar", "", "Close", "5", "0", "", "", "","FALSE","T"))</f>
        <v/>
      </c>
      <c r="X191" s="115" t="str">
        <f>IF(O191=1,"",RTD("cqg.rtd",,"StudyData", "(Vol("&amp;$E$18&amp;")when  (LocalYear("&amp;$E$18&amp;")="&amp;$D$7&amp;" AND LocalMonth("&amp;$E$18&amp;")="&amp;$C$7&amp;" AND LocalDay("&amp;$E$18&amp;")="&amp;$B$7&amp;" AND LocalHour("&amp;$E$18&amp;")="&amp;F191&amp;" AND LocalMinute("&amp;$E$18&amp;")="&amp;G191&amp;"))", "Bar", "", "Close", "5", "0", "", "", "","FALSE","T"))</f>
        <v/>
      </c>
      <c r="Y191" s="115" t="str">
        <f>IF(O191=1,"",RTD("cqg.rtd",,"StudyData", "(Vol("&amp;$E$19&amp;")when  (LocalYear("&amp;$E$19&amp;")="&amp;$D$8&amp;" AND LocalMonth("&amp;$E$19&amp;")="&amp;$C$8&amp;" AND LocalDay("&amp;$E$19&amp;")="&amp;$B$8&amp;" AND LocalHour("&amp;$E$19&amp;")="&amp;F191&amp;" AND LocalMinute("&amp;$E$19&amp;")="&amp;G191&amp;"))", "Bar", "", "Close", "5", "0", "", "", "","FALSE","T"))</f>
        <v/>
      </c>
      <c r="Z191" s="115" t="str">
        <f>IF(O191=1,"",RTD("cqg.rtd",,"StudyData", "(Vol("&amp;$E$20&amp;")when  (LocalYear("&amp;$E$20&amp;")="&amp;$D$9&amp;" AND LocalMonth("&amp;$E$20&amp;")="&amp;$C$9&amp;" AND LocalDay("&amp;$E$20&amp;")="&amp;$B$9&amp;" AND LocalHour("&amp;$E$20&amp;")="&amp;F191&amp;" AND LocalMinute("&amp;$E$20&amp;")="&amp;G191&amp;"))", "Bar", "", "Close", "5", "0", "", "", "","FALSE","T"))</f>
        <v/>
      </c>
      <c r="AA191" s="115" t="str">
        <f>IF(O191=1,"",RTD("cqg.rtd",,"StudyData", "(Vol("&amp;$E$21&amp;")when  (LocalYear("&amp;$E$21&amp;")="&amp;$D$10&amp;" AND LocalMonth("&amp;$E$21&amp;")="&amp;$C$10&amp;" AND LocalDay("&amp;$E$21&amp;")="&amp;$B$10&amp;" AND LocalHour("&amp;$E$21&amp;")="&amp;F191&amp;" AND LocalMinute("&amp;$E$21&amp;")="&amp;G191&amp;"))", "Bar", "", "Close", "5", "0", "", "", "","FALSE","T"))</f>
        <v/>
      </c>
      <c r="AB191" s="115" t="str">
        <f>IF(O191=1,"",RTD("cqg.rtd",,"StudyData", "(Vol("&amp;$E$21&amp;")when  (LocalYear("&amp;$E$21&amp;")="&amp;$D$11&amp;" AND LocalMonth("&amp;$E$21&amp;")="&amp;$C$11&amp;" AND LocalDay("&amp;$E$21&amp;")="&amp;$B$11&amp;" AND LocalHour("&amp;$E$21&amp;")="&amp;F191&amp;" AND LocalMinute("&amp;$E$21&amp;")="&amp;G191&amp;"))", "Bar", "", "Close", "5", "0", "", "", "","FALSE","T"))</f>
        <v/>
      </c>
      <c r="AC191" s="116" t="str">
        <f t="shared" si="23"/>
        <v/>
      </c>
      <c r="AE191" s="115" t="str">
        <f ca="1">IF($R191=1,SUM($S$1:S191),"")</f>
        <v/>
      </c>
      <c r="AF191" s="115" t="str">
        <f ca="1">IF($R191=1,SUM($T$1:T191),"")</f>
        <v/>
      </c>
      <c r="AG191" s="115" t="str">
        <f ca="1">IF($R191=1,SUM($U$1:U191),"")</f>
        <v/>
      </c>
      <c r="AH191" s="115" t="str">
        <f ca="1">IF($R191=1,SUM($V$1:V191),"")</f>
        <v/>
      </c>
      <c r="AI191" s="115" t="str">
        <f ca="1">IF($R191=1,SUM($W$1:W191),"")</f>
        <v/>
      </c>
      <c r="AJ191" s="115" t="str">
        <f ca="1">IF($R191=1,SUM($X$1:X191),"")</f>
        <v/>
      </c>
      <c r="AK191" s="115" t="str">
        <f ca="1">IF($R191=1,SUM($Y$1:Y191),"")</f>
        <v/>
      </c>
      <c r="AL191" s="115" t="str">
        <f ca="1">IF($R191=1,SUM($Z$1:Z191),"")</f>
        <v/>
      </c>
      <c r="AM191" s="115" t="str">
        <f ca="1">IF($R191=1,SUM($AA$1:AA191),"")</f>
        <v/>
      </c>
      <c r="AN191" s="115" t="str">
        <f ca="1">IF($R191=1,SUM($AB$1:AB191),"")</f>
        <v/>
      </c>
      <c r="AO191" s="115" t="str">
        <f ca="1">IF($R191=1,SUM($AC$1:AC191),"")</f>
        <v/>
      </c>
      <c r="AQ191" s="120" t="str">
        <f t="shared" si="28"/>
        <v>23:10</v>
      </c>
    </row>
    <row r="192" spans="6:43" x14ac:dyDescent="0.3">
      <c r="F192" s="115">
        <f t="shared" si="29"/>
        <v>23</v>
      </c>
      <c r="G192" s="117">
        <f t="shared" si="24"/>
        <v>15</v>
      </c>
      <c r="H192" s="118">
        <f t="shared" si="25"/>
        <v>0.96875</v>
      </c>
      <c r="K192" s="116" t="str">
        <f xml:space="preserve"> IF(O192=1,"",RTD("cqg.rtd",,"StudyData",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/>
      </c>
      <c r="L192" s="116" t="e">
        <f>IF(K192="",NA(),RTD("cqg.rtd",,"StudyData",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>#N/A</v>
      </c>
      <c r="O192" s="115">
        <f t="shared" si="26"/>
        <v>1</v>
      </c>
      <c r="R192" s="115">
        <f t="shared" ca="1" si="27"/>
        <v>1.1559999999999828</v>
      </c>
      <c r="S192" s="115" t="str">
        <f>IF(O192=1,"",RTD("cqg.rtd",,"StudyData", "(Vol("&amp;$E$13&amp;")when  (LocalYear("&amp;$E$13&amp;")="&amp;$D$2&amp;" AND LocalMonth("&amp;$E$13&amp;")="&amp;$C$2&amp;" AND LocalDay("&amp;$E$13&amp;")="&amp;$B$2&amp;" AND LocalHour("&amp;$E$13&amp;")="&amp;F192&amp;" AND LocalMinute("&amp;$E$13&amp;")="&amp;G192&amp;"))", "Bar", "", "Close", "5", "0", "", "", "","FALSE","T"))</f>
        <v/>
      </c>
      <c r="T192" s="115" t="str">
        <f>IF(O192=1,"",RTD("cqg.rtd",,"StudyData", "(Vol("&amp;$E$14&amp;")when  (LocalYear("&amp;$E$14&amp;")="&amp;$D$3&amp;" AND LocalMonth("&amp;$E$14&amp;")="&amp;$C$3&amp;" AND LocalDay("&amp;$E$14&amp;")="&amp;$B$3&amp;" AND LocalHour("&amp;$E$14&amp;")="&amp;F192&amp;" AND LocalMinute("&amp;$E$14&amp;")="&amp;G192&amp;"))", "Bar", "", "Close", "5", "0", "", "", "","FALSE","T"))</f>
        <v/>
      </c>
      <c r="U192" s="115" t="str">
        <f>IF(O192=1,"",RTD("cqg.rtd",,"StudyData", "(Vol("&amp;$E$15&amp;")when  (LocalYear("&amp;$E$15&amp;")="&amp;$D$4&amp;" AND LocalMonth("&amp;$E$15&amp;")="&amp;$C$4&amp;" AND LocalDay("&amp;$E$15&amp;")="&amp;$B$4&amp;" AND LocalHour("&amp;$E$15&amp;")="&amp;F192&amp;" AND LocalMinute("&amp;$E$15&amp;")="&amp;G192&amp;"))", "Bar", "", "Close", "5", "0", "", "", "","FALSE","T"))</f>
        <v/>
      </c>
      <c r="V192" s="115" t="str">
        <f>IF(O192=1,"",RTD("cqg.rtd",,"StudyData", "(Vol("&amp;$E$16&amp;")when  (LocalYear("&amp;$E$16&amp;")="&amp;$D$5&amp;" AND LocalMonth("&amp;$E$16&amp;")="&amp;$C$5&amp;" AND LocalDay("&amp;$E$16&amp;")="&amp;$B$5&amp;" AND LocalHour("&amp;$E$16&amp;")="&amp;F192&amp;" AND LocalMinute("&amp;$E$16&amp;")="&amp;G192&amp;"))", "Bar", "", "Close", "5", "0", "", "", "","FALSE","T"))</f>
        <v/>
      </c>
      <c r="W192" s="115" t="str">
        <f>IF(O192=1,"",RTD("cqg.rtd",,"StudyData", "(Vol("&amp;$E$17&amp;")when  (LocalYear("&amp;$E$17&amp;")="&amp;$D$6&amp;" AND LocalMonth("&amp;$E$17&amp;")="&amp;$C$6&amp;" AND LocalDay("&amp;$E$17&amp;")="&amp;$B$6&amp;" AND LocalHour("&amp;$E$17&amp;")="&amp;F192&amp;" AND LocalMinute("&amp;$E$17&amp;")="&amp;G192&amp;"))", "Bar", "", "Close", "5", "0", "", "", "","FALSE","T"))</f>
        <v/>
      </c>
      <c r="X192" s="115" t="str">
        <f>IF(O192=1,"",RTD("cqg.rtd",,"StudyData", "(Vol("&amp;$E$18&amp;")when  (LocalYear("&amp;$E$18&amp;")="&amp;$D$7&amp;" AND LocalMonth("&amp;$E$18&amp;")="&amp;$C$7&amp;" AND LocalDay("&amp;$E$18&amp;")="&amp;$B$7&amp;" AND LocalHour("&amp;$E$18&amp;")="&amp;F192&amp;" AND LocalMinute("&amp;$E$18&amp;")="&amp;G192&amp;"))", "Bar", "", "Close", "5", "0", "", "", "","FALSE","T"))</f>
        <v/>
      </c>
      <c r="Y192" s="115" t="str">
        <f>IF(O192=1,"",RTD("cqg.rtd",,"StudyData", "(Vol("&amp;$E$19&amp;")when  (LocalYear("&amp;$E$19&amp;")="&amp;$D$8&amp;" AND LocalMonth("&amp;$E$19&amp;")="&amp;$C$8&amp;" AND LocalDay("&amp;$E$19&amp;")="&amp;$B$8&amp;" AND LocalHour("&amp;$E$19&amp;")="&amp;F192&amp;" AND LocalMinute("&amp;$E$19&amp;")="&amp;G192&amp;"))", "Bar", "", "Close", "5", "0", "", "", "","FALSE","T"))</f>
        <v/>
      </c>
      <c r="Z192" s="115" t="str">
        <f>IF(O192=1,"",RTD("cqg.rtd",,"StudyData", "(Vol("&amp;$E$20&amp;")when  (LocalYear("&amp;$E$20&amp;")="&amp;$D$9&amp;" AND LocalMonth("&amp;$E$20&amp;")="&amp;$C$9&amp;" AND LocalDay("&amp;$E$20&amp;")="&amp;$B$9&amp;" AND LocalHour("&amp;$E$20&amp;")="&amp;F192&amp;" AND LocalMinute("&amp;$E$20&amp;")="&amp;G192&amp;"))", "Bar", "", "Close", "5", "0", "", "", "","FALSE","T"))</f>
        <v/>
      </c>
      <c r="AA192" s="115" t="str">
        <f>IF(O192=1,"",RTD("cqg.rtd",,"StudyData", "(Vol("&amp;$E$21&amp;")when  (LocalYear("&amp;$E$21&amp;")="&amp;$D$10&amp;" AND LocalMonth("&amp;$E$21&amp;")="&amp;$C$10&amp;" AND LocalDay("&amp;$E$21&amp;")="&amp;$B$10&amp;" AND LocalHour("&amp;$E$21&amp;")="&amp;F192&amp;" AND LocalMinute("&amp;$E$21&amp;")="&amp;G192&amp;"))", "Bar", "", "Close", "5", "0", "", "", "","FALSE","T"))</f>
        <v/>
      </c>
      <c r="AB192" s="115" t="str">
        <f>IF(O192=1,"",RTD("cqg.rtd",,"StudyData", "(Vol("&amp;$E$21&amp;")when  (LocalYear("&amp;$E$21&amp;")="&amp;$D$11&amp;" AND LocalMonth("&amp;$E$21&amp;")="&amp;$C$11&amp;" AND LocalDay("&amp;$E$21&amp;")="&amp;$B$11&amp;" AND LocalHour("&amp;$E$21&amp;")="&amp;F192&amp;" AND LocalMinute("&amp;$E$21&amp;")="&amp;G192&amp;"))", "Bar", "", "Close", "5", "0", "", "", "","FALSE","T"))</f>
        <v/>
      </c>
      <c r="AC192" s="116" t="str">
        <f t="shared" si="23"/>
        <v/>
      </c>
      <c r="AE192" s="115" t="str">
        <f ca="1">IF($R192=1,SUM($S$1:S192),"")</f>
        <v/>
      </c>
      <c r="AF192" s="115" t="str">
        <f ca="1">IF($R192=1,SUM($T$1:T192),"")</f>
        <v/>
      </c>
      <c r="AG192" s="115" t="str">
        <f ca="1">IF($R192=1,SUM($U$1:U192),"")</f>
        <v/>
      </c>
      <c r="AH192" s="115" t="str">
        <f ca="1">IF($R192=1,SUM($V$1:V192),"")</f>
        <v/>
      </c>
      <c r="AI192" s="115" t="str">
        <f ca="1">IF($R192=1,SUM($W$1:W192),"")</f>
        <v/>
      </c>
      <c r="AJ192" s="115" t="str">
        <f ca="1">IF($R192=1,SUM($X$1:X192),"")</f>
        <v/>
      </c>
      <c r="AK192" s="115" t="str">
        <f ca="1">IF($R192=1,SUM($Y$1:Y192),"")</f>
        <v/>
      </c>
      <c r="AL192" s="115" t="str">
        <f ca="1">IF($R192=1,SUM($Z$1:Z192),"")</f>
        <v/>
      </c>
      <c r="AM192" s="115" t="str">
        <f ca="1">IF($R192=1,SUM($AA$1:AA192),"")</f>
        <v/>
      </c>
      <c r="AN192" s="115" t="str">
        <f ca="1">IF($R192=1,SUM($AB$1:AB192),"")</f>
        <v/>
      </c>
      <c r="AO192" s="115" t="str">
        <f ca="1">IF($R192=1,SUM($AC$1:AC192),"")</f>
        <v/>
      </c>
      <c r="AQ192" s="120" t="str">
        <f t="shared" si="28"/>
        <v>23:15</v>
      </c>
    </row>
    <row r="193" spans="6:43" x14ac:dyDescent="0.3">
      <c r="F193" s="115">
        <f t="shared" si="29"/>
        <v>23</v>
      </c>
      <c r="G193" s="117">
        <f t="shared" si="24"/>
        <v>20</v>
      </c>
      <c r="H193" s="118">
        <f t="shared" si="25"/>
        <v>0.97222222222222221</v>
      </c>
      <c r="K193" s="116" t="str">
        <f xml:space="preserve"> IF(O193=1,"",RTD("cqg.rtd",,"StudyData",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/>
      </c>
      <c r="L193" s="116" t="e">
        <f>IF(K193="",NA(),RTD("cqg.rtd",,"StudyData",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>#N/A</v>
      </c>
      <c r="O193" s="115">
        <f t="shared" si="26"/>
        <v>1</v>
      </c>
      <c r="R193" s="115">
        <f t="shared" ca="1" si="27"/>
        <v>1.1569999999999827</v>
      </c>
      <c r="S193" s="115" t="str">
        <f>IF(O193=1,"",RTD("cqg.rtd",,"StudyData", "(Vol("&amp;$E$13&amp;")when  (LocalYear("&amp;$E$13&amp;")="&amp;$D$2&amp;" AND LocalMonth("&amp;$E$13&amp;")="&amp;$C$2&amp;" AND LocalDay("&amp;$E$13&amp;")="&amp;$B$2&amp;" AND LocalHour("&amp;$E$13&amp;")="&amp;F193&amp;" AND LocalMinute("&amp;$E$13&amp;")="&amp;G193&amp;"))", "Bar", "", "Close", "5", "0", "", "", "","FALSE","T"))</f>
        <v/>
      </c>
      <c r="T193" s="115" t="str">
        <f>IF(O193=1,"",RTD("cqg.rtd",,"StudyData", "(Vol("&amp;$E$14&amp;")when  (LocalYear("&amp;$E$14&amp;")="&amp;$D$3&amp;" AND LocalMonth("&amp;$E$14&amp;")="&amp;$C$3&amp;" AND LocalDay("&amp;$E$14&amp;")="&amp;$B$3&amp;" AND LocalHour("&amp;$E$14&amp;")="&amp;F193&amp;" AND LocalMinute("&amp;$E$14&amp;")="&amp;G193&amp;"))", "Bar", "", "Close", "5", "0", "", "", "","FALSE","T"))</f>
        <v/>
      </c>
      <c r="U193" s="115" t="str">
        <f>IF(O193=1,"",RTD("cqg.rtd",,"StudyData", "(Vol("&amp;$E$15&amp;")when  (LocalYear("&amp;$E$15&amp;")="&amp;$D$4&amp;" AND LocalMonth("&amp;$E$15&amp;")="&amp;$C$4&amp;" AND LocalDay("&amp;$E$15&amp;")="&amp;$B$4&amp;" AND LocalHour("&amp;$E$15&amp;")="&amp;F193&amp;" AND LocalMinute("&amp;$E$15&amp;")="&amp;G193&amp;"))", "Bar", "", "Close", "5", "0", "", "", "","FALSE","T"))</f>
        <v/>
      </c>
      <c r="V193" s="115" t="str">
        <f>IF(O193=1,"",RTD("cqg.rtd",,"StudyData", "(Vol("&amp;$E$16&amp;")when  (LocalYear("&amp;$E$16&amp;")="&amp;$D$5&amp;" AND LocalMonth("&amp;$E$16&amp;")="&amp;$C$5&amp;" AND LocalDay("&amp;$E$16&amp;")="&amp;$B$5&amp;" AND LocalHour("&amp;$E$16&amp;")="&amp;F193&amp;" AND LocalMinute("&amp;$E$16&amp;")="&amp;G193&amp;"))", "Bar", "", "Close", "5", "0", "", "", "","FALSE","T"))</f>
        <v/>
      </c>
      <c r="W193" s="115" t="str">
        <f>IF(O193=1,"",RTD("cqg.rtd",,"StudyData", "(Vol("&amp;$E$17&amp;")when  (LocalYear("&amp;$E$17&amp;")="&amp;$D$6&amp;" AND LocalMonth("&amp;$E$17&amp;")="&amp;$C$6&amp;" AND LocalDay("&amp;$E$17&amp;")="&amp;$B$6&amp;" AND LocalHour("&amp;$E$17&amp;")="&amp;F193&amp;" AND LocalMinute("&amp;$E$17&amp;")="&amp;G193&amp;"))", "Bar", "", "Close", "5", "0", "", "", "","FALSE","T"))</f>
        <v/>
      </c>
      <c r="X193" s="115" t="str">
        <f>IF(O193=1,"",RTD("cqg.rtd",,"StudyData", "(Vol("&amp;$E$18&amp;")when  (LocalYear("&amp;$E$18&amp;")="&amp;$D$7&amp;" AND LocalMonth("&amp;$E$18&amp;")="&amp;$C$7&amp;" AND LocalDay("&amp;$E$18&amp;")="&amp;$B$7&amp;" AND LocalHour("&amp;$E$18&amp;")="&amp;F193&amp;" AND LocalMinute("&amp;$E$18&amp;")="&amp;G193&amp;"))", "Bar", "", "Close", "5", "0", "", "", "","FALSE","T"))</f>
        <v/>
      </c>
      <c r="Y193" s="115" t="str">
        <f>IF(O193=1,"",RTD("cqg.rtd",,"StudyData", "(Vol("&amp;$E$19&amp;")when  (LocalYear("&amp;$E$19&amp;")="&amp;$D$8&amp;" AND LocalMonth("&amp;$E$19&amp;")="&amp;$C$8&amp;" AND LocalDay("&amp;$E$19&amp;")="&amp;$B$8&amp;" AND LocalHour("&amp;$E$19&amp;")="&amp;F193&amp;" AND LocalMinute("&amp;$E$19&amp;")="&amp;G193&amp;"))", "Bar", "", "Close", "5", "0", "", "", "","FALSE","T"))</f>
        <v/>
      </c>
      <c r="Z193" s="115" t="str">
        <f>IF(O193=1,"",RTD("cqg.rtd",,"StudyData", "(Vol("&amp;$E$20&amp;")when  (LocalYear("&amp;$E$20&amp;")="&amp;$D$9&amp;" AND LocalMonth("&amp;$E$20&amp;")="&amp;$C$9&amp;" AND LocalDay("&amp;$E$20&amp;")="&amp;$B$9&amp;" AND LocalHour("&amp;$E$20&amp;")="&amp;F193&amp;" AND LocalMinute("&amp;$E$20&amp;")="&amp;G193&amp;"))", "Bar", "", "Close", "5", "0", "", "", "","FALSE","T"))</f>
        <v/>
      </c>
      <c r="AA193" s="115" t="str">
        <f>IF(O193=1,"",RTD("cqg.rtd",,"StudyData", "(Vol("&amp;$E$21&amp;")when  (LocalYear("&amp;$E$21&amp;")="&amp;$D$10&amp;" AND LocalMonth("&amp;$E$21&amp;")="&amp;$C$10&amp;" AND LocalDay("&amp;$E$21&amp;")="&amp;$B$10&amp;" AND LocalHour("&amp;$E$21&amp;")="&amp;F193&amp;" AND LocalMinute("&amp;$E$21&amp;")="&amp;G193&amp;"))", "Bar", "", "Close", "5", "0", "", "", "","FALSE","T"))</f>
        <v/>
      </c>
      <c r="AB193" s="115" t="str">
        <f>IF(O193=1,"",RTD("cqg.rtd",,"StudyData", "(Vol("&amp;$E$21&amp;")when  (LocalYear("&amp;$E$21&amp;")="&amp;$D$11&amp;" AND LocalMonth("&amp;$E$21&amp;")="&amp;$C$11&amp;" AND LocalDay("&amp;$E$21&amp;")="&amp;$B$11&amp;" AND LocalHour("&amp;$E$21&amp;")="&amp;F193&amp;" AND LocalMinute("&amp;$E$21&amp;")="&amp;G193&amp;"))", "Bar", "", "Close", "5", "0", "", "", "","FALSE","T"))</f>
        <v/>
      </c>
      <c r="AC193" s="116" t="str">
        <f t="shared" ref="AC193:AC256" si="30">K193</f>
        <v/>
      </c>
      <c r="AE193" s="115" t="str">
        <f ca="1">IF($R193=1,SUM($S$1:S193),"")</f>
        <v/>
      </c>
      <c r="AF193" s="115" t="str">
        <f ca="1">IF($R193=1,SUM($T$1:T193),"")</f>
        <v/>
      </c>
      <c r="AG193" s="115" t="str">
        <f ca="1">IF($R193=1,SUM($U$1:U193),"")</f>
        <v/>
      </c>
      <c r="AH193" s="115" t="str">
        <f ca="1">IF($R193=1,SUM($V$1:V193),"")</f>
        <v/>
      </c>
      <c r="AI193" s="115" t="str">
        <f ca="1">IF($R193=1,SUM($W$1:W193),"")</f>
        <v/>
      </c>
      <c r="AJ193" s="115" t="str">
        <f ca="1">IF($R193=1,SUM($X$1:X193),"")</f>
        <v/>
      </c>
      <c r="AK193" s="115" t="str">
        <f ca="1">IF($R193=1,SUM($Y$1:Y193),"")</f>
        <v/>
      </c>
      <c r="AL193" s="115" t="str">
        <f ca="1">IF($R193=1,SUM($Z$1:Z193),"")</f>
        <v/>
      </c>
      <c r="AM193" s="115" t="str">
        <f ca="1">IF($R193=1,SUM($AA$1:AA193),"")</f>
        <v/>
      </c>
      <c r="AN193" s="115" t="str">
        <f ca="1">IF($R193=1,SUM($AB$1:AB193),"")</f>
        <v/>
      </c>
      <c r="AO193" s="115" t="str">
        <f ca="1">IF($R193=1,SUM($AC$1:AC193),"")</f>
        <v/>
      </c>
      <c r="AQ193" s="120" t="str">
        <f t="shared" si="28"/>
        <v>23:20</v>
      </c>
    </row>
    <row r="194" spans="6:43" x14ac:dyDescent="0.3">
      <c r="F194" s="115">
        <f t="shared" si="29"/>
        <v>23</v>
      </c>
      <c r="G194" s="117">
        <f t="shared" ref="G194:G257" si="31">IF(G193=55,0&amp;0,IF(G193=0&amp;0,G193+0&amp;5,G193+5))</f>
        <v>25</v>
      </c>
      <c r="H194" s="118">
        <f t="shared" ref="H194:H257" si="32">_xlfn.NUMBERVALUE(F194&amp;":"&amp;G194)</f>
        <v>0.97569444444444453</v>
      </c>
      <c r="K194" s="116" t="str">
        <f xml:space="preserve"> IF(O194=1,"",RTD("cqg.rtd",,"StudyData",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/>
      </c>
      <c r="L194" s="116" t="e">
        <f>IF(K194="",NA(),RTD("cqg.rtd",,"StudyData",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>#N/A</v>
      </c>
      <c r="O194" s="115">
        <f t="shared" ref="O194:O257" si="33">IF(H194&gt;$I$3,1,0)</f>
        <v>1</v>
      </c>
      <c r="R194" s="115">
        <f t="shared" ref="R194:R257" ca="1" si="34">IF(AND(K195="",K194&lt;&gt;""),1,0.001+R193)</f>
        <v>1.1579999999999826</v>
      </c>
      <c r="S194" s="115" t="str">
        <f>IF(O194=1,"",RTD("cqg.rtd",,"StudyData", "(Vol("&amp;$E$13&amp;")when  (LocalYear("&amp;$E$13&amp;")="&amp;$D$2&amp;" AND LocalMonth("&amp;$E$13&amp;")="&amp;$C$2&amp;" AND LocalDay("&amp;$E$13&amp;")="&amp;$B$2&amp;" AND LocalHour("&amp;$E$13&amp;")="&amp;F194&amp;" AND LocalMinute("&amp;$E$13&amp;")="&amp;G194&amp;"))", "Bar", "", "Close", "5", "0", "", "", "","FALSE","T"))</f>
        <v/>
      </c>
      <c r="T194" s="115" t="str">
        <f>IF(O194=1,"",RTD("cqg.rtd",,"StudyData", "(Vol("&amp;$E$14&amp;")when  (LocalYear("&amp;$E$14&amp;")="&amp;$D$3&amp;" AND LocalMonth("&amp;$E$14&amp;")="&amp;$C$3&amp;" AND LocalDay("&amp;$E$14&amp;")="&amp;$B$3&amp;" AND LocalHour("&amp;$E$14&amp;")="&amp;F194&amp;" AND LocalMinute("&amp;$E$14&amp;")="&amp;G194&amp;"))", "Bar", "", "Close", "5", "0", "", "", "","FALSE","T"))</f>
        <v/>
      </c>
      <c r="U194" s="115" t="str">
        <f>IF(O194=1,"",RTD("cqg.rtd",,"StudyData", "(Vol("&amp;$E$15&amp;")when  (LocalYear("&amp;$E$15&amp;")="&amp;$D$4&amp;" AND LocalMonth("&amp;$E$15&amp;")="&amp;$C$4&amp;" AND LocalDay("&amp;$E$15&amp;")="&amp;$B$4&amp;" AND LocalHour("&amp;$E$15&amp;")="&amp;F194&amp;" AND LocalMinute("&amp;$E$15&amp;")="&amp;G194&amp;"))", "Bar", "", "Close", "5", "0", "", "", "","FALSE","T"))</f>
        <v/>
      </c>
      <c r="V194" s="115" t="str">
        <f>IF(O194=1,"",RTD("cqg.rtd",,"StudyData", "(Vol("&amp;$E$16&amp;")when  (LocalYear("&amp;$E$16&amp;")="&amp;$D$5&amp;" AND LocalMonth("&amp;$E$16&amp;")="&amp;$C$5&amp;" AND LocalDay("&amp;$E$16&amp;")="&amp;$B$5&amp;" AND LocalHour("&amp;$E$16&amp;")="&amp;F194&amp;" AND LocalMinute("&amp;$E$16&amp;")="&amp;G194&amp;"))", "Bar", "", "Close", "5", "0", "", "", "","FALSE","T"))</f>
        <v/>
      </c>
      <c r="W194" s="115" t="str">
        <f>IF(O194=1,"",RTD("cqg.rtd",,"StudyData", "(Vol("&amp;$E$17&amp;")when  (LocalYear("&amp;$E$17&amp;")="&amp;$D$6&amp;" AND LocalMonth("&amp;$E$17&amp;")="&amp;$C$6&amp;" AND LocalDay("&amp;$E$17&amp;")="&amp;$B$6&amp;" AND LocalHour("&amp;$E$17&amp;")="&amp;F194&amp;" AND LocalMinute("&amp;$E$17&amp;")="&amp;G194&amp;"))", "Bar", "", "Close", "5", "0", "", "", "","FALSE","T"))</f>
        <v/>
      </c>
      <c r="X194" s="115" t="str">
        <f>IF(O194=1,"",RTD("cqg.rtd",,"StudyData", "(Vol("&amp;$E$18&amp;")when  (LocalYear("&amp;$E$18&amp;")="&amp;$D$7&amp;" AND LocalMonth("&amp;$E$18&amp;")="&amp;$C$7&amp;" AND LocalDay("&amp;$E$18&amp;")="&amp;$B$7&amp;" AND LocalHour("&amp;$E$18&amp;")="&amp;F194&amp;" AND LocalMinute("&amp;$E$18&amp;")="&amp;G194&amp;"))", "Bar", "", "Close", "5", "0", "", "", "","FALSE","T"))</f>
        <v/>
      </c>
      <c r="Y194" s="115" t="str">
        <f>IF(O194=1,"",RTD("cqg.rtd",,"StudyData", "(Vol("&amp;$E$19&amp;")when  (LocalYear("&amp;$E$19&amp;")="&amp;$D$8&amp;" AND LocalMonth("&amp;$E$19&amp;")="&amp;$C$8&amp;" AND LocalDay("&amp;$E$19&amp;")="&amp;$B$8&amp;" AND LocalHour("&amp;$E$19&amp;")="&amp;F194&amp;" AND LocalMinute("&amp;$E$19&amp;")="&amp;G194&amp;"))", "Bar", "", "Close", "5", "0", "", "", "","FALSE","T"))</f>
        <v/>
      </c>
      <c r="Z194" s="115" t="str">
        <f>IF(O194=1,"",RTD("cqg.rtd",,"StudyData", "(Vol("&amp;$E$20&amp;")when  (LocalYear("&amp;$E$20&amp;")="&amp;$D$9&amp;" AND LocalMonth("&amp;$E$20&amp;")="&amp;$C$9&amp;" AND LocalDay("&amp;$E$20&amp;")="&amp;$B$9&amp;" AND LocalHour("&amp;$E$20&amp;")="&amp;F194&amp;" AND LocalMinute("&amp;$E$20&amp;")="&amp;G194&amp;"))", "Bar", "", "Close", "5", "0", "", "", "","FALSE","T"))</f>
        <v/>
      </c>
      <c r="AA194" s="115" t="str">
        <f>IF(O194=1,"",RTD("cqg.rtd",,"StudyData", "(Vol("&amp;$E$21&amp;")when  (LocalYear("&amp;$E$21&amp;")="&amp;$D$10&amp;" AND LocalMonth("&amp;$E$21&amp;")="&amp;$C$10&amp;" AND LocalDay("&amp;$E$21&amp;")="&amp;$B$10&amp;" AND LocalHour("&amp;$E$21&amp;")="&amp;F194&amp;" AND LocalMinute("&amp;$E$21&amp;")="&amp;G194&amp;"))", "Bar", "", "Close", "5", "0", "", "", "","FALSE","T"))</f>
        <v/>
      </c>
      <c r="AB194" s="115" t="str">
        <f>IF(O194=1,"",RTD("cqg.rtd",,"StudyData", "(Vol("&amp;$E$21&amp;")when  (LocalYear("&amp;$E$21&amp;")="&amp;$D$11&amp;" AND LocalMonth("&amp;$E$21&amp;")="&amp;$C$11&amp;" AND LocalDay("&amp;$E$21&amp;")="&amp;$B$11&amp;" AND LocalHour("&amp;$E$21&amp;")="&amp;F194&amp;" AND LocalMinute("&amp;$E$21&amp;")="&amp;G194&amp;"))", "Bar", "", "Close", "5", "0", "", "", "","FALSE","T"))</f>
        <v/>
      </c>
      <c r="AC194" s="116" t="str">
        <f t="shared" si="30"/>
        <v/>
      </c>
      <c r="AE194" s="115" t="str">
        <f ca="1">IF($R194=1,SUM($S$1:S194),"")</f>
        <v/>
      </c>
      <c r="AF194" s="115" t="str">
        <f ca="1">IF($R194=1,SUM($T$1:T194),"")</f>
        <v/>
      </c>
      <c r="AG194" s="115" t="str">
        <f ca="1">IF($R194=1,SUM($U$1:U194),"")</f>
        <v/>
      </c>
      <c r="AH194" s="115" t="str">
        <f ca="1">IF($R194=1,SUM($V$1:V194),"")</f>
        <v/>
      </c>
      <c r="AI194" s="115" t="str">
        <f ca="1">IF($R194=1,SUM($W$1:W194),"")</f>
        <v/>
      </c>
      <c r="AJ194" s="115" t="str">
        <f ca="1">IF($R194=1,SUM($X$1:X194),"")</f>
        <v/>
      </c>
      <c r="AK194" s="115" t="str">
        <f ca="1">IF($R194=1,SUM($Y$1:Y194),"")</f>
        <v/>
      </c>
      <c r="AL194" s="115" t="str">
        <f ca="1">IF($R194=1,SUM($Z$1:Z194),"")</f>
        <v/>
      </c>
      <c r="AM194" s="115" t="str">
        <f ca="1">IF($R194=1,SUM($AA$1:AA194),"")</f>
        <v/>
      </c>
      <c r="AN194" s="115" t="str">
        <f ca="1">IF($R194=1,SUM($AB$1:AB194),"")</f>
        <v/>
      </c>
      <c r="AO194" s="115" t="str">
        <f ca="1">IF($R194=1,SUM($AC$1:AC194),"")</f>
        <v/>
      </c>
      <c r="AQ194" s="120" t="str">
        <f t="shared" ref="AQ194:AQ257" si="35">F194&amp;":"&amp;G194</f>
        <v>23:25</v>
      </c>
    </row>
    <row r="195" spans="6:43" x14ac:dyDescent="0.3">
      <c r="F195" s="115">
        <f t="shared" ref="F195:F258" si="36">IF(G194=55,F194+1,F194)</f>
        <v>23</v>
      </c>
      <c r="G195" s="117">
        <f t="shared" si="31"/>
        <v>30</v>
      </c>
      <c r="H195" s="118">
        <f t="shared" si="32"/>
        <v>0.97916666666666663</v>
      </c>
      <c r="K195" s="116" t="str">
        <f xml:space="preserve"> IF(O195=1,"",RTD("cqg.rtd",,"StudyData",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/>
      </c>
      <c r="L195" s="116" t="e">
        <f>IF(K195="",NA(),RTD("cqg.rtd",,"StudyData",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>#N/A</v>
      </c>
      <c r="O195" s="115">
        <f t="shared" si="33"/>
        <v>1</v>
      </c>
      <c r="R195" s="115">
        <f t="shared" ca="1" si="34"/>
        <v>1.1589999999999825</v>
      </c>
      <c r="S195" s="115" t="str">
        <f>IF(O195=1,"",RTD("cqg.rtd",,"StudyData", "(Vol("&amp;$E$13&amp;")when  (LocalYear("&amp;$E$13&amp;")="&amp;$D$2&amp;" AND LocalMonth("&amp;$E$13&amp;")="&amp;$C$2&amp;" AND LocalDay("&amp;$E$13&amp;")="&amp;$B$2&amp;" AND LocalHour("&amp;$E$13&amp;")="&amp;F195&amp;" AND LocalMinute("&amp;$E$13&amp;")="&amp;G195&amp;"))", "Bar", "", "Close", "5", "0", "", "", "","FALSE","T"))</f>
        <v/>
      </c>
      <c r="T195" s="115" t="str">
        <f>IF(O195=1,"",RTD("cqg.rtd",,"StudyData", "(Vol("&amp;$E$14&amp;")when  (LocalYear("&amp;$E$14&amp;")="&amp;$D$3&amp;" AND LocalMonth("&amp;$E$14&amp;")="&amp;$C$3&amp;" AND LocalDay("&amp;$E$14&amp;")="&amp;$B$3&amp;" AND LocalHour("&amp;$E$14&amp;")="&amp;F195&amp;" AND LocalMinute("&amp;$E$14&amp;")="&amp;G195&amp;"))", "Bar", "", "Close", "5", "0", "", "", "","FALSE","T"))</f>
        <v/>
      </c>
      <c r="U195" s="115" t="str">
        <f>IF(O195=1,"",RTD("cqg.rtd",,"StudyData", "(Vol("&amp;$E$15&amp;")when  (LocalYear("&amp;$E$15&amp;")="&amp;$D$4&amp;" AND LocalMonth("&amp;$E$15&amp;")="&amp;$C$4&amp;" AND LocalDay("&amp;$E$15&amp;")="&amp;$B$4&amp;" AND LocalHour("&amp;$E$15&amp;")="&amp;F195&amp;" AND LocalMinute("&amp;$E$15&amp;")="&amp;G195&amp;"))", "Bar", "", "Close", "5", "0", "", "", "","FALSE","T"))</f>
        <v/>
      </c>
      <c r="V195" s="115" t="str">
        <f>IF(O195=1,"",RTD("cqg.rtd",,"StudyData", "(Vol("&amp;$E$16&amp;")when  (LocalYear("&amp;$E$16&amp;")="&amp;$D$5&amp;" AND LocalMonth("&amp;$E$16&amp;")="&amp;$C$5&amp;" AND LocalDay("&amp;$E$16&amp;")="&amp;$B$5&amp;" AND LocalHour("&amp;$E$16&amp;")="&amp;F195&amp;" AND LocalMinute("&amp;$E$16&amp;")="&amp;G195&amp;"))", "Bar", "", "Close", "5", "0", "", "", "","FALSE","T"))</f>
        <v/>
      </c>
      <c r="W195" s="115" t="str">
        <f>IF(O195=1,"",RTD("cqg.rtd",,"StudyData", "(Vol("&amp;$E$17&amp;")when  (LocalYear("&amp;$E$17&amp;")="&amp;$D$6&amp;" AND LocalMonth("&amp;$E$17&amp;")="&amp;$C$6&amp;" AND LocalDay("&amp;$E$17&amp;")="&amp;$B$6&amp;" AND LocalHour("&amp;$E$17&amp;")="&amp;F195&amp;" AND LocalMinute("&amp;$E$17&amp;")="&amp;G195&amp;"))", "Bar", "", "Close", "5", "0", "", "", "","FALSE","T"))</f>
        <v/>
      </c>
      <c r="X195" s="115" t="str">
        <f>IF(O195=1,"",RTD("cqg.rtd",,"StudyData", "(Vol("&amp;$E$18&amp;")when  (LocalYear("&amp;$E$18&amp;")="&amp;$D$7&amp;" AND LocalMonth("&amp;$E$18&amp;")="&amp;$C$7&amp;" AND LocalDay("&amp;$E$18&amp;")="&amp;$B$7&amp;" AND LocalHour("&amp;$E$18&amp;")="&amp;F195&amp;" AND LocalMinute("&amp;$E$18&amp;")="&amp;G195&amp;"))", "Bar", "", "Close", "5", "0", "", "", "","FALSE","T"))</f>
        <v/>
      </c>
      <c r="Y195" s="115" t="str">
        <f>IF(O195=1,"",RTD("cqg.rtd",,"StudyData", "(Vol("&amp;$E$19&amp;")when  (LocalYear("&amp;$E$19&amp;")="&amp;$D$8&amp;" AND LocalMonth("&amp;$E$19&amp;")="&amp;$C$8&amp;" AND LocalDay("&amp;$E$19&amp;")="&amp;$B$8&amp;" AND LocalHour("&amp;$E$19&amp;")="&amp;F195&amp;" AND LocalMinute("&amp;$E$19&amp;")="&amp;G195&amp;"))", "Bar", "", "Close", "5", "0", "", "", "","FALSE","T"))</f>
        <v/>
      </c>
      <c r="Z195" s="115" t="str">
        <f>IF(O195=1,"",RTD("cqg.rtd",,"StudyData", "(Vol("&amp;$E$20&amp;")when  (LocalYear("&amp;$E$20&amp;")="&amp;$D$9&amp;" AND LocalMonth("&amp;$E$20&amp;")="&amp;$C$9&amp;" AND LocalDay("&amp;$E$20&amp;")="&amp;$B$9&amp;" AND LocalHour("&amp;$E$20&amp;")="&amp;F195&amp;" AND LocalMinute("&amp;$E$20&amp;")="&amp;G195&amp;"))", "Bar", "", "Close", "5", "0", "", "", "","FALSE","T"))</f>
        <v/>
      </c>
      <c r="AA195" s="115" t="str">
        <f>IF(O195=1,"",RTD("cqg.rtd",,"StudyData", "(Vol("&amp;$E$21&amp;")when  (LocalYear("&amp;$E$21&amp;")="&amp;$D$10&amp;" AND LocalMonth("&amp;$E$21&amp;")="&amp;$C$10&amp;" AND LocalDay("&amp;$E$21&amp;")="&amp;$B$10&amp;" AND LocalHour("&amp;$E$21&amp;")="&amp;F195&amp;" AND LocalMinute("&amp;$E$21&amp;")="&amp;G195&amp;"))", "Bar", "", "Close", "5", "0", "", "", "","FALSE","T"))</f>
        <v/>
      </c>
      <c r="AB195" s="115" t="str">
        <f>IF(O195=1,"",RTD("cqg.rtd",,"StudyData", "(Vol("&amp;$E$21&amp;")when  (LocalYear("&amp;$E$21&amp;")="&amp;$D$11&amp;" AND LocalMonth("&amp;$E$21&amp;")="&amp;$C$11&amp;" AND LocalDay("&amp;$E$21&amp;")="&amp;$B$11&amp;" AND LocalHour("&amp;$E$21&amp;")="&amp;F195&amp;" AND LocalMinute("&amp;$E$21&amp;")="&amp;G195&amp;"))", "Bar", "", "Close", "5", "0", "", "", "","FALSE","T"))</f>
        <v/>
      </c>
      <c r="AC195" s="116" t="str">
        <f t="shared" si="30"/>
        <v/>
      </c>
      <c r="AE195" s="115" t="str">
        <f ca="1">IF($R195=1,SUM($S$1:S195),"")</f>
        <v/>
      </c>
      <c r="AF195" s="115" t="str">
        <f ca="1">IF($R195=1,SUM($T$1:T195),"")</f>
        <v/>
      </c>
      <c r="AG195" s="115" t="str">
        <f ca="1">IF($R195=1,SUM($U$1:U195),"")</f>
        <v/>
      </c>
      <c r="AH195" s="115" t="str">
        <f ca="1">IF($R195=1,SUM($V$1:V195),"")</f>
        <v/>
      </c>
      <c r="AI195" s="115" t="str">
        <f ca="1">IF($R195=1,SUM($W$1:W195),"")</f>
        <v/>
      </c>
      <c r="AJ195" s="115" t="str">
        <f ca="1">IF($R195=1,SUM($X$1:X195),"")</f>
        <v/>
      </c>
      <c r="AK195" s="115" t="str">
        <f ca="1">IF($R195=1,SUM($Y$1:Y195),"")</f>
        <v/>
      </c>
      <c r="AL195" s="115" t="str">
        <f ca="1">IF($R195=1,SUM($Z$1:Z195),"")</f>
        <v/>
      </c>
      <c r="AM195" s="115" t="str">
        <f ca="1">IF($R195=1,SUM($AA$1:AA195),"")</f>
        <v/>
      </c>
      <c r="AN195" s="115" t="str">
        <f ca="1">IF($R195=1,SUM($AB$1:AB195),"")</f>
        <v/>
      </c>
      <c r="AO195" s="115" t="str">
        <f ca="1">IF($R195=1,SUM($AC$1:AC195),"")</f>
        <v/>
      </c>
      <c r="AQ195" s="120" t="str">
        <f t="shared" si="35"/>
        <v>23:30</v>
      </c>
    </row>
    <row r="196" spans="6:43" x14ac:dyDescent="0.3">
      <c r="F196" s="115">
        <f t="shared" si="36"/>
        <v>23</v>
      </c>
      <c r="G196" s="117">
        <f t="shared" si="31"/>
        <v>35</v>
      </c>
      <c r="H196" s="118">
        <f t="shared" si="32"/>
        <v>0.98263888888888884</v>
      </c>
      <c r="K196" s="116" t="str">
        <f xml:space="preserve"> IF(O196=1,"",RTD("cqg.rtd",,"StudyData",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/>
      </c>
      <c r="L196" s="116" t="e">
        <f>IF(K196="",NA(),RTD("cqg.rtd",,"StudyData",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>#N/A</v>
      </c>
      <c r="O196" s="115">
        <f t="shared" si="33"/>
        <v>1</v>
      </c>
      <c r="R196" s="115">
        <f t="shared" ca="1" si="34"/>
        <v>1.1599999999999824</v>
      </c>
      <c r="S196" s="115" t="str">
        <f>IF(O196=1,"",RTD("cqg.rtd",,"StudyData", "(Vol("&amp;$E$13&amp;")when  (LocalYear("&amp;$E$13&amp;")="&amp;$D$2&amp;" AND LocalMonth("&amp;$E$13&amp;")="&amp;$C$2&amp;" AND LocalDay("&amp;$E$13&amp;")="&amp;$B$2&amp;" AND LocalHour("&amp;$E$13&amp;")="&amp;F196&amp;" AND LocalMinute("&amp;$E$13&amp;")="&amp;G196&amp;"))", "Bar", "", "Close", "5", "0", "", "", "","FALSE","T"))</f>
        <v/>
      </c>
      <c r="T196" s="115" t="str">
        <f>IF(O196=1,"",RTD("cqg.rtd",,"StudyData", "(Vol("&amp;$E$14&amp;")when  (LocalYear("&amp;$E$14&amp;")="&amp;$D$3&amp;" AND LocalMonth("&amp;$E$14&amp;")="&amp;$C$3&amp;" AND LocalDay("&amp;$E$14&amp;")="&amp;$B$3&amp;" AND LocalHour("&amp;$E$14&amp;")="&amp;F196&amp;" AND LocalMinute("&amp;$E$14&amp;")="&amp;G196&amp;"))", "Bar", "", "Close", "5", "0", "", "", "","FALSE","T"))</f>
        <v/>
      </c>
      <c r="U196" s="115" t="str">
        <f>IF(O196=1,"",RTD("cqg.rtd",,"StudyData", "(Vol("&amp;$E$15&amp;")when  (LocalYear("&amp;$E$15&amp;")="&amp;$D$4&amp;" AND LocalMonth("&amp;$E$15&amp;")="&amp;$C$4&amp;" AND LocalDay("&amp;$E$15&amp;")="&amp;$B$4&amp;" AND LocalHour("&amp;$E$15&amp;")="&amp;F196&amp;" AND LocalMinute("&amp;$E$15&amp;")="&amp;G196&amp;"))", "Bar", "", "Close", "5", "0", "", "", "","FALSE","T"))</f>
        <v/>
      </c>
      <c r="V196" s="115" t="str">
        <f>IF(O196=1,"",RTD("cqg.rtd",,"StudyData", "(Vol("&amp;$E$16&amp;")when  (LocalYear("&amp;$E$16&amp;")="&amp;$D$5&amp;" AND LocalMonth("&amp;$E$16&amp;")="&amp;$C$5&amp;" AND LocalDay("&amp;$E$16&amp;")="&amp;$B$5&amp;" AND LocalHour("&amp;$E$16&amp;")="&amp;F196&amp;" AND LocalMinute("&amp;$E$16&amp;")="&amp;G196&amp;"))", "Bar", "", "Close", "5", "0", "", "", "","FALSE","T"))</f>
        <v/>
      </c>
      <c r="W196" s="115" t="str">
        <f>IF(O196=1,"",RTD("cqg.rtd",,"StudyData", "(Vol("&amp;$E$17&amp;")when  (LocalYear("&amp;$E$17&amp;")="&amp;$D$6&amp;" AND LocalMonth("&amp;$E$17&amp;")="&amp;$C$6&amp;" AND LocalDay("&amp;$E$17&amp;")="&amp;$B$6&amp;" AND LocalHour("&amp;$E$17&amp;")="&amp;F196&amp;" AND LocalMinute("&amp;$E$17&amp;")="&amp;G196&amp;"))", "Bar", "", "Close", "5", "0", "", "", "","FALSE","T"))</f>
        <v/>
      </c>
      <c r="X196" s="115" t="str">
        <f>IF(O196=1,"",RTD("cqg.rtd",,"StudyData", "(Vol("&amp;$E$18&amp;")when  (LocalYear("&amp;$E$18&amp;")="&amp;$D$7&amp;" AND LocalMonth("&amp;$E$18&amp;")="&amp;$C$7&amp;" AND LocalDay("&amp;$E$18&amp;")="&amp;$B$7&amp;" AND LocalHour("&amp;$E$18&amp;")="&amp;F196&amp;" AND LocalMinute("&amp;$E$18&amp;")="&amp;G196&amp;"))", "Bar", "", "Close", "5", "0", "", "", "","FALSE","T"))</f>
        <v/>
      </c>
      <c r="Y196" s="115" t="str">
        <f>IF(O196=1,"",RTD("cqg.rtd",,"StudyData", "(Vol("&amp;$E$19&amp;")when  (LocalYear("&amp;$E$19&amp;")="&amp;$D$8&amp;" AND LocalMonth("&amp;$E$19&amp;")="&amp;$C$8&amp;" AND LocalDay("&amp;$E$19&amp;")="&amp;$B$8&amp;" AND LocalHour("&amp;$E$19&amp;")="&amp;F196&amp;" AND LocalMinute("&amp;$E$19&amp;")="&amp;G196&amp;"))", "Bar", "", "Close", "5", "0", "", "", "","FALSE","T"))</f>
        <v/>
      </c>
      <c r="Z196" s="115" t="str">
        <f>IF(O196=1,"",RTD("cqg.rtd",,"StudyData", "(Vol("&amp;$E$20&amp;")when  (LocalYear("&amp;$E$20&amp;")="&amp;$D$9&amp;" AND LocalMonth("&amp;$E$20&amp;")="&amp;$C$9&amp;" AND LocalDay("&amp;$E$20&amp;")="&amp;$B$9&amp;" AND LocalHour("&amp;$E$20&amp;")="&amp;F196&amp;" AND LocalMinute("&amp;$E$20&amp;")="&amp;G196&amp;"))", "Bar", "", "Close", "5", "0", "", "", "","FALSE","T"))</f>
        <v/>
      </c>
      <c r="AA196" s="115" t="str">
        <f>IF(O196=1,"",RTD("cqg.rtd",,"StudyData", "(Vol("&amp;$E$21&amp;")when  (LocalYear("&amp;$E$21&amp;")="&amp;$D$10&amp;" AND LocalMonth("&amp;$E$21&amp;")="&amp;$C$10&amp;" AND LocalDay("&amp;$E$21&amp;")="&amp;$B$10&amp;" AND LocalHour("&amp;$E$21&amp;")="&amp;F196&amp;" AND LocalMinute("&amp;$E$21&amp;")="&amp;G196&amp;"))", "Bar", "", "Close", "5", "0", "", "", "","FALSE","T"))</f>
        <v/>
      </c>
      <c r="AB196" s="115" t="str">
        <f>IF(O196=1,"",RTD("cqg.rtd",,"StudyData", "(Vol("&amp;$E$21&amp;")when  (LocalYear("&amp;$E$21&amp;")="&amp;$D$11&amp;" AND LocalMonth("&amp;$E$21&amp;")="&amp;$C$11&amp;" AND LocalDay("&amp;$E$21&amp;")="&amp;$B$11&amp;" AND LocalHour("&amp;$E$21&amp;")="&amp;F196&amp;" AND LocalMinute("&amp;$E$21&amp;")="&amp;G196&amp;"))", "Bar", "", "Close", "5", "0", "", "", "","FALSE","T"))</f>
        <v/>
      </c>
      <c r="AC196" s="116" t="str">
        <f t="shared" si="30"/>
        <v/>
      </c>
      <c r="AE196" s="115" t="str">
        <f ca="1">IF($R196=1,SUM($S$1:S196),"")</f>
        <v/>
      </c>
      <c r="AF196" s="115" t="str">
        <f ca="1">IF($R196=1,SUM($T$1:T196),"")</f>
        <v/>
      </c>
      <c r="AG196" s="115" t="str">
        <f ca="1">IF($R196=1,SUM($U$1:U196),"")</f>
        <v/>
      </c>
      <c r="AH196" s="115" t="str">
        <f ca="1">IF($R196=1,SUM($V$1:V196),"")</f>
        <v/>
      </c>
      <c r="AI196" s="115" t="str">
        <f ca="1">IF($R196=1,SUM($W$1:W196),"")</f>
        <v/>
      </c>
      <c r="AJ196" s="115" t="str">
        <f ca="1">IF($R196=1,SUM($X$1:X196),"")</f>
        <v/>
      </c>
      <c r="AK196" s="115" t="str">
        <f ca="1">IF($R196=1,SUM($Y$1:Y196),"")</f>
        <v/>
      </c>
      <c r="AL196" s="115" t="str">
        <f ca="1">IF($R196=1,SUM($Z$1:Z196),"")</f>
        <v/>
      </c>
      <c r="AM196" s="115" t="str">
        <f ca="1">IF($R196=1,SUM($AA$1:AA196),"")</f>
        <v/>
      </c>
      <c r="AN196" s="115" t="str">
        <f ca="1">IF($R196=1,SUM($AB$1:AB196),"")</f>
        <v/>
      </c>
      <c r="AO196" s="115" t="str">
        <f ca="1">IF($R196=1,SUM($AC$1:AC196),"")</f>
        <v/>
      </c>
      <c r="AQ196" s="120" t="str">
        <f t="shared" si="35"/>
        <v>23:35</v>
      </c>
    </row>
    <row r="197" spans="6:43" x14ac:dyDescent="0.3">
      <c r="F197" s="115">
        <f t="shared" si="36"/>
        <v>23</v>
      </c>
      <c r="G197" s="117">
        <f t="shared" si="31"/>
        <v>40</v>
      </c>
      <c r="H197" s="118">
        <f t="shared" si="32"/>
        <v>0.98611111111111116</v>
      </c>
      <c r="K197" s="116" t="str">
        <f xml:space="preserve"> IF(O197=1,"",RTD("cqg.rtd",,"StudyData",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/>
      </c>
      <c r="L197" s="116" t="e">
        <f>IF(K197="",NA(),RTD("cqg.rtd",,"StudyData",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>#N/A</v>
      </c>
      <c r="O197" s="115">
        <f t="shared" si="33"/>
        <v>1</v>
      </c>
      <c r="R197" s="115">
        <f t="shared" ca="1" si="34"/>
        <v>1.1609999999999823</v>
      </c>
      <c r="S197" s="115" t="str">
        <f>IF(O197=1,"",RTD("cqg.rtd",,"StudyData", "(Vol("&amp;$E$13&amp;")when  (LocalYear("&amp;$E$13&amp;")="&amp;$D$2&amp;" AND LocalMonth("&amp;$E$13&amp;")="&amp;$C$2&amp;" AND LocalDay("&amp;$E$13&amp;")="&amp;$B$2&amp;" AND LocalHour("&amp;$E$13&amp;")="&amp;F197&amp;" AND LocalMinute("&amp;$E$13&amp;")="&amp;G197&amp;"))", "Bar", "", "Close", "5", "0", "", "", "","FALSE","T"))</f>
        <v/>
      </c>
      <c r="T197" s="115" t="str">
        <f>IF(O197=1,"",RTD("cqg.rtd",,"StudyData", "(Vol("&amp;$E$14&amp;")when  (LocalYear("&amp;$E$14&amp;")="&amp;$D$3&amp;" AND LocalMonth("&amp;$E$14&amp;")="&amp;$C$3&amp;" AND LocalDay("&amp;$E$14&amp;")="&amp;$B$3&amp;" AND LocalHour("&amp;$E$14&amp;")="&amp;F197&amp;" AND LocalMinute("&amp;$E$14&amp;")="&amp;G197&amp;"))", "Bar", "", "Close", "5", "0", "", "", "","FALSE","T"))</f>
        <v/>
      </c>
      <c r="U197" s="115" t="str">
        <f>IF(O197=1,"",RTD("cqg.rtd",,"StudyData", "(Vol("&amp;$E$15&amp;")when  (LocalYear("&amp;$E$15&amp;")="&amp;$D$4&amp;" AND LocalMonth("&amp;$E$15&amp;")="&amp;$C$4&amp;" AND LocalDay("&amp;$E$15&amp;")="&amp;$B$4&amp;" AND LocalHour("&amp;$E$15&amp;")="&amp;F197&amp;" AND LocalMinute("&amp;$E$15&amp;")="&amp;G197&amp;"))", "Bar", "", "Close", "5", "0", "", "", "","FALSE","T"))</f>
        <v/>
      </c>
      <c r="V197" s="115" t="str">
        <f>IF(O197=1,"",RTD("cqg.rtd",,"StudyData", "(Vol("&amp;$E$16&amp;")when  (LocalYear("&amp;$E$16&amp;")="&amp;$D$5&amp;" AND LocalMonth("&amp;$E$16&amp;")="&amp;$C$5&amp;" AND LocalDay("&amp;$E$16&amp;")="&amp;$B$5&amp;" AND LocalHour("&amp;$E$16&amp;")="&amp;F197&amp;" AND LocalMinute("&amp;$E$16&amp;")="&amp;G197&amp;"))", "Bar", "", "Close", "5", "0", "", "", "","FALSE","T"))</f>
        <v/>
      </c>
      <c r="W197" s="115" t="str">
        <f>IF(O197=1,"",RTD("cqg.rtd",,"StudyData", "(Vol("&amp;$E$17&amp;")when  (LocalYear("&amp;$E$17&amp;")="&amp;$D$6&amp;" AND LocalMonth("&amp;$E$17&amp;")="&amp;$C$6&amp;" AND LocalDay("&amp;$E$17&amp;")="&amp;$B$6&amp;" AND LocalHour("&amp;$E$17&amp;")="&amp;F197&amp;" AND LocalMinute("&amp;$E$17&amp;")="&amp;G197&amp;"))", "Bar", "", "Close", "5", "0", "", "", "","FALSE","T"))</f>
        <v/>
      </c>
      <c r="X197" s="115" t="str">
        <f>IF(O197=1,"",RTD("cqg.rtd",,"StudyData", "(Vol("&amp;$E$18&amp;")when  (LocalYear("&amp;$E$18&amp;")="&amp;$D$7&amp;" AND LocalMonth("&amp;$E$18&amp;")="&amp;$C$7&amp;" AND LocalDay("&amp;$E$18&amp;")="&amp;$B$7&amp;" AND LocalHour("&amp;$E$18&amp;")="&amp;F197&amp;" AND LocalMinute("&amp;$E$18&amp;")="&amp;G197&amp;"))", "Bar", "", "Close", "5", "0", "", "", "","FALSE","T"))</f>
        <v/>
      </c>
      <c r="Y197" s="115" t="str">
        <f>IF(O197=1,"",RTD("cqg.rtd",,"StudyData", "(Vol("&amp;$E$19&amp;")when  (LocalYear("&amp;$E$19&amp;")="&amp;$D$8&amp;" AND LocalMonth("&amp;$E$19&amp;")="&amp;$C$8&amp;" AND LocalDay("&amp;$E$19&amp;")="&amp;$B$8&amp;" AND LocalHour("&amp;$E$19&amp;")="&amp;F197&amp;" AND LocalMinute("&amp;$E$19&amp;")="&amp;G197&amp;"))", "Bar", "", "Close", "5", "0", "", "", "","FALSE","T"))</f>
        <v/>
      </c>
      <c r="Z197" s="115" t="str">
        <f>IF(O197=1,"",RTD("cqg.rtd",,"StudyData", "(Vol("&amp;$E$20&amp;")when  (LocalYear("&amp;$E$20&amp;")="&amp;$D$9&amp;" AND LocalMonth("&amp;$E$20&amp;")="&amp;$C$9&amp;" AND LocalDay("&amp;$E$20&amp;")="&amp;$B$9&amp;" AND LocalHour("&amp;$E$20&amp;")="&amp;F197&amp;" AND LocalMinute("&amp;$E$20&amp;")="&amp;G197&amp;"))", "Bar", "", "Close", "5", "0", "", "", "","FALSE","T"))</f>
        <v/>
      </c>
      <c r="AA197" s="115" t="str">
        <f>IF(O197=1,"",RTD("cqg.rtd",,"StudyData", "(Vol("&amp;$E$21&amp;")when  (LocalYear("&amp;$E$21&amp;")="&amp;$D$10&amp;" AND LocalMonth("&amp;$E$21&amp;")="&amp;$C$10&amp;" AND LocalDay("&amp;$E$21&amp;")="&amp;$B$10&amp;" AND LocalHour("&amp;$E$21&amp;")="&amp;F197&amp;" AND LocalMinute("&amp;$E$21&amp;")="&amp;G197&amp;"))", "Bar", "", "Close", "5", "0", "", "", "","FALSE","T"))</f>
        <v/>
      </c>
      <c r="AB197" s="115" t="str">
        <f>IF(O197=1,"",RTD("cqg.rtd",,"StudyData", "(Vol("&amp;$E$21&amp;")when  (LocalYear("&amp;$E$21&amp;")="&amp;$D$11&amp;" AND LocalMonth("&amp;$E$21&amp;")="&amp;$C$11&amp;" AND LocalDay("&amp;$E$21&amp;")="&amp;$B$11&amp;" AND LocalHour("&amp;$E$21&amp;")="&amp;F197&amp;" AND LocalMinute("&amp;$E$21&amp;")="&amp;G197&amp;"))", "Bar", "", "Close", "5", "0", "", "", "","FALSE","T"))</f>
        <v/>
      </c>
      <c r="AC197" s="116" t="str">
        <f t="shared" si="30"/>
        <v/>
      </c>
      <c r="AE197" s="115" t="str">
        <f ca="1">IF($R197=1,SUM($S$1:S197),"")</f>
        <v/>
      </c>
      <c r="AF197" s="115" t="str">
        <f ca="1">IF($R197=1,SUM($T$1:T197),"")</f>
        <v/>
      </c>
      <c r="AG197" s="115" t="str">
        <f ca="1">IF($R197=1,SUM($U$1:U197),"")</f>
        <v/>
      </c>
      <c r="AH197" s="115" t="str">
        <f ca="1">IF($R197=1,SUM($V$1:V197),"")</f>
        <v/>
      </c>
      <c r="AI197" s="115" t="str">
        <f ca="1">IF($R197=1,SUM($W$1:W197),"")</f>
        <v/>
      </c>
      <c r="AJ197" s="115" t="str">
        <f ca="1">IF($R197=1,SUM($X$1:X197),"")</f>
        <v/>
      </c>
      <c r="AK197" s="115" t="str">
        <f ca="1">IF($R197=1,SUM($Y$1:Y197),"")</f>
        <v/>
      </c>
      <c r="AL197" s="115" t="str">
        <f ca="1">IF($R197=1,SUM($Z$1:Z197),"")</f>
        <v/>
      </c>
      <c r="AM197" s="115" t="str">
        <f ca="1">IF($R197=1,SUM($AA$1:AA197),"")</f>
        <v/>
      </c>
      <c r="AN197" s="115" t="str">
        <f ca="1">IF($R197=1,SUM($AB$1:AB197),"")</f>
        <v/>
      </c>
      <c r="AO197" s="115" t="str">
        <f ca="1">IF($R197=1,SUM($AC$1:AC197),"")</f>
        <v/>
      </c>
      <c r="AQ197" s="120" t="str">
        <f t="shared" si="35"/>
        <v>23:40</v>
      </c>
    </row>
    <row r="198" spans="6:43" x14ac:dyDescent="0.3">
      <c r="F198" s="115">
        <f t="shared" si="36"/>
        <v>23</v>
      </c>
      <c r="G198" s="117">
        <f t="shared" si="31"/>
        <v>45</v>
      </c>
      <c r="H198" s="118">
        <f t="shared" si="32"/>
        <v>0.98958333333333337</v>
      </c>
      <c r="K198" s="116" t="str">
        <f xml:space="preserve"> IF(O198=1,"",RTD("cqg.rtd",,"StudyData",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/>
      </c>
      <c r="L198" s="116" t="e">
        <f>IF(K198="",NA(),RTD("cqg.rtd",,"StudyData",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>#N/A</v>
      </c>
      <c r="O198" s="115">
        <f t="shared" si="33"/>
        <v>1</v>
      </c>
      <c r="R198" s="115">
        <f t="shared" ca="1" si="34"/>
        <v>1.1619999999999822</v>
      </c>
      <c r="S198" s="115" t="str">
        <f>IF(O198=1,"",RTD("cqg.rtd",,"StudyData", "(Vol("&amp;$E$13&amp;")when  (LocalYear("&amp;$E$13&amp;")="&amp;$D$2&amp;" AND LocalMonth("&amp;$E$13&amp;")="&amp;$C$2&amp;" AND LocalDay("&amp;$E$13&amp;")="&amp;$B$2&amp;" AND LocalHour("&amp;$E$13&amp;")="&amp;F198&amp;" AND LocalMinute("&amp;$E$13&amp;")="&amp;G198&amp;"))", "Bar", "", "Close", "5", "0", "", "", "","FALSE","T"))</f>
        <v/>
      </c>
      <c r="T198" s="115" t="str">
        <f>IF(O198=1,"",RTD("cqg.rtd",,"StudyData", "(Vol("&amp;$E$14&amp;")when  (LocalYear("&amp;$E$14&amp;")="&amp;$D$3&amp;" AND LocalMonth("&amp;$E$14&amp;")="&amp;$C$3&amp;" AND LocalDay("&amp;$E$14&amp;")="&amp;$B$3&amp;" AND LocalHour("&amp;$E$14&amp;")="&amp;F198&amp;" AND LocalMinute("&amp;$E$14&amp;")="&amp;G198&amp;"))", "Bar", "", "Close", "5", "0", "", "", "","FALSE","T"))</f>
        <v/>
      </c>
      <c r="U198" s="115" t="str">
        <f>IF(O198=1,"",RTD("cqg.rtd",,"StudyData", "(Vol("&amp;$E$15&amp;")when  (LocalYear("&amp;$E$15&amp;")="&amp;$D$4&amp;" AND LocalMonth("&amp;$E$15&amp;")="&amp;$C$4&amp;" AND LocalDay("&amp;$E$15&amp;")="&amp;$B$4&amp;" AND LocalHour("&amp;$E$15&amp;")="&amp;F198&amp;" AND LocalMinute("&amp;$E$15&amp;")="&amp;G198&amp;"))", "Bar", "", "Close", "5", "0", "", "", "","FALSE","T"))</f>
        <v/>
      </c>
      <c r="V198" s="115" t="str">
        <f>IF(O198=1,"",RTD("cqg.rtd",,"StudyData", "(Vol("&amp;$E$16&amp;")when  (LocalYear("&amp;$E$16&amp;")="&amp;$D$5&amp;" AND LocalMonth("&amp;$E$16&amp;")="&amp;$C$5&amp;" AND LocalDay("&amp;$E$16&amp;")="&amp;$B$5&amp;" AND LocalHour("&amp;$E$16&amp;")="&amp;F198&amp;" AND LocalMinute("&amp;$E$16&amp;")="&amp;G198&amp;"))", "Bar", "", "Close", "5", "0", "", "", "","FALSE","T"))</f>
        <v/>
      </c>
      <c r="W198" s="115" t="str">
        <f>IF(O198=1,"",RTD("cqg.rtd",,"StudyData", "(Vol("&amp;$E$17&amp;")when  (LocalYear("&amp;$E$17&amp;")="&amp;$D$6&amp;" AND LocalMonth("&amp;$E$17&amp;")="&amp;$C$6&amp;" AND LocalDay("&amp;$E$17&amp;")="&amp;$B$6&amp;" AND LocalHour("&amp;$E$17&amp;")="&amp;F198&amp;" AND LocalMinute("&amp;$E$17&amp;")="&amp;G198&amp;"))", "Bar", "", "Close", "5", "0", "", "", "","FALSE","T"))</f>
        <v/>
      </c>
      <c r="X198" s="115" t="str">
        <f>IF(O198=1,"",RTD("cqg.rtd",,"StudyData", "(Vol("&amp;$E$18&amp;")when  (LocalYear("&amp;$E$18&amp;")="&amp;$D$7&amp;" AND LocalMonth("&amp;$E$18&amp;")="&amp;$C$7&amp;" AND LocalDay("&amp;$E$18&amp;")="&amp;$B$7&amp;" AND LocalHour("&amp;$E$18&amp;")="&amp;F198&amp;" AND LocalMinute("&amp;$E$18&amp;")="&amp;G198&amp;"))", "Bar", "", "Close", "5", "0", "", "", "","FALSE","T"))</f>
        <v/>
      </c>
      <c r="Y198" s="115" t="str">
        <f>IF(O198=1,"",RTD("cqg.rtd",,"StudyData", "(Vol("&amp;$E$19&amp;")when  (LocalYear("&amp;$E$19&amp;")="&amp;$D$8&amp;" AND LocalMonth("&amp;$E$19&amp;")="&amp;$C$8&amp;" AND LocalDay("&amp;$E$19&amp;")="&amp;$B$8&amp;" AND LocalHour("&amp;$E$19&amp;")="&amp;F198&amp;" AND LocalMinute("&amp;$E$19&amp;")="&amp;G198&amp;"))", "Bar", "", "Close", "5", "0", "", "", "","FALSE","T"))</f>
        <v/>
      </c>
      <c r="Z198" s="115" t="str">
        <f>IF(O198=1,"",RTD("cqg.rtd",,"StudyData", "(Vol("&amp;$E$20&amp;")when  (LocalYear("&amp;$E$20&amp;")="&amp;$D$9&amp;" AND LocalMonth("&amp;$E$20&amp;")="&amp;$C$9&amp;" AND LocalDay("&amp;$E$20&amp;")="&amp;$B$9&amp;" AND LocalHour("&amp;$E$20&amp;")="&amp;F198&amp;" AND LocalMinute("&amp;$E$20&amp;")="&amp;G198&amp;"))", "Bar", "", "Close", "5", "0", "", "", "","FALSE","T"))</f>
        <v/>
      </c>
      <c r="AA198" s="115" t="str">
        <f>IF(O198=1,"",RTD("cqg.rtd",,"StudyData", "(Vol("&amp;$E$21&amp;")when  (LocalYear("&amp;$E$21&amp;")="&amp;$D$10&amp;" AND LocalMonth("&amp;$E$21&amp;")="&amp;$C$10&amp;" AND LocalDay("&amp;$E$21&amp;")="&amp;$B$10&amp;" AND LocalHour("&amp;$E$21&amp;")="&amp;F198&amp;" AND LocalMinute("&amp;$E$21&amp;")="&amp;G198&amp;"))", "Bar", "", "Close", "5", "0", "", "", "","FALSE","T"))</f>
        <v/>
      </c>
      <c r="AB198" s="115" t="str">
        <f>IF(O198=1,"",RTD("cqg.rtd",,"StudyData", "(Vol("&amp;$E$21&amp;")when  (LocalYear("&amp;$E$21&amp;")="&amp;$D$11&amp;" AND LocalMonth("&amp;$E$21&amp;")="&amp;$C$11&amp;" AND LocalDay("&amp;$E$21&amp;")="&amp;$B$11&amp;" AND LocalHour("&amp;$E$21&amp;")="&amp;F198&amp;" AND LocalMinute("&amp;$E$21&amp;")="&amp;G198&amp;"))", "Bar", "", "Close", "5", "0", "", "", "","FALSE","T"))</f>
        <v/>
      </c>
      <c r="AC198" s="116" t="str">
        <f t="shared" si="30"/>
        <v/>
      </c>
      <c r="AE198" s="115" t="str">
        <f ca="1">IF($R198=1,SUM($S$1:S198),"")</f>
        <v/>
      </c>
      <c r="AF198" s="115" t="str">
        <f ca="1">IF($R198=1,SUM($T$1:T198),"")</f>
        <v/>
      </c>
      <c r="AG198" s="115" t="str">
        <f ca="1">IF($R198=1,SUM($U$1:U198),"")</f>
        <v/>
      </c>
      <c r="AH198" s="115" t="str">
        <f ca="1">IF($R198=1,SUM($V$1:V198),"")</f>
        <v/>
      </c>
      <c r="AI198" s="115" t="str">
        <f ca="1">IF($R198=1,SUM($W$1:W198),"")</f>
        <v/>
      </c>
      <c r="AJ198" s="115" t="str">
        <f ca="1">IF($R198=1,SUM($X$1:X198),"")</f>
        <v/>
      </c>
      <c r="AK198" s="115" t="str">
        <f ca="1">IF($R198=1,SUM($Y$1:Y198),"")</f>
        <v/>
      </c>
      <c r="AL198" s="115" t="str">
        <f ca="1">IF($R198=1,SUM($Z$1:Z198),"")</f>
        <v/>
      </c>
      <c r="AM198" s="115" t="str">
        <f ca="1">IF($R198=1,SUM($AA$1:AA198),"")</f>
        <v/>
      </c>
      <c r="AN198" s="115" t="str">
        <f ca="1">IF($R198=1,SUM($AB$1:AB198),"")</f>
        <v/>
      </c>
      <c r="AO198" s="115" t="str">
        <f ca="1">IF($R198=1,SUM($AC$1:AC198),"")</f>
        <v/>
      </c>
      <c r="AQ198" s="120" t="str">
        <f t="shared" si="35"/>
        <v>23:45</v>
      </c>
    </row>
    <row r="199" spans="6:43" x14ac:dyDescent="0.3">
      <c r="F199" s="115">
        <f t="shared" si="36"/>
        <v>23</v>
      </c>
      <c r="G199" s="117">
        <f t="shared" si="31"/>
        <v>50</v>
      </c>
      <c r="H199" s="118">
        <f t="shared" si="32"/>
        <v>0.99305555555555547</v>
      </c>
      <c r="K199" s="116" t="str">
        <f xml:space="preserve"> IF(O199=1,"",RTD("cqg.rtd",,"StudyData",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/>
      </c>
      <c r="L199" s="116" t="e">
        <f>IF(K199="",NA(),RTD("cqg.rtd",,"StudyData",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>#N/A</v>
      </c>
      <c r="O199" s="115">
        <f t="shared" si="33"/>
        <v>1</v>
      </c>
      <c r="R199" s="115">
        <f t="shared" ca="1" si="34"/>
        <v>1.162999999999982</v>
      </c>
      <c r="S199" s="115" t="str">
        <f>IF(O199=1,"",RTD("cqg.rtd",,"StudyData", "(Vol("&amp;$E$13&amp;")when  (LocalYear("&amp;$E$13&amp;")="&amp;$D$2&amp;" AND LocalMonth("&amp;$E$13&amp;")="&amp;$C$2&amp;" AND LocalDay("&amp;$E$13&amp;")="&amp;$B$2&amp;" AND LocalHour("&amp;$E$13&amp;")="&amp;F199&amp;" AND LocalMinute("&amp;$E$13&amp;")="&amp;G199&amp;"))", "Bar", "", "Close", "5", "0", "", "", "","FALSE","T"))</f>
        <v/>
      </c>
      <c r="T199" s="115" t="str">
        <f>IF(O199=1,"",RTD("cqg.rtd",,"StudyData", "(Vol("&amp;$E$14&amp;")when  (LocalYear("&amp;$E$14&amp;")="&amp;$D$3&amp;" AND LocalMonth("&amp;$E$14&amp;")="&amp;$C$3&amp;" AND LocalDay("&amp;$E$14&amp;")="&amp;$B$3&amp;" AND LocalHour("&amp;$E$14&amp;")="&amp;F199&amp;" AND LocalMinute("&amp;$E$14&amp;")="&amp;G199&amp;"))", "Bar", "", "Close", "5", "0", "", "", "","FALSE","T"))</f>
        <v/>
      </c>
      <c r="U199" s="115" t="str">
        <f>IF(O199=1,"",RTD("cqg.rtd",,"StudyData", "(Vol("&amp;$E$15&amp;")when  (LocalYear("&amp;$E$15&amp;")="&amp;$D$4&amp;" AND LocalMonth("&amp;$E$15&amp;")="&amp;$C$4&amp;" AND LocalDay("&amp;$E$15&amp;")="&amp;$B$4&amp;" AND LocalHour("&amp;$E$15&amp;")="&amp;F199&amp;" AND LocalMinute("&amp;$E$15&amp;")="&amp;G199&amp;"))", "Bar", "", "Close", "5", "0", "", "", "","FALSE","T"))</f>
        <v/>
      </c>
      <c r="V199" s="115" t="str">
        <f>IF(O199=1,"",RTD("cqg.rtd",,"StudyData", "(Vol("&amp;$E$16&amp;")when  (LocalYear("&amp;$E$16&amp;")="&amp;$D$5&amp;" AND LocalMonth("&amp;$E$16&amp;")="&amp;$C$5&amp;" AND LocalDay("&amp;$E$16&amp;")="&amp;$B$5&amp;" AND LocalHour("&amp;$E$16&amp;")="&amp;F199&amp;" AND LocalMinute("&amp;$E$16&amp;")="&amp;G199&amp;"))", "Bar", "", "Close", "5", "0", "", "", "","FALSE","T"))</f>
        <v/>
      </c>
      <c r="W199" s="115" t="str">
        <f>IF(O199=1,"",RTD("cqg.rtd",,"StudyData", "(Vol("&amp;$E$17&amp;")when  (LocalYear("&amp;$E$17&amp;")="&amp;$D$6&amp;" AND LocalMonth("&amp;$E$17&amp;")="&amp;$C$6&amp;" AND LocalDay("&amp;$E$17&amp;")="&amp;$B$6&amp;" AND LocalHour("&amp;$E$17&amp;")="&amp;F199&amp;" AND LocalMinute("&amp;$E$17&amp;")="&amp;G199&amp;"))", "Bar", "", "Close", "5", "0", "", "", "","FALSE","T"))</f>
        <v/>
      </c>
      <c r="X199" s="115" t="str">
        <f>IF(O199=1,"",RTD("cqg.rtd",,"StudyData", "(Vol("&amp;$E$18&amp;")when  (LocalYear("&amp;$E$18&amp;")="&amp;$D$7&amp;" AND LocalMonth("&amp;$E$18&amp;")="&amp;$C$7&amp;" AND LocalDay("&amp;$E$18&amp;")="&amp;$B$7&amp;" AND LocalHour("&amp;$E$18&amp;")="&amp;F199&amp;" AND LocalMinute("&amp;$E$18&amp;")="&amp;G199&amp;"))", "Bar", "", "Close", "5", "0", "", "", "","FALSE","T"))</f>
        <v/>
      </c>
      <c r="Y199" s="115" t="str">
        <f>IF(O199=1,"",RTD("cqg.rtd",,"StudyData", "(Vol("&amp;$E$19&amp;")when  (LocalYear("&amp;$E$19&amp;")="&amp;$D$8&amp;" AND LocalMonth("&amp;$E$19&amp;")="&amp;$C$8&amp;" AND LocalDay("&amp;$E$19&amp;")="&amp;$B$8&amp;" AND LocalHour("&amp;$E$19&amp;")="&amp;F199&amp;" AND LocalMinute("&amp;$E$19&amp;")="&amp;G199&amp;"))", "Bar", "", "Close", "5", "0", "", "", "","FALSE","T"))</f>
        <v/>
      </c>
      <c r="Z199" s="115" t="str">
        <f>IF(O199=1,"",RTD("cqg.rtd",,"StudyData", "(Vol("&amp;$E$20&amp;")when  (LocalYear("&amp;$E$20&amp;")="&amp;$D$9&amp;" AND LocalMonth("&amp;$E$20&amp;")="&amp;$C$9&amp;" AND LocalDay("&amp;$E$20&amp;")="&amp;$B$9&amp;" AND LocalHour("&amp;$E$20&amp;")="&amp;F199&amp;" AND LocalMinute("&amp;$E$20&amp;")="&amp;G199&amp;"))", "Bar", "", "Close", "5", "0", "", "", "","FALSE","T"))</f>
        <v/>
      </c>
      <c r="AA199" s="115" t="str">
        <f>IF(O199=1,"",RTD("cqg.rtd",,"StudyData", "(Vol("&amp;$E$21&amp;")when  (LocalYear("&amp;$E$21&amp;")="&amp;$D$10&amp;" AND LocalMonth("&amp;$E$21&amp;")="&amp;$C$10&amp;" AND LocalDay("&amp;$E$21&amp;")="&amp;$B$10&amp;" AND LocalHour("&amp;$E$21&amp;")="&amp;F199&amp;" AND LocalMinute("&amp;$E$21&amp;")="&amp;G199&amp;"))", "Bar", "", "Close", "5", "0", "", "", "","FALSE","T"))</f>
        <v/>
      </c>
      <c r="AB199" s="115" t="str">
        <f>IF(O199=1,"",RTD("cqg.rtd",,"StudyData", "(Vol("&amp;$E$21&amp;")when  (LocalYear("&amp;$E$21&amp;")="&amp;$D$11&amp;" AND LocalMonth("&amp;$E$21&amp;")="&amp;$C$11&amp;" AND LocalDay("&amp;$E$21&amp;")="&amp;$B$11&amp;" AND LocalHour("&amp;$E$21&amp;")="&amp;F199&amp;" AND LocalMinute("&amp;$E$21&amp;")="&amp;G199&amp;"))", "Bar", "", "Close", "5", "0", "", "", "","FALSE","T"))</f>
        <v/>
      </c>
      <c r="AC199" s="116" t="str">
        <f t="shared" si="30"/>
        <v/>
      </c>
      <c r="AE199" s="115" t="str">
        <f ca="1">IF($R199=1,SUM($S$1:S199),"")</f>
        <v/>
      </c>
      <c r="AF199" s="115" t="str">
        <f ca="1">IF($R199=1,SUM($T$1:T199),"")</f>
        <v/>
      </c>
      <c r="AG199" s="115" t="str">
        <f ca="1">IF($R199=1,SUM($U$1:U199),"")</f>
        <v/>
      </c>
      <c r="AH199" s="115" t="str">
        <f ca="1">IF($R199=1,SUM($V$1:V199),"")</f>
        <v/>
      </c>
      <c r="AI199" s="115" t="str">
        <f ca="1">IF($R199=1,SUM($W$1:W199),"")</f>
        <v/>
      </c>
      <c r="AJ199" s="115" t="str">
        <f ca="1">IF($R199=1,SUM($X$1:X199),"")</f>
        <v/>
      </c>
      <c r="AK199" s="115" t="str">
        <f ca="1">IF($R199=1,SUM($Y$1:Y199),"")</f>
        <v/>
      </c>
      <c r="AL199" s="115" t="str">
        <f ca="1">IF($R199=1,SUM($Z$1:Z199),"")</f>
        <v/>
      </c>
      <c r="AM199" s="115" t="str">
        <f ca="1">IF($R199=1,SUM($AA$1:AA199),"")</f>
        <v/>
      </c>
      <c r="AN199" s="115" t="str">
        <f ca="1">IF($R199=1,SUM($AB$1:AB199),"")</f>
        <v/>
      </c>
      <c r="AO199" s="115" t="str">
        <f ca="1">IF($R199=1,SUM($AC$1:AC199),"")</f>
        <v/>
      </c>
      <c r="AQ199" s="120" t="str">
        <f t="shared" si="35"/>
        <v>23:50</v>
      </c>
    </row>
    <row r="200" spans="6:43" x14ac:dyDescent="0.3">
      <c r="F200" s="115">
        <f t="shared" si="36"/>
        <v>23</v>
      </c>
      <c r="G200" s="117">
        <f t="shared" si="31"/>
        <v>55</v>
      </c>
      <c r="H200" s="118">
        <f t="shared" si="32"/>
        <v>0.99652777777777779</v>
      </c>
      <c r="K200" s="116" t="str">
        <f xml:space="preserve"> IF(O200=1,"",RTD("cqg.rtd",,"StudyData",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/>
      </c>
      <c r="L200" s="116" t="e">
        <f>IF(K200="",NA(),RTD("cqg.rtd",,"StudyData",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>#N/A</v>
      </c>
      <c r="O200" s="115">
        <f t="shared" si="33"/>
        <v>1</v>
      </c>
      <c r="R200" s="115">
        <f t="shared" ca="1" si="34"/>
        <v>1.1639999999999819</v>
      </c>
      <c r="S200" s="115" t="str">
        <f>IF(O200=1,"",RTD("cqg.rtd",,"StudyData", "(Vol("&amp;$E$13&amp;")when  (LocalYear("&amp;$E$13&amp;")="&amp;$D$2&amp;" AND LocalMonth("&amp;$E$13&amp;")="&amp;$C$2&amp;" AND LocalDay("&amp;$E$13&amp;")="&amp;$B$2&amp;" AND LocalHour("&amp;$E$13&amp;")="&amp;F200&amp;" AND LocalMinute("&amp;$E$13&amp;")="&amp;G200&amp;"))", "Bar", "", "Close", "5", "0", "", "", "","FALSE","T"))</f>
        <v/>
      </c>
      <c r="T200" s="115" t="str">
        <f>IF(O200=1,"",RTD("cqg.rtd",,"StudyData", "(Vol("&amp;$E$14&amp;")when  (LocalYear("&amp;$E$14&amp;")="&amp;$D$3&amp;" AND LocalMonth("&amp;$E$14&amp;")="&amp;$C$3&amp;" AND LocalDay("&amp;$E$14&amp;")="&amp;$B$3&amp;" AND LocalHour("&amp;$E$14&amp;")="&amp;F200&amp;" AND LocalMinute("&amp;$E$14&amp;")="&amp;G200&amp;"))", "Bar", "", "Close", "5", "0", "", "", "","FALSE","T"))</f>
        <v/>
      </c>
      <c r="U200" s="115" t="str">
        <f>IF(O200=1,"",RTD("cqg.rtd",,"StudyData", "(Vol("&amp;$E$15&amp;")when  (LocalYear("&amp;$E$15&amp;")="&amp;$D$4&amp;" AND LocalMonth("&amp;$E$15&amp;")="&amp;$C$4&amp;" AND LocalDay("&amp;$E$15&amp;")="&amp;$B$4&amp;" AND LocalHour("&amp;$E$15&amp;")="&amp;F200&amp;" AND LocalMinute("&amp;$E$15&amp;")="&amp;G200&amp;"))", "Bar", "", "Close", "5", "0", "", "", "","FALSE","T"))</f>
        <v/>
      </c>
      <c r="V200" s="115" t="str">
        <f>IF(O200=1,"",RTD("cqg.rtd",,"StudyData", "(Vol("&amp;$E$16&amp;")when  (LocalYear("&amp;$E$16&amp;")="&amp;$D$5&amp;" AND LocalMonth("&amp;$E$16&amp;")="&amp;$C$5&amp;" AND LocalDay("&amp;$E$16&amp;")="&amp;$B$5&amp;" AND LocalHour("&amp;$E$16&amp;")="&amp;F200&amp;" AND LocalMinute("&amp;$E$16&amp;")="&amp;G200&amp;"))", "Bar", "", "Close", "5", "0", "", "", "","FALSE","T"))</f>
        <v/>
      </c>
      <c r="W200" s="115" t="str">
        <f>IF(O200=1,"",RTD("cqg.rtd",,"StudyData", "(Vol("&amp;$E$17&amp;")when  (LocalYear("&amp;$E$17&amp;")="&amp;$D$6&amp;" AND LocalMonth("&amp;$E$17&amp;")="&amp;$C$6&amp;" AND LocalDay("&amp;$E$17&amp;")="&amp;$B$6&amp;" AND LocalHour("&amp;$E$17&amp;")="&amp;F200&amp;" AND LocalMinute("&amp;$E$17&amp;")="&amp;G200&amp;"))", "Bar", "", "Close", "5", "0", "", "", "","FALSE","T"))</f>
        <v/>
      </c>
      <c r="X200" s="115" t="str">
        <f>IF(O200=1,"",RTD("cqg.rtd",,"StudyData", "(Vol("&amp;$E$18&amp;")when  (LocalYear("&amp;$E$18&amp;")="&amp;$D$7&amp;" AND LocalMonth("&amp;$E$18&amp;")="&amp;$C$7&amp;" AND LocalDay("&amp;$E$18&amp;")="&amp;$B$7&amp;" AND LocalHour("&amp;$E$18&amp;")="&amp;F200&amp;" AND LocalMinute("&amp;$E$18&amp;")="&amp;G200&amp;"))", "Bar", "", "Close", "5", "0", "", "", "","FALSE","T"))</f>
        <v/>
      </c>
      <c r="Y200" s="115" t="str">
        <f>IF(O200=1,"",RTD("cqg.rtd",,"StudyData", "(Vol("&amp;$E$19&amp;")when  (LocalYear("&amp;$E$19&amp;")="&amp;$D$8&amp;" AND LocalMonth("&amp;$E$19&amp;")="&amp;$C$8&amp;" AND LocalDay("&amp;$E$19&amp;")="&amp;$B$8&amp;" AND LocalHour("&amp;$E$19&amp;")="&amp;F200&amp;" AND LocalMinute("&amp;$E$19&amp;")="&amp;G200&amp;"))", "Bar", "", "Close", "5", "0", "", "", "","FALSE","T"))</f>
        <v/>
      </c>
      <c r="Z200" s="115" t="str">
        <f>IF(O200=1,"",RTD("cqg.rtd",,"StudyData", "(Vol("&amp;$E$20&amp;")when  (LocalYear("&amp;$E$20&amp;")="&amp;$D$9&amp;" AND LocalMonth("&amp;$E$20&amp;")="&amp;$C$9&amp;" AND LocalDay("&amp;$E$20&amp;")="&amp;$B$9&amp;" AND LocalHour("&amp;$E$20&amp;")="&amp;F200&amp;" AND LocalMinute("&amp;$E$20&amp;")="&amp;G200&amp;"))", "Bar", "", "Close", "5", "0", "", "", "","FALSE","T"))</f>
        <v/>
      </c>
      <c r="AA200" s="115" t="str">
        <f>IF(O200=1,"",RTD("cqg.rtd",,"StudyData", "(Vol("&amp;$E$21&amp;")when  (LocalYear("&amp;$E$21&amp;")="&amp;$D$10&amp;" AND LocalMonth("&amp;$E$21&amp;")="&amp;$C$10&amp;" AND LocalDay("&amp;$E$21&amp;")="&amp;$B$10&amp;" AND LocalHour("&amp;$E$21&amp;")="&amp;F200&amp;" AND LocalMinute("&amp;$E$21&amp;")="&amp;G200&amp;"))", "Bar", "", "Close", "5", "0", "", "", "","FALSE","T"))</f>
        <v/>
      </c>
      <c r="AB200" s="115" t="str">
        <f>IF(O200=1,"",RTD("cqg.rtd",,"StudyData", "(Vol("&amp;$E$21&amp;")when  (LocalYear("&amp;$E$21&amp;")="&amp;$D$11&amp;" AND LocalMonth("&amp;$E$21&amp;")="&amp;$C$11&amp;" AND LocalDay("&amp;$E$21&amp;")="&amp;$B$11&amp;" AND LocalHour("&amp;$E$21&amp;")="&amp;F200&amp;" AND LocalMinute("&amp;$E$21&amp;")="&amp;G200&amp;"))", "Bar", "", "Close", "5", "0", "", "", "","FALSE","T"))</f>
        <v/>
      </c>
      <c r="AC200" s="116" t="str">
        <f t="shared" si="30"/>
        <v/>
      </c>
      <c r="AE200" s="115" t="str">
        <f ca="1">IF($R200=1,SUM($S$1:S200),"")</f>
        <v/>
      </c>
      <c r="AF200" s="115" t="str">
        <f ca="1">IF($R200=1,SUM($T$1:T200),"")</f>
        <v/>
      </c>
      <c r="AG200" s="115" t="str">
        <f ca="1">IF($R200=1,SUM($U$1:U200),"")</f>
        <v/>
      </c>
      <c r="AH200" s="115" t="str">
        <f ca="1">IF($R200=1,SUM($V$1:V200),"")</f>
        <v/>
      </c>
      <c r="AI200" s="115" t="str">
        <f ca="1">IF($R200=1,SUM($W$1:W200),"")</f>
        <v/>
      </c>
      <c r="AJ200" s="115" t="str">
        <f ca="1">IF($R200=1,SUM($X$1:X200),"")</f>
        <v/>
      </c>
      <c r="AK200" s="115" t="str">
        <f ca="1">IF($R200=1,SUM($Y$1:Y200),"")</f>
        <v/>
      </c>
      <c r="AL200" s="115" t="str">
        <f ca="1">IF($R200=1,SUM($Z$1:Z200),"")</f>
        <v/>
      </c>
      <c r="AM200" s="115" t="str">
        <f ca="1">IF($R200=1,SUM($AA$1:AA200),"")</f>
        <v/>
      </c>
      <c r="AN200" s="115" t="str">
        <f ca="1">IF($R200=1,SUM($AB$1:AB200),"")</f>
        <v/>
      </c>
      <c r="AO200" s="115" t="str">
        <f ca="1">IF($R200=1,SUM($AC$1:AC200),"")</f>
        <v/>
      </c>
      <c r="AQ200" s="120" t="str">
        <f t="shared" si="35"/>
        <v>23:55</v>
      </c>
    </row>
    <row r="201" spans="6:43" x14ac:dyDescent="0.3">
      <c r="F201" s="115">
        <f t="shared" si="36"/>
        <v>24</v>
      </c>
      <c r="G201" s="117" t="str">
        <f t="shared" si="31"/>
        <v>00</v>
      </c>
      <c r="H201" s="118">
        <f t="shared" si="32"/>
        <v>1</v>
      </c>
      <c r="K201" s="116" t="str">
        <f xml:space="preserve"> IF(O201=1,"",RTD("cqg.rtd",,"StudyData",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/>
      </c>
      <c r="L201" s="116" t="e">
        <f>IF(K201="",NA(),RTD("cqg.rtd",,"StudyData",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>#N/A</v>
      </c>
      <c r="O201" s="115">
        <f t="shared" si="33"/>
        <v>1</v>
      </c>
      <c r="R201" s="115">
        <f t="shared" ca="1" si="34"/>
        <v>1.1649999999999818</v>
      </c>
      <c r="S201" s="115" t="str">
        <f>IF(O201=1,"",RTD("cqg.rtd",,"StudyData", "(Vol("&amp;$E$13&amp;")when  (LocalYear("&amp;$E$13&amp;")="&amp;$D$2&amp;" AND LocalMonth("&amp;$E$13&amp;")="&amp;$C$2&amp;" AND LocalDay("&amp;$E$13&amp;")="&amp;$B$2&amp;" AND LocalHour("&amp;$E$13&amp;")="&amp;F201&amp;" AND LocalMinute("&amp;$E$13&amp;")="&amp;G201&amp;"))", "Bar", "", "Close", "5", "0", "", "", "","FALSE","T"))</f>
        <v/>
      </c>
      <c r="T201" s="115" t="str">
        <f>IF(O201=1,"",RTD("cqg.rtd",,"StudyData", "(Vol("&amp;$E$14&amp;")when  (LocalYear("&amp;$E$14&amp;")="&amp;$D$3&amp;" AND LocalMonth("&amp;$E$14&amp;")="&amp;$C$3&amp;" AND LocalDay("&amp;$E$14&amp;")="&amp;$B$3&amp;" AND LocalHour("&amp;$E$14&amp;")="&amp;F201&amp;" AND LocalMinute("&amp;$E$14&amp;")="&amp;G201&amp;"))", "Bar", "", "Close", "5", "0", "", "", "","FALSE","T"))</f>
        <v/>
      </c>
      <c r="U201" s="115" t="str">
        <f>IF(O201=1,"",RTD("cqg.rtd",,"StudyData", "(Vol("&amp;$E$15&amp;")when  (LocalYear("&amp;$E$15&amp;")="&amp;$D$4&amp;" AND LocalMonth("&amp;$E$15&amp;")="&amp;$C$4&amp;" AND LocalDay("&amp;$E$15&amp;")="&amp;$B$4&amp;" AND LocalHour("&amp;$E$15&amp;")="&amp;F201&amp;" AND LocalMinute("&amp;$E$15&amp;")="&amp;G201&amp;"))", "Bar", "", "Close", "5", "0", "", "", "","FALSE","T"))</f>
        <v/>
      </c>
      <c r="V201" s="115" t="str">
        <f>IF(O201=1,"",RTD("cqg.rtd",,"StudyData", "(Vol("&amp;$E$16&amp;")when  (LocalYear("&amp;$E$16&amp;")="&amp;$D$5&amp;" AND LocalMonth("&amp;$E$16&amp;")="&amp;$C$5&amp;" AND LocalDay("&amp;$E$16&amp;")="&amp;$B$5&amp;" AND LocalHour("&amp;$E$16&amp;")="&amp;F201&amp;" AND LocalMinute("&amp;$E$16&amp;")="&amp;G201&amp;"))", "Bar", "", "Close", "5", "0", "", "", "","FALSE","T"))</f>
        <v/>
      </c>
      <c r="W201" s="115" t="str">
        <f>IF(O201=1,"",RTD("cqg.rtd",,"StudyData", "(Vol("&amp;$E$17&amp;")when  (LocalYear("&amp;$E$17&amp;")="&amp;$D$6&amp;" AND LocalMonth("&amp;$E$17&amp;")="&amp;$C$6&amp;" AND LocalDay("&amp;$E$17&amp;")="&amp;$B$6&amp;" AND LocalHour("&amp;$E$17&amp;")="&amp;F201&amp;" AND LocalMinute("&amp;$E$17&amp;")="&amp;G201&amp;"))", "Bar", "", "Close", "5", "0", "", "", "","FALSE","T"))</f>
        <v/>
      </c>
      <c r="X201" s="115" t="str">
        <f>IF(O201=1,"",RTD("cqg.rtd",,"StudyData", "(Vol("&amp;$E$18&amp;")when  (LocalYear("&amp;$E$18&amp;")="&amp;$D$7&amp;" AND LocalMonth("&amp;$E$18&amp;")="&amp;$C$7&amp;" AND LocalDay("&amp;$E$18&amp;")="&amp;$B$7&amp;" AND LocalHour("&amp;$E$18&amp;")="&amp;F201&amp;" AND LocalMinute("&amp;$E$18&amp;")="&amp;G201&amp;"))", "Bar", "", "Close", "5", "0", "", "", "","FALSE","T"))</f>
        <v/>
      </c>
      <c r="Y201" s="115" t="str">
        <f>IF(O201=1,"",RTD("cqg.rtd",,"StudyData", "(Vol("&amp;$E$19&amp;")when  (LocalYear("&amp;$E$19&amp;")="&amp;$D$8&amp;" AND LocalMonth("&amp;$E$19&amp;")="&amp;$C$8&amp;" AND LocalDay("&amp;$E$19&amp;")="&amp;$B$8&amp;" AND LocalHour("&amp;$E$19&amp;")="&amp;F201&amp;" AND LocalMinute("&amp;$E$19&amp;")="&amp;G201&amp;"))", "Bar", "", "Close", "5", "0", "", "", "","FALSE","T"))</f>
        <v/>
      </c>
      <c r="Z201" s="115" t="str">
        <f>IF(O201=1,"",RTD("cqg.rtd",,"StudyData", "(Vol("&amp;$E$20&amp;")when  (LocalYear("&amp;$E$20&amp;")="&amp;$D$9&amp;" AND LocalMonth("&amp;$E$20&amp;")="&amp;$C$9&amp;" AND LocalDay("&amp;$E$20&amp;")="&amp;$B$9&amp;" AND LocalHour("&amp;$E$20&amp;")="&amp;F201&amp;" AND LocalMinute("&amp;$E$20&amp;")="&amp;G201&amp;"))", "Bar", "", "Close", "5", "0", "", "", "","FALSE","T"))</f>
        <v/>
      </c>
      <c r="AA201" s="115" t="str">
        <f>IF(O201=1,"",RTD("cqg.rtd",,"StudyData", "(Vol("&amp;$E$21&amp;")when  (LocalYear("&amp;$E$21&amp;")="&amp;$D$10&amp;" AND LocalMonth("&amp;$E$21&amp;")="&amp;$C$10&amp;" AND LocalDay("&amp;$E$21&amp;")="&amp;$B$10&amp;" AND LocalHour("&amp;$E$21&amp;")="&amp;F201&amp;" AND LocalMinute("&amp;$E$21&amp;")="&amp;G201&amp;"))", "Bar", "", "Close", "5", "0", "", "", "","FALSE","T"))</f>
        <v/>
      </c>
      <c r="AB201" s="115" t="str">
        <f>IF(O201=1,"",RTD("cqg.rtd",,"StudyData", "(Vol("&amp;$E$21&amp;")when  (LocalYear("&amp;$E$21&amp;")="&amp;$D$11&amp;" AND LocalMonth("&amp;$E$21&amp;")="&amp;$C$11&amp;" AND LocalDay("&amp;$E$21&amp;")="&amp;$B$11&amp;" AND LocalHour("&amp;$E$21&amp;")="&amp;F201&amp;" AND LocalMinute("&amp;$E$21&amp;")="&amp;G201&amp;"))", "Bar", "", "Close", "5", "0", "", "", "","FALSE","T"))</f>
        <v/>
      </c>
      <c r="AC201" s="116" t="str">
        <f t="shared" si="30"/>
        <v/>
      </c>
      <c r="AE201" s="115" t="str">
        <f ca="1">IF($R201=1,SUM($S$1:S201),"")</f>
        <v/>
      </c>
      <c r="AF201" s="115" t="str">
        <f ca="1">IF($R201=1,SUM($T$1:T201),"")</f>
        <v/>
      </c>
      <c r="AG201" s="115" t="str">
        <f ca="1">IF($R201=1,SUM($U$1:U201),"")</f>
        <v/>
      </c>
      <c r="AH201" s="115" t="str">
        <f ca="1">IF($R201=1,SUM($V$1:V201),"")</f>
        <v/>
      </c>
      <c r="AI201" s="115" t="str">
        <f ca="1">IF($R201=1,SUM($W$1:W201),"")</f>
        <v/>
      </c>
      <c r="AJ201" s="115" t="str">
        <f ca="1">IF($R201=1,SUM($X$1:X201),"")</f>
        <v/>
      </c>
      <c r="AK201" s="115" t="str">
        <f ca="1">IF($R201=1,SUM($Y$1:Y201),"")</f>
        <v/>
      </c>
      <c r="AL201" s="115" t="str">
        <f ca="1">IF($R201=1,SUM($Z$1:Z201),"")</f>
        <v/>
      </c>
      <c r="AM201" s="115" t="str">
        <f ca="1">IF($R201=1,SUM($AA$1:AA201),"")</f>
        <v/>
      </c>
      <c r="AN201" s="115" t="str">
        <f ca="1">IF($R201=1,SUM($AB$1:AB201),"")</f>
        <v/>
      </c>
      <c r="AO201" s="115" t="str">
        <f ca="1">IF($R201=1,SUM($AC$1:AC201),"")</f>
        <v/>
      </c>
      <c r="AQ201" s="120" t="str">
        <f t="shared" si="35"/>
        <v>24:00</v>
      </c>
    </row>
    <row r="202" spans="6:43" x14ac:dyDescent="0.3">
      <c r="F202" s="115">
        <f t="shared" si="36"/>
        <v>24</v>
      </c>
      <c r="G202" s="117" t="str">
        <f t="shared" si="31"/>
        <v>05</v>
      </c>
      <c r="H202" s="118">
        <f t="shared" si="32"/>
        <v>1.0034722222222221</v>
      </c>
      <c r="K202" s="116" t="str">
        <f xml:space="preserve"> IF(O202=1,"",RTD("cqg.rtd",,"StudyData",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/>
      </c>
      <c r="L202" s="116" t="e">
        <f>IF(K202="",NA(),RTD("cqg.rtd",,"StudyData",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>#N/A</v>
      </c>
      <c r="O202" s="115">
        <f t="shared" si="33"/>
        <v>1</v>
      </c>
      <c r="R202" s="115">
        <f t="shared" ca="1" si="34"/>
        <v>1.1659999999999817</v>
      </c>
      <c r="S202" s="115" t="str">
        <f>IF(O202=1,"",RTD("cqg.rtd",,"StudyData", "(Vol("&amp;$E$13&amp;")when  (LocalYear("&amp;$E$13&amp;")="&amp;$D$2&amp;" AND LocalMonth("&amp;$E$13&amp;")="&amp;$C$2&amp;" AND LocalDay("&amp;$E$13&amp;")="&amp;$B$2&amp;" AND LocalHour("&amp;$E$13&amp;")="&amp;F202&amp;" AND LocalMinute("&amp;$E$13&amp;")="&amp;G202&amp;"))", "Bar", "", "Close", "5", "0", "", "", "","FALSE","T"))</f>
        <v/>
      </c>
      <c r="T202" s="115" t="str">
        <f>IF(O202=1,"",RTD("cqg.rtd",,"StudyData", "(Vol("&amp;$E$14&amp;")when  (LocalYear("&amp;$E$14&amp;")="&amp;$D$3&amp;" AND LocalMonth("&amp;$E$14&amp;")="&amp;$C$3&amp;" AND LocalDay("&amp;$E$14&amp;")="&amp;$B$3&amp;" AND LocalHour("&amp;$E$14&amp;")="&amp;F202&amp;" AND LocalMinute("&amp;$E$14&amp;")="&amp;G202&amp;"))", "Bar", "", "Close", "5", "0", "", "", "","FALSE","T"))</f>
        <v/>
      </c>
      <c r="U202" s="115" t="str">
        <f>IF(O202=1,"",RTD("cqg.rtd",,"StudyData", "(Vol("&amp;$E$15&amp;")when  (LocalYear("&amp;$E$15&amp;")="&amp;$D$4&amp;" AND LocalMonth("&amp;$E$15&amp;")="&amp;$C$4&amp;" AND LocalDay("&amp;$E$15&amp;")="&amp;$B$4&amp;" AND LocalHour("&amp;$E$15&amp;")="&amp;F202&amp;" AND LocalMinute("&amp;$E$15&amp;")="&amp;G202&amp;"))", "Bar", "", "Close", "5", "0", "", "", "","FALSE","T"))</f>
        <v/>
      </c>
      <c r="V202" s="115" t="str">
        <f>IF(O202=1,"",RTD("cqg.rtd",,"StudyData", "(Vol("&amp;$E$16&amp;")when  (LocalYear("&amp;$E$16&amp;")="&amp;$D$5&amp;" AND LocalMonth("&amp;$E$16&amp;")="&amp;$C$5&amp;" AND LocalDay("&amp;$E$16&amp;")="&amp;$B$5&amp;" AND LocalHour("&amp;$E$16&amp;")="&amp;F202&amp;" AND LocalMinute("&amp;$E$16&amp;")="&amp;G202&amp;"))", "Bar", "", "Close", "5", "0", "", "", "","FALSE","T"))</f>
        <v/>
      </c>
      <c r="W202" s="115" t="str">
        <f>IF(O202=1,"",RTD("cqg.rtd",,"StudyData", "(Vol("&amp;$E$17&amp;")when  (LocalYear("&amp;$E$17&amp;")="&amp;$D$6&amp;" AND LocalMonth("&amp;$E$17&amp;")="&amp;$C$6&amp;" AND LocalDay("&amp;$E$17&amp;")="&amp;$B$6&amp;" AND LocalHour("&amp;$E$17&amp;")="&amp;F202&amp;" AND LocalMinute("&amp;$E$17&amp;")="&amp;G202&amp;"))", "Bar", "", "Close", "5", "0", "", "", "","FALSE","T"))</f>
        <v/>
      </c>
      <c r="X202" s="115" t="str">
        <f>IF(O202=1,"",RTD("cqg.rtd",,"StudyData", "(Vol("&amp;$E$18&amp;")when  (LocalYear("&amp;$E$18&amp;")="&amp;$D$7&amp;" AND LocalMonth("&amp;$E$18&amp;")="&amp;$C$7&amp;" AND LocalDay("&amp;$E$18&amp;")="&amp;$B$7&amp;" AND LocalHour("&amp;$E$18&amp;")="&amp;F202&amp;" AND LocalMinute("&amp;$E$18&amp;")="&amp;G202&amp;"))", "Bar", "", "Close", "5", "0", "", "", "","FALSE","T"))</f>
        <v/>
      </c>
      <c r="Y202" s="115" t="str">
        <f>IF(O202=1,"",RTD("cqg.rtd",,"StudyData", "(Vol("&amp;$E$19&amp;")when  (LocalYear("&amp;$E$19&amp;")="&amp;$D$8&amp;" AND LocalMonth("&amp;$E$19&amp;")="&amp;$C$8&amp;" AND LocalDay("&amp;$E$19&amp;")="&amp;$B$8&amp;" AND LocalHour("&amp;$E$19&amp;")="&amp;F202&amp;" AND LocalMinute("&amp;$E$19&amp;")="&amp;G202&amp;"))", "Bar", "", "Close", "5", "0", "", "", "","FALSE","T"))</f>
        <v/>
      </c>
      <c r="Z202" s="115" t="str">
        <f>IF(O202=1,"",RTD("cqg.rtd",,"StudyData", "(Vol("&amp;$E$20&amp;")when  (LocalYear("&amp;$E$20&amp;")="&amp;$D$9&amp;" AND LocalMonth("&amp;$E$20&amp;")="&amp;$C$9&amp;" AND LocalDay("&amp;$E$20&amp;")="&amp;$B$9&amp;" AND LocalHour("&amp;$E$20&amp;")="&amp;F202&amp;" AND LocalMinute("&amp;$E$20&amp;")="&amp;G202&amp;"))", "Bar", "", "Close", "5", "0", "", "", "","FALSE","T"))</f>
        <v/>
      </c>
      <c r="AA202" s="115" t="str">
        <f>IF(O202=1,"",RTD("cqg.rtd",,"StudyData", "(Vol("&amp;$E$21&amp;")when  (LocalYear("&amp;$E$21&amp;")="&amp;$D$10&amp;" AND LocalMonth("&amp;$E$21&amp;")="&amp;$C$10&amp;" AND LocalDay("&amp;$E$21&amp;")="&amp;$B$10&amp;" AND LocalHour("&amp;$E$21&amp;")="&amp;F202&amp;" AND LocalMinute("&amp;$E$21&amp;")="&amp;G202&amp;"))", "Bar", "", "Close", "5", "0", "", "", "","FALSE","T"))</f>
        <v/>
      </c>
      <c r="AB202" s="115" t="str">
        <f>IF(O202=1,"",RTD("cqg.rtd",,"StudyData", "(Vol("&amp;$E$21&amp;")when  (LocalYear("&amp;$E$21&amp;")="&amp;$D$11&amp;" AND LocalMonth("&amp;$E$21&amp;")="&amp;$C$11&amp;" AND LocalDay("&amp;$E$21&amp;")="&amp;$B$11&amp;" AND LocalHour("&amp;$E$21&amp;")="&amp;F202&amp;" AND LocalMinute("&amp;$E$21&amp;")="&amp;G202&amp;"))", "Bar", "", "Close", "5", "0", "", "", "","FALSE","T"))</f>
        <v/>
      </c>
      <c r="AC202" s="116" t="str">
        <f t="shared" si="30"/>
        <v/>
      </c>
      <c r="AE202" s="115" t="str">
        <f ca="1">IF($R202=1,SUM($S$1:S202),"")</f>
        <v/>
      </c>
      <c r="AF202" s="115" t="str">
        <f ca="1">IF($R202=1,SUM($T$1:T202),"")</f>
        <v/>
      </c>
      <c r="AG202" s="115" t="str">
        <f ca="1">IF($R202=1,SUM($U$1:U202),"")</f>
        <v/>
      </c>
      <c r="AH202" s="115" t="str">
        <f ca="1">IF($R202=1,SUM($V$1:V202),"")</f>
        <v/>
      </c>
      <c r="AI202" s="115" t="str">
        <f ca="1">IF($R202=1,SUM($W$1:W202),"")</f>
        <v/>
      </c>
      <c r="AJ202" s="115" t="str">
        <f ca="1">IF($R202=1,SUM($X$1:X202),"")</f>
        <v/>
      </c>
      <c r="AK202" s="115" t="str">
        <f ca="1">IF($R202=1,SUM($Y$1:Y202),"")</f>
        <v/>
      </c>
      <c r="AL202" s="115" t="str">
        <f ca="1">IF($R202=1,SUM($Z$1:Z202),"")</f>
        <v/>
      </c>
      <c r="AM202" s="115" t="str">
        <f ca="1">IF($R202=1,SUM($AA$1:AA202),"")</f>
        <v/>
      </c>
      <c r="AN202" s="115" t="str">
        <f ca="1">IF($R202=1,SUM($AB$1:AB202),"")</f>
        <v/>
      </c>
      <c r="AO202" s="115" t="str">
        <f ca="1">IF($R202=1,SUM($AC$1:AC202),"")</f>
        <v/>
      </c>
      <c r="AQ202" s="120" t="str">
        <f t="shared" si="35"/>
        <v>24:05</v>
      </c>
    </row>
    <row r="203" spans="6:43" x14ac:dyDescent="0.3">
      <c r="F203" s="115">
        <f t="shared" si="36"/>
        <v>24</v>
      </c>
      <c r="G203" s="117">
        <f t="shared" si="31"/>
        <v>10</v>
      </c>
      <c r="H203" s="118">
        <f t="shared" si="32"/>
        <v>1.0069444444444444</v>
      </c>
      <c r="K203" s="116" t="str">
        <f xml:space="preserve"> IF(O203=1,"",RTD("cqg.rtd",,"StudyData",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/>
      </c>
      <c r="L203" s="116" t="e">
        <f>IF(K203="",NA(),RTD("cqg.rtd",,"StudyData",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>#N/A</v>
      </c>
      <c r="O203" s="115">
        <f t="shared" si="33"/>
        <v>1</v>
      </c>
      <c r="R203" s="115">
        <f t="shared" ca="1" si="34"/>
        <v>1.1669999999999816</v>
      </c>
      <c r="S203" s="115" t="str">
        <f>IF(O203=1,"",RTD("cqg.rtd",,"StudyData", "(Vol("&amp;$E$13&amp;")when  (LocalYear("&amp;$E$13&amp;")="&amp;$D$2&amp;" AND LocalMonth("&amp;$E$13&amp;")="&amp;$C$2&amp;" AND LocalDay("&amp;$E$13&amp;")="&amp;$B$2&amp;" AND LocalHour("&amp;$E$13&amp;")="&amp;F203&amp;" AND LocalMinute("&amp;$E$13&amp;")="&amp;G203&amp;"))", "Bar", "", "Close", "5", "0", "", "", "","FALSE","T"))</f>
        <v/>
      </c>
      <c r="T203" s="115" t="str">
        <f>IF(O203=1,"",RTD("cqg.rtd",,"StudyData", "(Vol("&amp;$E$14&amp;")when  (LocalYear("&amp;$E$14&amp;")="&amp;$D$3&amp;" AND LocalMonth("&amp;$E$14&amp;")="&amp;$C$3&amp;" AND LocalDay("&amp;$E$14&amp;")="&amp;$B$3&amp;" AND LocalHour("&amp;$E$14&amp;")="&amp;F203&amp;" AND LocalMinute("&amp;$E$14&amp;")="&amp;G203&amp;"))", "Bar", "", "Close", "5", "0", "", "", "","FALSE","T"))</f>
        <v/>
      </c>
      <c r="U203" s="115" t="str">
        <f>IF(O203=1,"",RTD("cqg.rtd",,"StudyData", "(Vol("&amp;$E$15&amp;")when  (LocalYear("&amp;$E$15&amp;")="&amp;$D$4&amp;" AND LocalMonth("&amp;$E$15&amp;")="&amp;$C$4&amp;" AND LocalDay("&amp;$E$15&amp;")="&amp;$B$4&amp;" AND LocalHour("&amp;$E$15&amp;")="&amp;F203&amp;" AND LocalMinute("&amp;$E$15&amp;")="&amp;G203&amp;"))", "Bar", "", "Close", "5", "0", "", "", "","FALSE","T"))</f>
        <v/>
      </c>
      <c r="V203" s="115" t="str">
        <f>IF(O203=1,"",RTD("cqg.rtd",,"StudyData", "(Vol("&amp;$E$16&amp;")when  (LocalYear("&amp;$E$16&amp;")="&amp;$D$5&amp;" AND LocalMonth("&amp;$E$16&amp;")="&amp;$C$5&amp;" AND LocalDay("&amp;$E$16&amp;")="&amp;$B$5&amp;" AND LocalHour("&amp;$E$16&amp;")="&amp;F203&amp;" AND LocalMinute("&amp;$E$16&amp;")="&amp;G203&amp;"))", "Bar", "", "Close", "5", "0", "", "", "","FALSE","T"))</f>
        <v/>
      </c>
      <c r="W203" s="115" t="str">
        <f>IF(O203=1,"",RTD("cqg.rtd",,"StudyData", "(Vol("&amp;$E$17&amp;")when  (LocalYear("&amp;$E$17&amp;")="&amp;$D$6&amp;" AND LocalMonth("&amp;$E$17&amp;")="&amp;$C$6&amp;" AND LocalDay("&amp;$E$17&amp;")="&amp;$B$6&amp;" AND LocalHour("&amp;$E$17&amp;")="&amp;F203&amp;" AND LocalMinute("&amp;$E$17&amp;")="&amp;G203&amp;"))", "Bar", "", "Close", "5", "0", "", "", "","FALSE","T"))</f>
        <v/>
      </c>
      <c r="X203" s="115" t="str">
        <f>IF(O203=1,"",RTD("cqg.rtd",,"StudyData", "(Vol("&amp;$E$18&amp;")when  (LocalYear("&amp;$E$18&amp;")="&amp;$D$7&amp;" AND LocalMonth("&amp;$E$18&amp;")="&amp;$C$7&amp;" AND LocalDay("&amp;$E$18&amp;")="&amp;$B$7&amp;" AND LocalHour("&amp;$E$18&amp;")="&amp;F203&amp;" AND LocalMinute("&amp;$E$18&amp;")="&amp;G203&amp;"))", "Bar", "", "Close", "5", "0", "", "", "","FALSE","T"))</f>
        <v/>
      </c>
      <c r="Y203" s="115" t="str">
        <f>IF(O203=1,"",RTD("cqg.rtd",,"StudyData", "(Vol("&amp;$E$19&amp;")when  (LocalYear("&amp;$E$19&amp;")="&amp;$D$8&amp;" AND LocalMonth("&amp;$E$19&amp;")="&amp;$C$8&amp;" AND LocalDay("&amp;$E$19&amp;")="&amp;$B$8&amp;" AND LocalHour("&amp;$E$19&amp;")="&amp;F203&amp;" AND LocalMinute("&amp;$E$19&amp;")="&amp;G203&amp;"))", "Bar", "", "Close", "5", "0", "", "", "","FALSE","T"))</f>
        <v/>
      </c>
      <c r="Z203" s="115" t="str">
        <f>IF(O203=1,"",RTD("cqg.rtd",,"StudyData", "(Vol("&amp;$E$20&amp;")when  (LocalYear("&amp;$E$20&amp;")="&amp;$D$9&amp;" AND LocalMonth("&amp;$E$20&amp;")="&amp;$C$9&amp;" AND LocalDay("&amp;$E$20&amp;")="&amp;$B$9&amp;" AND LocalHour("&amp;$E$20&amp;")="&amp;F203&amp;" AND LocalMinute("&amp;$E$20&amp;")="&amp;G203&amp;"))", "Bar", "", "Close", "5", "0", "", "", "","FALSE","T"))</f>
        <v/>
      </c>
      <c r="AA203" s="115" t="str">
        <f>IF(O203=1,"",RTD("cqg.rtd",,"StudyData", "(Vol("&amp;$E$21&amp;")when  (LocalYear("&amp;$E$21&amp;")="&amp;$D$10&amp;" AND LocalMonth("&amp;$E$21&amp;")="&amp;$C$10&amp;" AND LocalDay("&amp;$E$21&amp;")="&amp;$B$10&amp;" AND LocalHour("&amp;$E$21&amp;")="&amp;F203&amp;" AND LocalMinute("&amp;$E$21&amp;")="&amp;G203&amp;"))", "Bar", "", "Close", "5", "0", "", "", "","FALSE","T"))</f>
        <v/>
      </c>
      <c r="AB203" s="115" t="str">
        <f>IF(O203=1,"",RTD("cqg.rtd",,"StudyData", "(Vol("&amp;$E$21&amp;")when  (LocalYear("&amp;$E$21&amp;")="&amp;$D$11&amp;" AND LocalMonth("&amp;$E$21&amp;")="&amp;$C$11&amp;" AND LocalDay("&amp;$E$21&amp;")="&amp;$B$11&amp;" AND LocalHour("&amp;$E$21&amp;")="&amp;F203&amp;" AND LocalMinute("&amp;$E$21&amp;")="&amp;G203&amp;"))", "Bar", "", "Close", "5", "0", "", "", "","FALSE","T"))</f>
        <v/>
      </c>
      <c r="AC203" s="116" t="str">
        <f t="shared" si="30"/>
        <v/>
      </c>
      <c r="AE203" s="115" t="str">
        <f ca="1">IF($R203=1,SUM($S$1:S203),"")</f>
        <v/>
      </c>
      <c r="AF203" s="115" t="str">
        <f ca="1">IF($R203=1,SUM($T$1:T203),"")</f>
        <v/>
      </c>
      <c r="AG203" s="115" t="str">
        <f ca="1">IF($R203=1,SUM($U$1:U203),"")</f>
        <v/>
      </c>
      <c r="AH203" s="115" t="str">
        <f ca="1">IF($R203=1,SUM($V$1:V203),"")</f>
        <v/>
      </c>
      <c r="AI203" s="115" t="str">
        <f ca="1">IF($R203=1,SUM($W$1:W203),"")</f>
        <v/>
      </c>
      <c r="AJ203" s="115" t="str">
        <f ca="1">IF($R203=1,SUM($X$1:X203),"")</f>
        <v/>
      </c>
      <c r="AK203" s="115" t="str">
        <f ca="1">IF($R203=1,SUM($Y$1:Y203),"")</f>
        <v/>
      </c>
      <c r="AL203" s="115" t="str">
        <f ca="1">IF($R203=1,SUM($Z$1:Z203),"")</f>
        <v/>
      </c>
      <c r="AM203" s="115" t="str">
        <f ca="1">IF($R203=1,SUM($AA$1:AA203),"")</f>
        <v/>
      </c>
      <c r="AN203" s="115" t="str">
        <f ca="1">IF($R203=1,SUM($AB$1:AB203),"")</f>
        <v/>
      </c>
      <c r="AO203" s="115" t="str">
        <f ca="1">IF($R203=1,SUM($AC$1:AC203),"")</f>
        <v/>
      </c>
      <c r="AQ203" s="120" t="str">
        <f t="shared" si="35"/>
        <v>24:10</v>
      </c>
    </row>
    <row r="204" spans="6:43" x14ac:dyDescent="0.3">
      <c r="F204" s="115">
        <f t="shared" si="36"/>
        <v>24</v>
      </c>
      <c r="G204" s="117">
        <f t="shared" si="31"/>
        <v>15</v>
      </c>
      <c r="H204" s="118">
        <f t="shared" si="32"/>
        <v>1.0104166666666667</v>
      </c>
      <c r="K204" s="116" t="str">
        <f xml:space="preserve"> IF(O204=1,"",RTD("cqg.rtd",,"StudyData",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/>
      </c>
      <c r="L204" s="116" t="e">
        <f>IF(K204="",NA(),RTD("cqg.rtd",,"StudyData",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>#N/A</v>
      </c>
      <c r="O204" s="115">
        <f t="shared" si="33"/>
        <v>1</v>
      </c>
      <c r="R204" s="115">
        <f t="shared" ca="1" si="34"/>
        <v>1.1679999999999815</v>
      </c>
      <c r="S204" s="115" t="str">
        <f>IF(O204=1,"",RTD("cqg.rtd",,"StudyData", "(Vol("&amp;$E$13&amp;")when  (LocalYear("&amp;$E$13&amp;")="&amp;$D$2&amp;" AND LocalMonth("&amp;$E$13&amp;")="&amp;$C$2&amp;" AND LocalDay("&amp;$E$13&amp;")="&amp;$B$2&amp;" AND LocalHour("&amp;$E$13&amp;")="&amp;F204&amp;" AND LocalMinute("&amp;$E$13&amp;")="&amp;G204&amp;"))", "Bar", "", "Close", "5", "0", "", "", "","FALSE","T"))</f>
        <v/>
      </c>
      <c r="T204" s="115" t="str">
        <f>IF(O204=1,"",RTD("cqg.rtd",,"StudyData", "(Vol("&amp;$E$14&amp;")when  (LocalYear("&amp;$E$14&amp;")="&amp;$D$3&amp;" AND LocalMonth("&amp;$E$14&amp;")="&amp;$C$3&amp;" AND LocalDay("&amp;$E$14&amp;")="&amp;$B$3&amp;" AND LocalHour("&amp;$E$14&amp;")="&amp;F204&amp;" AND LocalMinute("&amp;$E$14&amp;")="&amp;G204&amp;"))", "Bar", "", "Close", "5", "0", "", "", "","FALSE","T"))</f>
        <v/>
      </c>
      <c r="U204" s="115" t="str">
        <f>IF(O204=1,"",RTD("cqg.rtd",,"StudyData", "(Vol("&amp;$E$15&amp;")when  (LocalYear("&amp;$E$15&amp;")="&amp;$D$4&amp;" AND LocalMonth("&amp;$E$15&amp;")="&amp;$C$4&amp;" AND LocalDay("&amp;$E$15&amp;")="&amp;$B$4&amp;" AND LocalHour("&amp;$E$15&amp;")="&amp;F204&amp;" AND LocalMinute("&amp;$E$15&amp;")="&amp;G204&amp;"))", "Bar", "", "Close", "5", "0", "", "", "","FALSE","T"))</f>
        <v/>
      </c>
      <c r="V204" s="115" t="str">
        <f>IF(O204=1,"",RTD("cqg.rtd",,"StudyData", "(Vol("&amp;$E$16&amp;")when  (LocalYear("&amp;$E$16&amp;")="&amp;$D$5&amp;" AND LocalMonth("&amp;$E$16&amp;")="&amp;$C$5&amp;" AND LocalDay("&amp;$E$16&amp;")="&amp;$B$5&amp;" AND LocalHour("&amp;$E$16&amp;")="&amp;F204&amp;" AND LocalMinute("&amp;$E$16&amp;")="&amp;G204&amp;"))", "Bar", "", "Close", "5", "0", "", "", "","FALSE","T"))</f>
        <v/>
      </c>
      <c r="W204" s="115" t="str">
        <f>IF(O204=1,"",RTD("cqg.rtd",,"StudyData", "(Vol("&amp;$E$17&amp;")when  (LocalYear("&amp;$E$17&amp;")="&amp;$D$6&amp;" AND LocalMonth("&amp;$E$17&amp;")="&amp;$C$6&amp;" AND LocalDay("&amp;$E$17&amp;")="&amp;$B$6&amp;" AND LocalHour("&amp;$E$17&amp;")="&amp;F204&amp;" AND LocalMinute("&amp;$E$17&amp;")="&amp;G204&amp;"))", "Bar", "", "Close", "5", "0", "", "", "","FALSE","T"))</f>
        <v/>
      </c>
      <c r="X204" s="115" t="str">
        <f>IF(O204=1,"",RTD("cqg.rtd",,"StudyData", "(Vol("&amp;$E$18&amp;")when  (LocalYear("&amp;$E$18&amp;")="&amp;$D$7&amp;" AND LocalMonth("&amp;$E$18&amp;")="&amp;$C$7&amp;" AND LocalDay("&amp;$E$18&amp;")="&amp;$B$7&amp;" AND LocalHour("&amp;$E$18&amp;")="&amp;F204&amp;" AND LocalMinute("&amp;$E$18&amp;")="&amp;G204&amp;"))", "Bar", "", "Close", "5", "0", "", "", "","FALSE","T"))</f>
        <v/>
      </c>
      <c r="Y204" s="115" t="str">
        <f>IF(O204=1,"",RTD("cqg.rtd",,"StudyData", "(Vol("&amp;$E$19&amp;")when  (LocalYear("&amp;$E$19&amp;")="&amp;$D$8&amp;" AND LocalMonth("&amp;$E$19&amp;")="&amp;$C$8&amp;" AND LocalDay("&amp;$E$19&amp;")="&amp;$B$8&amp;" AND LocalHour("&amp;$E$19&amp;")="&amp;F204&amp;" AND LocalMinute("&amp;$E$19&amp;")="&amp;G204&amp;"))", "Bar", "", "Close", "5", "0", "", "", "","FALSE","T"))</f>
        <v/>
      </c>
      <c r="Z204" s="115" t="str">
        <f>IF(O204=1,"",RTD("cqg.rtd",,"StudyData", "(Vol("&amp;$E$20&amp;")when  (LocalYear("&amp;$E$20&amp;")="&amp;$D$9&amp;" AND LocalMonth("&amp;$E$20&amp;")="&amp;$C$9&amp;" AND LocalDay("&amp;$E$20&amp;")="&amp;$B$9&amp;" AND LocalHour("&amp;$E$20&amp;")="&amp;F204&amp;" AND LocalMinute("&amp;$E$20&amp;")="&amp;G204&amp;"))", "Bar", "", "Close", "5", "0", "", "", "","FALSE","T"))</f>
        <v/>
      </c>
      <c r="AA204" s="115" t="str">
        <f>IF(O204=1,"",RTD("cqg.rtd",,"StudyData", "(Vol("&amp;$E$21&amp;")when  (LocalYear("&amp;$E$21&amp;")="&amp;$D$10&amp;" AND LocalMonth("&amp;$E$21&amp;")="&amp;$C$10&amp;" AND LocalDay("&amp;$E$21&amp;")="&amp;$B$10&amp;" AND LocalHour("&amp;$E$21&amp;")="&amp;F204&amp;" AND LocalMinute("&amp;$E$21&amp;")="&amp;G204&amp;"))", "Bar", "", "Close", "5", "0", "", "", "","FALSE","T"))</f>
        <v/>
      </c>
      <c r="AB204" s="115" t="str">
        <f>IF(O204=1,"",RTD("cqg.rtd",,"StudyData", "(Vol("&amp;$E$21&amp;")when  (LocalYear("&amp;$E$21&amp;")="&amp;$D$11&amp;" AND LocalMonth("&amp;$E$21&amp;")="&amp;$C$11&amp;" AND LocalDay("&amp;$E$21&amp;")="&amp;$B$11&amp;" AND LocalHour("&amp;$E$21&amp;")="&amp;F204&amp;" AND LocalMinute("&amp;$E$21&amp;")="&amp;G204&amp;"))", "Bar", "", "Close", "5", "0", "", "", "","FALSE","T"))</f>
        <v/>
      </c>
      <c r="AC204" s="116" t="str">
        <f t="shared" si="30"/>
        <v/>
      </c>
      <c r="AE204" s="115" t="str">
        <f ca="1">IF($R204=1,SUM($S$1:S204),"")</f>
        <v/>
      </c>
      <c r="AF204" s="115" t="str">
        <f ca="1">IF($R204=1,SUM($T$1:T204),"")</f>
        <v/>
      </c>
      <c r="AG204" s="115" t="str">
        <f ca="1">IF($R204=1,SUM($U$1:U204),"")</f>
        <v/>
      </c>
      <c r="AH204" s="115" t="str">
        <f ca="1">IF($R204=1,SUM($V$1:V204),"")</f>
        <v/>
      </c>
      <c r="AI204" s="115" t="str">
        <f ca="1">IF($R204=1,SUM($W$1:W204),"")</f>
        <v/>
      </c>
      <c r="AJ204" s="115" t="str">
        <f ca="1">IF($R204=1,SUM($X$1:X204),"")</f>
        <v/>
      </c>
      <c r="AK204" s="115" t="str">
        <f ca="1">IF($R204=1,SUM($Y$1:Y204),"")</f>
        <v/>
      </c>
      <c r="AL204" s="115" t="str">
        <f ca="1">IF($R204=1,SUM($Z$1:Z204),"")</f>
        <v/>
      </c>
      <c r="AM204" s="115" t="str">
        <f ca="1">IF($R204=1,SUM($AA$1:AA204),"")</f>
        <v/>
      </c>
      <c r="AN204" s="115" t="str">
        <f ca="1">IF($R204=1,SUM($AB$1:AB204),"")</f>
        <v/>
      </c>
      <c r="AO204" s="115" t="str">
        <f ca="1">IF($R204=1,SUM($AC$1:AC204),"")</f>
        <v/>
      </c>
      <c r="AQ204" s="120" t="str">
        <f t="shared" si="35"/>
        <v>24:15</v>
      </c>
    </row>
    <row r="205" spans="6:43" x14ac:dyDescent="0.3">
      <c r="F205" s="115">
        <f t="shared" si="36"/>
        <v>24</v>
      </c>
      <c r="G205" s="117">
        <f t="shared" si="31"/>
        <v>20</v>
      </c>
      <c r="H205" s="118">
        <f t="shared" si="32"/>
        <v>1.0138888888888888</v>
      </c>
      <c r="K205" s="116" t="str">
        <f xml:space="preserve"> IF(O205=1,"",RTD("cqg.rtd",,"StudyData",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/>
      </c>
      <c r="L205" s="116" t="e">
        <f>IF(K205="",NA(),RTD("cqg.rtd",,"StudyData",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>#N/A</v>
      </c>
      <c r="O205" s="115">
        <f t="shared" si="33"/>
        <v>1</v>
      </c>
      <c r="R205" s="115">
        <f t="shared" ca="1" si="34"/>
        <v>1.1689999999999814</v>
      </c>
      <c r="S205" s="115" t="str">
        <f>IF(O205=1,"",RTD("cqg.rtd",,"StudyData", "(Vol("&amp;$E$13&amp;")when  (LocalYear("&amp;$E$13&amp;")="&amp;$D$2&amp;" AND LocalMonth("&amp;$E$13&amp;")="&amp;$C$2&amp;" AND LocalDay("&amp;$E$13&amp;")="&amp;$B$2&amp;" AND LocalHour("&amp;$E$13&amp;")="&amp;F205&amp;" AND LocalMinute("&amp;$E$13&amp;")="&amp;G205&amp;"))", "Bar", "", "Close", "5", "0", "", "", "","FALSE","T"))</f>
        <v/>
      </c>
      <c r="T205" s="115" t="str">
        <f>IF(O205=1,"",RTD("cqg.rtd",,"StudyData", "(Vol("&amp;$E$14&amp;")when  (LocalYear("&amp;$E$14&amp;")="&amp;$D$3&amp;" AND LocalMonth("&amp;$E$14&amp;")="&amp;$C$3&amp;" AND LocalDay("&amp;$E$14&amp;")="&amp;$B$3&amp;" AND LocalHour("&amp;$E$14&amp;")="&amp;F205&amp;" AND LocalMinute("&amp;$E$14&amp;")="&amp;G205&amp;"))", "Bar", "", "Close", "5", "0", "", "", "","FALSE","T"))</f>
        <v/>
      </c>
      <c r="U205" s="115" t="str">
        <f>IF(O205=1,"",RTD("cqg.rtd",,"StudyData", "(Vol("&amp;$E$15&amp;")when  (LocalYear("&amp;$E$15&amp;")="&amp;$D$4&amp;" AND LocalMonth("&amp;$E$15&amp;")="&amp;$C$4&amp;" AND LocalDay("&amp;$E$15&amp;")="&amp;$B$4&amp;" AND LocalHour("&amp;$E$15&amp;")="&amp;F205&amp;" AND LocalMinute("&amp;$E$15&amp;")="&amp;G205&amp;"))", "Bar", "", "Close", "5", "0", "", "", "","FALSE","T"))</f>
        <v/>
      </c>
      <c r="V205" s="115" t="str">
        <f>IF(O205=1,"",RTD("cqg.rtd",,"StudyData", "(Vol("&amp;$E$16&amp;")when  (LocalYear("&amp;$E$16&amp;")="&amp;$D$5&amp;" AND LocalMonth("&amp;$E$16&amp;")="&amp;$C$5&amp;" AND LocalDay("&amp;$E$16&amp;")="&amp;$B$5&amp;" AND LocalHour("&amp;$E$16&amp;")="&amp;F205&amp;" AND LocalMinute("&amp;$E$16&amp;")="&amp;G205&amp;"))", "Bar", "", "Close", "5", "0", "", "", "","FALSE","T"))</f>
        <v/>
      </c>
      <c r="W205" s="115" t="str">
        <f>IF(O205=1,"",RTD("cqg.rtd",,"StudyData", "(Vol("&amp;$E$17&amp;")when  (LocalYear("&amp;$E$17&amp;")="&amp;$D$6&amp;" AND LocalMonth("&amp;$E$17&amp;")="&amp;$C$6&amp;" AND LocalDay("&amp;$E$17&amp;")="&amp;$B$6&amp;" AND LocalHour("&amp;$E$17&amp;")="&amp;F205&amp;" AND LocalMinute("&amp;$E$17&amp;")="&amp;G205&amp;"))", "Bar", "", "Close", "5", "0", "", "", "","FALSE","T"))</f>
        <v/>
      </c>
      <c r="X205" s="115" t="str">
        <f>IF(O205=1,"",RTD("cqg.rtd",,"StudyData", "(Vol("&amp;$E$18&amp;")when  (LocalYear("&amp;$E$18&amp;")="&amp;$D$7&amp;" AND LocalMonth("&amp;$E$18&amp;")="&amp;$C$7&amp;" AND LocalDay("&amp;$E$18&amp;")="&amp;$B$7&amp;" AND LocalHour("&amp;$E$18&amp;")="&amp;F205&amp;" AND LocalMinute("&amp;$E$18&amp;")="&amp;G205&amp;"))", "Bar", "", "Close", "5", "0", "", "", "","FALSE","T"))</f>
        <v/>
      </c>
      <c r="Y205" s="115" t="str">
        <f>IF(O205=1,"",RTD("cqg.rtd",,"StudyData", "(Vol("&amp;$E$19&amp;")when  (LocalYear("&amp;$E$19&amp;")="&amp;$D$8&amp;" AND LocalMonth("&amp;$E$19&amp;")="&amp;$C$8&amp;" AND LocalDay("&amp;$E$19&amp;")="&amp;$B$8&amp;" AND LocalHour("&amp;$E$19&amp;")="&amp;F205&amp;" AND LocalMinute("&amp;$E$19&amp;")="&amp;G205&amp;"))", "Bar", "", "Close", "5", "0", "", "", "","FALSE","T"))</f>
        <v/>
      </c>
      <c r="Z205" s="115" t="str">
        <f>IF(O205=1,"",RTD("cqg.rtd",,"StudyData", "(Vol("&amp;$E$20&amp;")when  (LocalYear("&amp;$E$20&amp;")="&amp;$D$9&amp;" AND LocalMonth("&amp;$E$20&amp;")="&amp;$C$9&amp;" AND LocalDay("&amp;$E$20&amp;")="&amp;$B$9&amp;" AND LocalHour("&amp;$E$20&amp;")="&amp;F205&amp;" AND LocalMinute("&amp;$E$20&amp;")="&amp;G205&amp;"))", "Bar", "", "Close", "5", "0", "", "", "","FALSE","T"))</f>
        <v/>
      </c>
      <c r="AA205" s="115" t="str">
        <f>IF(O205=1,"",RTD("cqg.rtd",,"StudyData", "(Vol("&amp;$E$21&amp;")when  (LocalYear("&amp;$E$21&amp;")="&amp;$D$10&amp;" AND LocalMonth("&amp;$E$21&amp;")="&amp;$C$10&amp;" AND LocalDay("&amp;$E$21&amp;")="&amp;$B$10&amp;" AND LocalHour("&amp;$E$21&amp;")="&amp;F205&amp;" AND LocalMinute("&amp;$E$21&amp;")="&amp;G205&amp;"))", "Bar", "", "Close", "5", "0", "", "", "","FALSE","T"))</f>
        <v/>
      </c>
      <c r="AB205" s="115" t="str">
        <f>IF(O205=1,"",RTD("cqg.rtd",,"StudyData", "(Vol("&amp;$E$21&amp;")when  (LocalYear("&amp;$E$21&amp;")="&amp;$D$11&amp;" AND LocalMonth("&amp;$E$21&amp;")="&amp;$C$11&amp;" AND LocalDay("&amp;$E$21&amp;")="&amp;$B$11&amp;" AND LocalHour("&amp;$E$21&amp;")="&amp;F205&amp;" AND LocalMinute("&amp;$E$21&amp;")="&amp;G205&amp;"))", "Bar", "", "Close", "5", "0", "", "", "","FALSE","T"))</f>
        <v/>
      </c>
      <c r="AC205" s="116" t="str">
        <f t="shared" si="30"/>
        <v/>
      </c>
      <c r="AE205" s="115" t="str">
        <f ca="1">IF($R205=1,SUM($S$1:S205),"")</f>
        <v/>
      </c>
      <c r="AF205" s="115" t="str">
        <f ca="1">IF($R205=1,SUM($T$1:T205),"")</f>
        <v/>
      </c>
      <c r="AG205" s="115" t="str">
        <f ca="1">IF($R205=1,SUM($U$1:U205),"")</f>
        <v/>
      </c>
      <c r="AH205" s="115" t="str">
        <f ca="1">IF($R205=1,SUM($V$1:V205),"")</f>
        <v/>
      </c>
      <c r="AI205" s="115" t="str">
        <f ca="1">IF($R205=1,SUM($W$1:W205),"")</f>
        <v/>
      </c>
      <c r="AJ205" s="115" t="str">
        <f ca="1">IF($R205=1,SUM($X$1:X205),"")</f>
        <v/>
      </c>
      <c r="AK205" s="115" t="str">
        <f ca="1">IF($R205=1,SUM($Y$1:Y205),"")</f>
        <v/>
      </c>
      <c r="AL205" s="115" t="str">
        <f ca="1">IF($R205=1,SUM($Z$1:Z205),"")</f>
        <v/>
      </c>
      <c r="AM205" s="115" t="str">
        <f ca="1">IF($R205=1,SUM($AA$1:AA205),"")</f>
        <v/>
      </c>
      <c r="AN205" s="115" t="str">
        <f ca="1">IF($R205=1,SUM($AB$1:AB205),"")</f>
        <v/>
      </c>
      <c r="AO205" s="115" t="str">
        <f ca="1">IF($R205=1,SUM($AC$1:AC205),"")</f>
        <v/>
      </c>
      <c r="AQ205" s="120" t="str">
        <f t="shared" si="35"/>
        <v>24:20</v>
      </c>
    </row>
    <row r="206" spans="6:43" x14ac:dyDescent="0.3">
      <c r="F206" s="115">
        <f t="shared" si="36"/>
        <v>24</v>
      </c>
      <c r="G206" s="117">
        <f t="shared" si="31"/>
        <v>25</v>
      </c>
      <c r="H206" s="118">
        <f t="shared" si="32"/>
        <v>1.0173611111111112</v>
      </c>
      <c r="K206" s="116" t="str">
        <f xml:space="preserve"> IF(O206=1,"",RTD("cqg.rtd",,"StudyData",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/>
      </c>
      <c r="L206" s="116" t="e">
        <f>IF(K206="",NA(),RTD("cqg.rtd",,"StudyData",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>#N/A</v>
      </c>
      <c r="O206" s="115">
        <f t="shared" si="33"/>
        <v>1</v>
      </c>
      <c r="R206" s="115">
        <f t="shared" ca="1" si="34"/>
        <v>1.1699999999999813</v>
      </c>
      <c r="S206" s="115" t="str">
        <f>IF(O206=1,"",RTD("cqg.rtd",,"StudyData", "(Vol("&amp;$E$13&amp;")when  (LocalYear("&amp;$E$13&amp;")="&amp;$D$2&amp;" AND LocalMonth("&amp;$E$13&amp;")="&amp;$C$2&amp;" AND LocalDay("&amp;$E$13&amp;")="&amp;$B$2&amp;" AND LocalHour("&amp;$E$13&amp;")="&amp;F206&amp;" AND LocalMinute("&amp;$E$13&amp;")="&amp;G206&amp;"))", "Bar", "", "Close", "5", "0", "", "", "","FALSE","T"))</f>
        <v/>
      </c>
      <c r="T206" s="115" t="str">
        <f>IF(O206=1,"",RTD("cqg.rtd",,"StudyData", "(Vol("&amp;$E$14&amp;")when  (LocalYear("&amp;$E$14&amp;")="&amp;$D$3&amp;" AND LocalMonth("&amp;$E$14&amp;")="&amp;$C$3&amp;" AND LocalDay("&amp;$E$14&amp;")="&amp;$B$3&amp;" AND LocalHour("&amp;$E$14&amp;")="&amp;F206&amp;" AND LocalMinute("&amp;$E$14&amp;")="&amp;G206&amp;"))", "Bar", "", "Close", "5", "0", "", "", "","FALSE","T"))</f>
        <v/>
      </c>
      <c r="U206" s="115" t="str">
        <f>IF(O206=1,"",RTD("cqg.rtd",,"StudyData", "(Vol("&amp;$E$15&amp;")when  (LocalYear("&amp;$E$15&amp;")="&amp;$D$4&amp;" AND LocalMonth("&amp;$E$15&amp;")="&amp;$C$4&amp;" AND LocalDay("&amp;$E$15&amp;")="&amp;$B$4&amp;" AND LocalHour("&amp;$E$15&amp;")="&amp;F206&amp;" AND LocalMinute("&amp;$E$15&amp;")="&amp;G206&amp;"))", "Bar", "", "Close", "5", "0", "", "", "","FALSE","T"))</f>
        <v/>
      </c>
      <c r="V206" s="115" t="str">
        <f>IF(O206=1,"",RTD("cqg.rtd",,"StudyData", "(Vol("&amp;$E$16&amp;")when  (LocalYear("&amp;$E$16&amp;")="&amp;$D$5&amp;" AND LocalMonth("&amp;$E$16&amp;")="&amp;$C$5&amp;" AND LocalDay("&amp;$E$16&amp;")="&amp;$B$5&amp;" AND LocalHour("&amp;$E$16&amp;")="&amp;F206&amp;" AND LocalMinute("&amp;$E$16&amp;")="&amp;G206&amp;"))", "Bar", "", "Close", "5", "0", "", "", "","FALSE","T"))</f>
        <v/>
      </c>
      <c r="W206" s="115" t="str">
        <f>IF(O206=1,"",RTD("cqg.rtd",,"StudyData", "(Vol("&amp;$E$17&amp;")when  (LocalYear("&amp;$E$17&amp;")="&amp;$D$6&amp;" AND LocalMonth("&amp;$E$17&amp;")="&amp;$C$6&amp;" AND LocalDay("&amp;$E$17&amp;")="&amp;$B$6&amp;" AND LocalHour("&amp;$E$17&amp;")="&amp;F206&amp;" AND LocalMinute("&amp;$E$17&amp;")="&amp;G206&amp;"))", "Bar", "", "Close", "5", "0", "", "", "","FALSE","T"))</f>
        <v/>
      </c>
      <c r="X206" s="115" t="str">
        <f>IF(O206=1,"",RTD("cqg.rtd",,"StudyData", "(Vol("&amp;$E$18&amp;")when  (LocalYear("&amp;$E$18&amp;")="&amp;$D$7&amp;" AND LocalMonth("&amp;$E$18&amp;")="&amp;$C$7&amp;" AND LocalDay("&amp;$E$18&amp;")="&amp;$B$7&amp;" AND LocalHour("&amp;$E$18&amp;")="&amp;F206&amp;" AND LocalMinute("&amp;$E$18&amp;")="&amp;G206&amp;"))", "Bar", "", "Close", "5", "0", "", "", "","FALSE","T"))</f>
        <v/>
      </c>
      <c r="Y206" s="115" t="str">
        <f>IF(O206=1,"",RTD("cqg.rtd",,"StudyData", "(Vol("&amp;$E$19&amp;")when  (LocalYear("&amp;$E$19&amp;")="&amp;$D$8&amp;" AND LocalMonth("&amp;$E$19&amp;")="&amp;$C$8&amp;" AND LocalDay("&amp;$E$19&amp;")="&amp;$B$8&amp;" AND LocalHour("&amp;$E$19&amp;")="&amp;F206&amp;" AND LocalMinute("&amp;$E$19&amp;")="&amp;G206&amp;"))", "Bar", "", "Close", "5", "0", "", "", "","FALSE","T"))</f>
        <v/>
      </c>
      <c r="Z206" s="115" t="str">
        <f>IF(O206=1,"",RTD("cqg.rtd",,"StudyData", "(Vol("&amp;$E$20&amp;")when  (LocalYear("&amp;$E$20&amp;")="&amp;$D$9&amp;" AND LocalMonth("&amp;$E$20&amp;")="&amp;$C$9&amp;" AND LocalDay("&amp;$E$20&amp;")="&amp;$B$9&amp;" AND LocalHour("&amp;$E$20&amp;")="&amp;F206&amp;" AND LocalMinute("&amp;$E$20&amp;")="&amp;G206&amp;"))", "Bar", "", "Close", "5", "0", "", "", "","FALSE","T"))</f>
        <v/>
      </c>
      <c r="AA206" s="115" t="str">
        <f>IF(O206=1,"",RTD("cqg.rtd",,"StudyData", "(Vol("&amp;$E$21&amp;")when  (LocalYear("&amp;$E$21&amp;")="&amp;$D$10&amp;" AND LocalMonth("&amp;$E$21&amp;")="&amp;$C$10&amp;" AND LocalDay("&amp;$E$21&amp;")="&amp;$B$10&amp;" AND LocalHour("&amp;$E$21&amp;")="&amp;F206&amp;" AND LocalMinute("&amp;$E$21&amp;")="&amp;G206&amp;"))", "Bar", "", "Close", "5", "0", "", "", "","FALSE","T"))</f>
        <v/>
      </c>
      <c r="AB206" s="115" t="str">
        <f>IF(O206=1,"",RTD("cqg.rtd",,"StudyData", "(Vol("&amp;$E$21&amp;")when  (LocalYear("&amp;$E$21&amp;")="&amp;$D$11&amp;" AND LocalMonth("&amp;$E$21&amp;")="&amp;$C$11&amp;" AND LocalDay("&amp;$E$21&amp;")="&amp;$B$11&amp;" AND LocalHour("&amp;$E$21&amp;")="&amp;F206&amp;" AND LocalMinute("&amp;$E$21&amp;")="&amp;G206&amp;"))", "Bar", "", "Close", "5", "0", "", "", "","FALSE","T"))</f>
        <v/>
      </c>
      <c r="AC206" s="116" t="str">
        <f t="shared" si="30"/>
        <v/>
      </c>
      <c r="AE206" s="115" t="str">
        <f ca="1">IF($R206=1,SUM($S$1:S206),"")</f>
        <v/>
      </c>
      <c r="AF206" s="115" t="str">
        <f ca="1">IF($R206=1,SUM($T$1:T206),"")</f>
        <v/>
      </c>
      <c r="AG206" s="115" t="str">
        <f ca="1">IF($R206=1,SUM($U$1:U206),"")</f>
        <v/>
      </c>
      <c r="AH206" s="115" t="str">
        <f ca="1">IF($R206=1,SUM($V$1:V206),"")</f>
        <v/>
      </c>
      <c r="AI206" s="115" t="str">
        <f ca="1">IF($R206=1,SUM($W$1:W206),"")</f>
        <v/>
      </c>
      <c r="AJ206" s="115" t="str">
        <f ca="1">IF($R206=1,SUM($X$1:X206),"")</f>
        <v/>
      </c>
      <c r="AK206" s="115" t="str">
        <f ca="1">IF($R206=1,SUM($Y$1:Y206),"")</f>
        <v/>
      </c>
      <c r="AL206" s="115" t="str">
        <f ca="1">IF($R206=1,SUM($Z$1:Z206),"")</f>
        <v/>
      </c>
      <c r="AM206" s="115" t="str">
        <f ca="1">IF($R206=1,SUM($AA$1:AA206),"")</f>
        <v/>
      </c>
      <c r="AN206" s="115" t="str">
        <f ca="1">IF($R206=1,SUM($AB$1:AB206),"")</f>
        <v/>
      </c>
      <c r="AO206" s="115" t="str">
        <f ca="1">IF($R206=1,SUM($AC$1:AC206),"")</f>
        <v/>
      </c>
      <c r="AQ206" s="120" t="str">
        <f t="shared" si="35"/>
        <v>24:25</v>
      </c>
    </row>
    <row r="207" spans="6:43" x14ac:dyDescent="0.3">
      <c r="F207" s="115">
        <f t="shared" si="36"/>
        <v>24</v>
      </c>
      <c r="G207" s="117">
        <f t="shared" si="31"/>
        <v>30</v>
      </c>
      <c r="H207" s="118">
        <f t="shared" si="32"/>
        <v>1.0208333333333333</v>
      </c>
      <c r="K207" s="116" t="str">
        <f xml:space="preserve"> IF(O207=1,"",RTD("cqg.rtd",,"StudyData",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/>
      </c>
      <c r="L207" s="116" t="e">
        <f>IF(K207="",NA(),RTD("cqg.rtd",,"StudyData",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>#N/A</v>
      </c>
      <c r="O207" s="115">
        <f t="shared" si="33"/>
        <v>1</v>
      </c>
      <c r="R207" s="115">
        <f t="shared" ca="1" si="34"/>
        <v>1.1709999999999812</v>
      </c>
      <c r="S207" s="115" t="str">
        <f>IF(O207=1,"",RTD("cqg.rtd",,"StudyData", "(Vol("&amp;$E$13&amp;")when  (LocalYear("&amp;$E$13&amp;")="&amp;$D$2&amp;" AND LocalMonth("&amp;$E$13&amp;")="&amp;$C$2&amp;" AND LocalDay("&amp;$E$13&amp;")="&amp;$B$2&amp;" AND LocalHour("&amp;$E$13&amp;")="&amp;F207&amp;" AND LocalMinute("&amp;$E$13&amp;")="&amp;G207&amp;"))", "Bar", "", "Close", "5", "0", "", "", "","FALSE","T"))</f>
        <v/>
      </c>
      <c r="T207" s="115" t="str">
        <f>IF(O207=1,"",RTD("cqg.rtd",,"StudyData", "(Vol("&amp;$E$14&amp;")when  (LocalYear("&amp;$E$14&amp;")="&amp;$D$3&amp;" AND LocalMonth("&amp;$E$14&amp;")="&amp;$C$3&amp;" AND LocalDay("&amp;$E$14&amp;")="&amp;$B$3&amp;" AND LocalHour("&amp;$E$14&amp;")="&amp;F207&amp;" AND LocalMinute("&amp;$E$14&amp;")="&amp;G207&amp;"))", "Bar", "", "Close", "5", "0", "", "", "","FALSE","T"))</f>
        <v/>
      </c>
      <c r="U207" s="115" t="str">
        <f>IF(O207=1,"",RTD("cqg.rtd",,"StudyData", "(Vol("&amp;$E$15&amp;")when  (LocalYear("&amp;$E$15&amp;")="&amp;$D$4&amp;" AND LocalMonth("&amp;$E$15&amp;")="&amp;$C$4&amp;" AND LocalDay("&amp;$E$15&amp;")="&amp;$B$4&amp;" AND LocalHour("&amp;$E$15&amp;")="&amp;F207&amp;" AND LocalMinute("&amp;$E$15&amp;")="&amp;G207&amp;"))", "Bar", "", "Close", "5", "0", "", "", "","FALSE","T"))</f>
        <v/>
      </c>
      <c r="V207" s="115" t="str">
        <f>IF(O207=1,"",RTD("cqg.rtd",,"StudyData", "(Vol("&amp;$E$16&amp;")when  (LocalYear("&amp;$E$16&amp;")="&amp;$D$5&amp;" AND LocalMonth("&amp;$E$16&amp;")="&amp;$C$5&amp;" AND LocalDay("&amp;$E$16&amp;")="&amp;$B$5&amp;" AND LocalHour("&amp;$E$16&amp;")="&amp;F207&amp;" AND LocalMinute("&amp;$E$16&amp;")="&amp;G207&amp;"))", "Bar", "", "Close", "5", "0", "", "", "","FALSE","T"))</f>
        <v/>
      </c>
      <c r="W207" s="115" t="str">
        <f>IF(O207=1,"",RTD("cqg.rtd",,"StudyData", "(Vol("&amp;$E$17&amp;")when  (LocalYear("&amp;$E$17&amp;")="&amp;$D$6&amp;" AND LocalMonth("&amp;$E$17&amp;")="&amp;$C$6&amp;" AND LocalDay("&amp;$E$17&amp;")="&amp;$B$6&amp;" AND LocalHour("&amp;$E$17&amp;")="&amp;F207&amp;" AND LocalMinute("&amp;$E$17&amp;")="&amp;G207&amp;"))", "Bar", "", "Close", "5", "0", "", "", "","FALSE","T"))</f>
        <v/>
      </c>
      <c r="X207" s="115" t="str">
        <f>IF(O207=1,"",RTD("cqg.rtd",,"StudyData", "(Vol("&amp;$E$18&amp;")when  (LocalYear("&amp;$E$18&amp;")="&amp;$D$7&amp;" AND LocalMonth("&amp;$E$18&amp;")="&amp;$C$7&amp;" AND LocalDay("&amp;$E$18&amp;")="&amp;$B$7&amp;" AND LocalHour("&amp;$E$18&amp;")="&amp;F207&amp;" AND LocalMinute("&amp;$E$18&amp;")="&amp;G207&amp;"))", "Bar", "", "Close", "5", "0", "", "", "","FALSE","T"))</f>
        <v/>
      </c>
      <c r="Y207" s="115" t="str">
        <f>IF(O207=1,"",RTD("cqg.rtd",,"StudyData", "(Vol("&amp;$E$19&amp;")when  (LocalYear("&amp;$E$19&amp;")="&amp;$D$8&amp;" AND LocalMonth("&amp;$E$19&amp;")="&amp;$C$8&amp;" AND LocalDay("&amp;$E$19&amp;")="&amp;$B$8&amp;" AND LocalHour("&amp;$E$19&amp;")="&amp;F207&amp;" AND LocalMinute("&amp;$E$19&amp;")="&amp;G207&amp;"))", "Bar", "", "Close", "5", "0", "", "", "","FALSE","T"))</f>
        <v/>
      </c>
      <c r="Z207" s="115" t="str">
        <f>IF(O207=1,"",RTD("cqg.rtd",,"StudyData", "(Vol("&amp;$E$20&amp;")when  (LocalYear("&amp;$E$20&amp;")="&amp;$D$9&amp;" AND LocalMonth("&amp;$E$20&amp;")="&amp;$C$9&amp;" AND LocalDay("&amp;$E$20&amp;")="&amp;$B$9&amp;" AND LocalHour("&amp;$E$20&amp;")="&amp;F207&amp;" AND LocalMinute("&amp;$E$20&amp;")="&amp;G207&amp;"))", "Bar", "", "Close", "5", "0", "", "", "","FALSE","T"))</f>
        <v/>
      </c>
      <c r="AA207" s="115" t="str">
        <f>IF(O207=1,"",RTD("cqg.rtd",,"StudyData", "(Vol("&amp;$E$21&amp;")when  (LocalYear("&amp;$E$21&amp;")="&amp;$D$10&amp;" AND LocalMonth("&amp;$E$21&amp;")="&amp;$C$10&amp;" AND LocalDay("&amp;$E$21&amp;")="&amp;$B$10&amp;" AND LocalHour("&amp;$E$21&amp;")="&amp;F207&amp;" AND LocalMinute("&amp;$E$21&amp;")="&amp;G207&amp;"))", "Bar", "", "Close", "5", "0", "", "", "","FALSE","T"))</f>
        <v/>
      </c>
      <c r="AB207" s="115" t="str">
        <f>IF(O207=1,"",RTD("cqg.rtd",,"StudyData", "(Vol("&amp;$E$21&amp;")when  (LocalYear("&amp;$E$21&amp;")="&amp;$D$11&amp;" AND LocalMonth("&amp;$E$21&amp;")="&amp;$C$11&amp;" AND LocalDay("&amp;$E$21&amp;")="&amp;$B$11&amp;" AND LocalHour("&amp;$E$21&amp;")="&amp;F207&amp;" AND LocalMinute("&amp;$E$21&amp;")="&amp;G207&amp;"))", "Bar", "", "Close", "5", "0", "", "", "","FALSE","T"))</f>
        <v/>
      </c>
      <c r="AC207" s="116" t="str">
        <f t="shared" si="30"/>
        <v/>
      </c>
      <c r="AE207" s="115" t="str">
        <f ca="1">IF($R207=1,SUM($S$1:S207),"")</f>
        <v/>
      </c>
      <c r="AF207" s="115" t="str">
        <f ca="1">IF($R207=1,SUM($T$1:T207),"")</f>
        <v/>
      </c>
      <c r="AG207" s="115" t="str">
        <f ca="1">IF($R207=1,SUM($U$1:U207),"")</f>
        <v/>
      </c>
      <c r="AH207" s="115" t="str">
        <f ca="1">IF($R207=1,SUM($V$1:V207),"")</f>
        <v/>
      </c>
      <c r="AI207" s="115" t="str">
        <f ca="1">IF($R207=1,SUM($W$1:W207),"")</f>
        <v/>
      </c>
      <c r="AJ207" s="115" t="str">
        <f ca="1">IF($R207=1,SUM($X$1:X207),"")</f>
        <v/>
      </c>
      <c r="AK207" s="115" t="str">
        <f ca="1">IF($R207=1,SUM($Y$1:Y207),"")</f>
        <v/>
      </c>
      <c r="AL207" s="115" t="str">
        <f ca="1">IF($R207=1,SUM($Z$1:Z207),"")</f>
        <v/>
      </c>
      <c r="AM207" s="115" t="str">
        <f ca="1">IF($R207=1,SUM($AA$1:AA207),"")</f>
        <v/>
      </c>
      <c r="AN207" s="115" t="str">
        <f ca="1">IF($R207=1,SUM($AB$1:AB207),"")</f>
        <v/>
      </c>
      <c r="AO207" s="115" t="str">
        <f ca="1">IF($R207=1,SUM($AC$1:AC207),"")</f>
        <v/>
      </c>
      <c r="AQ207" s="120" t="str">
        <f t="shared" si="35"/>
        <v>24:30</v>
      </c>
    </row>
    <row r="208" spans="6:43" x14ac:dyDescent="0.3">
      <c r="F208" s="115">
        <f t="shared" si="36"/>
        <v>24</v>
      </c>
      <c r="G208" s="117">
        <f t="shared" si="31"/>
        <v>35</v>
      </c>
      <c r="H208" s="118">
        <f t="shared" si="32"/>
        <v>1.0243055555555556</v>
      </c>
      <c r="K208" s="116" t="str">
        <f xml:space="preserve"> IF(O208=1,"",RTD("cqg.rtd",,"StudyData",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/>
      </c>
      <c r="L208" s="116" t="e">
        <f>IF(K208="",NA(),RTD("cqg.rtd",,"StudyData",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>#N/A</v>
      </c>
      <c r="O208" s="115">
        <f t="shared" si="33"/>
        <v>1</v>
      </c>
      <c r="R208" s="115">
        <f t="shared" ca="1" si="34"/>
        <v>1.1719999999999811</v>
      </c>
      <c r="S208" s="115" t="str">
        <f>IF(O208=1,"",RTD("cqg.rtd",,"StudyData", "(Vol("&amp;$E$13&amp;")when  (LocalYear("&amp;$E$13&amp;")="&amp;$D$2&amp;" AND LocalMonth("&amp;$E$13&amp;")="&amp;$C$2&amp;" AND LocalDay("&amp;$E$13&amp;")="&amp;$B$2&amp;" AND LocalHour("&amp;$E$13&amp;")="&amp;F208&amp;" AND LocalMinute("&amp;$E$13&amp;")="&amp;G208&amp;"))", "Bar", "", "Close", "5", "0", "", "", "","FALSE","T"))</f>
        <v/>
      </c>
      <c r="T208" s="115" t="str">
        <f>IF(O208=1,"",RTD("cqg.rtd",,"StudyData", "(Vol("&amp;$E$14&amp;")when  (LocalYear("&amp;$E$14&amp;")="&amp;$D$3&amp;" AND LocalMonth("&amp;$E$14&amp;")="&amp;$C$3&amp;" AND LocalDay("&amp;$E$14&amp;")="&amp;$B$3&amp;" AND LocalHour("&amp;$E$14&amp;")="&amp;F208&amp;" AND LocalMinute("&amp;$E$14&amp;")="&amp;G208&amp;"))", "Bar", "", "Close", "5", "0", "", "", "","FALSE","T"))</f>
        <v/>
      </c>
      <c r="U208" s="115" t="str">
        <f>IF(O208=1,"",RTD("cqg.rtd",,"StudyData", "(Vol("&amp;$E$15&amp;")when  (LocalYear("&amp;$E$15&amp;")="&amp;$D$4&amp;" AND LocalMonth("&amp;$E$15&amp;")="&amp;$C$4&amp;" AND LocalDay("&amp;$E$15&amp;")="&amp;$B$4&amp;" AND LocalHour("&amp;$E$15&amp;")="&amp;F208&amp;" AND LocalMinute("&amp;$E$15&amp;")="&amp;G208&amp;"))", "Bar", "", "Close", "5", "0", "", "", "","FALSE","T"))</f>
        <v/>
      </c>
      <c r="V208" s="115" t="str">
        <f>IF(O208=1,"",RTD("cqg.rtd",,"StudyData", "(Vol("&amp;$E$16&amp;")when  (LocalYear("&amp;$E$16&amp;")="&amp;$D$5&amp;" AND LocalMonth("&amp;$E$16&amp;")="&amp;$C$5&amp;" AND LocalDay("&amp;$E$16&amp;")="&amp;$B$5&amp;" AND LocalHour("&amp;$E$16&amp;")="&amp;F208&amp;" AND LocalMinute("&amp;$E$16&amp;")="&amp;G208&amp;"))", "Bar", "", "Close", "5", "0", "", "", "","FALSE","T"))</f>
        <v/>
      </c>
      <c r="W208" s="115" t="str">
        <f>IF(O208=1,"",RTD("cqg.rtd",,"StudyData", "(Vol("&amp;$E$17&amp;")when  (LocalYear("&amp;$E$17&amp;")="&amp;$D$6&amp;" AND LocalMonth("&amp;$E$17&amp;")="&amp;$C$6&amp;" AND LocalDay("&amp;$E$17&amp;")="&amp;$B$6&amp;" AND LocalHour("&amp;$E$17&amp;")="&amp;F208&amp;" AND LocalMinute("&amp;$E$17&amp;")="&amp;G208&amp;"))", "Bar", "", "Close", "5", "0", "", "", "","FALSE","T"))</f>
        <v/>
      </c>
      <c r="X208" s="115" t="str">
        <f>IF(O208=1,"",RTD("cqg.rtd",,"StudyData", "(Vol("&amp;$E$18&amp;")when  (LocalYear("&amp;$E$18&amp;")="&amp;$D$7&amp;" AND LocalMonth("&amp;$E$18&amp;")="&amp;$C$7&amp;" AND LocalDay("&amp;$E$18&amp;")="&amp;$B$7&amp;" AND LocalHour("&amp;$E$18&amp;")="&amp;F208&amp;" AND LocalMinute("&amp;$E$18&amp;")="&amp;G208&amp;"))", "Bar", "", "Close", "5", "0", "", "", "","FALSE","T"))</f>
        <v/>
      </c>
      <c r="Y208" s="115" t="str">
        <f>IF(O208=1,"",RTD("cqg.rtd",,"StudyData", "(Vol("&amp;$E$19&amp;")when  (LocalYear("&amp;$E$19&amp;")="&amp;$D$8&amp;" AND LocalMonth("&amp;$E$19&amp;")="&amp;$C$8&amp;" AND LocalDay("&amp;$E$19&amp;")="&amp;$B$8&amp;" AND LocalHour("&amp;$E$19&amp;")="&amp;F208&amp;" AND LocalMinute("&amp;$E$19&amp;")="&amp;G208&amp;"))", "Bar", "", "Close", "5", "0", "", "", "","FALSE","T"))</f>
        <v/>
      </c>
      <c r="Z208" s="115" t="str">
        <f>IF(O208=1,"",RTD("cqg.rtd",,"StudyData", "(Vol("&amp;$E$20&amp;")when  (LocalYear("&amp;$E$20&amp;")="&amp;$D$9&amp;" AND LocalMonth("&amp;$E$20&amp;")="&amp;$C$9&amp;" AND LocalDay("&amp;$E$20&amp;")="&amp;$B$9&amp;" AND LocalHour("&amp;$E$20&amp;")="&amp;F208&amp;" AND LocalMinute("&amp;$E$20&amp;")="&amp;G208&amp;"))", "Bar", "", "Close", "5", "0", "", "", "","FALSE","T"))</f>
        <v/>
      </c>
      <c r="AA208" s="115" t="str">
        <f>IF(O208=1,"",RTD("cqg.rtd",,"StudyData", "(Vol("&amp;$E$21&amp;")when  (LocalYear("&amp;$E$21&amp;")="&amp;$D$10&amp;" AND LocalMonth("&amp;$E$21&amp;")="&amp;$C$10&amp;" AND LocalDay("&amp;$E$21&amp;")="&amp;$B$10&amp;" AND LocalHour("&amp;$E$21&amp;")="&amp;F208&amp;" AND LocalMinute("&amp;$E$21&amp;")="&amp;G208&amp;"))", "Bar", "", "Close", "5", "0", "", "", "","FALSE","T"))</f>
        <v/>
      </c>
      <c r="AB208" s="115" t="str">
        <f>IF(O208=1,"",RTD("cqg.rtd",,"StudyData", "(Vol("&amp;$E$21&amp;")when  (LocalYear("&amp;$E$21&amp;")="&amp;$D$11&amp;" AND LocalMonth("&amp;$E$21&amp;")="&amp;$C$11&amp;" AND LocalDay("&amp;$E$21&amp;")="&amp;$B$11&amp;" AND LocalHour("&amp;$E$21&amp;")="&amp;F208&amp;" AND LocalMinute("&amp;$E$21&amp;")="&amp;G208&amp;"))", "Bar", "", "Close", "5", "0", "", "", "","FALSE","T"))</f>
        <v/>
      </c>
      <c r="AC208" s="116" t="str">
        <f t="shared" si="30"/>
        <v/>
      </c>
      <c r="AE208" s="115" t="str">
        <f ca="1">IF($R208=1,SUM($S$1:S208),"")</f>
        <v/>
      </c>
      <c r="AF208" s="115" t="str">
        <f ca="1">IF($R208=1,SUM($T$1:T208),"")</f>
        <v/>
      </c>
      <c r="AG208" s="115" t="str">
        <f ca="1">IF($R208=1,SUM($U$1:U208),"")</f>
        <v/>
      </c>
      <c r="AH208" s="115" t="str">
        <f ca="1">IF($R208=1,SUM($V$1:V208),"")</f>
        <v/>
      </c>
      <c r="AI208" s="115" t="str">
        <f ca="1">IF($R208=1,SUM($W$1:W208),"")</f>
        <v/>
      </c>
      <c r="AJ208" s="115" t="str">
        <f ca="1">IF($R208=1,SUM($X$1:X208),"")</f>
        <v/>
      </c>
      <c r="AK208" s="115" t="str">
        <f ca="1">IF($R208=1,SUM($Y$1:Y208),"")</f>
        <v/>
      </c>
      <c r="AL208" s="115" t="str">
        <f ca="1">IF($R208=1,SUM($Z$1:Z208),"")</f>
        <v/>
      </c>
      <c r="AM208" s="115" t="str">
        <f ca="1">IF($R208=1,SUM($AA$1:AA208),"")</f>
        <v/>
      </c>
      <c r="AN208" s="115" t="str">
        <f ca="1">IF($R208=1,SUM($AB$1:AB208),"")</f>
        <v/>
      </c>
      <c r="AO208" s="115" t="str">
        <f ca="1">IF($R208=1,SUM($AC$1:AC208),"")</f>
        <v/>
      </c>
      <c r="AQ208" s="120" t="str">
        <f t="shared" si="35"/>
        <v>24:35</v>
      </c>
    </row>
    <row r="209" spans="6:43" x14ac:dyDescent="0.3">
      <c r="F209" s="115">
        <f t="shared" si="36"/>
        <v>24</v>
      </c>
      <c r="G209" s="117">
        <f t="shared" si="31"/>
        <v>40</v>
      </c>
      <c r="H209" s="118">
        <f t="shared" si="32"/>
        <v>1.0277777777777779</v>
      </c>
      <c r="K209" s="116" t="str">
        <f xml:space="preserve"> IF(O209=1,"",RTD("cqg.rtd",,"StudyData",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/>
      </c>
      <c r="L209" s="116" t="e">
        <f>IF(K209="",NA(),RTD("cqg.rtd",,"StudyData",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>#N/A</v>
      </c>
      <c r="O209" s="115">
        <f t="shared" si="33"/>
        <v>1</v>
      </c>
      <c r="R209" s="115">
        <f t="shared" ca="1" si="34"/>
        <v>1.1729999999999809</v>
      </c>
      <c r="S209" s="115" t="str">
        <f>IF(O209=1,"",RTD("cqg.rtd",,"StudyData", "(Vol("&amp;$E$13&amp;")when  (LocalYear("&amp;$E$13&amp;")="&amp;$D$2&amp;" AND LocalMonth("&amp;$E$13&amp;")="&amp;$C$2&amp;" AND LocalDay("&amp;$E$13&amp;")="&amp;$B$2&amp;" AND LocalHour("&amp;$E$13&amp;")="&amp;F209&amp;" AND LocalMinute("&amp;$E$13&amp;")="&amp;G209&amp;"))", "Bar", "", "Close", "5", "0", "", "", "","FALSE","T"))</f>
        <v/>
      </c>
      <c r="T209" s="115" t="str">
        <f>IF(O209=1,"",RTD("cqg.rtd",,"StudyData", "(Vol("&amp;$E$14&amp;")when  (LocalYear("&amp;$E$14&amp;")="&amp;$D$3&amp;" AND LocalMonth("&amp;$E$14&amp;")="&amp;$C$3&amp;" AND LocalDay("&amp;$E$14&amp;")="&amp;$B$3&amp;" AND LocalHour("&amp;$E$14&amp;")="&amp;F209&amp;" AND LocalMinute("&amp;$E$14&amp;")="&amp;G209&amp;"))", "Bar", "", "Close", "5", "0", "", "", "","FALSE","T"))</f>
        <v/>
      </c>
      <c r="U209" s="115" t="str">
        <f>IF(O209=1,"",RTD("cqg.rtd",,"StudyData", "(Vol("&amp;$E$15&amp;")when  (LocalYear("&amp;$E$15&amp;")="&amp;$D$4&amp;" AND LocalMonth("&amp;$E$15&amp;")="&amp;$C$4&amp;" AND LocalDay("&amp;$E$15&amp;")="&amp;$B$4&amp;" AND LocalHour("&amp;$E$15&amp;")="&amp;F209&amp;" AND LocalMinute("&amp;$E$15&amp;")="&amp;G209&amp;"))", "Bar", "", "Close", "5", "0", "", "", "","FALSE","T"))</f>
        <v/>
      </c>
      <c r="V209" s="115" t="str">
        <f>IF(O209=1,"",RTD("cqg.rtd",,"StudyData", "(Vol("&amp;$E$16&amp;")when  (LocalYear("&amp;$E$16&amp;")="&amp;$D$5&amp;" AND LocalMonth("&amp;$E$16&amp;")="&amp;$C$5&amp;" AND LocalDay("&amp;$E$16&amp;")="&amp;$B$5&amp;" AND LocalHour("&amp;$E$16&amp;")="&amp;F209&amp;" AND LocalMinute("&amp;$E$16&amp;")="&amp;G209&amp;"))", "Bar", "", "Close", "5", "0", "", "", "","FALSE","T"))</f>
        <v/>
      </c>
      <c r="W209" s="115" t="str">
        <f>IF(O209=1,"",RTD("cqg.rtd",,"StudyData", "(Vol("&amp;$E$17&amp;")when  (LocalYear("&amp;$E$17&amp;")="&amp;$D$6&amp;" AND LocalMonth("&amp;$E$17&amp;")="&amp;$C$6&amp;" AND LocalDay("&amp;$E$17&amp;")="&amp;$B$6&amp;" AND LocalHour("&amp;$E$17&amp;")="&amp;F209&amp;" AND LocalMinute("&amp;$E$17&amp;")="&amp;G209&amp;"))", "Bar", "", "Close", "5", "0", "", "", "","FALSE","T"))</f>
        <v/>
      </c>
      <c r="X209" s="115" t="str">
        <f>IF(O209=1,"",RTD("cqg.rtd",,"StudyData", "(Vol("&amp;$E$18&amp;")when  (LocalYear("&amp;$E$18&amp;")="&amp;$D$7&amp;" AND LocalMonth("&amp;$E$18&amp;")="&amp;$C$7&amp;" AND LocalDay("&amp;$E$18&amp;")="&amp;$B$7&amp;" AND LocalHour("&amp;$E$18&amp;")="&amp;F209&amp;" AND LocalMinute("&amp;$E$18&amp;")="&amp;G209&amp;"))", "Bar", "", "Close", "5", "0", "", "", "","FALSE","T"))</f>
        <v/>
      </c>
      <c r="Y209" s="115" t="str">
        <f>IF(O209=1,"",RTD("cqg.rtd",,"StudyData", "(Vol("&amp;$E$19&amp;")when  (LocalYear("&amp;$E$19&amp;")="&amp;$D$8&amp;" AND LocalMonth("&amp;$E$19&amp;")="&amp;$C$8&amp;" AND LocalDay("&amp;$E$19&amp;")="&amp;$B$8&amp;" AND LocalHour("&amp;$E$19&amp;")="&amp;F209&amp;" AND LocalMinute("&amp;$E$19&amp;")="&amp;G209&amp;"))", "Bar", "", "Close", "5", "0", "", "", "","FALSE","T"))</f>
        <v/>
      </c>
      <c r="Z209" s="115" t="str">
        <f>IF(O209=1,"",RTD("cqg.rtd",,"StudyData", "(Vol("&amp;$E$20&amp;")when  (LocalYear("&amp;$E$20&amp;")="&amp;$D$9&amp;" AND LocalMonth("&amp;$E$20&amp;")="&amp;$C$9&amp;" AND LocalDay("&amp;$E$20&amp;")="&amp;$B$9&amp;" AND LocalHour("&amp;$E$20&amp;")="&amp;F209&amp;" AND LocalMinute("&amp;$E$20&amp;")="&amp;G209&amp;"))", "Bar", "", "Close", "5", "0", "", "", "","FALSE","T"))</f>
        <v/>
      </c>
      <c r="AA209" s="115" t="str">
        <f>IF(O209=1,"",RTD("cqg.rtd",,"StudyData", "(Vol("&amp;$E$21&amp;")when  (LocalYear("&amp;$E$21&amp;")="&amp;$D$10&amp;" AND LocalMonth("&amp;$E$21&amp;")="&amp;$C$10&amp;" AND LocalDay("&amp;$E$21&amp;")="&amp;$B$10&amp;" AND LocalHour("&amp;$E$21&amp;")="&amp;F209&amp;" AND LocalMinute("&amp;$E$21&amp;")="&amp;G209&amp;"))", "Bar", "", "Close", "5", "0", "", "", "","FALSE","T"))</f>
        <v/>
      </c>
      <c r="AB209" s="115" t="str">
        <f>IF(O209=1,"",RTD("cqg.rtd",,"StudyData", "(Vol("&amp;$E$21&amp;")when  (LocalYear("&amp;$E$21&amp;")="&amp;$D$11&amp;" AND LocalMonth("&amp;$E$21&amp;")="&amp;$C$11&amp;" AND LocalDay("&amp;$E$21&amp;")="&amp;$B$11&amp;" AND LocalHour("&amp;$E$21&amp;")="&amp;F209&amp;" AND LocalMinute("&amp;$E$21&amp;")="&amp;G209&amp;"))", "Bar", "", "Close", "5", "0", "", "", "","FALSE","T"))</f>
        <v/>
      </c>
      <c r="AC209" s="116" t="str">
        <f t="shared" si="30"/>
        <v/>
      </c>
      <c r="AE209" s="115" t="str">
        <f ca="1">IF($R209=1,SUM($S$1:S209),"")</f>
        <v/>
      </c>
      <c r="AF209" s="115" t="str">
        <f ca="1">IF($R209=1,SUM($T$1:T209),"")</f>
        <v/>
      </c>
      <c r="AG209" s="115" t="str">
        <f ca="1">IF($R209=1,SUM($U$1:U209),"")</f>
        <v/>
      </c>
      <c r="AH209" s="115" t="str">
        <f ca="1">IF($R209=1,SUM($V$1:V209),"")</f>
        <v/>
      </c>
      <c r="AI209" s="115" t="str">
        <f ca="1">IF($R209=1,SUM($W$1:W209),"")</f>
        <v/>
      </c>
      <c r="AJ209" s="115" t="str">
        <f ca="1">IF($R209=1,SUM($X$1:X209),"")</f>
        <v/>
      </c>
      <c r="AK209" s="115" t="str">
        <f ca="1">IF($R209=1,SUM($Y$1:Y209),"")</f>
        <v/>
      </c>
      <c r="AL209" s="115" t="str">
        <f ca="1">IF($R209=1,SUM($Z$1:Z209),"")</f>
        <v/>
      </c>
      <c r="AM209" s="115" t="str">
        <f ca="1">IF($R209=1,SUM($AA$1:AA209),"")</f>
        <v/>
      </c>
      <c r="AN209" s="115" t="str">
        <f ca="1">IF($R209=1,SUM($AB$1:AB209),"")</f>
        <v/>
      </c>
      <c r="AO209" s="115" t="str">
        <f ca="1">IF($R209=1,SUM($AC$1:AC209),"")</f>
        <v/>
      </c>
      <c r="AQ209" s="120" t="str">
        <f t="shared" si="35"/>
        <v>24:40</v>
      </c>
    </row>
    <row r="210" spans="6:43" x14ac:dyDescent="0.3">
      <c r="F210" s="115">
        <f t="shared" si="36"/>
        <v>24</v>
      </c>
      <c r="G210" s="117">
        <f t="shared" si="31"/>
        <v>45</v>
      </c>
      <c r="H210" s="118">
        <f t="shared" si="32"/>
        <v>1.03125</v>
      </c>
      <c r="K210" s="116" t="str">
        <f xml:space="preserve"> IF(O210=1,"",RTD("cqg.rtd",,"StudyData",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/>
      </c>
      <c r="L210" s="116" t="e">
        <f>IF(K210="",NA(),RTD("cqg.rtd",,"StudyData",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>#N/A</v>
      </c>
      <c r="O210" s="115">
        <f t="shared" si="33"/>
        <v>1</v>
      </c>
      <c r="R210" s="115">
        <f t="shared" ca="1" si="34"/>
        <v>1.1739999999999808</v>
      </c>
      <c r="S210" s="115" t="str">
        <f>IF(O210=1,"",RTD("cqg.rtd",,"StudyData", "(Vol("&amp;$E$13&amp;")when  (LocalYear("&amp;$E$13&amp;")="&amp;$D$2&amp;" AND LocalMonth("&amp;$E$13&amp;")="&amp;$C$2&amp;" AND LocalDay("&amp;$E$13&amp;")="&amp;$B$2&amp;" AND LocalHour("&amp;$E$13&amp;")="&amp;F210&amp;" AND LocalMinute("&amp;$E$13&amp;")="&amp;G210&amp;"))", "Bar", "", "Close", "5", "0", "", "", "","FALSE","T"))</f>
        <v/>
      </c>
      <c r="T210" s="115" t="str">
        <f>IF(O210=1,"",RTD("cqg.rtd",,"StudyData", "(Vol("&amp;$E$14&amp;")when  (LocalYear("&amp;$E$14&amp;")="&amp;$D$3&amp;" AND LocalMonth("&amp;$E$14&amp;")="&amp;$C$3&amp;" AND LocalDay("&amp;$E$14&amp;")="&amp;$B$3&amp;" AND LocalHour("&amp;$E$14&amp;")="&amp;F210&amp;" AND LocalMinute("&amp;$E$14&amp;")="&amp;G210&amp;"))", "Bar", "", "Close", "5", "0", "", "", "","FALSE","T"))</f>
        <v/>
      </c>
      <c r="U210" s="115" t="str">
        <f>IF(O210=1,"",RTD("cqg.rtd",,"StudyData", "(Vol("&amp;$E$15&amp;")when  (LocalYear("&amp;$E$15&amp;")="&amp;$D$4&amp;" AND LocalMonth("&amp;$E$15&amp;")="&amp;$C$4&amp;" AND LocalDay("&amp;$E$15&amp;")="&amp;$B$4&amp;" AND LocalHour("&amp;$E$15&amp;")="&amp;F210&amp;" AND LocalMinute("&amp;$E$15&amp;")="&amp;G210&amp;"))", "Bar", "", "Close", "5", "0", "", "", "","FALSE","T"))</f>
        <v/>
      </c>
      <c r="V210" s="115" t="str">
        <f>IF(O210=1,"",RTD("cqg.rtd",,"StudyData", "(Vol("&amp;$E$16&amp;")when  (LocalYear("&amp;$E$16&amp;")="&amp;$D$5&amp;" AND LocalMonth("&amp;$E$16&amp;")="&amp;$C$5&amp;" AND LocalDay("&amp;$E$16&amp;")="&amp;$B$5&amp;" AND LocalHour("&amp;$E$16&amp;")="&amp;F210&amp;" AND LocalMinute("&amp;$E$16&amp;")="&amp;G210&amp;"))", "Bar", "", "Close", "5", "0", "", "", "","FALSE","T"))</f>
        <v/>
      </c>
      <c r="W210" s="115" t="str">
        <f>IF(O210=1,"",RTD("cqg.rtd",,"StudyData", "(Vol("&amp;$E$17&amp;")when  (LocalYear("&amp;$E$17&amp;")="&amp;$D$6&amp;" AND LocalMonth("&amp;$E$17&amp;")="&amp;$C$6&amp;" AND LocalDay("&amp;$E$17&amp;")="&amp;$B$6&amp;" AND LocalHour("&amp;$E$17&amp;")="&amp;F210&amp;" AND LocalMinute("&amp;$E$17&amp;")="&amp;G210&amp;"))", "Bar", "", "Close", "5", "0", "", "", "","FALSE","T"))</f>
        <v/>
      </c>
      <c r="X210" s="115" t="str">
        <f>IF(O210=1,"",RTD("cqg.rtd",,"StudyData", "(Vol("&amp;$E$18&amp;")when  (LocalYear("&amp;$E$18&amp;")="&amp;$D$7&amp;" AND LocalMonth("&amp;$E$18&amp;")="&amp;$C$7&amp;" AND LocalDay("&amp;$E$18&amp;")="&amp;$B$7&amp;" AND LocalHour("&amp;$E$18&amp;")="&amp;F210&amp;" AND LocalMinute("&amp;$E$18&amp;")="&amp;G210&amp;"))", "Bar", "", "Close", "5", "0", "", "", "","FALSE","T"))</f>
        <v/>
      </c>
      <c r="Y210" s="115" t="str">
        <f>IF(O210=1,"",RTD("cqg.rtd",,"StudyData", "(Vol("&amp;$E$19&amp;")when  (LocalYear("&amp;$E$19&amp;")="&amp;$D$8&amp;" AND LocalMonth("&amp;$E$19&amp;")="&amp;$C$8&amp;" AND LocalDay("&amp;$E$19&amp;")="&amp;$B$8&amp;" AND LocalHour("&amp;$E$19&amp;")="&amp;F210&amp;" AND LocalMinute("&amp;$E$19&amp;")="&amp;G210&amp;"))", "Bar", "", "Close", "5", "0", "", "", "","FALSE","T"))</f>
        <v/>
      </c>
      <c r="Z210" s="115" t="str">
        <f>IF(O210=1,"",RTD("cqg.rtd",,"StudyData", "(Vol("&amp;$E$20&amp;")when  (LocalYear("&amp;$E$20&amp;")="&amp;$D$9&amp;" AND LocalMonth("&amp;$E$20&amp;")="&amp;$C$9&amp;" AND LocalDay("&amp;$E$20&amp;")="&amp;$B$9&amp;" AND LocalHour("&amp;$E$20&amp;")="&amp;F210&amp;" AND LocalMinute("&amp;$E$20&amp;")="&amp;G210&amp;"))", "Bar", "", "Close", "5", "0", "", "", "","FALSE","T"))</f>
        <v/>
      </c>
      <c r="AA210" s="115" t="str">
        <f>IF(O210=1,"",RTD("cqg.rtd",,"StudyData", "(Vol("&amp;$E$21&amp;")when  (LocalYear("&amp;$E$21&amp;")="&amp;$D$10&amp;" AND LocalMonth("&amp;$E$21&amp;")="&amp;$C$10&amp;" AND LocalDay("&amp;$E$21&amp;")="&amp;$B$10&amp;" AND LocalHour("&amp;$E$21&amp;")="&amp;F210&amp;" AND LocalMinute("&amp;$E$21&amp;")="&amp;G210&amp;"))", "Bar", "", "Close", "5", "0", "", "", "","FALSE","T"))</f>
        <v/>
      </c>
      <c r="AB210" s="115" t="str">
        <f>IF(O210=1,"",RTD("cqg.rtd",,"StudyData", "(Vol("&amp;$E$21&amp;")when  (LocalYear("&amp;$E$21&amp;")="&amp;$D$11&amp;" AND LocalMonth("&amp;$E$21&amp;")="&amp;$C$11&amp;" AND LocalDay("&amp;$E$21&amp;")="&amp;$B$11&amp;" AND LocalHour("&amp;$E$21&amp;")="&amp;F210&amp;" AND LocalMinute("&amp;$E$21&amp;")="&amp;G210&amp;"))", "Bar", "", "Close", "5", "0", "", "", "","FALSE","T"))</f>
        <v/>
      </c>
      <c r="AC210" s="116" t="str">
        <f t="shared" si="30"/>
        <v/>
      </c>
      <c r="AE210" s="115" t="str">
        <f ca="1">IF($R210=1,SUM($S$1:S210),"")</f>
        <v/>
      </c>
      <c r="AF210" s="115" t="str">
        <f ca="1">IF($R210=1,SUM($T$1:T210),"")</f>
        <v/>
      </c>
      <c r="AG210" s="115" t="str">
        <f ca="1">IF($R210=1,SUM($U$1:U210),"")</f>
        <v/>
      </c>
      <c r="AH210" s="115" t="str">
        <f ca="1">IF($R210=1,SUM($V$1:V210),"")</f>
        <v/>
      </c>
      <c r="AI210" s="115" t="str">
        <f ca="1">IF($R210=1,SUM($W$1:W210),"")</f>
        <v/>
      </c>
      <c r="AJ210" s="115" t="str">
        <f ca="1">IF($R210=1,SUM($X$1:X210),"")</f>
        <v/>
      </c>
      <c r="AK210" s="115" t="str">
        <f ca="1">IF($R210=1,SUM($Y$1:Y210),"")</f>
        <v/>
      </c>
      <c r="AL210" s="115" t="str">
        <f ca="1">IF($R210=1,SUM($Z$1:Z210),"")</f>
        <v/>
      </c>
      <c r="AM210" s="115" t="str">
        <f ca="1">IF($R210=1,SUM($AA$1:AA210),"")</f>
        <v/>
      </c>
      <c r="AN210" s="115" t="str">
        <f ca="1">IF($R210=1,SUM($AB$1:AB210),"")</f>
        <v/>
      </c>
      <c r="AO210" s="115" t="str">
        <f ca="1">IF($R210=1,SUM($AC$1:AC210),"")</f>
        <v/>
      </c>
      <c r="AQ210" s="120" t="str">
        <f t="shared" si="35"/>
        <v>24:45</v>
      </c>
    </row>
    <row r="211" spans="6:43" x14ac:dyDescent="0.3">
      <c r="F211" s="115">
        <f t="shared" si="36"/>
        <v>24</v>
      </c>
      <c r="G211" s="117">
        <f t="shared" si="31"/>
        <v>50</v>
      </c>
      <c r="H211" s="118">
        <f t="shared" si="32"/>
        <v>1.0347222222222221</v>
      </c>
      <c r="K211" s="116" t="str">
        <f xml:space="preserve"> IF(O211=1,"",RTD("cqg.rtd",,"StudyData",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/>
      </c>
      <c r="L211" s="116" t="e">
        <f>IF(K211="",NA(),RTD("cqg.rtd",,"StudyData",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>#N/A</v>
      </c>
      <c r="O211" s="115">
        <f t="shared" si="33"/>
        <v>1</v>
      </c>
      <c r="R211" s="115">
        <f t="shared" ca="1" si="34"/>
        <v>1.1749999999999807</v>
      </c>
      <c r="S211" s="115" t="str">
        <f>IF(O211=1,"",RTD("cqg.rtd",,"StudyData", "(Vol("&amp;$E$13&amp;")when  (LocalYear("&amp;$E$13&amp;")="&amp;$D$2&amp;" AND LocalMonth("&amp;$E$13&amp;")="&amp;$C$2&amp;" AND LocalDay("&amp;$E$13&amp;")="&amp;$B$2&amp;" AND LocalHour("&amp;$E$13&amp;")="&amp;F211&amp;" AND LocalMinute("&amp;$E$13&amp;")="&amp;G211&amp;"))", "Bar", "", "Close", "5", "0", "", "", "","FALSE","T"))</f>
        <v/>
      </c>
      <c r="T211" s="115" t="str">
        <f>IF(O211=1,"",RTD("cqg.rtd",,"StudyData", "(Vol("&amp;$E$14&amp;")when  (LocalYear("&amp;$E$14&amp;")="&amp;$D$3&amp;" AND LocalMonth("&amp;$E$14&amp;")="&amp;$C$3&amp;" AND LocalDay("&amp;$E$14&amp;")="&amp;$B$3&amp;" AND LocalHour("&amp;$E$14&amp;")="&amp;F211&amp;" AND LocalMinute("&amp;$E$14&amp;")="&amp;G211&amp;"))", "Bar", "", "Close", "5", "0", "", "", "","FALSE","T"))</f>
        <v/>
      </c>
      <c r="U211" s="115" t="str">
        <f>IF(O211=1,"",RTD("cqg.rtd",,"StudyData", "(Vol("&amp;$E$15&amp;")when  (LocalYear("&amp;$E$15&amp;")="&amp;$D$4&amp;" AND LocalMonth("&amp;$E$15&amp;")="&amp;$C$4&amp;" AND LocalDay("&amp;$E$15&amp;")="&amp;$B$4&amp;" AND LocalHour("&amp;$E$15&amp;")="&amp;F211&amp;" AND LocalMinute("&amp;$E$15&amp;")="&amp;G211&amp;"))", "Bar", "", "Close", "5", "0", "", "", "","FALSE","T"))</f>
        <v/>
      </c>
      <c r="V211" s="115" t="str">
        <f>IF(O211=1,"",RTD("cqg.rtd",,"StudyData", "(Vol("&amp;$E$16&amp;")when  (LocalYear("&amp;$E$16&amp;")="&amp;$D$5&amp;" AND LocalMonth("&amp;$E$16&amp;")="&amp;$C$5&amp;" AND LocalDay("&amp;$E$16&amp;")="&amp;$B$5&amp;" AND LocalHour("&amp;$E$16&amp;")="&amp;F211&amp;" AND LocalMinute("&amp;$E$16&amp;")="&amp;G211&amp;"))", "Bar", "", "Close", "5", "0", "", "", "","FALSE","T"))</f>
        <v/>
      </c>
      <c r="W211" s="115" t="str">
        <f>IF(O211=1,"",RTD("cqg.rtd",,"StudyData", "(Vol("&amp;$E$17&amp;")when  (LocalYear("&amp;$E$17&amp;")="&amp;$D$6&amp;" AND LocalMonth("&amp;$E$17&amp;")="&amp;$C$6&amp;" AND LocalDay("&amp;$E$17&amp;")="&amp;$B$6&amp;" AND LocalHour("&amp;$E$17&amp;")="&amp;F211&amp;" AND LocalMinute("&amp;$E$17&amp;")="&amp;G211&amp;"))", "Bar", "", "Close", "5", "0", "", "", "","FALSE","T"))</f>
        <v/>
      </c>
      <c r="X211" s="115" t="str">
        <f>IF(O211=1,"",RTD("cqg.rtd",,"StudyData", "(Vol("&amp;$E$18&amp;")when  (LocalYear("&amp;$E$18&amp;")="&amp;$D$7&amp;" AND LocalMonth("&amp;$E$18&amp;")="&amp;$C$7&amp;" AND LocalDay("&amp;$E$18&amp;")="&amp;$B$7&amp;" AND LocalHour("&amp;$E$18&amp;")="&amp;F211&amp;" AND LocalMinute("&amp;$E$18&amp;")="&amp;G211&amp;"))", "Bar", "", "Close", "5", "0", "", "", "","FALSE","T"))</f>
        <v/>
      </c>
      <c r="Y211" s="115" t="str">
        <f>IF(O211=1,"",RTD("cqg.rtd",,"StudyData", "(Vol("&amp;$E$19&amp;")when  (LocalYear("&amp;$E$19&amp;")="&amp;$D$8&amp;" AND LocalMonth("&amp;$E$19&amp;")="&amp;$C$8&amp;" AND LocalDay("&amp;$E$19&amp;")="&amp;$B$8&amp;" AND LocalHour("&amp;$E$19&amp;")="&amp;F211&amp;" AND LocalMinute("&amp;$E$19&amp;")="&amp;G211&amp;"))", "Bar", "", "Close", "5", "0", "", "", "","FALSE","T"))</f>
        <v/>
      </c>
      <c r="Z211" s="115" t="str">
        <f>IF(O211=1,"",RTD("cqg.rtd",,"StudyData", "(Vol("&amp;$E$20&amp;")when  (LocalYear("&amp;$E$20&amp;")="&amp;$D$9&amp;" AND LocalMonth("&amp;$E$20&amp;")="&amp;$C$9&amp;" AND LocalDay("&amp;$E$20&amp;")="&amp;$B$9&amp;" AND LocalHour("&amp;$E$20&amp;")="&amp;F211&amp;" AND LocalMinute("&amp;$E$20&amp;")="&amp;G211&amp;"))", "Bar", "", "Close", "5", "0", "", "", "","FALSE","T"))</f>
        <v/>
      </c>
      <c r="AA211" s="115" t="str">
        <f>IF(O211=1,"",RTD("cqg.rtd",,"StudyData", "(Vol("&amp;$E$21&amp;")when  (LocalYear("&amp;$E$21&amp;")="&amp;$D$10&amp;" AND LocalMonth("&amp;$E$21&amp;")="&amp;$C$10&amp;" AND LocalDay("&amp;$E$21&amp;")="&amp;$B$10&amp;" AND LocalHour("&amp;$E$21&amp;")="&amp;F211&amp;" AND LocalMinute("&amp;$E$21&amp;")="&amp;G211&amp;"))", "Bar", "", "Close", "5", "0", "", "", "","FALSE","T"))</f>
        <v/>
      </c>
      <c r="AB211" s="115" t="str">
        <f>IF(O211=1,"",RTD("cqg.rtd",,"StudyData", "(Vol("&amp;$E$21&amp;")when  (LocalYear("&amp;$E$21&amp;")="&amp;$D$11&amp;" AND LocalMonth("&amp;$E$21&amp;")="&amp;$C$11&amp;" AND LocalDay("&amp;$E$21&amp;")="&amp;$B$11&amp;" AND LocalHour("&amp;$E$21&amp;")="&amp;F211&amp;" AND LocalMinute("&amp;$E$21&amp;")="&amp;G211&amp;"))", "Bar", "", "Close", "5", "0", "", "", "","FALSE","T"))</f>
        <v/>
      </c>
      <c r="AC211" s="116" t="str">
        <f t="shared" si="30"/>
        <v/>
      </c>
      <c r="AE211" s="115" t="str">
        <f ca="1">IF($R211=1,SUM($S$1:S211),"")</f>
        <v/>
      </c>
      <c r="AF211" s="115" t="str">
        <f ca="1">IF($R211=1,SUM($T$1:T211),"")</f>
        <v/>
      </c>
      <c r="AG211" s="115" t="str">
        <f ca="1">IF($R211=1,SUM($U$1:U211),"")</f>
        <v/>
      </c>
      <c r="AH211" s="115" t="str">
        <f ca="1">IF($R211=1,SUM($V$1:V211),"")</f>
        <v/>
      </c>
      <c r="AI211" s="115" t="str">
        <f ca="1">IF($R211=1,SUM($W$1:W211),"")</f>
        <v/>
      </c>
      <c r="AJ211" s="115" t="str">
        <f ca="1">IF($R211=1,SUM($X$1:X211),"")</f>
        <v/>
      </c>
      <c r="AK211" s="115" t="str">
        <f ca="1">IF($R211=1,SUM($Y$1:Y211),"")</f>
        <v/>
      </c>
      <c r="AL211" s="115" t="str">
        <f ca="1">IF($R211=1,SUM($Z$1:Z211),"")</f>
        <v/>
      </c>
      <c r="AM211" s="115" t="str">
        <f ca="1">IF($R211=1,SUM($AA$1:AA211),"")</f>
        <v/>
      </c>
      <c r="AN211" s="115" t="str">
        <f ca="1">IF($R211=1,SUM($AB$1:AB211),"")</f>
        <v/>
      </c>
      <c r="AO211" s="115" t="str">
        <f ca="1">IF($R211=1,SUM($AC$1:AC211),"")</f>
        <v/>
      </c>
      <c r="AQ211" s="120" t="str">
        <f t="shared" si="35"/>
        <v>24:50</v>
      </c>
    </row>
    <row r="212" spans="6:43" x14ac:dyDescent="0.3">
      <c r="F212" s="115">
        <f t="shared" si="36"/>
        <v>24</v>
      </c>
      <c r="G212" s="117">
        <f t="shared" si="31"/>
        <v>55</v>
      </c>
      <c r="H212" s="118">
        <f t="shared" si="32"/>
        <v>1.0381944444444444</v>
      </c>
      <c r="K212" s="116" t="str">
        <f xml:space="preserve"> IF(O212=1,"",RTD("cqg.rtd",,"StudyData",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/>
      </c>
      <c r="L212" s="116" t="e">
        <f>IF(K212="",NA(),RTD("cqg.rtd",,"StudyData",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>#N/A</v>
      </c>
      <c r="O212" s="115">
        <f t="shared" si="33"/>
        <v>1</v>
      </c>
      <c r="R212" s="115">
        <f t="shared" ca="1" si="34"/>
        <v>1.1759999999999806</v>
      </c>
      <c r="S212" s="115" t="str">
        <f>IF(O212=1,"",RTD("cqg.rtd",,"StudyData", "(Vol("&amp;$E$13&amp;")when  (LocalYear("&amp;$E$13&amp;")="&amp;$D$2&amp;" AND LocalMonth("&amp;$E$13&amp;")="&amp;$C$2&amp;" AND LocalDay("&amp;$E$13&amp;")="&amp;$B$2&amp;" AND LocalHour("&amp;$E$13&amp;")="&amp;F212&amp;" AND LocalMinute("&amp;$E$13&amp;")="&amp;G212&amp;"))", "Bar", "", "Close", "5", "0", "", "", "","FALSE","T"))</f>
        <v/>
      </c>
      <c r="T212" s="115" t="str">
        <f>IF(O212=1,"",RTD("cqg.rtd",,"StudyData", "(Vol("&amp;$E$14&amp;")when  (LocalYear("&amp;$E$14&amp;")="&amp;$D$3&amp;" AND LocalMonth("&amp;$E$14&amp;")="&amp;$C$3&amp;" AND LocalDay("&amp;$E$14&amp;")="&amp;$B$3&amp;" AND LocalHour("&amp;$E$14&amp;")="&amp;F212&amp;" AND LocalMinute("&amp;$E$14&amp;")="&amp;G212&amp;"))", "Bar", "", "Close", "5", "0", "", "", "","FALSE","T"))</f>
        <v/>
      </c>
      <c r="U212" s="115" t="str">
        <f>IF(O212=1,"",RTD("cqg.rtd",,"StudyData", "(Vol("&amp;$E$15&amp;")when  (LocalYear("&amp;$E$15&amp;")="&amp;$D$4&amp;" AND LocalMonth("&amp;$E$15&amp;")="&amp;$C$4&amp;" AND LocalDay("&amp;$E$15&amp;")="&amp;$B$4&amp;" AND LocalHour("&amp;$E$15&amp;")="&amp;F212&amp;" AND LocalMinute("&amp;$E$15&amp;")="&amp;G212&amp;"))", "Bar", "", "Close", "5", "0", "", "", "","FALSE","T"))</f>
        <v/>
      </c>
      <c r="V212" s="115" t="str">
        <f>IF(O212=1,"",RTD("cqg.rtd",,"StudyData", "(Vol("&amp;$E$16&amp;")when  (LocalYear("&amp;$E$16&amp;")="&amp;$D$5&amp;" AND LocalMonth("&amp;$E$16&amp;")="&amp;$C$5&amp;" AND LocalDay("&amp;$E$16&amp;")="&amp;$B$5&amp;" AND LocalHour("&amp;$E$16&amp;")="&amp;F212&amp;" AND LocalMinute("&amp;$E$16&amp;")="&amp;G212&amp;"))", "Bar", "", "Close", "5", "0", "", "", "","FALSE","T"))</f>
        <v/>
      </c>
      <c r="W212" s="115" t="str">
        <f>IF(O212=1,"",RTD("cqg.rtd",,"StudyData", "(Vol("&amp;$E$17&amp;")when  (LocalYear("&amp;$E$17&amp;")="&amp;$D$6&amp;" AND LocalMonth("&amp;$E$17&amp;")="&amp;$C$6&amp;" AND LocalDay("&amp;$E$17&amp;")="&amp;$B$6&amp;" AND LocalHour("&amp;$E$17&amp;")="&amp;F212&amp;" AND LocalMinute("&amp;$E$17&amp;")="&amp;G212&amp;"))", "Bar", "", "Close", "5", "0", "", "", "","FALSE","T"))</f>
        <v/>
      </c>
      <c r="X212" s="115" t="str">
        <f>IF(O212=1,"",RTD("cqg.rtd",,"StudyData", "(Vol("&amp;$E$18&amp;")when  (LocalYear("&amp;$E$18&amp;")="&amp;$D$7&amp;" AND LocalMonth("&amp;$E$18&amp;")="&amp;$C$7&amp;" AND LocalDay("&amp;$E$18&amp;")="&amp;$B$7&amp;" AND LocalHour("&amp;$E$18&amp;")="&amp;F212&amp;" AND LocalMinute("&amp;$E$18&amp;")="&amp;G212&amp;"))", "Bar", "", "Close", "5", "0", "", "", "","FALSE","T"))</f>
        <v/>
      </c>
      <c r="Y212" s="115" t="str">
        <f>IF(O212=1,"",RTD("cqg.rtd",,"StudyData", "(Vol("&amp;$E$19&amp;")when  (LocalYear("&amp;$E$19&amp;")="&amp;$D$8&amp;" AND LocalMonth("&amp;$E$19&amp;")="&amp;$C$8&amp;" AND LocalDay("&amp;$E$19&amp;")="&amp;$B$8&amp;" AND LocalHour("&amp;$E$19&amp;")="&amp;F212&amp;" AND LocalMinute("&amp;$E$19&amp;")="&amp;G212&amp;"))", "Bar", "", "Close", "5", "0", "", "", "","FALSE","T"))</f>
        <v/>
      </c>
      <c r="Z212" s="115" t="str">
        <f>IF(O212=1,"",RTD("cqg.rtd",,"StudyData", "(Vol("&amp;$E$20&amp;")when  (LocalYear("&amp;$E$20&amp;")="&amp;$D$9&amp;" AND LocalMonth("&amp;$E$20&amp;")="&amp;$C$9&amp;" AND LocalDay("&amp;$E$20&amp;")="&amp;$B$9&amp;" AND LocalHour("&amp;$E$20&amp;")="&amp;F212&amp;" AND LocalMinute("&amp;$E$20&amp;")="&amp;G212&amp;"))", "Bar", "", "Close", "5", "0", "", "", "","FALSE","T"))</f>
        <v/>
      </c>
      <c r="AA212" s="115" t="str">
        <f>IF(O212=1,"",RTD("cqg.rtd",,"StudyData", "(Vol("&amp;$E$21&amp;")when  (LocalYear("&amp;$E$21&amp;")="&amp;$D$10&amp;" AND LocalMonth("&amp;$E$21&amp;")="&amp;$C$10&amp;" AND LocalDay("&amp;$E$21&amp;")="&amp;$B$10&amp;" AND LocalHour("&amp;$E$21&amp;")="&amp;F212&amp;" AND LocalMinute("&amp;$E$21&amp;")="&amp;G212&amp;"))", "Bar", "", "Close", "5", "0", "", "", "","FALSE","T"))</f>
        <v/>
      </c>
      <c r="AB212" s="115" t="str">
        <f>IF(O212=1,"",RTD("cqg.rtd",,"StudyData", "(Vol("&amp;$E$21&amp;")when  (LocalYear("&amp;$E$21&amp;")="&amp;$D$11&amp;" AND LocalMonth("&amp;$E$21&amp;")="&amp;$C$11&amp;" AND LocalDay("&amp;$E$21&amp;")="&amp;$B$11&amp;" AND LocalHour("&amp;$E$21&amp;")="&amp;F212&amp;" AND LocalMinute("&amp;$E$21&amp;")="&amp;G212&amp;"))", "Bar", "", "Close", "5", "0", "", "", "","FALSE","T"))</f>
        <v/>
      </c>
      <c r="AC212" s="116" t="str">
        <f t="shared" si="30"/>
        <v/>
      </c>
      <c r="AE212" s="115" t="str">
        <f ca="1">IF($R212=1,SUM($S$1:S212),"")</f>
        <v/>
      </c>
      <c r="AF212" s="115" t="str">
        <f ca="1">IF($R212=1,SUM($T$1:T212),"")</f>
        <v/>
      </c>
      <c r="AG212" s="115" t="str">
        <f ca="1">IF($R212=1,SUM($U$1:U212),"")</f>
        <v/>
      </c>
      <c r="AH212" s="115" t="str">
        <f ca="1">IF($R212=1,SUM($V$1:V212),"")</f>
        <v/>
      </c>
      <c r="AI212" s="115" t="str">
        <f ca="1">IF($R212=1,SUM($W$1:W212),"")</f>
        <v/>
      </c>
      <c r="AJ212" s="115" t="str">
        <f ca="1">IF($R212=1,SUM($X$1:X212),"")</f>
        <v/>
      </c>
      <c r="AK212" s="115" t="str">
        <f ca="1">IF($R212=1,SUM($Y$1:Y212),"")</f>
        <v/>
      </c>
      <c r="AL212" s="115" t="str">
        <f ca="1">IF($R212=1,SUM($Z$1:Z212),"")</f>
        <v/>
      </c>
      <c r="AM212" s="115" t="str">
        <f ca="1">IF($R212=1,SUM($AA$1:AA212),"")</f>
        <v/>
      </c>
      <c r="AN212" s="115" t="str">
        <f ca="1">IF($R212=1,SUM($AB$1:AB212),"")</f>
        <v/>
      </c>
      <c r="AO212" s="115" t="str">
        <f ca="1">IF($R212=1,SUM($AC$1:AC212),"")</f>
        <v/>
      </c>
      <c r="AQ212" s="120" t="str">
        <f t="shared" si="35"/>
        <v>24:55</v>
      </c>
    </row>
    <row r="213" spans="6:43" x14ac:dyDescent="0.3">
      <c r="F213" s="115">
        <f t="shared" si="36"/>
        <v>25</v>
      </c>
      <c r="G213" s="117" t="str">
        <f t="shared" si="31"/>
        <v>00</v>
      </c>
      <c r="H213" s="118">
        <f t="shared" si="32"/>
        <v>1.0416666666666667</v>
      </c>
      <c r="K213" s="116" t="str">
        <f xml:space="preserve"> IF(O213=1,"",RTD("cqg.rtd",,"StudyData",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/>
      </c>
      <c r="L213" s="116" t="e">
        <f>IF(K213="",NA(),RTD("cqg.rtd",,"StudyData",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>#N/A</v>
      </c>
      <c r="O213" s="115">
        <f t="shared" si="33"/>
        <v>1</v>
      </c>
      <c r="R213" s="115">
        <f t="shared" ca="1" si="34"/>
        <v>1.1769999999999805</v>
      </c>
      <c r="S213" s="115" t="str">
        <f>IF(O213=1,"",RTD("cqg.rtd",,"StudyData", "(Vol("&amp;$E$13&amp;")when  (LocalYear("&amp;$E$13&amp;")="&amp;$D$2&amp;" AND LocalMonth("&amp;$E$13&amp;")="&amp;$C$2&amp;" AND LocalDay("&amp;$E$13&amp;")="&amp;$B$2&amp;" AND LocalHour("&amp;$E$13&amp;")="&amp;F213&amp;" AND LocalMinute("&amp;$E$13&amp;")="&amp;G213&amp;"))", "Bar", "", "Close", "5", "0", "", "", "","FALSE","T"))</f>
        <v/>
      </c>
      <c r="T213" s="115" t="str">
        <f>IF(O213=1,"",RTD("cqg.rtd",,"StudyData", "(Vol("&amp;$E$14&amp;")when  (LocalYear("&amp;$E$14&amp;")="&amp;$D$3&amp;" AND LocalMonth("&amp;$E$14&amp;")="&amp;$C$3&amp;" AND LocalDay("&amp;$E$14&amp;")="&amp;$B$3&amp;" AND LocalHour("&amp;$E$14&amp;")="&amp;F213&amp;" AND LocalMinute("&amp;$E$14&amp;")="&amp;G213&amp;"))", "Bar", "", "Close", "5", "0", "", "", "","FALSE","T"))</f>
        <v/>
      </c>
      <c r="U213" s="115" t="str">
        <f>IF(O213=1,"",RTD("cqg.rtd",,"StudyData", "(Vol("&amp;$E$15&amp;")when  (LocalYear("&amp;$E$15&amp;")="&amp;$D$4&amp;" AND LocalMonth("&amp;$E$15&amp;")="&amp;$C$4&amp;" AND LocalDay("&amp;$E$15&amp;")="&amp;$B$4&amp;" AND LocalHour("&amp;$E$15&amp;")="&amp;F213&amp;" AND LocalMinute("&amp;$E$15&amp;")="&amp;G213&amp;"))", "Bar", "", "Close", "5", "0", "", "", "","FALSE","T"))</f>
        <v/>
      </c>
      <c r="V213" s="115" t="str">
        <f>IF(O213=1,"",RTD("cqg.rtd",,"StudyData", "(Vol("&amp;$E$16&amp;")when  (LocalYear("&amp;$E$16&amp;")="&amp;$D$5&amp;" AND LocalMonth("&amp;$E$16&amp;")="&amp;$C$5&amp;" AND LocalDay("&amp;$E$16&amp;")="&amp;$B$5&amp;" AND LocalHour("&amp;$E$16&amp;")="&amp;F213&amp;" AND LocalMinute("&amp;$E$16&amp;")="&amp;G213&amp;"))", "Bar", "", "Close", "5", "0", "", "", "","FALSE","T"))</f>
        <v/>
      </c>
      <c r="W213" s="115" t="str">
        <f>IF(O213=1,"",RTD("cqg.rtd",,"StudyData", "(Vol("&amp;$E$17&amp;")when  (LocalYear("&amp;$E$17&amp;")="&amp;$D$6&amp;" AND LocalMonth("&amp;$E$17&amp;")="&amp;$C$6&amp;" AND LocalDay("&amp;$E$17&amp;")="&amp;$B$6&amp;" AND LocalHour("&amp;$E$17&amp;")="&amp;F213&amp;" AND LocalMinute("&amp;$E$17&amp;")="&amp;G213&amp;"))", "Bar", "", "Close", "5", "0", "", "", "","FALSE","T"))</f>
        <v/>
      </c>
      <c r="X213" s="115" t="str">
        <f>IF(O213=1,"",RTD("cqg.rtd",,"StudyData", "(Vol("&amp;$E$18&amp;")when  (LocalYear("&amp;$E$18&amp;")="&amp;$D$7&amp;" AND LocalMonth("&amp;$E$18&amp;")="&amp;$C$7&amp;" AND LocalDay("&amp;$E$18&amp;")="&amp;$B$7&amp;" AND LocalHour("&amp;$E$18&amp;")="&amp;F213&amp;" AND LocalMinute("&amp;$E$18&amp;")="&amp;G213&amp;"))", "Bar", "", "Close", "5", "0", "", "", "","FALSE","T"))</f>
        <v/>
      </c>
      <c r="Y213" s="115" t="str">
        <f>IF(O213=1,"",RTD("cqg.rtd",,"StudyData", "(Vol("&amp;$E$19&amp;")when  (LocalYear("&amp;$E$19&amp;")="&amp;$D$8&amp;" AND LocalMonth("&amp;$E$19&amp;")="&amp;$C$8&amp;" AND LocalDay("&amp;$E$19&amp;")="&amp;$B$8&amp;" AND LocalHour("&amp;$E$19&amp;")="&amp;F213&amp;" AND LocalMinute("&amp;$E$19&amp;")="&amp;G213&amp;"))", "Bar", "", "Close", "5", "0", "", "", "","FALSE","T"))</f>
        <v/>
      </c>
      <c r="Z213" s="115" t="str">
        <f>IF(O213=1,"",RTD("cqg.rtd",,"StudyData", "(Vol("&amp;$E$20&amp;")when  (LocalYear("&amp;$E$20&amp;")="&amp;$D$9&amp;" AND LocalMonth("&amp;$E$20&amp;")="&amp;$C$9&amp;" AND LocalDay("&amp;$E$20&amp;")="&amp;$B$9&amp;" AND LocalHour("&amp;$E$20&amp;")="&amp;F213&amp;" AND LocalMinute("&amp;$E$20&amp;")="&amp;G213&amp;"))", "Bar", "", "Close", "5", "0", "", "", "","FALSE","T"))</f>
        <v/>
      </c>
      <c r="AA213" s="115" t="str">
        <f>IF(O213=1,"",RTD("cqg.rtd",,"StudyData", "(Vol("&amp;$E$21&amp;")when  (LocalYear("&amp;$E$21&amp;")="&amp;$D$10&amp;" AND LocalMonth("&amp;$E$21&amp;")="&amp;$C$10&amp;" AND LocalDay("&amp;$E$21&amp;")="&amp;$B$10&amp;" AND LocalHour("&amp;$E$21&amp;")="&amp;F213&amp;" AND LocalMinute("&amp;$E$21&amp;")="&amp;G213&amp;"))", "Bar", "", "Close", "5", "0", "", "", "","FALSE","T"))</f>
        <v/>
      </c>
      <c r="AB213" s="115" t="str">
        <f>IF(O213=1,"",RTD("cqg.rtd",,"StudyData", "(Vol("&amp;$E$21&amp;")when  (LocalYear("&amp;$E$21&amp;")="&amp;$D$11&amp;" AND LocalMonth("&amp;$E$21&amp;")="&amp;$C$11&amp;" AND LocalDay("&amp;$E$21&amp;")="&amp;$B$11&amp;" AND LocalHour("&amp;$E$21&amp;")="&amp;F213&amp;" AND LocalMinute("&amp;$E$21&amp;")="&amp;G213&amp;"))", "Bar", "", "Close", "5", "0", "", "", "","FALSE","T"))</f>
        <v/>
      </c>
      <c r="AC213" s="116" t="str">
        <f t="shared" si="30"/>
        <v/>
      </c>
      <c r="AE213" s="115" t="str">
        <f ca="1">IF($R213=1,SUM($S$1:S213),"")</f>
        <v/>
      </c>
      <c r="AF213" s="115" t="str">
        <f ca="1">IF($R213=1,SUM($T$1:T213),"")</f>
        <v/>
      </c>
      <c r="AG213" s="115" t="str">
        <f ca="1">IF($R213=1,SUM($U$1:U213),"")</f>
        <v/>
      </c>
      <c r="AH213" s="115" t="str">
        <f ca="1">IF($R213=1,SUM($V$1:V213),"")</f>
        <v/>
      </c>
      <c r="AI213" s="115" t="str">
        <f ca="1">IF($R213=1,SUM($W$1:W213),"")</f>
        <v/>
      </c>
      <c r="AJ213" s="115" t="str">
        <f ca="1">IF($R213=1,SUM($X$1:X213),"")</f>
        <v/>
      </c>
      <c r="AK213" s="115" t="str">
        <f ca="1">IF($R213=1,SUM($Y$1:Y213),"")</f>
        <v/>
      </c>
      <c r="AL213" s="115" t="str">
        <f ca="1">IF($R213=1,SUM($Z$1:Z213),"")</f>
        <v/>
      </c>
      <c r="AM213" s="115" t="str">
        <f ca="1">IF($R213=1,SUM($AA$1:AA213),"")</f>
        <v/>
      </c>
      <c r="AN213" s="115" t="str">
        <f ca="1">IF($R213=1,SUM($AB$1:AB213),"")</f>
        <v/>
      </c>
      <c r="AO213" s="115" t="str">
        <f ca="1">IF($R213=1,SUM($AC$1:AC213),"")</f>
        <v/>
      </c>
      <c r="AQ213" s="120" t="str">
        <f t="shared" si="35"/>
        <v>25:00</v>
      </c>
    </row>
    <row r="214" spans="6:43" x14ac:dyDescent="0.3">
      <c r="F214" s="115">
        <f t="shared" si="36"/>
        <v>25</v>
      </c>
      <c r="G214" s="117" t="str">
        <f t="shared" si="31"/>
        <v>05</v>
      </c>
      <c r="H214" s="118">
        <f t="shared" si="32"/>
        <v>1.0451388888888888</v>
      </c>
      <c r="K214" s="116" t="str">
        <f xml:space="preserve"> IF(O214=1,"",RTD("cqg.rtd",,"StudyData",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/>
      </c>
      <c r="L214" s="116" t="e">
        <f>IF(K214="",NA(),RTD("cqg.rtd",,"StudyData",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>#N/A</v>
      </c>
      <c r="O214" s="115">
        <f t="shared" si="33"/>
        <v>1</v>
      </c>
      <c r="R214" s="115">
        <f t="shared" ca="1" si="34"/>
        <v>1.1779999999999804</v>
      </c>
      <c r="S214" s="115" t="str">
        <f>IF(O214=1,"",RTD("cqg.rtd",,"StudyData", "(Vol("&amp;$E$13&amp;")when  (LocalYear("&amp;$E$13&amp;")="&amp;$D$2&amp;" AND LocalMonth("&amp;$E$13&amp;")="&amp;$C$2&amp;" AND LocalDay("&amp;$E$13&amp;")="&amp;$B$2&amp;" AND LocalHour("&amp;$E$13&amp;")="&amp;F214&amp;" AND LocalMinute("&amp;$E$13&amp;")="&amp;G214&amp;"))", "Bar", "", "Close", "5", "0", "", "", "","FALSE","T"))</f>
        <v/>
      </c>
      <c r="T214" s="115" t="str">
        <f>IF(O214=1,"",RTD("cqg.rtd",,"StudyData", "(Vol("&amp;$E$14&amp;")when  (LocalYear("&amp;$E$14&amp;")="&amp;$D$3&amp;" AND LocalMonth("&amp;$E$14&amp;")="&amp;$C$3&amp;" AND LocalDay("&amp;$E$14&amp;")="&amp;$B$3&amp;" AND LocalHour("&amp;$E$14&amp;")="&amp;F214&amp;" AND LocalMinute("&amp;$E$14&amp;")="&amp;G214&amp;"))", "Bar", "", "Close", "5", "0", "", "", "","FALSE","T"))</f>
        <v/>
      </c>
      <c r="U214" s="115" t="str">
        <f>IF(O214=1,"",RTD("cqg.rtd",,"StudyData", "(Vol("&amp;$E$15&amp;")when  (LocalYear("&amp;$E$15&amp;")="&amp;$D$4&amp;" AND LocalMonth("&amp;$E$15&amp;")="&amp;$C$4&amp;" AND LocalDay("&amp;$E$15&amp;")="&amp;$B$4&amp;" AND LocalHour("&amp;$E$15&amp;")="&amp;F214&amp;" AND LocalMinute("&amp;$E$15&amp;")="&amp;G214&amp;"))", "Bar", "", "Close", "5", "0", "", "", "","FALSE","T"))</f>
        <v/>
      </c>
      <c r="V214" s="115" t="str">
        <f>IF(O214=1,"",RTD("cqg.rtd",,"StudyData", "(Vol("&amp;$E$16&amp;")when  (LocalYear("&amp;$E$16&amp;")="&amp;$D$5&amp;" AND LocalMonth("&amp;$E$16&amp;")="&amp;$C$5&amp;" AND LocalDay("&amp;$E$16&amp;")="&amp;$B$5&amp;" AND LocalHour("&amp;$E$16&amp;")="&amp;F214&amp;" AND LocalMinute("&amp;$E$16&amp;")="&amp;G214&amp;"))", "Bar", "", "Close", "5", "0", "", "", "","FALSE","T"))</f>
        <v/>
      </c>
      <c r="W214" s="115" t="str">
        <f>IF(O214=1,"",RTD("cqg.rtd",,"StudyData", "(Vol("&amp;$E$17&amp;")when  (LocalYear("&amp;$E$17&amp;")="&amp;$D$6&amp;" AND LocalMonth("&amp;$E$17&amp;")="&amp;$C$6&amp;" AND LocalDay("&amp;$E$17&amp;")="&amp;$B$6&amp;" AND LocalHour("&amp;$E$17&amp;")="&amp;F214&amp;" AND LocalMinute("&amp;$E$17&amp;")="&amp;G214&amp;"))", "Bar", "", "Close", "5", "0", "", "", "","FALSE","T"))</f>
        <v/>
      </c>
      <c r="X214" s="115" t="str">
        <f>IF(O214=1,"",RTD("cqg.rtd",,"StudyData", "(Vol("&amp;$E$18&amp;")when  (LocalYear("&amp;$E$18&amp;")="&amp;$D$7&amp;" AND LocalMonth("&amp;$E$18&amp;")="&amp;$C$7&amp;" AND LocalDay("&amp;$E$18&amp;")="&amp;$B$7&amp;" AND LocalHour("&amp;$E$18&amp;")="&amp;F214&amp;" AND LocalMinute("&amp;$E$18&amp;")="&amp;G214&amp;"))", "Bar", "", "Close", "5", "0", "", "", "","FALSE","T"))</f>
        <v/>
      </c>
      <c r="Y214" s="115" t="str">
        <f>IF(O214=1,"",RTD("cqg.rtd",,"StudyData", "(Vol("&amp;$E$19&amp;")when  (LocalYear("&amp;$E$19&amp;")="&amp;$D$8&amp;" AND LocalMonth("&amp;$E$19&amp;")="&amp;$C$8&amp;" AND LocalDay("&amp;$E$19&amp;")="&amp;$B$8&amp;" AND LocalHour("&amp;$E$19&amp;")="&amp;F214&amp;" AND LocalMinute("&amp;$E$19&amp;")="&amp;G214&amp;"))", "Bar", "", "Close", "5", "0", "", "", "","FALSE","T"))</f>
        <v/>
      </c>
      <c r="Z214" s="115" t="str">
        <f>IF(O214=1,"",RTD("cqg.rtd",,"StudyData", "(Vol("&amp;$E$20&amp;")when  (LocalYear("&amp;$E$20&amp;")="&amp;$D$9&amp;" AND LocalMonth("&amp;$E$20&amp;")="&amp;$C$9&amp;" AND LocalDay("&amp;$E$20&amp;")="&amp;$B$9&amp;" AND LocalHour("&amp;$E$20&amp;")="&amp;F214&amp;" AND LocalMinute("&amp;$E$20&amp;")="&amp;G214&amp;"))", "Bar", "", "Close", "5", "0", "", "", "","FALSE","T"))</f>
        <v/>
      </c>
      <c r="AA214" s="115" t="str">
        <f>IF(O214=1,"",RTD("cqg.rtd",,"StudyData", "(Vol("&amp;$E$21&amp;")when  (LocalYear("&amp;$E$21&amp;")="&amp;$D$10&amp;" AND LocalMonth("&amp;$E$21&amp;")="&amp;$C$10&amp;" AND LocalDay("&amp;$E$21&amp;")="&amp;$B$10&amp;" AND LocalHour("&amp;$E$21&amp;")="&amp;F214&amp;" AND LocalMinute("&amp;$E$21&amp;")="&amp;G214&amp;"))", "Bar", "", "Close", "5", "0", "", "", "","FALSE","T"))</f>
        <v/>
      </c>
      <c r="AB214" s="115" t="str">
        <f>IF(O214=1,"",RTD("cqg.rtd",,"StudyData", "(Vol("&amp;$E$21&amp;")when  (LocalYear("&amp;$E$21&amp;")="&amp;$D$11&amp;" AND LocalMonth("&amp;$E$21&amp;")="&amp;$C$11&amp;" AND LocalDay("&amp;$E$21&amp;")="&amp;$B$11&amp;" AND LocalHour("&amp;$E$21&amp;")="&amp;F214&amp;" AND LocalMinute("&amp;$E$21&amp;")="&amp;G214&amp;"))", "Bar", "", "Close", "5", "0", "", "", "","FALSE","T"))</f>
        <v/>
      </c>
      <c r="AC214" s="116" t="str">
        <f t="shared" si="30"/>
        <v/>
      </c>
      <c r="AE214" s="115" t="str">
        <f ca="1">IF($R214=1,SUM($S$1:S214),"")</f>
        <v/>
      </c>
      <c r="AF214" s="115" t="str">
        <f ca="1">IF($R214=1,SUM($T$1:T214),"")</f>
        <v/>
      </c>
      <c r="AG214" s="115" t="str">
        <f ca="1">IF($R214=1,SUM($U$1:U214),"")</f>
        <v/>
      </c>
      <c r="AH214" s="115" t="str">
        <f ca="1">IF($R214=1,SUM($V$1:V214),"")</f>
        <v/>
      </c>
      <c r="AI214" s="115" t="str">
        <f ca="1">IF($R214=1,SUM($W$1:W214),"")</f>
        <v/>
      </c>
      <c r="AJ214" s="115" t="str">
        <f ca="1">IF($R214=1,SUM($X$1:X214),"")</f>
        <v/>
      </c>
      <c r="AK214" s="115" t="str">
        <f ca="1">IF($R214=1,SUM($Y$1:Y214),"")</f>
        <v/>
      </c>
      <c r="AL214" s="115" t="str">
        <f ca="1">IF($R214=1,SUM($Z$1:Z214),"")</f>
        <v/>
      </c>
      <c r="AM214" s="115" t="str">
        <f ca="1">IF($R214=1,SUM($AA$1:AA214),"")</f>
        <v/>
      </c>
      <c r="AN214" s="115" t="str">
        <f ca="1">IF($R214=1,SUM($AB$1:AB214),"")</f>
        <v/>
      </c>
      <c r="AO214" s="115" t="str">
        <f ca="1">IF($R214=1,SUM($AC$1:AC214),"")</f>
        <v/>
      </c>
      <c r="AQ214" s="120" t="str">
        <f t="shared" si="35"/>
        <v>25:05</v>
      </c>
    </row>
    <row r="215" spans="6:43" x14ac:dyDescent="0.3">
      <c r="F215" s="115">
        <f t="shared" si="36"/>
        <v>25</v>
      </c>
      <c r="G215" s="117">
        <f t="shared" si="31"/>
        <v>10</v>
      </c>
      <c r="H215" s="118">
        <f t="shared" si="32"/>
        <v>1.0486111111111112</v>
      </c>
      <c r="K215" s="116" t="str">
        <f xml:space="preserve"> IF(O215=1,"",RTD("cqg.rtd",,"StudyData",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/>
      </c>
      <c r="L215" s="116" t="e">
        <f>IF(K215="",NA(),RTD("cqg.rtd",,"StudyData",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>#N/A</v>
      </c>
      <c r="O215" s="115">
        <f t="shared" si="33"/>
        <v>1</v>
      </c>
      <c r="R215" s="115">
        <f t="shared" ca="1" si="34"/>
        <v>1.1789999999999803</v>
      </c>
      <c r="S215" s="115" t="str">
        <f>IF(O215=1,"",RTD("cqg.rtd",,"StudyData", "(Vol("&amp;$E$13&amp;")when  (LocalYear("&amp;$E$13&amp;")="&amp;$D$2&amp;" AND LocalMonth("&amp;$E$13&amp;")="&amp;$C$2&amp;" AND LocalDay("&amp;$E$13&amp;")="&amp;$B$2&amp;" AND LocalHour("&amp;$E$13&amp;")="&amp;F215&amp;" AND LocalMinute("&amp;$E$13&amp;")="&amp;G215&amp;"))", "Bar", "", "Close", "5", "0", "", "", "","FALSE","T"))</f>
        <v/>
      </c>
      <c r="T215" s="115" t="str">
        <f>IF(O215=1,"",RTD("cqg.rtd",,"StudyData", "(Vol("&amp;$E$14&amp;")when  (LocalYear("&amp;$E$14&amp;")="&amp;$D$3&amp;" AND LocalMonth("&amp;$E$14&amp;")="&amp;$C$3&amp;" AND LocalDay("&amp;$E$14&amp;")="&amp;$B$3&amp;" AND LocalHour("&amp;$E$14&amp;")="&amp;F215&amp;" AND LocalMinute("&amp;$E$14&amp;")="&amp;G215&amp;"))", "Bar", "", "Close", "5", "0", "", "", "","FALSE","T"))</f>
        <v/>
      </c>
      <c r="U215" s="115" t="str">
        <f>IF(O215=1,"",RTD("cqg.rtd",,"StudyData", "(Vol("&amp;$E$15&amp;")when  (LocalYear("&amp;$E$15&amp;")="&amp;$D$4&amp;" AND LocalMonth("&amp;$E$15&amp;")="&amp;$C$4&amp;" AND LocalDay("&amp;$E$15&amp;")="&amp;$B$4&amp;" AND LocalHour("&amp;$E$15&amp;")="&amp;F215&amp;" AND LocalMinute("&amp;$E$15&amp;")="&amp;G215&amp;"))", "Bar", "", "Close", "5", "0", "", "", "","FALSE","T"))</f>
        <v/>
      </c>
      <c r="V215" s="115" t="str">
        <f>IF(O215=1,"",RTD("cqg.rtd",,"StudyData", "(Vol("&amp;$E$16&amp;")when  (LocalYear("&amp;$E$16&amp;")="&amp;$D$5&amp;" AND LocalMonth("&amp;$E$16&amp;")="&amp;$C$5&amp;" AND LocalDay("&amp;$E$16&amp;")="&amp;$B$5&amp;" AND LocalHour("&amp;$E$16&amp;")="&amp;F215&amp;" AND LocalMinute("&amp;$E$16&amp;")="&amp;G215&amp;"))", "Bar", "", "Close", "5", "0", "", "", "","FALSE","T"))</f>
        <v/>
      </c>
      <c r="W215" s="115" t="str">
        <f>IF(O215=1,"",RTD("cqg.rtd",,"StudyData", "(Vol("&amp;$E$17&amp;")when  (LocalYear("&amp;$E$17&amp;")="&amp;$D$6&amp;" AND LocalMonth("&amp;$E$17&amp;")="&amp;$C$6&amp;" AND LocalDay("&amp;$E$17&amp;")="&amp;$B$6&amp;" AND LocalHour("&amp;$E$17&amp;")="&amp;F215&amp;" AND LocalMinute("&amp;$E$17&amp;")="&amp;G215&amp;"))", "Bar", "", "Close", "5", "0", "", "", "","FALSE","T"))</f>
        <v/>
      </c>
      <c r="X215" s="115" t="str">
        <f>IF(O215=1,"",RTD("cqg.rtd",,"StudyData", "(Vol("&amp;$E$18&amp;")when  (LocalYear("&amp;$E$18&amp;")="&amp;$D$7&amp;" AND LocalMonth("&amp;$E$18&amp;")="&amp;$C$7&amp;" AND LocalDay("&amp;$E$18&amp;")="&amp;$B$7&amp;" AND LocalHour("&amp;$E$18&amp;")="&amp;F215&amp;" AND LocalMinute("&amp;$E$18&amp;")="&amp;G215&amp;"))", "Bar", "", "Close", "5", "0", "", "", "","FALSE","T"))</f>
        <v/>
      </c>
      <c r="Y215" s="115" t="str">
        <f>IF(O215=1,"",RTD("cqg.rtd",,"StudyData", "(Vol("&amp;$E$19&amp;")when  (LocalYear("&amp;$E$19&amp;")="&amp;$D$8&amp;" AND LocalMonth("&amp;$E$19&amp;")="&amp;$C$8&amp;" AND LocalDay("&amp;$E$19&amp;")="&amp;$B$8&amp;" AND LocalHour("&amp;$E$19&amp;")="&amp;F215&amp;" AND LocalMinute("&amp;$E$19&amp;")="&amp;G215&amp;"))", "Bar", "", "Close", "5", "0", "", "", "","FALSE","T"))</f>
        <v/>
      </c>
      <c r="Z215" s="115" t="str">
        <f>IF(O215=1,"",RTD("cqg.rtd",,"StudyData", "(Vol("&amp;$E$20&amp;")when  (LocalYear("&amp;$E$20&amp;")="&amp;$D$9&amp;" AND LocalMonth("&amp;$E$20&amp;")="&amp;$C$9&amp;" AND LocalDay("&amp;$E$20&amp;")="&amp;$B$9&amp;" AND LocalHour("&amp;$E$20&amp;")="&amp;F215&amp;" AND LocalMinute("&amp;$E$20&amp;")="&amp;G215&amp;"))", "Bar", "", "Close", "5", "0", "", "", "","FALSE","T"))</f>
        <v/>
      </c>
      <c r="AA215" s="115" t="str">
        <f>IF(O215=1,"",RTD("cqg.rtd",,"StudyData", "(Vol("&amp;$E$21&amp;")when  (LocalYear("&amp;$E$21&amp;")="&amp;$D$10&amp;" AND LocalMonth("&amp;$E$21&amp;")="&amp;$C$10&amp;" AND LocalDay("&amp;$E$21&amp;")="&amp;$B$10&amp;" AND LocalHour("&amp;$E$21&amp;")="&amp;F215&amp;" AND LocalMinute("&amp;$E$21&amp;")="&amp;G215&amp;"))", "Bar", "", "Close", "5", "0", "", "", "","FALSE","T"))</f>
        <v/>
      </c>
      <c r="AB215" s="115" t="str">
        <f>IF(O215=1,"",RTD("cqg.rtd",,"StudyData", "(Vol("&amp;$E$21&amp;")when  (LocalYear("&amp;$E$21&amp;")="&amp;$D$11&amp;" AND LocalMonth("&amp;$E$21&amp;")="&amp;$C$11&amp;" AND LocalDay("&amp;$E$21&amp;")="&amp;$B$11&amp;" AND LocalHour("&amp;$E$21&amp;")="&amp;F215&amp;" AND LocalMinute("&amp;$E$21&amp;")="&amp;G215&amp;"))", "Bar", "", "Close", "5", "0", "", "", "","FALSE","T"))</f>
        <v/>
      </c>
      <c r="AC215" s="116" t="str">
        <f t="shared" si="30"/>
        <v/>
      </c>
      <c r="AE215" s="115" t="str">
        <f ca="1">IF($R215=1,SUM($S$1:S215),"")</f>
        <v/>
      </c>
      <c r="AF215" s="115" t="str">
        <f ca="1">IF($R215=1,SUM($T$1:T215),"")</f>
        <v/>
      </c>
      <c r="AG215" s="115" t="str">
        <f ca="1">IF($R215=1,SUM($U$1:U215),"")</f>
        <v/>
      </c>
      <c r="AH215" s="115" t="str">
        <f ca="1">IF($R215=1,SUM($V$1:V215),"")</f>
        <v/>
      </c>
      <c r="AI215" s="115" t="str">
        <f ca="1">IF($R215=1,SUM($W$1:W215),"")</f>
        <v/>
      </c>
      <c r="AJ215" s="115" t="str">
        <f ca="1">IF($R215=1,SUM($X$1:X215),"")</f>
        <v/>
      </c>
      <c r="AK215" s="115" t="str">
        <f ca="1">IF($R215=1,SUM($Y$1:Y215),"")</f>
        <v/>
      </c>
      <c r="AL215" s="115" t="str">
        <f ca="1">IF($R215=1,SUM($Z$1:Z215),"")</f>
        <v/>
      </c>
      <c r="AM215" s="115" t="str">
        <f ca="1">IF($R215=1,SUM($AA$1:AA215),"")</f>
        <v/>
      </c>
      <c r="AN215" s="115" t="str">
        <f ca="1">IF($R215=1,SUM($AB$1:AB215),"")</f>
        <v/>
      </c>
      <c r="AO215" s="115" t="str">
        <f ca="1">IF($R215=1,SUM($AC$1:AC215),"")</f>
        <v/>
      </c>
      <c r="AQ215" s="120" t="str">
        <f t="shared" si="35"/>
        <v>25:10</v>
      </c>
    </row>
    <row r="216" spans="6:43" x14ac:dyDescent="0.3">
      <c r="F216" s="115">
        <f t="shared" si="36"/>
        <v>25</v>
      </c>
      <c r="G216" s="117">
        <f t="shared" si="31"/>
        <v>15</v>
      </c>
      <c r="H216" s="118">
        <f t="shared" si="32"/>
        <v>1.0520833333333333</v>
      </c>
      <c r="K216" s="116" t="str">
        <f xml:space="preserve"> IF(O216=1,"",RTD("cqg.rtd",,"StudyData",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/>
      </c>
      <c r="L216" s="116" t="e">
        <f>IF(K216="",NA(),RTD("cqg.rtd",,"StudyData",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>#N/A</v>
      </c>
      <c r="O216" s="115">
        <f t="shared" si="33"/>
        <v>1</v>
      </c>
      <c r="R216" s="115">
        <f t="shared" ca="1" si="34"/>
        <v>1.1799999999999802</v>
      </c>
      <c r="S216" s="115" t="str">
        <f>IF(O216=1,"",RTD("cqg.rtd",,"StudyData", "(Vol("&amp;$E$13&amp;")when  (LocalYear("&amp;$E$13&amp;")="&amp;$D$2&amp;" AND LocalMonth("&amp;$E$13&amp;")="&amp;$C$2&amp;" AND LocalDay("&amp;$E$13&amp;")="&amp;$B$2&amp;" AND LocalHour("&amp;$E$13&amp;")="&amp;F216&amp;" AND LocalMinute("&amp;$E$13&amp;")="&amp;G216&amp;"))", "Bar", "", "Close", "5", "0", "", "", "","FALSE","T"))</f>
        <v/>
      </c>
      <c r="T216" s="115" t="str">
        <f>IF(O216=1,"",RTD("cqg.rtd",,"StudyData", "(Vol("&amp;$E$14&amp;")when  (LocalYear("&amp;$E$14&amp;")="&amp;$D$3&amp;" AND LocalMonth("&amp;$E$14&amp;")="&amp;$C$3&amp;" AND LocalDay("&amp;$E$14&amp;")="&amp;$B$3&amp;" AND LocalHour("&amp;$E$14&amp;")="&amp;F216&amp;" AND LocalMinute("&amp;$E$14&amp;")="&amp;G216&amp;"))", "Bar", "", "Close", "5", "0", "", "", "","FALSE","T"))</f>
        <v/>
      </c>
      <c r="U216" s="115" t="str">
        <f>IF(O216=1,"",RTD("cqg.rtd",,"StudyData", "(Vol("&amp;$E$15&amp;")when  (LocalYear("&amp;$E$15&amp;")="&amp;$D$4&amp;" AND LocalMonth("&amp;$E$15&amp;")="&amp;$C$4&amp;" AND LocalDay("&amp;$E$15&amp;")="&amp;$B$4&amp;" AND LocalHour("&amp;$E$15&amp;")="&amp;F216&amp;" AND LocalMinute("&amp;$E$15&amp;")="&amp;G216&amp;"))", "Bar", "", "Close", "5", "0", "", "", "","FALSE","T"))</f>
        <v/>
      </c>
      <c r="V216" s="115" t="str">
        <f>IF(O216=1,"",RTD("cqg.rtd",,"StudyData", "(Vol("&amp;$E$16&amp;")when  (LocalYear("&amp;$E$16&amp;")="&amp;$D$5&amp;" AND LocalMonth("&amp;$E$16&amp;")="&amp;$C$5&amp;" AND LocalDay("&amp;$E$16&amp;")="&amp;$B$5&amp;" AND LocalHour("&amp;$E$16&amp;")="&amp;F216&amp;" AND LocalMinute("&amp;$E$16&amp;")="&amp;G216&amp;"))", "Bar", "", "Close", "5", "0", "", "", "","FALSE","T"))</f>
        <v/>
      </c>
      <c r="W216" s="115" t="str">
        <f>IF(O216=1,"",RTD("cqg.rtd",,"StudyData", "(Vol("&amp;$E$17&amp;")when  (LocalYear("&amp;$E$17&amp;")="&amp;$D$6&amp;" AND LocalMonth("&amp;$E$17&amp;")="&amp;$C$6&amp;" AND LocalDay("&amp;$E$17&amp;")="&amp;$B$6&amp;" AND LocalHour("&amp;$E$17&amp;")="&amp;F216&amp;" AND LocalMinute("&amp;$E$17&amp;")="&amp;G216&amp;"))", "Bar", "", "Close", "5", "0", "", "", "","FALSE","T"))</f>
        <v/>
      </c>
      <c r="X216" s="115" t="str">
        <f>IF(O216=1,"",RTD("cqg.rtd",,"StudyData", "(Vol("&amp;$E$18&amp;")when  (LocalYear("&amp;$E$18&amp;")="&amp;$D$7&amp;" AND LocalMonth("&amp;$E$18&amp;")="&amp;$C$7&amp;" AND LocalDay("&amp;$E$18&amp;")="&amp;$B$7&amp;" AND LocalHour("&amp;$E$18&amp;")="&amp;F216&amp;" AND LocalMinute("&amp;$E$18&amp;")="&amp;G216&amp;"))", "Bar", "", "Close", "5", "0", "", "", "","FALSE","T"))</f>
        <v/>
      </c>
      <c r="Y216" s="115" t="str">
        <f>IF(O216=1,"",RTD("cqg.rtd",,"StudyData", "(Vol("&amp;$E$19&amp;")when  (LocalYear("&amp;$E$19&amp;")="&amp;$D$8&amp;" AND LocalMonth("&amp;$E$19&amp;")="&amp;$C$8&amp;" AND LocalDay("&amp;$E$19&amp;")="&amp;$B$8&amp;" AND LocalHour("&amp;$E$19&amp;")="&amp;F216&amp;" AND LocalMinute("&amp;$E$19&amp;")="&amp;G216&amp;"))", "Bar", "", "Close", "5", "0", "", "", "","FALSE","T"))</f>
        <v/>
      </c>
      <c r="Z216" s="115" t="str">
        <f>IF(O216=1,"",RTD("cqg.rtd",,"StudyData", "(Vol("&amp;$E$20&amp;")when  (LocalYear("&amp;$E$20&amp;")="&amp;$D$9&amp;" AND LocalMonth("&amp;$E$20&amp;")="&amp;$C$9&amp;" AND LocalDay("&amp;$E$20&amp;")="&amp;$B$9&amp;" AND LocalHour("&amp;$E$20&amp;")="&amp;F216&amp;" AND LocalMinute("&amp;$E$20&amp;")="&amp;G216&amp;"))", "Bar", "", "Close", "5", "0", "", "", "","FALSE","T"))</f>
        <v/>
      </c>
      <c r="AA216" s="115" t="str">
        <f>IF(O216=1,"",RTD("cqg.rtd",,"StudyData", "(Vol("&amp;$E$21&amp;")when  (LocalYear("&amp;$E$21&amp;")="&amp;$D$10&amp;" AND LocalMonth("&amp;$E$21&amp;")="&amp;$C$10&amp;" AND LocalDay("&amp;$E$21&amp;")="&amp;$B$10&amp;" AND LocalHour("&amp;$E$21&amp;")="&amp;F216&amp;" AND LocalMinute("&amp;$E$21&amp;")="&amp;G216&amp;"))", "Bar", "", "Close", "5", "0", "", "", "","FALSE","T"))</f>
        <v/>
      </c>
      <c r="AB216" s="115" t="str">
        <f>IF(O216=1,"",RTD("cqg.rtd",,"StudyData", "(Vol("&amp;$E$21&amp;")when  (LocalYear("&amp;$E$21&amp;")="&amp;$D$11&amp;" AND LocalMonth("&amp;$E$21&amp;")="&amp;$C$11&amp;" AND LocalDay("&amp;$E$21&amp;")="&amp;$B$11&amp;" AND LocalHour("&amp;$E$21&amp;")="&amp;F216&amp;" AND LocalMinute("&amp;$E$21&amp;")="&amp;G216&amp;"))", "Bar", "", "Close", "5", "0", "", "", "","FALSE","T"))</f>
        <v/>
      </c>
      <c r="AC216" s="116" t="str">
        <f t="shared" si="30"/>
        <v/>
      </c>
      <c r="AE216" s="115" t="str">
        <f ca="1">IF($R216=1,SUM($S$1:S216),"")</f>
        <v/>
      </c>
      <c r="AF216" s="115" t="str">
        <f ca="1">IF($R216=1,SUM($T$1:T216),"")</f>
        <v/>
      </c>
      <c r="AG216" s="115" t="str">
        <f ca="1">IF($R216=1,SUM($U$1:U216),"")</f>
        <v/>
      </c>
      <c r="AH216" s="115" t="str">
        <f ca="1">IF($R216=1,SUM($V$1:V216),"")</f>
        <v/>
      </c>
      <c r="AI216" s="115" t="str">
        <f ca="1">IF($R216=1,SUM($W$1:W216),"")</f>
        <v/>
      </c>
      <c r="AJ216" s="115" t="str">
        <f ca="1">IF($R216=1,SUM($X$1:X216),"")</f>
        <v/>
      </c>
      <c r="AK216" s="115" t="str">
        <f ca="1">IF($R216=1,SUM($Y$1:Y216),"")</f>
        <v/>
      </c>
      <c r="AL216" s="115" t="str">
        <f ca="1">IF($R216=1,SUM($Z$1:Z216),"")</f>
        <v/>
      </c>
      <c r="AM216" s="115" t="str">
        <f ca="1">IF($R216=1,SUM($AA$1:AA216),"")</f>
        <v/>
      </c>
      <c r="AN216" s="115" t="str">
        <f ca="1">IF($R216=1,SUM($AB$1:AB216),"")</f>
        <v/>
      </c>
      <c r="AO216" s="115" t="str">
        <f ca="1">IF($R216=1,SUM($AC$1:AC216),"")</f>
        <v/>
      </c>
      <c r="AQ216" s="120" t="str">
        <f t="shared" si="35"/>
        <v>25:15</v>
      </c>
    </row>
    <row r="217" spans="6:43" x14ac:dyDescent="0.3">
      <c r="F217" s="115">
        <f t="shared" si="36"/>
        <v>25</v>
      </c>
      <c r="G217" s="117">
        <f t="shared" si="31"/>
        <v>20</v>
      </c>
      <c r="H217" s="118">
        <f t="shared" si="32"/>
        <v>1.0555555555555556</v>
      </c>
      <c r="K217" s="116" t="str">
        <f xml:space="preserve"> IF(O217=1,"",RTD("cqg.rtd",,"StudyData",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/>
      </c>
      <c r="L217" s="116" t="e">
        <f>IF(K217="",NA(),RTD("cqg.rtd",,"StudyData",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>#N/A</v>
      </c>
      <c r="O217" s="115">
        <f t="shared" si="33"/>
        <v>1</v>
      </c>
      <c r="R217" s="115">
        <f t="shared" ca="1" si="34"/>
        <v>1.1809999999999801</v>
      </c>
      <c r="S217" s="115" t="str">
        <f>IF(O217=1,"",RTD("cqg.rtd",,"StudyData", "(Vol("&amp;$E$13&amp;")when  (LocalYear("&amp;$E$13&amp;")="&amp;$D$2&amp;" AND LocalMonth("&amp;$E$13&amp;")="&amp;$C$2&amp;" AND LocalDay("&amp;$E$13&amp;")="&amp;$B$2&amp;" AND LocalHour("&amp;$E$13&amp;")="&amp;F217&amp;" AND LocalMinute("&amp;$E$13&amp;")="&amp;G217&amp;"))", "Bar", "", "Close", "5", "0", "", "", "","FALSE","T"))</f>
        <v/>
      </c>
      <c r="T217" s="115" t="str">
        <f>IF(O217=1,"",RTD("cqg.rtd",,"StudyData", "(Vol("&amp;$E$14&amp;")when  (LocalYear("&amp;$E$14&amp;")="&amp;$D$3&amp;" AND LocalMonth("&amp;$E$14&amp;")="&amp;$C$3&amp;" AND LocalDay("&amp;$E$14&amp;")="&amp;$B$3&amp;" AND LocalHour("&amp;$E$14&amp;")="&amp;F217&amp;" AND LocalMinute("&amp;$E$14&amp;")="&amp;G217&amp;"))", "Bar", "", "Close", "5", "0", "", "", "","FALSE","T"))</f>
        <v/>
      </c>
      <c r="U217" s="115" t="str">
        <f>IF(O217=1,"",RTD("cqg.rtd",,"StudyData", "(Vol("&amp;$E$15&amp;")when  (LocalYear("&amp;$E$15&amp;")="&amp;$D$4&amp;" AND LocalMonth("&amp;$E$15&amp;")="&amp;$C$4&amp;" AND LocalDay("&amp;$E$15&amp;")="&amp;$B$4&amp;" AND LocalHour("&amp;$E$15&amp;")="&amp;F217&amp;" AND LocalMinute("&amp;$E$15&amp;")="&amp;G217&amp;"))", "Bar", "", "Close", "5", "0", "", "", "","FALSE","T"))</f>
        <v/>
      </c>
      <c r="V217" s="115" t="str">
        <f>IF(O217=1,"",RTD("cqg.rtd",,"StudyData", "(Vol("&amp;$E$16&amp;")when  (LocalYear("&amp;$E$16&amp;")="&amp;$D$5&amp;" AND LocalMonth("&amp;$E$16&amp;")="&amp;$C$5&amp;" AND LocalDay("&amp;$E$16&amp;")="&amp;$B$5&amp;" AND LocalHour("&amp;$E$16&amp;")="&amp;F217&amp;" AND LocalMinute("&amp;$E$16&amp;")="&amp;G217&amp;"))", "Bar", "", "Close", "5", "0", "", "", "","FALSE","T"))</f>
        <v/>
      </c>
      <c r="W217" s="115" t="str">
        <f>IF(O217=1,"",RTD("cqg.rtd",,"StudyData", "(Vol("&amp;$E$17&amp;")when  (LocalYear("&amp;$E$17&amp;")="&amp;$D$6&amp;" AND LocalMonth("&amp;$E$17&amp;")="&amp;$C$6&amp;" AND LocalDay("&amp;$E$17&amp;")="&amp;$B$6&amp;" AND LocalHour("&amp;$E$17&amp;")="&amp;F217&amp;" AND LocalMinute("&amp;$E$17&amp;")="&amp;G217&amp;"))", "Bar", "", "Close", "5", "0", "", "", "","FALSE","T"))</f>
        <v/>
      </c>
      <c r="X217" s="115" t="str">
        <f>IF(O217=1,"",RTD("cqg.rtd",,"StudyData", "(Vol("&amp;$E$18&amp;")when  (LocalYear("&amp;$E$18&amp;")="&amp;$D$7&amp;" AND LocalMonth("&amp;$E$18&amp;")="&amp;$C$7&amp;" AND LocalDay("&amp;$E$18&amp;")="&amp;$B$7&amp;" AND LocalHour("&amp;$E$18&amp;")="&amp;F217&amp;" AND LocalMinute("&amp;$E$18&amp;")="&amp;G217&amp;"))", "Bar", "", "Close", "5", "0", "", "", "","FALSE","T"))</f>
        <v/>
      </c>
      <c r="Y217" s="115" t="str">
        <f>IF(O217=1,"",RTD("cqg.rtd",,"StudyData", "(Vol("&amp;$E$19&amp;")when  (LocalYear("&amp;$E$19&amp;")="&amp;$D$8&amp;" AND LocalMonth("&amp;$E$19&amp;")="&amp;$C$8&amp;" AND LocalDay("&amp;$E$19&amp;")="&amp;$B$8&amp;" AND LocalHour("&amp;$E$19&amp;")="&amp;F217&amp;" AND LocalMinute("&amp;$E$19&amp;")="&amp;G217&amp;"))", "Bar", "", "Close", "5", "0", "", "", "","FALSE","T"))</f>
        <v/>
      </c>
      <c r="Z217" s="115" t="str">
        <f>IF(O217=1,"",RTD("cqg.rtd",,"StudyData", "(Vol("&amp;$E$20&amp;")when  (LocalYear("&amp;$E$20&amp;")="&amp;$D$9&amp;" AND LocalMonth("&amp;$E$20&amp;")="&amp;$C$9&amp;" AND LocalDay("&amp;$E$20&amp;")="&amp;$B$9&amp;" AND LocalHour("&amp;$E$20&amp;")="&amp;F217&amp;" AND LocalMinute("&amp;$E$20&amp;")="&amp;G217&amp;"))", "Bar", "", "Close", "5", "0", "", "", "","FALSE","T"))</f>
        <v/>
      </c>
      <c r="AA217" s="115" t="str">
        <f>IF(O217=1,"",RTD("cqg.rtd",,"StudyData", "(Vol("&amp;$E$21&amp;")when  (LocalYear("&amp;$E$21&amp;")="&amp;$D$10&amp;" AND LocalMonth("&amp;$E$21&amp;")="&amp;$C$10&amp;" AND LocalDay("&amp;$E$21&amp;")="&amp;$B$10&amp;" AND LocalHour("&amp;$E$21&amp;")="&amp;F217&amp;" AND LocalMinute("&amp;$E$21&amp;")="&amp;G217&amp;"))", "Bar", "", "Close", "5", "0", "", "", "","FALSE","T"))</f>
        <v/>
      </c>
      <c r="AB217" s="115" t="str">
        <f>IF(O217=1,"",RTD("cqg.rtd",,"StudyData", "(Vol("&amp;$E$21&amp;")when  (LocalYear("&amp;$E$21&amp;")="&amp;$D$11&amp;" AND LocalMonth("&amp;$E$21&amp;")="&amp;$C$11&amp;" AND LocalDay("&amp;$E$21&amp;")="&amp;$B$11&amp;" AND LocalHour("&amp;$E$21&amp;")="&amp;F217&amp;" AND LocalMinute("&amp;$E$21&amp;")="&amp;G217&amp;"))", "Bar", "", "Close", "5", "0", "", "", "","FALSE","T"))</f>
        <v/>
      </c>
      <c r="AC217" s="116" t="str">
        <f t="shared" si="30"/>
        <v/>
      </c>
      <c r="AE217" s="115" t="str">
        <f ca="1">IF($R217=1,SUM($S$1:S217),"")</f>
        <v/>
      </c>
      <c r="AF217" s="115" t="str">
        <f ca="1">IF($R217=1,SUM($T$1:T217),"")</f>
        <v/>
      </c>
      <c r="AG217" s="115" t="str">
        <f ca="1">IF($R217=1,SUM($U$1:U217),"")</f>
        <v/>
      </c>
      <c r="AH217" s="115" t="str">
        <f ca="1">IF($R217=1,SUM($V$1:V217),"")</f>
        <v/>
      </c>
      <c r="AI217" s="115" t="str">
        <f ca="1">IF($R217=1,SUM($W$1:W217),"")</f>
        <v/>
      </c>
      <c r="AJ217" s="115" t="str">
        <f ca="1">IF($R217=1,SUM($X$1:X217),"")</f>
        <v/>
      </c>
      <c r="AK217" s="115" t="str">
        <f ca="1">IF($R217=1,SUM($Y$1:Y217),"")</f>
        <v/>
      </c>
      <c r="AL217" s="115" t="str">
        <f ca="1">IF($R217=1,SUM($Z$1:Z217),"")</f>
        <v/>
      </c>
      <c r="AM217" s="115" t="str">
        <f ca="1">IF($R217=1,SUM($AA$1:AA217),"")</f>
        <v/>
      </c>
      <c r="AN217" s="115" t="str">
        <f ca="1">IF($R217=1,SUM($AB$1:AB217),"")</f>
        <v/>
      </c>
      <c r="AO217" s="115" t="str">
        <f ca="1">IF($R217=1,SUM($AC$1:AC217),"")</f>
        <v/>
      </c>
      <c r="AQ217" s="120" t="str">
        <f t="shared" si="35"/>
        <v>25:20</v>
      </c>
    </row>
    <row r="218" spans="6:43" x14ac:dyDescent="0.3">
      <c r="F218" s="115">
        <f t="shared" si="36"/>
        <v>25</v>
      </c>
      <c r="G218" s="117">
        <f t="shared" si="31"/>
        <v>25</v>
      </c>
      <c r="H218" s="118">
        <f t="shared" si="32"/>
        <v>1.0590277777777779</v>
      </c>
      <c r="K218" s="116" t="str">
        <f xml:space="preserve"> IF(O218=1,"",RTD("cqg.rtd",,"StudyData",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/>
      </c>
      <c r="L218" s="116" t="e">
        <f>IF(K218="",NA(),RTD("cqg.rtd",,"StudyData",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>#N/A</v>
      </c>
      <c r="O218" s="115">
        <f t="shared" si="33"/>
        <v>1</v>
      </c>
      <c r="R218" s="115">
        <f t="shared" ca="1" si="34"/>
        <v>1.18199999999998</v>
      </c>
      <c r="S218" s="115" t="str">
        <f>IF(O218=1,"",RTD("cqg.rtd",,"StudyData", "(Vol("&amp;$E$13&amp;")when  (LocalYear("&amp;$E$13&amp;")="&amp;$D$2&amp;" AND LocalMonth("&amp;$E$13&amp;")="&amp;$C$2&amp;" AND LocalDay("&amp;$E$13&amp;")="&amp;$B$2&amp;" AND LocalHour("&amp;$E$13&amp;")="&amp;F218&amp;" AND LocalMinute("&amp;$E$13&amp;")="&amp;G218&amp;"))", "Bar", "", "Close", "5", "0", "", "", "","FALSE","T"))</f>
        <v/>
      </c>
      <c r="T218" s="115" t="str">
        <f>IF(O218=1,"",RTD("cqg.rtd",,"StudyData", "(Vol("&amp;$E$14&amp;")when  (LocalYear("&amp;$E$14&amp;")="&amp;$D$3&amp;" AND LocalMonth("&amp;$E$14&amp;")="&amp;$C$3&amp;" AND LocalDay("&amp;$E$14&amp;")="&amp;$B$3&amp;" AND LocalHour("&amp;$E$14&amp;")="&amp;F218&amp;" AND LocalMinute("&amp;$E$14&amp;")="&amp;G218&amp;"))", "Bar", "", "Close", "5", "0", "", "", "","FALSE","T"))</f>
        <v/>
      </c>
      <c r="U218" s="115" t="str">
        <f>IF(O218=1,"",RTD("cqg.rtd",,"StudyData", "(Vol("&amp;$E$15&amp;")when  (LocalYear("&amp;$E$15&amp;")="&amp;$D$4&amp;" AND LocalMonth("&amp;$E$15&amp;")="&amp;$C$4&amp;" AND LocalDay("&amp;$E$15&amp;")="&amp;$B$4&amp;" AND LocalHour("&amp;$E$15&amp;")="&amp;F218&amp;" AND LocalMinute("&amp;$E$15&amp;")="&amp;G218&amp;"))", "Bar", "", "Close", "5", "0", "", "", "","FALSE","T"))</f>
        <v/>
      </c>
      <c r="V218" s="115" t="str">
        <f>IF(O218=1,"",RTD("cqg.rtd",,"StudyData", "(Vol("&amp;$E$16&amp;")when  (LocalYear("&amp;$E$16&amp;")="&amp;$D$5&amp;" AND LocalMonth("&amp;$E$16&amp;")="&amp;$C$5&amp;" AND LocalDay("&amp;$E$16&amp;")="&amp;$B$5&amp;" AND LocalHour("&amp;$E$16&amp;")="&amp;F218&amp;" AND LocalMinute("&amp;$E$16&amp;")="&amp;G218&amp;"))", "Bar", "", "Close", "5", "0", "", "", "","FALSE","T"))</f>
        <v/>
      </c>
      <c r="W218" s="115" t="str">
        <f>IF(O218=1,"",RTD("cqg.rtd",,"StudyData", "(Vol("&amp;$E$17&amp;")when  (LocalYear("&amp;$E$17&amp;")="&amp;$D$6&amp;" AND LocalMonth("&amp;$E$17&amp;")="&amp;$C$6&amp;" AND LocalDay("&amp;$E$17&amp;")="&amp;$B$6&amp;" AND LocalHour("&amp;$E$17&amp;")="&amp;F218&amp;" AND LocalMinute("&amp;$E$17&amp;")="&amp;G218&amp;"))", "Bar", "", "Close", "5", "0", "", "", "","FALSE","T"))</f>
        <v/>
      </c>
      <c r="X218" s="115" t="str">
        <f>IF(O218=1,"",RTD("cqg.rtd",,"StudyData", "(Vol("&amp;$E$18&amp;")when  (LocalYear("&amp;$E$18&amp;")="&amp;$D$7&amp;" AND LocalMonth("&amp;$E$18&amp;")="&amp;$C$7&amp;" AND LocalDay("&amp;$E$18&amp;")="&amp;$B$7&amp;" AND LocalHour("&amp;$E$18&amp;")="&amp;F218&amp;" AND LocalMinute("&amp;$E$18&amp;")="&amp;G218&amp;"))", "Bar", "", "Close", "5", "0", "", "", "","FALSE","T"))</f>
        <v/>
      </c>
      <c r="Y218" s="115" t="str">
        <f>IF(O218=1,"",RTD("cqg.rtd",,"StudyData", "(Vol("&amp;$E$19&amp;")when  (LocalYear("&amp;$E$19&amp;")="&amp;$D$8&amp;" AND LocalMonth("&amp;$E$19&amp;")="&amp;$C$8&amp;" AND LocalDay("&amp;$E$19&amp;")="&amp;$B$8&amp;" AND LocalHour("&amp;$E$19&amp;")="&amp;F218&amp;" AND LocalMinute("&amp;$E$19&amp;")="&amp;G218&amp;"))", "Bar", "", "Close", "5", "0", "", "", "","FALSE","T"))</f>
        <v/>
      </c>
      <c r="Z218" s="115" t="str">
        <f>IF(O218=1,"",RTD("cqg.rtd",,"StudyData", "(Vol("&amp;$E$20&amp;")when  (LocalYear("&amp;$E$20&amp;")="&amp;$D$9&amp;" AND LocalMonth("&amp;$E$20&amp;")="&amp;$C$9&amp;" AND LocalDay("&amp;$E$20&amp;")="&amp;$B$9&amp;" AND LocalHour("&amp;$E$20&amp;")="&amp;F218&amp;" AND LocalMinute("&amp;$E$20&amp;")="&amp;G218&amp;"))", "Bar", "", "Close", "5", "0", "", "", "","FALSE","T"))</f>
        <v/>
      </c>
      <c r="AA218" s="115" t="str">
        <f>IF(O218=1,"",RTD("cqg.rtd",,"StudyData", "(Vol("&amp;$E$21&amp;")when  (LocalYear("&amp;$E$21&amp;")="&amp;$D$10&amp;" AND LocalMonth("&amp;$E$21&amp;")="&amp;$C$10&amp;" AND LocalDay("&amp;$E$21&amp;")="&amp;$B$10&amp;" AND LocalHour("&amp;$E$21&amp;")="&amp;F218&amp;" AND LocalMinute("&amp;$E$21&amp;")="&amp;G218&amp;"))", "Bar", "", "Close", "5", "0", "", "", "","FALSE","T"))</f>
        <v/>
      </c>
      <c r="AB218" s="115" t="str">
        <f>IF(O218=1,"",RTD("cqg.rtd",,"StudyData", "(Vol("&amp;$E$21&amp;")when  (LocalYear("&amp;$E$21&amp;")="&amp;$D$11&amp;" AND LocalMonth("&amp;$E$21&amp;")="&amp;$C$11&amp;" AND LocalDay("&amp;$E$21&amp;")="&amp;$B$11&amp;" AND LocalHour("&amp;$E$21&amp;")="&amp;F218&amp;" AND LocalMinute("&amp;$E$21&amp;")="&amp;G218&amp;"))", "Bar", "", "Close", "5", "0", "", "", "","FALSE","T"))</f>
        <v/>
      </c>
      <c r="AC218" s="116" t="str">
        <f t="shared" si="30"/>
        <v/>
      </c>
      <c r="AE218" s="115" t="str">
        <f ca="1">IF($R218=1,SUM($S$1:S218),"")</f>
        <v/>
      </c>
      <c r="AF218" s="115" t="str">
        <f ca="1">IF($R218=1,SUM($T$1:T218),"")</f>
        <v/>
      </c>
      <c r="AG218" s="115" t="str">
        <f ca="1">IF($R218=1,SUM($U$1:U218),"")</f>
        <v/>
      </c>
      <c r="AH218" s="115" t="str">
        <f ca="1">IF($R218=1,SUM($V$1:V218),"")</f>
        <v/>
      </c>
      <c r="AI218" s="115" t="str">
        <f ca="1">IF($R218=1,SUM($W$1:W218),"")</f>
        <v/>
      </c>
      <c r="AJ218" s="115" t="str">
        <f ca="1">IF($R218=1,SUM($X$1:X218),"")</f>
        <v/>
      </c>
      <c r="AK218" s="115" t="str">
        <f ca="1">IF($R218=1,SUM($Y$1:Y218),"")</f>
        <v/>
      </c>
      <c r="AL218" s="115" t="str">
        <f ca="1">IF($R218=1,SUM($Z$1:Z218),"")</f>
        <v/>
      </c>
      <c r="AM218" s="115" t="str">
        <f ca="1">IF($R218=1,SUM($AA$1:AA218),"")</f>
        <v/>
      </c>
      <c r="AN218" s="115" t="str">
        <f ca="1">IF($R218=1,SUM($AB$1:AB218),"")</f>
        <v/>
      </c>
      <c r="AO218" s="115" t="str">
        <f ca="1">IF($R218=1,SUM($AC$1:AC218),"")</f>
        <v/>
      </c>
      <c r="AQ218" s="120" t="str">
        <f t="shared" si="35"/>
        <v>25:25</v>
      </c>
    </row>
    <row r="219" spans="6:43" x14ac:dyDescent="0.3">
      <c r="F219" s="115">
        <f t="shared" si="36"/>
        <v>25</v>
      </c>
      <c r="G219" s="117">
        <f t="shared" si="31"/>
        <v>30</v>
      </c>
      <c r="H219" s="118">
        <f t="shared" si="32"/>
        <v>1.0625</v>
      </c>
      <c r="K219" s="116" t="str">
        <f xml:space="preserve"> IF(O219=1,"",RTD("cqg.rtd",,"StudyData",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/>
      </c>
      <c r="L219" s="116" t="e">
        <f>IF(K219="",NA(),RTD("cqg.rtd",,"StudyData",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>#N/A</v>
      </c>
      <c r="O219" s="115">
        <f t="shared" si="33"/>
        <v>1</v>
      </c>
      <c r="R219" s="115">
        <f t="shared" ca="1" si="34"/>
        <v>1.1829999999999798</v>
      </c>
      <c r="S219" s="115" t="str">
        <f>IF(O219=1,"",RTD("cqg.rtd",,"StudyData", "(Vol("&amp;$E$13&amp;")when  (LocalYear("&amp;$E$13&amp;")="&amp;$D$2&amp;" AND LocalMonth("&amp;$E$13&amp;")="&amp;$C$2&amp;" AND LocalDay("&amp;$E$13&amp;")="&amp;$B$2&amp;" AND LocalHour("&amp;$E$13&amp;")="&amp;F219&amp;" AND LocalMinute("&amp;$E$13&amp;")="&amp;G219&amp;"))", "Bar", "", "Close", "5", "0", "", "", "","FALSE","T"))</f>
        <v/>
      </c>
      <c r="T219" s="115" t="str">
        <f>IF(O219=1,"",RTD("cqg.rtd",,"StudyData", "(Vol("&amp;$E$14&amp;")when  (LocalYear("&amp;$E$14&amp;")="&amp;$D$3&amp;" AND LocalMonth("&amp;$E$14&amp;")="&amp;$C$3&amp;" AND LocalDay("&amp;$E$14&amp;")="&amp;$B$3&amp;" AND LocalHour("&amp;$E$14&amp;")="&amp;F219&amp;" AND LocalMinute("&amp;$E$14&amp;")="&amp;G219&amp;"))", "Bar", "", "Close", "5", "0", "", "", "","FALSE","T"))</f>
        <v/>
      </c>
      <c r="U219" s="115" t="str">
        <f>IF(O219=1,"",RTD("cqg.rtd",,"StudyData", "(Vol("&amp;$E$15&amp;")when  (LocalYear("&amp;$E$15&amp;")="&amp;$D$4&amp;" AND LocalMonth("&amp;$E$15&amp;")="&amp;$C$4&amp;" AND LocalDay("&amp;$E$15&amp;")="&amp;$B$4&amp;" AND LocalHour("&amp;$E$15&amp;")="&amp;F219&amp;" AND LocalMinute("&amp;$E$15&amp;")="&amp;G219&amp;"))", "Bar", "", "Close", "5", "0", "", "", "","FALSE","T"))</f>
        <v/>
      </c>
      <c r="V219" s="115" t="str">
        <f>IF(O219=1,"",RTD("cqg.rtd",,"StudyData", "(Vol("&amp;$E$16&amp;")when  (LocalYear("&amp;$E$16&amp;")="&amp;$D$5&amp;" AND LocalMonth("&amp;$E$16&amp;")="&amp;$C$5&amp;" AND LocalDay("&amp;$E$16&amp;")="&amp;$B$5&amp;" AND LocalHour("&amp;$E$16&amp;")="&amp;F219&amp;" AND LocalMinute("&amp;$E$16&amp;")="&amp;G219&amp;"))", "Bar", "", "Close", "5", "0", "", "", "","FALSE","T"))</f>
        <v/>
      </c>
      <c r="W219" s="115" t="str">
        <f>IF(O219=1,"",RTD("cqg.rtd",,"StudyData", "(Vol("&amp;$E$17&amp;")when  (LocalYear("&amp;$E$17&amp;")="&amp;$D$6&amp;" AND LocalMonth("&amp;$E$17&amp;")="&amp;$C$6&amp;" AND LocalDay("&amp;$E$17&amp;")="&amp;$B$6&amp;" AND LocalHour("&amp;$E$17&amp;")="&amp;F219&amp;" AND LocalMinute("&amp;$E$17&amp;")="&amp;G219&amp;"))", "Bar", "", "Close", "5", "0", "", "", "","FALSE","T"))</f>
        <v/>
      </c>
      <c r="X219" s="115" t="str">
        <f>IF(O219=1,"",RTD("cqg.rtd",,"StudyData", "(Vol("&amp;$E$18&amp;")when  (LocalYear("&amp;$E$18&amp;")="&amp;$D$7&amp;" AND LocalMonth("&amp;$E$18&amp;")="&amp;$C$7&amp;" AND LocalDay("&amp;$E$18&amp;")="&amp;$B$7&amp;" AND LocalHour("&amp;$E$18&amp;")="&amp;F219&amp;" AND LocalMinute("&amp;$E$18&amp;")="&amp;G219&amp;"))", "Bar", "", "Close", "5", "0", "", "", "","FALSE","T"))</f>
        <v/>
      </c>
      <c r="Y219" s="115" t="str">
        <f>IF(O219=1,"",RTD("cqg.rtd",,"StudyData", "(Vol("&amp;$E$19&amp;")when  (LocalYear("&amp;$E$19&amp;")="&amp;$D$8&amp;" AND LocalMonth("&amp;$E$19&amp;")="&amp;$C$8&amp;" AND LocalDay("&amp;$E$19&amp;")="&amp;$B$8&amp;" AND LocalHour("&amp;$E$19&amp;")="&amp;F219&amp;" AND LocalMinute("&amp;$E$19&amp;")="&amp;G219&amp;"))", "Bar", "", "Close", "5", "0", "", "", "","FALSE","T"))</f>
        <v/>
      </c>
      <c r="Z219" s="115" t="str">
        <f>IF(O219=1,"",RTD("cqg.rtd",,"StudyData", "(Vol("&amp;$E$20&amp;")when  (LocalYear("&amp;$E$20&amp;")="&amp;$D$9&amp;" AND LocalMonth("&amp;$E$20&amp;")="&amp;$C$9&amp;" AND LocalDay("&amp;$E$20&amp;")="&amp;$B$9&amp;" AND LocalHour("&amp;$E$20&amp;")="&amp;F219&amp;" AND LocalMinute("&amp;$E$20&amp;")="&amp;G219&amp;"))", "Bar", "", "Close", "5", "0", "", "", "","FALSE","T"))</f>
        <v/>
      </c>
      <c r="AA219" s="115" t="str">
        <f>IF(O219=1,"",RTD("cqg.rtd",,"StudyData", "(Vol("&amp;$E$21&amp;")when  (LocalYear("&amp;$E$21&amp;")="&amp;$D$10&amp;" AND LocalMonth("&amp;$E$21&amp;")="&amp;$C$10&amp;" AND LocalDay("&amp;$E$21&amp;")="&amp;$B$10&amp;" AND LocalHour("&amp;$E$21&amp;")="&amp;F219&amp;" AND LocalMinute("&amp;$E$21&amp;")="&amp;G219&amp;"))", "Bar", "", "Close", "5", "0", "", "", "","FALSE","T"))</f>
        <v/>
      </c>
      <c r="AB219" s="115" t="str">
        <f>IF(O219=1,"",RTD("cqg.rtd",,"StudyData", "(Vol("&amp;$E$21&amp;")when  (LocalYear("&amp;$E$21&amp;")="&amp;$D$11&amp;" AND LocalMonth("&amp;$E$21&amp;")="&amp;$C$11&amp;" AND LocalDay("&amp;$E$21&amp;")="&amp;$B$11&amp;" AND LocalHour("&amp;$E$21&amp;")="&amp;F219&amp;" AND LocalMinute("&amp;$E$21&amp;")="&amp;G219&amp;"))", "Bar", "", "Close", "5", "0", "", "", "","FALSE","T"))</f>
        <v/>
      </c>
      <c r="AC219" s="116" t="str">
        <f t="shared" si="30"/>
        <v/>
      </c>
      <c r="AE219" s="115" t="str">
        <f ca="1">IF($R219=1,SUM($S$1:S219),"")</f>
        <v/>
      </c>
      <c r="AF219" s="115" t="str">
        <f ca="1">IF($R219=1,SUM($T$1:T219),"")</f>
        <v/>
      </c>
      <c r="AG219" s="115" t="str">
        <f ca="1">IF($R219=1,SUM($U$1:U219),"")</f>
        <v/>
      </c>
      <c r="AH219" s="115" t="str">
        <f ca="1">IF($R219=1,SUM($V$1:V219),"")</f>
        <v/>
      </c>
      <c r="AI219" s="115" t="str">
        <f ca="1">IF($R219=1,SUM($W$1:W219),"")</f>
        <v/>
      </c>
      <c r="AJ219" s="115" t="str">
        <f ca="1">IF($R219=1,SUM($X$1:X219),"")</f>
        <v/>
      </c>
      <c r="AK219" s="115" t="str">
        <f ca="1">IF($R219=1,SUM($Y$1:Y219),"")</f>
        <v/>
      </c>
      <c r="AL219" s="115" t="str">
        <f ca="1">IF($R219=1,SUM($Z$1:Z219),"")</f>
        <v/>
      </c>
      <c r="AM219" s="115" t="str">
        <f ca="1">IF($R219=1,SUM($AA$1:AA219),"")</f>
        <v/>
      </c>
      <c r="AN219" s="115" t="str">
        <f ca="1">IF($R219=1,SUM($AB$1:AB219),"")</f>
        <v/>
      </c>
      <c r="AO219" s="115" t="str">
        <f ca="1">IF($R219=1,SUM($AC$1:AC219),"")</f>
        <v/>
      </c>
      <c r="AQ219" s="120" t="str">
        <f t="shared" si="35"/>
        <v>25:30</v>
      </c>
    </row>
    <row r="220" spans="6:43" x14ac:dyDescent="0.3">
      <c r="F220" s="115">
        <f t="shared" si="36"/>
        <v>25</v>
      </c>
      <c r="G220" s="117">
        <f t="shared" si="31"/>
        <v>35</v>
      </c>
      <c r="H220" s="118">
        <f t="shared" si="32"/>
        <v>1.0659722222222221</v>
      </c>
      <c r="K220" s="116" t="str">
        <f xml:space="preserve"> IF(O220=1,"",RTD("cqg.rtd",,"StudyData",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/>
      </c>
      <c r="L220" s="116" t="e">
        <f>IF(K220="",NA(),RTD("cqg.rtd",,"StudyData",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>#N/A</v>
      </c>
      <c r="O220" s="115">
        <f t="shared" si="33"/>
        <v>1</v>
      </c>
      <c r="R220" s="115">
        <f t="shared" ca="1" si="34"/>
        <v>1.1839999999999797</v>
      </c>
      <c r="S220" s="115" t="str">
        <f>IF(O220=1,"",RTD("cqg.rtd",,"StudyData", "(Vol("&amp;$E$13&amp;")when  (LocalYear("&amp;$E$13&amp;")="&amp;$D$2&amp;" AND LocalMonth("&amp;$E$13&amp;")="&amp;$C$2&amp;" AND LocalDay("&amp;$E$13&amp;")="&amp;$B$2&amp;" AND LocalHour("&amp;$E$13&amp;")="&amp;F220&amp;" AND LocalMinute("&amp;$E$13&amp;")="&amp;G220&amp;"))", "Bar", "", "Close", "5", "0", "", "", "","FALSE","T"))</f>
        <v/>
      </c>
      <c r="T220" s="115" t="str">
        <f>IF(O220=1,"",RTD("cqg.rtd",,"StudyData", "(Vol("&amp;$E$14&amp;")when  (LocalYear("&amp;$E$14&amp;")="&amp;$D$3&amp;" AND LocalMonth("&amp;$E$14&amp;")="&amp;$C$3&amp;" AND LocalDay("&amp;$E$14&amp;")="&amp;$B$3&amp;" AND LocalHour("&amp;$E$14&amp;")="&amp;F220&amp;" AND LocalMinute("&amp;$E$14&amp;")="&amp;G220&amp;"))", "Bar", "", "Close", "5", "0", "", "", "","FALSE","T"))</f>
        <v/>
      </c>
      <c r="U220" s="115" t="str">
        <f>IF(O220=1,"",RTD("cqg.rtd",,"StudyData", "(Vol("&amp;$E$15&amp;")when  (LocalYear("&amp;$E$15&amp;")="&amp;$D$4&amp;" AND LocalMonth("&amp;$E$15&amp;")="&amp;$C$4&amp;" AND LocalDay("&amp;$E$15&amp;")="&amp;$B$4&amp;" AND LocalHour("&amp;$E$15&amp;")="&amp;F220&amp;" AND LocalMinute("&amp;$E$15&amp;")="&amp;G220&amp;"))", "Bar", "", "Close", "5", "0", "", "", "","FALSE","T"))</f>
        <v/>
      </c>
      <c r="V220" s="115" t="str">
        <f>IF(O220=1,"",RTD("cqg.rtd",,"StudyData", "(Vol("&amp;$E$16&amp;")when  (LocalYear("&amp;$E$16&amp;")="&amp;$D$5&amp;" AND LocalMonth("&amp;$E$16&amp;")="&amp;$C$5&amp;" AND LocalDay("&amp;$E$16&amp;")="&amp;$B$5&amp;" AND LocalHour("&amp;$E$16&amp;")="&amp;F220&amp;" AND LocalMinute("&amp;$E$16&amp;")="&amp;G220&amp;"))", "Bar", "", "Close", "5", "0", "", "", "","FALSE","T"))</f>
        <v/>
      </c>
      <c r="W220" s="115" t="str">
        <f>IF(O220=1,"",RTD("cqg.rtd",,"StudyData", "(Vol("&amp;$E$17&amp;")when  (LocalYear("&amp;$E$17&amp;")="&amp;$D$6&amp;" AND LocalMonth("&amp;$E$17&amp;")="&amp;$C$6&amp;" AND LocalDay("&amp;$E$17&amp;")="&amp;$B$6&amp;" AND LocalHour("&amp;$E$17&amp;")="&amp;F220&amp;" AND LocalMinute("&amp;$E$17&amp;")="&amp;G220&amp;"))", "Bar", "", "Close", "5", "0", "", "", "","FALSE","T"))</f>
        <v/>
      </c>
      <c r="X220" s="115" t="str">
        <f>IF(O220=1,"",RTD("cqg.rtd",,"StudyData", "(Vol("&amp;$E$18&amp;")when  (LocalYear("&amp;$E$18&amp;")="&amp;$D$7&amp;" AND LocalMonth("&amp;$E$18&amp;")="&amp;$C$7&amp;" AND LocalDay("&amp;$E$18&amp;")="&amp;$B$7&amp;" AND LocalHour("&amp;$E$18&amp;")="&amp;F220&amp;" AND LocalMinute("&amp;$E$18&amp;")="&amp;G220&amp;"))", "Bar", "", "Close", "5", "0", "", "", "","FALSE","T"))</f>
        <v/>
      </c>
      <c r="Y220" s="115" t="str">
        <f>IF(O220=1,"",RTD("cqg.rtd",,"StudyData", "(Vol("&amp;$E$19&amp;")when  (LocalYear("&amp;$E$19&amp;")="&amp;$D$8&amp;" AND LocalMonth("&amp;$E$19&amp;")="&amp;$C$8&amp;" AND LocalDay("&amp;$E$19&amp;")="&amp;$B$8&amp;" AND LocalHour("&amp;$E$19&amp;")="&amp;F220&amp;" AND LocalMinute("&amp;$E$19&amp;")="&amp;G220&amp;"))", "Bar", "", "Close", "5", "0", "", "", "","FALSE","T"))</f>
        <v/>
      </c>
      <c r="Z220" s="115" t="str">
        <f>IF(O220=1,"",RTD("cqg.rtd",,"StudyData", "(Vol("&amp;$E$20&amp;")when  (LocalYear("&amp;$E$20&amp;")="&amp;$D$9&amp;" AND LocalMonth("&amp;$E$20&amp;")="&amp;$C$9&amp;" AND LocalDay("&amp;$E$20&amp;")="&amp;$B$9&amp;" AND LocalHour("&amp;$E$20&amp;")="&amp;F220&amp;" AND LocalMinute("&amp;$E$20&amp;")="&amp;G220&amp;"))", "Bar", "", "Close", "5", "0", "", "", "","FALSE","T"))</f>
        <v/>
      </c>
      <c r="AA220" s="115" t="str">
        <f>IF(O220=1,"",RTD("cqg.rtd",,"StudyData", "(Vol("&amp;$E$21&amp;")when  (LocalYear("&amp;$E$21&amp;")="&amp;$D$10&amp;" AND LocalMonth("&amp;$E$21&amp;")="&amp;$C$10&amp;" AND LocalDay("&amp;$E$21&amp;")="&amp;$B$10&amp;" AND LocalHour("&amp;$E$21&amp;")="&amp;F220&amp;" AND LocalMinute("&amp;$E$21&amp;")="&amp;G220&amp;"))", "Bar", "", "Close", "5", "0", "", "", "","FALSE","T"))</f>
        <v/>
      </c>
      <c r="AB220" s="115" t="str">
        <f>IF(O220=1,"",RTD("cqg.rtd",,"StudyData", "(Vol("&amp;$E$21&amp;")when  (LocalYear("&amp;$E$21&amp;")="&amp;$D$11&amp;" AND LocalMonth("&amp;$E$21&amp;")="&amp;$C$11&amp;" AND LocalDay("&amp;$E$21&amp;")="&amp;$B$11&amp;" AND LocalHour("&amp;$E$21&amp;")="&amp;F220&amp;" AND LocalMinute("&amp;$E$21&amp;")="&amp;G220&amp;"))", "Bar", "", "Close", "5", "0", "", "", "","FALSE","T"))</f>
        <v/>
      </c>
      <c r="AC220" s="116" t="str">
        <f t="shared" si="30"/>
        <v/>
      </c>
      <c r="AE220" s="115" t="str">
        <f ca="1">IF($R220=1,SUM($S$1:S220),"")</f>
        <v/>
      </c>
      <c r="AF220" s="115" t="str">
        <f ca="1">IF($R220=1,SUM($T$1:T220),"")</f>
        <v/>
      </c>
      <c r="AG220" s="115" t="str">
        <f ca="1">IF($R220=1,SUM($U$1:U220),"")</f>
        <v/>
      </c>
      <c r="AH220" s="115" t="str">
        <f ca="1">IF($R220=1,SUM($V$1:V220),"")</f>
        <v/>
      </c>
      <c r="AI220" s="115" t="str">
        <f ca="1">IF($R220=1,SUM($W$1:W220),"")</f>
        <v/>
      </c>
      <c r="AJ220" s="115" t="str">
        <f ca="1">IF($R220=1,SUM($X$1:X220),"")</f>
        <v/>
      </c>
      <c r="AK220" s="115" t="str">
        <f ca="1">IF($R220=1,SUM($Y$1:Y220),"")</f>
        <v/>
      </c>
      <c r="AL220" s="115" t="str">
        <f ca="1">IF($R220=1,SUM($Z$1:Z220),"")</f>
        <v/>
      </c>
      <c r="AM220" s="115" t="str">
        <f ca="1">IF($R220=1,SUM($AA$1:AA220),"")</f>
        <v/>
      </c>
      <c r="AN220" s="115" t="str">
        <f ca="1">IF($R220=1,SUM($AB$1:AB220),"")</f>
        <v/>
      </c>
      <c r="AO220" s="115" t="str">
        <f ca="1">IF($R220=1,SUM($AC$1:AC220),"")</f>
        <v/>
      </c>
      <c r="AQ220" s="120" t="str">
        <f t="shared" si="35"/>
        <v>25:35</v>
      </c>
    </row>
    <row r="221" spans="6:43" x14ac:dyDescent="0.3">
      <c r="F221" s="115">
        <f t="shared" si="36"/>
        <v>25</v>
      </c>
      <c r="G221" s="117">
        <f t="shared" si="31"/>
        <v>40</v>
      </c>
      <c r="H221" s="118">
        <f t="shared" si="32"/>
        <v>1.0694444444444444</v>
      </c>
      <c r="K221" s="116" t="str">
        <f xml:space="preserve"> IF(O221=1,"",RTD("cqg.rtd",,"StudyData",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/>
      </c>
      <c r="L221" s="116" t="e">
        <f>IF(K221="",NA(),RTD("cqg.rtd",,"StudyData",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>#N/A</v>
      </c>
      <c r="O221" s="115">
        <f t="shared" si="33"/>
        <v>1</v>
      </c>
      <c r="R221" s="115">
        <f t="shared" ca="1" si="34"/>
        <v>1.1849999999999796</v>
      </c>
      <c r="S221" s="115" t="str">
        <f>IF(O221=1,"",RTD("cqg.rtd",,"StudyData", "(Vol("&amp;$E$13&amp;")when  (LocalYear("&amp;$E$13&amp;")="&amp;$D$2&amp;" AND LocalMonth("&amp;$E$13&amp;")="&amp;$C$2&amp;" AND LocalDay("&amp;$E$13&amp;")="&amp;$B$2&amp;" AND LocalHour("&amp;$E$13&amp;")="&amp;F221&amp;" AND LocalMinute("&amp;$E$13&amp;")="&amp;G221&amp;"))", "Bar", "", "Close", "5", "0", "", "", "","FALSE","T"))</f>
        <v/>
      </c>
      <c r="T221" s="115" t="str">
        <f>IF(O221=1,"",RTD("cqg.rtd",,"StudyData", "(Vol("&amp;$E$14&amp;")when  (LocalYear("&amp;$E$14&amp;")="&amp;$D$3&amp;" AND LocalMonth("&amp;$E$14&amp;")="&amp;$C$3&amp;" AND LocalDay("&amp;$E$14&amp;")="&amp;$B$3&amp;" AND LocalHour("&amp;$E$14&amp;")="&amp;F221&amp;" AND LocalMinute("&amp;$E$14&amp;")="&amp;G221&amp;"))", "Bar", "", "Close", "5", "0", "", "", "","FALSE","T"))</f>
        <v/>
      </c>
      <c r="U221" s="115" t="str">
        <f>IF(O221=1,"",RTD("cqg.rtd",,"StudyData", "(Vol("&amp;$E$15&amp;")when  (LocalYear("&amp;$E$15&amp;")="&amp;$D$4&amp;" AND LocalMonth("&amp;$E$15&amp;")="&amp;$C$4&amp;" AND LocalDay("&amp;$E$15&amp;")="&amp;$B$4&amp;" AND LocalHour("&amp;$E$15&amp;")="&amp;F221&amp;" AND LocalMinute("&amp;$E$15&amp;")="&amp;G221&amp;"))", "Bar", "", "Close", "5", "0", "", "", "","FALSE","T"))</f>
        <v/>
      </c>
      <c r="V221" s="115" t="str">
        <f>IF(O221=1,"",RTD("cqg.rtd",,"StudyData", "(Vol("&amp;$E$16&amp;")when  (LocalYear("&amp;$E$16&amp;")="&amp;$D$5&amp;" AND LocalMonth("&amp;$E$16&amp;")="&amp;$C$5&amp;" AND LocalDay("&amp;$E$16&amp;")="&amp;$B$5&amp;" AND LocalHour("&amp;$E$16&amp;")="&amp;F221&amp;" AND LocalMinute("&amp;$E$16&amp;")="&amp;G221&amp;"))", "Bar", "", "Close", "5", "0", "", "", "","FALSE","T"))</f>
        <v/>
      </c>
      <c r="W221" s="115" t="str">
        <f>IF(O221=1,"",RTD("cqg.rtd",,"StudyData", "(Vol("&amp;$E$17&amp;")when  (LocalYear("&amp;$E$17&amp;")="&amp;$D$6&amp;" AND LocalMonth("&amp;$E$17&amp;")="&amp;$C$6&amp;" AND LocalDay("&amp;$E$17&amp;")="&amp;$B$6&amp;" AND LocalHour("&amp;$E$17&amp;")="&amp;F221&amp;" AND LocalMinute("&amp;$E$17&amp;")="&amp;G221&amp;"))", "Bar", "", "Close", "5", "0", "", "", "","FALSE","T"))</f>
        <v/>
      </c>
      <c r="X221" s="115" t="str">
        <f>IF(O221=1,"",RTD("cqg.rtd",,"StudyData", "(Vol("&amp;$E$18&amp;")when  (LocalYear("&amp;$E$18&amp;")="&amp;$D$7&amp;" AND LocalMonth("&amp;$E$18&amp;")="&amp;$C$7&amp;" AND LocalDay("&amp;$E$18&amp;")="&amp;$B$7&amp;" AND LocalHour("&amp;$E$18&amp;")="&amp;F221&amp;" AND LocalMinute("&amp;$E$18&amp;")="&amp;G221&amp;"))", "Bar", "", "Close", "5", "0", "", "", "","FALSE","T"))</f>
        <v/>
      </c>
      <c r="Y221" s="115" t="str">
        <f>IF(O221=1,"",RTD("cqg.rtd",,"StudyData", "(Vol("&amp;$E$19&amp;")when  (LocalYear("&amp;$E$19&amp;")="&amp;$D$8&amp;" AND LocalMonth("&amp;$E$19&amp;")="&amp;$C$8&amp;" AND LocalDay("&amp;$E$19&amp;")="&amp;$B$8&amp;" AND LocalHour("&amp;$E$19&amp;")="&amp;F221&amp;" AND LocalMinute("&amp;$E$19&amp;")="&amp;G221&amp;"))", "Bar", "", "Close", "5", "0", "", "", "","FALSE","T"))</f>
        <v/>
      </c>
      <c r="Z221" s="115" t="str">
        <f>IF(O221=1,"",RTD("cqg.rtd",,"StudyData", "(Vol("&amp;$E$20&amp;")when  (LocalYear("&amp;$E$20&amp;")="&amp;$D$9&amp;" AND LocalMonth("&amp;$E$20&amp;")="&amp;$C$9&amp;" AND LocalDay("&amp;$E$20&amp;")="&amp;$B$9&amp;" AND LocalHour("&amp;$E$20&amp;")="&amp;F221&amp;" AND LocalMinute("&amp;$E$20&amp;")="&amp;G221&amp;"))", "Bar", "", "Close", "5", "0", "", "", "","FALSE","T"))</f>
        <v/>
      </c>
      <c r="AA221" s="115" t="str">
        <f>IF(O221=1,"",RTD("cqg.rtd",,"StudyData", "(Vol("&amp;$E$21&amp;")when  (LocalYear("&amp;$E$21&amp;")="&amp;$D$10&amp;" AND LocalMonth("&amp;$E$21&amp;")="&amp;$C$10&amp;" AND LocalDay("&amp;$E$21&amp;")="&amp;$B$10&amp;" AND LocalHour("&amp;$E$21&amp;")="&amp;F221&amp;" AND LocalMinute("&amp;$E$21&amp;")="&amp;G221&amp;"))", "Bar", "", "Close", "5", "0", "", "", "","FALSE","T"))</f>
        <v/>
      </c>
      <c r="AB221" s="115" t="str">
        <f>IF(O221=1,"",RTD("cqg.rtd",,"StudyData", "(Vol("&amp;$E$21&amp;")when  (LocalYear("&amp;$E$21&amp;")="&amp;$D$11&amp;" AND LocalMonth("&amp;$E$21&amp;")="&amp;$C$11&amp;" AND LocalDay("&amp;$E$21&amp;")="&amp;$B$11&amp;" AND LocalHour("&amp;$E$21&amp;")="&amp;F221&amp;" AND LocalMinute("&amp;$E$21&amp;")="&amp;G221&amp;"))", "Bar", "", "Close", "5", "0", "", "", "","FALSE","T"))</f>
        <v/>
      </c>
      <c r="AC221" s="116" t="str">
        <f t="shared" si="30"/>
        <v/>
      </c>
      <c r="AE221" s="115" t="str">
        <f ca="1">IF($R221=1,SUM($S$1:S221),"")</f>
        <v/>
      </c>
      <c r="AF221" s="115" t="str">
        <f ca="1">IF($R221=1,SUM($T$1:T221),"")</f>
        <v/>
      </c>
      <c r="AG221" s="115" t="str">
        <f ca="1">IF($R221=1,SUM($U$1:U221),"")</f>
        <v/>
      </c>
      <c r="AH221" s="115" t="str">
        <f ca="1">IF($R221=1,SUM($V$1:V221),"")</f>
        <v/>
      </c>
      <c r="AI221" s="115" t="str">
        <f ca="1">IF($R221=1,SUM($W$1:W221),"")</f>
        <v/>
      </c>
      <c r="AJ221" s="115" t="str">
        <f ca="1">IF($R221=1,SUM($X$1:X221),"")</f>
        <v/>
      </c>
      <c r="AK221" s="115" t="str">
        <f ca="1">IF($R221=1,SUM($Y$1:Y221),"")</f>
        <v/>
      </c>
      <c r="AL221" s="115" t="str">
        <f ca="1">IF($R221=1,SUM($Z$1:Z221),"")</f>
        <v/>
      </c>
      <c r="AM221" s="115" t="str">
        <f ca="1">IF($R221=1,SUM($AA$1:AA221),"")</f>
        <v/>
      </c>
      <c r="AN221" s="115" t="str">
        <f ca="1">IF($R221=1,SUM($AB$1:AB221),"")</f>
        <v/>
      </c>
      <c r="AO221" s="115" t="str">
        <f ca="1">IF($R221=1,SUM($AC$1:AC221),"")</f>
        <v/>
      </c>
      <c r="AQ221" s="120" t="str">
        <f t="shared" si="35"/>
        <v>25:40</v>
      </c>
    </row>
    <row r="222" spans="6:43" x14ac:dyDescent="0.3">
      <c r="F222" s="115">
        <f t="shared" si="36"/>
        <v>25</v>
      </c>
      <c r="G222" s="117">
        <f t="shared" si="31"/>
        <v>45</v>
      </c>
      <c r="H222" s="118">
        <f t="shared" si="32"/>
        <v>1.0729166666666667</v>
      </c>
      <c r="K222" s="116" t="str">
        <f xml:space="preserve"> IF(O222=1,"",RTD("cqg.rtd",,"StudyData",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/>
      </c>
      <c r="L222" s="116" t="e">
        <f>IF(K222="",NA(),RTD("cqg.rtd",,"StudyData",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>#N/A</v>
      </c>
      <c r="O222" s="115">
        <f t="shared" si="33"/>
        <v>1</v>
      </c>
      <c r="R222" s="115">
        <f t="shared" ca="1" si="34"/>
        <v>1.1859999999999795</v>
      </c>
      <c r="S222" s="115" t="str">
        <f>IF(O222=1,"",RTD("cqg.rtd",,"StudyData", "(Vol("&amp;$E$13&amp;")when  (LocalYear("&amp;$E$13&amp;")="&amp;$D$2&amp;" AND LocalMonth("&amp;$E$13&amp;")="&amp;$C$2&amp;" AND LocalDay("&amp;$E$13&amp;")="&amp;$B$2&amp;" AND LocalHour("&amp;$E$13&amp;")="&amp;F222&amp;" AND LocalMinute("&amp;$E$13&amp;")="&amp;G222&amp;"))", "Bar", "", "Close", "5", "0", "", "", "","FALSE","T"))</f>
        <v/>
      </c>
      <c r="T222" s="115" t="str">
        <f>IF(O222=1,"",RTD("cqg.rtd",,"StudyData", "(Vol("&amp;$E$14&amp;")when  (LocalYear("&amp;$E$14&amp;")="&amp;$D$3&amp;" AND LocalMonth("&amp;$E$14&amp;")="&amp;$C$3&amp;" AND LocalDay("&amp;$E$14&amp;")="&amp;$B$3&amp;" AND LocalHour("&amp;$E$14&amp;")="&amp;F222&amp;" AND LocalMinute("&amp;$E$14&amp;")="&amp;G222&amp;"))", "Bar", "", "Close", "5", "0", "", "", "","FALSE","T"))</f>
        <v/>
      </c>
      <c r="U222" s="115" t="str">
        <f>IF(O222=1,"",RTD("cqg.rtd",,"StudyData", "(Vol("&amp;$E$15&amp;")when  (LocalYear("&amp;$E$15&amp;")="&amp;$D$4&amp;" AND LocalMonth("&amp;$E$15&amp;")="&amp;$C$4&amp;" AND LocalDay("&amp;$E$15&amp;")="&amp;$B$4&amp;" AND LocalHour("&amp;$E$15&amp;")="&amp;F222&amp;" AND LocalMinute("&amp;$E$15&amp;")="&amp;G222&amp;"))", "Bar", "", "Close", "5", "0", "", "", "","FALSE","T"))</f>
        <v/>
      </c>
      <c r="V222" s="115" t="str">
        <f>IF(O222=1,"",RTD("cqg.rtd",,"StudyData", "(Vol("&amp;$E$16&amp;")when  (LocalYear("&amp;$E$16&amp;")="&amp;$D$5&amp;" AND LocalMonth("&amp;$E$16&amp;")="&amp;$C$5&amp;" AND LocalDay("&amp;$E$16&amp;")="&amp;$B$5&amp;" AND LocalHour("&amp;$E$16&amp;")="&amp;F222&amp;" AND LocalMinute("&amp;$E$16&amp;")="&amp;G222&amp;"))", "Bar", "", "Close", "5", "0", "", "", "","FALSE","T"))</f>
        <v/>
      </c>
      <c r="W222" s="115" t="str">
        <f>IF(O222=1,"",RTD("cqg.rtd",,"StudyData", "(Vol("&amp;$E$17&amp;")when  (LocalYear("&amp;$E$17&amp;")="&amp;$D$6&amp;" AND LocalMonth("&amp;$E$17&amp;")="&amp;$C$6&amp;" AND LocalDay("&amp;$E$17&amp;")="&amp;$B$6&amp;" AND LocalHour("&amp;$E$17&amp;")="&amp;F222&amp;" AND LocalMinute("&amp;$E$17&amp;")="&amp;G222&amp;"))", "Bar", "", "Close", "5", "0", "", "", "","FALSE","T"))</f>
        <v/>
      </c>
      <c r="X222" s="115" t="str">
        <f>IF(O222=1,"",RTD("cqg.rtd",,"StudyData", "(Vol("&amp;$E$18&amp;")when  (LocalYear("&amp;$E$18&amp;")="&amp;$D$7&amp;" AND LocalMonth("&amp;$E$18&amp;")="&amp;$C$7&amp;" AND LocalDay("&amp;$E$18&amp;")="&amp;$B$7&amp;" AND LocalHour("&amp;$E$18&amp;")="&amp;F222&amp;" AND LocalMinute("&amp;$E$18&amp;")="&amp;G222&amp;"))", "Bar", "", "Close", "5", "0", "", "", "","FALSE","T"))</f>
        <v/>
      </c>
      <c r="Y222" s="115" t="str">
        <f>IF(O222=1,"",RTD("cqg.rtd",,"StudyData", "(Vol("&amp;$E$19&amp;")when  (LocalYear("&amp;$E$19&amp;")="&amp;$D$8&amp;" AND LocalMonth("&amp;$E$19&amp;")="&amp;$C$8&amp;" AND LocalDay("&amp;$E$19&amp;")="&amp;$B$8&amp;" AND LocalHour("&amp;$E$19&amp;")="&amp;F222&amp;" AND LocalMinute("&amp;$E$19&amp;")="&amp;G222&amp;"))", "Bar", "", "Close", "5", "0", "", "", "","FALSE","T"))</f>
        <v/>
      </c>
      <c r="Z222" s="115" t="str">
        <f>IF(O222=1,"",RTD("cqg.rtd",,"StudyData", "(Vol("&amp;$E$20&amp;")when  (LocalYear("&amp;$E$20&amp;")="&amp;$D$9&amp;" AND LocalMonth("&amp;$E$20&amp;")="&amp;$C$9&amp;" AND LocalDay("&amp;$E$20&amp;")="&amp;$B$9&amp;" AND LocalHour("&amp;$E$20&amp;")="&amp;F222&amp;" AND LocalMinute("&amp;$E$20&amp;")="&amp;G222&amp;"))", "Bar", "", "Close", "5", "0", "", "", "","FALSE","T"))</f>
        <v/>
      </c>
      <c r="AA222" s="115" t="str">
        <f>IF(O222=1,"",RTD("cqg.rtd",,"StudyData", "(Vol("&amp;$E$21&amp;")when  (LocalYear("&amp;$E$21&amp;")="&amp;$D$10&amp;" AND LocalMonth("&amp;$E$21&amp;")="&amp;$C$10&amp;" AND LocalDay("&amp;$E$21&amp;")="&amp;$B$10&amp;" AND LocalHour("&amp;$E$21&amp;")="&amp;F222&amp;" AND LocalMinute("&amp;$E$21&amp;")="&amp;G222&amp;"))", "Bar", "", "Close", "5", "0", "", "", "","FALSE","T"))</f>
        <v/>
      </c>
      <c r="AB222" s="115" t="str">
        <f>IF(O222=1,"",RTD("cqg.rtd",,"StudyData", "(Vol("&amp;$E$21&amp;")when  (LocalYear("&amp;$E$21&amp;")="&amp;$D$11&amp;" AND LocalMonth("&amp;$E$21&amp;")="&amp;$C$11&amp;" AND LocalDay("&amp;$E$21&amp;")="&amp;$B$11&amp;" AND LocalHour("&amp;$E$21&amp;")="&amp;F222&amp;" AND LocalMinute("&amp;$E$21&amp;")="&amp;G222&amp;"))", "Bar", "", "Close", "5", "0", "", "", "","FALSE","T"))</f>
        <v/>
      </c>
      <c r="AC222" s="116" t="str">
        <f t="shared" si="30"/>
        <v/>
      </c>
      <c r="AE222" s="115" t="str">
        <f ca="1">IF($R222=1,SUM($S$1:S222),"")</f>
        <v/>
      </c>
      <c r="AF222" s="115" t="str">
        <f ca="1">IF($R222=1,SUM($T$1:T222),"")</f>
        <v/>
      </c>
      <c r="AG222" s="115" t="str">
        <f ca="1">IF($R222=1,SUM($U$1:U222),"")</f>
        <v/>
      </c>
      <c r="AH222" s="115" t="str">
        <f ca="1">IF($R222=1,SUM($V$1:V222),"")</f>
        <v/>
      </c>
      <c r="AI222" s="115" t="str">
        <f ca="1">IF($R222=1,SUM($W$1:W222),"")</f>
        <v/>
      </c>
      <c r="AJ222" s="115" t="str">
        <f ca="1">IF($R222=1,SUM($X$1:X222),"")</f>
        <v/>
      </c>
      <c r="AK222" s="115" t="str">
        <f ca="1">IF($R222=1,SUM($Y$1:Y222),"")</f>
        <v/>
      </c>
      <c r="AL222" s="115" t="str">
        <f ca="1">IF($R222=1,SUM($Z$1:Z222),"")</f>
        <v/>
      </c>
      <c r="AM222" s="115" t="str">
        <f ca="1">IF($R222=1,SUM($AA$1:AA222),"")</f>
        <v/>
      </c>
      <c r="AN222" s="115" t="str">
        <f ca="1">IF($R222=1,SUM($AB$1:AB222),"")</f>
        <v/>
      </c>
      <c r="AO222" s="115" t="str">
        <f ca="1">IF($R222=1,SUM($AC$1:AC222),"")</f>
        <v/>
      </c>
      <c r="AQ222" s="120" t="str">
        <f t="shared" si="35"/>
        <v>25:45</v>
      </c>
    </row>
    <row r="223" spans="6:43" x14ac:dyDescent="0.3">
      <c r="F223" s="115">
        <f t="shared" si="36"/>
        <v>25</v>
      </c>
      <c r="G223" s="117">
        <f t="shared" si="31"/>
        <v>50</v>
      </c>
      <c r="H223" s="118">
        <f t="shared" si="32"/>
        <v>1.0763888888888888</v>
      </c>
      <c r="K223" s="116" t="str">
        <f xml:space="preserve"> IF(O223=1,"",RTD("cqg.rtd",,"StudyData",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/>
      </c>
      <c r="L223" s="116" t="e">
        <f>IF(K223="",NA(),RTD("cqg.rtd",,"StudyData",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>#N/A</v>
      </c>
      <c r="O223" s="115">
        <f t="shared" si="33"/>
        <v>1</v>
      </c>
      <c r="R223" s="115">
        <f t="shared" ca="1" si="34"/>
        <v>1.1869999999999794</v>
      </c>
      <c r="S223" s="115" t="str">
        <f>IF(O223=1,"",RTD("cqg.rtd",,"StudyData", "(Vol("&amp;$E$13&amp;")when  (LocalYear("&amp;$E$13&amp;")="&amp;$D$2&amp;" AND LocalMonth("&amp;$E$13&amp;")="&amp;$C$2&amp;" AND LocalDay("&amp;$E$13&amp;")="&amp;$B$2&amp;" AND LocalHour("&amp;$E$13&amp;")="&amp;F223&amp;" AND LocalMinute("&amp;$E$13&amp;")="&amp;G223&amp;"))", "Bar", "", "Close", "5", "0", "", "", "","FALSE","T"))</f>
        <v/>
      </c>
      <c r="T223" s="115" t="str">
        <f>IF(O223=1,"",RTD("cqg.rtd",,"StudyData", "(Vol("&amp;$E$14&amp;")when  (LocalYear("&amp;$E$14&amp;")="&amp;$D$3&amp;" AND LocalMonth("&amp;$E$14&amp;")="&amp;$C$3&amp;" AND LocalDay("&amp;$E$14&amp;")="&amp;$B$3&amp;" AND LocalHour("&amp;$E$14&amp;")="&amp;F223&amp;" AND LocalMinute("&amp;$E$14&amp;")="&amp;G223&amp;"))", "Bar", "", "Close", "5", "0", "", "", "","FALSE","T"))</f>
        <v/>
      </c>
      <c r="U223" s="115" t="str">
        <f>IF(O223=1,"",RTD("cqg.rtd",,"StudyData", "(Vol("&amp;$E$15&amp;")when  (LocalYear("&amp;$E$15&amp;")="&amp;$D$4&amp;" AND LocalMonth("&amp;$E$15&amp;")="&amp;$C$4&amp;" AND LocalDay("&amp;$E$15&amp;")="&amp;$B$4&amp;" AND LocalHour("&amp;$E$15&amp;")="&amp;F223&amp;" AND LocalMinute("&amp;$E$15&amp;")="&amp;G223&amp;"))", "Bar", "", "Close", "5", "0", "", "", "","FALSE","T"))</f>
        <v/>
      </c>
      <c r="V223" s="115" t="str">
        <f>IF(O223=1,"",RTD("cqg.rtd",,"StudyData", "(Vol("&amp;$E$16&amp;")when  (LocalYear("&amp;$E$16&amp;")="&amp;$D$5&amp;" AND LocalMonth("&amp;$E$16&amp;")="&amp;$C$5&amp;" AND LocalDay("&amp;$E$16&amp;")="&amp;$B$5&amp;" AND LocalHour("&amp;$E$16&amp;")="&amp;F223&amp;" AND LocalMinute("&amp;$E$16&amp;")="&amp;G223&amp;"))", "Bar", "", "Close", "5", "0", "", "", "","FALSE","T"))</f>
        <v/>
      </c>
      <c r="W223" s="115" t="str">
        <f>IF(O223=1,"",RTD("cqg.rtd",,"StudyData", "(Vol("&amp;$E$17&amp;")when  (LocalYear("&amp;$E$17&amp;")="&amp;$D$6&amp;" AND LocalMonth("&amp;$E$17&amp;")="&amp;$C$6&amp;" AND LocalDay("&amp;$E$17&amp;")="&amp;$B$6&amp;" AND LocalHour("&amp;$E$17&amp;")="&amp;F223&amp;" AND LocalMinute("&amp;$E$17&amp;")="&amp;G223&amp;"))", "Bar", "", "Close", "5", "0", "", "", "","FALSE","T"))</f>
        <v/>
      </c>
      <c r="X223" s="115" t="str">
        <f>IF(O223=1,"",RTD("cqg.rtd",,"StudyData", "(Vol("&amp;$E$18&amp;")when  (LocalYear("&amp;$E$18&amp;")="&amp;$D$7&amp;" AND LocalMonth("&amp;$E$18&amp;")="&amp;$C$7&amp;" AND LocalDay("&amp;$E$18&amp;")="&amp;$B$7&amp;" AND LocalHour("&amp;$E$18&amp;")="&amp;F223&amp;" AND LocalMinute("&amp;$E$18&amp;")="&amp;G223&amp;"))", "Bar", "", "Close", "5", "0", "", "", "","FALSE","T"))</f>
        <v/>
      </c>
      <c r="Y223" s="115" t="str">
        <f>IF(O223=1,"",RTD("cqg.rtd",,"StudyData", "(Vol("&amp;$E$19&amp;")when  (LocalYear("&amp;$E$19&amp;")="&amp;$D$8&amp;" AND LocalMonth("&amp;$E$19&amp;")="&amp;$C$8&amp;" AND LocalDay("&amp;$E$19&amp;")="&amp;$B$8&amp;" AND LocalHour("&amp;$E$19&amp;")="&amp;F223&amp;" AND LocalMinute("&amp;$E$19&amp;")="&amp;G223&amp;"))", "Bar", "", "Close", "5", "0", "", "", "","FALSE","T"))</f>
        <v/>
      </c>
      <c r="Z223" s="115" t="str">
        <f>IF(O223=1,"",RTD("cqg.rtd",,"StudyData", "(Vol("&amp;$E$20&amp;")when  (LocalYear("&amp;$E$20&amp;")="&amp;$D$9&amp;" AND LocalMonth("&amp;$E$20&amp;")="&amp;$C$9&amp;" AND LocalDay("&amp;$E$20&amp;")="&amp;$B$9&amp;" AND LocalHour("&amp;$E$20&amp;")="&amp;F223&amp;" AND LocalMinute("&amp;$E$20&amp;")="&amp;G223&amp;"))", "Bar", "", "Close", "5", "0", "", "", "","FALSE","T"))</f>
        <v/>
      </c>
      <c r="AA223" s="115" t="str">
        <f>IF(O223=1,"",RTD("cqg.rtd",,"StudyData", "(Vol("&amp;$E$21&amp;")when  (LocalYear("&amp;$E$21&amp;")="&amp;$D$10&amp;" AND LocalMonth("&amp;$E$21&amp;")="&amp;$C$10&amp;" AND LocalDay("&amp;$E$21&amp;")="&amp;$B$10&amp;" AND LocalHour("&amp;$E$21&amp;")="&amp;F223&amp;" AND LocalMinute("&amp;$E$21&amp;")="&amp;G223&amp;"))", "Bar", "", "Close", "5", "0", "", "", "","FALSE","T"))</f>
        <v/>
      </c>
      <c r="AB223" s="115" t="str">
        <f>IF(O223=1,"",RTD("cqg.rtd",,"StudyData", "(Vol("&amp;$E$21&amp;")when  (LocalYear("&amp;$E$21&amp;")="&amp;$D$11&amp;" AND LocalMonth("&amp;$E$21&amp;")="&amp;$C$11&amp;" AND LocalDay("&amp;$E$21&amp;")="&amp;$B$11&amp;" AND LocalHour("&amp;$E$21&amp;")="&amp;F223&amp;" AND LocalMinute("&amp;$E$21&amp;")="&amp;G223&amp;"))", "Bar", "", "Close", "5", "0", "", "", "","FALSE","T"))</f>
        <v/>
      </c>
      <c r="AC223" s="116" t="str">
        <f t="shared" si="30"/>
        <v/>
      </c>
      <c r="AE223" s="115" t="str">
        <f ca="1">IF($R223=1,SUM($S$1:S223),"")</f>
        <v/>
      </c>
      <c r="AF223" s="115" t="str">
        <f ca="1">IF($R223=1,SUM($T$1:T223),"")</f>
        <v/>
      </c>
      <c r="AG223" s="115" t="str">
        <f ca="1">IF($R223=1,SUM($U$1:U223),"")</f>
        <v/>
      </c>
      <c r="AH223" s="115" t="str">
        <f ca="1">IF($R223=1,SUM($V$1:V223),"")</f>
        <v/>
      </c>
      <c r="AI223" s="115" t="str">
        <f ca="1">IF($R223=1,SUM($W$1:W223),"")</f>
        <v/>
      </c>
      <c r="AJ223" s="115" t="str">
        <f ca="1">IF($R223=1,SUM($X$1:X223),"")</f>
        <v/>
      </c>
      <c r="AK223" s="115" t="str">
        <f ca="1">IF($R223=1,SUM($Y$1:Y223),"")</f>
        <v/>
      </c>
      <c r="AL223" s="115" t="str">
        <f ca="1">IF($R223=1,SUM($Z$1:Z223),"")</f>
        <v/>
      </c>
      <c r="AM223" s="115" t="str">
        <f ca="1">IF($R223=1,SUM($AA$1:AA223),"")</f>
        <v/>
      </c>
      <c r="AN223" s="115" t="str">
        <f ca="1">IF($R223=1,SUM($AB$1:AB223),"")</f>
        <v/>
      </c>
      <c r="AO223" s="115" t="str">
        <f ca="1">IF($R223=1,SUM($AC$1:AC223),"")</f>
        <v/>
      </c>
      <c r="AQ223" s="120" t="str">
        <f t="shared" si="35"/>
        <v>25:50</v>
      </c>
    </row>
    <row r="224" spans="6:43" x14ac:dyDescent="0.3">
      <c r="F224" s="115">
        <f t="shared" si="36"/>
        <v>25</v>
      </c>
      <c r="G224" s="117">
        <f t="shared" si="31"/>
        <v>55</v>
      </c>
      <c r="H224" s="118">
        <f t="shared" si="32"/>
        <v>1.0798611111111112</v>
      </c>
      <c r="K224" s="116" t="str">
        <f xml:space="preserve"> IF(O224=1,"",RTD("cqg.rtd",,"StudyData",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/>
      </c>
      <c r="L224" s="116" t="e">
        <f>IF(K224="",NA(),RTD("cqg.rtd",,"StudyData",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>#N/A</v>
      </c>
      <c r="O224" s="115">
        <f t="shared" si="33"/>
        <v>1</v>
      </c>
      <c r="R224" s="115">
        <f t="shared" ca="1" si="34"/>
        <v>1.1879999999999793</v>
      </c>
      <c r="S224" s="115" t="str">
        <f>IF(O224=1,"",RTD("cqg.rtd",,"StudyData", "(Vol("&amp;$E$13&amp;")when  (LocalYear("&amp;$E$13&amp;")="&amp;$D$2&amp;" AND LocalMonth("&amp;$E$13&amp;")="&amp;$C$2&amp;" AND LocalDay("&amp;$E$13&amp;")="&amp;$B$2&amp;" AND LocalHour("&amp;$E$13&amp;")="&amp;F224&amp;" AND LocalMinute("&amp;$E$13&amp;")="&amp;G224&amp;"))", "Bar", "", "Close", "5", "0", "", "", "","FALSE","T"))</f>
        <v/>
      </c>
      <c r="T224" s="115" t="str">
        <f>IF(O224=1,"",RTD("cqg.rtd",,"StudyData", "(Vol("&amp;$E$14&amp;")when  (LocalYear("&amp;$E$14&amp;")="&amp;$D$3&amp;" AND LocalMonth("&amp;$E$14&amp;")="&amp;$C$3&amp;" AND LocalDay("&amp;$E$14&amp;")="&amp;$B$3&amp;" AND LocalHour("&amp;$E$14&amp;")="&amp;F224&amp;" AND LocalMinute("&amp;$E$14&amp;")="&amp;G224&amp;"))", "Bar", "", "Close", "5", "0", "", "", "","FALSE","T"))</f>
        <v/>
      </c>
      <c r="U224" s="115" t="str">
        <f>IF(O224=1,"",RTD("cqg.rtd",,"StudyData", "(Vol("&amp;$E$15&amp;")when  (LocalYear("&amp;$E$15&amp;")="&amp;$D$4&amp;" AND LocalMonth("&amp;$E$15&amp;")="&amp;$C$4&amp;" AND LocalDay("&amp;$E$15&amp;")="&amp;$B$4&amp;" AND LocalHour("&amp;$E$15&amp;")="&amp;F224&amp;" AND LocalMinute("&amp;$E$15&amp;")="&amp;G224&amp;"))", "Bar", "", "Close", "5", "0", "", "", "","FALSE","T"))</f>
        <v/>
      </c>
      <c r="V224" s="115" t="str">
        <f>IF(O224=1,"",RTD("cqg.rtd",,"StudyData", "(Vol("&amp;$E$16&amp;")when  (LocalYear("&amp;$E$16&amp;")="&amp;$D$5&amp;" AND LocalMonth("&amp;$E$16&amp;")="&amp;$C$5&amp;" AND LocalDay("&amp;$E$16&amp;")="&amp;$B$5&amp;" AND LocalHour("&amp;$E$16&amp;")="&amp;F224&amp;" AND LocalMinute("&amp;$E$16&amp;")="&amp;G224&amp;"))", "Bar", "", "Close", "5", "0", "", "", "","FALSE","T"))</f>
        <v/>
      </c>
      <c r="W224" s="115" t="str">
        <f>IF(O224=1,"",RTD("cqg.rtd",,"StudyData", "(Vol("&amp;$E$17&amp;")when  (LocalYear("&amp;$E$17&amp;")="&amp;$D$6&amp;" AND LocalMonth("&amp;$E$17&amp;")="&amp;$C$6&amp;" AND LocalDay("&amp;$E$17&amp;")="&amp;$B$6&amp;" AND LocalHour("&amp;$E$17&amp;")="&amp;F224&amp;" AND LocalMinute("&amp;$E$17&amp;")="&amp;G224&amp;"))", "Bar", "", "Close", "5", "0", "", "", "","FALSE","T"))</f>
        <v/>
      </c>
      <c r="X224" s="115" t="str">
        <f>IF(O224=1,"",RTD("cqg.rtd",,"StudyData", "(Vol("&amp;$E$18&amp;")when  (LocalYear("&amp;$E$18&amp;")="&amp;$D$7&amp;" AND LocalMonth("&amp;$E$18&amp;")="&amp;$C$7&amp;" AND LocalDay("&amp;$E$18&amp;")="&amp;$B$7&amp;" AND LocalHour("&amp;$E$18&amp;")="&amp;F224&amp;" AND LocalMinute("&amp;$E$18&amp;")="&amp;G224&amp;"))", "Bar", "", "Close", "5", "0", "", "", "","FALSE","T"))</f>
        <v/>
      </c>
      <c r="Y224" s="115" t="str">
        <f>IF(O224=1,"",RTD("cqg.rtd",,"StudyData", "(Vol("&amp;$E$19&amp;")when  (LocalYear("&amp;$E$19&amp;")="&amp;$D$8&amp;" AND LocalMonth("&amp;$E$19&amp;")="&amp;$C$8&amp;" AND LocalDay("&amp;$E$19&amp;")="&amp;$B$8&amp;" AND LocalHour("&amp;$E$19&amp;")="&amp;F224&amp;" AND LocalMinute("&amp;$E$19&amp;")="&amp;G224&amp;"))", "Bar", "", "Close", "5", "0", "", "", "","FALSE","T"))</f>
        <v/>
      </c>
      <c r="Z224" s="115" t="str">
        <f>IF(O224=1,"",RTD("cqg.rtd",,"StudyData", "(Vol("&amp;$E$20&amp;")when  (LocalYear("&amp;$E$20&amp;")="&amp;$D$9&amp;" AND LocalMonth("&amp;$E$20&amp;")="&amp;$C$9&amp;" AND LocalDay("&amp;$E$20&amp;")="&amp;$B$9&amp;" AND LocalHour("&amp;$E$20&amp;")="&amp;F224&amp;" AND LocalMinute("&amp;$E$20&amp;")="&amp;G224&amp;"))", "Bar", "", "Close", "5", "0", "", "", "","FALSE","T"))</f>
        <v/>
      </c>
      <c r="AA224" s="115" t="str">
        <f>IF(O224=1,"",RTD("cqg.rtd",,"StudyData", "(Vol("&amp;$E$21&amp;")when  (LocalYear("&amp;$E$21&amp;")="&amp;$D$10&amp;" AND LocalMonth("&amp;$E$21&amp;")="&amp;$C$10&amp;" AND LocalDay("&amp;$E$21&amp;")="&amp;$B$10&amp;" AND LocalHour("&amp;$E$21&amp;")="&amp;F224&amp;" AND LocalMinute("&amp;$E$21&amp;")="&amp;G224&amp;"))", "Bar", "", "Close", "5", "0", "", "", "","FALSE","T"))</f>
        <v/>
      </c>
      <c r="AB224" s="115" t="str">
        <f>IF(O224=1,"",RTD("cqg.rtd",,"StudyData", "(Vol("&amp;$E$21&amp;")when  (LocalYear("&amp;$E$21&amp;")="&amp;$D$11&amp;" AND LocalMonth("&amp;$E$21&amp;")="&amp;$C$11&amp;" AND LocalDay("&amp;$E$21&amp;")="&amp;$B$11&amp;" AND LocalHour("&amp;$E$21&amp;")="&amp;F224&amp;" AND LocalMinute("&amp;$E$21&amp;")="&amp;G224&amp;"))", "Bar", "", "Close", "5", "0", "", "", "","FALSE","T"))</f>
        <v/>
      </c>
      <c r="AC224" s="116" t="str">
        <f t="shared" si="30"/>
        <v/>
      </c>
      <c r="AE224" s="115" t="str">
        <f ca="1">IF($R224=1,SUM($S$1:S224),"")</f>
        <v/>
      </c>
      <c r="AF224" s="115" t="str">
        <f ca="1">IF($R224=1,SUM($T$1:T224),"")</f>
        <v/>
      </c>
      <c r="AG224" s="115" t="str">
        <f ca="1">IF($R224=1,SUM($U$1:U224),"")</f>
        <v/>
      </c>
      <c r="AH224" s="115" t="str">
        <f ca="1">IF($R224=1,SUM($V$1:V224),"")</f>
        <v/>
      </c>
      <c r="AI224" s="115" t="str">
        <f ca="1">IF($R224=1,SUM($W$1:W224),"")</f>
        <v/>
      </c>
      <c r="AJ224" s="115" t="str">
        <f ca="1">IF($R224=1,SUM($X$1:X224),"")</f>
        <v/>
      </c>
      <c r="AK224" s="115" t="str">
        <f ca="1">IF($R224=1,SUM($Y$1:Y224),"")</f>
        <v/>
      </c>
      <c r="AL224" s="115" t="str">
        <f ca="1">IF($R224=1,SUM($Z$1:Z224),"")</f>
        <v/>
      </c>
      <c r="AM224" s="115" t="str">
        <f ca="1">IF($R224=1,SUM($AA$1:AA224),"")</f>
        <v/>
      </c>
      <c r="AN224" s="115" t="str">
        <f ca="1">IF($R224=1,SUM($AB$1:AB224),"")</f>
        <v/>
      </c>
      <c r="AO224" s="115" t="str">
        <f ca="1">IF($R224=1,SUM($AC$1:AC224),"")</f>
        <v/>
      </c>
      <c r="AQ224" s="120" t="str">
        <f t="shared" si="35"/>
        <v>25:55</v>
      </c>
    </row>
    <row r="225" spans="6:43" x14ac:dyDescent="0.3">
      <c r="F225" s="115">
        <f t="shared" si="36"/>
        <v>26</v>
      </c>
      <c r="G225" s="117" t="str">
        <f t="shared" si="31"/>
        <v>00</v>
      </c>
      <c r="H225" s="118">
        <f t="shared" si="32"/>
        <v>1.0833333333333333</v>
      </c>
      <c r="K225" s="116" t="str">
        <f xml:space="preserve"> IF(O225=1,"",RTD("cqg.rtd",,"StudyData",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/>
      </c>
      <c r="L225" s="116" t="e">
        <f>IF(K225="",NA(),RTD("cqg.rtd",,"StudyData",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>#N/A</v>
      </c>
      <c r="O225" s="115">
        <f t="shared" si="33"/>
        <v>1</v>
      </c>
      <c r="R225" s="115">
        <f t="shared" ca="1" si="34"/>
        <v>1.1889999999999792</v>
      </c>
      <c r="S225" s="115" t="str">
        <f>IF(O225=1,"",RTD("cqg.rtd",,"StudyData", "(Vol("&amp;$E$13&amp;")when  (LocalYear("&amp;$E$13&amp;")="&amp;$D$2&amp;" AND LocalMonth("&amp;$E$13&amp;")="&amp;$C$2&amp;" AND LocalDay("&amp;$E$13&amp;")="&amp;$B$2&amp;" AND LocalHour("&amp;$E$13&amp;")="&amp;F225&amp;" AND LocalMinute("&amp;$E$13&amp;")="&amp;G225&amp;"))", "Bar", "", "Close", "5", "0", "", "", "","FALSE","T"))</f>
        <v/>
      </c>
      <c r="T225" s="115" t="str">
        <f>IF(O225=1,"",RTD("cqg.rtd",,"StudyData", "(Vol("&amp;$E$14&amp;")when  (LocalYear("&amp;$E$14&amp;")="&amp;$D$3&amp;" AND LocalMonth("&amp;$E$14&amp;")="&amp;$C$3&amp;" AND LocalDay("&amp;$E$14&amp;")="&amp;$B$3&amp;" AND LocalHour("&amp;$E$14&amp;")="&amp;F225&amp;" AND LocalMinute("&amp;$E$14&amp;")="&amp;G225&amp;"))", "Bar", "", "Close", "5", "0", "", "", "","FALSE","T"))</f>
        <v/>
      </c>
      <c r="U225" s="115" t="str">
        <f>IF(O225=1,"",RTD("cqg.rtd",,"StudyData", "(Vol("&amp;$E$15&amp;")when  (LocalYear("&amp;$E$15&amp;")="&amp;$D$4&amp;" AND LocalMonth("&amp;$E$15&amp;")="&amp;$C$4&amp;" AND LocalDay("&amp;$E$15&amp;")="&amp;$B$4&amp;" AND LocalHour("&amp;$E$15&amp;")="&amp;F225&amp;" AND LocalMinute("&amp;$E$15&amp;")="&amp;G225&amp;"))", "Bar", "", "Close", "5", "0", "", "", "","FALSE","T"))</f>
        <v/>
      </c>
      <c r="V225" s="115" t="str">
        <f>IF(O225=1,"",RTD("cqg.rtd",,"StudyData", "(Vol("&amp;$E$16&amp;")when  (LocalYear("&amp;$E$16&amp;")="&amp;$D$5&amp;" AND LocalMonth("&amp;$E$16&amp;")="&amp;$C$5&amp;" AND LocalDay("&amp;$E$16&amp;")="&amp;$B$5&amp;" AND LocalHour("&amp;$E$16&amp;")="&amp;F225&amp;" AND LocalMinute("&amp;$E$16&amp;")="&amp;G225&amp;"))", "Bar", "", "Close", "5", "0", "", "", "","FALSE","T"))</f>
        <v/>
      </c>
      <c r="W225" s="115" t="str">
        <f>IF(O225=1,"",RTD("cqg.rtd",,"StudyData", "(Vol("&amp;$E$17&amp;")when  (LocalYear("&amp;$E$17&amp;")="&amp;$D$6&amp;" AND LocalMonth("&amp;$E$17&amp;")="&amp;$C$6&amp;" AND LocalDay("&amp;$E$17&amp;")="&amp;$B$6&amp;" AND LocalHour("&amp;$E$17&amp;")="&amp;F225&amp;" AND LocalMinute("&amp;$E$17&amp;")="&amp;G225&amp;"))", "Bar", "", "Close", "5", "0", "", "", "","FALSE","T"))</f>
        <v/>
      </c>
      <c r="X225" s="115" t="str">
        <f>IF(O225=1,"",RTD("cqg.rtd",,"StudyData", "(Vol("&amp;$E$18&amp;")when  (LocalYear("&amp;$E$18&amp;")="&amp;$D$7&amp;" AND LocalMonth("&amp;$E$18&amp;")="&amp;$C$7&amp;" AND LocalDay("&amp;$E$18&amp;")="&amp;$B$7&amp;" AND LocalHour("&amp;$E$18&amp;")="&amp;F225&amp;" AND LocalMinute("&amp;$E$18&amp;")="&amp;G225&amp;"))", "Bar", "", "Close", "5", "0", "", "", "","FALSE","T"))</f>
        <v/>
      </c>
      <c r="Y225" s="115" t="str">
        <f>IF(O225=1,"",RTD("cqg.rtd",,"StudyData", "(Vol("&amp;$E$19&amp;")when  (LocalYear("&amp;$E$19&amp;")="&amp;$D$8&amp;" AND LocalMonth("&amp;$E$19&amp;")="&amp;$C$8&amp;" AND LocalDay("&amp;$E$19&amp;")="&amp;$B$8&amp;" AND LocalHour("&amp;$E$19&amp;")="&amp;F225&amp;" AND LocalMinute("&amp;$E$19&amp;")="&amp;G225&amp;"))", "Bar", "", "Close", "5", "0", "", "", "","FALSE","T"))</f>
        <v/>
      </c>
      <c r="Z225" s="115" t="str">
        <f>IF(O225=1,"",RTD("cqg.rtd",,"StudyData", "(Vol("&amp;$E$20&amp;")when  (LocalYear("&amp;$E$20&amp;")="&amp;$D$9&amp;" AND LocalMonth("&amp;$E$20&amp;")="&amp;$C$9&amp;" AND LocalDay("&amp;$E$20&amp;")="&amp;$B$9&amp;" AND LocalHour("&amp;$E$20&amp;")="&amp;F225&amp;" AND LocalMinute("&amp;$E$20&amp;")="&amp;G225&amp;"))", "Bar", "", "Close", "5", "0", "", "", "","FALSE","T"))</f>
        <v/>
      </c>
      <c r="AA225" s="115" t="str">
        <f>IF(O225=1,"",RTD("cqg.rtd",,"StudyData", "(Vol("&amp;$E$21&amp;")when  (LocalYear("&amp;$E$21&amp;")="&amp;$D$10&amp;" AND LocalMonth("&amp;$E$21&amp;")="&amp;$C$10&amp;" AND LocalDay("&amp;$E$21&amp;")="&amp;$B$10&amp;" AND LocalHour("&amp;$E$21&amp;")="&amp;F225&amp;" AND LocalMinute("&amp;$E$21&amp;")="&amp;G225&amp;"))", "Bar", "", "Close", "5", "0", "", "", "","FALSE","T"))</f>
        <v/>
      </c>
      <c r="AB225" s="115" t="str">
        <f>IF(O225=1,"",RTD("cqg.rtd",,"StudyData", "(Vol("&amp;$E$21&amp;")when  (LocalYear("&amp;$E$21&amp;")="&amp;$D$11&amp;" AND LocalMonth("&amp;$E$21&amp;")="&amp;$C$11&amp;" AND LocalDay("&amp;$E$21&amp;")="&amp;$B$11&amp;" AND LocalHour("&amp;$E$21&amp;")="&amp;F225&amp;" AND LocalMinute("&amp;$E$21&amp;")="&amp;G225&amp;"))", "Bar", "", "Close", "5", "0", "", "", "","FALSE","T"))</f>
        <v/>
      </c>
      <c r="AC225" s="116" t="str">
        <f t="shared" si="30"/>
        <v/>
      </c>
      <c r="AE225" s="115" t="str">
        <f ca="1">IF($R225=1,SUM($S$1:S225),"")</f>
        <v/>
      </c>
      <c r="AF225" s="115" t="str">
        <f ca="1">IF($R225=1,SUM($T$1:T225),"")</f>
        <v/>
      </c>
      <c r="AG225" s="115" t="str">
        <f ca="1">IF($R225=1,SUM($U$1:U225),"")</f>
        <v/>
      </c>
      <c r="AH225" s="115" t="str">
        <f ca="1">IF($R225=1,SUM($V$1:V225),"")</f>
        <v/>
      </c>
      <c r="AI225" s="115" t="str">
        <f ca="1">IF($R225=1,SUM($W$1:W225),"")</f>
        <v/>
      </c>
      <c r="AJ225" s="115" t="str">
        <f ca="1">IF($R225=1,SUM($X$1:X225),"")</f>
        <v/>
      </c>
      <c r="AK225" s="115" t="str">
        <f ca="1">IF($R225=1,SUM($Y$1:Y225),"")</f>
        <v/>
      </c>
      <c r="AL225" s="115" t="str">
        <f ca="1">IF($R225=1,SUM($Z$1:Z225),"")</f>
        <v/>
      </c>
      <c r="AM225" s="115" t="str">
        <f ca="1">IF($R225=1,SUM($AA$1:AA225),"")</f>
        <v/>
      </c>
      <c r="AN225" s="115" t="str">
        <f ca="1">IF($R225=1,SUM($AB$1:AB225),"")</f>
        <v/>
      </c>
      <c r="AO225" s="115" t="str">
        <f ca="1">IF($R225=1,SUM($AC$1:AC225),"")</f>
        <v/>
      </c>
      <c r="AQ225" s="120" t="str">
        <f t="shared" si="35"/>
        <v>26:00</v>
      </c>
    </row>
    <row r="226" spans="6:43" x14ac:dyDescent="0.3">
      <c r="F226" s="115">
        <f t="shared" si="36"/>
        <v>26</v>
      </c>
      <c r="G226" s="117" t="str">
        <f t="shared" si="31"/>
        <v>05</v>
      </c>
      <c r="H226" s="118">
        <f t="shared" si="32"/>
        <v>1.0868055555555556</v>
      </c>
      <c r="K226" s="116" t="str">
        <f xml:space="preserve"> IF(O226=1,"",RTD("cqg.rtd",,"StudyData",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/>
      </c>
      <c r="L226" s="116" t="e">
        <f>IF(K226="",NA(),RTD("cqg.rtd",,"StudyData",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>#N/A</v>
      </c>
      <c r="O226" s="115">
        <f t="shared" si="33"/>
        <v>1</v>
      </c>
      <c r="R226" s="115">
        <f t="shared" ca="1" si="34"/>
        <v>1.1899999999999791</v>
      </c>
      <c r="S226" s="115" t="str">
        <f>IF(O226=1,"",RTD("cqg.rtd",,"StudyData", "(Vol("&amp;$E$13&amp;")when  (LocalYear("&amp;$E$13&amp;")="&amp;$D$2&amp;" AND LocalMonth("&amp;$E$13&amp;")="&amp;$C$2&amp;" AND LocalDay("&amp;$E$13&amp;")="&amp;$B$2&amp;" AND LocalHour("&amp;$E$13&amp;")="&amp;F226&amp;" AND LocalMinute("&amp;$E$13&amp;")="&amp;G226&amp;"))", "Bar", "", "Close", "5", "0", "", "", "","FALSE","T"))</f>
        <v/>
      </c>
      <c r="T226" s="115" t="str">
        <f>IF(O226=1,"",RTD("cqg.rtd",,"StudyData", "(Vol("&amp;$E$14&amp;")when  (LocalYear("&amp;$E$14&amp;")="&amp;$D$3&amp;" AND LocalMonth("&amp;$E$14&amp;")="&amp;$C$3&amp;" AND LocalDay("&amp;$E$14&amp;")="&amp;$B$3&amp;" AND LocalHour("&amp;$E$14&amp;")="&amp;F226&amp;" AND LocalMinute("&amp;$E$14&amp;")="&amp;G226&amp;"))", "Bar", "", "Close", "5", "0", "", "", "","FALSE","T"))</f>
        <v/>
      </c>
      <c r="U226" s="115" t="str">
        <f>IF(O226=1,"",RTD("cqg.rtd",,"StudyData", "(Vol("&amp;$E$15&amp;")when  (LocalYear("&amp;$E$15&amp;")="&amp;$D$4&amp;" AND LocalMonth("&amp;$E$15&amp;")="&amp;$C$4&amp;" AND LocalDay("&amp;$E$15&amp;")="&amp;$B$4&amp;" AND LocalHour("&amp;$E$15&amp;")="&amp;F226&amp;" AND LocalMinute("&amp;$E$15&amp;")="&amp;G226&amp;"))", "Bar", "", "Close", "5", "0", "", "", "","FALSE","T"))</f>
        <v/>
      </c>
      <c r="V226" s="115" t="str">
        <f>IF(O226=1,"",RTD("cqg.rtd",,"StudyData", "(Vol("&amp;$E$16&amp;")when  (LocalYear("&amp;$E$16&amp;")="&amp;$D$5&amp;" AND LocalMonth("&amp;$E$16&amp;")="&amp;$C$5&amp;" AND LocalDay("&amp;$E$16&amp;")="&amp;$B$5&amp;" AND LocalHour("&amp;$E$16&amp;")="&amp;F226&amp;" AND LocalMinute("&amp;$E$16&amp;")="&amp;G226&amp;"))", "Bar", "", "Close", "5", "0", "", "", "","FALSE","T"))</f>
        <v/>
      </c>
      <c r="W226" s="115" t="str">
        <f>IF(O226=1,"",RTD("cqg.rtd",,"StudyData", "(Vol("&amp;$E$17&amp;")when  (LocalYear("&amp;$E$17&amp;")="&amp;$D$6&amp;" AND LocalMonth("&amp;$E$17&amp;")="&amp;$C$6&amp;" AND LocalDay("&amp;$E$17&amp;")="&amp;$B$6&amp;" AND LocalHour("&amp;$E$17&amp;")="&amp;F226&amp;" AND LocalMinute("&amp;$E$17&amp;")="&amp;G226&amp;"))", "Bar", "", "Close", "5", "0", "", "", "","FALSE","T"))</f>
        <v/>
      </c>
      <c r="X226" s="115" t="str">
        <f>IF(O226=1,"",RTD("cqg.rtd",,"StudyData", "(Vol("&amp;$E$18&amp;")when  (LocalYear("&amp;$E$18&amp;")="&amp;$D$7&amp;" AND LocalMonth("&amp;$E$18&amp;")="&amp;$C$7&amp;" AND LocalDay("&amp;$E$18&amp;")="&amp;$B$7&amp;" AND LocalHour("&amp;$E$18&amp;")="&amp;F226&amp;" AND LocalMinute("&amp;$E$18&amp;")="&amp;G226&amp;"))", "Bar", "", "Close", "5", "0", "", "", "","FALSE","T"))</f>
        <v/>
      </c>
      <c r="Y226" s="115" t="str">
        <f>IF(O226=1,"",RTD("cqg.rtd",,"StudyData", "(Vol("&amp;$E$19&amp;")when  (LocalYear("&amp;$E$19&amp;")="&amp;$D$8&amp;" AND LocalMonth("&amp;$E$19&amp;")="&amp;$C$8&amp;" AND LocalDay("&amp;$E$19&amp;")="&amp;$B$8&amp;" AND LocalHour("&amp;$E$19&amp;")="&amp;F226&amp;" AND LocalMinute("&amp;$E$19&amp;")="&amp;G226&amp;"))", "Bar", "", "Close", "5", "0", "", "", "","FALSE","T"))</f>
        <v/>
      </c>
      <c r="Z226" s="115" t="str">
        <f>IF(O226=1,"",RTD("cqg.rtd",,"StudyData", "(Vol("&amp;$E$20&amp;")when  (LocalYear("&amp;$E$20&amp;")="&amp;$D$9&amp;" AND LocalMonth("&amp;$E$20&amp;")="&amp;$C$9&amp;" AND LocalDay("&amp;$E$20&amp;")="&amp;$B$9&amp;" AND LocalHour("&amp;$E$20&amp;")="&amp;F226&amp;" AND LocalMinute("&amp;$E$20&amp;")="&amp;G226&amp;"))", "Bar", "", "Close", "5", "0", "", "", "","FALSE","T"))</f>
        <v/>
      </c>
      <c r="AA226" s="115" t="str">
        <f>IF(O226=1,"",RTD("cqg.rtd",,"StudyData", "(Vol("&amp;$E$21&amp;")when  (LocalYear("&amp;$E$21&amp;")="&amp;$D$10&amp;" AND LocalMonth("&amp;$E$21&amp;")="&amp;$C$10&amp;" AND LocalDay("&amp;$E$21&amp;")="&amp;$B$10&amp;" AND LocalHour("&amp;$E$21&amp;")="&amp;F226&amp;" AND LocalMinute("&amp;$E$21&amp;")="&amp;G226&amp;"))", "Bar", "", "Close", "5", "0", "", "", "","FALSE","T"))</f>
        <v/>
      </c>
      <c r="AB226" s="115" t="str">
        <f>IF(O226=1,"",RTD("cqg.rtd",,"StudyData", "(Vol("&amp;$E$21&amp;")when  (LocalYear("&amp;$E$21&amp;")="&amp;$D$11&amp;" AND LocalMonth("&amp;$E$21&amp;")="&amp;$C$11&amp;" AND LocalDay("&amp;$E$21&amp;")="&amp;$B$11&amp;" AND LocalHour("&amp;$E$21&amp;")="&amp;F226&amp;" AND LocalMinute("&amp;$E$21&amp;")="&amp;G226&amp;"))", "Bar", "", "Close", "5", "0", "", "", "","FALSE","T"))</f>
        <v/>
      </c>
      <c r="AC226" s="116" t="str">
        <f t="shared" si="30"/>
        <v/>
      </c>
      <c r="AE226" s="115" t="str">
        <f ca="1">IF($R226=1,SUM($S$1:S226),"")</f>
        <v/>
      </c>
      <c r="AF226" s="115" t="str">
        <f ca="1">IF($R226=1,SUM($T$1:T226),"")</f>
        <v/>
      </c>
      <c r="AG226" s="115" t="str">
        <f ca="1">IF($R226=1,SUM($U$1:U226),"")</f>
        <v/>
      </c>
      <c r="AH226" s="115" t="str">
        <f ca="1">IF($R226=1,SUM($V$1:V226),"")</f>
        <v/>
      </c>
      <c r="AI226" s="115" t="str">
        <f ca="1">IF($R226=1,SUM($W$1:W226),"")</f>
        <v/>
      </c>
      <c r="AJ226" s="115" t="str">
        <f ca="1">IF($R226=1,SUM($X$1:X226),"")</f>
        <v/>
      </c>
      <c r="AK226" s="115" t="str">
        <f ca="1">IF($R226=1,SUM($Y$1:Y226),"")</f>
        <v/>
      </c>
      <c r="AL226" s="115" t="str">
        <f ca="1">IF($R226=1,SUM($Z$1:Z226),"")</f>
        <v/>
      </c>
      <c r="AM226" s="115" t="str">
        <f ca="1">IF($R226=1,SUM($AA$1:AA226),"")</f>
        <v/>
      </c>
      <c r="AN226" s="115" t="str">
        <f ca="1">IF($R226=1,SUM($AB$1:AB226),"")</f>
        <v/>
      </c>
      <c r="AO226" s="115" t="str">
        <f ca="1">IF($R226=1,SUM($AC$1:AC226),"")</f>
        <v/>
      </c>
      <c r="AQ226" s="120" t="str">
        <f t="shared" si="35"/>
        <v>26:05</v>
      </c>
    </row>
    <row r="227" spans="6:43" x14ac:dyDescent="0.3">
      <c r="F227" s="115">
        <f t="shared" si="36"/>
        <v>26</v>
      </c>
      <c r="G227" s="117">
        <f t="shared" si="31"/>
        <v>10</v>
      </c>
      <c r="H227" s="118">
        <f t="shared" si="32"/>
        <v>1.0902777777777779</v>
      </c>
      <c r="K227" s="116" t="str">
        <f xml:space="preserve"> IF(O227=1,"",RTD("cqg.rtd",,"StudyData",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/>
      </c>
      <c r="L227" s="116" t="e">
        <f>IF(K227="",NA(),RTD("cqg.rtd",,"StudyData",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>#N/A</v>
      </c>
      <c r="O227" s="115">
        <f t="shared" si="33"/>
        <v>1</v>
      </c>
      <c r="R227" s="115">
        <f t="shared" ca="1" si="34"/>
        <v>1.190999999999979</v>
      </c>
      <c r="S227" s="115" t="str">
        <f>IF(O227=1,"",RTD("cqg.rtd",,"StudyData", "(Vol("&amp;$E$13&amp;")when  (LocalYear("&amp;$E$13&amp;")="&amp;$D$2&amp;" AND LocalMonth("&amp;$E$13&amp;")="&amp;$C$2&amp;" AND LocalDay("&amp;$E$13&amp;")="&amp;$B$2&amp;" AND LocalHour("&amp;$E$13&amp;")="&amp;F227&amp;" AND LocalMinute("&amp;$E$13&amp;")="&amp;G227&amp;"))", "Bar", "", "Close", "5", "0", "", "", "","FALSE","T"))</f>
        <v/>
      </c>
      <c r="T227" s="115" t="str">
        <f>IF(O227=1,"",RTD("cqg.rtd",,"StudyData", "(Vol("&amp;$E$14&amp;")when  (LocalYear("&amp;$E$14&amp;")="&amp;$D$3&amp;" AND LocalMonth("&amp;$E$14&amp;")="&amp;$C$3&amp;" AND LocalDay("&amp;$E$14&amp;")="&amp;$B$3&amp;" AND LocalHour("&amp;$E$14&amp;")="&amp;F227&amp;" AND LocalMinute("&amp;$E$14&amp;")="&amp;G227&amp;"))", "Bar", "", "Close", "5", "0", "", "", "","FALSE","T"))</f>
        <v/>
      </c>
      <c r="U227" s="115" t="str">
        <f>IF(O227=1,"",RTD("cqg.rtd",,"StudyData", "(Vol("&amp;$E$15&amp;")when  (LocalYear("&amp;$E$15&amp;")="&amp;$D$4&amp;" AND LocalMonth("&amp;$E$15&amp;")="&amp;$C$4&amp;" AND LocalDay("&amp;$E$15&amp;")="&amp;$B$4&amp;" AND LocalHour("&amp;$E$15&amp;")="&amp;F227&amp;" AND LocalMinute("&amp;$E$15&amp;")="&amp;G227&amp;"))", "Bar", "", "Close", "5", "0", "", "", "","FALSE","T"))</f>
        <v/>
      </c>
      <c r="V227" s="115" t="str">
        <f>IF(O227=1,"",RTD("cqg.rtd",,"StudyData", "(Vol("&amp;$E$16&amp;")when  (LocalYear("&amp;$E$16&amp;")="&amp;$D$5&amp;" AND LocalMonth("&amp;$E$16&amp;")="&amp;$C$5&amp;" AND LocalDay("&amp;$E$16&amp;")="&amp;$B$5&amp;" AND LocalHour("&amp;$E$16&amp;")="&amp;F227&amp;" AND LocalMinute("&amp;$E$16&amp;")="&amp;G227&amp;"))", "Bar", "", "Close", "5", "0", "", "", "","FALSE","T"))</f>
        <v/>
      </c>
      <c r="W227" s="115" t="str">
        <f>IF(O227=1,"",RTD("cqg.rtd",,"StudyData", "(Vol("&amp;$E$17&amp;")when  (LocalYear("&amp;$E$17&amp;")="&amp;$D$6&amp;" AND LocalMonth("&amp;$E$17&amp;")="&amp;$C$6&amp;" AND LocalDay("&amp;$E$17&amp;")="&amp;$B$6&amp;" AND LocalHour("&amp;$E$17&amp;")="&amp;F227&amp;" AND LocalMinute("&amp;$E$17&amp;")="&amp;G227&amp;"))", "Bar", "", "Close", "5", "0", "", "", "","FALSE","T"))</f>
        <v/>
      </c>
      <c r="X227" s="115" t="str">
        <f>IF(O227=1,"",RTD("cqg.rtd",,"StudyData", "(Vol("&amp;$E$18&amp;")when  (LocalYear("&amp;$E$18&amp;")="&amp;$D$7&amp;" AND LocalMonth("&amp;$E$18&amp;")="&amp;$C$7&amp;" AND LocalDay("&amp;$E$18&amp;")="&amp;$B$7&amp;" AND LocalHour("&amp;$E$18&amp;")="&amp;F227&amp;" AND LocalMinute("&amp;$E$18&amp;")="&amp;G227&amp;"))", "Bar", "", "Close", "5", "0", "", "", "","FALSE","T"))</f>
        <v/>
      </c>
      <c r="Y227" s="115" t="str">
        <f>IF(O227=1,"",RTD("cqg.rtd",,"StudyData", "(Vol("&amp;$E$19&amp;")when  (LocalYear("&amp;$E$19&amp;")="&amp;$D$8&amp;" AND LocalMonth("&amp;$E$19&amp;")="&amp;$C$8&amp;" AND LocalDay("&amp;$E$19&amp;")="&amp;$B$8&amp;" AND LocalHour("&amp;$E$19&amp;")="&amp;F227&amp;" AND LocalMinute("&amp;$E$19&amp;")="&amp;G227&amp;"))", "Bar", "", "Close", "5", "0", "", "", "","FALSE","T"))</f>
        <v/>
      </c>
      <c r="Z227" s="115" t="str">
        <f>IF(O227=1,"",RTD("cqg.rtd",,"StudyData", "(Vol("&amp;$E$20&amp;")when  (LocalYear("&amp;$E$20&amp;")="&amp;$D$9&amp;" AND LocalMonth("&amp;$E$20&amp;")="&amp;$C$9&amp;" AND LocalDay("&amp;$E$20&amp;")="&amp;$B$9&amp;" AND LocalHour("&amp;$E$20&amp;")="&amp;F227&amp;" AND LocalMinute("&amp;$E$20&amp;")="&amp;G227&amp;"))", "Bar", "", "Close", "5", "0", "", "", "","FALSE","T"))</f>
        <v/>
      </c>
      <c r="AA227" s="115" t="str">
        <f>IF(O227=1,"",RTD("cqg.rtd",,"StudyData", "(Vol("&amp;$E$21&amp;")when  (LocalYear("&amp;$E$21&amp;")="&amp;$D$10&amp;" AND LocalMonth("&amp;$E$21&amp;")="&amp;$C$10&amp;" AND LocalDay("&amp;$E$21&amp;")="&amp;$B$10&amp;" AND LocalHour("&amp;$E$21&amp;")="&amp;F227&amp;" AND LocalMinute("&amp;$E$21&amp;")="&amp;G227&amp;"))", "Bar", "", "Close", "5", "0", "", "", "","FALSE","T"))</f>
        <v/>
      </c>
      <c r="AB227" s="115" t="str">
        <f>IF(O227=1,"",RTD("cqg.rtd",,"StudyData", "(Vol("&amp;$E$21&amp;")when  (LocalYear("&amp;$E$21&amp;")="&amp;$D$11&amp;" AND LocalMonth("&amp;$E$21&amp;")="&amp;$C$11&amp;" AND LocalDay("&amp;$E$21&amp;")="&amp;$B$11&amp;" AND LocalHour("&amp;$E$21&amp;")="&amp;F227&amp;" AND LocalMinute("&amp;$E$21&amp;")="&amp;G227&amp;"))", "Bar", "", "Close", "5", "0", "", "", "","FALSE","T"))</f>
        <v/>
      </c>
      <c r="AC227" s="116" t="str">
        <f t="shared" si="30"/>
        <v/>
      </c>
      <c r="AE227" s="115" t="str">
        <f ca="1">IF($R227=1,SUM($S$1:S227),"")</f>
        <v/>
      </c>
      <c r="AF227" s="115" t="str">
        <f ca="1">IF($R227=1,SUM($T$1:T227),"")</f>
        <v/>
      </c>
      <c r="AG227" s="115" t="str">
        <f ca="1">IF($R227=1,SUM($U$1:U227),"")</f>
        <v/>
      </c>
      <c r="AH227" s="115" t="str">
        <f ca="1">IF($R227=1,SUM($V$1:V227),"")</f>
        <v/>
      </c>
      <c r="AI227" s="115" t="str">
        <f ca="1">IF($R227=1,SUM($W$1:W227),"")</f>
        <v/>
      </c>
      <c r="AJ227" s="115" t="str">
        <f ca="1">IF($R227=1,SUM($X$1:X227),"")</f>
        <v/>
      </c>
      <c r="AK227" s="115" t="str">
        <f ca="1">IF($R227=1,SUM($Y$1:Y227),"")</f>
        <v/>
      </c>
      <c r="AL227" s="115" t="str">
        <f ca="1">IF($R227=1,SUM($Z$1:Z227),"")</f>
        <v/>
      </c>
      <c r="AM227" s="115" t="str">
        <f ca="1">IF($R227=1,SUM($AA$1:AA227),"")</f>
        <v/>
      </c>
      <c r="AN227" s="115" t="str">
        <f ca="1">IF($R227=1,SUM($AB$1:AB227),"")</f>
        <v/>
      </c>
      <c r="AO227" s="115" t="str">
        <f ca="1">IF($R227=1,SUM($AC$1:AC227),"")</f>
        <v/>
      </c>
      <c r="AQ227" s="120" t="str">
        <f t="shared" si="35"/>
        <v>26:10</v>
      </c>
    </row>
    <row r="228" spans="6:43" x14ac:dyDescent="0.3">
      <c r="F228" s="115">
        <f t="shared" si="36"/>
        <v>26</v>
      </c>
      <c r="G228" s="117">
        <f t="shared" si="31"/>
        <v>15</v>
      </c>
      <c r="H228" s="118">
        <f t="shared" si="32"/>
        <v>1.09375</v>
      </c>
      <c r="K228" s="116" t="str">
        <f xml:space="preserve"> IF(O228=1,"",RTD("cqg.rtd",,"StudyData",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/>
      </c>
      <c r="L228" s="116" t="e">
        <f>IF(K228="",NA(),RTD("cqg.rtd",,"StudyData",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>#N/A</v>
      </c>
      <c r="O228" s="115">
        <f t="shared" si="33"/>
        <v>1</v>
      </c>
      <c r="R228" s="115">
        <f t="shared" ca="1" si="34"/>
        <v>1.1919999999999789</v>
      </c>
      <c r="S228" s="115" t="str">
        <f>IF(O228=1,"",RTD("cqg.rtd",,"StudyData", "(Vol("&amp;$E$13&amp;")when  (LocalYear("&amp;$E$13&amp;")="&amp;$D$2&amp;" AND LocalMonth("&amp;$E$13&amp;")="&amp;$C$2&amp;" AND LocalDay("&amp;$E$13&amp;")="&amp;$B$2&amp;" AND LocalHour("&amp;$E$13&amp;")="&amp;F228&amp;" AND LocalMinute("&amp;$E$13&amp;")="&amp;G228&amp;"))", "Bar", "", "Close", "5", "0", "", "", "","FALSE","T"))</f>
        <v/>
      </c>
      <c r="T228" s="115" t="str">
        <f>IF(O228=1,"",RTD("cqg.rtd",,"StudyData", "(Vol("&amp;$E$14&amp;")when  (LocalYear("&amp;$E$14&amp;")="&amp;$D$3&amp;" AND LocalMonth("&amp;$E$14&amp;")="&amp;$C$3&amp;" AND LocalDay("&amp;$E$14&amp;")="&amp;$B$3&amp;" AND LocalHour("&amp;$E$14&amp;")="&amp;F228&amp;" AND LocalMinute("&amp;$E$14&amp;")="&amp;G228&amp;"))", "Bar", "", "Close", "5", "0", "", "", "","FALSE","T"))</f>
        <v/>
      </c>
      <c r="U228" s="115" t="str">
        <f>IF(O228=1,"",RTD("cqg.rtd",,"StudyData", "(Vol("&amp;$E$15&amp;")when  (LocalYear("&amp;$E$15&amp;")="&amp;$D$4&amp;" AND LocalMonth("&amp;$E$15&amp;")="&amp;$C$4&amp;" AND LocalDay("&amp;$E$15&amp;")="&amp;$B$4&amp;" AND LocalHour("&amp;$E$15&amp;")="&amp;F228&amp;" AND LocalMinute("&amp;$E$15&amp;")="&amp;G228&amp;"))", "Bar", "", "Close", "5", "0", "", "", "","FALSE","T"))</f>
        <v/>
      </c>
      <c r="V228" s="115" t="str">
        <f>IF(O228=1,"",RTD("cqg.rtd",,"StudyData", "(Vol("&amp;$E$16&amp;")when  (LocalYear("&amp;$E$16&amp;")="&amp;$D$5&amp;" AND LocalMonth("&amp;$E$16&amp;")="&amp;$C$5&amp;" AND LocalDay("&amp;$E$16&amp;")="&amp;$B$5&amp;" AND LocalHour("&amp;$E$16&amp;")="&amp;F228&amp;" AND LocalMinute("&amp;$E$16&amp;")="&amp;G228&amp;"))", "Bar", "", "Close", "5", "0", "", "", "","FALSE","T"))</f>
        <v/>
      </c>
      <c r="W228" s="115" t="str">
        <f>IF(O228=1,"",RTD("cqg.rtd",,"StudyData", "(Vol("&amp;$E$17&amp;")when  (LocalYear("&amp;$E$17&amp;")="&amp;$D$6&amp;" AND LocalMonth("&amp;$E$17&amp;")="&amp;$C$6&amp;" AND LocalDay("&amp;$E$17&amp;")="&amp;$B$6&amp;" AND LocalHour("&amp;$E$17&amp;")="&amp;F228&amp;" AND LocalMinute("&amp;$E$17&amp;")="&amp;G228&amp;"))", "Bar", "", "Close", "5", "0", "", "", "","FALSE","T"))</f>
        <v/>
      </c>
      <c r="X228" s="115" t="str">
        <f>IF(O228=1,"",RTD("cqg.rtd",,"StudyData", "(Vol("&amp;$E$18&amp;")when  (LocalYear("&amp;$E$18&amp;")="&amp;$D$7&amp;" AND LocalMonth("&amp;$E$18&amp;")="&amp;$C$7&amp;" AND LocalDay("&amp;$E$18&amp;")="&amp;$B$7&amp;" AND LocalHour("&amp;$E$18&amp;")="&amp;F228&amp;" AND LocalMinute("&amp;$E$18&amp;")="&amp;G228&amp;"))", "Bar", "", "Close", "5", "0", "", "", "","FALSE","T"))</f>
        <v/>
      </c>
      <c r="Y228" s="115" t="str">
        <f>IF(O228=1,"",RTD("cqg.rtd",,"StudyData", "(Vol("&amp;$E$19&amp;")when  (LocalYear("&amp;$E$19&amp;")="&amp;$D$8&amp;" AND LocalMonth("&amp;$E$19&amp;")="&amp;$C$8&amp;" AND LocalDay("&amp;$E$19&amp;")="&amp;$B$8&amp;" AND LocalHour("&amp;$E$19&amp;")="&amp;F228&amp;" AND LocalMinute("&amp;$E$19&amp;")="&amp;G228&amp;"))", "Bar", "", "Close", "5", "0", "", "", "","FALSE","T"))</f>
        <v/>
      </c>
      <c r="Z228" s="115" t="str">
        <f>IF(O228=1,"",RTD("cqg.rtd",,"StudyData", "(Vol("&amp;$E$20&amp;")when  (LocalYear("&amp;$E$20&amp;")="&amp;$D$9&amp;" AND LocalMonth("&amp;$E$20&amp;")="&amp;$C$9&amp;" AND LocalDay("&amp;$E$20&amp;")="&amp;$B$9&amp;" AND LocalHour("&amp;$E$20&amp;")="&amp;F228&amp;" AND LocalMinute("&amp;$E$20&amp;")="&amp;G228&amp;"))", "Bar", "", "Close", "5", "0", "", "", "","FALSE","T"))</f>
        <v/>
      </c>
      <c r="AA228" s="115" t="str">
        <f>IF(O228=1,"",RTD("cqg.rtd",,"StudyData", "(Vol("&amp;$E$21&amp;")when  (LocalYear("&amp;$E$21&amp;")="&amp;$D$10&amp;" AND LocalMonth("&amp;$E$21&amp;")="&amp;$C$10&amp;" AND LocalDay("&amp;$E$21&amp;")="&amp;$B$10&amp;" AND LocalHour("&amp;$E$21&amp;")="&amp;F228&amp;" AND LocalMinute("&amp;$E$21&amp;")="&amp;G228&amp;"))", "Bar", "", "Close", "5", "0", "", "", "","FALSE","T"))</f>
        <v/>
      </c>
      <c r="AB228" s="115" t="str">
        <f>IF(O228=1,"",RTD("cqg.rtd",,"StudyData", "(Vol("&amp;$E$21&amp;")when  (LocalYear("&amp;$E$21&amp;")="&amp;$D$11&amp;" AND LocalMonth("&amp;$E$21&amp;")="&amp;$C$11&amp;" AND LocalDay("&amp;$E$21&amp;")="&amp;$B$11&amp;" AND LocalHour("&amp;$E$21&amp;")="&amp;F228&amp;" AND LocalMinute("&amp;$E$21&amp;")="&amp;G228&amp;"))", "Bar", "", "Close", "5", "0", "", "", "","FALSE","T"))</f>
        <v/>
      </c>
      <c r="AC228" s="116" t="str">
        <f t="shared" si="30"/>
        <v/>
      </c>
      <c r="AE228" s="115" t="str">
        <f ca="1">IF($R228=1,SUM($S$1:S228),"")</f>
        <v/>
      </c>
      <c r="AF228" s="115" t="str">
        <f ca="1">IF($R228=1,SUM($T$1:T228),"")</f>
        <v/>
      </c>
      <c r="AG228" s="115" t="str">
        <f ca="1">IF($R228=1,SUM($U$1:U228),"")</f>
        <v/>
      </c>
      <c r="AH228" s="115" t="str">
        <f ca="1">IF($R228=1,SUM($V$1:V228),"")</f>
        <v/>
      </c>
      <c r="AI228" s="115" t="str">
        <f ca="1">IF($R228=1,SUM($W$1:W228),"")</f>
        <v/>
      </c>
      <c r="AJ228" s="115" t="str">
        <f ca="1">IF($R228=1,SUM($X$1:X228),"")</f>
        <v/>
      </c>
      <c r="AK228" s="115" t="str">
        <f ca="1">IF($R228=1,SUM($Y$1:Y228),"")</f>
        <v/>
      </c>
      <c r="AL228" s="115" t="str">
        <f ca="1">IF($R228=1,SUM($Z$1:Z228),"")</f>
        <v/>
      </c>
      <c r="AM228" s="115" t="str">
        <f ca="1">IF($R228=1,SUM($AA$1:AA228),"")</f>
        <v/>
      </c>
      <c r="AN228" s="115" t="str">
        <f ca="1">IF($R228=1,SUM($AB$1:AB228),"")</f>
        <v/>
      </c>
      <c r="AO228" s="115" t="str">
        <f ca="1">IF($R228=1,SUM($AC$1:AC228),"")</f>
        <v/>
      </c>
      <c r="AQ228" s="120" t="str">
        <f t="shared" si="35"/>
        <v>26:15</v>
      </c>
    </row>
    <row r="229" spans="6:43" x14ac:dyDescent="0.3">
      <c r="F229" s="115">
        <f t="shared" si="36"/>
        <v>26</v>
      </c>
      <c r="G229" s="117">
        <f t="shared" si="31"/>
        <v>20</v>
      </c>
      <c r="H229" s="118">
        <f t="shared" si="32"/>
        <v>1.0972222222222221</v>
      </c>
      <c r="K229" s="116" t="str">
        <f xml:space="preserve"> IF(O229=1,"",RTD("cqg.rtd",,"StudyData",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/>
      </c>
      <c r="L229" s="116" t="e">
        <f>IF(K229="",NA(),RTD("cqg.rtd",,"StudyData",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>#N/A</v>
      </c>
      <c r="O229" s="115">
        <f t="shared" si="33"/>
        <v>1</v>
      </c>
      <c r="R229" s="115">
        <f t="shared" ca="1" si="34"/>
        <v>1.1929999999999787</v>
      </c>
      <c r="S229" s="115" t="str">
        <f>IF(O229=1,"",RTD("cqg.rtd",,"StudyData", "(Vol("&amp;$E$13&amp;")when  (LocalYear("&amp;$E$13&amp;")="&amp;$D$2&amp;" AND LocalMonth("&amp;$E$13&amp;")="&amp;$C$2&amp;" AND LocalDay("&amp;$E$13&amp;")="&amp;$B$2&amp;" AND LocalHour("&amp;$E$13&amp;")="&amp;F229&amp;" AND LocalMinute("&amp;$E$13&amp;")="&amp;G229&amp;"))", "Bar", "", "Close", "5", "0", "", "", "","FALSE","T"))</f>
        <v/>
      </c>
      <c r="T229" s="115" t="str">
        <f>IF(O229=1,"",RTD("cqg.rtd",,"StudyData", "(Vol("&amp;$E$14&amp;")when  (LocalYear("&amp;$E$14&amp;")="&amp;$D$3&amp;" AND LocalMonth("&amp;$E$14&amp;")="&amp;$C$3&amp;" AND LocalDay("&amp;$E$14&amp;")="&amp;$B$3&amp;" AND LocalHour("&amp;$E$14&amp;")="&amp;F229&amp;" AND LocalMinute("&amp;$E$14&amp;")="&amp;G229&amp;"))", "Bar", "", "Close", "5", "0", "", "", "","FALSE","T"))</f>
        <v/>
      </c>
      <c r="U229" s="115" t="str">
        <f>IF(O229=1,"",RTD("cqg.rtd",,"StudyData", "(Vol("&amp;$E$15&amp;")when  (LocalYear("&amp;$E$15&amp;")="&amp;$D$4&amp;" AND LocalMonth("&amp;$E$15&amp;")="&amp;$C$4&amp;" AND LocalDay("&amp;$E$15&amp;")="&amp;$B$4&amp;" AND LocalHour("&amp;$E$15&amp;")="&amp;F229&amp;" AND LocalMinute("&amp;$E$15&amp;")="&amp;G229&amp;"))", "Bar", "", "Close", "5", "0", "", "", "","FALSE","T"))</f>
        <v/>
      </c>
      <c r="V229" s="115" t="str">
        <f>IF(O229=1,"",RTD("cqg.rtd",,"StudyData", "(Vol("&amp;$E$16&amp;")when  (LocalYear("&amp;$E$16&amp;")="&amp;$D$5&amp;" AND LocalMonth("&amp;$E$16&amp;")="&amp;$C$5&amp;" AND LocalDay("&amp;$E$16&amp;")="&amp;$B$5&amp;" AND LocalHour("&amp;$E$16&amp;")="&amp;F229&amp;" AND LocalMinute("&amp;$E$16&amp;")="&amp;G229&amp;"))", "Bar", "", "Close", "5", "0", "", "", "","FALSE","T"))</f>
        <v/>
      </c>
      <c r="W229" s="115" t="str">
        <f>IF(O229=1,"",RTD("cqg.rtd",,"StudyData", "(Vol("&amp;$E$17&amp;")when  (LocalYear("&amp;$E$17&amp;")="&amp;$D$6&amp;" AND LocalMonth("&amp;$E$17&amp;")="&amp;$C$6&amp;" AND LocalDay("&amp;$E$17&amp;")="&amp;$B$6&amp;" AND LocalHour("&amp;$E$17&amp;")="&amp;F229&amp;" AND LocalMinute("&amp;$E$17&amp;")="&amp;G229&amp;"))", "Bar", "", "Close", "5", "0", "", "", "","FALSE","T"))</f>
        <v/>
      </c>
      <c r="X229" s="115" t="str">
        <f>IF(O229=1,"",RTD("cqg.rtd",,"StudyData", "(Vol("&amp;$E$18&amp;")when  (LocalYear("&amp;$E$18&amp;")="&amp;$D$7&amp;" AND LocalMonth("&amp;$E$18&amp;")="&amp;$C$7&amp;" AND LocalDay("&amp;$E$18&amp;")="&amp;$B$7&amp;" AND LocalHour("&amp;$E$18&amp;")="&amp;F229&amp;" AND LocalMinute("&amp;$E$18&amp;")="&amp;G229&amp;"))", "Bar", "", "Close", "5", "0", "", "", "","FALSE","T"))</f>
        <v/>
      </c>
      <c r="Y229" s="115" t="str">
        <f>IF(O229=1,"",RTD("cqg.rtd",,"StudyData", "(Vol("&amp;$E$19&amp;")when  (LocalYear("&amp;$E$19&amp;")="&amp;$D$8&amp;" AND LocalMonth("&amp;$E$19&amp;")="&amp;$C$8&amp;" AND LocalDay("&amp;$E$19&amp;")="&amp;$B$8&amp;" AND LocalHour("&amp;$E$19&amp;")="&amp;F229&amp;" AND LocalMinute("&amp;$E$19&amp;")="&amp;G229&amp;"))", "Bar", "", "Close", "5", "0", "", "", "","FALSE","T"))</f>
        <v/>
      </c>
      <c r="Z229" s="115" t="str">
        <f>IF(O229=1,"",RTD("cqg.rtd",,"StudyData", "(Vol("&amp;$E$20&amp;")when  (LocalYear("&amp;$E$20&amp;")="&amp;$D$9&amp;" AND LocalMonth("&amp;$E$20&amp;")="&amp;$C$9&amp;" AND LocalDay("&amp;$E$20&amp;")="&amp;$B$9&amp;" AND LocalHour("&amp;$E$20&amp;")="&amp;F229&amp;" AND LocalMinute("&amp;$E$20&amp;")="&amp;G229&amp;"))", "Bar", "", "Close", "5", "0", "", "", "","FALSE","T"))</f>
        <v/>
      </c>
      <c r="AA229" s="115" t="str">
        <f>IF(O229=1,"",RTD("cqg.rtd",,"StudyData", "(Vol("&amp;$E$21&amp;")when  (LocalYear("&amp;$E$21&amp;")="&amp;$D$10&amp;" AND LocalMonth("&amp;$E$21&amp;")="&amp;$C$10&amp;" AND LocalDay("&amp;$E$21&amp;")="&amp;$B$10&amp;" AND LocalHour("&amp;$E$21&amp;")="&amp;F229&amp;" AND LocalMinute("&amp;$E$21&amp;")="&amp;G229&amp;"))", "Bar", "", "Close", "5", "0", "", "", "","FALSE","T"))</f>
        <v/>
      </c>
      <c r="AB229" s="115" t="str">
        <f>IF(O229=1,"",RTD("cqg.rtd",,"StudyData", "(Vol("&amp;$E$21&amp;")when  (LocalYear("&amp;$E$21&amp;")="&amp;$D$11&amp;" AND LocalMonth("&amp;$E$21&amp;")="&amp;$C$11&amp;" AND LocalDay("&amp;$E$21&amp;")="&amp;$B$11&amp;" AND LocalHour("&amp;$E$21&amp;")="&amp;F229&amp;" AND LocalMinute("&amp;$E$21&amp;")="&amp;G229&amp;"))", "Bar", "", "Close", "5", "0", "", "", "","FALSE","T"))</f>
        <v/>
      </c>
      <c r="AC229" s="116" t="str">
        <f t="shared" si="30"/>
        <v/>
      </c>
      <c r="AE229" s="115" t="str">
        <f ca="1">IF($R229=1,SUM($S$1:S229),"")</f>
        <v/>
      </c>
      <c r="AF229" s="115" t="str">
        <f ca="1">IF($R229=1,SUM($T$1:T229),"")</f>
        <v/>
      </c>
      <c r="AG229" s="115" t="str">
        <f ca="1">IF($R229=1,SUM($U$1:U229),"")</f>
        <v/>
      </c>
      <c r="AH229" s="115" t="str">
        <f ca="1">IF($R229=1,SUM($V$1:V229),"")</f>
        <v/>
      </c>
      <c r="AI229" s="115" t="str">
        <f ca="1">IF($R229=1,SUM($W$1:W229),"")</f>
        <v/>
      </c>
      <c r="AJ229" s="115" t="str">
        <f ca="1">IF($R229=1,SUM($X$1:X229),"")</f>
        <v/>
      </c>
      <c r="AK229" s="115" t="str">
        <f ca="1">IF($R229=1,SUM($Y$1:Y229),"")</f>
        <v/>
      </c>
      <c r="AL229" s="115" t="str">
        <f ca="1">IF($R229=1,SUM($Z$1:Z229),"")</f>
        <v/>
      </c>
      <c r="AM229" s="115" t="str">
        <f ca="1">IF($R229=1,SUM($AA$1:AA229),"")</f>
        <v/>
      </c>
      <c r="AN229" s="115" t="str">
        <f ca="1">IF($R229=1,SUM($AB$1:AB229),"")</f>
        <v/>
      </c>
      <c r="AO229" s="115" t="str">
        <f ca="1">IF($R229=1,SUM($AC$1:AC229),"")</f>
        <v/>
      </c>
      <c r="AQ229" s="120" t="str">
        <f t="shared" si="35"/>
        <v>26:20</v>
      </c>
    </row>
    <row r="230" spans="6:43" x14ac:dyDescent="0.3">
      <c r="F230" s="115">
        <f t="shared" si="36"/>
        <v>26</v>
      </c>
      <c r="G230" s="117">
        <f t="shared" si="31"/>
        <v>25</v>
      </c>
      <c r="H230" s="118">
        <f t="shared" si="32"/>
        <v>1.1006944444444444</v>
      </c>
      <c r="K230" s="116" t="str">
        <f xml:space="preserve"> IF(O230=1,"",RTD("cqg.rtd",,"StudyData",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/>
      </c>
      <c r="L230" s="116" t="e">
        <f>IF(K230="",NA(),RTD("cqg.rtd",,"StudyData",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>#N/A</v>
      </c>
      <c r="O230" s="115">
        <f t="shared" si="33"/>
        <v>1</v>
      </c>
      <c r="R230" s="115">
        <f t="shared" ca="1" si="34"/>
        <v>1.1939999999999786</v>
      </c>
      <c r="S230" s="115" t="str">
        <f>IF(O230=1,"",RTD("cqg.rtd",,"StudyData", "(Vol("&amp;$E$13&amp;")when  (LocalYear("&amp;$E$13&amp;")="&amp;$D$2&amp;" AND LocalMonth("&amp;$E$13&amp;")="&amp;$C$2&amp;" AND LocalDay("&amp;$E$13&amp;")="&amp;$B$2&amp;" AND LocalHour("&amp;$E$13&amp;")="&amp;F230&amp;" AND LocalMinute("&amp;$E$13&amp;")="&amp;G230&amp;"))", "Bar", "", "Close", "5", "0", "", "", "","FALSE","T"))</f>
        <v/>
      </c>
      <c r="T230" s="115" t="str">
        <f>IF(O230=1,"",RTD("cqg.rtd",,"StudyData", "(Vol("&amp;$E$14&amp;")when  (LocalYear("&amp;$E$14&amp;")="&amp;$D$3&amp;" AND LocalMonth("&amp;$E$14&amp;")="&amp;$C$3&amp;" AND LocalDay("&amp;$E$14&amp;")="&amp;$B$3&amp;" AND LocalHour("&amp;$E$14&amp;")="&amp;F230&amp;" AND LocalMinute("&amp;$E$14&amp;")="&amp;G230&amp;"))", "Bar", "", "Close", "5", "0", "", "", "","FALSE","T"))</f>
        <v/>
      </c>
      <c r="U230" s="115" t="str">
        <f>IF(O230=1,"",RTD("cqg.rtd",,"StudyData", "(Vol("&amp;$E$15&amp;")when  (LocalYear("&amp;$E$15&amp;")="&amp;$D$4&amp;" AND LocalMonth("&amp;$E$15&amp;")="&amp;$C$4&amp;" AND LocalDay("&amp;$E$15&amp;")="&amp;$B$4&amp;" AND LocalHour("&amp;$E$15&amp;")="&amp;F230&amp;" AND LocalMinute("&amp;$E$15&amp;")="&amp;G230&amp;"))", "Bar", "", "Close", "5", "0", "", "", "","FALSE","T"))</f>
        <v/>
      </c>
      <c r="V230" s="115" t="str">
        <f>IF(O230=1,"",RTD("cqg.rtd",,"StudyData", "(Vol("&amp;$E$16&amp;")when  (LocalYear("&amp;$E$16&amp;")="&amp;$D$5&amp;" AND LocalMonth("&amp;$E$16&amp;")="&amp;$C$5&amp;" AND LocalDay("&amp;$E$16&amp;")="&amp;$B$5&amp;" AND LocalHour("&amp;$E$16&amp;")="&amp;F230&amp;" AND LocalMinute("&amp;$E$16&amp;")="&amp;G230&amp;"))", "Bar", "", "Close", "5", "0", "", "", "","FALSE","T"))</f>
        <v/>
      </c>
      <c r="W230" s="115" t="str">
        <f>IF(O230=1,"",RTD("cqg.rtd",,"StudyData", "(Vol("&amp;$E$17&amp;")when  (LocalYear("&amp;$E$17&amp;")="&amp;$D$6&amp;" AND LocalMonth("&amp;$E$17&amp;")="&amp;$C$6&amp;" AND LocalDay("&amp;$E$17&amp;")="&amp;$B$6&amp;" AND LocalHour("&amp;$E$17&amp;")="&amp;F230&amp;" AND LocalMinute("&amp;$E$17&amp;")="&amp;G230&amp;"))", "Bar", "", "Close", "5", "0", "", "", "","FALSE","T"))</f>
        <v/>
      </c>
      <c r="X230" s="115" t="str">
        <f>IF(O230=1,"",RTD("cqg.rtd",,"StudyData", "(Vol("&amp;$E$18&amp;")when  (LocalYear("&amp;$E$18&amp;")="&amp;$D$7&amp;" AND LocalMonth("&amp;$E$18&amp;")="&amp;$C$7&amp;" AND LocalDay("&amp;$E$18&amp;")="&amp;$B$7&amp;" AND LocalHour("&amp;$E$18&amp;")="&amp;F230&amp;" AND LocalMinute("&amp;$E$18&amp;")="&amp;G230&amp;"))", "Bar", "", "Close", "5", "0", "", "", "","FALSE","T"))</f>
        <v/>
      </c>
      <c r="Y230" s="115" t="str">
        <f>IF(O230=1,"",RTD("cqg.rtd",,"StudyData", "(Vol("&amp;$E$19&amp;")when  (LocalYear("&amp;$E$19&amp;")="&amp;$D$8&amp;" AND LocalMonth("&amp;$E$19&amp;")="&amp;$C$8&amp;" AND LocalDay("&amp;$E$19&amp;")="&amp;$B$8&amp;" AND LocalHour("&amp;$E$19&amp;")="&amp;F230&amp;" AND LocalMinute("&amp;$E$19&amp;")="&amp;G230&amp;"))", "Bar", "", "Close", "5", "0", "", "", "","FALSE","T"))</f>
        <v/>
      </c>
      <c r="Z230" s="115" t="str">
        <f>IF(O230=1,"",RTD("cqg.rtd",,"StudyData", "(Vol("&amp;$E$20&amp;")when  (LocalYear("&amp;$E$20&amp;")="&amp;$D$9&amp;" AND LocalMonth("&amp;$E$20&amp;")="&amp;$C$9&amp;" AND LocalDay("&amp;$E$20&amp;")="&amp;$B$9&amp;" AND LocalHour("&amp;$E$20&amp;")="&amp;F230&amp;" AND LocalMinute("&amp;$E$20&amp;")="&amp;G230&amp;"))", "Bar", "", "Close", "5", "0", "", "", "","FALSE","T"))</f>
        <v/>
      </c>
      <c r="AA230" s="115" t="str">
        <f>IF(O230=1,"",RTD("cqg.rtd",,"StudyData", "(Vol("&amp;$E$21&amp;")when  (LocalYear("&amp;$E$21&amp;")="&amp;$D$10&amp;" AND LocalMonth("&amp;$E$21&amp;")="&amp;$C$10&amp;" AND LocalDay("&amp;$E$21&amp;")="&amp;$B$10&amp;" AND LocalHour("&amp;$E$21&amp;")="&amp;F230&amp;" AND LocalMinute("&amp;$E$21&amp;")="&amp;G230&amp;"))", "Bar", "", "Close", "5", "0", "", "", "","FALSE","T"))</f>
        <v/>
      </c>
      <c r="AB230" s="115" t="str">
        <f>IF(O230=1,"",RTD("cqg.rtd",,"StudyData", "(Vol("&amp;$E$21&amp;")when  (LocalYear("&amp;$E$21&amp;")="&amp;$D$11&amp;" AND LocalMonth("&amp;$E$21&amp;")="&amp;$C$11&amp;" AND LocalDay("&amp;$E$21&amp;")="&amp;$B$11&amp;" AND LocalHour("&amp;$E$21&amp;")="&amp;F230&amp;" AND LocalMinute("&amp;$E$21&amp;")="&amp;G230&amp;"))", "Bar", "", "Close", "5", "0", "", "", "","FALSE","T"))</f>
        <v/>
      </c>
      <c r="AC230" s="116" t="str">
        <f t="shared" si="30"/>
        <v/>
      </c>
      <c r="AE230" s="115" t="str">
        <f ca="1">IF($R230=1,SUM($S$1:S230),"")</f>
        <v/>
      </c>
      <c r="AF230" s="115" t="str">
        <f ca="1">IF($R230=1,SUM($T$1:T230),"")</f>
        <v/>
      </c>
      <c r="AG230" s="115" t="str">
        <f ca="1">IF($R230=1,SUM($U$1:U230),"")</f>
        <v/>
      </c>
      <c r="AH230" s="115" t="str">
        <f ca="1">IF($R230=1,SUM($V$1:V230),"")</f>
        <v/>
      </c>
      <c r="AI230" s="115" t="str">
        <f ca="1">IF($R230=1,SUM($W$1:W230),"")</f>
        <v/>
      </c>
      <c r="AJ230" s="115" t="str">
        <f ca="1">IF($R230=1,SUM($X$1:X230),"")</f>
        <v/>
      </c>
      <c r="AK230" s="115" t="str">
        <f ca="1">IF($R230=1,SUM($Y$1:Y230),"")</f>
        <v/>
      </c>
      <c r="AL230" s="115" t="str">
        <f ca="1">IF($R230=1,SUM($Z$1:Z230),"")</f>
        <v/>
      </c>
      <c r="AM230" s="115" t="str">
        <f ca="1">IF($R230=1,SUM($AA$1:AA230),"")</f>
        <v/>
      </c>
      <c r="AN230" s="115" t="str">
        <f ca="1">IF($R230=1,SUM($AB$1:AB230),"")</f>
        <v/>
      </c>
      <c r="AO230" s="115" t="str">
        <f ca="1">IF($R230=1,SUM($AC$1:AC230),"")</f>
        <v/>
      </c>
      <c r="AQ230" s="120" t="str">
        <f t="shared" si="35"/>
        <v>26:25</v>
      </c>
    </row>
    <row r="231" spans="6:43" x14ac:dyDescent="0.3">
      <c r="F231" s="115">
        <f t="shared" si="36"/>
        <v>26</v>
      </c>
      <c r="G231" s="117">
        <f t="shared" si="31"/>
        <v>30</v>
      </c>
      <c r="H231" s="118">
        <f t="shared" si="32"/>
        <v>1.1041666666666667</v>
      </c>
      <c r="K231" s="116" t="str">
        <f xml:space="preserve"> IF(O231=1,"",RTD("cqg.rtd",,"StudyData",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/>
      </c>
      <c r="L231" s="116" t="e">
        <f>IF(K231="",NA(),RTD("cqg.rtd",,"StudyData",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>#N/A</v>
      </c>
      <c r="O231" s="115">
        <f t="shared" si="33"/>
        <v>1</v>
      </c>
      <c r="R231" s="115">
        <f t="shared" ca="1" si="34"/>
        <v>1.1949999999999785</v>
      </c>
      <c r="S231" s="115" t="str">
        <f>IF(O231=1,"",RTD("cqg.rtd",,"StudyData", "(Vol("&amp;$E$13&amp;")when  (LocalYear("&amp;$E$13&amp;")="&amp;$D$2&amp;" AND LocalMonth("&amp;$E$13&amp;")="&amp;$C$2&amp;" AND LocalDay("&amp;$E$13&amp;")="&amp;$B$2&amp;" AND LocalHour("&amp;$E$13&amp;")="&amp;F231&amp;" AND LocalMinute("&amp;$E$13&amp;")="&amp;G231&amp;"))", "Bar", "", "Close", "5", "0", "", "", "","FALSE","T"))</f>
        <v/>
      </c>
      <c r="T231" s="115" t="str">
        <f>IF(O231=1,"",RTD("cqg.rtd",,"StudyData", "(Vol("&amp;$E$14&amp;")when  (LocalYear("&amp;$E$14&amp;")="&amp;$D$3&amp;" AND LocalMonth("&amp;$E$14&amp;")="&amp;$C$3&amp;" AND LocalDay("&amp;$E$14&amp;")="&amp;$B$3&amp;" AND LocalHour("&amp;$E$14&amp;")="&amp;F231&amp;" AND LocalMinute("&amp;$E$14&amp;")="&amp;G231&amp;"))", "Bar", "", "Close", "5", "0", "", "", "","FALSE","T"))</f>
        <v/>
      </c>
      <c r="U231" s="115" t="str">
        <f>IF(O231=1,"",RTD("cqg.rtd",,"StudyData", "(Vol("&amp;$E$15&amp;")when  (LocalYear("&amp;$E$15&amp;")="&amp;$D$4&amp;" AND LocalMonth("&amp;$E$15&amp;")="&amp;$C$4&amp;" AND LocalDay("&amp;$E$15&amp;")="&amp;$B$4&amp;" AND LocalHour("&amp;$E$15&amp;")="&amp;F231&amp;" AND LocalMinute("&amp;$E$15&amp;")="&amp;G231&amp;"))", "Bar", "", "Close", "5", "0", "", "", "","FALSE","T"))</f>
        <v/>
      </c>
      <c r="V231" s="115" t="str">
        <f>IF(O231=1,"",RTD("cqg.rtd",,"StudyData", "(Vol("&amp;$E$16&amp;")when  (LocalYear("&amp;$E$16&amp;")="&amp;$D$5&amp;" AND LocalMonth("&amp;$E$16&amp;")="&amp;$C$5&amp;" AND LocalDay("&amp;$E$16&amp;")="&amp;$B$5&amp;" AND LocalHour("&amp;$E$16&amp;")="&amp;F231&amp;" AND LocalMinute("&amp;$E$16&amp;")="&amp;G231&amp;"))", "Bar", "", "Close", "5", "0", "", "", "","FALSE","T"))</f>
        <v/>
      </c>
      <c r="W231" s="115" t="str">
        <f>IF(O231=1,"",RTD("cqg.rtd",,"StudyData", "(Vol("&amp;$E$17&amp;")when  (LocalYear("&amp;$E$17&amp;")="&amp;$D$6&amp;" AND LocalMonth("&amp;$E$17&amp;")="&amp;$C$6&amp;" AND LocalDay("&amp;$E$17&amp;")="&amp;$B$6&amp;" AND LocalHour("&amp;$E$17&amp;")="&amp;F231&amp;" AND LocalMinute("&amp;$E$17&amp;")="&amp;G231&amp;"))", "Bar", "", "Close", "5", "0", "", "", "","FALSE","T"))</f>
        <v/>
      </c>
      <c r="X231" s="115" t="str">
        <f>IF(O231=1,"",RTD("cqg.rtd",,"StudyData", "(Vol("&amp;$E$18&amp;")when  (LocalYear("&amp;$E$18&amp;")="&amp;$D$7&amp;" AND LocalMonth("&amp;$E$18&amp;")="&amp;$C$7&amp;" AND LocalDay("&amp;$E$18&amp;")="&amp;$B$7&amp;" AND LocalHour("&amp;$E$18&amp;")="&amp;F231&amp;" AND LocalMinute("&amp;$E$18&amp;")="&amp;G231&amp;"))", "Bar", "", "Close", "5", "0", "", "", "","FALSE","T"))</f>
        <v/>
      </c>
      <c r="Y231" s="115" t="str">
        <f>IF(O231=1,"",RTD("cqg.rtd",,"StudyData", "(Vol("&amp;$E$19&amp;")when  (LocalYear("&amp;$E$19&amp;")="&amp;$D$8&amp;" AND LocalMonth("&amp;$E$19&amp;")="&amp;$C$8&amp;" AND LocalDay("&amp;$E$19&amp;")="&amp;$B$8&amp;" AND LocalHour("&amp;$E$19&amp;")="&amp;F231&amp;" AND LocalMinute("&amp;$E$19&amp;")="&amp;G231&amp;"))", "Bar", "", "Close", "5", "0", "", "", "","FALSE","T"))</f>
        <v/>
      </c>
      <c r="Z231" s="115" t="str">
        <f>IF(O231=1,"",RTD("cqg.rtd",,"StudyData", "(Vol("&amp;$E$20&amp;")when  (LocalYear("&amp;$E$20&amp;")="&amp;$D$9&amp;" AND LocalMonth("&amp;$E$20&amp;")="&amp;$C$9&amp;" AND LocalDay("&amp;$E$20&amp;")="&amp;$B$9&amp;" AND LocalHour("&amp;$E$20&amp;")="&amp;F231&amp;" AND LocalMinute("&amp;$E$20&amp;")="&amp;G231&amp;"))", "Bar", "", "Close", "5", "0", "", "", "","FALSE","T"))</f>
        <v/>
      </c>
      <c r="AA231" s="115" t="str">
        <f>IF(O231=1,"",RTD("cqg.rtd",,"StudyData", "(Vol("&amp;$E$21&amp;")when  (LocalYear("&amp;$E$21&amp;")="&amp;$D$10&amp;" AND LocalMonth("&amp;$E$21&amp;")="&amp;$C$10&amp;" AND LocalDay("&amp;$E$21&amp;")="&amp;$B$10&amp;" AND LocalHour("&amp;$E$21&amp;")="&amp;F231&amp;" AND LocalMinute("&amp;$E$21&amp;")="&amp;G231&amp;"))", "Bar", "", "Close", "5", "0", "", "", "","FALSE","T"))</f>
        <v/>
      </c>
      <c r="AB231" s="115" t="str">
        <f>IF(O231=1,"",RTD("cqg.rtd",,"StudyData", "(Vol("&amp;$E$21&amp;")when  (LocalYear("&amp;$E$21&amp;")="&amp;$D$11&amp;" AND LocalMonth("&amp;$E$21&amp;")="&amp;$C$11&amp;" AND LocalDay("&amp;$E$21&amp;")="&amp;$B$11&amp;" AND LocalHour("&amp;$E$21&amp;")="&amp;F231&amp;" AND LocalMinute("&amp;$E$21&amp;")="&amp;G231&amp;"))", "Bar", "", "Close", "5", "0", "", "", "","FALSE","T"))</f>
        <v/>
      </c>
      <c r="AC231" s="116" t="str">
        <f t="shared" si="30"/>
        <v/>
      </c>
      <c r="AE231" s="115" t="str">
        <f ca="1">IF($R231=1,SUM($S$1:S231),"")</f>
        <v/>
      </c>
      <c r="AF231" s="115" t="str">
        <f ca="1">IF($R231=1,SUM($T$1:T231),"")</f>
        <v/>
      </c>
      <c r="AG231" s="115" t="str">
        <f ca="1">IF($R231=1,SUM($U$1:U231),"")</f>
        <v/>
      </c>
      <c r="AH231" s="115" t="str">
        <f ca="1">IF($R231=1,SUM($V$1:V231),"")</f>
        <v/>
      </c>
      <c r="AI231" s="115" t="str">
        <f ca="1">IF($R231=1,SUM($W$1:W231),"")</f>
        <v/>
      </c>
      <c r="AJ231" s="115" t="str">
        <f ca="1">IF($R231=1,SUM($X$1:X231),"")</f>
        <v/>
      </c>
      <c r="AK231" s="115" t="str">
        <f ca="1">IF($R231=1,SUM($Y$1:Y231),"")</f>
        <v/>
      </c>
      <c r="AL231" s="115" t="str">
        <f ca="1">IF($R231=1,SUM($Z$1:Z231),"")</f>
        <v/>
      </c>
      <c r="AM231" s="115" t="str">
        <f ca="1">IF($R231=1,SUM($AA$1:AA231),"")</f>
        <v/>
      </c>
      <c r="AN231" s="115" t="str">
        <f ca="1">IF($R231=1,SUM($AB$1:AB231),"")</f>
        <v/>
      </c>
      <c r="AO231" s="115" t="str">
        <f ca="1">IF($R231=1,SUM($AC$1:AC231),"")</f>
        <v/>
      </c>
      <c r="AQ231" s="120" t="str">
        <f t="shared" si="35"/>
        <v>26:30</v>
      </c>
    </row>
    <row r="232" spans="6:43" x14ac:dyDescent="0.3">
      <c r="F232" s="115">
        <f t="shared" si="36"/>
        <v>26</v>
      </c>
      <c r="G232" s="117">
        <f t="shared" si="31"/>
        <v>35</v>
      </c>
      <c r="H232" s="118">
        <f t="shared" si="32"/>
        <v>1.1076388888888888</v>
      </c>
      <c r="K232" s="116" t="str">
        <f xml:space="preserve"> IF(O232=1,"",RTD("cqg.rtd",,"StudyData",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/>
      </c>
      <c r="L232" s="116" t="e">
        <f>IF(K232="",NA(),RTD("cqg.rtd",,"StudyData",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>#N/A</v>
      </c>
      <c r="O232" s="115">
        <f t="shared" si="33"/>
        <v>1</v>
      </c>
      <c r="R232" s="115">
        <f t="shared" ca="1" si="34"/>
        <v>1.1959999999999784</v>
      </c>
      <c r="S232" s="115" t="str">
        <f>IF(O232=1,"",RTD("cqg.rtd",,"StudyData", "(Vol("&amp;$E$13&amp;")when  (LocalYear("&amp;$E$13&amp;")="&amp;$D$2&amp;" AND LocalMonth("&amp;$E$13&amp;")="&amp;$C$2&amp;" AND LocalDay("&amp;$E$13&amp;")="&amp;$B$2&amp;" AND LocalHour("&amp;$E$13&amp;")="&amp;F232&amp;" AND LocalMinute("&amp;$E$13&amp;")="&amp;G232&amp;"))", "Bar", "", "Close", "5", "0", "", "", "","FALSE","T"))</f>
        <v/>
      </c>
      <c r="T232" s="115" t="str">
        <f>IF(O232=1,"",RTD("cqg.rtd",,"StudyData", "(Vol("&amp;$E$14&amp;")when  (LocalYear("&amp;$E$14&amp;")="&amp;$D$3&amp;" AND LocalMonth("&amp;$E$14&amp;")="&amp;$C$3&amp;" AND LocalDay("&amp;$E$14&amp;")="&amp;$B$3&amp;" AND LocalHour("&amp;$E$14&amp;")="&amp;F232&amp;" AND LocalMinute("&amp;$E$14&amp;")="&amp;G232&amp;"))", "Bar", "", "Close", "5", "0", "", "", "","FALSE","T"))</f>
        <v/>
      </c>
      <c r="U232" s="115" t="str">
        <f>IF(O232=1,"",RTD("cqg.rtd",,"StudyData", "(Vol("&amp;$E$15&amp;")when  (LocalYear("&amp;$E$15&amp;")="&amp;$D$4&amp;" AND LocalMonth("&amp;$E$15&amp;")="&amp;$C$4&amp;" AND LocalDay("&amp;$E$15&amp;")="&amp;$B$4&amp;" AND LocalHour("&amp;$E$15&amp;")="&amp;F232&amp;" AND LocalMinute("&amp;$E$15&amp;")="&amp;G232&amp;"))", "Bar", "", "Close", "5", "0", "", "", "","FALSE","T"))</f>
        <v/>
      </c>
      <c r="V232" s="115" t="str">
        <f>IF(O232=1,"",RTD("cqg.rtd",,"StudyData", "(Vol("&amp;$E$16&amp;")when  (LocalYear("&amp;$E$16&amp;")="&amp;$D$5&amp;" AND LocalMonth("&amp;$E$16&amp;")="&amp;$C$5&amp;" AND LocalDay("&amp;$E$16&amp;")="&amp;$B$5&amp;" AND LocalHour("&amp;$E$16&amp;")="&amp;F232&amp;" AND LocalMinute("&amp;$E$16&amp;")="&amp;G232&amp;"))", "Bar", "", "Close", "5", "0", "", "", "","FALSE","T"))</f>
        <v/>
      </c>
      <c r="W232" s="115" t="str">
        <f>IF(O232=1,"",RTD("cqg.rtd",,"StudyData", "(Vol("&amp;$E$17&amp;")when  (LocalYear("&amp;$E$17&amp;")="&amp;$D$6&amp;" AND LocalMonth("&amp;$E$17&amp;")="&amp;$C$6&amp;" AND LocalDay("&amp;$E$17&amp;")="&amp;$B$6&amp;" AND LocalHour("&amp;$E$17&amp;")="&amp;F232&amp;" AND LocalMinute("&amp;$E$17&amp;")="&amp;G232&amp;"))", "Bar", "", "Close", "5", "0", "", "", "","FALSE","T"))</f>
        <v/>
      </c>
      <c r="X232" s="115" t="str">
        <f>IF(O232=1,"",RTD("cqg.rtd",,"StudyData", "(Vol("&amp;$E$18&amp;")when  (LocalYear("&amp;$E$18&amp;")="&amp;$D$7&amp;" AND LocalMonth("&amp;$E$18&amp;")="&amp;$C$7&amp;" AND LocalDay("&amp;$E$18&amp;")="&amp;$B$7&amp;" AND LocalHour("&amp;$E$18&amp;")="&amp;F232&amp;" AND LocalMinute("&amp;$E$18&amp;")="&amp;G232&amp;"))", "Bar", "", "Close", "5", "0", "", "", "","FALSE","T"))</f>
        <v/>
      </c>
      <c r="Y232" s="115" t="str">
        <f>IF(O232=1,"",RTD("cqg.rtd",,"StudyData", "(Vol("&amp;$E$19&amp;")when  (LocalYear("&amp;$E$19&amp;")="&amp;$D$8&amp;" AND LocalMonth("&amp;$E$19&amp;")="&amp;$C$8&amp;" AND LocalDay("&amp;$E$19&amp;")="&amp;$B$8&amp;" AND LocalHour("&amp;$E$19&amp;")="&amp;F232&amp;" AND LocalMinute("&amp;$E$19&amp;")="&amp;G232&amp;"))", "Bar", "", "Close", "5", "0", "", "", "","FALSE","T"))</f>
        <v/>
      </c>
      <c r="Z232" s="115" t="str">
        <f>IF(O232=1,"",RTD("cqg.rtd",,"StudyData", "(Vol("&amp;$E$20&amp;")when  (LocalYear("&amp;$E$20&amp;")="&amp;$D$9&amp;" AND LocalMonth("&amp;$E$20&amp;")="&amp;$C$9&amp;" AND LocalDay("&amp;$E$20&amp;")="&amp;$B$9&amp;" AND LocalHour("&amp;$E$20&amp;")="&amp;F232&amp;" AND LocalMinute("&amp;$E$20&amp;")="&amp;G232&amp;"))", "Bar", "", "Close", "5", "0", "", "", "","FALSE","T"))</f>
        <v/>
      </c>
      <c r="AA232" s="115" t="str">
        <f>IF(O232=1,"",RTD("cqg.rtd",,"StudyData", "(Vol("&amp;$E$21&amp;")when  (LocalYear("&amp;$E$21&amp;")="&amp;$D$10&amp;" AND LocalMonth("&amp;$E$21&amp;")="&amp;$C$10&amp;" AND LocalDay("&amp;$E$21&amp;")="&amp;$B$10&amp;" AND LocalHour("&amp;$E$21&amp;")="&amp;F232&amp;" AND LocalMinute("&amp;$E$21&amp;")="&amp;G232&amp;"))", "Bar", "", "Close", "5", "0", "", "", "","FALSE","T"))</f>
        <v/>
      </c>
      <c r="AB232" s="115" t="str">
        <f>IF(O232=1,"",RTD("cqg.rtd",,"StudyData", "(Vol("&amp;$E$21&amp;")when  (LocalYear("&amp;$E$21&amp;")="&amp;$D$11&amp;" AND LocalMonth("&amp;$E$21&amp;")="&amp;$C$11&amp;" AND LocalDay("&amp;$E$21&amp;")="&amp;$B$11&amp;" AND LocalHour("&amp;$E$21&amp;")="&amp;F232&amp;" AND LocalMinute("&amp;$E$21&amp;")="&amp;G232&amp;"))", "Bar", "", "Close", "5", "0", "", "", "","FALSE","T"))</f>
        <v/>
      </c>
      <c r="AC232" s="116" t="str">
        <f t="shared" si="30"/>
        <v/>
      </c>
      <c r="AE232" s="115" t="str">
        <f ca="1">IF($R232=1,SUM($S$1:S232),"")</f>
        <v/>
      </c>
      <c r="AF232" s="115" t="str">
        <f ca="1">IF($R232=1,SUM($T$1:T232),"")</f>
        <v/>
      </c>
      <c r="AG232" s="115" t="str">
        <f ca="1">IF($R232=1,SUM($U$1:U232),"")</f>
        <v/>
      </c>
      <c r="AH232" s="115" t="str">
        <f ca="1">IF($R232=1,SUM($V$1:V232),"")</f>
        <v/>
      </c>
      <c r="AI232" s="115" t="str">
        <f ca="1">IF($R232=1,SUM($W$1:W232),"")</f>
        <v/>
      </c>
      <c r="AJ232" s="115" t="str">
        <f ca="1">IF($R232=1,SUM($X$1:X232),"")</f>
        <v/>
      </c>
      <c r="AK232" s="115" t="str">
        <f ca="1">IF($R232=1,SUM($Y$1:Y232),"")</f>
        <v/>
      </c>
      <c r="AL232" s="115" t="str">
        <f ca="1">IF($R232=1,SUM($Z$1:Z232),"")</f>
        <v/>
      </c>
      <c r="AM232" s="115" t="str">
        <f ca="1">IF($R232=1,SUM($AA$1:AA232),"")</f>
        <v/>
      </c>
      <c r="AN232" s="115" t="str">
        <f ca="1">IF($R232=1,SUM($AB$1:AB232),"")</f>
        <v/>
      </c>
      <c r="AO232" s="115" t="str">
        <f ca="1">IF($R232=1,SUM($AC$1:AC232),"")</f>
        <v/>
      </c>
      <c r="AQ232" s="120" t="str">
        <f t="shared" si="35"/>
        <v>26:35</v>
      </c>
    </row>
    <row r="233" spans="6:43" x14ac:dyDescent="0.3">
      <c r="F233" s="115">
        <f t="shared" si="36"/>
        <v>26</v>
      </c>
      <c r="G233" s="117">
        <f t="shared" si="31"/>
        <v>40</v>
      </c>
      <c r="H233" s="118">
        <f t="shared" si="32"/>
        <v>1.1111111111111112</v>
      </c>
      <c r="K233" s="116" t="str">
        <f xml:space="preserve"> IF(O233=1,"",RTD("cqg.rtd",,"StudyData",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/>
      </c>
      <c r="L233" s="116" t="e">
        <f>IF(K233="",NA(),RTD("cqg.rtd",,"StudyData",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>#N/A</v>
      </c>
      <c r="O233" s="115">
        <f t="shared" si="33"/>
        <v>1</v>
      </c>
      <c r="R233" s="115">
        <f t="shared" ca="1" si="34"/>
        <v>1.1969999999999783</v>
      </c>
      <c r="S233" s="115" t="str">
        <f>IF(O233=1,"",RTD("cqg.rtd",,"StudyData", "(Vol("&amp;$E$13&amp;")when  (LocalYear("&amp;$E$13&amp;")="&amp;$D$2&amp;" AND LocalMonth("&amp;$E$13&amp;")="&amp;$C$2&amp;" AND LocalDay("&amp;$E$13&amp;")="&amp;$B$2&amp;" AND LocalHour("&amp;$E$13&amp;")="&amp;F233&amp;" AND LocalMinute("&amp;$E$13&amp;")="&amp;G233&amp;"))", "Bar", "", "Close", "5", "0", "", "", "","FALSE","T"))</f>
        <v/>
      </c>
      <c r="T233" s="115" t="str">
        <f>IF(O233=1,"",RTD("cqg.rtd",,"StudyData", "(Vol("&amp;$E$14&amp;")when  (LocalYear("&amp;$E$14&amp;")="&amp;$D$3&amp;" AND LocalMonth("&amp;$E$14&amp;")="&amp;$C$3&amp;" AND LocalDay("&amp;$E$14&amp;")="&amp;$B$3&amp;" AND LocalHour("&amp;$E$14&amp;")="&amp;F233&amp;" AND LocalMinute("&amp;$E$14&amp;")="&amp;G233&amp;"))", "Bar", "", "Close", "5", "0", "", "", "","FALSE","T"))</f>
        <v/>
      </c>
      <c r="U233" s="115" t="str">
        <f>IF(O233=1,"",RTD("cqg.rtd",,"StudyData", "(Vol("&amp;$E$15&amp;")when  (LocalYear("&amp;$E$15&amp;")="&amp;$D$4&amp;" AND LocalMonth("&amp;$E$15&amp;")="&amp;$C$4&amp;" AND LocalDay("&amp;$E$15&amp;")="&amp;$B$4&amp;" AND LocalHour("&amp;$E$15&amp;")="&amp;F233&amp;" AND LocalMinute("&amp;$E$15&amp;")="&amp;G233&amp;"))", "Bar", "", "Close", "5", "0", "", "", "","FALSE","T"))</f>
        <v/>
      </c>
      <c r="V233" s="115" t="str">
        <f>IF(O233=1,"",RTD("cqg.rtd",,"StudyData", "(Vol("&amp;$E$16&amp;")when  (LocalYear("&amp;$E$16&amp;")="&amp;$D$5&amp;" AND LocalMonth("&amp;$E$16&amp;")="&amp;$C$5&amp;" AND LocalDay("&amp;$E$16&amp;")="&amp;$B$5&amp;" AND LocalHour("&amp;$E$16&amp;")="&amp;F233&amp;" AND LocalMinute("&amp;$E$16&amp;")="&amp;G233&amp;"))", "Bar", "", "Close", "5", "0", "", "", "","FALSE","T"))</f>
        <v/>
      </c>
      <c r="W233" s="115" t="str">
        <f>IF(O233=1,"",RTD("cqg.rtd",,"StudyData", "(Vol("&amp;$E$17&amp;")when  (LocalYear("&amp;$E$17&amp;")="&amp;$D$6&amp;" AND LocalMonth("&amp;$E$17&amp;")="&amp;$C$6&amp;" AND LocalDay("&amp;$E$17&amp;")="&amp;$B$6&amp;" AND LocalHour("&amp;$E$17&amp;")="&amp;F233&amp;" AND LocalMinute("&amp;$E$17&amp;")="&amp;G233&amp;"))", "Bar", "", "Close", "5", "0", "", "", "","FALSE","T"))</f>
        <v/>
      </c>
      <c r="X233" s="115" t="str">
        <f>IF(O233=1,"",RTD("cqg.rtd",,"StudyData", "(Vol("&amp;$E$18&amp;")when  (LocalYear("&amp;$E$18&amp;")="&amp;$D$7&amp;" AND LocalMonth("&amp;$E$18&amp;")="&amp;$C$7&amp;" AND LocalDay("&amp;$E$18&amp;")="&amp;$B$7&amp;" AND LocalHour("&amp;$E$18&amp;")="&amp;F233&amp;" AND LocalMinute("&amp;$E$18&amp;")="&amp;G233&amp;"))", "Bar", "", "Close", "5", "0", "", "", "","FALSE","T"))</f>
        <v/>
      </c>
      <c r="Y233" s="115" t="str">
        <f>IF(O233=1,"",RTD("cqg.rtd",,"StudyData", "(Vol("&amp;$E$19&amp;")when  (LocalYear("&amp;$E$19&amp;")="&amp;$D$8&amp;" AND LocalMonth("&amp;$E$19&amp;")="&amp;$C$8&amp;" AND LocalDay("&amp;$E$19&amp;")="&amp;$B$8&amp;" AND LocalHour("&amp;$E$19&amp;")="&amp;F233&amp;" AND LocalMinute("&amp;$E$19&amp;")="&amp;G233&amp;"))", "Bar", "", "Close", "5", "0", "", "", "","FALSE","T"))</f>
        <v/>
      </c>
      <c r="Z233" s="115" t="str">
        <f>IF(O233=1,"",RTD("cqg.rtd",,"StudyData", "(Vol("&amp;$E$20&amp;")when  (LocalYear("&amp;$E$20&amp;")="&amp;$D$9&amp;" AND LocalMonth("&amp;$E$20&amp;")="&amp;$C$9&amp;" AND LocalDay("&amp;$E$20&amp;")="&amp;$B$9&amp;" AND LocalHour("&amp;$E$20&amp;")="&amp;F233&amp;" AND LocalMinute("&amp;$E$20&amp;")="&amp;G233&amp;"))", "Bar", "", "Close", "5", "0", "", "", "","FALSE","T"))</f>
        <v/>
      </c>
      <c r="AA233" s="115" t="str">
        <f>IF(O233=1,"",RTD("cqg.rtd",,"StudyData", "(Vol("&amp;$E$21&amp;")when  (LocalYear("&amp;$E$21&amp;")="&amp;$D$10&amp;" AND LocalMonth("&amp;$E$21&amp;")="&amp;$C$10&amp;" AND LocalDay("&amp;$E$21&amp;")="&amp;$B$10&amp;" AND LocalHour("&amp;$E$21&amp;")="&amp;F233&amp;" AND LocalMinute("&amp;$E$21&amp;")="&amp;G233&amp;"))", "Bar", "", "Close", "5", "0", "", "", "","FALSE","T"))</f>
        <v/>
      </c>
      <c r="AB233" s="115" t="str">
        <f>IF(O233=1,"",RTD("cqg.rtd",,"StudyData", "(Vol("&amp;$E$21&amp;")when  (LocalYear("&amp;$E$21&amp;")="&amp;$D$11&amp;" AND LocalMonth("&amp;$E$21&amp;")="&amp;$C$11&amp;" AND LocalDay("&amp;$E$21&amp;")="&amp;$B$11&amp;" AND LocalHour("&amp;$E$21&amp;")="&amp;F233&amp;" AND LocalMinute("&amp;$E$21&amp;")="&amp;G233&amp;"))", "Bar", "", "Close", "5", "0", "", "", "","FALSE","T"))</f>
        <v/>
      </c>
      <c r="AC233" s="116" t="str">
        <f t="shared" si="30"/>
        <v/>
      </c>
      <c r="AE233" s="115" t="str">
        <f ca="1">IF($R233=1,SUM($S$1:S233),"")</f>
        <v/>
      </c>
      <c r="AF233" s="115" t="str">
        <f ca="1">IF($R233=1,SUM($T$1:T233),"")</f>
        <v/>
      </c>
      <c r="AG233" s="115" t="str">
        <f ca="1">IF($R233=1,SUM($U$1:U233),"")</f>
        <v/>
      </c>
      <c r="AH233" s="115" t="str">
        <f ca="1">IF($R233=1,SUM($V$1:V233),"")</f>
        <v/>
      </c>
      <c r="AI233" s="115" t="str">
        <f ca="1">IF($R233=1,SUM($W$1:W233),"")</f>
        <v/>
      </c>
      <c r="AJ233" s="115" t="str">
        <f ca="1">IF($R233=1,SUM($X$1:X233),"")</f>
        <v/>
      </c>
      <c r="AK233" s="115" t="str">
        <f ca="1">IF($R233=1,SUM($Y$1:Y233),"")</f>
        <v/>
      </c>
      <c r="AL233" s="115" t="str">
        <f ca="1">IF($R233=1,SUM($Z$1:Z233),"")</f>
        <v/>
      </c>
      <c r="AM233" s="115" t="str">
        <f ca="1">IF($R233=1,SUM($AA$1:AA233),"")</f>
        <v/>
      </c>
      <c r="AN233" s="115" t="str">
        <f ca="1">IF($R233=1,SUM($AB$1:AB233),"")</f>
        <v/>
      </c>
      <c r="AO233" s="115" t="str">
        <f ca="1">IF($R233=1,SUM($AC$1:AC233),"")</f>
        <v/>
      </c>
      <c r="AQ233" s="120" t="str">
        <f t="shared" si="35"/>
        <v>26:40</v>
      </c>
    </row>
    <row r="234" spans="6:43" x14ac:dyDescent="0.3">
      <c r="F234" s="115">
        <f t="shared" si="36"/>
        <v>26</v>
      </c>
      <c r="G234" s="117">
        <f t="shared" si="31"/>
        <v>45</v>
      </c>
      <c r="H234" s="118">
        <f t="shared" si="32"/>
        <v>1.1145833333333333</v>
      </c>
      <c r="K234" s="116" t="str">
        <f xml:space="preserve"> IF(O234=1,"",RTD("cqg.rtd",,"StudyData",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/>
      </c>
      <c r="L234" s="116" t="e">
        <f>IF(K234="",NA(),RTD("cqg.rtd",,"StudyData",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>#N/A</v>
      </c>
      <c r="O234" s="115">
        <f t="shared" si="33"/>
        <v>1</v>
      </c>
      <c r="R234" s="115">
        <f t="shared" ca="1" si="34"/>
        <v>1.1979999999999782</v>
      </c>
      <c r="S234" s="115" t="str">
        <f>IF(O234=1,"",RTD("cqg.rtd",,"StudyData", "(Vol("&amp;$E$13&amp;")when  (LocalYear("&amp;$E$13&amp;")="&amp;$D$2&amp;" AND LocalMonth("&amp;$E$13&amp;")="&amp;$C$2&amp;" AND LocalDay("&amp;$E$13&amp;")="&amp;$B$2&amp;" AND LocalHour("&amp;$E$13&amp;")="&amp;F234&amp;" AND LocalMinute("&amp;$E$13&amp;")="&amp;G234&amp;"))", "Bar", "", "Close", "5", "0", "", "", "","FALSE","T"))</f>
        <v/>
      </c>
      <c r="T234" s="115" t="str">
        <f>IF(O234=1,"",RTD("cqg.rtd",,"StudyData", "(Vol("&amp;$E$14&amp;")when  (LocalYear("&amp;$E$14&amp;")="&amp;$D$3&amp;" AND LocalMonth("&amp;$E$14&amp;")="&amp;$C$3&amp;" AND LocalDay("&amp;$E$14&amp;")="&amp;$B$3&amp;" AND LocalHour("&amp;$E$14&amp;")="&amp;F234&amp;" AND LocalMinute("&amp;$E$14&amp;")="&amp;G234&amp;"))", "Bar", "", "Close", "5", "0", "", "", "","FALSE","T"))</f>
        <v/>
      </c>
      <c r="U234" s="115" t="str">
        <f>IF(O234=1,"",RTD("cqg.rtd",,"StudyData", "(Vol("&amp;$E$15&amp;")when  (LocalYear("&amp;$E$15&amp;")="&amp;$D$4&amp;" AND LocalMonth("&amp;$E$15&amp;")="&amp;$C$4&amp;" AND LocalDay("&amp;$E$15&amp;")="&amp;$B$4&amp;" AND LocalHour("&amp;$E$15&amp;")="&amp;F234&amp;" AND LocalMinute("&amp;$E$15&amp;")="&amp;G234&amp;"))", "Bar", "", "Close", "5", "0", "", "", "","FALSE","T"))</f>
        <v/>
      </c>
      <c r="V234" s="115" t="str">
        <f>IF(O234=1,"",RTD("cqg.rtd",,"StudyData", "(Vol("&amp;$E$16&amp;")when  (LocalYear("&amp;$E$16&amp;")="&amp;$D$5&amp;" AND LocalMonth("&amp;$E$16&amp;")="&amp;$C$5&amp;" AND LocalDay("&amp;$E$16&amp;")="&amp;$B$5&amp;" AND LocalHour("&amp;$E$16&amp;")="&amp;F234&amp;" AND LocalMinute("&amp;$E$16&amp;")="&amp;G234&amp;"))", "Bar", "", "Close", "5", "0", "", "", "","FALSE","T"))</f>
        <v/>
      </c>
      <c r="W234" s="115" t="str">
        <f>IF(O234=1,"",RTD("cqg.rtd",,"StudyData", "(Vol("&amp;$E$17&amp;")when  (LocalYear("&amp;$E$17&amp;")="&amp;$D$6&amp;" AND LocalMonth("&amp;$E$17&amp;")="&amp;$C$6&amp;" AND LocalDay("&amp;$E$17&amp;")="&amp;$B$6&amp;" AND LocalHour("&amp;$E$17&amp;")="&amp;F234&amp;" AND LocalMinute("&amp;$E$17&amp;")="&amp;G234&amp;"))", "Bar", "", "Close", "5", "0", "", "", "","FALSE","T"))</f>
        <v/>
      </c>
      <c r="X234" s="115" t="str">
        <f>IF(O234=1,"",RTD("cqg.rtd",,"StudyData", "(Vol("&amp;$E$18&amp;")when  (LocalYear("&amp;$E$18&amp;")="&amp;$D$7&amp;" AND LocalMonth("&amp;$E$18&amp;")="&amp;$C$7&amp;" AND LocalDay("&amp;$E$18&amp;")="&amp;$B$7&amp;" AND LocalHour("&amp;$E$18&amp;")="&amp;F234&amp;" AND LocalMinute("&amp;$E$18&amp;")="&amp;G234&amp;"))", "Bar", "", "Close", "5", "0", "", "", "","FALSE","T"))</f>
        <v/>
      </c>
      <c r="Y234" s="115" t="str">
        <f>IF(O234=1,"",RTD("cqg.rtd",,"StudyData", "(Vol("&amp;$E$19&amp;")when  (LocalYear("&amp;$E$19&amp;")="&amp;$D$8&amp;" AND LocalMonth("&amp;$E$19&amp;")="&amp;$C$8&amp;" AND LocalDay("&amp;$E$19&amp;")="&amp;$B$8&amp;" AND LocalHour("&amp;$E$19&amp;")="&amp;F234&amp;" AND LocalMinute("&amp;$E$19&amp;")="&amp;G234&amp;"))", "Bar", "", "Close", "5", "0", "", "", "","FALSE","T"))</f>
        <v/>
      </c>
      <c r="Z234" s="115" t="str">
        <f>IF(O234=1,"",RTD("cqg.rtd",,"StudyData", "(Vol("&amp;$E$20&amp;")when  (LocalYear("&amp;$E$20&amp;")="&amp;$D$9&amp;" AND LocalMonth("&amp;$E$20&amp;")="&amp;$C$9&amp;" AND LocalDay("&amp;$E$20&amp;")="&amp;$B$9&amp;" AND LocalHour("&amp;$E$20&amp;")="&amp;F234&amp;" AND LocalMinute("&amp;$E$20&amp;")="&amp;G234&amp;"))", "Bar", "", "Close", "5", "0", "", "", "","FALSE","T"))</f>
        <v/>
      </c>
      <c r="AA234" s="115" t="str">
        <f>IF(O234=1,"",RTD("cqg.rtd",,"StudyData", "(Vol("&amp;$E$21&amp;")when  (LocalYear("&amp;$E$21&amp;")="&amp;$D$10&amp;" AND LocalMonth("&amp;$E$21&amp;")="&amp;$C$10&amp;" AND LocalDay("&amp;$E$21&amp;")="&amp;$B$10&amp;" AND LocalHour("&amp;$E$21&amp;")="&amp;F234&amp;" AND LocalMinute("&amp;$E$21&amp;")="&amp;G234&amp;"))", "Bar", "", "Close", "5", "0", "", "", "","FALSE","T"))</f>
        <v/>
      </c>
      <c r="AB234" s="115" t="str">
        <f>IF(O234=1,"",RTD("cqg.rtd",,"StudyData", "(Vol("&amp;$E$21&amp;")when  (LocalYear("&amp;$E$21&amp;")="&amp;$D$11&amp;" AND LocalMonth("&amp;$E$21&amp;")="&amp;$C$11&amp;" AND LocalDay("&amp;$E$21&amp;")="&amp;$B$11&amp;" AND LocalHour("&amp;$E$21&amp;")="&amp;F234&amp;" AND LocalMinute("&amp;$E$21&amp;")="&amp;G234&amp;"))", "Bar", "", "Close", "5", "0", "", "", "","FALSE","T"))</f>
        <v/>
      </c>
      <c r="AC234" s="116" t="str">
        <f t="shared" si="30"/>
        <v/>
      </c>
      <c r="AE234" s="115" t="str">
        <f ca="1">IF($R234=1,SUM($S$1:S234),"")</f>
        <v/>
      </c>
      <c r="AF234" s="115" t="str">
        <f ca="1">IF($R234=1,SUM($T$1:T234),"")</f>
        <v/>
      </c>
      <c r="AG234" s="115" t="str">
        <f ca="1">IF($R234=1,SUM($U$1:U234),"")</f>
        <v/>
      </c>
      <c r="AH234" s="115" t="str">
        <f ca="1">IF($R234=1,SUM($V$1:V234),"")</f>
        <v/>
      </c>
      <c r="AI234" s="115" t="str">
        <f ca="1">IF($R234=1,SUM($W$1:W234),"")</f>
        <v/>
      </c>
      <c r="AJ234" s="115" t="str">
        <f ca="1">IF($R234=1,SUM($X$1:X234),"")</f>
        <v/>
      </c>
      <c r="AK234" s="115" t="str">
        <f ca="1">IF($R234=1,SUM($Y$1:Y234),"")</f>
        <v/>
      </c>
      <c r="AL234" s="115" t="str">
        <f ca="1">IF($R234=1,SUM($Z$1:Z234),"")</f>
        <v/>
      </c>
      <c r="AM234" s="115" t="str">
        <f ca="1">IF($R234=1,SUM($AA$1:AA234),"")</f>
        <v/>
      </c>
      <c r="AN234" s="115" t="str">
        <f ca="1">IF($R234=1,SUM($AB$1:AB234),"")</f>
        <v/>
      </c>
      <c r="AO234" s="115" t="str">
        <f ca="1">IF($R234=1,SUM($AC$1:AC234),"")</f>
        <v/>
      </c>
      <c r="AQ234" s="120" t="str">
        <f t="shared" si="35"/>
        <v>26:45</v>
      </c>
    </row>
    <row r="235" spans="6:43" x14ac:dyDescent="0.3">
      <c r="F235" s="115">
        <f t="shared" si="36"/>
        <v>26</v>
      </c>
      <c r="G235" s="117">
        <f t="shared" si="31"/>
        <v>50</v>
      </c>
      <c r="H235" s="118">
        <f t="shared" si="32"/>
        <v>1.1180555555555556</v>
      </c>
      <c r="K235" s="116" t="str">
        <f xml:space="preserve"> IF(O235=1,"",RTD("cqg.rtd",,"StudyData",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/>
      </c>
      <c r="L235" s="116" t="e">
        <f>IF(K235="",NA(),RTD("cqg.rtd",,"StudyData",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>#N/A</v>
      </c>
      <c r="O235" s="115">
        <f t="shared" si="33"/>
        <v>1</v>
      </c>
      <c r="R235" s="115">
        <f t="shared" ca="1" si="34"/>
        <v>1.1989999999999781</v>
      </c>
      <c r="S235" s="115" t="str">
        <f>IF(O235=1,"",RTD("cqg.rtd",,"StudyData", "(Vol("&amp;$E$13&amp;")when  (LocalYear("&amp;$E$13&amp;")="&amp;$D$2&amp;" AND LocalMonth("&amp;$E$13&amp;")="&amp;$C$2&amp;" AND LocalDay("&amp;$E$13&amp;")="&amp;$B$2&amp;" AND LocalHour("&amp;$E$13&amp;")="&amp;F235&amp;" AND LocalMinute("&amp;$E$13&amp;")="&amp;G235&amp;"))", "Bar", "", "Close", "5", "0", "", "", "","FALSE","T"))</f>
        <v/>
      </c>
      <c r="T235" s="115" t="str">
        <f>IF(O235=1,"",RTD("cqg.rtd",,"StudyData", "(Vol("&amp;$E$14&amp;")when  (LocalYear("&amp;$E$14&amp;")="&amp;$D$3&amp;" AND LocalMonth("&amp;$E$14&amp;")="&amp;$C$3&amp;" AND LocalDay("&amp;$E$14&amp;")="&amp;$B$3&amp;" AND LocalHour("&amp;$E$14&amp;")="&amp;F235&amp;" AND LocalMinute("&amp;$E$14&amp;")="&amp;G235&amp;"))", "Bar", "", "Close", "5", "0", "", "", "","FALSE","T"))</f>
        <v/>
      </c>
      <c r="U235" s="115" t="str">
        <f>IF(O235=1,"",RTD("cqg.rtd",,"StudyData", "(Vol("&amp;$E$15&amp;")when  (LocalYear("&amp;$E$15&amp;")="&amp;$D$4&amp;" AND LocalMonth("&amp;$E$15&amp;")="&amp;$C$4&amp;" AND LocalDay("&amp;$E$15&amp;")="&amp;$B$4&amp;" AND LocalHour("&amp;$E$15&amp;")="&amp;F235&amp;" AND LocalMinute("&amp;$E$15&amp;")="&amp;G235&amp;"))", "Bar", "", "Close", "5", "0", "", "", "","FALSE","T"))</f>
        <v/>
      </c>
      <c r="V235" s="115" t="str">
        <f>IF(O235=1,"",RTD("cqg.rtd",,"StudyData", "(Vol("&amp;$E$16&amp;")when  (LocalYear("&amp;$E$16&amp;")="&amp;$D$5&amp;" AND LocalMonth("&amp;$E$16&amp;")="&amp;$C$5&amp;" AND LocalDay("&amp;$E$16&amp;")="&amp;$B$5&amp;" AND LocalHour("&amp;$E$16&amp;")="&amp;F235&amp;" AND LocalMinute("&amp;$E$16&amp;")="&amp;G235&amp;"))", "Bar", "", "Close", "5", "0", "", "", "","FALSE","T"))</f>
        <v/>
      </c>
      <c r="W235" s="115" t="str">
        <f>IF(O235=1,"",RTD("cqg.rtd",,"StudyData", "(Vol("&amp;$E$17&amp;")when  (LocalYear("&amp;$E$17&amp;")="&amp;$D$6&amp;" AND LocalMonth("&amp;$E$17&amp;")="&amp;$C$6&amp;" AND LocalDay("&amp;$E$17&amp;")="&amp;$B$6&amp;" AND LocalHour("&amp;$E$17&amp;")="&amp;F235&amp;" AND LocalMinute("&amp;$E$17&amp;")="&amp;G235&amp;"))", "Bar", "", "Close", "5", "0", "", "", "","FALSE","T"))</f>
        <v/>
      </c>
      <c r="X235" s="115" t="str">
        <f>IF(O235=1,"",RTD("cqg.rtd",,"StudyData", "(Vol("&amp;$E$18&amp;")when  (LocalYear("&amp;$E$18&amp;")="&amp;$D$7&amp;" AND LocalMonth("&amp;$E$18&amp;")="&amp;$C$7&amp;" AND LocalDay("&amp;$E$18&amp;")="&amp;$B$7&amp;" AND LocalHour("&amp;$E$18&amp;")="&amp;F235&amp;" AND LocalMinute("&amp;$E$18&amp;")="&amp;G235&amp;"))", "Bar", "", "Close", "5", "0", "", "", "","FALSE","T"))</f>
        <v/>
      </c>
      <c r="Y235" s="115" t="str">
        <f>IF(O235=1,"",RTD("cqg.rtd",,"StudyData", "(Vol("&amp;$E$19&amp;")when  (LocalYear("&amp;$E$19&amp;")="&amp;$D$8&amp;" AND LocalMonth("&amp;$E$19&amp;")="&amp;$C$8&amp;" AND LocalDay("&amp;$E$19&amp;")="&amp;$B$8&amp;" AND LocalHour("&amp;$E$19&amp;")="&amp;F235&amp;" AND LocalMinute("&amp;$E$19&amp;")="&amp;G235&amp;"))", "Bar", "", "Close", "5", "0", "", "", "","FALSE","T"))</f>
        <v/>
      </c>
      <c r="Z235" s="115" t="str">
        <f>IF(O235=1,"",RTD("cqg.rtd",,"StudyData", "(Vol("&amp;$E$20&amp;")when  (LocalYear("&amp;$E$20&amp;")="&amp;$D$9&amp;" AND LocalMonth("&amp;$E$20&amp;")="&amp;$C$9&amp;" AND LocalDay("&amp;$E$20&amp;")="&amp;$B$9&amp;" AND LocalHour("&amp;$E$20&amp;")="&amp;F235&amp;" AND LocalMinute("&amp;$E$20&amp;")="&amp;G235&amp;"))", "Bar", "", "Close", "5", "0", "", "", "","FALSE","T"))</f>
        <v/>
      </c>
      <c r="AA235" s="115" t="str">
        <f>IF(O235=1,"",RTD("cqg.rtd",,"StudyData", "(Vol("&amp;$E$21&amp;")when  (LocalYear("&amp;$E$21&amp;")="&amp;$D$10&amp;" AND LocalMonth("&amp;$E$21&amp;")="&amp;$C$10&amp;" AND LocalDay("&amp;$E$21&amp;")="&amp;$B$10&amp;" AND LocalHour("&amp;$E$21&amp;")="&amp;F235&amp;" AND LocalMinute("&amp;$E$21&amp;")="&amp;G235&amp;"))", "Bar", "", "Close", "5", "0", "", "", "","FALSE","T"))</f>
        <v/>
      </c>
      <c r="AB235" s="115" t="str">
        <f>IF(O235=1,"",RTD("cqg.rtd",,"StudyData", "(Vol("&amp;$E$21&amp;")when  (LocalYear("&amp;$E$21&amp;")="&amp;$D$11&amp;" AND LocalMonth("&amp;$E$21&amp;")="&amp;$C$11&amp;" AND LocalDay("&amp;$E$21&amp;")="&amp;$B$11&amp;" AND LocalHour("&amp;$E$21&amp;")="&amp;F235&amp;" AND LocalMinute("&amp;$E$21&amp;")="&amp;G235&amp;"))", "Bar", "", "Close", "5", "0", "", "", "","FALSE","T"))</f>
        <v/>
      </c>
      <c r="AC235" s="116" t="str">
        <f t="shared" si="30"/>
        <v/>
      </c>
      <c r="AE235" s="115" t="str">
        <f ca="1">IF($R235=1,SUM($S$1:S235),"")</f>
        <v/>
      </c>
      <c r="AF235" s="115" t="str">
        <f ca="1">IF($R235=1,SUM($T$1:T235),"")</f>
        <v/>
      </c>
      <c r="AG235" s="115" t="str">
        <f ca="1">IF($R235=1,SUM($U$1:U235),"")</f>
        <v/>
      </c>
      <c r="AH235" s="115" t="str">
        <f ca="1">IF($R235=1,SUM($V$1:V235),"")</f>
        <v/>
      </c>
      <c r="AI235" s="115" t="str">
        <f ca="1">IF($R235=1,SUM($W$1:W235),"")</f>
        <v/>
      </c>
      <c r="AJ235" s="115" t="str">
        <f ca="1">IF($R235=1,SUM($X$1:X235),"")</f>
        <v/>
      </c>
      <c r="AK235" s="115" t="str">
        <f ca="1">IF($R235=1,SUM($Y$1:Y235),"")</f>
        <v/>
      </c>
      <c r="AL235" s="115" t="str">
        <f ca="1">IF($R235=1,SUM($Z$1:Z235),"")</f>
        <v/>
      </c>
      <c r="AM235" s="115" t="str">
        <f ca="1">IF($R235=1,SUM($AA$1:AA235),"")</f>
        <v/>
      </c>
      <c r="AN235" s="115" t="str">
        <f ca="1">IF($R235=1,SUM($AB$1:AB235),"")</f>
        <v/>
      </c>
      <c r="AO235" s="115" t="str">
        <f ca="1">IF($R235=1,SUM($AC$1:AC235),"")</f>
        <v/>
      </c>
      <c r="AQ235" s="120" t="str">
        <f t="shared" si="35"/>
        <v>26:50</v>
      </c>
    </row>
    <row r="236" spans="6:43" x14ac:dyDescent="0.3">
      <c r="F236" s="115">
        <f t="shared" si="36"/>
        <v>26</v>
      </c>
      <c r="G236" s="117">
        <f t="shared" si="31"/>
        <v>55</v>
      </c>
      <c r="H236" s="118">
        <f t="shared" si="32"/>
        <v>1.1215277777777779</v>
      </c>
      <c r="K236" s="116" t="str">
        <f xml:space="preserve"> IF(O236=1,"",RTD("cqg.rtd",,"StudyData",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/>
      </c>
      <c r="L236" s="116" t="e">
        <f>IF(K236="",NA(),RTD("cqg.rtd",,"StudyData",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>#N/A</v>
      </c>
      <c r="O236" s="115">
        <f t="shared" si="33"/>
        <v>1</v>
      </c>
      <c r="R236" s="115">
        <f t="shared" ca="1" si="34"/>
        <v>1.199999999999978</v>
      </c>
      <c r="S236" s="115" t="str">
        <f>IF(O236=1,"",RTD("cqg.rtd",,"StudyData", "(Vol("&amp;$E$13&amp;")when  (LocalYear("&amp;$E$13&amp;")="&amp;$D$2&amp;" AND LocalMonth("&amp;$E$13&amp;")="&amp;$C$2&amp;" AND LocalDay("&amp;$E$13&amp;")="&amp;$B$2&amp;" AND LocalHour("&amp;$E$13&amp;")="&amp;F236&amp;" AND LocalMinute("&amp;$E$13&amp;")="&amp;G236&amp;"))", "Bar", "", "Close", "5", "0", "", "", "","FALSE","T"))</f>
        <v/>
      </c>
      <c r="T236" s="115" t="str">
        <f>IF(O236=1,"",RTD("cqg.rtd",,"StudyData", "(Vol("&amp;$E$14&amp;")when  (LocalYear("&amp;$E$14&amp;")="&amp;$D$3&amp;" AND LocalMonth("&amp;$E$14&amp;")="&amp;$C$3&amp;" AND LocalDay("&amp;$E$14&amp;")="&amp;$B$3&amp;" AND LocalHour("&amp;$E$14&amp;")="&amp;F236&amp;" AND LocalMinute("&amp;$E$14&amp;")="&amp;G236&amp;"))", "Bar", "", "Close", "5", "0", "", "", "","FALSE","T"))</f>
        <v/>
      </c>
      <c r="U236" s="115" t="str">
        <f>IF(O236=1,"",RTD("cqg.rtd",,"StudyData", "(Vol("&amp;$E$15&amp;")when  (LocalYear("&amp;$E$15&amp;")="&amp;$D$4&amp;" AND LocalMonth("&amp;$E$15&amp;")="&amp;$C$4&amp;" AND LocalDay("&amp;$E$15&amp;")="&amp;$B$4&amp;" AND LocalHour("&amp;$E$15&amp;")="&amp;F236&amp;" AND LocalMinute("&amp;$E$15&amp;")="&amp;G236&amp;"))", "Bar", "", "Close", "5", "0", "", "", "","FALSE","T"))</f>
        <v/>
      </c>
      <c r="V236" s="115" t="str">
        <f>IF(O236=1,"",RTD("cqg.rtd",,"StudyData", "(Vol("&amp;$E$16&amp;")when  (LocalYear("&amp;$E$16&amp;")="&amp;$D$5&amp;" AND LocalMonth("&amp;$E$16&amp;")="&amp;$C$5&amp;" AND LocalDay("&amp;$E$16&amp;")="&amp;$B$5&amp;" AND LocalHour("&amp;$E$16&amp;")="&amp;F236&amp;" AND LocalMinute("&amp;$E$16&amp;")="&amp;G236&amp;"))", "Bar", "", "Close", "5", "0", "", "", "","FALSE","T"))</f>
        <v/>
      </c>
      <c r="W236" s="115" t="str">
        <f>IF(O236=1,"",RTD("cqg.rtd",,"StudyData", "(Vol("&amp;$E$17&amp;")when  (LocalYear("&amp;$E$17&amp;")="&amp;$D$6&amp;" AND LocalMonth("&amp;$E$17&amp;")="&amp;$C$6&amp;" AND LocalDay("&amp;$E$17&amp;")="&amp;$B$6&amp;" AND LocalHour("&amp;$E$17&amp;")="&amp;F236&amp;" AND LocalMinute("&amp;$E$17&amp;")="&amp;G236&amp;"))", "Bar", "", "Close", "5", "0", "", "", "","FALSE","T"))</f>
        <v/>
      </c>
      <c r="X236" s="115" t="str">
        <f>IF(O236=1,"",RTD("cqg.rtd",,"StudyData", "(Vol("&amp;$E$18&amp;")when  (LocalYear("&amp;$E$18&amp;")="&amp;$D$7&amp;" AND LocalMonth("&amp;$E$18&amp;")="&amp;$C$7&amp;" AND LocalDay("&amp;$E$18&amp;")="&amp;$B$7&amp;" AND LocalHour("&amp;$E$18&amp;")="&amp;F236&amp;" AND LocalMinute("&amp;$E$18&amp;")="&amp;G236&amp;"))", "Bar", "", "Close", "5", "0", "", "", "","FALSE","T"))</f>
        <v/>
      </c>
      <c r="Y236" s="115" t="str">
        <f>IF(O236=1,"",RTD("cqg.rtd",,"StudyData", "(Vol("&amp;$E$19&amp;")when  (LocalYear("&amp;$E$19&amp;")="&amp;$D$8&amp;" AND LocalMonth("&amp;$E$19&amp;")="&amp;$C$8&amp;" AND LocalDay("&amp;$E$19&amp;")="&amp;$B$8&amp;" AND LocalHour("&amp;$E$19&amp;")="&amp;F236&amp;" AND LocalMinute("&amp;$E$19&amp;")="&amp;G236&amp;"))", "Bar", "", "Close", "5", "0", "", "", "","FALSE","T"))</f>
        <v/>
      </c>
      <c r="Z236" s="115" t="str">
        <f>IF(O236=1,"",RTD("cqg.rtd",,"StudyData", "(Vol("&amp;$E$20&amp;")when  (LocalYear("&amp;$E$20&amp;")="&amp;$D$9&amp;" AND LocalMonth("&amp;$E$20&amp;")="&amp;$C$9&amp;" AND LocalDay("&amp;$E$20&amp;")="&amp;$B$9&amp;" AND LocalHour("&amp;$E$20&amp;")="&amp;F236&amp;" AND LocalMinute("&amp;$E$20&amp;")="&amp;G236&amp;"))", "Bar", "", "Close", "5", "0", "", "", "","FALSE","T"))</f>
        <v/>
      </c>
      <c r="AA236" s="115" t="str">
        <f>IF(O236=1,"",RTD("cqg.rtd",,"StudyData", "(Vol("&amp;$E$21&amp;")when  (LocalYear("&amp;$E$21&amp;")="&amp;$D$10&amp;" AND LocalMonth("&amp;$E$21&amp;")="&amp;$C$10&amp;" AND LocalDay("&amp;$E$21&amp;")="&amp;$B$10&amp;" AND LocalHour("&amp;$E$21&amp;")="&amp;F236&amp;" AND LocalMinute("&amp;$E$21&amp;")="&amp;G236&amp;"))", "Bar", "", "Close", "5", "0", "", "", "","FALSE","T"))</f>
        <v/>
      </c>
      <c r="AB236" s="115" t="str">
        <f>IF(O236=1,"",RTD("cqg.rtd",,"StudyData", "(Vol("&amp;$E$21&amp;")when  (LocalYear("&amp;$E$21&amp;")="&amp;$D$11&amp;" AND LocalMonth("&amp;$E$21&amp;")="&amp;$C$11&amp;" AND LocalDay("&amp;$E$21&amp;")="&amp;$B$11&amp;" AND LocalHour("&amp;$E$21&amp;")="&amp;F236&amp;" AND LocalMinute("&amp;$E$21&amp;")="&amp;G236&amp;"))", "Bar", "", "Close", "5", "0", "", "", "","FALSE","T"))</f>
        <v/>
      </c>
      <c r="AC236" s="116" t="str">
        <f t="shared" si="30"/>
        <v/>
      </c>
      <c r="AE236" s="115" t="str">
        <f ca="1">IF($R236=1,SUM($S$1:S236),"")</f>
        <v/>
      </c>
      <c r="AF236" s="115" t="str">
        <f ca="1">IF($R236=1,SUM($T$1:T236),"")</f>
        <v/>
      </c>
      <c r="AG236" s="115" t="str">
        <f ca="1">IF($R236=1,SUM($U$1:U236),"")</f>
        <v/>
      </c>
      <c r="AH236" s="115" t="str">
        <f ca="1">IF($R236=1,SUM($V$1:V236),"")</f>
        <v/>
      </c>
      <c r="AI236" s="115" t="str">
        <f ca="1">IF($R236=1,SUM($W$1:W236),"")</f>
        <v/>
      </c>
      <c r="AJ236" s="115" t="str">
        <f ca="1">IF($R236=1,SUM($X$1:X236),"")</f>
        <v/>
      </c>
      <c r="AK236" s="115" t="str">
        <f ca="1">IF($R236=1,SUM($Y$1:Y236),"")</f>
        <v/>
      </c>
      <c r="AL236" s="115" t="str">
        <f ca="1">IF($R236=1,SUM($Z$1:Z236),"")</f>
        <v/>
      </c>
      <c r="AM236" s="115" t="str">
        <f ca="1">IF($R236=1,SUM($AA$1:AA236),"")</f>
        <v/>
      </c>
      <c r="AN236" s="115" t="str">
        <f ca="1">IF($R236=1,SUM($AB$1:AB236),"")</f>
        <v/>
      </c>
      <c r="AO236" s="115" t="str">
        <f ca="1">IF($R236=1,SUM($AC$1:AC236),"")</f>
        <v/>
      </c>
      <c r="AQ236" s="120" t="str">
        <f t="shared" si="35"/>
        <v>26:55</v>
      </c>
    </row>
    <row r="237" spans="6:43" x14ac:dyDescent="0.3">
      <c r="F237" s="115">
        <f t="shared" si="36"/>
        <v>27</v>
      </c>
      <c r="G237" s="117" t="str">
        <f t="shared" si="31"/>
        <v>00</v>
      </c>
      <c r="H237" s="118">
        <f t="shared" si="32"/>
        <v>1.125</v>
      </c>
      <c r="K237" s="116" t="str">
        <f xml:space="preserve"> IF(O237=1,"",RTD("cqg.rtd",,"StudyData",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/>
      </c>
      <c r="L237" s="116" t="e">
        <f>IF(K237="",NA(),RTD("cqg.rtd",,"StudyData",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>#N/A</v>
      </c>
      <c r="O237" s="115">
        <f t="shared" si="33"/>
        <v>1</v>
      </c>
      <c r="R237" s="115">
        <f t="shared" ca="1" si="34"/>
        <v>1.2009999999999779</v>
      </c>
      <c r="S237" s="115" t="str">
        <f>IF(O237=1,"",RTD("cqg.rtd",,"StudyData", "(Vol("&amp;$E$13&amp;")when  (LocalYear("&amp;$E$13&amp;")="&amp;$D$2&amp;" AND LocalMonth("&amp;$E$13&amp;")="&amp;$C$2&amp;" AND LocalDay("&amp;$E$13&amp;")="&amp;$B$2&amp;" AND LocalHour("&amp;$E$13&amp;")="&amp;F237&amp;" AND LocalMinute("&amp;$E$13&amp;")="&amp;G237&amp;"))", "Bar", "", "Close", "5", "0", "", "", "","FALSE","T"))</f>
        <v/>
      </c>
      <c r="T237" s="115" t="str">
        <f>IF(O237=1,"",RTD("cqg.rtd",,"StudyData", "(Vol("&amp;$E$14&amp;")when  (LocalYear("&amp;$E$14&amp;")="&amp;$D$3&amp;" AND LocalMonth("&amp;$E$14&amp;")="&amp;$C$3&amp;" AND LocalDay("&amp;$E$14&amp;")="&amp;$B$3&amp;" AND LocalHour("&amp;$E$14&amp;")="&amp;F237&amp;" AND LocalMinute("&amp;$E$14&amp;")="&amp;G237&amp;"))", "Bar", "", "Close", "5", "0", "", "", "","FALSE","T"))</f>
        <v/>
      </c>
      <c r="U237" s="115" t="str">
        <f>IF(O237=1,"",RTD("cqg.rtd",,"StudyData", "(Vol("&amp;$E$15&amp;")when  (LocalYear("&amp;$E$15&amp;")="&amp;$D$4&amp;" AND LocalMonth("&amp;$E$15&amp;")="&amp;$C$4&amp;" AND LocalDay("&amp;$E$15&amp;")="&amp;$B$4&amp;" AND LocalHour("&amp;$E$15&amp;")="&amp;F237&amp;" AND LocalMinute("&amp;$E$15&amp;")="&amp;G237&amp;"))", "Bar", "", "Close", "5", "0", "", "", "","FALSE","T"))</f>
        <v/>
      </c>
      <c r="V237" s="115" t="str">
        <f>IF(O237=1,"",RTD("cqg.rtd",,"StudyData", "(Vol("&amp;$E$16&amp;")when  (LocalYear("&amp;$E$16&amp;")="&amp;$D$5&amp;" AND LocalMonth("&amp;$E$16&amp;")="&amp;$C$5&amp;" AND LocalDay("&amp;$E$16&amp;")="&amp;$B$5&amp;" AND LocalHour("&amp;$E$16&amp;")="&amp;F237&amp;" AND LocalMinute("&amp;$E$16&amp;")="&amp;G237&amp;"))", "Bar", "", "Close", "5", "0", "", "", "","FALSE","T"))</f>
        <v/>
      </c>
      <c r="W237" s="115" t="str">
        <f>IF(O237=1,"",RTD("cqg.rtd",,"StudyData", "(Vol("&amp;$E$17&amp;")when  (LocalYear("&amp;$E$17&amp;")="&amp;$D$6&amp;" AND LocalMonth("&amp;$E$17&amp;")="&amp;$C$6&amp;" AND LocalDay("&amp;$E$17&amp;")="&amp;$B$6&amp;" AND LocalHour("&amp;$E$17&amp;")="&amp;F237&amp;" AND LocalMinute("&amp;$E$17&amp;")="&amp;G237&amp;"))", "Bar", "", "Close", "5", "0", "", "", "","FALSE","T"))</f>
        <v/>
      </c>
      <c r="X237" s="115" t="str">
        <f>IF(O237=1,"",RTD("cqg.rtd",,"StudyData", "(Vol("&amp;$E$18&amp;")when  (LocalYear("&amp;$E$18&amp;")="&amp;$D$7&amp;" AND LocalMonth("&amp;$E$18&amp;")="&amp;$C$7&amp;" AND LocalDay("&amp;$E$18&amp;")="&amp;$B$7&amp;" AND LocalHour("&amp;$E$18&amp;")="&amp;F237&amp;" AND LocalMinute("&amp;$E$18&amp;")="&amp;G237&amp;"))", "Bar", "", "Close", "5", "0", "", "", "","FALSE","T"))</f>
        <v/>
      </c>
      <c r="Y237" s="115" t="str">
        <f>IF(O237=1,"",RTD("cqg.rtd",,"StudyData", "(Vol("&amp;$E$19&amp;")when  (LocalYear("&amp;$E$19&amp;")="&amp;$D$8&amp;" AND LocalMonth("&amp;$E$19&amp;")="&amp;$C$8&amp;" AND LocalDay("&amp;$E$19&amp;")="&amp;$B$8&amp;" AND LocalHour("&amp;$E$19&amp;")="&amp;F237&amp;" AND LocalMinute("&amp;$E$19&amp;")="&amp;G237&amp;"))", "Bar", "", "Close", "5", "0", "", "", "","FALSE","T"))</f>
        <v/>
      </c>
      <c r="Z237" s="115" t="str">
        <f>IF(O237=1,"",RTD("cqg.rtd",,"StudyData", "(Vol("&amp;$E$20&amp;")when  (LocalYear("&amp;$E$20&amp;")="&amp;$D$9&amp;" AND LocalMonth("&amp;$E$20&amp;")="&amp;$C$9&amp;" AND LocalDay("&amp;$E$20&amp;")="&amp;$B$9&amp;" AND LocalHour("&amp;$E$20&amp;")="&amp;F237&amp;" AND LocalMinute("&amp;$E$20&amp;")="&amp;G237&amp;"))", "Bar", "", "Close", "5", "0", "", "", "","FALSE","T"))</f>
        <v/>
      </c>
      <c r="AA237" s="115" t="str">
        <f>IF(O237=1,"",RTD("cqg.rtd",,"StudyData", "(Vol("&amp;$E$21&amp;")when  (LocalYear("&amp;$E$21&amp;")="&amp;$D$10&amp;" AND LocalMonth("&amp;$E$21&amp;")="&amp;$C$10&amp;" AND LocalDay("&amp;$E$21&amp;")="&amp;$B$10&amp;" AND LocalHour("&amp;$E$21&amp;")="&amp;F237&amp;" AND LocalMinute("&amp;$E$21&amp;")="&amp;G237&amp;"))", "Bar", "", "Close", "5", "0", "", "", "","FALSE","T"))</f>
        <v/>
      </c>
      <c r="AB237" s="115" t="str">
        <f>IF(O237=1,"",RTD("cqg.rtd",,"StudyData", "(Vol("&amp;$E$21&amp;")when  (LocalYear("&amp;$E$21&amp;")="&amp;$D$11&amp;" AND LocalMonth("&amp;$E$21&amp;")="&amp;$C$11&amp;" AND LocalDay("&amp;$E$21&amp;")="&amp;$B$11&amp;" AND LocalHour("&amp;$E$21&amp;")="&amp;F237&amp;" AND LocalMinute("&amp;$E$21&amp;")="&amp;G237&amp;"))", "Bar", "", "Close", "5", "0", "", "", "","FALSE","T"))</f>
        <v/>
      </c>
      <c r="AC237" s="116" t="str">
        <f t="shared" si="30"/>
        <v/>
      </c>
      <c r="AE237" s="115" t="str">
        <f ca="1">IF($R237=1,SUM($S$1:S237),"")</f>
        <v/>
      </c>
      <c r="AF237" s="115" t="str">
        <f ca="1">IF($R237=1,SUM($T$1:T237),"")</f>
        <v/>
      </c>
      <c r="AG237" s="115" t="str">
        <f ca="1">IF($R237=1,SUM($U$1:U237),"")</f>
        <v/>
      </c>
      <c r="AH237" s="115" t="str">
        <f ca="1">IF($R237=1,SUM($V$1:V237),"")</f>
        <v/>
      </c>
      <c r="AI237" s="115" t="str">
        <f ca="1">IF($R237=1,SUM($W$1:W237),"")</f>
        <v/>
      </c>
      <c r="AJ237" s="115" t="str">
        <f ca="1">IF($R237=1,SUM($X$1:X237),"")</f>
        <v/>
      </c>
      <c r="AK237" s="115" t="str">
        <f ca="1">IF($R237=1,SUM($Y$1:Y237),"")</f>
        <v/>
      </c>
      <c r="AL237" s="115" t="str">
        <f ca="1">IF($R237=1,SUM($Z$1:Z237),"")</f>
        <v/>
      </c>
      <c r="AM237" s="115" t="str">
        <f ca="1">IF($R237=1,SUM($AA$1:AA237),"")</f>
        <v/>
      </c>
      <c r="AN237" s="115" t="str">
        <f ca="1">IF($R237=1,SUM($AB$1:AB237),"")</f>
        <v/>
      </c>
      <c r="AO237" s="115" t="str">
        <f ca="1">IF($R237=1,SUM($AC$1:AC237),"")</f>
        <v/>
      </c>
      <c r="AQ237" s="120" t="str">
        <f t="shared" si="35"/>
        <v>27:00</v>
      </c>
    </row>
    <row r="238" spans="6:43" x14ac:dyDescent="0.3">
      <c r="F238" s="115">
        <f t="shared" si="36"/>
        <v>27</v>
      </c>
      <c r="G238" s="117" t="str">
        <f t="shared" si="31"/>
        <v>05</v>
      </c>
      <c r="H238" s="118">
        <f t="shared" si="32"/>
        <v>1.1284722222222221</v>
      </c>
      <c r="K238" s="116" t="str">
        <f xml:space="preserve"> IF(O238=1,"",RTD("cqg.rtd",,"StudyData",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/>
      </c>
      <c r="L238" s="116" t="e">
        <f>IF(K238="",NA(),RTD("cqg.rtd",,"StudyData",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>#N/A</v>
      </c>
      <c r="O238" s="115">
        <f t="shared" si="33"/>
        <v>1</v>
      </c>
      <c r="R238" s="115">
        <f t="shared" ca="1" si="34"/>
        <v>1.2019999999999778</v>
      </c>
      <c r="S238" s="115" t="str">
        <f>IF(O238=1,"",RTD("cqg.rtd",,"StudyData", "(Vol("&amp;$E$13&amp;")when  (LocalYear("&amp;$E$13&amp;")="&amp;$D$2&amp;" AND LocalMonth("&amp;$E$13&amp;")="&amp;$C$2&amp;" AND LocalDay("&amp;$E$13&amp;")="&amp;$B$2&amp;" AND LocalHour("&amp;$E$13&amp;")="&amp;F238&amp;" AND LocalMinute("&amp;$E$13&amp;")="&amp;G238&amp;"))", "Bar", "", "Close", "5", "0", "", "", "","FALSE","T"))</f>
        <v/>
      </c>
      <c r="T238" s="115" t="str">
        <f>IF(O238=1,"",RTD("cqg.rtd",,"StudyData", "(Vol("&amp;$E$14&amp;")when  (LocalYear("&amp;$E$14&amp;")="&amp;$D$3&amp;" AND LocalMonth("&amp;$E$14&amp;")="&amp;$C$3&amp;" AND LocalDay("&amp;$E$14&amp;")="&amp;$B$3&amp;" AND LocalHour("&amp;$E$14&amp;")="&amp;F238&amp;" AND LocalMinute("&amp;$E$14&amp;")="&amp;G238&amp;"))", "Bar", "", "Close", "5", "0", "", "", "","FALSE","T"))</f>
        <v/>
      </c>
      <c r="U238" s="115" t="str">
        <f>IF(O238=1,"",RTD("cqg.rtd",,"StudyData", "(Vol("&amp;$E$15&amp;")when  (LocalYear("&amp;$E$15&amp;")="&amp;$D$4&amp;" AND LocalMonth("&amp;$E$15&amp;")="&amp;$C$4&amp;" AND LocalDay("&amp;$E$15&amp;")="&amp;$B$4&amp;" AND LocalHour("&amp;$E$15&amp;")="&amp;F238&amp;" AND LocalMinute("&amp;$E$15&amp;")="&amp;G238&amp;"))", "Bar", "", "Close", "5", "0", "", "", "","FALSE","T"))</f>
        <v/>
      </c>
      <c r="V238" s="115" t="str">
        <f>IF(O238=1,"",RTD("cqg.rtd",,"StudyData", "(Vol("&amp;$E$16&amp;")when  (LocalYear("&amp;$E$16&amp;")="&amp;$D$5&amp;" AND LocalMonth("&amp;$E$16&amp;")="&amp;$C$5&amp;" AND LocalDay("&amp;$E$16&amp;")="&amp;$B$5&amp;" AND LocalHour("&amp;$E$16&amp;")="&amp;F238&amp;" AND LocalMinute("&amp;$E$16&amp;")="&amp;G238&amp;"))", "Bar", "", "Close", "5", "0", "", "", "","FALSE","T"))</f>
        <v/>
      </c>
      <c r="W238" s="115" t="str">
        <f>IF(O238=1,"",RTD("cqg.rtd",,"StudyData", "(Vol("&amp;$E$17&amp;")when  (LocalYear("&amp;$E$17&amp;")="&amp;$D$6&amp;" AND LocalMonth("&amp;$E$17&amp;")="&amp;$C$6&amp;" AND LocalDay("&amp;$E$17&amp;")="&amp;$B$6&amp;" AND LocalHour("&amp;$E$17&amp;")="&amp;F238&amp;" AND LocalMinute("&amp;$E$17&amp;")="&amp;G238&amp;"))", "Bar", "", "Close", "5", "0", "", "", "","FALSE","T"))</f>
        <v/>
      </c>
      <c r="X238" s="115" t="str">
        <f>IF(O238=1,"",RTD("cqg.rtd",,"StudyData", "(Vol("&amp;$E$18&amp;")when  (LocalYear("&amp;$E$18&amp;")="&amp;$D$7&amp;" AND LocalMonth("&amp;$E$18&amp;")="&amp;$C$7&amp;" AND LocalDay("&amp;$E$18&amp;")="&amp;$B$7&amp;" AND LocalHour("&amp;$E$18&amp;")="&amp;F238&amp;" AND LocalMinute("&amp;$E$18&amp;")="&amp;G238&amp;"))", "Bar", "", "Close", "5", "0", "", "", "","FALSE","T"))</f>
        <v/>
      </c>
      <c r="Y238" s="115" t="str">
        <f>IF(O238=1,"",RTD("cqg.rtd",,"StudyData", "(Vol("&amp;$E$19&amp;")when  (LocalYear("&amp;$E$19&amp;")="&amp;$D$8&amp;" AND LocalMonth("&amp;$E$19&amp;")="&amp;$C$8&amp;" AND LocalDay("&amp;$E$19&amp;")="&amp;$B$8&amp;" AND LocalHour("&amp;$E$19&amp;")="&amp;F238&amp;" AND LocalMinute("&amp;$E$19&amp;")="&amp;G238&amp;"))", "Bar", "", "Close", "5", "0", "", "", "","FALSE","T"))</f>
        <v/>
      </c>
      <c r="Z238" s="115" t="str">
        <f>IF(O238=1,"",RTD("cqg.rtd",,"StudyData", "(Vol("&amp;$E$20&amp;")when  (LocalYear("&amp;$E$20&amp;")="&amp;$D$9&amp;" AND LocalMonth("&amp;$E$20&amp;")="&amp;$C$9&amp;" AND LocalDay("&amp;$E$20&amp;")="&amp;$B$9&amp;" AND LocalHour("&amp;$E$20&amp;")="&amp;F238&amp;" AND LocalMinute("&amp;$E$20&amp;")="&amp;G238&amp;"))", "Bar", "", "Close", "5", "0", "", "", "","FALSE","T"))</f>
        <v/>
      </c>
      <c r="AA238" s="115" t="str">
        <f>IF(O238=1,"",RTD("cqg.rtd",,"StudyData", "(Vol("&amp;$E$21&amp;")when  (LocalYear("&amp;$E$21&amp;")="&amp;$D$10&amp;" AND LocalMonth("&amp;$E$21&amp;")="&amp;$C$10&amp;" AND LocalDay("&amp;$E$21&amp;")="&amp;$B$10&amp;" AND LocalHour("&amp;$E$21&amp;")="&amp;F238&amp;" AND LocalMinute("&amp;$E$21&amp;")="&amp;G238&amp;"))", "Bar", "", "Close", "5", "0", "", "", "","FALSE","T"))</f>
        <v/>
      </c>
      <c r="AB238" s="115" t="str">
        <f>IF(O238=1,"",RTD("cqg.rtd",,"StudyData", "(Vol("&amp;$E$21&amp;")when  (LocalYear("&amp;$E$21&amp;")="&amp;$D$11&amp;" AND LocalMonth("&amp;$E$21&amp;")="&amp;$C$11&amp;" AND LocalDay("&amp;$E$21&amp;")="&amp;$B$11&amp;" AND LocalHour("&amp;$E$21&amp;")="&amp;F238&amp;" AND LocalMinute("&amp;$E$21&amp;")="&amp;G238&amp;"))", "Bar", "", "Close", "5", "0", "", "", "","FALSE","T"))</f>
        <v/>
      </c>
      <c r="AC238" s="116" t="str">
        <f t="shared" si="30"/>
        <v/>
      </c>
      <c r="AE238" s="115" t="str">
        <f ca="1">IF($R238=1,SUM($S$1:S238),"")</f>
        <v/>
      </c>
      <c r="AF238" s="115" t="str">
        <f ca="1">IF($R238=1,SUM($T$1:T238),"")</f>
        <v/>
      </c>
      <c r="AG238" s="115" t="str">
        <f ca="1">IF($R238=1,SUM($U$1:U238),"")</f>
        <v/>
      </c>
      <c r="AH238" s="115" t="str">
        <f ca="1">IF($R238=1,SUM($V$1:V238),"")</f>
        <v/>
      </c>
      <c r="AI238" s="115" t="str">
        <f ca="1">IF($R238=1,SUM($W$1:W238),"")</f>
        <v/>
      </c>
      <c r="AJ238" s="115" t="str">
        <f ca="1">IF($R238=1,SUM($X$1:X238),"")</f>
        <v/>
      </c>
      <c r="AK238" s="115" t="str">
        <f ca="1">IF($R238=1,SUM($Y$1:Y238),"")</f>
        <v/>
      </c>
      <c r="AL238" s="115" t="str">
        <f ca="1">IF($R238=1,SUM($Z$1:Z238),"")</f>
        <v/>
      </c>
      <c r="AM238" s="115" t="str">
        <f ca="1">IF($R238=1,SUM($AA$1:AA238),"")</f>
        <v/>
      </c>
      <c r="AN238" s="115" t="str">
        <f ca="1">IF($R238=1,SUM($AB$1:AB238),"")</f>
        <v/>
      </c>
      <c r="AO238" s="115" t="str">
        <f ca="1">IF($R238=1,SUM($AC$1:AC238),"")</f>
        <v/>
      </c>
      <c r="AQ238" s="120" t="str">
        <f t="shared" si="35"/>
        <v>27:05</v>
      </c>
    </row>
    <row r="239" spans="6:43" x14ac:dyDescent="0.3">
      <c r="F239" s="115">
        <f t="shared" si="36"/>
        <v>27</v>
      </c>
      <c r="G239" s="117">
        <f t="shared" si="31"/>
        <v>10</v>
      </c>
      <c r="H239" s="118">
        <f t="shared" si="32"/>
        <v>1.1319444444444444</v>
      </c>
      <c r="K239" s="116" t="str">
        <f xml:space="preserve"> IF(O239=1,"",RTD("cqg.rtd",,"StudyData",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/>
      </c>
      <c r="L239" s="116" t="e">
        <f>IF(K239="",NA(),RTD("cqg.rtd",,"StudyData",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>#N/A</v>
      </c>
      <c r="O239" s="115">
        <f t="shared" si="33"/>
        <v>1</v>
      </c>
      <c r="R239" s="115">
        <f t="shared" ca="1" si="34"/>
        <v>1.2029999999999776</v>
      </c>
      <c r="S239" s="115" t="str">
        <f>IF(O239=1,"",RTD("cqg.rtd",,"StudyData", "(Vol("&amp;$E$13&amp;")when  (LocalYear("&amp;$E$13&amp;")="&amp;$D$2&amp;" AND LocalMonth("&amp;$E$13&amp;")="&amp;$C$2&amp;" AND LocalDay("&amp;$E$13&amp;")="&amp;$B$2&amp;" AND LocalHour("&amp;$E$13&amp;")="&amp;F239&amp;" AND LocalMinute("&amp;$E$13&amp;")="&amp;G239&amp;"))", "Bar", "", "Close", "5", "0", "", "", "","FALSE","T"))</f>
        <v/>
      </c>
      <c r="T239" s="115" t="str">
        <f>IF(O239=1,"",RTD("cqg.rtd",,"StudyData", "(Vol("&amp;$E$14&amp;")when  (LocalYear("&amp;$E$14&amp;")="&amp;$D$3&amp;" AND LocalMonth("&amp;$E$14&amp;")="&amp;$C$3&amp;" AND LocalDay("&amp;$E$14&amp;")="&amp;$B$3&amp;" AND LocalHour("&amp;$E$14&amp;")="&amp;F239&amp;" AND LocalMinute("&amp;$E$14&amp;")="&amp;G239&amp;"))", "Bar", "", "Close", "5", "0", "", "", "","FALSE","T"))</f>
        <v/>
      </c>
      <c r="U239" s="115" t="str">
        <f>IF(O239=1,"",RTD("cqg.rtd",,"StudyData", "(Vol("&amp;$E$15&amp;")when  (LocalYear("&amp;$E$15&amp;")="&amp;$D$4&amp;" AND LocalMonth("&amp;$E$15&amp;")="&amp;$C$4&amp;" AND LocalDay("&amp;$E$15&amp;")="&amp;$B$4&amp;" AND LocalHour("&amp;$E$15&amp;")="&amp;F239&amp;" AND LocalMinute("&amp;$E$15&amp;")="&amp;G239&amp;"))", "Bar", "", "Close", "5", "0", "", "", "","FALSE","T"))</f>
        <v/>
      </c>
      <c r="V239" s="115" t="str">
        <f>IF(O239=1,"",RTD("cqg.rtd",,"StudyData", "(Vol("&amp;$E$16&amp;")when  (LocalYear("&amp;$E$16&amp;")="&amp;$D$5&amp;" AND LocalMonth("&amp;$E$16&amp;")="&amp;$C$5&amp;" AND LocalDay("&amp;$E$16&amp;")="&amp;$B$5&amp;" AND LocalHour("&amp;$E$16&amp;")="&amp;F239&amp;" AND LocalMinute("&amp;$E$16&amp;")="&amp;G239&amp;"))", "Bar", "", "Close", "5", "0", "", "", "","FALSE","T"))</f>
        <v/>
      </c>
      <c r="W239" s="115" t="str">
        <f>IF(O239=1,"",RTD("cqg.rtd",,"StudyData", "(Vol("&amp;$E$17&amp;")when  (LocalYear("&amp;$E$17&amp;")="&amp;$D$6&amp;" AND LocalMonth("&amp;$E$17&amp;")="&amp;$C$6&amp;" AND LocalDay("&amp;$E$17&amp;")="&amp;$B$6&amp;" AND LocalHour("&amp;$E$17&amp;")="&amp;F239&amp;" AND LocalMinute("&amp;$E$17&amp;")="&amp;G239&amp;"))", "Bar", "", "Close", "5", "0", "", "", "","FALSE","T"))</f>
        <v/>
      </c>
      <c r="X239" s="115" t="str">
        <f>IF(O239=1,"",RTD("cqg.rtd",,"StudyData", "(Vol("&amp;$E$18&amp;")when  (LocalYear("&amp;$E$18&amp;")="&amp;$D$7&amp;" AND LocalMonth("&amp;$E$18&amp;")="&amp;$C$7&amp;" AND LocalDay("&amp;$E$18&amp;")="&amp;$B$7&amp;" AND LocalHour("&amp;$E$18&amp;")="&amp;F239&amp;" AND LocalMinute("&amp;$E$18&amp;")="&amp;G239&amp;"))", "Bar", "", "Close", "5", "0", "", "", "","FALSE","T"))</f>
        <v/>
      </c>
      <c r="Y239" s="115" t="str">
        <f>IF(O239=1,"",RTD("cqg.rtd",,"StudyData", "(Vol("&amp;$E$19&amp;")when  (LocalYear("&amp;$E$19&amp;")="&amp;$D$8&amp;" AND LocalMonth("&amp;$E$19&amp;")="&amp;$C$8&amp;" AND LocalDay("&amp;$E$19&amp;")="&amp;$B$8&amp;" AND LocalHour("&amp;$E$19&amp;")="&amp;F239&amp;" AND LocalMinute("&amp;$E$19&amp;")="&amp;G239&amp;"))", "Bar", "", "Close", "5", "0", "", "", "","FALSE","T"))</f>
        <v/>
      </c>
      <c r="Z239" s="115" t="str">
        <f>IF(O239=1,"",RTD("cqg.rtd",,"StudyData", "(Vol("&amp;$E$20&amp;")when  (LocalYear("&amp;$E$20&amp;")="&amp;$D$9&amp;" AND LocalMonth("&amp;$E$20&amp;")="&amp;$C$9&amp;" AND LocalDay("&amp;$E$20&amp;")="&amp;$B$9&amp;" AND LocalHour("&amp;$E$20&amp;")="&amp;F239&amp;" AND LocalMinute("&amp;$E$20&amp;")="&amp;G239&amp;"))", "Bar", "", "Close", "5", "0", "", "", "","FALSE","T"))</f>
        <v/>
      </c>
      <c r="AA239" s="115" t="str">
        <f>IF(O239=1,"",RTD("cqg.rtd",,"StudyData", "(Vol("&amp;$E$21&amp;")when  (LocalYear("&amp;$E$21&amp;")="&amp;$D$10&amp;" AND LocalMonth("&amp;$E$21&amp;")="&amp;$C$10&amp;" AND LocalDay("&amp;$E$21&amp;")="&amp;$B$10&amp;" AND LocalHour("&amp;$E$21&amp;")="&amp;F239&amp;" AND LocalMinute("&amp;$E$21&amp;")="&amp;G239&amp;"))", "Bar", "", "Close", "5", "0", "", "", "","FALSE","T"))</f>
        <v/>
      </c>
      <c r="AB239" s="115" t="str">
        <f>IF(O239=1,"",RTD("cqg.rtd",,"StudyData", "(Vol("&amp;$E$21&amp;")when  (LocalYear("&amp;$E$21&amp;")="&amp;$D$11&amp;" AND LocalMonth("&amp;$E$21&amp;")="&amp;$C$11&amp;" AND LocalDay("&amp;$E$21&amp;")="&amp;$B$11&amp;" AND LocalHour("&amp;$E$21&amp;")="&amp;F239&amp;" AND LocalMinute("&amp;$E$21&amp;")="&amp;G239&amp;"))", "Bar", "", "Close", "5", "0", "", "", "","FALSE","T"))</f>
        <v/>
      </c>
      <c r="AC239" s="116" t="str">
        <f t="shared" si="30"/>
        <v/>
      </c>
      <c r="AE239" s="115" t="str">
        <f ca="1">IF($R239=1,SUM($S$1:S239),"")</f>
        <v/>
      </c>
      <c r="AF239" s="115" t="str">
        <f ca="1">IF($R239=1,SUM($T$1:T239),"")</f>
        <v/>
      </c>
      <c r="AG239" s="115" t="str">
        <f ca="1">IF($R239=1,SUM($U$1:U239),"")</f>
        <v/>
      </c>
      <c r="AH239" s="115" t="str">
        <f ca="1">IF($R239=1,SUM($V$1:V239),"")</f>
        <v/>
      </c>
      <c r="AI239" s="115" t="str">
        <f ca="1">IF($R239=1,SUM($W$1:W239),"")</f>
        <v/>
      </c>
      <c r="AJ239" s="115" t="str">
        <f ca="1">IF($R239=1,SUM($X$1:X239),"")</f>
        <v/>
      </c>
      <c r="AK239" s="115" t="str">
        <f ca="1">IF($R239=1,SUM($Y$1:Y239),"")</f>
        <v/>
      </c>
      <c r="AL239" s="115" t="str">
        <f ca="1">IF($R239=1,SUM($Z$1:Z239),"")</f>
        <v/>
      </c>
      <c r="AM239" s="115" t="str">
        <f ca="1">IF($R239=1,SUM($AA$1:AA239),"")</f>
        <v/>
      </c>
      <c r="AN239" s="115" t="str">
        <f ca="1">IF($R239=1,SUM($AB$1:AB239),"")</f>
        <v/>
      </c>
      <c r="AO239" s="115" t="str">
        <f ca="1">IF($R239=1,SUM($AC$1:AC239),"")</f>
        <v/>
      </c>
      <c r="AQ239" s="120" t="str">
        <f t="shared" si="35"/>
        <v>27:10</v>
      </c>
    </row>
    <row r="240" spans="6:43" x14ac:dyDescent="0.3">
      <c r="F240" s="115">
        <f t="shared" si="36"/>
        <v>27</v>
      </c>
      <c r="G240" s="117">
        <f t="shared" si="31"/>
        <v>15</v>
      </c>
      <c r="H240" s="118">
        <f t="shared" si="32"/>
        <v>1.1354166666666667</v>
      </c>
      <c r="K240" s="116" t="str">
        <f xml:space="preserve"> IF(O240=1,"",RTD("cqg.rtd",,"StudyData",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/>
      </c>
      <c r="L240" s="116" t="e">
        <f>IF(K240="",NA(),RTD("cqg.rtd",,"StudyData",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>#N/A</v>
      </c>
      <c r="O240" s="115">
        <f t="shared" si="33"/>
        <v>1</v>
      </c>
      <c r="R240" s="115">
        <f t="shared" ca="1" si="34"/>
        <v>1.2039999999999775</v>
      </c>
      <c r="S240" s="115" t="str">
        <f>IF(O240=1,"",RTD("cqg.rtd",,"StudyData", "(Vol("&amp;$E$13&amp;")when  (LocalYear("&amp;$E$13&amp;")="&amp;$D$2&amp;" AND LocalMonth("&amp;$E$13&amp;")="&amp;$C$2&amp;" AND LocalDay("&amp;$E$13&amp;")="&amp;$B$2&amp;" AND LocalHour("&amp;$E$13&amp;")="&amp;F240&amp;" AND LocalMinute("&amp;$E$13&amp;")="&amp;G240&amp;"))", "Bar", "", "Close", "5", "0", "", "", "","FALSE","T"))</f>
        <v/>
      </c>
      <c r="T240" s="115" t="str">
        <f>IF(O240=1,"",RTD("cqg.rtd",,"StudyData", "(Vol("&amp;$E$14&amp;")when  (LocalYear("&amp;$E$14&amp;")="&amp;$D$3&amp;" AND LocalMonth("&amp;$E$14&amp;")="&amp;$C$3&amp;" AND LocalDay("&amp;$E$14&amp;")="&amp;$B$3&amp;" AND LocalHour("&amp;$E$14&amp;")="&amp;F240&amp;" AND LocalMinute("&amp;$E$14&amp;")="&amp;G240&amp;"))", "Bar", "", "Close", "5", "0", "", "", "","FALSE","T"))</f>
        <v/>
      </c>
      <c r="U240" s="115" t="str">
        <f>IF(O240=1,"",RTD("cqg.rtd",,"StudyData", "(Vol("&amp;$E$15&amp;")when  (LocalYear("&amp;$E$15&amp;")="&amp;$D$4&amp;" AND LocalMonth("&amp;$E$15&amp;")="&amp;$C$4&amp;" AND LocalDay("&amp;$E$15&amp;")="&amp;$B$4&amp;" AND LocalHour("&amp;$E$15&amp;")="&amp;F240&amp;" AND LocalMinute("&amp;$E$15&amp;")="&amp;G240&amp;"))", "Bar", "", "Close", "5", "0", "", "", "","FALSE","T"))</f>
        <v/>
      </c>
      <c r="V240" s="115" t="str">
        <f>IF(O240=1,"",RTD("cqg.rtd",,"StudyData", "(Vol("&amp;$E$16&amp;")when  (LocalYear("&amp;$E$16&amp;")="&amp;$D$5&amp;" AND LocalMonth("&amp;$E$16&amp;")="&amp;$C$5&amp;" AND LocalDay("&amp;$E$16&amp;")="&amp;$B$5&amp;" AND LocalHour("&amp;$E$16&amp;")="&amp;F240&amp;" AND LocalMinute("&amp;$E$16&amp;")="&amp;G240&amp;"))", "Bar", "", "Close", "5", "0", "", "", "","FALSE","T"))</f>
        <v/>
      </c>
      <c r="W240" s="115" t="str">
        <f>IF(O240=1,"",RTD("cqg.rtd",,"StudyData", "(Vol("&amp;$E$17&amp;")when  (LocalYear("&amp;$E$17&amp;")="&amp;$D$6&amp;" AND LocalMonth("&amp;$E$17&amp;")="&amp;$C$6&amp;" AND LocalDay("&amp;$E$17&amp;")="&amp;$B$6&amp;" AND LocalHour("&amp;$E$17&amp;")="&amp;F240&amp;" AND LocalMinute("&amp;$E$17&amp;")="&amp;G240&amp;"))", "Bar", "", "Close", "5", "0", "", "", "","FALSE","T"))</f>
        <v/>
      </c>
      <c r="X240" s="115" t="str">
        <f>IF(O240=1,"",RTD("cqg.rtd",,"StudyData", "(Vol("&amp;$E$18&amp;")when  (LocalYear("&amp;$E$18&amp;")="&amp;$D$7&amp;" AND LocalMonth("&amp;$E$18&amp;")="&amp;$C$7&amp;" AND LocalDay("&amp;$E$18&amp;")="&amp;$B$7&amp;" AND LocalHour("&amp;$E$18&amp;")="&amp;F240&amp;" AND LocalMinute("&amp;$E$18&amp;")="&amp;G240&amp;"))", "Bar", "", "Close", "5", "0", "", "", "","FALSE","T"))</f>
        <v/>
      </c>
      <c r="Y240" s="115" t="str">
        <f>IF(O240=1,"",RTD("cqg.rtd",,"StudyData", "(Vol("&amp;$E$19&amp;")when  (LocalYear("&amp;$E$19&amp;")="&amp;$D$8&amp;" AND LocalMonth("&amp;$E$19&amp;")="&amp;$C$8&amp;" AND LocalDay("&amp;$E$19&amp;")="&amp;$B$8&amp;" AND LocalHour("&amp;$E$19&amp;")="&amp;F240&amp;" AND LocalMinute("&amp;$E$19&amp;")="&amp;G240&amp;"))", "Bar", "", "Close", "5", "0", "", "", "","FALSE","T"))</f>
        <v/>
      </c>
      <c r="Z240" s="115" t="str">
        <f>IF(O240=1,"",RTD("cqg.rtd",,"StudyData", "(Vol("&amp;$E$20&amp;")when  (LocalYear("&amp;$E$20&amp;")="&amp;$D$9&amp;" AND LocalMonth("&amp;$E$20&amp;")="&amp;$C$9&amp;" AND LocalDay("&amp;$E$20&amp;")="&amp;$B$9&amp;" AND LocalHour("&amp;$E$20&amp;")="&amp;F240&amp;" AND LocalMinute("&amp;$E$20&amp;")="&amp;G240&amp;"))", "Bar", "", "Close", "5", "0", "", "", "","FALSE","T"))</f>
        <v/>
      </c>
      <c r="AA240" s="115" t="str">
        <f>IF(O240=1,"",RTD("cqg.rtd",,"StudyData", "(Vol("&amp;$E$21&amp;")when  (LocalYear("&amp;$E$21&amp;")="&amp;$D$10&amp;" AND LocalMonth("&amp;$E$21&amp;")="&amp;$C$10&amp;" AND LocalDay("&amp;$E$21&amp;")="&amp;$B$10&amp;" AND LocalHour("&amp;$E$21&amp;")="&amp;F240&amp;" AND LocalMinute("&amp;$E$21&amp;")="&amp;G240&amp;"))", "Bar", "", "Close", "5", "0", "", "", "","FALSE","T"))</f>
        <v/>
      </c>
      <c r="AB240" s="115" t="str">
        <f>IF(O240=1,"",RTD("cqg.rtd",,"StudyData", "(Vol("&amp;$E$21&amp;")when  (LocalYear("&amp;$E$21&amp;")="&amp;$D$11&amp;" AND LocalMonth("&amp;$E$21&amp;")="&amp;$C$11&amp;" AND LocalDay("&amp;$E$21&amp;")="&amp;$B$11&amp;" AND LocalHour("&amp;$E$21&amp;")="&amp;F240&amp;" AND LocalMinute("&amp;$E$21&amp;")="&amp;G240&amp;"))", "Bar", "", "Close", "5", "0", "", "", "","FALSE","T"))</f>
        <v/>
      </c>
      <c r="AC240" s="116" t="str">
        <f t="shared" si="30"/>
        <v/>
      </c>
      <c r="AE240" s="115" t="str">
        <f ca="1">IF($R240=1,SUM($S$1:S240),"")</f>
        <v/>
      </c>
      <c r="AF240" s="115" t="str">
        <f ca="1">IF($R240=1,SUM($T$1:T240),"")</f>
        <v/>
      </c>
      <c r="AG240" s="115" t="str">
        <f ca="1">IF($R240=1,SUM($U$1:U240),"")</f>
        <v/>
      </c>
      <c r="AH240" s="115" t="str">
        <f ca="1">IF($R240=1,SUM($V$1:V240),"")</f>
        <v/>
      </c>
      <c r="AI240" s="115" t="str">
        <f ca="1">IF($R240=1,SUM($W$1:W240),"")</f>
        <v/>
      </c>
      <c r="AJ240" s="115" t="str">
        <f ca="1">IF($R240=1,SUM($X$1:X240),"")</f>
        <v/>
      </c>
      <c r="AK240" s="115" t="str">
        <f ca="1">IF($R240=1,SUM($Y$1:Y240),"")</f>
        <v/>
      </c>
      <c r="AL240" s="115" t="str">
        <f ca="1">IF($R240=1,SUM($Z$1:Z240),"")</f>
        <v/>
      </c>
      <c r="AM240" s="115" t="str">
        <f ca="1">IF($R240=1,SUM($AA$1:AA240),"")</f>
        <v/>
      </c>
      <c r="AN240" s="115" t="str">
        <f ca="1">IF($R240=1,SUM($AB$1:AB240),"")</f>
        <v/>
      </c>
      <c r="AO240" s="115" t="str">
        <f ca="1">IF($R240=1,SUM($AC$1:AC240),"")</f>
        <v/>
      </c>
      <c r="AQ240" s="120" t="str">
        <f t="shared" si="35"/>
        <v>27:15</v>
      </c>
    </row>
    <row r="241" spans="6:43" x14ac:dyDescent="0.3">
      <c r="F241" s="115">
        <f t="shared" si="36"/>
        <v>27</v>
      </c>
      <c r="G241" s="117">
        <f t="shared" si="31"/>
        <v>20</v>
      </c>
      <c r="H241" s="118">
        <f t="shared" si="32"/>
        <v>1.1388888888888888</v>
      </c>
      <c r="K241" s="116" t="str">
        <f xml:space="preserve"> IF(O241=1,"",RTD("cqg.rtd",,"StudyData",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/>
      </c>
      <c r="L241" s="116" t="e">
        <f>IF(K241="",NA(),RTD("cqg.rtd",,"StudyData",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>#N/A</v>
      </c>
      <c r="O241" s="115">
        <f t="shared" si="33"/>
        <v>1</v>
      </c>
      <c r="R241" s="115">
        <f t="shared" ca="1" si="34"/>
        <v>1.2049999999999774</v>
      </c>
      <c r="S241" s="115" t="str">
        <f>IF(O241=1,"",RTD("cqg.rtd",,"StudyData", "(Vol("&amp;$E$13&amp;")when  (LocalYear("&amp;$E$13&amp;")="&amp;$D$2&amp;" AND LocalMonth("&amp;$E$13&amp;")="&amp;$C$2&amp;" AND LocalDay("&amp;$E$13&amp;")="&amp;$B$2&amp;" AND LocalHour("&amp;$E$13&amp;")="&amp;F241&amp;" AND LocalMinute("&amp;$E$13&amp;")="&amp;G241&amp;"))", "Bar", "", "Close", "5", "0", "", "", "","FALSE","T"))</f>
        <v/>
      </c>
      <c r="T241" s="115" t="str">
        <f>IF(O241=1,"",RTD("cqg.rtd",,"StudyData", "(Vol("&amp;$E$14&amp;")when  (LocalYear("&amp;$E$14&amp;")="&amp;$D$3&amp;" AND LocalMonth("&amp;$E$14&amp;")="&amp;$C$3&amp;" AND LocalDay("&amp;$E$14&amp;")="&amp;$B$3&amp;" AND LocalHour("&amp;$E$14&amp;")="&amp;F241&amp;" AND LocalMinute("&amp;$E$14&amp;")="&amp;G241&amp;"))", "Bar", "", "Close", "5", "0", "", "", "","FALSE","T"))</f>
        <v/>
      </c>
      <c r="U241" s="115" t="str">
        <f>IF(O241=1,"",RTD("cqg.rtd",,"StudyData", "(Vol("&amp;$E$15&amp;")when  (LocalYear("&amp;$E$15&amp;")="&amp;$D$4&amp;" AND LocalMonth("&amp;$E$15&amp;")="&amp;$C$4&amp;" AND LocalDay("&amp;$E$15&amp;")="&amp;$B$4&amp;" AND LocalHour("&amp;$E$15&amp;")="&amp;F241&amp;" AND LocalMinute("&amp;$E$15&amp;")="&amp;G241&amp;"))", "Bar", "", "Close", "5", "0", "", "", "","FALSE","T"))</f>
        <v/>
      </c>
      <c r="V241" s="115" t="str">
        <f>IF(O241=1,"",RTD("cqg.rtd",,"StudyData", "(Vol("&amp;$E$16&amp;")when  (LocalYear("&amp;$E$16&amp;")="&amp;$D$5&amp;" AND LocalMonth("&amp;$E$16&amp;")="&amp;$C$5&amp;" AND LocalDay("&amp;$E$16&amp;")="&amp;$B$5&amp;" AND LocalHour("&amp;$E$16&amp;")="&amp;F241&amp;" AND LocalMinute("&amp;$E$16&amp;")="&amp;G241&amp;"))", "Bar", "", "Close", "5", "0", "", "", "","FALSE","T"))</f>
        <v/>
      </c>
      <c r="W241" s="115" t="str">
        <f>IF(O241=1,"",RTD("cqg.rtd",,"StudyData", "(Vol("&amp;$E$17&amp;")when  (LocalYear("&amp;$E$17&amp;")="&amp;$D$6&amp;" AND LocalMonth("&amp;$E$17&amp;")="&amp;$C$6&amp;" AND LocalDay("&amp;$E$17&amp;")="&amp;$B$6&amp;" AND LocalHour("&amp;$E$17&amp;")="&amp;F241&amp;" AND LocalMinute("&amp;$E$17&amp;")="&amp;G241&amp;"))", "Bar", "", "Close", "5", "0", "", "", "","FALSE","T"))</f>
        <v/>
      </c>
      <c r="X241" s="115" t="str">
        <f>IF(O241=1,"",RTD("cqg.rtd",,"StudyData", "(Vol("&amp;$E$18&amp;")when  (LocalYear("&amp;$E$18&amp;")="&amp;$D$7&amp;" AND LocalMonth("&amp;$E$18&amp;")="&amp;$C$7&amp;" AND LocalDay("&amp;$E$18&amp;")="&amp;$B$7&amp;" AND LocalHour("&amp;$E$18&amp;")="&amp;F241&amp;" AND LocalMinute("&amp;$E$18&amp;")="&amp;G241&amp;"))", "Bar", "", "Close", "5", "0", "", "", "","FALSE","T"))</f>
        <v/>
      </c>
      <c r="Y241" s="115" t="str">
        <f>IF(O241=1,"",RTD("cqg.rtd",,"StudyData", "(Vol("&amp;$E$19&amp;")when  (LocalYear("&amp;$E$19&amp;")="&amp;$D$8&amp;" AND LocalMonth("&amp;$E$19&amp;")="&amp;$C$8&amp;" AND LocalDay("&amp;$E$19&amp;")="&amp;$B$8&amp;" AND LocalHour("&amp;$E$19&amp;")="&amp;F241&amp;" AND LocalMinute("&amp;$E$19&amp;")="&amp;G241&amp;"))", "Bar", "", "Close", "5", "0", "", "", "","FALSE","T"))</f>
        <v/>
      </c>
      <c r="Z241" s="115" t="str">
        <f>IF(O241=1,"",RTD("cqg.rtd",,"StudyData", "(Vol("&amp;$E$20&amp;")when  (LocalYear("&amp;$E$20&amp;")="&amp;$D$9&amp;" AND LocalMonth("&amp;$E$20&amp;")="&amp;$C$9&amp;" AND LocalDay("&amp;$E$20&amp;")="&amp;$B$9&amp;" AND LocalHour("&amp;$E$20&amp;")="&amp;F241&amp;" AND LocalMinute("&amp;$E$20&amp;")="&amp;G241&amp;"))", "Bar", "", "Close", "5", "0", "", "", "","FALSE","T"))</f>
        <v/>
      </c>
      <c r="AA241" s="115" t="str">
        <f>IF(O241=1,"",RTD("cqg.rtd",,"StudyData", "(Vol("&amp;$E$21&amp;")when  (LocalYear("&amp;$E$21&amp;")="&amp;$D$10&amp;" AND LocalMonth("&amp;$E$21&amp;")="&amp;$C$10&amp;" AND LocalDay("&amp;$E$21&amp;")="&amp;$B$10&amp;" AND LocalHour("&amp;$E$21&amp;")="&amp;F241&amp;" AND LocalMinute("&amp;$E$21&amp;")="&amp;G241&amp;"))", "Bar", "", "Close", "5", "0", "", "", "","FALSE","T"))</f>
        <v/>
      </c>
      <c r="AB241" s="115" t="str">
        <f>IF(O241=1,"",RTD("cqg.rtd",,"StudyData", "(Vol("&amp;$E$21&amp;")when  (LocalYear("&amp;$E$21&amp;")="&amp;$D$11&amp;" AND LocalMonth("&amp;$E$21&amp;")="&amp;$C$11&amp;" AND LocalDay("&amp;$E$21&amp;")="&amp;$B$11&amp;" AND LocalHour("&amp;$E$21&amp;")="&amp;F241&amp;" AND LocalMinute("&amp;$E$21&amp;")="&amp;G241&amp;"))", "Bar", "", "Close", "5", "0", "", "", "","FALSE","T"))</f>
        <v/>
      </c>
      <c r="AC241" s="116" t="str">
        <f t="shared" si="30"/>
        <v/>
      </c>
      <c r="AE241" s="115" t="str">
        <f ca="1">IF($R241=1,SUM($S$1:S241),"")</f>
        <v/>
      </c>
      <c r="AF241" s="115" t="str">
        <f ca="1">IF($R241=1,SUM($T$1:T241),"")</f>
        <v/>
      </c>
      <c r="AG241" s="115" t="str">
        <f ca="1">IF($R241=1,SUM($U$1:U241),"")</f>
        <v/>
      </c>
      <c r="AH241" s="115" t="str">
        <f ca="1">IF($R241=1,SUM($V$1:V241),"")</f>
        <v/>
      </c>
      <c r="AI241" s="115" t="str">
        <f ca="1">IF($R241=1,SUM($W$1:W241),"")</f>
        <v/>
      </c>
      <c r="AJ241" s="115" t="str">
        <f ca="1">IF($R241=1,SUM($X$1:X241),"")</f>
        <v/>
      </c>
      <c r="AK241" s="115" t="str">
        <f ca="1">IF($R241=1,SUM($Y$1:Y241),"")</f>
        <v/>
      </c>
      <c r="AL241" s="115" t="str">
        <f ca="1">IF($R241=1,SUM($Z$1:Z241),"")</f>
        <v/>
      </c>
      <c r="AM241" s="115" t="str">
        <f ca="1">IF($R241=1,SUM($AA$1:AA241),"")</f>
        <v/>
      </c>
      <c r="AN241" s="115" t="str">
        <f ca="1">IF($R241=1,SUM($AB$1:AB241),"")</f>
        <v/>
      </c>
      <c r="AO241" s="115" t="str">
        <f ca="1">IF($R241=1,SUM($AC$1:AC241),"")</f>
        <v/>
      </c>
      <c r="AQ241" s="120" t="str">
        <f t="shared" si="35"/>
        <v>27:20</v>
      </c>
    </row>
    <row r="242" spans="6:43" x14ac:dyDescent="0.3">
      <c r="F242" s="115">
        <f t="shared" si="36"/>
        <v>27</v>
      </c>
      <c r="G242" s="117">
        <f t="shared" si="31"/>
        <v>25</v>
      </c>
      <c r="H242" s="118">
        <f t="shared" si="32"/>
        <v>1.1423611111111112</v>
      </c>
      <c r="K242" s="116" t="str">
        <f xml:space="preserve"> IF(O242=1,"",RTD("cqg.rtd",,"StudyData",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/>
      </c>
      <c r="L242" s="116" t="e">
        <f>IF(K242="",NA(),RTD("cqg.rtd",,"StudyData",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>#N/A</v>
      </c>
      <c r="O242" s="115">
        <f t="shared" si="33"/>
        <v>1</v>
      </c>
      <c r="R242" s="115">
        <f t="shared" ca="1" si="34"/>
        <v>1.2059999999999773</v>
      </c>
      <c r="S242" s="115" t="str">
        <f>IF(O242=1,"",RTD("cqg.rtd",,"StudyData", "(Vol("&amp;$E$13&amp;")when  (LocalYear("&amp;$E$13&amp;")="&amp;$D$2&amp;" AND LocalMonth("&amp;$E$13&amp;")="&amp;$C$2&amp;" AND LocalDay("&amp;$E$13&amp;")="&amp;$B$2&amp;" AND LocalHour("&amp;$E$13&amp;")="&amp;F242&amp;" AND LocalMinute("&amp;$E$13&amp;")="&amp;G242&amp;"))", "Bar", "", "Close", "5", "0", "", "", "","FALSE","T"))</f>
        <v/>
      </c>
      <c r="T242" s="115" t="str">
        <f>IF(O242=1,"",RTD("cqg.rtd",,"StudyData", "(Vol("&amp;$E$14&amp;")when  (LocalYear("&amp;$E$14&amp;")="&amp;$D$3&amp;" AND LocalMonth("&amp;$E$14&amp;")="&amp;$C$3&amp;" AND LocalDay("&amp;$E$14&amp;")="&amp;$B$3&amp;" AND LocalHour("&amp;$E$14&amp;")="&amp;F242&amp;" AND LocalMinute("&amp;$E$14&amp;")="&amp;G242&amp;"))", "Bar", "", "Close", "5", "0", "", "", "","FALSE","T"))</f>
        <v/>
      </c>
      <c r="U242" s="115" t="str">
        <f>IF(O242=1,"",RTD("cqg.rtd",,"StudyData", "(Vol("&amp;$E$15&amp;")when  (LocalYear("&amp;$E$15&amp;")="&amp;$D$4&amp;" AND LocalMonth("&amp;$E$15&amp;")="&amp;$C$4&amp;" AND LocalDay("&amp;$E$15&amp;")="&amp;$B$4&amp;" AND LocalHour("&amp;$E$15&amp;")="&amp;F242&amp;" AND LocalMinute("&amp;$E$15&amp;")="&amp;G242&amp;"))", "Bar", "", "Close", "5", "0", "", "", "","FALSE","T"))</f>
        <v/>
      </c>
      <c r="V242" s="115" t="str">
        <f>IF(O242=1,"",RTD("cqg.rtd",,"StudyData", "(Vol("&amp;$E$16&amp;")when  (LocalYear("&amp;$E$16&amp;")="&amp;$D$5&amp;" AND LocalMonth("&amp;$E$16&amp;")="&amp;$C$5&amp;" AND LocalDay("&amp;$E$16&amp;")="&amp;$B$5&amp;" AND LocalHour("&amp;$E$16&amp;")="&amp;F242&amp;" AND LocalMinute("&amp;$E$16&amp;")="&amp;G242&amp;"))", "Bar", "", "Close", "5", "0", "", "", "","FALSE","T"))</f>
        <v/>
      </c>
      <c r="W242" s="115" t="str">
        <f>IF(O242=1,"",RTD("cqg.rtd",,"StudyData", "(Vol("&amp;$E$17&amp;")when  (LocalYear("&amp;$E$17&amp;")="&amp;$D$6&amp;" AND LocalMonth("&amp;$E$17&amp;")="&amp;$C$6&amp;" AND LocalDay("&amp;$E$17&amp;")="&amp;$B$6&amp;" AND LocalHour("&amp;$E$17&amp;")="&amp;F242&amp;" AND LocalMinute("&amp;$E$17&amp;")="&amp;G242&amp;"))", "Bar", "", "Close", "5", "0", "", "", "","FALSE","T"))</f>
        <v/>
      </c>
      <c r="X242" s="115" t="str">
        <f>IF(O242=1,"",RTD("cqg.rtd",,"StudyData", "(Vol("&amp;$E$18&amp;")when  (LocalYear("&amp;$E$18&amp;")="&amp;$D$7&amp;" AND LocalMonth("&amp;$E$18&amp;")="&amp;$C$7&amp;" AND LocalDay("&amp;$E$18&amp;")="&amp;$B$7&amp;" AND LocalHour("&amp;$E$18&amp;")="&amp;F242&amp;" AND LocalMinute("&amp;$E$18&amp;")="&amp;G242&amp;"))", "Bar", "", "Close", "5", "0", "", "", "","FALSE","T"))</f>
        <v/>
      </c>
      <c r="Y242" s="115" t="str">
        <f>IF(O242=1,"",RTD("cqg.rtd",,"StudyData", "(Vol("&amp;$E$19&amp;")when  (LocalYear("&amp;$E$19&amp;")="&amp;$D$8&amp;" AND LocalMonth("&amp;$E$19&amp;")="&amp;$C$8&amp;" AND LocalDay("&amp;$E$19&amp;")="&amp;$B$8&amp;" AND LocalHour("&amp;$E$19&amp;")="&amp;F242&amp;" AND LocalMinute("&amp;$E$19&amp;")="&amp;G242&amp;"))", "Bar", "", "Close", "5", "0", "", "", "","FALSE","T"))</f>
        <v/>
      </c>
      <c r="Z242" s="115" t="str">
        <f>IF(O242=1,"",RTD("cqg.rtd",,"StudyData", "(Vol("&amp;$E$20&amp;")when  (LocalYear("&amp;$E$20&amp;")="&amp;$D$9&amp;" AND LocalMonth("&amp;$E$20&amp;")="&amp;$C$9&amp;" AND LocalDay("&amp;$E$20&amp;")="&amp;$B$9&amp;" AND LocalHour("&amp;$E$20&amp;")="&amp;F242&amp;" AND LocalMinute("&amp;$E$20&amp;")="&amp;G242&amp;"))", "Bar", "", "Close", "5", "0", "", "", "","FALSE","T"))</f>
        <v/>
      </c>
      <c r="AA242" s="115" t="str">
        <f>IF(O242=1,"",RTD("cqg.rtd",,"StudyData", "(Vol("&amp;$E$21&amp;")when  (LocalYear("&amp;$E$21&amp;")="&amp;$D$10&amp;" AND LocalMonth("&amp;$E$21&amp;")="&amp;$C$10&amp;" AND LocalDay("&amp;$E$21&amp;")="&amp;$B$10&amp;" AND LocalHour("&amp;$E$21&amp;")="&amp;F242&amp;" AND LocalMinute("&amp;$E$21&amp;")="&amp;G242&amp;"))", "Bar", "", "Close", "5", "0", "", "", "","FALSE","T"))</f>
        <v/>
      </c>
      <c r="AB242" s="115" t="str">
        <f>IF(O242=1,"",RTD("cqg.rtd",,"StudyData", "(Vol("&amp;$E$21&amp;")when  (LocalYear("&amp;$E$21&amp;")="&amp;$D$11&amp;" AND LocalMonth("&amp;$E$21&amp;")="&amp;$C$11&amp;" AND LocalDay("&amp;$E$21&amp;")="&amp;$B$11&amp;" AND LocalHour("&amp;$E$21&amp;")="&amp;F242&amp;" AND LocalMinute("&amp;$E$21&amp;")="&amp;G242&amp;"))", "Bar", "", "Close", "5", "0", "", "", "","FALSE","T"))</f>
        <v/>
      </c>
      <c r="AC242" s="116" t="str">
        <f t="shared" si="30"/>
        <v/>
      </c>
      <c r="AE242" s="115" t="str">
        <f ca="1">IF($R242=1,SUM($S$1:S242),"")</f>
        <v/>
      </c>
      <c r="AF242" s="115" t="str">
        <f ca="1">IF($R242=1,SUM($T$1:T242),"")</f>
        <v/>
      </c>
      <c r="AG242" s="115" t="str">
        <f ca="1">IF($R242=1,SUM($U$1:U242),"")</f>
        <v/>
      </c>
      <c r="AH242" s="115" t="str">
        <f ca="1">IF($R242=1,SUM($V$1:V242),"")</f>
        <v/>
      </c>
      <c r="AI242" s="115" t="str">
        <f ca="1">IF($R242=1,SUM($W$1:W242),"")</f>
        <v/>
      </c>
      <c r="AJ242" s="115" t="str">
        <f ca="1">IF($R242=1,SUM($X$1:X242),"")</f>
        <v/>
      </c>
      <c r="AK242" s="115" t="str">
        <f ca="1">IF($R242=1,SUM($Y$1:Y242),"")</f>
        <v/>
      </c>
      <c r="AL242" s="115" t="str">
        <f ca="1">IF($R242=1,SUM($Z$1:Z242),"")</f>
        <v/>
      </c>
      <c r="AM242" s="115" t="str">
        <f ca="1">IF($R242=1,SUM($AA$1:AA242),"")</f>
        <v/>
      </c>
      <c r="AN242" s="115" t="str">
        <f ca="1">IF($R242=1,SUM($AB$1:AB242),"")</f>
        <v/>
      </c>
      <c r="AO242" s="115" t="str">
        <f ca="1">IF($R242=1,SUM($AC$1:AC242),"")</f>
        <v/>
      </c>
      <c r="AQ242" s="120" t="str">
        <f t="shared" si="35"/>
        <v>27:25</v>
      </c>
    </row>
    <row r="243" spans="6:43" x14ac:dyDescent="0.3">
      <c r="F243" s="115">
        <f t="shared" si="36"/>
        <v>27</v>
      </c>
      <c r="G243" s="117">
        <f t="shared" si="31"/>
        <v>30</v>
      </c>
      <c r="H243" s="118">
        <f t="shared" si="32"/>
        <v>1.1458333333333333</v>
      </c>
      <c r="K243" s="116" t="str">
        <f xml:space="preserve"> IF(O243=1,"",RTD("cqg.rtd",,"StudyData",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/>
      </c>
      <c r="L243" s="116" t="e">
        <f>IF(K243="",NA(),RTD("cqg.rtd",,"StudyData",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>#N/A</v>
      </c>
      <c r="O243" s="115">
        <f t="shared" si="33"/>
        <v>1</v>
      </c>
      <c r="R243" s="115">
        <f t="shared" ca="1" si="34"/>
        <v>1.2069999999999772</v>
      </c>
      <c r="S243" s="115" t="str">
        <f>IF(O243=1,"",RTD("cqg.rtd",,"StudyData", "(Vol("&amp;$E$13&amp;")when  (LocalYear("&amp;$E$13&amp;")="&amp;$D$2&amp;" AND LocalMonth("&amp;$E$13&amp;")="&amp;$C$2&amp;" AND LocalDay("&amp;$E$13&amp;")="&amp;$B$2&amp;" AND LocalHour("&amp;$E$13&amp;")="&amp;F243&amp;" AND LocalMinute("&amp;$E$13&amp;")="&amp;G243&amp;"))", "Bar", "", "Close", "5", "0", "", "", "","FALSE","T"))</f>
        <v/>
      </c>
      <c r="T243" s="115" t="str">
        <f>IF(O243=1,"",RTD("cqg.rtd",,"StudyData", "(Vol("&amp;$E$14&amp;")when  (LocalYear("&amp;$E$14&amp;")="&amp;$D$3&amp;" AND LocalMonth("&amp;$E$14&amp;")="&amp;$C$3&amp;" AND LocalDay("&amp;$E$14&amp;")="&amp;$B$3&amp;" AND LocalHour("&amp;$E$14&amp;")="&amp;F243&amp;" AND LocalMinute("&amp;$E$14&amp;")="&amp;G243&amp;"))", "Bar", "", "Close", "5", "0", "", "", "","FALSE","T"))</f>
        <v/>
      </c>
      <c r="U243" s="115" t="str">
        <f>IF(O243=1,"",RTD("cqg.rtd",,"StudyData", "(Vol("&amp;$E$15&amp;")when  (LocalYear("&amp;$E$15&amp;")="&amp;$D$4&amp;" AND LocalMonth("&amp;$E$15&amp;")="&amp;$C$4&amp;" AND LocalDay("&amp;$E$15&amp;")="&amp;$B$4&amp;" AND LocalHour("&amp;$E$15&amp;")="&amp;F243&amp;" AND LocalMinute("&amp;$E$15&amp;")="&amp;G243&amp;"))", "Bar", "", "Close", "5", "0", "", "", "","FALSE","T"))</f>
        <v/>
      </c>
      <c r="V243" s="115" t="str">
        <f>IF(O243=1,"",RTD("cqg.rtd",,"StudyData", "(Vol("&amp;$E$16&amp;")when  (LocalYear("&amp;$E$16&amp;")="&amp;$D$5&amp;" AND LocalMonth("&amp;$E$16&amp;")="&amp;$C$5&amp;" AND LocalDay("&amp;$E$16&amp;")="&amp;$B$5&amp;" AND LocalHour("&amp;$E$16&amp;")="&amp;F243&amp;" AND LocalMinute("&amp;$E$16&amp;")="&amp;G243&amp;"))", "Bar", "", "Close", "5", "0", "", "", "","FALSE","T"))</f>
        <v/>
      </c>
      <c r="W243" s="115" t="str">
        <f>IF(O243=1,"",RTD("cqg.rtd",,"StudyData", "(Vol("&amp;$E$17&amp;")when  (LocalYear("&amp;$E$17&amp;")="&amp;$D$6&amp;" AND LocalMonth("&amp;$E$17&amp;")="&amp;$C$6&amp;" AND LocalDay("&amp;$E$17&amp;")="&amp;$B$6&amp;" AND LocalHour("&amp;$E$17&amp;")="&amp;F243&amp;" AND LocalMinute("&amp;$E$17&amp;")="&amp;G243&amp;"))", "Bar", "", "Close", "5", "0", "", "", "","FALSE","T"))</f>
        <v/>
      </c>
      <c r="X243" s="115" t="str">
        <f>IF(O243=1,"",RTD("cqg.rtd",,"StudyData", "(Vol("&amp;$E$18&amp;")when  (LocalYear("&amp;$E$18&amp;")="&amp;$D$7&amp;" AND LocalMonth("&amp;$E$18&amp;")="&amp;$C$7&amp;" AND LocalDay("&amp;$E$18&amp;")="&amp;$B$7&amp;" AND LocalHour("&amp;$E$18&amp;")="&amp;F243&amp;" AND LocalMinute("&amp;$E$18&amp;")="&amp;G243&amp;"))", "Bar", "", "Close", "5", "0", "", "", "","FALSE","T"))</f>
        <v/>
      </c>
      <c r="Y243" s="115" t="str">
        <f>IF(O243=1,"",RTD("cqg.rtd",,"StudyData", "(Vol("&amp;$E$19&amp;")when  (LocalYear("&amp;$E$19&amp;")="&amp;$D$8&amp;" AND LocalMonth("&amp;$E$19&amp;")="&amp;$C$8&amp;" AND LocalDay("&amp;$E$19&amp;")="&amp;$B$8&amp;" AND LocalHour("&amp;$E$19&amp;")="&amp;F243&amp;" AND LocalMinute("&amp;$E$19&amp;")="&amp;G243&amp;"))", "Bar", "", "Close", "5", "0", "", "", "","FALSE","T"))</f>
        <v/>
      </c>
      <c r="Z243" s="115" t="str">
        <f>IF(O243=1,"",RTD("cqg.rtd",,"StudyData", "(Vol("&amp;$E$20&amp;")when  (LocalYear("&amp;$E$20&amp;")="&amp;$D$9&amp;" AND LocalMonth("&amp;$E$20&amp;")="&amp;$C$9&amp;" AND LocalDay("&amp;$E$20&amp;")="&amp;$B$9&amp;" AND LocalHour("&amp;$E$20&amp;")="&amp;F243&amp;" AND LocalMinute("&amp;$E$20&amp;")="&amp;G243&amp;"))", "Bar", "", "Close", "5", "0", "", "", "","FALSE","T"))</f>
        <v/>
      </c>
      <c r="AA243" s="115" t="str">
        <f>IF(O243=1,"",RTD("cqg.rtd",,"StudyData", "(Vol("&amp;$E$21&amp;")when  (LocalYear("&amp;$E$21&amp;")="&amp;$D$10&amp;" AND LocalMonth("&amp;$E$21&amp;")="&amp;$C$10&amp;" AND LocalDay("&amp;$E$21&amp;")="&amp;$B$10&amp;" AND LocalHour("&amp;$E$21&amp;")="&amp;F243&amp;" AND LocalMinute("&amp;$E$21&amp;")="&amp;G243&amp;"))", "Bar", "", "Close", "5", "0", "", "", "","FALSE","T"))</f>
        <v/>
      </c>
      <c r="AB243" s="115" t="str">
        <f>IF(O243=1,"",RTD("cqg.rtd",,"StudyData", "(Vol("&amp;$E$21&amp;")when  (LocalYear("&amp;$E$21&amp;")="&amp;$D$11&amp;" AND LocalMonth("&amp;$E$21&amp;")="&amp;$C$11&amp;" AND LocalDay("&amp;$E$21&amp;")="&amp;$B$11&amp;" AND LocalHour("&amp;$E$21&amp;")="&amp;F243&amp;" AND LocalMinute("&amp;$E$21&amp;")="&amp;G243&amp;"))", "Bar", "", "Close", "5", "0", "", "", "","FALSE","T"))</f>
        <v/>
      </c>
      <c r="AC243" s="116" t="str">
        <f t="shared" si="30"/>
        <v/>
      </c>
      <c r="AE243" s="115" t="str">
        <f ca="1">IF($R243=1,SUM($S$1:S243),"")</f>
        <v/>
      </c>
      <c r="AF243" s="115" t="str">
        <f ca="1">IF($R243=1,SUM($T$1:T243),"")</f>
        <v/>
      </c>
      <c r="AG243" s="115" t="str">
        <f ca="1">IF($R243=1,SUM($U$1:U243),"")</f>
        <v/>
      </c>
      <c r="AH243" s="115" t="str">
        <f ca="1">IF($R243=1,SUM($V$1:V243),"")</f>
        <v/>
      </c>
      <c r="AI243" s="115" t="str">
        <f ca="1">IF($R243=1,SUM($W$1:W243),"")</f>
        <v/>
      </c>
      <c r="AJ243" s="115" t="str">
        <f ca="1">IF($R243=1,SUM($X$1:X243),"")</f>
        <v/>
      </c>
      <c r="AK243" s="115" t="str">
        <f ca="1">IF($R243=1,SUM($Y$1:Y243),"")</f>
        <v/>
      </c>
      <c r="AL243" s="115" t="str">
        <f ca="1">IF($R243=1,SUM($Z$1:Z243),"")</f>
        <v/>
      </c>
      <c r="AM243" s="115" t="str">
        <f ca="1">IF($R243=1,SUM($AA$1:AA243),"")</f>
        <v/>
      </c>
      <c r="AN243" s="115" t="str">
        <f ca="1">IF($R243=1,SUM($AB$1:AB243),"")</f>
        <v/>
      </c>
      <c r="AO243" s="115" t="str">
        <f ca="1">IF($R243=1,SUM($AC$1:AC243),"")</f>
        <v/>
      </c>
      <c r="AQ243" s="120" t="str">
        <f t="shared" si="35"/>
        <v>27:30</v>
      </c>
    </row>
    <row r="244" spans="6:43" x14ac:dyDescent="0.3">
      <c r="F244" s="115">
        <f t="shared" si="36"/>
        <v>27</v>
      </c>
      <c r="G244" s="117">
        <f t="shared" si="31"/>
        <v>35</v>
      </c>
      <c r="H244" s="118">
        <f t="shared" si="32"/>
        <v>1.1493055555555556</v>
      </c>
      <c r="K244" s="116" t="str">
        <f xml:space="preserve"> IF(O244=1,"",RTD("cqg.rtd",,"StudyData",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/>
      </c>
      <c r="L244" s="116" t="e">
        <f>IF(K244="",NA(),RTD("cqg.rtd",,"StudyData",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>#N/A</v>
      </c>
      <c r="O244" s="115">
        <f t="shared" si="33"/>
        <v>1</v>
      </c>
      <c r="R244" s="115">
        <f t="shared" ca="1" si="34"/>
        <v>1.2079999999999771</v>
      </c>
      <c r="S244" s="115" t="str">
        <f>IF(O244=1,"",RTD("cqg.rtd",,"StudyData", "(Vol("&amp;$E$13&amp;")when  (LocalYear("&amp;$E$13&amp;")="&amp;$D$2&amp;" AND LocalMonth("&amp;$E$13&amp;")="&amp;$C$2&amp;" AND LocalDay("&amp;$E$13&amp;")="&amp;$B$2&amp;" AND LocalHour("&amp;$E$13&amp;")="&amp;F244&amp;" AND LocalMinute("&amp;$E$13&amp;")="&amp;G244&amp;"))", "Bar", "", "Close", "5", "0", "", "", "","FALSE","T"))</f>
        <v/>
      </c>
      <c r="T244" s="115" t="str">
        <f>IF(O244=1,"",RTD("cqg.rtd",,"StudyData", "(Vol("&amp;$E$14&amp;")when  (LocalYear("&amp;$E$14&amp;")="&amp;$D$3&amp;" AND LocalMonth("&amp;$E$14&amp;")="&amp;$C$3&amp;" AND LocalDay("&amp;$E$14&amp;")="&amp;$B$3&amp;" AND LocalHour("&amp;$E$14&amp;")="&amp;F244&amp;" AND LocalMinute("&amp;$E$14&amp;")="&amp;G244&amp;"))", "Bar", "", "Close", "5", "0", "", "", "","FALSE","T"))</f>
        <v/>
      </c>
      <c r="U244" s="115" t="str">
        <f>IF(O244=1,"",RTD("cqg.rtd",,"StudyData", "(Vol("&amp;$E$15&amp;")when  (LocalYear("&amp;$E$15&amp;")="&amp;$D$4&amp;" AND LocalMonth("&amp;$E$15&amp;")="&amp;$C$4&amp;" AND LocalDay("&amp;$E$15&amp;")="&amp;$B$4&amp;" AND LocalHour("&amp;$E$15&amp;")="&amp;F244&amp;" AND LocalMinute("&amp;$E$15&amp;")="&amp;G244&amp;"))", "Bar", "", "Close", "5", "0", "", "", "","FALSE","T"))</f>
        <v/>
      </c>
      <c r="V244" s="115" t="str">
        <f>IF(O244=1,"",RTD("cqg.rtd",,"StudyData", "(Vol("&amp;$E$16&amp;")when  (LocalYear("&amp;$E$16&amp;")="&amp;$D$5&amp;" AND LocalMonth("&amp;$E$16&amp;")="&amp;$C$5&amp;" AND LocalDay("&amp;$E$16&amp;")="&amp;$B$5&amp;" AND LocalHour("&amp;$E$16&amp;")="&amp;F244&amp;" AND LocalMinute("&amp;$E$16&amp;")="&amp;G244&amp;"))", "Bar", "", "Close", "5", "0", "", "", "","FALSE","T"))</f>
        <v/>
      </c>
      <c r="W244" s="115" t="str">
        <f>IF(O244=1,"",RTD("cqg.rtd",,"StudyData", "(Vol("&amp;$E$17&amp;")when  (LocalYear("&amp;$E$17&amp;")="&amp;$D$6&amp;" AND LocalMonth("&amp;$E$17&amp;")="&amp;$C$6&amp;" AND LocalDay("&amp;$E$17&amp;")="&amp;$B$6&amp;" AND LocalHour("&amp;$E$17&amp;")="&amp;F244&amp;" AND LocalMinute("&amp;$E$17&amp;")="&amp;G244&amp;"))", "Bar", "", "Close", "5", "0", "", "", "","FALSE","T"))</f>
        <v/>
      </c>
      <c r="X244" s="115" t="str">
        <f>IF(O244=1,"",RTD("cqg.rtd",,"StudyData", "(Vol("&amp;$E$18&amp;")when  (LocalYear("&amp;$E$18&amp;")="&amp;$D$7&amp;" AND LocalMonth("&amp;$E$18&amp;")="&amp;$C$7&amp;" AND LocalDay("&amp;$E$18&amp;")="&amp;$B$7&amp;" AND LocalHour("&amp;$E$18&amp;")="&amp;F244&amp;" AND LocalMinute("&amp;$E$18&amp;")="&amp;G244&amp;"))", "Bar", "", "Close", "5", "0", "", "", "","FALSE","T"))</f>
        <v/>
      </c>
      <c r="Y244" s="115" t="str">
        <f>IF(O244=1,"",RTD("cqg.rtd",,"StudyData", "(Vol("&amp;$E$19&amp;")when  (LocalYear("&amp;$E$19&amp;")="&amp;$D$8&amp;" AND LocalMonth("&amp;$E$19&amp;")="&amp;$C$8&amp;" AND LocalDay("&amp;$E$19&amp;")="&amp;$B$8&amp;" AND LocalHour("&amp;$E$19&amp;")="&amp;F244&amp;" AND LocalMinute("&amp;$E$19&amp;")="&amp;G244&amp;"))", "Bar", "", "Close", "5", "0", "", "", "","FALSE","T"))</f>
        <v/>
      </c>
      <c r="Z244" s="115" t="str">
        <f>IF(O244=1,"",RTD("cqg.rtd",,"StudyData", "(Vol("&amp;$E$20&amp;")when  (LocalYear("&amp;$E$20&amp;")="&amp;$D$9&amp;" AND LocalMonth("&amp;$E$20&amp;")="&amp;$C$9&amp;" AND LocalDay("&amp;$E$20&amp;")="&amp;$B$9&amp;" AND LocalHour("&amp;$E$20&amp;")="&amp;F244&amp;" AND LocalMinute("&amp;$E$20&amp;")="&amp;G244&amp;"))", "Bar", "", "Close", "5", "0", "", "", "","FALSE","T"))</f>
        <v/>
      </c>
      <c r="AA244" s="115" t="str">
        <f>IF(O244=1,"",RTD("cqg.rtd",,"StudyData", "(Vol("&amp;$E$21&amp;")when  (LocalYear("&amp;$E$21&amp;")="&amp;$D$10&amp;" AND LocalMonth("&amp;$E$21&amp;")="&amp;$C$10&amp;" AND LocalDay("&amp;$E$21&amp;")="&amp;$B$10&amp;" AND LocalHour("&amp;$E$21&amp;")="&amp;F244&amp;" AND LocalMinute("&amp;$E$21&amp;")="&amp;G244&amp;"))", "Bar", "", "Close", "5", "0", "", "", "","FALSE","T"))</f>
        <v/>
      </c>
      <c r="AB244" s="115" t="str">
        <f>IF(O244=1,"",RTD("cqg.rtd",,"StudyData", "(Vol("&amp;$E$21&amp;")when  (LocalYear("&amp;$E$21&amp;")="&amp;$D$11&amp;" AND LocalMonth("&amp;$E$21&amp;")="&amp;$C$11&amp;" AND LocalDay("&amp;$E$21&amp;")="&amp;$B$11&amp;" AND LocalHour("&amp;$E$21&amp;")="&amp;F244&amp;" AND LocalMinute("&amp;$E$21&amp;")="&amp;G244&amp;"))", "Bar", "", "Close", "5", "0", "", "", "","FALSE","T"))</f>
        <v/>
      </c>
      <c r="AC244" s="116" t="str">
        <f t="shared" si="30"/>
        <v/>
      </c>
      <c r="AE244" s="115" t="str">
        <f ca="1">IF($R244=1,SUM($S$1:S244),"")</f>
        <v/>
      </c>
      <c r="AF244" s="115" t="str">
        <f ca="1">IF($R244=1,SUM($T$1:T244),"")</f>
        <v/>
      </c>
      <c r="AG244" s="115" t="str">
        <f ca="1">IF($R244=1,SUM($U$1:U244),"")</f>
        <v/>
      </c>
      <c r="AH244" s="115" t="str">
        <f ca="1">IF($R244=1,SUM($V$1:V244),"")</f>
        <v/>
      </c>
      <c r="AI244" s="115" t="str">
        <f ca="1">IF($R244=1,SUM($W$1:W244),"")</f>
        <v/>
      </c>
      <c r="AJ244" s="115" t="str">
        <f ca="1">IF($R244=1,SUM($X$1:X244),"")</f>
        <v/>
      </c>
      <c r="AK244" s="115" t="str">
        <f ca="1">IF($R244=1,SUM($Y$1:Y244),"")</f>
        <v/>
      </c>
      <c r="AL244" s="115" t="str">
        <f ca="1">IF($R244=1,SUM($Z$1:Z244),"")</f>
        <v/>
      </c>
      <c r="AM244" s="115" t="str">
        <f ca="1">IF($R244=1,SUM($AA$1:AA244),"")</f>
        <v/>
      </c>
      <c r="AN244" s="115" t="str">
        <f ca="1">IF($R244=1,SUM($AB$1:AB244),"")</f>
        <v/>
      </c>
      <c r="AO244" s="115" t="str">
        <f ca="1">IF($R244=1,SUM($AC$1:AC244),"")</f>
        <v/>
      </c>
      <c r="AQ244" s="120" t="str">
        <f t="shared" si="35"/>
        <v>27:35</v>
      </c>
    </row>
    <row r="245" spans="6:43" x14ac:dyDescent="0.3">
      <c r="F245" s="115">
        <f t="shared" si="36"/>
        <v>27</v>
      </c>
      <c r="G245" s="117">
        <f t="shared" si="31"/>
        <v>40</v>
      </c>
      <c r="H245" s="118">
        <f t="shared" si="32"/>
        <v>1.1527777777777779</v>
      </c>
      <c r="K245" s="116" t="str">
        <f xml:space="preserve"> IF(O245=1,"",RTD("cqg.rtd",,"StudyData",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/>
      </c>
      <c r="L245" s="116" t="e">
        <f>IF(K245="",NA(),RTD("cqg.rtd",,"StudyData",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>#N/A</v>
      </c>
      <c r="O245" s="115">
        <f t="shared" si="33"/>
        <v>1</v>
      </c>
      <c r="R245" s="115">
        <f t="shared" ca="1" si="34"/>
        <v>1.208999999999977</v>
      </c>
      <c r="S245" s="115" t="str">
        <f>IF(O245=1,"",RTD("cqg.rtd",,"StudyData", "(Vol("&amp;$E$13&amp;")when  (LocalYear("&amp;$E$13&amp;")="&amp;$D$2&amp;" AND LocalMonth("&amp;$E$13&amp;")="&amp;$C$2&amp;" AND LocalDay("&amp;$E$13&amp;")="&amp;$B$2&amp;" AND LocalHour("&amp;$E$13&amp;")="&amp;F245&amp;" AND LocalMinute("&amp;$E$13&amp;")="&amp;G245&amp;"))", "Bar", "", "Close", "5", "0", "", "", "","FALSE","T"))</f>
        <v/>
      </c>
      <c r="T245" s="115" t="str">
        <f>IF(O245=1,"",RTD("cqg.rtd",,"StudyData", "(Vol("&amp;$E$14&amp;")when  (LocalYear("&amp;$E$14&amp;")="&amp;$D$3&amp;" AND LocalMonth("&amp;$E$14&amp;")="&amp;$C$3&amp;" AND LocalDay("&amp;$E$14&amp;")="&amp;$B$3&amp;" AND LocalHour("&amp;$E$14&amp;")="&amp;F245&amp;" AND LocalMinute("&amp;$E$14&amp;")="&amp;G245&amp;"))", "Bar", "", "Close", "5", "0", "", "", "","FALSE","T"))</f>
        <v/>
      </c>
      <c r="U245" s="115" t="str">
        <f>IF(O245=1,"",RTD("cqg.rtd",,"StudyData", "(Vol("&amp;$E$15&amp;")when  (LocalYear("&amp;$E$15&amp;")="&amp;$D$4&amp;" AND LocalMonth("&amp;$E$15&amp;")="&amp;$C$4&amp;" AND LocalDay("&amp;$E$15&amp;")="&amp;$B$4&amp;" AND LocalHour("&amp;$E$15&amp;")="&amp;F245&amp;" AND LocalMinute("&amp;$E$15&amp;")="&amp;G245&amp;"))", "Bar", "", "Close", "5", "0", "", "", "","FALSE","T"))</f>
        <v/>
      </c>
      <c r="V245" s="115" t="str">
        <f>IF(O245=1,"",RTD("cqg.rtd",,"StudyData", "(Vol("&amp;$E$16&amp;")when  (LocalYear("&amp;$E$16&amp;")="&amp;$D$5&amp;" AND LocalMonth("&amp;$E$16&amp;")="&amp;$C$5&amp;" AND LocalDay("&amp;$E$16&amp;")="&amp;$B$5&amp;" AND LocalHour("&amp;$E$16&amp;")="&amp;F245&amp;" AND LocalMinute("&amp;$E$16&amp;")="&amp;G245&amp;"))", "Bar", "", "Close", "5", "0", "", "", "","FALSE","T"))</f>
        <v/>
      </c>
      <c r="W245" s="115" t="str">
        <f>IF(O245=1,"",RTD("cqg.rtd",,"StudyData", "(Vol("&amp;$E$17&amp;")when  (LocalYear("&amp;$E$17&amp;")="&amp;$D$6&amp;" AND LocalMonth("&amp;$E$17&amp;")="&amp;$C$6&amp;" AND LocalDay("&amp;$E$17&amp;")="&amp;$B$6&amp;" AND LocalHour("&amp;$E$17&amp;")="&amp;F245&amp;" AND LocalMinute("&amp;$E$17&amp;")="&amp;G245&amp;"))", "Bar", "", "Close", "5", "0", "", "", "","FALSE","T"))</f>
        <v/>
      </c>
      <c r="X245" s="115" t="str">
        <f>IF(O245=1,"",RTD("cqg.rtd",,"StudyData", "(Vol("&amp;$E$18&amp;")when  (LocalYear("&amp;$E$18&amp;")="&amp;$D$7&amp;" AND LocalMonth("&amp;$E$18&amp;")="&amp;$C$7&amp;" AND LocalDay("&amp;$E$18&amp;")="&amp;$B$7&amp;" AND LocalHour("&amp;$E$18&amp;")="&amp;F245&amp;" AND LocalMinute("&amp;$E$18&amp;")="&amp;G245&amp;"))", "Bar", "", "Close", "5", "0", "", "", "","FALSE","T"))</f>
        <v/>
      </c>
      <c r="Y245" s="115" t="str">
        <f>IF(O245=1,"",RTD("cqg.rtd",,"StudyData", "(Vol("&amp;$E$19&amp;")when  (LocalYear("&amp;$E$19&amp;")="&amp;$D$8&amp;" AND LocalMonth("&amp;$E$19&amp;")="&amp;$C$8&amp;" AND LocalDay("&amp;$E$19&amp;")="&amp;$B$8&amp;" AND LocalHour("&amp;$E$19&amp;")="&amp;F245&amp;" AND LocalMinute("&amp;$E$19&amp;")="&amp;G245&amp;"))", "Bar", "", "Close", "5", "0", "", "", "","FALSE","T"))</f>
        <v/>
      </c>
      <c r="Z245" s="115" t="str">
        <f>IF(O245=1,"",RTD("cqg.rtd",,"StudyData", "(Vol("&amp;$E$20&amp;")when  (LocalYear("&amp;$E$20&amp;")="&amp;$D$9&amp;" AND LocalMonth("&amp;$E$20&amp;")="&amp;$C$9&amp;" AND LocalDay("&amp;$E$20&amp;")="&amp;$B$9&amp;" AND LocalHour("&amp;$E$20&amp;")="&amp;F245&amp;" AND LocalMinute("&amp;$E$20&amp;")="&amp;G245&amp;"))", "Bar", "", "Close", "5", "0", "", "", "","FALSE","T"))</f>
        <v/>
      </c>
      <c r="AA245" s="115" t="str">
        <f>IF(O245=1,"",RTD("cqg.rtd",,"StudyData", "(Vol("&amp;$E$21&amp;")when  (LocalYear("&amp;$E$21&amp;")="&amp;$D$10&amp;" AND LocalMonth("&amp;$E$21&amp;")="&amp;$C$10&amp;" AND LocalDay("&amp;$E$21&amp;")="&amp;$B$10&amp;" AND LocalHour("&amp;$E$21&amp;")="&amp;F245&amp;" AND LocalMinute("&amp;$E$21&amp;")="&amp;G245&amp;"))", "Bar", "", "Close", "5", "0", "", "", "","FALSE","T"))</f>
        <v/>
      </c>
      <c r="AB245" s="115" t="str">
        <f>IF(O245=1,"",RTD("cqg.rtd",,"StudyData", "(Vol("&amp;$E$21&amp;")when  (LocalYear("&amp;$E$21&amp;")="&amp;$D$11&amp;" AND LocalMonth("&amp;$E$21&amp;")="&amp;$C$11&amp;" AND LocalDay("&amp;$E$21&amp;")="&amp;$B$11&amp;" AND LocalHour("&amp;$E$21&amp;")="&amp;F245&amp;" AND LocalMinute("&amp;$E$21&amp;")="&amp;G245&amp;"))", "Bar", "", "Close", "5", "0", "", "", "","FALSE","T"))</f>
        <v/>
      </c>
      <c r="AC245" s="116" t="str">
        <f t="shared" si="30"/>
        <v/>
      </c>
      <c r="AE245" s="115" t="str">
        <f ca="1">IF($R245=1,SUM($S$1:S245),"")</f>
        <v/>
      </c>
      <c r="AF245" s="115" t="str">
        <f ca="1">IF($R245=1,SUM($T$1:T245),"")</f>
        <v/>
      </c>
      <c r="AG245" s="115" t="str">
        <f ca="1">IF($R245=1,SUM($U$1:U245),"")</f>
        <v/>
      </c>
      <c r="AH245" s="115" t="str">
        <f ca="1">IF($R245=1,SUM($V$1:V245),"")</f>
        <v/>
      </c>
      <c r="AI245" s="115" t="str">
        <f ca="1">IF($R245=1,SUM($W$1:W245),"")</f>
        <v/>
      </c>
      <c r="AJ245" s="115" t="str">
        <f ca="1">IF($R245=1,SUM($X$1:X245),"")</f>
        <v/>
      </c>
      <c r="AK245" s="115" t="str">
        <f ca="1">IF($R245=1,SUM($Y$1:Y245),"")</f>
        <v/>
      </c>
      <c r="AL245" s="115" t="str">
        <f ca="1">IF($R245=1,SUM($Z$1:Z245),"")</f>
        <v/>
      </c>
      <c r="AM245" s="115" t="str">
        <f ca="1">IF($R245=1,SUM($AA$1:AA245),"")</f>
        <v/>
      </c>
      <c r="AN245" s="115" t="str">
        <f ca="1">IF($R245=1,SUM($AB$1:AB245),"")</f>
        <v/>
      </c>
      <c r="AO245" s="115" t="str">
        <f ca="1">IF($R245=1,SUM($AC$1:AC245),"")</f>
        <v/>
      </c>
      <c r="AQ245" s="120" t="str">
        <f t="shared" si="35"/>
        <v>27:40</v>
      </c>
    </row>
    <row r="246" spans="6:43" x14ac:dyDescent="0.3">
      <c r="F246" s="115">
        <f t="shared" si="36"/>
        <v>27</v>
      </c>
      <c r="G246" s="117">
        <f t="shared" si="31"/>
        <v>45</v>
      </c>
      <c r="H246" s="118">
        <f t="shared" si="32"/>
        <v>1.15625</v>
      </c>
      <c r="K246" s="116" t="str">
        <f xml:space="preserve"> IF(O246=1,"",RTD("cqg.rtd",,"StudyData",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/>
      </c>
      <c r="L246" s="116" t="e">
        <f>IF(K246="",NA(),RTD("cqg.rtd",,"StudyData",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>#N/A</v>
      </c>
      <c r="O246" s="115">
        <f t="shared" si="33"/>
        <v>1</v>
      </c>
      <c r="R246" s="115">
        <f t="shared" ca="1" si="34"/>
        <v>1.2099999999999769</v>
      </c>
      <c r="S246" s="115" t="str">
        <f>IF(O246=1,"",RTD("cqg.rtd",,"StudyData", "(Vol("&amp;$E$13&amp;")when  (LocalYear("&amp;$E$13&amp;")="&amp;$D$2&amp;" AND LocalMonth("&amp;$E$13&amp;")="&amp;$C$2&amp;" AND LocalDay("&amp;$E$13&amp;")="&amp;$B$2&amp;" AND LocalHour("&amp;$E$13&amp;")="&amp;F246&amp;" AND LocalMinute("&amp;$E$13&amp;")="&amp;G246&amp;"))", "Bar", "", "Close", "5", "0", "", "", "","FALSE","T"))</f>
        <v/>
      </c>
      <c r="T246" s="115" t="str">
        <f>IF(O246=1,"",RTD("cqg.rtd",,"StudyData", "(Vol("&amp;$E$14&amp;")when  (LocalYear("&amp;$E$14&amp;")="&amp;$D$3&amp;" AND LocalMonth("&amp;$E$14&amp;")="&amp;$C$3&amp;" AND LocalDay("&amp;$E$14&amp;")="&amp;$B$3&amp;" AND LocalHour("&amp;$E$14&amp;")="&amp;F246&amp;" AND LocalMinute("&amp;$E$14&amp;")="&amp;G246&amp;"))", "Bar", "", "Close", "5", "0", "", "", "","FALSE","T"))</f>
        <v/>
      </c>
      <c r="U246" s="115" t="str">
        <f>IF(O246=1,"",RTD("cqg.rtd",,"StudyData", "(Vol("&amp;$E$15&amp;")when  (LocalYear("&amp;$E$15&amp;")="&amp;$D$4&amp;" AND LocalMonth("&amp;$E$15&amp;")="&amp;$C$4&amp;" AND LocalDay("&amp;$E$15&amp;")="&amp;$B$4&amp;" AND LocalHour("&amp;$E$15&amp;")="&amp;F246&amp;" AND LocalMinute("&amp;$E$15&amp;")="&amp;G246&amp;"))", "Bar", "", "Close", "5", "0", "", "", "","FALSE","T"))</f>
        <v/>
      </c>
      <c r="V246" s="115" t="str">
        <f>IF(O246=1,"",RTD("cqg.rtd",,"StudyData", "(Vol("&amp;$E$16&amp;")when  (LocalYear("&amp;$E$16&amp;")="&amp;$D$5&amp;" AND LocalMonth("&amp;$E$16&amp;")="&amp;$C$5&amp;" AND LocalDay("&amp;$E$16&amp;")="&amp;$B$5&amp;" AND LocalHour("&amp;$E$16&amp;")="&amp;F246&amp;" AND LocalMinute("&amp;$E$16&amp;")="&amp;G246&amp;"))", "Bar", "", "Close", "5", "0", "", "", "","FALSE","T"))</f>
        <v/>
      </c>
      <c r="W246" s="115" t="str">
        <f>IF(O246=1,"",RTD("cqg.rtd",,"StudyData", "(Vol("&amp;$E$17&amp;")when  (LocalYear("&amp;$E$17&amp;")="&amp;$D$6&amp;" AND LocalMonth("&amp;$E$17&amp;")="&amp;$C$6&amp;" AND LocalDay("&amp;$E$17&amp;")="&amp;$B$6&amp;" AND LocalHour("&amp;$E$17&amp;")="&amp;F246&amp;" AND LocalMinute("&amp;$E$17&amp;")="&amp;G246&amp;"))", "Bar", "", "Close", "5", "0", "", "", "","FALSE","T"))</f>
        <v/>
      </c>
      <c r="X246" s="115" t="str">
        <f>IF(O246=1,"",RTD("cqg.rtd",,"StudyData", "(Vol("&amp;$E$18&amp;")when  (LocalYear("&amp;$E$18&amp;")="&amp;$D$7&amp;" AND LocalMonth("&amp;$E$18&amp;")="&amp;$C$7&amp;" AND LocalDay("&amp;$E$18&amp;")="&amp;$B$7&amp;" AND LocalHour("&amp;$E$18&amp;")="&amp;F246&amp;" AND LocalMinute("&amp;$E$18&amp;")="&amp;G246&amp;"))", "Bar", "", "Close", "5", "0", "", "", "","FALSE","T"))</f>
        <v/>
      </c>
      <c r="Y246" s="115" t="str">
        <f>IF(O246=1,"",RTD("cqg.rtd",,"StudyData", "(Vol("&amp;$E$19&amp;")when  (LocalYear("&amp;$E$19&amp;")="&amp;$D$8&amp;" AND LocalMonth("&amp;$E$19&amp;")="&amp;$C$8&amp;" AND LocalDay("&amp;$E$19&amp;")="&amp;$B$8&amp;" AND LocalHour("&amp;$E$19&amp;")="&amp;F246&amp;" AND LocalMinute("&amp;$E$19&amp;")="&amp;G246&amp;"))", "Bar", "", "Close", "5", "0", "", "", "","FALSE","T"))</f>
        <v/>
      </c>
      <c r="Z246" s="115" t="str">
        <f>IF(O246=1,"",RTD("cqg.rtd",,"StudyData", "(Vol("&amp;$E$20&amp;")when  (LocalYear("&amp;$E$20&amp;")="&amp;$D$9&amp;" AND LocalMonth("&amp;$E$20&amp;")="&amp;$C$9&amp;" AND LocalDay("&amp;$E$20&amp;")="&amp;$B$9&amp;" AND LocalHour("&amp;$E$20&amp;")="&amp;F246&amp;" AND LocalMinute("&amp;$E$20&amp;")="&amp;G246&amp;"))", "Bar", "", "Close", "5", "0", "", "", "","FALSE","T"))</f>
        <v/>
      </c>
      <c r="AA246" s="115" t="str">
        <f>IF(O246=1,"",RTD("cqg.rtd",,"StudyData", "(Vol("&amp;$E$21&amp;")when  (LocalYear("&amp;$E$21&amp;")="&amp;$D$10&amp;" AND LocalMonth("&amp;$E$21&amp;")="&amp;$C$10&amp;" AND LocalDay("&amp;$E$21&amp;")="&amp;$B$10&amp;" AND LocalHour("&amp;$E$21&amp;")="&amp;F246&amp;" AND LocalMinute("&amp;$E$21&amp;")="&amp;G246&amp;"))", "Bar", "", "Close", "5", "0", "", "", "","FALSE","T"))</f>
        <v/>
      </c>
      <c r="AB246" s="115" t="str">
        <f>IF(O246=1,"",RTD("cqg.rtd",,"StudyData", "(Vol("&amp;$E$21&amp;")when  (LocalYear("&amp;$E$21&amp;")="&amp;$D$11&amp;" AND LocalMonth("&amp;$E$21&amp;")="&amp;$C$11&amp;" AND LocalDay("&amp;$E$21&amp;")="&amp;$B$11&amp;" AND LocalHour("&amp;$E$21&amp;")="&amp;F246&amp;" AND LocalMinute("&amp;$E$21&amp;")="&amp;G246&amp;"))", "Bar", "", "Close", "5", "0", "", "", "","FALSE","T"))</f>
        <v/>
      </c>
      <c r="AC246" s="116" t="str">
        <f t="shared" si="30"/>
        <v/>
      </c>
      <c r="AE246" s="115" t="str">
        <f ca="1">IF($R246=1,SUM($S$1:S246),"")</f>
        <v/>
      </c>
      <c r="AF246" s="115" t="str">
        <f ca="1">IF($R246=1,SUM($T$1:T246),"")</f>
        <v/>
      </c>
      <c r="AG246" s="115" t="str">
        <f ca="1">IF($R246=1,SUM($U$1:U246),"")</f>
        <v/>
      </c>
      <c r="AH246" s="115" t="str">
        <f ca="1">IF($R246=1,SUM($V$1:V246),"")</f>
        <v/>
      </c>
      <c r="AI246" s="115" t="str">
        <f ca="1">IF($R246=1,SUM($W$1:W246),"")</f>
        <v/>
      </c>
      <c r="AJ246" s="115" t="str">
        <f ca="1">IF($R246=1,SUM($X$1:X246),"")</f>
        <v/>
      </c>
      <c r="AK246" s="115" t="str">
        <f ca="1">IF($R246=1,SUM($Y$1:Y246),"")</f>
        <v/>
      </c>
      <c r="AL246" s="115" t="str">
        <f ca="1">IF($R246=1,SUM($Z$1:Z246),"")</f>
        <v/>
      </c>
      <c r="AM246" s="115" t="str">
        <f ca="1">IF($R246=1,SUM($AA$1:AA246),"")</f>
        <v/>
      </c>
      <c r="AN246" s="115" t="str">
        <f ca="1">IF($R246=1,SUM($AB$1:AB246),"")</f>
        <v/>
      </c>
      <c r="AO246" s="115" t="str">
        <f ca="1">IF($R246=1,SUM($AC$1:AC246),"")</f>
        <v/>
      </c>
      <c r="AQ246" s="120" t="str">
        <f t="shared" si="35"/>
        <v>27:45</v>
      </c>
    </row>
    <row r="247" spans="6:43" x14ac:dyDescent="0.3">
      <c r="F247" s="115">
        <f t="shared" si="36"/>
        <v>27</v>
      </c>
      <c r="G247" s="117">
        <f t="shared" si="31"/>
        <v>50</v>
      </c>
      <c r="H247" s="118">
        <f t="shared" si="32"/>
        <v>1.1597222222222221</v>
      </c>
      <c r="K247" s="116" t="str">
        <f xml:space="preserve"> IF(O247=1,"",RTD("cqg.rtd",,"StudyData",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/>
      </c>
      <c r="L247" s="116" t="e">
        <f>IF(K247="",NA(),RTD("cqg.rtd",,"StudyData",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>#N/A</v>
      </c>
      <c r="O247" s="115">
        <f t="shared" si="33"/>
        <v>1</v>
      </c>
      <c r="R247" s="115">
        <f t="shared" ca="1" si="34"/>
        <v>1.2109999999999768</v>
      </c>
      <c r="S247" s="115" t="str">
        <f>IF(O247=1,"",RTD("cqg.rtd",,"StudyData", "(Vol("&amp;$E$13&amp;")when  (LocalYear("&amp;$E$13&amp;")="&amp;$D$2&amp;" AND LocalMonth("&amp;$E$13&amp;")="&amp;$C$2&amp;" AND LocalDay("&amp;$E$13&amp;")="&amp;$B$2&amp;" AND LocalHour("&amp;$E$13&amp;")="&amp;F247&amp;" AND LocalMinute("&amp;$E$13&amp;")="&amp;G247&amp;"))", "Bar", "", "Close", "5", "0", "", "", "","FALSE","T"))</f>
        <v/>
      </c>
      <c r="T247" s="115" t="str">
        <f>IF(O247=1,"",RTD("cqg.rtd",,"StudyData", "(Vol("&amp;$E$14&amp;")when  (LocalYear("&amp;$E$14&amp;")="&amp;$D$3&amp;" AND LocalMonth("&amp;$E$14&amp;")="&amp;$C$3&amp;" AND LocalDay("&amp;$E$14&amp;")="&amp;$B$3&amp;" AND LocalHour("&amp;$E$14&amp;")="&amp;F247&amp;" AND LocalMinute("&amp;$E$14&amp;")="&amp;G247&amp;"))", "Bar", "", "Close", "5", "0", "", "", "","FALSE","T"))</f>
        <v/>
      </c>
      <c r="U247" s="115" t="str">
        <f>IF(O247=1,"",RTD("cqg.rtd",,"StudyData", "(Vol("&amp;$E$15&amp;")when  (LocalYear("&amp;$E$15&amp;")="&amp;$D$4&amp;" AND LocalMonth("&amp;$E$15&amp;")="&amp;$C$4&amp;" AND LocalDay("&amp;$E$15&amp;")="&amp;$B$4&amp;" AND LocalHour("&amp;$E$15&amp;")="&amp;F247&amp;" AND LocalMinute("&amp;$E$15&amp;")="&amp;G247&amp;"))", "Bar", "", "Close", "5", "0", "", "", "","FALSE","T"))</f>
        <v/>
      </c>
      <c r="V247" s="115" t="str">
        <f>IF(O247=1,"",RTD("cqg.rtd",,"StudyData", "(Vol("&amp;$E$16&amp;")when  (LocalYear("&amp;$E$16&amp;")="&amp;$D$5&amp;" AND LocalMonth("&amp;$E$16&amp;")="&amp;$C$5&amp;" AND LocalDay("&amp;$E$16&amp;")="&amp;$B$5&amp;" AND LocalHour("&amp;$E$16&amp;")="&amp;F247&amp;" AND LocalMinute("&amp;$E$16&amp;")="&amp;G247&amp;"))", "Bar", "", "Close", "5", "0", "", "", "","FALSE","T"))</f>
        <v/>
      </c>
      <c r="W247" s="115" t="str">
        <f>IF(O247=1,"",RTD("cqg.rtd",,"StudyData", "(Vol("&amp;$E$17&amp;")when  (LocalYear("&amp;$E$17&amp;")="&amp;$D$6&amp;" AND LocalMonth("&amp;$E$17&amp;")="&amp;$C$6&amp;" AND LocalDay("&amp;$E$17&amp;")="&amp;$B$6&amp;" AND LocalHour("&amp;$E$17&amp;")="&amp;F247&amp;" AND LocalMinute("&amp;$E$17&amp;")="&amp;G247&amp;"))", "Bar", "", "Close", "5", "0", "", "", "","FALSE","T"))</f>
        <v/>
      </c>
      <c r="X247" s="115" t="str">
        <f>IF(O247=1,"",RTD("cqg.rtd",,"StudyData", "(Vol("&amp;$E$18&amp;")when  (LocalYear("&amp;$E$18&amp;")="&amp;$D$7&amp;" AND LocalMonth("&amp;$E$18&amp;")="&amp;$C$7&amp;" AND LocalDay("&amp;$E$18&amp;")="&amp;$B$7&amp;" AND LocalHour("&amp;$E$18&amp;")="&amp;F247&amp;" AND LocalMinute("&amp;$E$18&amp;")="&amp;G247&amp;"))", "Bar", "", "Close", "5", "0", "", "", "","FALSE","T"))</f>
        <v/>
      </c>
      <c r="Y247" s="115" t="str">
        <f>IF(O247=1,"",RTD("cqg.rtd",,"StudyData", "(Vol("&amp;$E$19&amp;")when  (LocalYear("&amp;$E$19&amp;")="&amp;$D$8&amp;" AND LocalMonth("&amp;$E$19&amp;")="&amp;$C$8&amp;" AND LocalDay("&amp;$E$19&amp;")="&amp;$B$8&amp;" AND LocalHour("&amp;$E$19&amp;")="&amp;F247&amp;" AND LocalMinute("&amp;$E$19&amp;")="&amp;G247&amp;"))", "Bar", "", "Close", "5", "0", "", "", "","FALSE","T"))</f>
        <v/>
      </c>
      <c r="Z247" s="115" t="str">
        <f>IF(O247=1,"",RTD("cqg.rtd",,"StudyData", "(Vol("&amp;$E$20&amp;")when  (LocalYear("&amp;$E$20&amp;")="&amp;$D$9&amp;" AND LocalMonth("&amp;$E$20&amp;")="&amp;$C$9&amp;" AND LocalDay("&amp;$E$20&amp;")="&amp;$B$9&amp;" AND LocalHour("&amp;$E$20&amp;")="&amp;F247&amp;" AND LocalMinute("&amp;$E$20&amp;")="&amp;G247&amp;"))", "Bar", "", "Close", "5", "0", "", "", "","FALSE","T"))</f>
        <v/>
      </c>
      <c r="AA247" s="115" t="str">
        <f>IF(O247=1,"",RTD("cqg.rtd",,"StudyData", "(Vol("&amp;$E$21&amp;")when  (LocalYear("&amp;$E$21&amp;")="&amp;$D$10&amp;" AND LocalMonth("&amp;$E$21&amp;")="&amp;$C$10&amp;" AND LocalDay("&amp;$E$21&amp;")="&amp;$B$10&amp;" AND LocalHour("&amp;$E$21&amp;")="&amp;F247&amp;" AND LocalMinute("&amp;$E$21&amp;")="&amp;G247&amp;"))", "Bar", "", "Close", "5", "0", "", "", "","FALSE","T"))</f>
        <v/>
      </c>
      <c r="AB247" s="115" t="str">
        <f>IF(O247=1,"",RTD("cqg.rtd",,"StudyData", "(Vol("&amp;$E$21&amp;")when  (LocalYear("&amp;$E$21&amp;")="&amp;$D$11&amp;" AND LocalMonth("&amp;$E$21&amp;")="&amp;$C$11&amp;" AND LocalDay("&amp;$E$21&amp;")="&amp;$B$11&amp;" AND LocalHour("&amp;$E$21&amp;")="&amp;F247&amp;" AND LocalMinute("&amp;$E$21&amp;")="&amp;G247&amp;"))", "Bar", "", "Close", "5", "0", "", "", "","FALSE","T"))</f>
        <v/>
      </c>
      <c r="AC247" s="116" t="str">
        <f t="shared" si="30"/>
        <v/>
      </c>
      <c r="AE247" s="115" t="str">
        <f ca="1">IF($R247=1,SUM($S$1:S247),"")</f>
        <v/>
      </c>
      <c r="AF247" s="115" t="str">
        <f ca="1">IF($R247=1,SUM($T$1:T247),"")</f>
        <v/>
      </c>
      <c r="AG247" s="115" t="str">
        <f ca="1">IF($R247=1,SUM($U$1:U247),"")</f>
        <v/>
      </c>
      <c r="AH247" s="115" t="str">
        <f ca="1">IF($R247=1,SUM($V$1:V247),"")</f>
        <v/>
      </c>
      <c r="AI247" s="115" t="str">
        <f ca="1">IF($R247=1,SUM($W$1:W247),"")</f>
        <v/>
      </c>
      <c r="AJ247" s="115" t="str">
        <f ca="1">IF($R247=1,SUM($X$1:X247),"")</f>
        <v/>
      </c>
      <c r="AK247" s="115" t="str">
        <f ca="1">IF($R247=1,SUM($Y$1:Y247),"")</f>
        <v/>
      </c>
      <c r="AL247" s="115" t="str">
        <f ca="1">IF($R247=1,SUM($Z$1:Z247),"")</f>
        <v/>
      </c>
      <c r="AM247" s="115" t="str">
        <f ca="1">IF($R247=1,SUM($AA$1:AA247),"")</f>
        <v/>
      </c>
      <c r="AN247" s="115" t="str">
        <f ca="1">IF($R247=1,SUM($AB$1:AB247),"")</f>
        <v/>
      </c>
      <c r="AO247" s="115" t="str">
        <f ca="1">IF($R247=1,SUM($AC$1:AC247),"")</f>
        <v/>
      </c>
      <c r="AQ247" s="120" t="str">
        <f t="shared" si="35"/>
        <v>27:50</v>
      </c>
    </row>
    <row r="248" spans="6:43" x14ac:dyDescent="0.3">
      <c r="F248" s="115">
        <f t="shared" si="36"/>
        <v>27</v>
      </c>
      <c r="G248" s="117">
        <f t="shared" si="31"/>
        <v>55</v>
      </c>
      <c r="H248" s="118">
        <f t="shared" si="32"/>
        <v>1.1631944444444444</v>
      </c>
      <c r="K248" s="116" t="str">
        <f xml:space="preserve"> IF(O248=1,"",RTD("cqg.rtd",,"StudyData",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/>
      </c>
      <c r="L248" s="116" t="e">
        <f>IF(K248="",NA(),RTD("cqg.rtd",,"StudyData",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>#N/A</v>
      </c>
      <c r="O248" s="115">
        <f t="shared" si="33"/>
        <v>1</v>
      </c>
      <c r="R248" s="115">
        <f t="shared" ca="1" si="34"/>
        <v>1.2119999999999767</v>
      </c>
      <c r="S248" s="115" t="str">
        <f>IF(O248=1,"",RTD("cqg.rtd",,"StudyData", "(Vol("&amp;$E$13&amp;")when  (LocalYear("&amp;$E$13&amp;")="&amp;$D$2&amp;" AND LocalMonth("&amp;$E$13&amp;")="&amp;$C$2&amp;" AND LocalDay("&amp;$E$13&amp;")="&amp;$B$2&amp;" AND LocalHour("&amp;$E$13&amp;")="&amp;F248&amp;" AND LocalMinute("&amp;$E$13&amp;")="&amp;G248&amp;"))", "Bar", "", "Close", "5", "0", "", "", "","FALSE","T"))</f>
        <v/>
      </c>
      <c r="T248" s="115" t="str">
        <f>IF(O248=1,"",RTD("cqg.rtd",,"StudyData", "(Vol("&amp;$E$14&amp;")when  (LocalYear("&amp;$E$14&amp;")="&amp;$D$3&amp;" AND LocalMonth("&amp;$E$14&amp;")="&amp;$C$3&amp;" AND LocalDay("&amp;$E$14&amp;")="&amp;$B$3&amp;" AND LocalHour("&amp;$E$14&amp;")="&amp;F248&amp;" AND LocalMinute("&amp;$E$14&amp;")="&amp;G248&amp;"))", "Bar", "", "Close", "5", "0", "", "", "","FALSE","T"))</f>
        <v/>
      </c>
      <c r="U248" s="115" t="str">
        <f>IF(O248=1,"",RTD("cqg.rtd",,"StudyData", "(Vol("&amp;$E$15&amp;")when  (LocalYear("&amp;$E$15&amp;")="&amp;$D$4&amp;" AND LocalMonth("&amp;$E$15&amp;")="&amp;$C$4&amp;" AND LocalDay("&amp;$E$15&amp;")="&amp;$B$4&amp;" AND LocalHour("&amp;$E$15&amp;")="&amp;F248&amp;" AND LocalMinute("&amp;$E$15&amp;")="&amp;G248&amp;"))", "Bar", "", "Close", "5", "0", "", "", "","FALSE","T"))</f>
        <v/>
      </c>
      <c r="V248" s="115" t="str">
        <f>IF(O248=1,"",RTD("cqg.rtd",,"StudyData", "(Vol("&amp;$E$16&amp;")when  (LocalYear("&amp;$E$16&amp;")="&amp;$D$5&amp;" AND LocalMonth("&amp;$E$16&amp;")="&amp;$C$5&amp;" AND LocalDay("&amp;$E$16&amp;")="&amp;$B$5&amp;" AND LocalHour("&amp;$E$16&amp;")="&amp;F248&amp;" AND LocalMinute("&amp;$E$16&amp;")="&amp;G248&amp;"))", "Bar", "", "Close", "5", "0", "", "", "","FALSE","T"))</f>
        <v/>
      </c>
      <c r="W248" s="115" t="str">
        <f>IF(O248=1,"",RTD("cqg.rtd",,"StudyData", "(Vol("&amp;$E$17&amp;")when  (LocalYear("&amp;$E$17&amp;")="&amp;$D$6&amp;" AND LocalMonth("&amp;$E$17&amp;")="&amp;$C$6&amp;" AND LocalDay("&amp;$E$17&amp;")="&amp;$B$6&amp;" AND LocalHour("&amp;$E$17&amp;")="&amp;F248&amp;" AND LocalMinute("&amp;$E$17&amp;")="&amp;G248&amp;"))", "Bar", "", "Close", "5", "0", "", "", "","FALSE","T"))</f>
        <v/>
      </c>
      <c r="X248" s="115" t="str">
        <f>IF(O248=1,"",RTD("cqg.rtd",,"StudyData", "(Vol("&amp;$E$18&amp;")when  (LocalYear("&amp;$E$18&amp;")="&amp;$D$7&amp;" AND LocalMonth("&amp;$E$18&amp;")="&amp;$C$7&amp;" AND LocalDay("&amp;$E$18&amp;")="&amp;$B$7&amp;" AND LocalHour("&amp;$E$18&amp;")="&amp;F248&amp;" AND LocalMinute("&amp;$E$18&amp;")="&amp;G248&amp;"))", "Bar", "", "Close", "5", "0", "", "", "","FALSE","T"))</f>
        <v/>
      </c>
      <c r="Y248" s="115" t="str">
        <f>IF(O248=1,"",RTD("cqg.rtd",,"StudyData", "(Vol("&amp;$E$19&amp;")when  (LocalYear("&amp;$E$19&amp;")="&amp;$D$8&amp;" AND LocalMonth("&amp;$E$19&amp;")="&amp;$C$8&amp;" AND LocalDay("&amp;$E$19&amp;")="&amp;$B$8&amp;" AND LocalHour("&amp;$E$19&amp;")="&amp;F248&amp;" AND LocalMinute("&amp;$E$19&amp;")="&amp;G248&amp;"))", "Bar", "", "Close", "5", "0", "", "", "","FALSE","T"))</f>
        <v/>
      </c>
      <c r="Z248" s="115" t="str">
        <f>IF(O248=1,"",RTD("cqg.rtd",,"StudyData", "(Vol("&amp;$E$20&amp;")when  (LocalYear("&amp;$E$20&amp;")="&amp;$D$9&amp;" AND LocalMonth("&amp;$E$20&amp;")="&amp;$C$9&amp;" AND LocalDay("&amp;$E$20&amp;")="&amp;$B$9&amp;" AND LocalHour("&amp;$E$20&amp;")="&amp;F248&amp;" AND LocalMinute("&amp;$E$20&amp;")="&amp;G248&amp;"))", "Bar", "", "Close", "5", "0", "", "", "","FALSE","T"))</f>
        <v/>
      </c>
      <c r="AA248" s="115" t="str">
        <f>IF(O248=1,"",RTD("cqg.rtd",,"StudyData", "(Vol("&amp;$E$21&amp;")when  (LocalYear("&amp;$E$21&amp;")="&amp;$D$10&amp;" AND LocalMonth("&amp;$E$21&amp;")="&amp;$C$10&amp;" AND LocalDay("&amp;$E$21&amp;")="&amp;$B$10&amp;" AND LocalHour("&amp;$E$21&amp;")="&amp;F248&amp;" AND LocalMinute("&amp;$E$21&amp;")="&amp;G248&amp;"))", "Bar", "", "Close", "5", "0", "", "", "","FALSE","T"))</f>
        <v/>
      </c>
      <c r="AB248" s="115" t="str">
        <f>IF(O248=1,"",RTD("cqg.rtd",,"StudyData", "(Vol("&amp;$E$21&amp;")when  (LocalYear("&amp;$E$21&amp;")="&amp;$D$11&amp;" AND LocalMonth("&amp;$E$21&amp;")="&amp;$C$11&amp;" AND LocalDay("&amp;$E$21&amp;")="&amp;$B$11&amp;" AND LocalHour("&amp;$E$21&amp;")="&amp;F248&amp;" AND LocalMinute("&amp;$E$21&amp;")="&amp;G248&amp;"))", "Bar", "", "Close", "5", "0", "", "", "","FALSE","T"))</f>
        <v/>
      </c>
      <c r="AC248" s="116" t="str">
        <f t="shared" si="30"/>
        <v/>
      </c>
      <c r="AE248" s="115" t="str">
        <f ca="1">IF($R248=1,SUM($S$1:S248),"")</f>
        <v/>
      </c>
      <c r="AF248" s="115" t="str">
        <f ca="1">IF($R248=1,SUM($T$1:T248),"")</f>
        <v/>
      </c>
      <c r="AG248" s="115" t="str">
        <f ca="1">IF($R248=1,SUM($U$1:U248),"")</f>
        <v/>
      </c>
      <c r="AH248" s="115" t="str">
        <f ca="1">IF($R248=1,SUM($V$1:V248),"")</f>
        <v/>
      </c>
      <c r="AI248" s="115" t="str">
        <f ca="1">IF($R248=1,SUM($W$1:W248),"")</f>
        <v/>
      </c>
      <c r="AJ248" s="115" t="str">
        <f ca="1">IF($R248=1,SUM($X$1:X248),"")</f>
        <v/>
      </c>
      <c r="AK248" s="115" t="str">
        <f ca="1">IF($R248=1,SUM($Y$1:Y248),"")</f>
        <v/>
      </c>
      <c r="AL248" s="115" t="str">
        <f ca="1">IF($R248=1,SUM($Z$1:Z248),"")</f>
        <v/>
      </c>
      <c r="AM248" s="115" t="str">
        <f ca="1">IF($R248=1,SUM($AA$1:AA248),"")</f>
        <v/>
      </c>
      <c r="AN248" s="115" t="str">
        <f ca="1">IF($R248=1,SUM($AB$1:AB248),"")</f>
        <v/>
      </c>
      <c r="AO248" s="115" t="str">
        <f ca="1">IF($R248=1,SUM($AC$1:AC248),"")</f>
        <v/>
      </c>
      <c r="AQ248" s="120" t="str">
        <f t="shared" si="35"/>
        <v>27:55</v>
      </c>
    </row>
    <row r="249" spans="6:43" x14ac:dyDescent="0.3">
      <c r="F249" s="115">
        <f t="shared" si="36"/>
        <v>28</v>
      </c>
      <c r="G249" s="117" t="str">
        <f t="shared" si="31"/>
        <v>00</v>
      </c>
      <c r="H249" s="118">
        <f t="shared" si="32"/>
        <v>1.1666666666666667</v>
      </c>
      <c r="K249" s="116" t="str">
        <f xml:space="preserve"> IF(O249=1,"",RTD("cqg.rtd",,"StudyData",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/>
      </c>
      <c r="L249" s="116" t="e">
        <f>IF(K249="",NA(),RTD("cqg.rtd",,"StudyData",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>#N/A</v>
      </c>
      <c r="O249" s="115">
        <f t="shared" si="33"/>
        <v>1</v>
      </c>
      <c r="R249" s="115">
        <f t="shared" ca="1" si="34"/>
        <v>1.2129999999999765</v>
      </c>
      <c r="S249" s="115" t="str">
        <f>IF(O249=1,"",RTD("cqg.rtd",,"StudyData", "(Vol("&amp;$E$13&amp;")when  (LocalYear("&amp;$E$13&amp;")="&amp;$D$2&amp;" AND LocalMonth("&amp;$E$13&amp;")="&amp;$C$2&amp;" AND LocalDay("&amp;$E$13&amp;")="&amp;$B$2&amp;" AND LocalHour("&amp;$E$13&amp;")="&amp;F249&amp;" AND LocalMinute("&amp;$E$13&amp;")="&amp;G249&amp;"))", "Bar", "", "Close", "5", "0", "", "", "","FALSE","T"))</f>
        <v/>
      </c>
      <c r="T249" s="115" t="str">
        <f>IF(O249=1,"",RTD("cqg.rtd",,"StudyData", "(Vol("&amp;$E$14&amp;")when  (LocalYear("&amp;$E$14&amp;")="&amp;$D$3&amp;" AND LocalMonth("&amp;$E$14&amp;")="&amp;$C$3&amp;" AND LocalDay("&amp;$E$14&amp;")="&amp;$B$3&amp;" AND LocalHour("&amp;$E$14&amp;")="&amp;F249&amp;" AND LocalMinute("&amp;$E$14&amp;")="&amp;G249&amp;"))", "Bar", "", "Close", "5", "0", "", "", "","FALSE","T"))</f>
        <v/>
      </c>
      <c r="U249" s="115" t="str">
        <f>IF(O249=1,"",RTD("cqg.rtd",,"StudyData", "(Vol("&amp;$E$15&amp;")when  (LocalYear("&amp;$E$15&amp;")="&amp;$D$4&amp;" AND LocalMonth("&amp;$E$15&amp;")="&amp;$C$4&amp;" AND LocalDay("&amp;$E$15&amp;")="&amp;$B$4&amp;" AND LocalHour("&amp;$E$15&amp;")="&amp;F249&amp;" AND LocalMinute("&amp;$E$15&amp;")="&amp;G249&amp;"))", "Bar", "", "Close", "5", "0", "", "", "","FALSE","T"))</f>
        <v/>
      </c>
      <c r="V249" s="115" t="str">
        <f>IF(O249=1,"",RTD("cqg.rtd",,"StudyData", "(Vol("&amp;$E$16&amp;")when  (LocalYear("&amp;$E$16&amp;")="&amp;$D$5&amp;" AND LocalMonth("&amp;$E$16&amp;")="&amp;$C$5&amp;" AND LocalDay("&amp;$E$16&amp;")="&amp;$B$5&amp;" AND LocalHour("&amp;$E$16&amp;")="&amp;F249&amp;" AND LocalMinute("&amp;$E$16&amp;")="&amp;G249&amp;"))", "Bar", "", "Close", "5", "0", "", "", "","FALSE","T"))</f>
        <v/>
      </c>
      <c r="W249" s="115" t="str">
        <f>IF(O249=1,"",RTD("cqg.rtd",,"StudyData", "(Vol("&amp;$E$17&amp;")when  (LocalYear("&amp;$E$17&amp;")="&amp;$D$6&amp;" AND LocalMonth("&amp;$E$17&amp;")="&amp;$C$6&amp;" AND LocalDay("&amp;$E$17&amp;")="&amp;$B$6&amp;" AND LocalHour("&amp;$E$17&amp;")="&amp;F249&amp;" AND LocalMinute("&amp;$E$17&amp;")="&amp;G249&amp;"))", "Bar", "", "Close", "5", "0", "", "", "","FALSE","T"))</f>
        <v/>
      </c>
      <c r="X249" s="115" t="str">
        <f>IF(O249=1,"",RTD("cqg.rtd",,"StudyData", "(Vol("&amp;$E$18&amp;")when  (LocalYear("&amp;$E$18&amp;")="&amp;$D$7&amp;" AND LocalMonth("&amp;$E$18&amp;")="&amp;$C$7&amp;" AND LocalDay("&amp;$E$18&amp;")="&amp;$B$7&amp;" AND LocalHour("&amp;$E$18&amp;")="&amp;F249&amp;" AND LocalMinute("&amp;$E$18&amp;")="&amp;G249&amp;"))", "Bar", "", "Close", "5", "0", "", "", "","FALSE","T"))</f>
        <v/>
      </c>
      <c r="Y249" s="115" t="str">
        <f>IF(O249=1,"",RTD("cqg.rtd",,"StudyData", "(Vol("&amp;$E$19&amp;")when  (LocalYear("&amp;$E$19&amp;")="&amp;$D$8&amp;" AND LocalMonth("&amp;$E$19&amp;")="&amp;$C$8&amp;" AND LocalDay("&amp;$E$19&amp;")="&amp;$B$8&amp;" AND LocalHour("&amp;$E$19&amp;")="&amp;F249&amp;" AND LocalMinute("&amp;$E$19&amp;")="&amp;G249&amp;"))", "Bar", "", "Close", "5", "0", "", "", "","FALSE","T"))</f>
        <v/>
      </c>
      <c r="Z249" s="115" t="str">
        <f>IF(O249=1,"",RTD("cqg.rtd",,"StudyData", "(Vol("&amp;$E$20&amp;")when  (LocalYear("&amp;$E$20&amp;")="&amp;$D$9&amp;" AND LocalMonth("&amp;$E$20&amp;")="&amp;$C$9&amp;" AND LocalDay("&amp;$E$20&amp;")="&amp;$B$9&amp;" AND LocalHour("&amp;$E$20&amp;")="&amp;F249&amp;" AND LocalMinute("&amp;$E$20&amp;")="&amp;G249&amp;"))", "Bar", "", "Close", "5", "0", "", "", "","FALSE","T"))</f>
        <v/>
      </c>
      <c r="AA249" s="115" t="str">
        <f>IF(O249=1,"",RTD("cqg.rtd",,"StudyData", "(Vol("&amp;$E$21&amp;")when  (LocalYear("&amp;$E$21&amp;")="&amp;$D$10&amp;" AND LocalMonth("&amp;$E$21&amp;")="&amp;$C$10&amp;" AND LocalDay("&amp;$E$21&amp;")="&amp;$B$10&amp;" AND LocalHour("&amp;$E$21&amp;")="&amp;F249&amp;" AND LocalMinute("&amp;$E$21&amp;")="&amp;G249&amp;"))", "Bar", "", "Close", "5", "0", "", "", "","FALSE","T"))</f>
        <v/>
      </c>
      <c r="AB249" s="115" t="str">
        <f>IF(O249=1,"",RTD("cqg.rtd",,"StudyData", "(Vol("&amp;$E$21&amp;")when  (LocalYear("&amp;$E$21&amp;")="&amp;$D$11&amp;" AND LocalMonth("&amp;$E$21&amp;")="&amp;$C$11&amp;" AND LocalDay("&amp;$E$21&amp;")="&amp;$B$11&amp;" AND LocalHour("&amp;$E$21&amp;")="&amp;F249&amp;" AND LocalMinute("&amp;$E$21&amp;")="&amp;G249&amp;"))", "Bar", "", "Close", "5", "0", "", "", "","FALSE","T"))</f>
        <v/>
      </c>
      <c r="AC249" s="116" t="str">
        <f t="shared" si="30"/>
        <v/>
      </c>
      <c r="AE249" s="115" t="str">
        <f ca="1">IF($R249=1,SUM($S$1:S249),"")</f>
        <v/>
      </c>
      <c r="AF249" s="115" t="str">
        <f ca="1">IF($R249=1,SUM($T$1:T249),"")</f>
        <v/>
      </c>
      <c r="AG249" s="115" t="str">
        <f ca="1">IF($R249=1,SUM($U$1:U249),"")</f>
        <v/>
      </c>
      <c r="AH249" s="115" t="str">
        <f ca="1">IF($R249=1,SUM($V$1:V249),"")</f>
        <v/>
      </c>
      <c r="AI249" s="115" t="str">
        <f ca="1">IF($R249=1,SUM($W$1:W249),"")</f>
        <v/>
      </c>
      <c r="AJ249" s="115" t="str">
        <f ca="1">IF($R249=1,SUM($X$1:X249),"")</f>
        <v/>
      </c>
      <c r="AK249" s="115" t="str">
        <f ca="1">IF($R249=1,SUM($Y$1:Y249),"")</f>
        <v/>
      </c>
      <c r="AL249" s="115" t="str">
        <f ca="1">IF($R249=1,SUM($Z$1:Z249),"")</f>
        <v/>
      </c>
      <c r="AM249" s="115" t="str">
        <f ca="1">IF($R249=1,SUM($AA$1:AA249),"")</f>
        <v/>
      </c>
      <c r="AN249" s="115" t="str">
        <f ca="1">IF($R249=1,SUM($AB$1:AB249),"")</f>
        <v/>
      </c>
      <c r="AO249" s="115" t="str">
        <f ca="1">IF($R249=1,SUM($AC$1:AC249),"")</f>
        <v/>
      </c>
      <c r="AQ249" s="120" t="str">
        <f t="shared" si="35"/>
        <v>28:00</v>
      </c>
    </row>
    <row r="250" spans="6:43" x14ac:dyDescent="0.3">
      <c r="F250" s="115">
        <f t="shared" si="36"/>
        <v>28</v>
      </c>
      <c r="G250" s="117" t="str">
        <f t="shared" si="31"/>
        <v>05</v>
      </c>
      <c r="H250" s="118">
        <f t="shared" si="32"/>
        <v>1.1701388888888888</v>
      </c>
      <c r="K250" s="116" t="str">
        <f xml:space="preserve"> IF(O250=1,"",RTD("cqg.rtd",,"StudyData",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/>
      </c>
      <c r="L250" s="116" t="e">
        <f>IF(K250="",NA(),RTD("cqg.rtd",,"StudyData",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>#N/A</v>
      </c>
      <c r="O250" s="115">
        <f t="shared" si="33"/>
        <v>1</v>
      </c>
      <c r="R250" s="115">
        <f t="shared" ca="1" si="34"/>
        <v>1.2139999999999764</v>
      </c>
      <c r="S250" s="115" t="str">
        <f>IF(O250=1,"",RTD("cqg.rtd",,"StudyData", "(Vol("&amp;$E$13&amp;")when  (LocalYear("&amp;$E$13&amp;")="&amp;$D$2&amp;" AND LocalMonth("&amp;$E$13&amp;")="&amp;$C$2&amp;" AND LocalDay("&amp;$E$13&amp;")="&amp;$B$2&amp;" AND LocalHour("&amp;$E$13&amp;")="&amp;F250&amp;" AND LocalMinute("&amp;$E$13&amp;")="&amp;G250&amp;"))", "Bar", "", "Close", "5", "0", "", "", "","FALSE","T"))</f>
        <v/>
      </c>
      <c r="T250" s="115" t="str">
        <f>IF(O250=1,"",RTD("cqg.rtd",,"StudyData", "(Vol("&amp;$E$14&amp;")when  (LocalYear("&amp;$E$14&amp;")="&amp;$D$3&amp;" AND LocalMonth("&amp;$E$14&amp;")="&amp;$C$3&amp;" AND LocalDay("&amp;$E$14&amp;")="&amp;$B$3&amp;" AND LocalHour("&amp;$E$14&amp;")="&amp;F250&amp;" AND LocalMinute("&amp;$E$14&amp;")="&amp;G250&amp;"))", "Bar", "", "Close", "5", "0", "", "", "","FALSE","T"))</f>
        <v/>
      </c>
      <c r="U250" s="115" t="str">
        <f>IF(O250=1,"",RTD("cqg.rtd",,"StudyData", "(Vol("&amp;$E$15&amp;")when  (LocalYear("&amp;$E$15&amp;")="&amp;$D$4&amp;" AND LocalMonth("&amp;$E$15&amp;")="&amp;$C$4&amp;" AND LocalDay("&amp;$E$15&amp;")="&amp;$B$4&amp;" AND LocalHour("&amp;$E$15&amp;")="&amp;F250&amp;" AND LocalMinute("&amp;$E$15&amp;")="&amp;G250&amp;"))", "Bar", "", "Close", "5", "0", "", "", "","FALSE","T"))</f>
        <v/>
      </c>
      <c r="V250" s="115" t="str">
        <f>IF(O250=1,"",RTD("cqg.rtd",,"StudyData", "(Vol("&amp;$E$16&amp;")when  (LocalYear("&amp;$E$16&amp;")="&amp;$D$5&amp;" AND LocalMonth("&amp;$E$16&amp;")="&amp;$C$5&amp;" AND LocalDay("&amp;$E$16&amp;")="&amp;$B$5&amp;" AND LocalHour("&amp;$E$16&amp;")="&amp;F250&amp;" AND LocalMinute("&amp;$E$16&amp;")="&amp;G250&amp;"))", "Bar", "", "Close", "5", "0", "", "", "","FALSE","T"))</f>
        <v/>
      </c>
      <c r="W250" s="115" t="str">
        <f>IF(O250=1,"",RTD("cqg.rtd",,"StudyData", "(Vol("&amp;$E$17&amp;")when  (LocalYear("&amp;$E$17&amp;")="&amp;$D$6&amp;" AND LocalMonth("&amp;$E$17&amp;")="&amp;$C$6&amp;" AND LocalDay("&amp;$E$17&amp;")="&amp;$B$6&amp;" AND LocalHour("&amp;$E$17&amp;")="&amp;F250&amp;" AND LocalMinute("&amp;$E$17&amp;")="&amp;G250&amp;"))", "Bar", "", "Close", "5", "0", "", "", "","FALSE","T"))</f>
        <v/>
      </c>
      <c r="X250" s="115" t="str">
        <f>IF(O250=1,"",RTD("cqg.rtd",,"StudyData", "(Vol("&amp;$E$18&amp;")when  (LocalYear("&amp;$E$18&amp;")="&amp;$D$7&amp;" AND LocalMonth("&amp;$E$18&amp;")="&amp;$C$7&amp;" AND LocalDay("&amp;$E$18&amp;")="&amp;$B$7&amp;" AND LocalHour("&amp;$E$18&amp;")="&amp;F250&amp;" AND LocalMinute("&amp;$E$18&amp;")="&amp;G250&amp;"))", "Bar", "", "Close", "5", "0", "", "", "","FALSE","T"))</f>
        <v/>
      </c>
      <c r="Y250" s="115" t="str">
        <f>IF(O250=1,"",RTD("cqg.rtd",,"StudyData", "(Vol("&amp;$E$19&amp;")when  (LocalYear("&amp;$E$19&amp;")="&amp;$D$8&amp;" AND LocalMonth("&amp;$E$19&amp;")="&amp;$C$8&amp;" AND LocalDay("&amp;$E$19&amp;")="&amp;$B$8&amp;" AND LocalHour("&amp;$E$19&amp;")="&amp;F250&amp;" AND LocalMinute("&amp;$E$19&amp;")="&amp;G250&amp;"))", "Bar", "", "Close", "5", "0", "", "", "","FALSE","T"))</f>
        <v/>
      </c>
      <c r="Z250" s="115" t="str">
        <f>IF(O250=1,"",RTD("cqg.rtd",,"StudyData", "(Vol("&amp;$E$20&amp;")when  (LocalYear("&amp;$E$20&amp;")="&amp;$D$9&amp;" AND LocalMonth("&amp;$E$20&amp;")="&amp;$C$9&amp;" AND LocalDay("&amp;$E$20&amp;")="&amp;$B$9&amp;" AND LocalHour("&amp;$E$20&amp;")="&amp;F250&amp;" AND LocalMinute("&amp;$E$20&amp;")="&amp;G250&amp;"))", "Bar", "", "Close", "5", "0", "", "", "","FALSE","T"))</f>
        <v/>
      </c>
      <c r="AA250" s="115" t="str">
        <f>IF(O250=1,"",RTD("cqg.rtd",,"StudyData", "(Vol("&amp;$E$21&amp;")when  (LocalYear("&amp;$E$21&amp;")="&amp;$D$10&amp;" AND LocalMonth("&amp;$E$21&amp;")="&amp;$C$10&amp;" AND LocalDay("&amp;$E$21&amp;")="&amp;$B$10&amp;" AND LocalHour("&amp;$E$21&amp;")="&amp;F250&amp;" AND LocalMinute("&amp;$E$21&amp;")="&amp;G250&amp;"))", "Bar", "", "Close", "5", "0", "", "", "","FALSE","T"))</f>
        <v/>
      </c>
      <c r="AB250" s="115" t="str">
        <f>IF(O250=1,"",RTD("cqg.rtd",,"StudyData", "(Vol("&amp;$E$21&amp;")when  (LocalYear("&amp;$E$21&amp;")="&amp;$D$11&amp;" AND LocalMonth("&amp;$E$21&amp;")="&amp;$C$11&amp;" AND LocalDay("&amp;$E$21&amp;")="&amp;$B$11&amp;" AND LocalHour("&amp;$E$21&amp;")="&amp;F250&amp;" AND LocalMinute("&amp;$E$21&amp;")="&amp;G250&amp;"))", "Bar", "", "Close", "5", "0", "", "", "","FALSE","T"))</f>
        <v/>
      </c>
      <c r="AC250" s="116" t="str">
        <f t="shared" si="30"/>
        <v/>
      </c>
      <c r="AE250" s="115" t="str">
        <f ca="1">IF($R250=1,SUM($S$1:S250),"")</f>
        <v/>
      </c>
      <c r="AF250" s="115" t="str">
        <f ca="1">IF($R250=1,SUM($T$1:T250),"")</f>
        <v/>
      </c>
      <c r="AG250" s="115" t="str">
        <f ca="1">IF($R250=1,SUM($U$1:U250),"")</f>
        <v/>
      </c>
      <c r="AH250" s="115" t="str">
        <f ca="1">IF($R250=1,SUM($V$1:V250),"")</f>
        <v/>
      </c>
      <c r="AI250" s="115" t="str">
        <f ca="1">IF($R250=1,SUM($W$1:W250),"")</f>
        <v/>
      </c>
      <c r="AJ250" s="115" t="str">
        <f ca="1">IF($R250=1,SUM($X$1:X250),"")</f>
        <v/>
      </c>
      <c r="AK250" s="115" t="str">
        <f ca="1">IF($R250=1,SUM($Y$1:Y250),"")</f>
        <v/>
      </c>
      <c r="AL250" s="115" t="str">
        <f ca="1">IF($R250=1,SUM($Z$1:Z250),"")</f>
        <v/>
      </c>
      <c r="AM250" s="115" t="str">
        <f ca="1">IF($R250=1,SUM($AA$1:AA250),"")</f>
        <v/>
      </c>
      <c r="AN250" s="115" t="str">
        <f ca="1">IF($R250=1,SUM($AB$1:AB250),"")</f>
        <v/>
      </c>
      <c r="AO250" s="115" t="str">
        <f ca="1">IF($R250=1,SUM($AC$1:AC250),"")</f>
        <v/>
      </c>
      <c r="AQ250" s="120" t="str">
        <f t="shared" si="35"/>
        <v>28:05</v>
      </c>
    </row>
    <row r="251" spans="6:43" x14ac:dyDescent="0.3">
      <c r="F251" s="115">
        <f t="shared" si="36"/>
        <v>28</v>
      </c>
      <c r="G251" s="117">
        <f t="shared" si="31"/>
        <v>10</v>
      </c>
      <c r="H251" s="118">
        <f t="shared" si="32"/>
        <v>1.1736111111111112</v>
      </c>
      <c r="K251" s="116" t="str">
        <f xml:space="preserve"> IF(O251=1,"",RTD("cqg.rtd",,"StudyData",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/>
      </c>
      <c r="L251" s="116" t="e">
        <f>IF(K251="",NA(),RTD("cqg.rtd",,"StudyData",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>#N/A</v>
      </c>
      <c r="O251" s="115">
        <f t="shared" si="33"/>
        <v>1</v>
      </c>
      <c r="R251" s="115">
        <f t="shared" ca="1" si="34"/>
        <v>1.2149999999999763</v>
      </c>
      <c r="S251" s="115" t="str">
        <f>IF(O251=1,"",RTD("cqg.rtd",,"StudyData", "(Vol("&amp;$E$13&amp;")when  (LocalYear("&amp;$E$13&amp;")="&amp;$D$2&amp;" AND LocalMonth("&amp;$E$13&amp;")="&amp;$C$2&amp;" AND LocalDay("&amp;$E$13&amp;")="&amp;$B$2&amp;" AND LocalHour("&amp;$E$13&amp;")="&amp;F251&amp;" AND LocalMinute("&amp;$E$13&amp;")="&amp;G251&amp;"))", "Bar", "", "Close", "5", "0", "", "", "","FALSE","T"))</f>
        <v/>
      </c>
      <c r="T251" s="115" t="str">
        <f>IF(O251=1,"",RTD("cqg.rtd",,"StudyData", "(Vol("&amp;$E$14&amp;")when  (LocalYear("&amp;$E$14&amp;")="&amp;$D$3&amp;" AND LocalMonth("&amp;$E$14&amp;")="&amp;$C$3&amp;" AND LocalDay("&amp;$E$14&amp;")="&amp;$B$3&amp;" AND LocalHour("&amp;$E$14&amp;")="&amp;F251&amp;" AND LocalMinute("&amp;$E$14&amp;")="&amp;G251&amp;"))", "Bar", "", "Close", "5", "0", "", "", "","FALSE","T"))</f>
        <v/>
      </c>
      <c r="U251" s="115" t="str">
        <f>IF(O251=1,"",RTD("cqg.rtd",,"StudyData", "(Vol("&amp;$E$15&amp;")when  (LocalYear("&amp;$E$15&amp;")="&amp;$D$4&amp;" AND LocalMonth("&amp;$E$15&amp;")="&amp;$C$4&amp;" AND LocalDay("&amp;$E$15&amp;")="&amp;$B$4&amp;" AND LocalHour("&amp;$E$15&amp;")="&amp;F251&amp;" AND LocalMinute("&amp;$E$15&amp;")="&amp;G251&amp;"))", "Bar", "", "Close", "5", "0", "", "", "","FALSE","T"))</f>
        <v/>
      </c>
      <c r="V251" s="115" t="str">
        <f>IF(O251=1,"",RTD("cqg.rtd",,"StudyData", "(Vol("&amp;$E$16&amp;")when  (LocalYear("&amp;$E$16&amp;")="&amp;$D$5&amp;" AND LocalMonth("&amp;$E$16&amp;")="&amp;$C$5&amp;" AND LocalDay("&amp;$E$16&amp;")="&amp;$B$5&amp;" AND LocalHour("&amp;$E$16&amp;")="&amp;F251&amp;" AND LocalMinute("&amp;$E$16&amp;")="&amp;G251&amp;"))", "Bar", "", "Close", "5", "0", "", "", "","FALSE","T"))</f>
        <v/>
      </c>
      <c r="W251" s="115" t="str">
        <f>IF(O251=1,"",RTD("cqg.rtd",,"StudyData", "(Vol("&amp;$E$17&amp;")when  (LocalYear("&amp;$E$17&amp;")="&amp;$D$6&amp;" AND LocalMonth("&amp;$E$17&amp;")="&amp;$C$6&amp;" AND LocalDay("&amp;$E$17&amp;")="&amp;$B$6&amp;" AND LocalHour("&amp;$E$17&amp;")="&amp;F251&amp;" AND LocalMinute("&amp;$E$17&amp;")="&amp;G251&amp;"))", "Bar", "", "Close", "5", "0", "", "", "","FALSE","T"))</f>
        <v/>
      </c>
      <c r="X251" s="115" t="str">
        <f>IF(O251=1,"",RTD("cqg.rtd",,"StudyData", "(Vol("&amp;$E$18&amp;")when  (LocalYear("&amp;$E$18&amp;")="&amp;$D$7&amp;" AND LocalMonth("&amp;$E$18&amp;")="&amp;$C$7&amp;" AND LocalDay("&amp;$E$18&amp;")="&amp;$B$7&amp;" AND LocalHour("&amp;$E$18&amp;")="&amp;F251&amp;" AND LocalMinute("&amp;$E$18&amp;")="&amp;G251&amp;"))", "Bar", "", "Close", "5", "0", "", "", "","FALSE","T"))</f>
        <v/>
      </c>
      <c r="Y251" s="115" t="str">
        <f>IF(O251=1,"",RTD("cqg.rtd",,"StudyData", "(Vol("&amp;$E$19&amp;")when  (LocalYear("&amp;$E$19&amp;")="&amp;$D$8&amp;" AND LocalMonth("&amp;$E$19&amp;")="&amp;$C$8&amp;" AND LocalDay("&amp;$E$19&amp;")="&amp;$B$8&amp;" AND LocalHour("&amp;$E$19&amp;")="&amp;F251&amp;" AND LocalMinute("&amp;$E$19&amp;")="&amp;G251&amp;"))", "Bar", "", "Close", "5", "0", "", "", "","FALSE","T"))</f>
        <v/>
      </c>
      <c r="Z251" s="115" t="str">
        <f>IF(O251=1,"",RTD("cqg.rtd",,"StudyData", "(Vol("&amp;$E$20&amp;")when  (LocalYear("&amp;$E$20&amp;")="&amp;$D$9&amp;" AND LocalMonth("&amp;$E$20&amp;")="&amp;$C$9&amp;" AND LocalDay("&amp;$E$20&amp;")="&amp;$B$9&amp;" AND LocalHour("&amp;$E$20&amp;")="&amp;F251&amp;" AND LocalMinute("&amp;$E$20&amp;")="&amp;G251&amp;"))", "Bar", "", "Close", "5", "0", "", "", "","FALSE","T"))</f>
        <v/>
      </c>
      <c r="AA251" s="115" t="str">
        <f>IF(O251=1,"",RTD("cqg.rtd",,"StudyData", "(Vol("&amp;$E$21&amp;")when  (LocalYear("&amp;$E$21&amp;")="&amp;$D$10&amp;" AND LocalMonth("&amp;$E$21&amp;")="&amp;$C$10&amp;" AND LocalDay("&amp;$E$21&amp;")="&amp;$B$10&amp;" AND LocalHour("&amp;$E$21&amp;")="&amp;F251&amp;" AND LocalMinute("&amp;$E$21&amp;")="&amp;G251&amp;"))", "Bar", "", "Close", "5", "0", "", "", "","FALSE","T"))</f>
        <v/>
      </c>
      <c r="AB251" s="115" t="str">
        <f>IF(O251=1,"",RTD("cqg.rtd",,"StudyData", "(Vol("&amp;$E$21&amp;")when  (LocalYear("&amp;$E$21&amp;")="&amp;$D$11&amp;" AND LocalMonth("&amp;$E$21&amp;")="&amp;$C$11&amp;" AND LocalDay("&amp;$E$21&amp;")="&amp;$B$11&amp;" AND LocalHour("&amp;$E$21&amp;")="&amp;F251&amp;" AND LocalMinute("&amp;$E$21&amp;")="&amp;G251&amp;"))", "Bar", "", "Close", "5", "0", "", "", "","FALSE","T"))</f>
        <v/>
      </c>
      <c r="AC251" s="116" t="str">
        <f t="shared" si="30"/>
        <v/>
      </c>
      <c r="AE251" s="115" t="str">
        <f ca="1">IF($R251=1,SUM($S$1:S251),"")</f>
        <v/>
      </c>
      <c r="AF251" s="115" t="str">
        <f ca="1">IF($R251=1,SUM($T$1:T251),"")</f>
        <v/>
      </c>
      <c r="AG251" s="115" t="str">
        <f ca="1">IF($R251=1,SUM($U$1:U251),"")</f>
        <v/>
      </c>
      <c r="AH251" s="115" t="str">
        <f ca="1">IF($R251=1,SUM($V$1:V251),"")</f>
        <v/>
      </c>
      <c r="AI251" s="115" t="str">
        <f ca="1">IF($R251=1,SUM($W$1:W251),"")</f>
        <v/>
      </c>
      <c r="AJ251" s="115" t="str">
        <f ca="1">IF($R251=1,SUM($X$1:X251),"")</f>
        <v/>
      </c>
      <c r="AK251" s="115" t="str">
        <f ca="1">IF($R251=1,SUM($Y$1:Y251),"")</f>
        <v/>
      </c>
      <c r="AL251" s="115" t="str">
        <f ca="1">IF($R251=1,SUM($Z$1:Z251),"")</f>
        <v/>
      </c>
      <c r="AM251" s="115" t="str">
        <f ca="1">IF($R251=1,SUM($AA$1:AA251),"")</f>
        <v/>
      </c>
      <c r="AN251" s="115" t="str">
        <f ca="1">IF($R251=1,SUM($AB$1:AB251),"")</f>
        <v/>
      </c>
      <c r="AO251" s="115" t="str">
        <f ca="1">IF($R251=1,SUM($AC$1:AC251),"")</f>
        <v/>
      </c>
      <c r="AQ251" s="120" t="str">
        <f t="shared" si="35"/>
        <v>28:10</v>
      </c>
    </row>
    <row r="252" spans="6:43" x14ac:dyDescent="0.3">
      <c r="F252" s="115">
        <f t="shared" si="36"/>
        <v>28</v>
      </c>
      <c r="G252" s="117">
        <f t="shared" si="31"/>
        <v>15</v>
      </c>
      <c r="H252" s="118">
        <f t="shared" si="32"/>
        <v>1.1770833333333333</v>
      </c>
      <c r="K252" s="116" t="str">
        <f xml:space="preserve"> IF(O252=1,"",RTD("cqg.rtd",,"StudyData",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/>
      </c>
      <c r="L252" s="116" t="e">
        <f>IF(K252="",NA(),RTD("cqg.rtd",,"StudyData",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>#N/A</v>
      </c>
      <c r="O252" s="115">
        <f t="shared" si="33"/>
        <v>1</v>
      </c>
      <c r="R252" s="115">
        <f t="shared" ca="1" si="34"/>
        <v>1.2159999999999762</v>
      </c>
      <c r="S252" s="115" t="str">
        <f>IF(O252=1,"",RTD("cqg.rtd",,"StudyData", "(Vol("&amp;$E$13&amp;")when  (LocalYear("&amp;$E$13&amp;")="&amp;$D$2&amp;" AND LocalMonth("&amp;$E$13&amp;")="&amp;$C$2&amp;" AND LocalDay("&amp;$E$13&amp;")="&amp;$B$2&amp;" AND LocalHour("&amp;$E$13&amp;")="&amp;F252&amp;" AND LocalMinute("&amp;$E$13&amp;")="&amp;G252&amp;"))", "Bar", "", "Close", "5", "0", "", "", "","FALSE","T"))</f>
        <v/>
      </c>
      <c r="T252" s="115" t="str">
        <f>IF(O252=1,"",RTD("cqg.rtd",,"StudyData", "(Vol("&amp;$E$14&amp;")when  (LocalYear("&amp;$E$14&amp;")="&amp;$D$3&amp;" AND LocalMonth("&amp;$E$14&amp;")="&amp;$C$3&amp;" AND LocalDay("&amp;$E$14&amp;")="&amp;$B$3&amp;" AND LocalHour("&amp;$E$14&amp;")="&amp;F252&amp;" AND LocalMinute("&amp;$E$14&amp;")="&amp;G252&amp;"))", "Bar", "", "Close", "5", "0", "", "", "","FALSE","T"))</f>
        <v/>
      </c>
      <c r="U252" s="115" t="str">
        <f>IF(O252=1,"",RTD("cqg.rtd",,"StudyData", "(Vol("&amp;$E$15&amp;")when  (LocalYear("&amp;$E$15&amp;")="&amp;$D$4&amp;" AND LocalMonth("&amp;$E$15&amp;")="&amp;$C$4&amp;" AND LocalDay("&amp;$E$15&amp;")="&amp;$B$4&amp;" AND LocalHour("&amp;$E$15&amp;")="&amp;F252&amp;" AND LocalMinute("&amp;$E$15&amp;")="&amp;G252&amp;"))", "Bar", "", "Close", "5", "0", "", "", "","FALSE","T"))</f>
        <v/>
      </c>
      <c r="V252" s="115" t="str">
        <f>IF(O252=1,"",RTD("cqg.rtd",,"StudyData", "(Vol("&amp;$E$16&amp;")when  (LocalYear("&amp;$E$16&amp;")="&amp;$D$5&amp;" AND LocalMonth("&amp;$E$16&amp;")="&amp;$C$5&amp;" AND LocalDay("&amp;$E$16&amp;")="&amp;$B$5&amp;" AND LocalHour("&amp;$E$16&amp;")="&amp;F252&amp;" AND LocalMinute("&amp;$E$16&amp;")="&amp;G252&amp;"))", "Bar", "", "Close", "5", "0", "", "", "","FALSE","T"))</f>
        <v/>
      </c>
      <c r="W252" s="115" t="str">
        <f>IF(O252=1,"",RTD("cqg.rtd",,"StudyData", "(Vol("&amp;$E$17&amp;")when  (LocalYear("&amp;$E$17&amp;")="&amp;$D$6&amp;" AND LocalMonth("&amp;$E$17&amp;")="&amp;$C$6&amp;" AND LocalDay("&amp;$E$17&amp;")="&amp;$B$6&amp;" AND LocalHour("&amp;$E$17&amp;")="&amp;F252&amp;" AND LocalMinute("&amp;$E$17&amp;")="&amp;G252&amp;"))", "Bar", "", "Close", "5", "0", "", "", "","FALSE","T"))</f>
        <v/>
      </c>
      <c r="X252" s="115" t="str">
        <f>IF(O252=1,"",RTD("cqg.rtd",,"StudyData", "(Vol("&amp;$E$18&amp;")when  (LocalYear("&amp;$E$18&amp;")="&amp;$D$7&amp;" AND LocalMonth("&amp;$E$18&amp;")="&amp;$C$7&amp;" AND LocalDay("&amp;$E$18&amp;")="&amp;$B$7&amp;" AND LocalHour("&amp;$E$18&amp;")="&amp;F252&amp;" AND LocalMinute("&amp;$E$18&amp;")="&amp;G252&amp;"))", "Bar", "", "Close", "5", "0", "", "", "","FALSE","T"))</f>
        <v/>
      </c>
      <c r="Y252" s="115" t="str">
        <f>IF(O252=1,"",RTD("cqg.rtd",,"StudyData", "(Vol("&amp;$E$19&amp;")when  (LocalYear("&amp;$E$19&amp;")="&amp;$D$8&amp;" AND LocalMonth("&amp;$E$19&amp;")="&amp;$C$8&amp;" AND LocalDay("&amp;$E$19&amp;")="&amp;$B$8&amp;" AND LocalHour("&amp;$E$19&amp;")="&amp;F252&amp;" AND LocalMinute("&amp;$E$19&amp;")="&amp;G252&amp;"))", "Bar", "", "Close", "5", "0", "", "", "","FALSE","T"))</f>
        <v/>
      </c>
      <c r="Z252" s="115" t="str">
        <f>IF(O252=1,"",RTD("cqg.rtd",,"StudyData", "(Vol("&amp;$E$20&amp;")when  (LocalYear("&amp;$E$20&amp;")="&amp;$D$9&amp;" AND LocalMonth("&amp;$E$20&amp;")="&amp;$C$9&amp;" AND LocalDay("&amp;$E$20&amp;")="&amp;$B$9&amp;" AND LocalHour("&amp;$E$20&amp;")="&amp;F252&amp;" AND LocalMinute("&amp;$E$20&amp;")="&amp;G252&amp;"))", "Bar", "", "Close", "5", "0", "", "", "","FALSE","T"))</f>
        <v/>
      </c>
      <c r="AA252" s="115" t="str">
        <f>IF(O252=1,"",RTD("cqg.rtd",,"StudyData", "(Vol("&amp;$E$21&amp;")when  (LocalYear("&amp;$E$21&amp;")="&amp;$D$10&amp;" AND LocalMonth("&amp;$E$21&amp;")="&amp;$C$10&amp;" AND LocalDay("&amp;$E$21&amp;")="&amp;$B$10&amp;" AND LocalHour("&amp;$E$21&amp;")="&amp;F252&amp;" AND LocalMinute("&amp;$E$21&amp;")="&amp;G252&amp;"))", "Bar", "", "Close", "5", "0", "", "", "","FALSE","T"))</f>
        <v/>
      </c>
      <c r="AB252" s="115" t="str">
        <f>IF(O252=1,"",RTD("cqg.rtd",,"StudyData", "(Vol("&amp;$E$21&amp;")when  (LocalYear("&amp;$E$21&amp;")="&amp;$D$11&amp;" AND LocalMonth("&amp;$E$21&amp;")="&amp;$C$11&amp;" AND LocalDay("&amp;$E$21&amp;")="&amp;$B$11&amp;" AND LocalHour("&amp;$E$21&amp;")="&amp;F252&amp;" AND LocalMinute("&amp;$E$21&amp;")="&amp;G252&amp;"))", "Bar", "", "Close", "5", "0", "", "", "","FALSE","T"))</f>
        <v/>
      </c>
      <c r="AC252" s="116" t="str">
        <f t="shared" si="30"/>
        <v/>
      </c>
      <c r="AE252" s="115" t="str">
        <f ca="1">IF($R252=1,SUM($S$1:S252),"")</f>
        <v/>
      </c>
      <c r="AF252" s="115" t="str">
        <f ca="1">IF($R252=1,SUM($T$1:T252),"")</f>
        <v/>
      </c>
      <c r="AG252" s="115" t="str">
        <f ca="1">IF($R252=1,SUM($U$1:U252),"")</f>
        <v/>
      </c>
      <c r="AH252" s="115" t="str">
        <f ca="1">IF($R252=1,SUM($V$1:V252),"")</f>
        <v/>
      </c>
      <c r="AI252" s="115" t="str">
        <f ca="1">IF($R252=1,SUM($W$1:W252),"")</f>
        <v/>
      </c>
      <c r="AJ252" s="115" t="str">
        <f ca="1">IF($R252=1,SUM($X$1:X252),"")</f>
        <v/>
      </c>
      <c r="AK252" s="115" t="str">
        <f ca="1">IF($R252=1,SUM($Y$1:Y252),"")</f>
        <v/>
      </c>
      <c r="AL252" s="115" t="str">
        <f ca="1">IF($R252=1,SUM($Z$1:Z252),"")</f>
        <v/>
      </c>
      <c r="AM252" s="115" t="str">
        <f ca="1">IF($R252=1,SUM($AA$1:AA252),"")</f>
        <v/>
      </c>
      <c r="AN252" s="115" t="str">
        <f ca="1">IF($R252=1,SUM($AB$1:AB252),"")</f>
        <v/>
      </c>
      <c r="AO252" s="115" t="str">
        <f ca="1">IF($R252=1,SUM($AC$1:AC252),"")</f>
        <v/>
      </c>
      <c r="AQ252" s="120" t="str">
        <f t="shared" si="35"/>
        <v>28:15</v>
      </c>
    </row>
    <row r="253" spans="6:43" x14ac:dyDescent="0.3">
      <c r="F253" s="115">
        <f t="shared" si="36"/>
        <v>28</v>
      </c>
      <c r="G253" s="117">
        <f t="shared" si="31"/>
        <v>20</v>
      </c>
      <c r="H253" s="118">
        <f t="shared" si="32"/>
        <v>1.1805555555555556</v>
      </c>
      <c r="K253" s="116" t="str">
        <f xml:space="preserve"> IF(O253=1,"",RTD("cqg.rtd",,"StudyData",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/>
      </c>
      <c r="L253" s="116" t="e">
        <f>IF(K253="",NA(),RTD("cqg.rtd",,"StudyData",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>#N/A</v>
      </c>
      <c r="O253" s="115">
        <f t="shared" si="33"/>
        <v>1</v>
      </c>
      <c r="R253" s="115">
        <f t="shared" ca="1" si="34"/>
        <v>1.2169999999999761</v>
      </c>
      <c r="S253" s="115" t="str">
        <f>IF(O253=1,"",RTD("cqg.rtd",,"StudyData", "(Vol("&amp;$E$13&amp;")when  (LocalYear("&amp;$E$13&amp;")="&amp;$D$2&amp;" AND LocalMonth("&amp;$E$13&amp;")="&amp;$C$2&amp;" AND LocalDay("&amp;$E$13&amp;")="&amp;$B$2&amp;" AND LocalHour("&amp;$E$13&amp;")="&amp;F253&amp;" AND LocalMinute("&amp;$E$13&amp;")="&amp;G253&amp;"))", "Bar", "", "Close", "5", "0", "", "", "","FALSE","T"))</f>
        <v/>
      </c>
      <c r="T253" s="115" t="str">
        <f>IF(O253=1,"",RTD("cqg.rtd",,"StudyData", "(Vol("&amp;$E$14&amp;")when  (LocalYear("&amp;$E$14&amp;")="&amp;$D$3&amp;" AND LocalMonth("&amp;$E$14&amp;")="&amp;$C$3&amp;" AND LocalDay("&amp;$E$14&amp;")="&amp;$B$3&amp;" AND LocalHour("&amp;$E$14&amp;")="&amp;F253&amp;" AND LocalMinute("&amp;$E$14&amp;")="&amp;G253&amp;"))", "Bar", "", "Close", "5", "0", "", "", "","FALSE","T"))</f>
        <v/>
      </c>
      <c r="U253" s="115" t="str">
        <f>IF(O253=1,"",RTD("cqg.rtd",,"StudyData", "(Vol("&amp;$E$15&amp;")when  (LocalYear("&amp;$E$15&amp;")="&amp;$D$4&amp;" AND LocalMonth("&amp;$E$15&amp;")="&amp;$C$4&amp;" AND LocalDay("&amp;$E$15&amp;")="&amp;$B$4&amp;" AND LocalHour("&amp;$E$15&amp;")="&amp;F253&amp;" AND LocalMinute("&amp;$E$15&amp;")="&amp;G253&amp;"))", "Bar", "", "Close", "5", "0", "", "", "","FALSE","T"))</f>
        <v/>
      </c>
      <c r="V253" s="115" t="str">
        <f>IF(O253=1,"",RTD("cqg.rtd",,"StudyData", "(Vol("&amp;$E$16&amp;")when  (LocalYear("&amp;$E$16&amp;")="&amp;$D$5&amp;" AND LocalMonth("&amp;$E$16&amp;")="&amp;$C$5&amp;" AND LocalDay("&amp;$E$16&amp;")="&amp;$B$5&amp;" AND LocalHour("&amp;$E$16&amp;")="&amp;F253&amp;" AND LocalMinute("&amp;$E$16&amp;")="&amp;G253&amp;"))", "Bar", "", "Close", "5", "0", "", "", "","FALSE","T"))</f>
        <v/>
      </c>
      <c r="W253" s="115" t="str">
        <f>IF(O253=1,"",RTD("cqg.rtd",,"StudyData", "(Vol("&amp;$E$17&amp;")when  (LocalYear("&amp;$E$17&amp;")="&amp;$D$6&amp;" AND LocalMonth("&amp;$E$17&amp;")="&amp;$C$6&amp;" AND LocalDay("&amp;$E$17&amp;")="&amp;$B$6&amp;" AND LocalHour("&amp;$E$17&amp;")="&amp;F253&amp;" AND LocalMinute("&amp;$E$17&amp;")="&amp;G253&amp;"))", "Bar", "", "Close", "5", "0", "", "", "","FALSE","T"))</f>
        <v/>
      </c>
      <c r="X253" s="115" t="str">
        <f>IF(O253=1,"",RTD("cqg.rtd",,"StudyData", "(Vol("&amp;$E$18&amp;")when  (LocalYear("&amp;$E$18&amp;")="&amp;$D$7&amp;" AND LocalMonth("&amp;$E$18&amp;")="&amp;$C$7&amp;" AND LocalDay("&amp;$E$18&amp;")="&amp;$B$7&amp;" AND LocalHour("&amp;$E$18&amp;")="&amp;F253&amp;" AND LocalMinute("&amp;$E$18&amp;")="&amp;G253&amp;"))", "Bar", "", "Close", "5", "0", "", "", "","FALSE","T"))</f>
        <v/>
      </c>
      <c r="Y253" s="115" t="str">
        <f>IF(O253=1,"",RTD("cqg.rtd",,"StudyData", "(Vol("&amp;$E$19&amp;")when  (LocalYear("&amp;$E$19&amp;")="&amp;$D$8&amp;" AND LocalMonth("&amp;$E$19&amp;")="&amp;$C$8&amp;" AND LocalDay("&amp;$E$19&amp;")="&amp;$B$8&amp;" AND LocalHour("&amp;$E$19&amp;")="&amp;F253&amp;" AND LocalMinute("&amp;$E$19&amp;")="&amp;G253&amp;"))", "Bar", "", "Close", "5", "0", "", "", "","FALSE","T"))</f>
        <v/>
      </c>
      <c r="Z253" s="115" t="str">
        <f>IF(O253=1,"",RTD("cqg.rtd",,"StudyData", "(Vol("&amp;$E$20&amp;")when  (LocalYear("&amp;$E$20&amp;")="&amp;$D$9&amp;" AND LocalMonth("&amp;$E$20&amp;")="&amp;$C$9&amp;" AND LocalDay("&amp;$E$20&amp;")="&amp;$B$9&amp;" AND LocalHour("&amp;$E$20&amp;")="&amp;F253&amp;" AND LocalMinute("&amp;$E$20&amp;")="&amp;G253&amp;"))", "Bar", "", "Close", "5", "0", "", "", "","FALSE","T"))</f>
        <v/>
      </c>
      <c r="AA253" s="115" t="str">
        <f>IF(O253=1,"",RTD("cqg.rtd",,"StudyData", "(Vol("&amp;$E$21&amp;")when  (LocalYear("&amp;$E$21&amp;")="&amp;$D$10&amp;" AND LocalMonth("&amp;$E$21&amp;")="&amp;$C$10&amp;" AND LocalDay("&amp;$E$21&amp;")="&amp;$B$10&amp;" AND LocalHour("&amp;$E$21&amp;")="&amp;F253&amp;" AND LocalMinute("&amp;$E$21&amp;")="&amp;G253&amp;"))", "Bar", "", "Close", "5", "0", "", "", "","FALSE","T"))</f>
        <v/>
      </c>
      <c r="AB253" s="115" t="str">
        <f>IF(O253=1,"",RTD("cqg.rtd",,"StudyData", "(Vol("&amp;$E$21&amp;")when  (LocalYear("&amp;$E$21&amp;")="&amp;$D$11&amp;" AND LocalMonth("&amp;$E$21&amp;")="&amp;$C$11&amp;" AND LocalDay("&amp;$E$21&amp;")="&amp;$B$11&amp;" AND LocalHour("&amp;$E$21&amp;")="&amp;F253&amp;" AND LocalMinute("&amp;$E$21&amp;")="&amp;G253&amp;"))", "Bar", "", "Close", "5", "0", "", "", "","FALSE","T"))</f>
        <v/>
      </c>
      <c r="AC253" s="116" t="str">
        <f t="shared" si="30"/>
        <v/>
      </c>
      <c r="AE253" s="115" t="str">
        <f ca="1">IF($R253=1,SUM($S$1:S253),"")</f>
        <v/>
      </c>
      <c r="AF253" s="115" t="str">
        <f ca="1">IF($R253=1,SUM($T$1:T253),"")</f>
        <v/>
      </c>
      <c r="AG253" s="115" t="str">
        <f ca="1">IF($R253=1,SUM($U$1:U253),"")</f>
        <v/>
      </c>
      <c r="AH253" s="115" t="str">
        <f ca="1">IF($R253=1,SUM($V$1:V253),"")</f>
        <v/>
      </c>
      <c r="AI253" s="115" t="str">
        <f ca="1">IF($R253=1,SUM($W$1:W253),"")</f>
        <v/>
      </c>
      <c r="AJ253" s="115" t="str">
        <f ca="1">IF($R253=1,SUM($X$1:X253),"")</f>
        <v/>
      </c>
      <c r="AK253" s="115" t="str">
        <f ca="1">IF($R253=1,SUM($Y$1:Y253),"")</f>
        <v/>
      </c>
      <c r="AL253" s="115" t="str">
        <f ca="1">IF($R253=1,SUM($Z$1:Z253),"")</f>
        <v/>
      </c>
      <c r="AM253" s="115" t="str">
        <f ca="1">IF($R253=1,SUM($AA$1:AA253),"")</f>
        <v/>
      </c>
      <c r="AN253" s="115" t="str">
        <f ca="1">IF($R253=1,SUM($AB$1:AB253),"")</f>
        <v/>
      </c>
      <c r="AO253" s="115" t="str">
        <f ca="1">IF($R253=1,SUM($AC$1:AC253),"")</f>
        <v/>
      </c>
      <c r="AQ253" s="120" t="str">
        <f t="shared" si="35"/>
        <v>28:20</v>
      </c>
    </row>
    <row r="254" spans="6:43" x14ac:dyDescent="0.3">
      <c r="F254" s="115">
        <f t="shared" si="36"/>
        <v>28</v>
      </c>
      <c r="G254" s="117">
        <f t="shared" si="31"/>
        <v>25</v>
      </c>
      <c r="H254" s="118">
        <f t="shared" si="32"/>
        <v>1.1840277777777779</v>
      </c>
      <c r="K254" s="116" t="str">
        <f xml:space="preserve"> IF(O254=1,"",RTD("cqg.rtd",,"StudyData",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/>
      </c>
      <c r="L254" s="116" t="e">
        <f>IF(K254="",NA(),RTD("cqg.rtd",,"StudyData",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>#N/A</v>
      </c>
      <c r="O254" s="115">
        <f t="shared" si="33"/>
        <v>1</v>
      </c>
      <c r="R254" s="115">
        <f t="shared" ca="1" si="34"/>
        <v>1.217999999999976</v>
      </c>
      <c r="S254" s="115" t="str">
        <f>IF(O254=1,"",RTD("cqg.rtd",,"StudyData", "(Vol("&amp;$E$13&amp;")when  (LocalYear("&amp;$E$13&amp;")="&amp;$D$2&amp;" AND LocalMonth("&amp;$E$13&amp;")="&amp;$C$2&amp;" AND LocalDay("&amp;$E$13&amp;")="&amp;$B$2&amp;" AND LocalHour("&amp;$E$13&amp;")="&amp;F254&amp;" AND LocalMinute("&amp;$E$13&amp;")="&amp;G254&amp;"))", "Bar", "", "Close", "5", "0", "", "", "","FALSE","T"))</f>
        <v/>
      </c>
      <c r="T254" s="115" t="str">
        <f>IF(O254=1,"",RTD("cqg.rtd",,"StudyData", "(Vol("&amp;$E$14&amp;")when  (LocalYear("&amp;$E$14&amp;")="&amp;$D$3&amp;" AND LocalMonth("&amp;$E$14&amp;")="&amp;$C$3&amp;" AND LocalDay("&amp;$E$14&amp;")="&amp;$B$3&amp;" AND LocalHour("&amp;$E$14&amp;")="&amp;F254&amp;" AND LocalMinute("&amp;$E$14&amp;")="&amp;G254&amp;"))", "Bar", "", "Close", "5", "0", "", "", "","FALSE","T"))</f>
        <v/>
      </c>
      <c r="U254" s="115" t="str">
        <f>IF(O254=1,"",RTD("cqg.rtd",,"StudyData", "(Vol("&amp;$E$15&amp;")when  (LocalYear("&amp;$E$15&amp;")="&amp;$D$4&amp;" AND LocalMonth("&amp;$E$15&amp;")="&amp;$C$4&amp;" AND LocalDay("&amp;$E$15&amp;")="&amp;$B$4&amp;" AND LocalHour("&amp;$E$15&amp;")="&amp;F254&amp;" AND LocalMinute("&amp;$E$15&amp;")="&amp;G254&amp;"))", "Bar", "", "Close", "5", "0", "", "", "","FALSE","T"))</f>
        <v/>
      </c>
      <c r="V254" s="115" t="str">
        <f>IF(O254=1,"",RTD("cqg.rtd",,"StudyData", "(Vol("&amp;$E$16&amp;")when  (LocalYear("&amp;$E$16&amp;")="&amp;$D$5&amp;" AND LocalMonth("&amp;$E$16&amp;")="&amp;$C$5&amp;" AND LocalDay("&amp;$E$16&amp;")="&amp;$B$5&amp;" AND LocalHour("&amp;$E$16&amp;")="&amp;F254&amp;" AND LocalMinute("&amp;$E$16&amp;")="&amp;G254&amp;"))", "Bar", "", "Close", "5", "0", "", "", "","FALSE","T"))</f>
        <v/>
      </c>
      <c r="W254" s="115" t="str">
        <f>IF(O254=1,"",RTD("cqg.rtd",,"StudyData", "(Vol("&amp;$E$17&amp;")when  (LocalYear("&amp;$E$17&amp;")="&amp;$D$6&amp;" AND LocalMonth("&amp;$E$17&amp;")="&amp;$C$6&amp;" AND LocalDay("&amp;$E$17&amp;")="&amp;$B$6&amp;" AND LocalHour("&amp;$E$17&amp;")="&amp;F254&amp;" AND LocalMinute("&amp;$E$17&amp;")="&amp;G254&amp;"))", "Bar", "", "Close", "5", "0", "", "", "","FALSE","T"))</f>
        <v/>
      </c>
      <c r="X254" s="115" t="str">
        <f>IF(O254=1,"",RTD("cqg.rtd",,"StudyData", "(Vol("&amp;$E$18&amp;")when  (LocalYear("&amp;$E$18&amp;")="&amp;$D$7&amp;" AND LocalMonth("&amp;$E$18&amp;")="&amp;$C$7&amp;" AND LocalDay("&amp;$E$18&amp;")="&amp;$B$7&amp;" AND LocalHour("&amp;$E$18&amp;")="&amp;F254&amp;" AND LocalMinute("&amp;$E$18&amp;")="&amp;G254&amp;"))", "Bar", "", "Close", "5", "0", "", "", "","FALSE","T"))</f>
        <v/>
      </c>
      <c r="Y254" s="115" t="str">
        <f>IF(O254=1,"",RTD("cqg.rtd",,"StudyData", "(Vol("&amp;$E$19&amp;")when  (LocalYear("&amp;$E$19&amp;")="&amp;$D$8&amp;" AND LocalMonth("&amp;$E$19&amp;")="&amp;$C$8&amp;" AND LocalDay("&amp;$E$19&amp;")="&amp;$B$8&amp;" AND LocalHour("&amp;$E$19&amp;")="&amp;F254&amp;" AND LocalMinute("&amp;$E$19&amp;")="&amp;G254&amp;"))", "Bar", "", "Close", "5", "0", "", "", "","FALSE","T"))</f>
        <v/>
      </c>
      <c r="Z254" s="115" t="str">
        <f>IF(O254=1,"",RTD("cqg.rtd",,"StudyData", "(Vol("&amp;$E$20&amp;")when  (LocalYear("&amp;$E$20&amp;")="&amp;$D$9&amp;" AND LocalMonth("&amp;$E$20&amp;")="&amp;$C$9&amp;" AND LocalDay("&amp;$E$20&amp;")="&amp;$B$9&amp;" AND LocalHour("&amp;$E$20&amp;")="&amp;F254&amp;" AND LocalMinute("&amp;$E$20&amp;")="&amp;G254&amp;"))", "Bar", "", "Close", "5", "0", "", "", "","FALSE","T"))</f>
        <v/>
      </c>
      <c r="AA254" s="115" t="str">
        <f>IF(O254=1,"",RTD("cqg.rtd",,"StudyData", "(Vol("&amp;$E$21&amp;")when  (LocalYear("&amp;$E$21&amp;")="&amp;$D$10&amp;" AND LocalMonth("&amp;$E$21&amp;")="&amp;$C$10&amp;" AND LocalDay("&amp;$E$21&amp;")="&amp;$B$10&amp;" AND LocalHour("&amp;$E$21&amp;")="&amp;F254&amp;" AND LocalMinute("&amp;$E$21&amp;")="&amp;G254&amp;"))", "Bar", "", "Close", "5", "0", "", "", "","FALSE","T"))</f>
        <v/>
      </c>
      <c r="AB254" s="115" t="str">
        <f>IF(O254=1,"",RTD("cqg.rtd",,"StudyData", "(Vol("&amp;$E$21&amp;")when  (LocalYear("&amp;$E$21&amp;")="&amp;$D$11&amp;" AND LocalMonth("&amp;$E$21&amp;")="&amp;$C$11&amp;" AND LocalDay("&amp;$E$21&amp;")="&amp;$B$11&amp;" AND LocalHour("&amp;$E$21&amp;")="&amp;F254&amp;" AND LocalMinute("&amp;$E$21&amp;")="&amp;G254&amp;"))", "Bar", "", "Close", "5", "0", "", "", "","FALSE","T"))</f>
        <v/>
      </c>
      <c r="AC254" s="116" t="str">
        <f t="shared" si="30"/>
        <v/>
      </c>
      <c r="AE254" s="115" t="str">
        <f ca="1">IF($R254=1,SUM($S$1:S254),"")</f>
        <v/>
      </c>
      <c r="AF254" s="115" t="str">
        <f ca="1">IF($R254=1,SUM($T$1:T254),"")</f>
        <v/>
      </c>
      <c r="AG254" s="115" t="str">
        <f ca="1">IF($R254=1,SUM($U$1:U254),"")</f>
        <v/>
      </c>
      <c r="AH254" s="115" t="str">
        <f ca="1">IF($R254=1,SUM($V$1:V254),"")</f>
        <v/>
      </c>
      <c r="AI254" s="115" t="str">
        <f ca="1">IF($R254=1,SUM($W$1:W254),"")</f>
        <v/>
      </c>
      <c r="AJ254" s="115" t="str">
        <f ca="1">IF($R254=1,SUM($X$1:X254),"")</f>
        <v/>
      </c>
      <c r="AK254" s="115" t="str">
        <f ca="1">IF($R254=1,SUM($Y$1:Y254),"")</f>
        <v/>
      </c>
      <c r="AL254" s="115" t="str">
        <f ca="1">IF($R254=1,SUM($Z$1:Z254),"")</f>
        <v/>
      </c>
      <c r="AM254" s="115" t="str">
        <f ca="1">IF($R254=1,SUM($AA$1:AA254),"")</f>
        <v/>
      </c>
      <c r="AN254" s="115" t="str">
        <f ca="1">IF($R254=1,SUM($AB$1:AB254),"")</f>
        <v/>
      </c>
      <c r="AO254" s="115" t="str">
        <f ca="1">IF($R254=1,SUM($AC$1:AC254),"")</f>
        <v/>
      </c>
      <c r="AQ254" s="120" t="str">
        <f t="shared" si="35"/>
        <v>28:25</v>
      </c>
    </row>
    <row r="255" spans="6:43" x14ac:dyDescent="0.3">
      <c r="F255" s="115">
        <f t="shared" si="36"/>
        <v>28</v>
      </c>
      <c r="G255" s="117">
        <f t="shared" si="31"/>
        <v>30</v>
      </c>
      <c r="H255" s="118">
        <f t="shared" si="32"/>
        <v>1.1875</v>
      </c>
      <c r="K255" s="116" t="str">
        <f xml:space="preserve"> IF(O255=1,"",RTD("cqg.rtd",,"StudyData",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/>
      </c>
      <c r="L255" s="116" t="e">
        <f>IF(K255="",NA(),RTD("cqg.rtd",,"StudyData",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>#N/A</v>
      </c>
      <c r="O255" s="115">
        <f t="shared" si="33"/>
        <v>1</v>
      </c>
      <c r="R255" s="115">
        <f t="shared" ca="1" si="34"/>
        <v>1.2189999999999759</v>
      </c>
      <c r="S255" s="115" t="str">
        <f>IF(O255=1,"",RTD("cqg.rtd",,"StudyData", "(Vol("&amp;$E$13&amp;")when  (LocalYear("&amp;$E$13&amp;")="&amp;$D$2&amp;" AND LocalMonth("&amp;$E$13&amp;")="&amp;$C$2&amp;" AND LocalDay("&amp;$E$13&amp;")="&amp;$B$2&amp;" AND LocalHour("&amp;$E$13&amp;")="&amp;F255&amp;" AND LocalMinute("&amp;$E$13&amp;")="&amp;G255&amp;"))", "Bar", "", "Close", "5", "0", "", "", "","FALSE","T"))</f>
        <v/>
      </c>
      <c r="T255" s="115" t="str">
        <f>IF(O255=1,"",RTD("cqg.rtd",,"StudyData", "(Vol("&amp;$E$14&amp;")when  (LocalYear("&amp;$E$14&amp;")="&amp;$D$3&amp;" AND LocalMonth("&amp;$E$14&amp;")="&amp;$C$3&amp;" AND LocalDay("&amp;$E$14&amp;")="&amp;$B$3&amp;" AND LocalHour("&amp;$E$14&amp;")="&amp;F255&amp;" AND LocalMinute("&amp;$E$14&amp;")="&amp;G255&amp;"))", "Bar", "", "Close", "5", "0", "", "", "","FALSE","T"))</f>
        <v/>
      </c>
      <c r="U255" s="115" t="str">
        <f>IF(O255=1,"",RTD("cqg.rtd",,"StudyData", "(Vol("&amp;$E$15&amp;")when  (LocalYear("&amp;$E$15&amp;")="&amp;$D$4&amp;" AND LocalMonth("&amp;$E$15&amp;")="&amp;$C$4&amp;" AND LocalDay("&amp;$E$15&amp;")="&amp;$B$4&amp;" AND LocalHour("&amp;$E$15&amp;")="&amp;F255&amp;" AND LocalMinute("&amp;$E$15&amp;")="&amp;G255&amp;"))", "Bar", "", "Close", "5", "0", "", "", "","FALSE","T"))</f>
        <v/>
      </c>
      <c r="V255" s="115" t="str">
        <f>IF(O255=1,"",RTD("cqg.rtd",,"StudyData", "(Vol("&amp;$E$16&amp;")when  (LocalYear("&amp;$E$16&amp;")="&amp;$D$5&amp;" AND LocalMonth("&amp;$E$16&amp;")="&amp;$C$5&amp;" AND LocalDay("&amp;$E$16&amp;")="&amp;$B$5&amp;" AND LocalHour("&amp;$E$16&amp;")="&amp;F255&amp;" AND LocalMinute("&amp;$E$16&amp;")="&amp;G255&amp;"))", "Bar", "", "Close", "5", "0", "", "", "","FALSE","T"))</f>
        <v/>
      </c>
      <c r="W255" s="115" t="str">
        <f>IF(O255=1,"",RTD("cqg.rtd",,"StudyData", "(Vol("&amp;$E$17&amp;")when  (LocalYear("&amp;$E$17&amp;")="&amp;$D$6&amp;" AND LocalMonth("&amp;$E$17&amp;")="&amp;$C$6&amp;" AND LocalDay("&amp;$E$17&amp;")="&amp;$B$6&amp;" AND LocalHour("&amp;$E$17&amp;")="&amp;F255&amp;" AND LocalMinute("&amp;$E$17&amp;")="&amp;G255&amp;"))", "Bar", "", "Close", "5", "0", "", "", "","FALSE","T"))</f>
        <v/>
      </c>
      <c r="X255" s="115" t="str">
        <f>IF(O255=1,"",RTD("cqg.rtd",,"StudyData", "(Vol("&amp;$E$18&amp;")when  (LocalYear("&amp;$E$18&amp;")="&amp;$D$7&amp;" AND LocalMonth("&amp;$E$18&amp;")="&amp;$C$7&amp;" AND LocalDay("&amp;$E$18&amp;")="&amp;$B$7&amp;" AND LocalHour("&amp;$E$18&amp;")="&amp;F255&amp;" AND LocalMinute("&amp;$E$18&amp;")="&amp;G255&amp;"))", "Bar", "", "Close", "5", "0", "", "", "","FALSE","T"))</f>
        <v/>
      </c>
      <c r="Y255" s="115" t="str">
        <f>IF(O255=1,"",RTD("cqg.rtd",,"StudyData", "(Vol("&amp;$E$19&amp;")when  (LocalYear("&amp;$E$19&amp;")="&amp;$D$8&amp;" AND LocalMonth("&amp;$E$19&amp;")="&amp;$C$8&amp;" AND LocalDay("&amp;$E$19&amp;")="&amp;$B$8&amp;" AND LocalHour("&amp;$E$19&amp;")="&amp;F255&amp;" AND LocalMinute("&amp;$E$19&amp;")="&amp;G255&amp;"))", "Bar", "", "Close", "5", "0", "", "", "","FALSE","T"))</f>
        <v/>
      </c>
      <c r="Z255" s="115" t="str">
        <f>IF(O255=1,"",RTD("cqg.rtd",,"StudyData", "(Vol("&amp;$E$20&amp;")when  (LocalYear("&amp;$E$20&amp;")="&amp;$D$9&amp;" AND LocalMonth("&amp;$E$20&amp;")="&amp;$C$9&amp;" AND LocalDay("&amp;$E$20&amp;")="&amp;$B$9&amp;" AND LocalHour("&amp;$E$20&amp;")="&amp;F255&amp;" AND LocalMinute("&amp;$E$20&amp;")="&amp;G255&amp;"))", "Bar", "", "Close", "5", "0", "", "", "","FALSE","T"))</f>
        <v/>
      </c>
      <c r="AA255" s="115" t="str">
        <f>IF(O255=1,"",RTD("cqg.rtd",,"StudyData", "(Vol("&amp;$E$21&amp;")when  (LocalYear("&amp;$E$21&amp;")="&amp;$D$10&amp;" AND LocalMonth("&amp;$E$21&amp;")="&amp;$C$10&amp;" AND LocalDay("&amp;$E$21&amp;")="&amp;$B$10&amp;" AND LocalHour("&amp;$E$21&amp;")="&amp;F255&amp;" AND LocalMinute("&amp;$E$21&amp;")="&amp;G255&amp;"))", "Bar", "", "Close", "5", "0", "", "", "","FALSE","T"))</f>
        <v/>
      </c>
      <c r="AB255" s="115" t="str">
        <f>IF(O255=1,"",RTD("cqg.rtd",,"StudyData", "(Vol("&amp;$E$21&amp;")when  (LocalYear("&amp;$E$21&amp;")="&amp;$D$11&amp;" AND LocalMonth("&amp;$E$21&amp;")="&amp;$C$11&amp;" AND LocalDay("&amp;$E$21&amp;")="&amp;$B$11&amp;" AND LocalHour("&amp;$E$21&amp;")="&amp;F255&amp;" AND LocalMinute("&amp;$E$21&amp;")="&amp;G255&amp;"))", "Bar", "", "Close", "5", "0", "", "", "","FALSE","T"))</f>
        <v/>
      </c>
      <c r="AC255" s="116" t="str">
        <f t="shared" si="30"/>
        <v/>
      </c>
      <c r="AE255" s="115" t="str">
        <f ca="1">IF($R255=1,SUM($S$1:S255),"")</f>
        <v/>
      </c>
      <c r="AF255" s="115" t="str">
        <f ca="1">IF($R255=1,SUM($T$1:T255),"")</f>
        <v/>
      </c>
      <c r="AG255" s="115" t="str">
        <f ca="1">IF($R255=1,SUM($U$1:U255),"")</f>
        <v/>
      </c>
      <c r="AH255" s="115" t="str">
        <f ca="1">IF($R255=1,SUM($V$1:V255),"")</f>
        <v/>
      </c>
      <c r="AI255" s="115" t="str">
        <f ca="1">IF($R255=1,SUM($W$1:W255),"")</f>
        <v/>
      </c>
      <c r="AJ255" s="115" t="str">
        <f ca="1">IF($R255=1,SUM($X$1:X255),"")</f>
        <v/>
      </c>
      <c r="AK255" s="115" t="str">
        <f ca="1">IF($R255=1,SUM($Y$1:Y255),"")</f>
        <v/>
      </c>
      <c r="AL255" s="115" t="str">
        <f ca="1">IF($R255=1,SUM($Z$1:Z255),"")</f>
        <v/>
      </c>
      <c r="AM255" s="115" t="str">
        <f ca="1">IF($R255=1,SUM($AA$1:AA255),"")</f>
        <v/>
      </c>
      <c r="AN255" s="115" t="str">
        <f ca="1">IF($R255=1,SUM($AB$1:AB255),"")</f>
        <v/>
      </c>
      <c r="AO255" s="115" t="str">
        <f ca="1">IF($R255=1,SUM($AC$1:AC255),"")</f>
        <v/>
      </c>
      <c r="AQ255" s="120" t="str">
        <f t="shared" si="35"/>
        <v>28:30</v>
      </c>
    </row>
    <row r="256" spans="6:43" x14ac:dyDescent="0.3">
      <c r="F256" s="115">
        <f t="shared" si="36"/>
        <v>28</v>
      </c>
      <c r="G256" s="117">
        <f t="shared" si="31"/>
        <v>35</v>
      </c>
      <c r="H256" s="118">
        <f t="shared" si="32"/>
        <v>1.1909722222222221</v>
      </c>
      <c r="K256" s="116" t="str">
        <f xml:space="preserve"> IF(O256=1,"",RTD("cqg.rtd",,"StudyData",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/>
      </c>
      <c r="L256" s="116" t="e">
        <f>IF(K256="",NA(),RTD("cqg.rtd",,"StudyData",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>#N/A</v>
      </c>
      <c r="O256" s="115">
        <f t="shared" si="33"/>
        <v>1</v>
      </c>
      <c r="R256" s="115">
        <f t="shared" ca="1" si="34"/>
        <v>1.2199999999999758</v>
      </c>
      <c r="S256" s="115" t="str">
        <f>IF(O256=1,"",RTD("cqg.rtd",,"StudyData", "(Vol("&amp;$E$13&amp;")when  (LocalYear("&amp;$E$13&amp;")="&amp;$D$2&amp;" AND LocalMonth("&amp;$E$13&amp;")="&amp;$C$2&amp;" AND LocalDay("&amp;$E$13&amp;")="&amp;$B$2&amp;" AND LocalHour("&amp;$E$13&amp;")="&amp;F256&amp;" AND LocalMinute("&amp;$E$13&amp;")="&amp;G256&amp;"))", "Bar", "", "Close", "5", "0", "", "", "","FALSE","T"))</f>
        <v/>
      </c>
      <c r="T256" s="115" t="str">
        <f>IF(O256=1,"",RTD("cqg.rtd",,"StudyData", "(Vol("&amp;$E$14&amp;")when  (LocalYear("&amp;$E$14&amp;")="&amp;$D$3&amp;" AND LocalMonth("&amp;$E$14&amp;")="&amp;$C$3&amp;" AND LocalDay("&amp;$E$14&amp;")="&amp;$B$3&amp;" AND LocalHour("&amp;$E$14&amp;")="&amp;F256&amp;" AND LocalMinute("&amp;$E$14&amp;")="&amp;G256&amp;"))", "Bar", "", "Close", "5", "0", "", "", "","FALSE","T"))</f>
        <v/>
      </c>
      <c r="U256" s="115" t="str">
        <f>IF(O256=1,"",RTD("cqg.rtd",,"StudyData", "(Vol("&amp;$E$15&amp;")when  (LocalYear("&amp;$E$15&amp;")="&amp;$D$4&amp;" AND LocalMonth("&amp;$E$15&amp;")="&amp;$C$4&amp;" AND LocalDay("&amp;$E$15&amp;")="&amp;$B$4&amp;" AND LocalHour("&amp;$E$15&amp;")="&amp;F256&amp;" AND LocalMinute("&amp;$E$15&amp;")="&amp;G256&amp;"))", "Bar", "", "Close", "5", "0", "", "", "","FALSE","T"))</f>
        <v/>
      </c>
      <c r="V256" s="115" t="str">
        <f>IF(O256=1,"",RTD("cqg.rtd",,"StudyData", "(Vol("&amp;$E$16&amp;")when  (LocalYear("&amp;$E$16&amp;")="&amp;$D$5&amp;" AND LocalMonth("&amp;$E$16&amp;")="&amp;$C$5&amp;" AND LocalDay("&amp;$E$16&amp;")="&amp;$B$5&amp;" AND LocalHour("&amp;$E$16&amp;")="&amp;F256&amp;" AND LocalMinute("&amp;$E$16&amp;")="&amp;G256&amp;"))", "Bar", "", "Close", "5", "0", "", "", "","FALSE","T"))</f>
        <v/>
      </c>
      <c r="W256" s="115" t="str">
        <f>IF(O256=1,"",RTD("cqg.rtd",,"StudyData", "(Vol("&amp;$E$17&amp;")when  (LocalYear("&amp;$E$17&amp;")="&amp;$D$6&amp;" AND LocalMonth("&amp;$E$17&amp;")="&amp;$C$6&amp;" AND LocalDay("&amp;$E$17&amp;")="&amp;$B$6&amp;" AND LocalHour("&amp;$E$17&amp;")="&amp;F256&amp;" AND LocalMinute("&amp;$E$17&amp;")="&amp;G256&amp;"))", "Bar", "", "Close", "5", "0", "", "", "","FALSE","T"))</f>
        <v/>
      </c>
      <c r="X256" s="115" t="str">
        <f>IF(O256=1,"",RTD("cqg.rtd",,"StudyData", "(Vol("&amp;$E$18&amp;")when  (LocalYear("&amp;$E$18&amp;")="&amp;$D$7&amp;" AND LocalMonth("&amp;$E$18&amp;")="&amp;$C$7&amp;" AND LocalDay("&amp;$E$18&amp;")="&amp;$B$7&amp;" AND LocalHour("&amp;$E$18&amp;")="&amp;F256&amp;" AND LocalMinute("&amp;$E$18&amp;")="&amp;G256&amp;"))", "Bar", "", "Close", "5", "0", "", "", "","FALSE","T"))</f>
        <v/>
      </c>
      <c r="Y256" s="115" t="str">
        <f>IF(O256=1,"",RTD("cqg.rtd",,"StudyData", "(Vol("&amp;$E$19&amp;")when  (LocalYear("&amp;$E$19&amp;")="&amp;$D$8&amp;" AND LocalMonth("&amp;$E$19&amp;")="&amp;$C$8&amp;" AND LocalDay("&amp;$E$19&amp;")="&amp;$B$8&amp;" AND LocalHour("&amp;$E$19&amp;")="&amp;F256&amp;" AND LocalMinute("&amp;$E$19&amp;")="&amp;G256&amp;"))", "Bar", "", "Close", "5", "0", "", "", "","FALSE","T"))</f>
        <v/>
      </c>
      <c r="Z256" s="115" t="str">
        <f>IF(O256=1,"",RTD("cqg.rtd",,"StudyData", "(Vol("&amp;$E$20&amp;")when  (LocalYear("&amp;$E$20&amp;")="&amp;$D$9&amp;" AND LocalMonth("&amp;$E$20&amp;")="&amp;$C$9&amp;" AND LocalDay("&amp;$E$20&amp;")="&amp;$B$9&amp;" AND LocalHour("&amp;$E$20&amp;")="&amp;F256&amp;" AND LocalMinute("&amp;$E$20&amp;")="&amp;G256&amp;"))", "Bar", "", "Close", "5", "0", "", "", "","FALSE","T"))</f>
        <v/>
      </c>
      <c r="AA256" s="115" t="str">
        <f>IF(O256=1,"",RTD("cqg.rtd",,"StudyData", "(Vol("&amp;$E$21&amp;")when  (LocalYear("&amp;$E$21&amp;")="&amp;$D$10&amp;" AND LocalMonth("&amp;$E$21&amp;")="&amp;$C$10&amp;" AND LocalDay("&amp;$E$21&amp;")="&amp;$B$10&amp;" AND LocalHour("&amp;$E$21&amp;")="&amp;F256&amp;" AND LocalMinute("&amp;$E$21&amp;")="&amp;G256&amp;"))", "Bar", "", "Close", "5", "0", "", "", "","FALSE","T"))</f>
        <v/>
      </c>
      <c r="AB256" s="115" t="str">
        <f>IF(O256=1,"",RTD("cqg.rtd",,"StudyData", "(Vol("&amp;$E$21&amp;")when  (LocalYear("&amp;$E$21&amp;")="&amp;$D$11&amp;" AND LocalMonth("&amp;$E$21&amp;")="&amp;$C$11&amp;" AND LocalDay("&amp;$E$21&amp;")="&amp;$B$11&amp;" AND LocalHour("&amp;$E$21&amp;")="&amp;F256&amp;" AND LocalMinute("&amp;$E$21&amp;")="&amp;G256&amp;"))", "Bar", "", "Close", "5", "0", "", "", "","FALSE","T"))</f>
        <v/>
      </c>
      <c r="AC256" s="116" t="str">
        <f t="shared" si="30"/>
        <v/>
      </c>
      <c r="AE256" s="115" t="str">
        <f ca="1">IF($R256=1,SUM($S$1:S256),"")</f>
        <v/>
      </c>
      <c r="AF256" s="115" t="str">
        <f ca="1">IF($R256=1,SUM($T$1:T256),"")</f>
        <v/>
      </c>
      <c r="AG256" s="115" t="str">
        <f ca="1">IF($R256=1,SUM($U$1:U256),"")</f>
        <v/>
      </c>
      <c r="AH256" s="115" t="str">
        <f ca="1">IF($R256=1,SUM($V$1:V256),"")</f>
        <v/>
      </c>
      <c r="AI256" s="115" t="str">
        <f ca="1">IF($R256=1,SUM($W$1:W256),"")</f>
        <v/>
      </c>
      <c r="AJ256" s="115" t="str">
        <f ca="1">IF($R256=1,SUM($X$1:X256),"")</f>
        <v/>
      </c>
      <c r="AK256" s="115" t="str">
        <f ca="1">IF($R256=1,SUM($Y$1:Y256),"")</f>
        <v/>
      </c>
      <c r="AL256" s="115" t="str">
        <f ca="1">IF($R256=1,SUM($Z$1:Z256),"")</f>
        <v/>
      </c>
      <c r="AM256" s="115" t="str">
        <f ca="1">IF($R256=1,SUM($AA$1:AA256),"")</f>
        <v/>
      </c>
      <c r="AN256" s="115" t="str">
        <f ca="1">IF($R256=1,SUM($AB$1:AB256),"")</f>
        <v/>
      </c>
      <c r="AO256" s="115" t="str">
        <f ca="1">IF($R256=1,SUM($AC$1:AC256),"")</f>
        <v/>
      </c>
      <c r="AQ256" s="120" t="str">
        <f t="shared" si="35"/>
        <v>28:35</v>
      </c>
    </row>
    <row r="257" spans="6:43" x14ac:dyDescent="0.3">
      <c r="F257" s="115">
        <f t="shared" si="36"/>
        <v>28</v>
      </c>
      <c r="G257" s="117">
        <f t="shared" si="31"/>
        <v>40</v>
      </c>
      <c r="H257" s="118">
        <f t="shared" si="32"/>
        <v>1.1944444444444444</v>
      </c>
      <c r="K257" s="116" t="str">
        <f xml:space="preserve"> IF(O257=1,"",RTD("cqg.rtd",,"StudyData",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/>
      </c>
      <c r="L257" s="116" t="e">
        <f>IF(K257="",NA(),RTD("cqg.rtd",,"StudyData",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>#N/A</v>
      </c>
      <c r="O257" s="115">
        <f t="shared" si="33"/>
        <v>1</v>
      </c>
      <c r="R257" s="115">
        <f t="shared" ca="1" si="34"/>
        <v>1.2209999999999757</v>
      </c>
      <c r="S257" s="115" t="str">
        <f>IF(O257=1,"",RTD("cqg.rtd",,"StudyData", "(Vol("&amp;$E$13&amp;")when  (LocalYear("&amp;$E$13&amp;")="&amp;$D$2&amp;" AND LocalMonth("&amp;$E$13&amp;")="&amp;$C$2&amp;" AND LocalDay("&amp;$E$13&amp;")="&amp;$B$2&amp;" AND LocalHour("&amp;$E$13&amp;")="&amp;F257&amp;" AND LocalMinute("&amp;$E$13&amp;")="&amp;G257&amp;"))", "Bar", "", "Close", "5", "0", "", "", "","FALSE","T"))</f>
        <v/>
      </c>
      <c r="T257" s="115" t="str">
        <f>IF(O257=1,"",RTD("cqg.rtd",,"StudyData", "(Vol("&amp;$E$14&amp;")when  (LocalYear("&amp;$E$14&amp;")="&amp;$D$3&amp;" AND LocalMonth("&amp;$E$14&amp;")="&amp;$C$3&amp;" AND LocalDay("&amp;$E$14&amp;")="&amp;$B$3&amp;" AND LocalHour("&amp;$E$14&amp;")="&amp;F257&amp;" AND LocalMinute("&amp;$E$14&amp;")="&amp;G257&amp;"))", "Bar", "", "Close", "5", "0", "", "", "","FALSE","T"))</f>
        <v/>
      </c>
      <c r="U257" s="115" t="str">
        <f>IF(O257=1,"",RTD("cqg.rtd",,"StudyData", "(Vol("&amp;$E$15&amp;")when  (LocalYear("&amp;$E$15&amp;")="&amp;$D$4&amp;" AND LocalMonth("&amp;$E$15&amp;")="&amp;$C$4&amp;" AND LocalDay("&amp;$E$15&amp;")="&amp;$B$4&amp;" AND LocalHour("&amp;$E$15&amp;")="&amp;F257&amp;" AND LocalMinute("&amp;$E$15&amp;")="&amp;G257&amp;"))", "Bar", "", "Close", "5", "0", "", "", "","FALSE","T"))</f>
        <v/>
      </c>
      <c r="V257" s="115" t="str">
        <f>IF(O257=1,"",RTD("cqg.rtd",,"StudyData", "(Vol("&amp;$E$16&amp;")when  (LocalYear("&amp;$E$16&amp;")="&amp;$D$5&amp;" AND LocalMonth("&amp;$E$16&amp;")="&amp;$C$5&amp;" AND LocalDay("&amp;$E$16&amp;")="&amp;$B$5&amp;" AND LocalHour("&amp;$E$16&amp;")="&amp;F257&amp;" AND LocalMinute("&amp;$E$16&amp;")="&amp;G257&amp;"))", "Bar", "", "Close", "5", "0", "", "", "","FALSE","T"))</f>
        <v/>
      </c>
      <c r="W257" s="115" t="str">
        <f>IF(O257=1,"",RTD("cqg.rtd",,"StudyData", "(Vol("&amp;$E$17&amp;")when  (LocalYear("&amp;$E$17&amp;")="&amp;$D$6&amp;" AND LocalMonth("&amp;$E$17&amp;")="&amp;$C$6&amp;" AND LocalDay("&amp;$E$17&amp;")="&amp;$B$6&amp;" AND LocalHour("&amp;$E$17&amp;")="&amp;F257&amp;" AND LocalMinute("&amp;$E$17&amp;")="&amp;G257&amp;"))", "Bar", "", "Close", "5", "0", "", "", "","FALSE","T"))</f>
        <v/>
      </c>
      <c r="X257" s="115" t="str">
        <f>IF(O257=1,"",RTD("cqg.rtd",,"StudyData", "(Vol("&amp;$E$18&amp;")when  (LocalYear("&amp;$E$18&amp;")="&amp;$D$7&amp;" AND LocalMonth("&amp;$E$18&amp;")="&amp;$C$7&amp;" AND LocalDay("&amp;$E$18&amp;")="&amp;$B$7&amp;" AND LocalHour("&amp;$E$18&amp;")="&amp;F257&amp;" AND LocalMinute("&amp;$E$18&amp;")="&amp;G257&amp;"))", "Bar", "", "Close", "5", "0", "", "", "","FALSE","T"))</f>
        <v/>
      </c>
      <c r="Y257" s="115" t="str">
        <f>IF(O257=1,"",RTD("cqg.rtd",,"StudyData", "(Vol("&amp;$E$19&amp;")when  (LocalYear("&amp;$E$19&amp;")="&amp;$D$8&amp;" AND LocalMonth("&amp;$E$19&amp;")="&amp;$C$8&amp;" AND LocalDay("&amp;$E$19&amp;")="&amp;$B$8&amp;" AND LocalHour("&amp;$E$19&amp;")="&amp;F257&amp;" AND LocalMinute("&amp;$E$19&amp;")="&amp;G257&amp;"))", "Bar", "", "Close", "5", "0", "", "", "","FALSE","T"))</f>
        <v/>
      </c>
      <c r="Z257" s="115" t="str">
        <f>IF(O257=1,"",RTD("cqg.rtd",,"StudyData", "(Vol("&amp;$E$20&amp;")when  (LocalYear("&amp;$E$20&amp;")="&amp;$D$9&amp;" AND LocalMonth("&amp;$E$20&amp;")="&amp;$C$9&amp;" AND LocalDay("&amp;$E$20&amp;")="&amp;$B$9&amp;" AND LocalHour("&amp;$E$20&amp;")="&amp;F257&amp;" AND LocalMinute("&amp;$E$20&amp;")="&amp;G257&amp;"))", "Bar", "", "Close", "5", "0", "", "", "","FALSE","T"))</f>
        <v/>
      </c>
      <c r="AA257" s="115" t="str">
        <f>IF(O257=1,"",RTD("cqg.rtd",,"StudyData", "(Vol("&amp;$E$21&amp;")when  (LocalYear("&amp;$E$21&amp;")="&amp;$D$10&amp;" AND LocalMonth("&amp;$E$21&amp;")="&amp;$C$10&amp;" AND LocalDay("&amp;$E$21&amp;")="&amp;$B$10&amp;" AND LocalHour("&amp;$E$21&amp;")="&amp;F257&amp;" AND LocalMinute("&amp;$E$21&amp;")="&amp;G257&amp;"))", "Bar", "", "Close", "5", "0", "", "", "","FALSE","T"))</f>
        <v/>
      </c>
      <c r="AB257" s="115" t="str">
        <f>IF(O257=1,"",RTD("cqg.rtd",,"StudyData", "(Vol("&amp;$E$21&amp;")when  (LocalYear("&amp;$E$21&amp;")="&amp;$D$11&amp;" AND LocalMonth("&amp;$E$21&amp;")="&amp;$C$11&amp;" AND LocalDay("&amp;$E$21&amp;")="&amp;$B$11&amp;" AND LocalHour("&amp;$E$21&amp;")="&amp;F257&amp;" AND LocalMinute("&amp;$E$21&amp;")="&amp;G257&amp;"))", "Bar", "", "Close", "5", "0", "", "", "","FALSE","T"))</f>
        <v/>
      </c>
      <c r="AC257" s="116" t="str">
        <f t="shared" ref="AC257:AC288" si="37">K257</f>
        <v/>
      </c>
      <c r="AE257" s="115" t="str">
        <f ca="1">IF($R257=1,SUM($S$1:S257),"")</f>
        <v/>
      </c>
      <c r="AF257" s="115" t="str">
        <f ca="1">IF($R257=1,SUM($T$1:T257),"")</f>
        <v/>
      </c>
      <c r="AG257" s="115" t="str">
        <f ca="1">IF($R257=1,SUM($U$1:U257),"")</f>
        <v/>
      </c>
      <c r="AH257" s="115" t="str">
        <f ca="1">IF($R257=1,SUM($V$1:V257),"")</f>
        <v/>
      </c>
      <c r="AI257" s="115" t="str">
        <f ca="1">IF($R257=1,SUM($W$1:W257),"")</f>
        <v/>
      </c>
      <c r="AJ257" s="115" t="str">
        <f ca="1">IF($R257=1,SUM($X$1:X257),"")</f>
        <v/>
      </c>
      <c r="AK257" s="115" t="str">
        <f ca="1">IF($R257=1,SUM($Y$1:Y257),"")</f>
        <v/>
      </c>
      <c r="AL257" s="115" t="str">
        <f ca="1">IF($R257=1,SUM($Z$1:Z257),"")</f>
        <v/>
      </c>
      <c r="AM257" s="115" t="str">
        <f ca="1">IF($R257=1,SUM($AA$1:AA257),"")</f>
        <v/>
      </c>
      <c r="AN257" s="115" t="str">
        <f ca="1">IF($R257=1,SUM($AB$1:AB257),"")</f>
        <v/>
      </c>
      <c r="AO257" s="115" t="str">
        <f ca="1">IF($R257=1,SUM($AC$1:AC257),"")</f>
        <v/>
      </c>
      <c r="AQ257" s="120" t="str">
        <f t="shared" si="35"/>
        <v>28:40</v>
      </c>
    </row>
    <row r="258" spans="6:43" x14ac:dyDescent="0.3">
      <c r="F258" s="115">
        <f t="shared" si="36"/>
        <v>28</v>
      </c>
      <c r="G258" s="117">
        <f t="shared" ref="G258:G288" si="38">IF(G257=55,0&amp;0,IF(G257=0&amp;0,G257+0&amp;5,G257+5))</f>
        <v>45</v>
      </c>
      <c r="H258" s="118">
        <f t="shared" ref="H258:H288" si="39">_xlfn.NUMBERVALUE(F258&amp;":"&amp;G258)</f>
        <v>1.1979166666666667</v>
      </c>
      <c r="K258" s="116" t="str">
        <f xml:space="preserve"> IF(O258=1,"",RTD("cqg.rtd",,"StudyData",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/>
      </c>
      <c r="L258" s="116" t="e">
        <f>IF(K258="",NA(),RTD("cqg.rtd",,"StudyData",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>#N/A</v>
      </c>
      <c r="O258" s="115">
        <f t="shared" ref="O258:O288" si="40">IF(H258&gt;$I$3,1,0)</f>
        <v>1</v>
      </c>
      <c r="R258" s="115">
        <f t="shared" ref="R258:R288" ca="1" si="41">IF(AND(K259="",K258&lt;&gt;""),1,0.001+R257)</f>
        <v>1.2219999999999756</v>
      </c>
      <c r="S258" s="115" t="str">
        <f>IF(O258=1,"",RTD("cqg.rtd",,"StudyData", "(Vol("&amp;$E$13&amp;")when  (LocalYear("&amp;$E$13&amp;")="&amp;$D$2&amp;" AND LocalMonth("&amp;$E$13&amp;")="&amp;$C$2&amp;" AND LocalDay("&amp;$E$13&amp;")="&amp;$B$2&amp;" AND LocalHour("&amp;$E$13&amp;")="&amp;F258&amp;" AND LocalMinute("&amp;$E$13&amp;")="&amp;G258&amp;"))", "Bar", "", "Close", "5", "0", "", "", "","FALSE","T"))</f>
        <v/>
      </c>
      <c r="T258" s="115" t="str">
        <f>IF(O258=1,"",RTD("cqg.rtd",,"StudyData", "(Vol("&amp;$E$14&amp;")when  (LocalYear("&amp;$E$14&amp;")="&amp;$D$3&amp;" AND LocalMonth("&amp;$E$14&amp;")="&amp;$C$3&amp;" AND LocalDay("&amp;$E$14&amp;")="&amp;$B$3&amp;" AND LocalHour("&amp;$E$14&amp;")="&amp;F258&amp;" AND LocalMinute("&amp;$E$14&amp;")="&amp;G258&amp;"))", "Bar", "", "Close", "5", "0", "", "", "","FALSE","T"))</f>
        <v/>
      </c>
      <c r="U258" s="115" t="str">
        <f>IF(O258=1,"",RTD("cqg.rtd",,"StudyData", "(Vol("&amp;$E$15&amp;")when  (LocalYear("&amp;$E$15&amp;")="&amp;$D$4&amp;" AND LocalMonth("&amp;$E$15&amp;")="&amp;$C$4&amp;" AND LocalDay("&amp;$E$15&amp;")="&amp;$B$4&amp;" AND LocalHour("&amp;$E$15&amp;")="&amp;F258&amp;" AND LocalMinute("&amp;$E$15&amp;")="&amp;G258&amp;"))", "Bar", "", "Close", "5", "0", "", "", "","FALSE","T"))</f>
        <v/>
      </c>
      <c r="V258" s="115" t="str">
        <f>IF(O258=1,"",RTD("cqg.rtd",,"StudyData", "(Vol("&amp;$E$16&amp;")when  (LocalYear("&amp;$E$16&amp;")="&amp;$D$5&amp;" AND LocalMonth("&amp;$E$16&amp;")="&amp;$C$5&amp;" AND LocalDay("&amp;$E$16&amp;")="&amp;$B$5&amp;" AND LocalHour("&amp;$E$16&amp;")="&amp;F258&amp;" AND LocalMinute("&amp;$E$16&amp;")="&amp;G258&amp;"))", "Bar", "", "Close", "5", "0", "", "", "","FALSE","T"))</f>
        <v/>
      </c>
      <c r="W258" s="115" t="str">
        <f>IF(O258=1,"",RTD("cqg.rtd",,"StudyData", "(Vol("&amp;$E$17&amp;")when  (LocalYear("&amp;$E$17&amp;")="&amp;$D$6&amp;" AND LocalMonth("&amp;$E$17&amp;")="&amp;$C$6&amp;" AND LocalDay("&amp;$E$17&amp;")="&amp;$B$6&amp;" AND LocalHour("&amp;$E$17&amp;")="&amp;F258&amp;" AND LocalMinute("&amp;$E$17&amp;")="&amp;G258&amp;"))", "Bar", "", "Close", "5", "0", "", "", "","FALSE","T"))</f>
        <v/>
      </c>
      <c r="X258" s="115" t="str">
        <f>IF(O258=1,"",RTD("cqg.rtd",,"StudyData", "(Vol("&amp;$E$18&amp;")when  (LocalYear("&amp;$E$18&amp;")="&amp;$D$7&amp;" AND LocalMonth("&amp;$E$18&amp;")="&amp;$C$7&amp;" AND LocalDay("&amp;$E$18&amp;")="&amp;$B$7&amp;" AND LocalHour("&amp;$E$18&amp;")="&amp;F258&amp;" AND LocalMinute("&amp;$E$18&amp;")="&amp;G258&amp;"))", "Bar", "", "Close", "5", "0", "", "", "","FALSE","T"))</f>
        <v/>
      </c>
      <c r="Y258" s="115" t="str">
        <f>IF(O258=1,"",RTD("cqg.rtd",,"StudyData", "(Vol("&amp;$E$19&amp;")when  (LocalYear("&amp;$E$19&amp;")="&amp;$D$8&amp;" AND LocalMonth("&amp;$E$19&amp;")="&amp;$C$8&amp;" AND LocalDay("&amp;$E$19&amp;")="&amp;$B$8&amp;" AND LocalHour("&amp;$E$19&amp;")="&amp;F258&amp;" AND LocalMinute("&amp;$E$19&amp;")="&amp;G258&amp;"))", "Bar", "", "Close", "5", "0", "", "", "","FALSE","T"))</f>
        <v/>
      </c>
      <c r="Z258" s="115" t="str">
        <f>IF(O258=1,"",RTD("cqg.rtd",,"StudyData", "(Vol("&amp;$E$20&amp;")when  (LocalYear("&amp;$E$20&amp;")="&amp;$D$9&amp;" AND LocalMonth("&amp;$E$20&amp;")="&amp;$C$9&amp;" AND LocalDay("&amp;$E$20&amp;")="&amp;$B$9&amp;" AND LocalHour("&amp;$E$20&amp;")="&amp;F258&amp;" AND LocalMinute("&amp;$E$20&amp;")="&amp;G258&amp;"))", "Bar", "", "Close", "5", "0", "", "", "","FALSE","T"))</f>
        <v/>
      </c>
      <c r="AA258" s="115" t="str">
        <f>IF(O258=1,"",RTD("cqg.rtd",,"StudyData", "(Vol("&amp;$E$21&amp;")when  (LocalYear("&amp;$E$21&amp;")="&amp;$D$10&amp;" AND LocalMonth("&amp;$E$21&amp;")="&amp;$C$10&amp;" AND LocalDay("&amp;$E$21&amp;")="&amp;$B$10&amp;" AND LocalHour("&amp;$E$21&amp;")="&amp;F258&amp;" AND LocalMinute("&amp;$E$21&amp;")="&amp;G258&amp;"))", "Bar", "", "Close", "5", "0", "", "", "","FALSE","T"))</f>
        <v/>
      </c>
      <c r="AB258" s="115" t="str">
        <f>IF(O258=1,"",RTD("cqg.rtd",,"StudyData", "(Vol("&amp;$E$21&amp;")when  (LocalYear("&amp;$E$21&amp;")="&amp;$D$11&amp;" AND LocalMonth("&amp;$E$21&amp;")="&amp;$C$11&amp;" AND LocalDay("&amp;$E$21&amp;")="&amp;$B$11&amp;" AND LocalHour("&amp;$E$21&amp;")="&amp;F258&amp;" AND LocalMinute("&amp;$E$21&amp;")="&amp;G258&amp;"))", "Bar", "", "Close", "5", "0", "", "", "","FALSE","T"))</f>
        <v/>
      </c>
      <c r="AC258" s="116" t="str">
        <f t="shared" si="37"/>
        <v/>
      </c>
      <c r="AE258" s="115" t="str">
        <f ca="1">IF($R258=1,SUM($S$1:S258),"")</f>
        <v/>
      </c>
      <c r="AF258" s="115" t="str">
        <f ca="1">IF($R258=1,SUM($T$1:T258),"")</f>
        <v/>
      </c>
      <c r="AG258" s="115" t="str">
        <f ca="1">IF($R258=1,SUM($U$1:U258),"")</f>
        <v/>
      </c>
      <c r="AH258" s="115" t="str">
        <f ca="1">IF($R258=1,SUM($V$1:V258),"")</f>
        <v/>
      </c>
      <c r="AI258" s="115" t="str">
        <f ca="1">IF($R258=1,SUM($W$1:W258),"")</f>
        <v/>
      </c>
      <c r="AJ258" s="115" t="str">
        <f ca="1">IF($R258=1,SUM($X$1:X258),"")</f>
        <v/>
      </c>
      <c r="AK258" s="115" t="str">
        <f ca="1">IF($R258=1,SUM($Y$1:Y258),"")</f>
        <v/>
      </c>
      <c r="AL258" s="115" t="str">
        <f ca="1">IF($R258=1,SUM($Z$1:Z258),"")</f>
        <v/>
      </c>
      <c r="AM258" s="115" t="str">
        <f ca="1">IF($R258=1,SUM($AA$1:AA258),"")</f>
        <v/>
      </c>
      <c r="AN258" s="115" t="str">
        <f ca="1">IF($R258=1,SUM($AB$1:AB258),"")</f>
        <v/>
      </c>
      <c r="AO258" s="115" t="str">
        <f ca="1">IF($R258=1,SUM($AC$1:AC258),"")</f>
        <v/>
      </c>
      <c r="AQ258" s="120" t="str">
        <f t="shared" ref="AQ258:AQ288" si="42">F258&amp;":"&amp;G258</f>
        <v>28:45</v>
      </c>
    </row>
    <row r="259" spans="6:43" x14ac:dyDescent="0.3">
      <c r="F259" s="115">
        <f t="shared" ref="F259:F288" si="43">IF(G258=55,F258+1,F258)</f>
        <v>28</v>
      </c>
      <c r="G259" s="117">
        <f t="shared" si="38"/>
        <v>50</v>
      </c>
      <c r="H259" s="118">
        <f t="shared" si="39"/>
        <v>1.2013888888888888</v>
      </c>
      <c r="K259" s="116" t="str">
        <f xml:space="preserve"> IF(O259=1,"",RTD("cqg.rtd",,"StudyData",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/>
      </c>
      <c r="L259" s="116" t="e">
        <f>IF(K259="",NA(),RTD("cqg.rtd",,"StudyData",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>#N/A</v>
      </c>
      <c r="O259" s="115">
        <f t="shared" si="40"/>
        <v>1</v>
      </c>
      <c r="R259" s="115">
        <f t="shared" ca="1" si="41"/>
        <v>1.2229999999999754</v>
      </c>
      <c r="S259" s="115" t="str">
        <f>IF(O259=1,"",RTD("cqg.rtd",,"StudyData", "(Vol("&amp;$E$13&amp;")when  (LocalYear("&amp;$E$13&amp;")="&amp;$D$2&amp;" AND LocalMonth("&amp;$E$13&amp;")="&amp;$C$2&amp;" AND LocalDay("&amp;$E$13&amp;")="&amp;$B$2&amp;" AND LocalHour("&amp;$E$13&amp;")="&amp;F259&amp;" AND LocalMinute("&amp;$E$13&amp;")="&amp;G259&amp;"))", "Bar", "", "Close", "5", "0", "", "", "","FALSE","T"))</f>
        <v/>
      </c>
      <c r="T259" s="115" t="str">
        <f>IF(O259=1,"",RTD("cqg.rtd",,"StudyData", "(Vol("&amp;$E$14&amp;")when  (LocalYear("&amp;$E$14&amp;")="&amp;$D$3&amp;" AND LocalMonth("&amp;$E$14&amp;")="&amp;$C$3&amp;" AND LocalDay("&amp;$E$14&amp;")="&amp;$B$3&amp;" AND LocalHour("&amp;$E$14&amp;")="&amp;F259&amp;" AND LocalMinute("&amp;$E$14&amp;")="&amp;G259&amp;"))", "Bar", "", "Close", "5", "0", "", "", "","FALSE","T"))</f>
        <v/>
      </c>
      <c r="U259" s="115" t="str">
        <f>IF(O259=1,"",RTD("cqg.rtd",,"StudyData", "(Vol("&amp;$E$15&amp;")when  (LocalYear("&amp;$E$15&amp;")="&amp;$D$4&amp;" AND LocalMonth("&amp;$E$15&amp;")="&amp;$C$4&amp;" AND LocalDay("&amp;$E$15&amp;")="&amp;$B$4&amp;" AND LocalHour("&amp;$E$15&amp;")="&amp;F259&amp;" AND LocalMinute("&amp;$E$15&amp;")="&amp;G259&amp;"))", "Bar", "", "Close", "5", "0", "", "", "","FALSE","T"))</f>
        <v/>
      </c>
      <c r="V259" s="115" t="str">
        <f>IF(O259=1,"",RTD("cqg.rtd",,"StudyData", "(Vol("&amp;$E$16&amp;")when  (LocalYear("&amp;$E$16&amp;")="&amp;$D$5&amp;" AND LocalMonth("&amp;$E$16&amp;")="&amp;$C$5&amp;" AND LocalDay("&amp;$E$16&amp;")="&amp;$B$5&amp;" AND LocalHour("&amp;$E$16&amp;")="&amp;F259&amp;" AND LocalMinute("&amp;$E$16&amp;")="&amp;G259&amp;"))", "Bar", "", "Close", "5", "0", "", "", "","FALSE","T"))</f>
        <v/>
      </c>
      <c r="W259" s="115" t="str">
        <f>IF(O259=1,"",RTD("cqg.rtd",,"StudyData", "(Vol("&amp;$E$17&amp;")when  (LocalYear("&amp;$E$17&amp;")="&amp;$D$6&amp;" AND LocalMonth("&amp;$E$17&amp;")="&amp;$C$6&amp;" AND LocalDay("&amp;$E$17&amp;")="&amp;$B$6&amp;" AND LocalHour("&amp;$E$17&amp;")="&amp;F259&amp;" AND LocalMinute("&amp;$E$17&amp;")="&amp;G259&amp;"))", "Bar", "", "Close", "5", "0", "", "", "","FALSE","T"))</f>
        <v/>
      </c>
      <c r="X259" s="115" t="str">
        <f>IF(O259=1,"",RTD("cqg.rtd",,"StudyData", "(Vol("&amp;$E$18&amp;")when  (LocalYear("&amp;$E$18&amp;")="&amp;$D$7&amp;" AND LocalMonth("&amp;$E$18&amp;")="&amp;$C$7&amp;" AND LocalDay("&amp;$E$18&amp;")="&amp;$B$7&amp;" AND LocalHour("&amp;$E$18&amp;")="&amp;F259&amp;" AND LocalMinute("&amp;$E$18&amp;")="&amp;G259&amp;"))", "Bar", "", "Close", "5", "0", "", "", "","FALSE","T"))</f>
        <v/>
      </c>
      <c r="Y259" s="115" t="str">
        <f>IF(O259=1,"",RTD("cqg.rtd",,"StudyData", "(Vol("&amp;$E$19&amp;")when  (LocalYear("&amp;$E$19&amp;")="&amp;$D$8&amp;" AND LocalMonth("&amp;$E$19&amp;")="&amp;$C$8&amp;" AND LocalDay("&amp;$E$19&amp;")="&amp;$B$8&amp;" AND LocalHour("&amp;$E$19&amp;")="&amp;F259&amp;" AND LocalMinute("&amp;$E$19&amp;")="&amp;G259&amp;"))", "Bar", "", "Close", "5", "0", "", "", "","FALSE","T"))</f>
        <v/>
      </c>
      <c r="Z259" s="115" t="str">
        <f>IF(O259=1,"",RTD("cqg.rtd",,"StudyData", "(Vol("&amp;$E$20&amp;")when  (LocalYear("&amp;$E$20&amp;")="&amp;$D$9&amp;" AND LocalMonth("&amp;$E$20&amp;")="&amp;$C$9&amp;" AND LocalDay("&amp;$E$20&amp;")="&amp;$B$9&amp;" AND LocalHour("&amp;$E$20&amp;")="&amp;F259&amp;" AND LocalMinute("&amp;$E$20&amp;")="&amp;G259&amp;"))", "Bar", "", "Close", "5", "0", "", "", "","FALSE","T"))</f>
        <v/>
      </c>
      <c r="AA259" s="115" t="str">
        <f>IF(O259=1,"",RTD("cqg.rtd",,"StudyData", "(Vol("&amp;$E$21&amp;")when  (LocalYear("&amp;$E$21&amp;")="&amp;$D$10&amp;" AND LocalMonth("&amp;$E$21&amp;")="&amp;$C$10&amp;" AND LocalDay("&amp;$E$21&amp;")="&amp;$B$10&amp;" AND LocalHour("&amp;$E$21&amp;")="&amp;F259&amp;" AND LocalMinute("&amp;$E$21&amp;")="&amp;G259&amp;"))", "Bar", "", "Close", "5", "0", "", "", "","FALSE","T"))</f>
        <v/>
      </c>
      <c r="AB259" s="115" t="str">
        <f>IF(O259=1,"",RTD("cqg.rtd",,"StudyData", "(Vol("&amp;$E$21&amp;")when  (LocalYear("&amp;$E$21&amp;")="&amp;$D$11&amp;" AND LocalMonth("&amp;$E$21&amp;")="&amp;$C$11&amp;" AND LocalDay("&amp;$E$21&amp;")="&amp;$B$11&amp;" AND LocalHour("&amp;$E$21&amp;")="&amp;F259&amp;" AND LocalMinute("&amp;$E$21&amp;")="&amp;G259&amp;"))", "Bar", "", "Close", "5", "0", "", "", "","FALSE","T"))</f>
        <v/>
      </c>
      <c r="AC259" s="116" t="str">
        <f t="shared" si="37"/>
        <v/>
      </c>
      <c r="AE259" s="115" t="str">
        <f ca="1">IF($R259=1,SUM($S$1:S259),"")</f>
        <v/>
      </c>
      <c r="AF259" s="115" t="str">
        <f ca="1">IF($R259=1,SUM($T$1:T259),"")</f>
        <v/>
      </c>
      <c r="AG259" s="115" t="str">
        <f ca="1">IF($R259=1,SUM($U$1:U259),"")</f>
        <v/>
      </c>
      <c r="AH259" s="115" t="str">
        <f ca="1">IF($R259=1,SUM($V$1:V259),"")</f>
        <v/>
      </c>
      <c r="AI259" s="115" t="str">
        <f ca="1">IF($R259=1,SUM($W$1:W259),"")</f>
        <v/>
      </c>
      <c r="AJ259" s="115" t="str">
        <f ca="1">IF($R259=1,SUM($X$1:X259),"")</f>
        <v/>
      </c>
      <c r="AK259" s="115" t="str">
        <f ca="1">IF($R259=1,SUM($Y$1:Y259),"")</f>
        <v/>
      </c>
      <c r="AL259" s="115" t="str">
        <f ca="1">IF($R259=1,SUM($Z$1:Z259),"")</f>
        <v/>
      </c>
      <c r="AM259" s="115" t="str">
        <f ca="1">IF($R259=1,SUM($AA$1:AA259),"")</f>
        <v/>
      </c>
      <c r="AN259" s="115" t="str">
        <f ca="1">IF($R259=1,SUM($AB$1:AB259),"")</f>
        <v/>
      </c>
      <c r="AO259" s="115" t="str">
        <f ca="1">IF($R259=1,SUM($AC$1:AC259),"")</f>
        <v/>
      </c>
      <c r="AQ259" s="120" t="str">
        <f t="shared" si="42"/>
        <v>28:50</v>
      </c>
    </row>
    <row r="260" spans="6:43" x14ac:dyDescent="0.3">
      <c r="F260" s="115">
        <f t="shared" si="43"/>
        <v>28</v>
      </c>
      <c r="G260" s="117">
        <f t="shared" si="38"/>
        <v>55</v>
      </c>
      <c r="H260" s="118">
        <f t="shared" si="39"/>
        <v>1.2048611111111112</v>
      </c>
      <c r="K260" s="116" t="str">
        <f xml:space="preserve"> IF(O260=1,"",RTD("cqg.rtd",,"StudyData",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/>
      </c>
      <c r="L260" s="116" t="e">
        <f>IF(K260="",NA(),RTD("cqg.rtd",,"StudyData",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>#N/A</v>
      </c>
      <c r="O260" s="115">
        <f t="shared" si="40"/>
        <v>1</v>
      </c>
      <c r="R260" s="115">
        <f t="shared" ca="1" si="41"/>
        <v>1.2239999999999753</v>
      </c>
      <c r="S260" s="115" t="str">
        <f>IF(O260=1,"",RTD("cqg.rtd",,"StudyData", "(Vol("&amp;$E$13&amp;")when  (LocalYear("&amp;$E$13&amp;")="&amp;$D$2&amp;" AND LocalMonth("&amp;$E$13&amp;")="&amp;$C$2&amp;" AND LocalDay("&amp;$E$13&amp;")="&amp;$B$2&amp;" AND LocalHour("&amp;$E$13&amp;")="&amp;F260&amp;" AND LocalMinute("&amp;$E$13&amp;")="&amp;G260&amp;"))", "Bar", "", "Close", "5", "0", "", "", "","FALSE","T"))</f>
        <v/>
      </c>
      <c r="T260" s="115" t="str">
        <f>IF(O260=1,"",RTD("cqg.rtd",,"StudyData", "(Vol("&amp;$E$14&amp;")when  (LocalYear("&amp;$E$14&amp;")="&amp;$D$3&amp;" AND LocalMonth("&amp;$E$14&amp;")="&amp;$C$3&amp;" AND LocalDay("&amp;$E$14&amp;")="&amp;$B$3&amp;" AND LocalHour("&amp;$E$14&amp;")="&amp;F260&amp;" AND LocalMinute("&amp;$E$14&amp;")="&amp;G260&amp;"))", "Bar", "", "Close", "5", "0", "", "", "","FALSE","T"))</f>
        <v/>
      </c>
      <c r="U260" s="115" t="str">
        <f>IF(O260=1,"",RTD("cqg.rtd",,"StudyData", "(Vol("&amp;$E$15&amp;")when  (LocalYear("&amp;$E$15&amp;")="&amp;$D$4&amp;" AND LocalMonth("&amp;$E$15&amp;")="&amp;$C$4&amp;" AND LocalDay("&amp;$E$15&amp;")="&amp;$B$4&amp;" AND LocalHour("&amp;$E$15&amp;")="&amp;F260&amp;" AND LocalMinute("&amp;$E$15&amp;")="&amp;G260&amp;"))", "Bar", "", "Close", "5", "0", "", "", "","FALSE","T"))</f>
        <v/>
      </c>
      <c r="V260" s="115" t="str">
        <f>IF(O260=1,"",RTD("cqg.rtd",,"StudyData", "(Vol("&amp;$E$16&amp;")when  (LocalYear("&amp;$E$16&amp;")="&amp;$D$5&amp;" AND LocalMonth("&amp;$E$16&amp;")="&amp;$C$5&amp;" AND LocalDay("&amp;$E$16&amp;")="&amp;$B$5&amp;" AND LocalHour("&amp;$E$16&amp;")="&amp;F260&amp;" AND LocalMinute("&amp;$E$16&amp;")="&amp;G260&amp;"))", "Bar", "", "Close", "5", "0", "", "", "","FALSE","T"))</f>
        <v/>
      </c>
      <c r="W260" s="115" t="str">
        <f>IF(O260=1,"",RTD("cqg.rtd",,"StudyData", "(Vol("&amp;$E$17&amp;")when  (LocalYear("&amp;$E$17&amp;")="&amp;$D$6&amp;" AND LocalMonth("&amp;$E$17&amp;")="&amp;$C$6&amp;" AND LocalDay("&amp;$E$17&amp;")="&amp;$B$6&amp;" AND LocalHour("&amp;$E$17&amp;")="&amp;F260&amp;" AND LocalMinute("&amp;$E$17&amp;")="&amp;G260&amp;"))", "Bar", "", "Close", "5", "0", "", "", "","FALSE","T"))</f>
        <v/>
      </c>
      <c r="X260" s="115" t="str">
        <f>IF(O260=1,"",RTD("cqg.rtd",,"StudyData", "(Vol("&amp;$E$18&amp;")when  (LocalYear("&amp;$E$18&amp;")="&amp;$D$7&amp;" AND LocalMonth("&amp;$E$18&amp;")="&amp;$C$7&amp;" AND LocalDay("&amp;$E$18&amp;")="&amp;$B$7&amp;" AND LocalHour("&amp;$E$18&amp;")="&amp;F260&amp;" AND LocalMinute("&amp;$E$18&amp;")="&amp;G260&amp;"))", "Bar", "", "Close", "5", "0", "", "", "","FALSE","T"))</f>
        <v/>
      </c>
      <c r="Y260" s="115" t="str">
        <f>IF(O260=1,"",RTD("cqg.rtd",,"StudyData", "(Vol("&amp;$E$19&amp;")when  (LocalYear("&amp;$E$19&amp;")="&amp;$D$8&amp;" AND LocalMonth("&amp;$E$19&amp;")="&amp;$C$8&amp;" AND LocalDay("&amp;$E$19&amp;")="&amp;$B$8&amp;" AND LocalHour("&amp;$E$19&amp;")="&amp;F260&amp;" AND LocalMinute("&amp;$E$19&amp;")="&amp;G260&amp;"))", "Bar", "", "Close", "5", "0", "", "", "","FALSE","T"))</f>
        <v/>
      </c>
      <c r="Z260" s="115" t="str">
        <f>IF(O260=1,"",RTD("cqg.rtd",,"StudyData", "(Vol("&amp;$E$20&amp;")when  (LocalYear("&amp;$E$20&amp;")="&amp;$D$9&amp;" AND LocalMonth("&amp;$E$20&amp;")="&amp;$C$9&amp;" AND LocalDay("&amp;$E$20&amp;")="&amp;$B$9&amp;" AND LocalHour("&amp;$E$20&amp;")="&amp;F260&amp;" AND LocalMinute("&amp;$E$20&amp;")="&amp;G260&amp;"))", "Bar", "", "Close", "5", "0", "", "", "","FALSE","T"))</f>
        <v/>
      </c>
      <c r="AA260" s="115" t="str">
        <f>IF(O260=1,"",RTD("cqg.rtd",,"StudyData", "(Vol("&amp;$E$21&amp;")when  (LocalYear("&amp;$E$21&amp;")="&amp;$D$10&amp;" AND LocalMonth("&amp;$E$21&amp;")="&amp;$C$10&amp;" AND LocalDay("&amp;$E$21&amp;")="&amp;$B$10&amp;" AND LocalHour("&amp;$E$21&amp;")="&amp;F260&amp;" AND LocalMinute("&amp;$E$21&amp;")="&amp;G260&amp;"))", "Bar", "", "Close", "5", "0", "", "", "","FALSE","T"))</f>
        <v/>
      </c>
      <c r="AB260" s="115" t="str">
        <f>IF(O260=1,"",RTD("cqg.rtd",,"StudyData", "(Vol("&amp;$E$21&amp;")when  (LocalYear("&amp;$E$21&amp;")="&amp;$D$11&amp;" AND LocalMonth("&amp;$E$21&amp;")="&amp;$C$11&amp;" AND LocalDay("&amp;$E$21&amp;")="&amp;$B$11&amp;" AND LocalHour("&amp;$E$21&amp;")="&amp;F260&amp;" AND LocalMinute("&amp;$E$21&amp;")="&amp;G260&amp;"))", "Bar", "", "Close", "5", "0", "", "", "","FALSE","T"))</f>
        <v/>
      </c>
      <c r="AC260" s="116" t="str">
        <f t="shared" si="37"/>
        <v/>
      </c>
      <c r="AE260" s="115" t="str">
        <f ca="1">IF($R260=1,SUM($S$1:S260),"")</f>
        <v/>
      </c>
      <c r="AF260" s="115" t="str">
        <f ca="1">IF($R260=1,SUM($T$1:T260),"")</f>
        <v/>
      </c>
      <c r="AG260" s="115" t="str">
        <f ca="1">IF($R260=1,SUM($U$1:U260),"")</f>
        <v/>
      </c>
      <c r="AH260" s="115" t="str">
        <f ca="1">IF($R260=1,SUM($V$1:V260),"")</f>
        <v/>
      </c>
      <c r="AI260" s="115" t="str">
        <f ca="1">IF($R260=1,SUM($W$1:W260),"")</f>
        <v/>
      </c>
      <c r="AJ260" s="115" t="str">
        <f ca="1">IF($R260=1,SUM($X$1:X260),"")</f>
        <v/>
      </c>
      <c r="AK260" s="115" t="str">
        <f ca="1">IF($R260=1,SUM($Y$1:Y260),"")</f>
        <v/>
      </c>
      <c r="AL260" s="115" t="str">
        <f ca="1">IF($R260=1,SUM($Z$1:Z260),"")</f>
        <v/>
      </c>
      <c r="AM260" s="115" t="str">
        <f ca="1">IF($R260=1,SUM($AA$1:AA260),"")</f>
        <v/>
      </c>
      <c r="AN260" s="115" t="str">
        <f ca="1">IF($R260=1,SUM($AB$1:AB260),"")</f>
        <v/>
      </c>
      <c r="AO260" s="115" t="str">
        <f ca="1">IF($R260=1,SUM($AC$1:AC260),"")</f>
        <v/>
      </c>
      <c r="AQ260" s="120" t="str">
        <f t="shared" si="42"/>
        <v>28:55</v>
      </c>
    </row>
    <row r="261" spans="6:43" x14ac:dyDescent="0.3">
      <c r="F261" s="115">
        <f t="shared" si="43"/>
        <v>29</v>
      </c>
      <c r="G261" s="117" t="str">
        <f t="shared" si="38"/>
        <v>00</v>
      </c>
      <c r="H261" s="118">
        <f t="shared" si="39"/>
        <v>1.2083333333333333</v>
      </c>
      <c r="K261" s="116" t="str">
        <f xml:space="preserve"> IF(O261=1,"",RTD("cqg.rtd",,"StudyData",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/>
      </c>
      <c r="L261" s="116" t="e">
        <f>IF(K261="",NA(),RTD("cqg.rtd",,"StudyData",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>#N/A</v>
      </c>
      <c r="O261" s="115">
        <f t="shared" si="40"/>
        <v>1</v>
      </c>
      <c r="R261" s="115">
        <f t="shared" ca="1" si="41"/>
        <v>1.2249999999999752</v>
      </c>
      <c r="S261" s="115" t="str">
        <f>IF(O261=1,"",RTD("cqg.rtd",,"StudyData", "(Vol("&amp;$E$13&amp;")when  (LocalYear("&amp;$E$13&amp;")="&amp;$D$2&amp;" AND LocalMonth("&amp;$E$13&amp;")="&amp;$C$2&amp;" AND LocalDay("&amp;$E$13&amp;")="&amp;$B$2&amp;" AND LocalHour("&amp;$E$13&amp;")="&amp;F261&amp;" AND LocalMinute("&amp;$E$13&amp;")="&amp;G261&amp;"))", "Bar", "", "Close", "5", "0", "", "", "","FALSE","T"))</f>
        <v/>
      </c>
      <c r="T261" s="115" t="str">
        <f>IF(O261=1,"",RTD("cqg.rtd",,"StudyData", "(Vol("&amp;$E$14&amp;")when  (LocalYear("&amp;$E$14&amp;")="&amp;$D$3&amp;" AND LocalMonth("&amp;$E$14&amp;")="&amp;$C$3&amp;" AND LocalDay("&amp;$E$14&amp;")="&amp;$B$3&amp;" AND LocalHour("&amp;$E$14&amp;")="&amp;F261&amp;" AND LocalMinute("&amp;$E$14&amp;")="&amp;G261&amp;"))", "Bar", "", "Close", "5", "0", "", "", "","FALSE","T"))</f>
        <v/>
      </c>
      <c r="U261" s="115" t="str">
        <f>IF(O261=1,"",RTD("cqg.rtd",,"StudyData", "(Vol("&amp;$E$15&amp;")when  (LocalYear("&amp;$E$15&amp;")="&amp;$D$4&amp;" AND LocalMonth("&amp;$E$15&amp;")="&amp;$C$4&amp;" AND LocalDay("&amp;$E$15&amp;")="&amp;$B$4&amp;" AND LocalHour("&amp;$E$15&amp;")="&amp;F261&amp;" AND LocalMinute("&amp;$E$15&amp;")="&amp;G261&amp;"))", "Bar", "", "Close", "5", "0", "", "", "","FALSE","T"))</f>
        <v/>
      </c>
      <c r="V261" s="115" t="str">
        <f>IF(O261=1,"",RTD("cqg.rtd",,"StudyData", "(Vol("&amp;$E$16&amp;")when  (LocalYear("&amp;$E$16&amp;")="&amp;$D$5&amp;" AND LocalMonth("&amp;$E$16&amp;")="&amp;$C$5&amp;" AND LocalDay("&amp;$E$16&amp;")="&amp;$B$5&amp;" AND LocalHour("&amp;$E$16&amp;")="&amp;F261&amp;" AND LocalMinute("&amp;$E$16&amp;")="&amp;G261&amp;"))", "Bar", "", "Close", "5", "0", "", "", "","FALSE","T"))</f>
        <v/>
      </c>
      <c r="W261" s="115" t="str">
        <f>IF(O261=1,"",RTD("cqg.rtd",,"StudyData", "(Vol("&amp;$E$17&amp;")when  (LocalYear("&amp;$E$17&amp;")="&amp;$D$6&amp;" AND LocalMonth("&amp;$E$17&amp;")="&amp;$C$6&amp;" AND LocalDay("&amp;$E$17&amp;")="&amp;$B$6&amp;" AND LocalHour("&amp;$E$17&amp;")="&amp;F261&amp;" AND LocalMinute("&amp;$E$17&amp;")="&amp;G261&amp;"))", "Bar", "", "Close", "5", "0", "", "", "","FALSE","T"))</f>
        <v/>
      </c>
      <c r="X261" s="115" t="str">
        <f>IF(O261=1,"",RTD("cqg.rtd",,"StudyData", "(Vol("&amp;$E$18&amp;")when  (LocalYear("&amp;$E$18&amp;")="&amp;$D$7&amp;" AND LocalMonth("&amp;$E$18&amp;")="&amp;$C$7&amp;" AND LocalDay("&amp;$E$18&amp;")="&amp;$B$7&amp;" AND LocalHour("&amp;$E$18&amp;")="&amp;F261&amp;" AND LocalMinute("&amp;$E$18&amp;")="&amp;G261&amp;"))", "Bar", "", "Close", "5", "0", "", "", "","FALSE","T"))</f>
        <v/>
      </c>
      <c r="Y261" s="115" t="str">
        <f>IF(O261=1,"",RTD("cqg.rtd",,"StudyData", "(Vol("&amp;$E$19&amp;")when  (LocalYear("&amp;$E$19&amp;")="&amp;$D$8&amp;" AND LocalMonth("&amp;$E$19&amp;")="&amp;$C$8&amp;" AND LocalDay("&amp;$E$19&amp;")="&amp;$B$8&amp;" AND LocalHour("&amp;$E$19&amp;")="&amp;F261&amp;" AND LocalMinute("&amp;$E$19&amp;")="&amp;G261&amp;"))", "Bar", "", "Close", "5", "0", "", "", "","FALSE","T"))</f>
        <v/>
      </c>
      <c r="Z261" s="115" t="str">
        <f>IF(O261=1,"",RTD("cqg.rtd",,"StudyData", "(Vol("&amp;$E$20&amp;")when  (LocalYear("&amp;$E$20&amp;")="&amp;$D$9&amp;" AND LocalMonth("&amp;$E$20&amp;")="&amp;$C$9&amp;" AND LocalDay("&amp;$E$20&amp;")="&amp;$B$9&amp;" AND LocalHour("&amp;$E$20&amp;")="&amp;F261&amp;" AND LocalMinute("&amp;$E$20&amp;")="&amp;G261&amp;"))", "Bar", "", "Close", "5", "0", "", "", "","FALSE","T"))</f>
        <v/>
      </c>
      <c r="AA261" s="115" t="str">
        <f>IF(O261=1,"",RTD("cqg.rtd",,"StudyData", "(Vol("&amp;$E$21&amp;")when  (LocalYear("&amp;$E$21&amp;")="&amp;$D$10&amp;" AND LocalMonth("&amp;$E$21&amp;")="&amp;$C$10&amp;" AND LocalDay("&amp;$E$21&amp;")="&amp;$B$10&amp;" AND LocalHour("&amp;$E$21&amp;")="&amp;F261&amp;" AND LocalMinute("&amp;$E$21&amp;")="&amp;G261&amp;"))", "Bar", "", "Close", "5", "0", "", "", "","FALSE","T"))</f>
        <v/>
      </c>
      <c r="AB261" s="115" t="str">
        <f>IF(O261=1,"",RTD("cqg.rtd",,"StudyData", "(Vol("&amp;$E$21&amp;")when  (LocalYear("&amp;$E$21&amp;")="&amp;$D$11&amp;" AND LocalMonth("&amp;$E$21&amp;")="&amp;$C$11&amp;" AND LocalDay("&amp;$E$21&amp;")="&amp;$B$11&amp;" AND LocalHour("&amp;$E$21&amp;")="&amp;F261&amp;" AND LocalMinute("&amp;$E$21&amp;")="&amp;G261&amp;"))", "Bar", "", "Close", "5", "0", "", "", "","FALSE","T"))</f>
        <v/>
      </c>
      <c r="AC261" s="116" t="str">
        <f t="shared" si="37"/>
        <v/>
      </c>
      <c r="AE261" s="115" t="str">
        <f ca="1">IF($R261=1,SUM($S$1:S261),"")</f>
        <v/>
      </c>
      <c r="AF261" s="115" t="str">
        <f ca="1">IF($R261=1,SUM($T$1:T261),"")</f>
        <v/>
      </c>
      <c r="AG261" s="115" t="str">
        <f ca="1">IF($R261=1,SUM($U$1:U261),"")</f>
        <v/>
      </c>
      <c r="AH261" s="115" t="str">
        <f ca="1">IF($R261=1,SUM($V$1:V261),"")</f>
        <v/>
      </c>
      <c r="AI261" s="115" t="str">
        <f ca="1">IF($R261=1,SUM($W$1:W261),"")</f>
        <v/>
      </c>
      <c r="AJ261" s="115" t="str">
        <f ca="1">IF($R261=1,SUM($X$1:X261),"")</f>
        <v/>
      </c>
      <c r="AK261" s="115" t="str">
        <f ca="1">IF($R261=1,SUM($Y$1:Y261),"")</f>
        <v/>
      </c>
      <c r="AL261" s="115" t="str">
        <f ca="1">IF($R261=1,SUM($Z$1:Z261),"")</f>
        <v/>
      </c>
      <c r="AM261" s="115" t="str">
        <f ca="1">IF($R261=1,SUM($AA$1:AA261),"")</f>
        <v/>
      </c>
      <c r="AN261" s="115" t="str">
        <f ca="1">IF($R261=1,SUM($AB$1:AB261),"")</f>
        <v/>
      </c>
      <c r="AO261" s="115" t="str">
        <f ca="1">IF($R261=1,SUM($AC$1:AC261),"")</f>
        <v/>
      </c>
      <c r="AQ261" s="120" t="str">
        <f t="shared" si="42"/>
        <v>29:00</v>
      </c>
    </row>
    <row r="262" spans="6:43" x14ac:dyDescent="0.3">
      <c r="F262" s="115">
        <f t="shared" si="43"/>
        <v>29</v>
      </c>
      <c r="G262" s="117" t="str">
        <f t="shared" si="38"/>
        <v>05</v>
      </c>
      <c r="H262" s="118">
        <f t="shared" si="39"/>
        <v>1.2118055555555556</v>
      </c>
      <c r="K262" s="116" t="str">
        <f xml:space="preserve"> IF(O262=1,"",RTD("cqg.rtd",,"StudyData",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/>
      </c>
      <c r="L262" s="116" t="e">
        <f>IF(K262="",NA(),RTD("cqg.rtd",,"StudyData",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>#N/A</v>
      </c>
      <c r="O262" s="115">
        <f t="shared" si="40"/>
        <v>1</v>
      </c>
      <c r="R262" s="115">
        <f t="shared" ca="1" si="41"/>
        <v>1.2259999999999751</v>
      </c>
      <c r="S262" s="115" t="str">
        <f>IF(O262=1,"",RTD("cqg.rtd",,"StudyData", "(Vol("&amp;$E$13&amp;")when  (LocalYear("&amp;$E$13&amp;")="&amp;$D$2&amp;" AND LocalMonth("&amp;$E$13&amp;")="&amp;$C$2&amp;" AND LocalDay("&amp;$E$13&amp;")="&amp;$B$2&amp;" AND LocalHour("&amp;$E$13&amp;")="&amp;F262&amp;" AND LocalMinute("&amp;$E$13&amp;")="&amp;G262&amp;"))", "Bar", "", "Close", "5", "0", "", "", "","FALSE","T"))</f>
        <v/>
      </c>
      <c r="T262" s="115" t="str">
        <f>IF(O262=1,"",RTD("cqg.rtd",,"StudyData", "(Vol("&amp;$E$14&amp;")when  (LocalYear("&amp;$E$14&amp;")="&amp;$D$3&amp;" AND LocalMonth("&amp;$E$14&amp;")="&amp;$C$3&amp;" AND LocalDay("&amp;$E$14&amp;")="&amp;$B$3&amp;" AND LocalHour("&amp;$E$14&amp;")="&amp;F262&amp;" AND LocalMinute("&amp;$E$14&amp;")="&amp;G262&amp;"))", "Bar", "", "Close", "5", "0", "", "", "","FALSE","T"))</f>
        <v/>
      </c>
      <c r="U262" s="115" t="str">
        <f>IF(O262=1,"",RTD("cqg.rtd",,"StudyData", "(Vol("&amp;$E$15&amp;")when  (LocalYear("&amp;$E$15&amp;")="&amp;$D$4&amp;" AND LocalMonth("&amp;$E$15&amp;")="&amp;$C$4&amp;" AND LocalDay("&amp;$E$15&amp;")="&amp;$B$4&amp;" AND LocalHour("&amp;$E$15&amp;")="&amp;F262&amp;" AND LocalMinute("&amp;$E$15&amp;")="&amp;G262&amp;"))", "Bar", "", "Close", "5", "0", "", "", "","FALSE","T"))</f>
        <v/>
      </c>
      <c r="V262" s="115" t="str">
        <f>IF(O262=1,"",RTD("cqg.rtd",,"StudyData", "(Vol("&amp;$E$16&amp;")when  (LocalYear("&amp;$E$16&amp;")="&amp;$D$5&amp;" AND LocalMonth("&amp;$E$16&amp;")="&amp;$C$5&amp;" AND LocalDay("&amp;$E$16&amp;")="&amp;$B$5&amp;" AND LocalHour("&amp;$E$16&amp;")="&amp;F262&amp;" AND LocalMinute("&amp;$E$16&amp;")="&amp;G262&amp;"))", "Bar", "", "Close", "5", "0", "", "", "","FALSE","T"))</f>
        <v/>
      </c>
      <c r="W262" s="115" t="str">
        <f>IF(O262=1,"",RTD("cqg.rtd",,"StudyData", "(Vol("&amp;$E$17&amp;")when  (LocalYear("&amp;$E$17&amp;")="&amp;$D$6&amp;" AND LocalMonth("&amp;$E$17&amp;")="&amp;$C$6&amp;" AND LocalDay("&amp;$E$17&amp;")="&amp;$B$6&amp;" AND LocalHour("&amp;$E$17&amp;")="&amp;F262&amp;" AND LocalMinute("&amp;$E$17&amp;")="&amp;G262&amp;"))", "Bar", "", "Close", "5", "0", "", "", "","FALSE","T"))</f>
        <v/>
      </c>
      <c r="X262" s="115" t="str">
        <f>IF(O262=1,"",RTD("cqg.rtd",,"StudyData", "(Vol("&amp;$E$18&amp;")when  (LocalYear("&amp;$E$18&amp;")="&amp;$D$7&amp;" AND LocalMonth("&amp;$E$18&amp;")="&amp;$C$7&amp;" AND LocalDay("&amp;$E$18&amp;")="&amp;$B$7&amp;" AND LocalHour("&amp;$E$18&amp;")="&amp;F262&amp;" AND LocalMinute("&amp;$E$18&amp;")="&amp;G262&amp;"))", "Bar", "", "Close", "5", "0", "", "", "","FALSE","T"))</f>
        <v/>
      </c>
      <c r="Y262" s="115" t="str">
        <f>IF(O262=1,"",RTD("cqg.rtd",,"StudyData", "(Vol("&amp;$E$19&amp;")when  (LocalYear("&amp;$E$19&amp;")="&amp;$D$8&amp;" AND LocalMonth("&amp;$E$19&amp;")="&amp;$C$8&amp;" AND LocalDay("&amp;$E$19&amp;")="&amp;$B$8&amp;" AND LocalHour("&amp;$E$19&amp;")="&amp;F262&amp;" AND LocalMinute("&amp;$E$19&amp;")="&amp;G262&amp;"))", "Bar", "", "Close", "5", "0", "", "", "","FALSE","T"))</f>
        <v/>
      </c>
      <c r="Z262" s="115" t="str">
        <f>IF(O262=1,"",RTD("cqg.rtd",,"StudyData", "(Vol("&amp;$E$20&amp;")when  (LocalYear("&amp;$E$20&amp;")="&amp;$D$9&amp;" AND LocalMonth("&amp;$E$20&amp;")="&amp;$C$9&amp;" AND LocalDay("&amp;$E$20&amp;")="&amp;$B$9&amp;" AND LocalHour("&amp;$E$20&amp;")="&amp;F262&amp;" AND LocalMinute("&amp;$E$20&amp;")="&amp;G262&amp;"))", "Bar", "", "Close", "5", "0", "", "", "","FALSE","T"))</f>
        <v/>
      </c>
      <c r="AA262" s="115" t="str">
        <f>IF(O262=1,"",RTD("cqg.rtd",,"StudyData", "(Vol("&amp;$E$21&amp;")when  (LocalYear("&amp;$E$21&amp;")="&amp;$D$10&amp;" AND LocalMonth("&amp;$E$21&amp;")="&amp;$C$10&amp;" AND LocalDay("&amp;$E$21&amp;")="&amp;$B$10&amp;" AND LocalHour("&amp;$E$21&amp;")="&amp;F262&amp;" AND LocalMinute("&amp;$E$21&amp;")="&amp;G262&amp;"))", "Bar", "", "Close", "5", "0", "", "", "","FALSE","T"))</f>
        <v/>
      </c>
      <c r="AB262" s="115" t="str">
        <f>IF(O262=1,"",RTD("cqg.rtd",,"StudyData", "(Vol("&amp;$E$21&amp;")when  (LocalYear("&amp;$E$21&amp;")="&amp;$D$11&amp;" AND LocalMonth("&amp;$E$21&amp;")="&amp;$C$11&amp;" AND LocalDay("&amp;$E$21&amp;")="&amp;$B$11&amp;" AND LocalHour("&amp;$E$21&amp;")="&amp;F262&amp;" AND LocalMinute("&amp;$E$21&amp;")="&amp;G262&amp;"))", "Bar", "", "Close", "5", "0", "", "", "","FALSE","T"))</f>
        <v/>
      </c>
      <c r="AC262" s="116" t="str">
        <f t="shared" si="37"/>
        <v/>
      </c>
      <c r="AE262" s="115" t="str">
        <f ca="1">IF($R262=1,SUM($S$1:S262),"")</f>
        <v/>
      </c>
      <c r="AF262" s="115" t="str">
        <f ca="1">IF($R262=1,SUM($T$1:T262),"")</f>
        <v/>
      </c>
      <c r="AG262" s="115" t="str">
        <f ca="1">IF($R262=1,SUM($U$1:U262),"")</f>
        <v/>
      </c>
      <c r="AH262" s="115" t="str">
        <f ca="1">IF($R262=1,SUM($V$1:V262),"")</f>
        <v/>
      </c>
      <c r="AI262" s="115" t="str">
        <f ca="1">IF($R262=1,SUM($W$1:W262),"")</f>
        <v/>
      </c>
      <c r="AJ262" s="115" t="str">
        <f ca="1">IF($R262=1,SUM($X$1:X262),"")</f>
        <v/>
      </c>
      <c r="AK262" s="115" t="str">
        <f ca="1">IF($R262=1,SUM($Y$1:Y262),"")</f>
        <v/>
      </c>
      <c r="AL262" s="115" t="str">
        <f ca="1">IF($R262=1,SUM($Z$1:Z262),"")</f>
        <v/>
      </c>
      <c r="AM262" s="115" t="str">
        <f ca="1">IF($R262=1,SUM($AA$1:AA262),"")</f>
        <v/>
      </c>
      <c r="AN262" s="115" t="str">
        <f ca="1">IF($R262=1,SUM($AB$1:AB262),"")</f>
        <v/>
      </c>
      <c r="AO262" s="115" t="str">
        <f ca="1">IF($R262=1,SUM($AC$1:AC262),"")</f>
        <v/>
      </c>
      <c r="AQ262" s="120" t="str">
        <f t="shared" si="42"/>
        <v>29:05</v>
      </c>
    </row>
    <row r="263" spans="6:43" x14ac:dyDescent="0.3">
      <c r="F263" s="115">
        <f t="shared" si="43"/>
        <v>29</v>
      </c>
      <c r="G263" s="117">
        <f t="shared" si="38"/>
        <v>10</v>
      </c>
      <c r="H263" s="118">
        <f t="shared" si="39"/>
        <v>1.2152777777777779</v>
      </c>
      <c r="K263" s="116" t="str">
        <f xml:space="preserve"> IF(O263=1,"",RTD("cqg.rtd",,"StudyData",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/>
      </c>
      <c r="L263" s="116" t="e">
        <f>IF(K263="",NA(),RTD("cqg.rtd",,"StudyData",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>#N/A</v>
      </c>
      <c r="O263" s="115">
        <f t="shared" si="40"/>
        <v>1</v>
      </c>
      <c r="R263" s="115">
        <f t="shared" ca="1" si="41"/>
        <v>1.226999999999975</v>
      </c>
      <c r="S263" s="115" t="str">
        <f>IF(O263=1,"",RTD("cqg.rtd",,"StudyData", "(Vol("&amp;$E$13&amp;")when  (LocalYear("&amp;$E$13&amp;")="&amp;$D$2&amp;" AND LocalMonth("&amp;$E$13&amp;")="&amp;$C$2&amp;" AND LocalDay("&amp;$E$13&amp;")="&amp;$B$2&amp;" AND LocalHour("&amp;$E$13&amp;")="&amp;F263&amp;" AND LocalMinute("&amp;$E$13&amp;")="&amp;G263&amp;"))", "Bar", "", "Close", "5", "0", "", "", "","FALSE","T"))</f>
        <v/>
      </c>
      <c r="T263" s="115" t="str">
        <f>IF(O263=1,"",RTD("cqg.rtd",,"StudyData", "(Vol("&amp;$E$14&amp;")when  (LocalYear("&amp;$E$14&amp;")="&amp;$D$3&amp;" AND LocalMonth("&amp;$E$14&amp;")="&amp;$C$3&amp;" AND LocalDay("&amp;$E$14&amp;")="&amp;$B$3&amp;" AND LocalHour("&amp;$E$14&amp;")="&amp;F263&amp;" AND LocalMinute("&amp;$E$14&amp;")="&amp;G263&amp;"))", "Bar", "", "Close", "5", "0", "", "", "","FALSE","T"))</f>
        <v/>
      </c>
      <c r="U263" s="115" t="str">
        <f>IF(O263=1,"",RTD("cqg.rtd",,"StudyData", "(Vol("&amp;$E$15&amp;")when  (LocalYear("&amp;$E$15&amp;")="&amp;$D$4&amp;" AND LocalMonth("&amp;$E$15&amp;")="&amp;$C$4&amp;" AND LocalDay("&amp;$E$15&amp;")="&amp;$B$4&amp;" AND LocalHour("&amp;$E$15&amp;")="&amp;F263&amp;" AND LocalMinute("&amp;$E$15&amp;")="&amp;G263&amp;"))", "Bar", "", "Close", "5", "0", "", "", "","FALSE","T"))</f>
        <v/>
      </c>
      <c r="V263" s="115" t="str">
        <f>IF(O263=1,"",RTD("cqg.rtd",,"StudyData", "(Vol("&amp;$E$16&amp;")when  (LocalYear("&amp;$E$16&amp;")="&amp;$D$5&amp;" AND LocalMonth("&amp;$E$16&amp;")="&amp;$C$5&amp;" AND LocalDay("&amp;$E$16&amp;")="&amp;$B$5&amp;" AND LocalHour("&amp;$E$16&amp;")="&amp;F263&amp;" AND LocalMinute("&amp;$E$16&amp;")="&amp;G263&amp;"))", "Bar", "", "Close", "5", "0", "", "", "","FALSE","T"))</f>
        <v/>
      </c>
      <c r="W263" s="115" t="str">
        <f>IF(O263=1,"",RTD("cqg.rtd",,"StudyData", "(Vol("&amp;$E$17&amp;")when  (LocalYear("&amp;$E$17&amp;")="&amp;$D$6&amp;" AND LocalMonth("&amp;$E$17&amp;")="&amp;$C$6&amp;" AND LocalDay("&amp;$E$17&amp;")="&amp;$B$6&amp;" AND LocalHour("&amp;$E$17&amp;")="&amp;F263&amp;" AND LocalMinute("&amp;$E$17&amp;")="&amp;G263&amp;"))", "Bar", "", "Close", "5", "0", "", "", "","FALSE","T"))</f>
        <v/>
      </c>
      <c r="X263" s="115" t="str">
        <f>IF(O263=1,"",RTD("cqg.rtd",,"StudyData", "(Vol("&amp;$E$18&amp;")when  (LocalYear("&amp;$E$18&amp;")="&amp;$D$7&amp;" AND LocalMonth("&amp;$E$18&amp;")="&amp;$C$7&amp;" AND LocalDay("&amp;$E$18&amp;")="&amp;$B$7&amp;" AND LocalHour("&amp;$E$18&amp;")="&amp;F263&amp;" AND LocalMinute("&amp;$E$18&amp;")="&amp;G263&amp;"))", "Bar", "", "Close", "5", "0", "", "", "","FALSE","T"))</f>
        <v/>
      </c>
      <c r="Y263" s="115" t="str">
        <f>IF(O263=1,"",RTD("cqg.rtd",,"StudyData", "(Vol("&amp;$E$19&amp;")when  (LocalYear("&amp;$E$19&amp;")="&amp;$D$8&amp;" AND LocalMonth("&amp;$E$19&amp;")="&amp;$C$8&amp;" AND LocalDay("&amp;$E$19&amp;")="&amp;$B$8&amp;" AND LocalHour("&amp;$E$19&amp;")="&amp;F263&amp;" AND LocalMinute("&amp;$E$19&amp;")="&amp;G263&amp;"))", "Bar", "", "Close", "5", "0", "", "", "","FALSE","T"))</f>
        <v/>
      </c>
      <c r="Z263" s="115" t="str">
        <f>IF(O263=1,"",RTD("cqg.rtd",,"StudyData", "(Vol("&amp;$E$20&amp;")when  (LocalYear("&amp;$E$20&amp;")="&amp;$D$9&amp;" AND LocalMonth("&amp;$E$20&amp;")="&amp;$C$9&amp;" AND LocalDay("&amp;$E$20&amp;")="&amp;$B$9&amp;" AND LocalHour("&amp;$E$20&amp;")="&amp;F263&amp;" AND LocalMinute("&amp;$E$20&amp;")="&amp;G263&amp;"))", "Bar", "", "Close", "5", "0", "", "", "","FALSE","T"))</f>
        <v/>
      </c>
      <c r="AA263" s="115" t="str">
        <f>IF(O263=1,"",RTD("cqg.rtd",,"StudyData", "(Vol("&amp;$E$21&amp;")when  (LocalYear("&amp;$E$21&amp;")="&amp;$D$10&amp;" AND LocalMonth("&amp;$E$21&amp;")="&amp;$C$10&amp;" AND LocalDay("&amp;$E$21&amp;")="&amp;$B$10&amp;" AND LocalHour("&amp;$E$21&amp;")="&amp;F263&amp;" AND LocalMinute("&amp;$E$21&amp;")="&amp;G263&amp;"))", "Bar", "", "Close", "5", "0", "", "", "","FALSE","T"))</f>
        <v/>
      </c>
      <c r="AB263" s="115" t="str">
        <f>IF(O263=1,"",RTD("cqg.rtd",,"StudyData", "(Vol("&amp;$E$21&amp;")when  (LocalYear("&amp;$E$21&amp;")="&amp;$D$11&amp;" AND LocalMonth("&amp;$E$21&amp;")="&amp;$C$11&amp;" AND LocalDay("&amp;$E$21&amp;")="&amp;$B$11&amp;" AND LocalHour("&amp;$E$21&amp;")="&amp;F263&amp;" AND LocalMinute("&amp;$E$21&amp;")="&amp;G263&amp;"))", "Bar", "", "Close", "5", "0", "", "", "","FALSE","T"))</f>
        <v/>
      </c>
      <c r="AC263" s="116" t="str">
        <f t="shared" si="37"/>
        <v/>
      </c>
      <c r="AE263" s="115" t="str">
        <f ca="1">IF($R263=1,SUM($S$1:S263),"")</f>
        <v/>
      </c>
      <c r="AF263" s="115" t="str">
        <f ca="1">IF($R263=1,SUM($T$1:T263),"")</f>
        <v/>
      </c>
      <c r="AG263" s="115" t="str">
        <f ca="1">IF($R263=1,SUM($U$1:U263),"")</f>
        <v/>
      </c>
      <c r="AH263" s="115" t="str">
        <f ca="1">IF($R263=1,SUM($V$1:V263),"")</f>
        <v/>
      </c>
      <c r="AI263" s="115" t="str">
        <f ca="1">IF($R263=1,SUM($W$1:W263),"")</f>
        <v/>
      </c>
      <c r="AJ263" s="115" t="str">
        <f ca="1">IF($R263=1,SUM($X$1:X263),"")</f>
        <v/>
      </c>
      <c r="AK263" s="115" t="str">
        <f ca="1">IF($R263=1,SUM($Y$1:Y263),"")</f>
        <v/>
      </c>
      <c r="AL263" s="115" t="str">
        <f ca="1">IF($R263=1,SUM($Z$1:Z263),"")</f>
        <v/>
      </c>
      <c r="AM263" s="115" t="str">
        <f ca="1">IF($R263=1,SUM($AA$1:AA263),"")</f>
        <v/>
      </c>
      <c r="AN263" s="115" t="str">
        <f ca="1">IF($R263=1,SUM($AB$1:AB263),"")</f>
        <v/>
      </c>
      <c r="AO263" s="115" t="str">
        <f ca="1">IF($R263=1,SUM($AC$1:AC263),"")</f>
        <v/>
      </c>
      <c r="AQ263" s="120" t="str">
        <f t="shared" si="42"/>
        <v>29:10</v>
      </c>
    </row>
    <row r="264" spans="6:43" x14ac:dyDescent="0.3">
      <c r="F264" s="115">
        <f t="shared" si="43"/>
        <v>29</v>
      </c>
      <c r="G264" s="117">
        <f t="shared" si="38"/>
        <v>15</v>
      </c>
      <c r="H264" s="118">
        <f t="shared" si="39"/>
        <v>1.21875</v>
      </c>
      <c r="K264" s="116" t="str">
        <f xml:space="preserve"> IF(O264=1,"",RTD("cqg.rtd",,"StudyData",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/>
      </c>
      <c r="L264" s="116" t="e">
        <f>IF(K264="",NA(),RTD("cqg.rtd",,"StudyData",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>#N/A</v>
      </c>
      <c r="O264" s="115">
        <f t="shared" si="40"/>
        <v>1</v>
      </c>
      <c r="R264" s="115">
        <f t="shared" ca="1" si="41"/>
        <v>1.2279999999999749</v>
      </c>
      <c r="S264" s="115" t="str">
        <f>IF(O264=1,"",RTD("cqg.rtd",,"StudyData", "(Vol("&amp;$E$13&amp;")when  (LocalYear("&amp;$E$13&amp;")="&amp;$D$2&amp;" AND LocalMonth("&amp;$E$13&amp;")="&amp;$C$2&amp;" AND LocalDay("&amp;$E$13&amp;")="&amp;$B$2&amp;" AND LocalHour("&amp;$E$13&amp;")="&amp;F264&amp;" AND LocalMinute("&amp;$E$13&amp;")="&amp;G264&amp;"))", "Bar", "", "Close", "5", "0", "", "", "","FALSE","T"))</f>
        <v/>
      </c>
      <c r="T264" s="115" t="str">
        <f>IF(O264=1,"",RTD("cqg.rtd",,"StudyData", "(Vol("&amp;$E$14&amp;")when  (LocalYear("&amp;$E$14&amp;")="&amp;$D$3&amp;" AND LocalMonth("&amp;$E$14&amp;")="&amp;$C$3&amp;" AND LocalDay("&amp;$E$14&amp;")="&amp;$B$3&amp;" AND LocalHour("&amp;$E$14&amp;")="&amp;F264&amp;" AND LocalMinute("&amp;$E$14&amp;")="&amp;G264&amp;"))", "Bar", "", "Close", "5", "0", "", "", "","FALSE","T"))</f>
        <v/>
      </c>
      <c r="U264" s="115" t="str">
        <f>IF(O264=1,"",RTD("cqg.rtd",,"StudyData", "(Vol("&amp;$E$15&amp;")when  (LocalYear("&amp;$E$15&amp;")="&amp;$D$4&amp;" AND LocalMonth("&amp;$E$15&amp;")="&amp;$C$4&amp;" AND LocalDay("&amp;$E$15&amp;")="&amp;$B$4&amp;" AND LocalHour("&amp;$E$15&amp;")="&amp;F264&amp;" AND LocalMinute("&amp;$E$15&amp;")="&amp;G264&amp;"))", "Bar", "", "Close", "5", "0", "", "", "","FALSE","T"))</f>
        <v/>
      </c>
      <c r="V264" s="115" t="str">
        <f>IF(O264=1,"",RTD("cqg.rtd",,"StudyData", "(Vol("&amp;$E$16&amp;")when  (LocalYear("&amp;$E$16&amp;")="&amp;$D$5&amp;" AND LocalMonth("&amp;$E$16&amp;")="&amp;$C$5&amp;" AND LocalDay("&amp;$E$16&amp;")="&amp;$B$5&amp;" AND LocalHour("&amp;$E$16&amp;")="&amp;F264&amp;" AND LocalMinute("&amp;$E$16&amp;")="&amp;G264&amp;"))", "Bar", "", "Close", "5", "0", "", "", "","FALSE","T"))</f>
        <v/>
      </c>
      <c r="W264" s="115" t="str">
        <f>IF(O264=1,"",RTD("cqg.rtd",,"StudyData", "(Vol("&amp;$E$17&amp;")when  (LocalYear("&amp;$E$17&amp;")="&amp;$D$6&amp;" AND LocalMonth("&amp;$E$17&amp;")="&amp;$C$6&amp;" AND LocalDay("&amp;$E$17&amp;")="&amp;$B$6&amp;" AND LocalHour("&amp;$E$17&amp;")="&amp;F264&amp;" AND LocalMinute("&amp;$E$17&amp;")="&amp;G264&amp;"))", "Bar", "", "Close", "5", "0", "", "", "","FALSE","T"))</f>
        <v/>
      </c>
      <c r="X264" s="115" t="str">
        <f>IF(O264=1,"",RTD("cqg.rtd",,"StudyData", "(Vol("&amp;$E$18&amp;")when  (LocalYear("&amp;$E$18&amp;")="&amp;$D$7&amp;" AND LocalMonth("&amp;$E$18&amp;")="&amp;$C$7&amp;" AND LocalDay("&amp;$E$18&amp;")="&amp;$B$7&amp;" AND LocalHour("&amp;$E$18&amp;")="&amp;F264&amp;" AND LocalMinute("&amp;$E$18&amp;")="&amp;G264&amp;"))", "Bar", "", "Close", "5", "0", "", "", "","FALSE","T"))</f>
        <v/>
      </c>
      <c r="Y264" s="115" t="str">
        <f>IF(O264=1,"",RTD("cqg.rtd",,"StudyData", "(Vol("&amp;$E$19&amp;")when  (LocalYear("&amp;$E$19&amp;")="&amp;$D$8&amp;" AND LocalMonth("&amp;$E$19&amp;")="&amp;$C$8&amp;" AND LocalDay("&amp;$E$19&amp;")="&amp;$B$8&amp;" AND LocalHour("&amp;$E$19&amp;")="&amp;F264&amp;" AND LocalMinute("&amp;$E$19&amp;")="&amp;G264&amp;"))", "Bar", "", "Close", "5", "0", "", "", "","FALSE","T"))</f>
        <v/>
      </c>
      <c r="Z264" s="115" t="str">
        <f>IF(O264=1,"",RTD("cqg.rtd",,"StudyData", "(Vol("&amp;$E$20&amp;")when  (LocalYear("&amp;$E$20&amp;")="&amp;$D$9&amp;" AND LocalMonth("&amp;$E$20&amp;")="&amp;$C$9&amp;" AND LocalDay("&amp;$E$20&amp;")="&amp;$B$9&amp;" AND LocalHour("&amp;$E$20&amp;")="&amp;F264&amp;" AND LocalMinute("&amp;$E$20&amp;")="&amp;G264&amp;"))", "Bar", "", "Close", "5", "0", "", "", "","FALSE","T"))</f>
        <v/>
      </c>
      <c r="AA264" s="115" t="str">
        <f>IF(O264=1,"",RTD("cqg.rtd",,"StudyData", "(Vol("&amp;$E$21&amp;")when  (LocalYear("&amp;$E$21&amp;")="&amp;$D$10&amp;" AND LocalMonth("&amp;$E$21&amp;")="&amp;$C$10&amp;" AND LocalDay("&amp;$E$21&amp;")="&amp;$B$10&amp;" AND LocalHour("&amp;$E$21&amp;")="&amp;F264&amp;" AND LocalMinute("&amp;$E$21&amp;")="&amp;G264&amp;"))", "Bar", "", "Close", "5", "0", "", "", "","FALSE","T"))</f>
        <v/>
      </c>
      <c r="AB264" s="115" t="str">
        <f>IF(O264=1,"",RTD("cqg.rtd",,"StudyData", "(Vol("&amp;$E$21&amp;")when  (LocalYear("&amp;$E$21&amp;")="&amp;$D$11&amp;" AND LocalMonth("&amp;$E$21&amp;")="&amp;$C$11&amp;" AND LocalDay("&amp;$E$21&amp;")="&amp;$B$11&amp;" AND LocalHour("&amp;$E$21&amp;")="&amp;F264&amp;" AND LocalMinute("&amp;$E$21&amp;")="&amp;G264&amp;"))", "Bar", "", "Close", "5", "0", "", "", "","FALSE","T"))</f>
        <v/>
      </c>
      <c r="AC264" s="116" t="str">
        <f t="shared" si="37"/>
        <v/>
      </c>
      <c r="AE264" s="115" t="str">
        <f ca="1">IF($R264=1,SUM($S$1:S264),"")</f>
        <v/>
      </c>
      <c r="AF264" s="115" t="str">
        <f ca="1">IF($R264=1,SUM($T$1:T264),"")</f>
        <v/>
      </c>
      <c r="AG264" s="115" t="str">
        <f ca="1">IF($R264=1,SUM($U$1:U264),"")</f>
        <v/>
      </c>
      <c r="AH264" s="115" t="str">
        <f ca="1">IF($R264=1,SUM($V$1:V264),"")</f>
        <v/>
      </c>
      <c r="AI264" s="115" t="str">
        <f ca="1">IF($R264=1,SUM($W$1:W264),"")</f>
        <v/>
      </c>
      <c r="AJ264" s="115" t="str">
        <f ca="1">IF($R264=1,SUM($X$1:X264),"")</f>
        <v/>
      </c>
      <c r="AK264" s="115" t="str">
        <f ca="1">IF($R264=1,SUM($Y$1:Y264),"")</f>
        <v/>
      </c>
      <c r="AL264" s="115" t="str">
        <f ca="1">IF($R264=1,SUM($Z$1:Z264),"")</f>
        <v/>
      </c>
      <c r="AM264" s="115" t="str">
        <f ca="1">IF($R264=1,SUM($AA$1:AA264),"")</f>
        <v/>
      </c>
      <c r="AN264" s="115" t="str">
        <f ca="1">IF($R264=1,SUM($AB$1:AB264),"")</f>
        <v/>
      </c>
      <c r="AO264" s="115" t="str">
        <f ca="1">IF($R264=1,SUM($AC$1:AC264),"")</f>
        <v/>
      </c>
      <c r="AQ264" s="120" t="str">
        <f t="shared" si="42"/>
        <v>29:15</v>
      </c>
    </row>
    <row r="265" spans="6:43" x14ac:dyDescent="0.3">
      <c r="F265" s="115">
        <f t="shared" si="43"/>
        <v>29</v>
      </c>
      <c r="G265" s="117">
        <f t="shared" si="38"/>
        <v>20</v>
      </c>
      <c r="H265" s="118">
        <f t="shared" si="39"/>
        <v>1.2222222222222221</v>
      </c>
      <c r="K265" s="116" t="str">
        <f xml:space="preserve"> IF(O265=1,"",RTD("cqg.rtd",,"StudyData",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/>
      </c>
      <c r="L265" s="116" t="e">
        <f>IF(K265="",NA(),RTD("cqg.rtd",,"StudyData",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>#N/A</v>
      </c>
      <c r="O265" s="115">
        <f t="shared" si="40"/>
        <v>1</v>
      </c>
      <c r="R265" s="115">
        <f t="shared" ca="1" si="41"/>
        <v>1.2289999999999748</v>
      </c>
      <c r="S265" s="115" t="str">
        <f>IF(O265=1,"",RTD("cqg.rtd",,"StudyData", "(Vol("&amp;$E$13&amp;")when  (LocalYear("&amp;$E$13&amp;")="&amp;$D$2&amp;" AND LocalMonth("&amp;$E$13&amp;")="&amp;$C$2&amp;" AND LocalDay("&amp;$E$13&amp;")="&amp;$B$2&amp;" AND LocalHour("&amp;$E$13&amp;")="&amp;F265&amp;" AND LocalMinute("&amp;$E$13&amp;")="&amp;G265&amp;"))", "Bar", "", "Close", "5", "0", "", "", "","FALSE","T"))</f>
        <v/>
      </c>
      <c r="T265" s="115" t="str">
        <f>IF(O265=1,"",RTD("cqg.rtd",,"StudyData", "(Vol("&amp;$E$14&amp;")when  (LocalYear("&amp;$E$14&amp;")="&amp;$D$3&amp;" AND LocalMonth("&amp;$E$14&amp;")="&amp;$C$3&amp;" AND LocalDay("&amp;$E$14&amp;")="&amp;$B$3&amp;" AND LocalHour("&amp;$E$14&amp;")="&amp;F265&amp;" AND LocalMinute("&amp;$E$14&amp;")="&amp;G265&amp;"))", "Bar", "", "Close", "5", "0", "", "", "","FALSE","T"))</f>
        <v/>
      </c>
      <c r="U265" s="115" t="str">
        <f>IF(O265=1,"",RTD("cqg.rtd",,"StudyData", "(Vol("&amp;$E$15&amp;")when  (LocalYear("&amp;$E$15&amp;")="&amp;$D$4&amp;" AND LocalMonth("&amp;$E$15&amp;")="&amp;$C$4&amp;" AND LocalDay("&amp;$E$15&amp;")="&amp;$B$4&amp;" AND LocalHour("&amp;$E$15&amp;")="&amp;F265&amp;" AND LocalMinute("&amp;$E$15&amp;")="&amp;G265&amp;"))", "Bar", "", "Close", "5", "0", "", "", "","FALSE","T"))</f>
        <v/>
      </c>
      <c r="V265" s="115" t="str">
        <f>IF(O265=1,"",RTD("cqg.rtd",,"StudyData", "(Vol("&amp;$E$16&amp;")when  (LocalYear("&amp;$E$16&amp;")="&amp;$D$5&amp;" AND LocalMonth("&amp;$E$16&amp;")="&amp;$C$5&amp;" AND LocalDay("&amp;$E$16&amp;")="&amp;$B$5&amp;" AND LocalHour("&amp;$E$16&amp;")="&amp;F265&amp;" AND LocalMinute("&amp;$E$16&amp;")="&amp;G265&amp;"))", "Bar", "", "Close", "5", "0", "", "", "","FALSE","T"))</f>
        <v/>
      </c>
      <c r="W265" s="115" t="str">
        <f>IF(O265=1,"",RTD("cqg.rtd",,"StudyData", "(Vol("&amp;$E$17&amp;")when  (LocalYear("&amp;$E$17&amp;")="&amp;$D$6&amp;" AND LocalMonth("&amp;$E$17&amp;")="&amp;$C$6&amp;" AND LocalDay("&amp;$E$17&amp;")="&amp;$B$6&amp;" AND LocalHour("&amp;$E$17&amp;")="&amp;F265&amp;" AND LocalMinute("&amp;$E$17&amp;")="&amp;G265&amp;"))", "Bar", "", "Close", "5", "0", "", "", "","FALSE","T"))</f>
        <v/>
      </c>
      <c r="X265" s="115" t="str">
        <f>IF(O265=1,"",RTD("cqg.rtd",,"StudyData", "(Vol("&amp;$E$18&amp;")when  (LocalYear("&amp;$E$18&amp;")="&amp;$D$7&amp;" AND LocalMonth("&amp;$E$18&amp;")="&amp;$C$7&amp;" AND LocalDay("&amp;$E$18&amp;")="&amp;$B$7&amp;" AND LocalHour("&amp;$E$18&amp;")="&amp;F265&amp;" AND LocalMinute("&amp;$E$18&amp;")="&amp;G265&amp;"))", "Bar", "", "Close", "5", "0", "", "", "","FALSE","T"))</f>
        <v/>
      </c>
      <c r="Y265" s="115" t="str">
        <f>IF(O265=1,"",RTD("cqg.rtd",,"StudyData", "(Vol("&amp;$E$19&amp;")when  (LocalYear("&amp;$E$19&amp;")="&amp;$D$8&amp;" AND LocalMonth("&amp;$E$19&amp;")="&amp;$C$8&amp;" AND LocalDay("&amp;$E$19&amp;")="&amp;$B$8&amp;" AND LocalHour("&amp;$E$19&amp;")="&amp;F265&amp;" AND LocalMinute("&amp;$E$19&amp;")="&amp;G265&amp;"))", "Bar", "", "Close", "5", "0", "", "", "","FALSE","T"))</f>
        <v/>
      </c>
      <c r="Z265" s="115" t="str">
        <f>IF(O265=1,"",RTD("cqg.rtd",,"StudyData", "(Vol("&amp;$E$20&amp;")when  (LocalYear("&amp;$E$20&amp;")="&amp;$D$9&amp;" AND LocalMonth("&amp;$E$20&amp;")="&amp;$C$9&amp;" AND LocalDay("&amp;$E$20&amp;")="&amp;$B$9&amp;" AND LocalHour("&amp;$E$20&amp;")="&amp;F265&amp;" AND LocalMinute("&amp;$E$20&amp;")="&amp;G265&amp;"))", "Bar", "", "Close", "5", "0", "", "", "","FALSE","T"))</f>
        <v/>
      </c>
      <c r="AA265" s="115" t="str">
        <f>IF(O265=1,"",RTD("cqg.rtd",,"StudyData", "(Vol("&amp;$E$21&amp;")when  (LocalYear("&amp;$E$21&amp;")="&amp;$D$10&amp;" AND LocalMonth("&amp;$E$21&amp;")="&amp;$C$10&amp;" AND LocalDay("&amp;$E$21&amp;")="&amp;$B$10&amp;" AND LocalHour("&amp;$E$21&amp;")="&amp;F265&amp;" AND LocalMinute("&amp;$E$21&amp;")="&amp;G265&amp;"))", "Bar", "", "Close", "5", "0", "", "", "","FALSE","T"))</f>
        <v/>
      </c>
      <c r="AB265" s="115" t="str">
        <f>IF(O265=1,"",RTD("cqg.rtd",,"StudyData", "(Vol("&amp;$E$21&amp;")when  (LocalYear("&amp;$E$21&amp;")="&amp;$D$11&amp;" AND LocalMonth("&amp;$E$21&amp;")="&amp;$C$11&amp;" AND LocalDay("&amp;$E$21&amp;")="&amp;$B$11&amp;" AND LocalHour("&amp;$E$21&amp;")="&amp;F265&amp;" AND LocalMinute("&amp;$E$21&amp;")="&amp;G265&amp;"))", "Bar", "", "Close", "5", "0", "", "", "","FALSE","T"))</f>
        <v/>
      </c>
      <c r="AC265" s="116" t="str">
        <f t="shared" si="37"/>
        <v/>
      </c>
      <c r="AE265" s="115" t="str">
        <f ca="1">IF($R265=1,SUM($S$1:S265),"")</f>
        <v/>
      </c>
      <c r="AF265" s="115" t="str">
        <f ca="1">IF($R265=1,SUM($T$1:T265),"")</f>
        <v/>
      </c>
      <c r="AG265" s="115" t="str">
        <f ca="1">IF($R265=1,SUM($U$1:U265),"")</f>
        <v/>
      </c>
      <c r="AH265" s="115" t="str">
        <f ca="1">IF($R265=1,SUM($V$1:V265),"")</f>
        <v/>
      </c>
      <c r="AI265" s="115" t="str">
        <f ca="1">IF($R265=1,SUM($W$1:W265),"")</f>
        <v/>
      </c>
      <c r="AJ265" s="115" t="str">
        <f ca="1">IF($R265=1,SUM($X$1:X265),"")</f>
        <v/>
      </c>
      <c r="AK265" s="115" t="str">
        <f ca="1">IF($R265=1,SUM($Y$1:Y265),"")</f>
        <v/>
      </c>
      <c r="AL265" s="115" t="str">
        <f ca="1">IF($R265=1,SUM($Z$1:Z265),"")</f>
        <v/>
      </c>
      <c r="AM265" s="115" t="str">
        <f ca="1">IF($R265=1,SUM($AA$1:AA265),"")</f>
        <v/>
      </c>
      <c r="AN265" s="115" t="str">
        <f ca="1">IF($R265=1,SUM($AB$1:AB265),"")</f>
        <v/>
      </c>
      <c r="AO265" s="115" t="str">
        <f ca="1">IF($R265=1,SUM($AC$1:AC265),"")</f>
        <v/>
      </c>
      <c r="AQ265" s="120" t="str">
        <f t="shared" si="42"/>
        <v>29:20</v>
      </c>
    </row>
    <row r="266" spans="6:43" x14ac:dyDescent="0.3">
      <c r="F266" s="115">
        <f t="shared" si="43"/>
        <v>29</v>
      </c>
      <c r="G266" s="117">
        <f t="shared" si="38"/>
        <v>25</v>
      </c>
      <c r="H266" s="118">
        <f t="shared" si="39"/>
        <v>1.2256944444444444</v>
      </c>
      <c r="K266" s="116" t="str">
        <f xml:space="preserve"> IF(O266=1,"",RTD("cqg.rtd",,"StudyData",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/>
      </c>
      <c r="L266" s="116" t="e">
        <f>IF(K266="",NA(),RTD("cqg.rtd",,"StudyData",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>#N/A</v>
      </c>
      <c r="O266" s="115">
        <f t="shared" si="40"/>
        <v>1</v>
      </c>
      <c r="R266" s="115">
        <f t="shared" ca="1" si="41"/>
        <v>1.2299999999999747</v>
      </c>
      <c r="S266" s="115" t="str">
        <f>IF(O266=1,"",RTD("cqg.rtd",,"StudyData", "(Vol("&amp;$E$13&amp;")when  (LocalYear("&amp;$E$13&amp;")="&amp;$D$2&amp;" AND LocalMonth("&amp;$E$13&amp;")="&amp;$C$2&amp;" AND LocalDay("&amp;$E$13&amp;")="&amp;$B$2&amp;" AND LocalHour("&amp;$E$13&amp;")="&amp;F266&amp;" AND LocalMinute("&amp;$E$13&amp;")="&amp;G266&amp;"))", "Bar", "", "Close", "5", "0", "", "", "","FALSE","T"))</f>
        <v/>
      </c>
      <c r="T266" s="115" t="str">
        <f>IF(O266=1,"",RTD("cqg.rtd",,"StudyData", "(Vol("&amp;$E$14&amp;")when  (LocalYear("&amp;$E$14&amp;")="&amp;$D$3&amp;" AND LocalMonth("&amp;$E$14&amp;")="&amp;$C$3&amp;" AND LocalDay("&amp;$E$14&amp;")="&amp;$B$3&amp;" AND LocalHour("&amp;$E$14&amp;")="&amp;F266&amp;" AND LocalMinute("&amp;$E$14&amp;")="&amp;G266&amp;"))", "Bar", "", "Close", "5", "0", "", "", "","FALSE","T"))</f>
        <v/>
      </c>
      <c r="U266" s="115" t="str">
        <f>IF(O266=1,"",RTD("cqg.rtd",,"StudyData", "(Vol("&amp;$E$15&amp;")when  (LocalYear("&amp;$E$15&amp;")="&amp;$D$4&amp;" AND LocalMonth("&amp;$E$15&amp;")="&amp;$C$4&amp;" AND LocalDay("&amp;$E$15&amp;")="&amp;$B$4&amp;" AND LocalHour("&amp;$E$15&amp;")="&amp;F266&amp;" AND LocalMinute("&amp;$E$15&amp;")="&amp;G266&amp;"))", "Bar", "", "Close", "5", "0", "", "", "","FALSE","T"))</f>
        <v/>
      </c>
      <c r="V266" s="115" t="str">
        <f>IF(O266=1,"",RTD("cqg.rtd",,"StudyData", "(Vol("&amp;$E$16&amp;")when  (LocalYear("&amp;$E$16&amp;")="&amp;$D$5&amp;" AND LocalMonth("&amp;$E$16&amp;")="&amp;$C$5&amp;" AND LocalDay("&amp;$E$16&amp;")="&amp;$B$5&amp;" AND LocalHour("&amp;$E$16&amp;")="&amp;F266&amp;" AND LocalMinute("&amp;$E$16&amp;")="&amp;G266&amp;"))", "Bar", "", "Close", "5", "0", "", "", "","FALSE","T"))</f>
        <v/>
      </c>
      <c r="W266" s="115" t="str">
        <f>IF(O266=1,"",RTD("cqg.rtd",,"StudyData", "(Vol("&amp;$E$17&amp;")when  (LocalYear("&amp;$E$17&amp;")="&amp;$D$6&amp;" AND LocalMonth("&amp;$E$17&amp;")="&amp;$C$6&amp;" AND LocalDay("&amp;$E$17&amp;")="&amp;$B$6&amp;" AND LocalHour("&amp;$E$17&amp;")="&amp;F266&amp;" AND LocalMinute("&amp;$E$17&amp;")="&amp;G266&amp;"))", "Bar", "", "Close", "5", "0", "", "", "","FALSE","T"))</f>
        <v/>
      </c>
      <c r="X266" s="115" t="str">
        <f>IF(O266=1,"",RTD("cqg.rtd",,"StudyData", "(Vol("&amp;$E$18&amp;")when  (LocalYear("&amp;$E$18&amp;")="&amp;$D$7&amp;" AND LocalMonth("&amp;$E$18&amp;")="&amp;$C$7&amp;" AND LocalDay("&amp;$E$18&amp;")="&amp;$B$7&amp;" AND LocalHour("&amp;$E$18&amp;")="&amp;F266&amp;" AND LocalMinute("&amp;$E$18&amp;")="&amp;G266&amp;"))", "Bar", "", "Close", "5", "0", "", "", "","FALSE","T"))</f>
        <v/>
      </c>
      <c r="Y266" s="115" t="str">
        <f>IF(O266=1,"",RTD("cqg.rtd",,"StudyData", "(Vol("&amp;$E$19&amp;")when  (LocalYear("&amp;$E$19&amp;")="&amp;$D$8&amp;" AND LocalMonth("&amp;$E$19&amp;")="&amp;$C$8&amp;" AND LocalDay("&amp;$E$19&amp;")="&amp;$B$8&amp;" AND LocalHour("&amp;$E$19&amp;")="&amp;F266&amp;" AND LocalMinute("&amp;$E$19&amp;")="&amp;G266&amp;"))", "Bar", "", "Close", "5", "0", "", "", "","FALSE","T"))</f>
        <v/>
      </c>
      <c r="Z266" s="115" t="str">
        <f>IF(O266=1,"",RTD("cqg.rtd",,"StudyData", "(Vol("&amp;$E$20&amp;")when  (LocalYear("&amp;$E$20&amp;")="&amp;$D$9&amp;" AND LocalMonth("&amp;$E$20&amp;")="&amp;$C$9&amp;" AND LocalDay("&amp;$E$20&amp;")="&amp;$B$9&amp;" AND LocalHour("&amp;$E$20&amp;")="&amp;F266&amp;" AND LocalMinute("&amp;$E$20&amp;")="&amp;G266&amp;"))", "Bar", "", "Close", "5", "0", "", "", "","FALSE","T"))</f>
        <v/>
      </c>
      <c r="AA266" s="115" t="str">
        <f>IF(O266=1,"",RTD("cqg.rtd",,"StudyData", "(Vol("&amp;$E$21&amp;")when  (LocalYear("&amp;$E$21&amp;")="&amp;$D$10&amp;" AND LocalMonth("&amp;$E$21&amp;")="&amp;$C$10&amp;" AND LocalDay("&amp;$E$21&amp;")="&amp;$B$10&amp;" AND LocalHour("&amp;$E$21&amp;")="&amp;F266&amp;" AND LocalMinute("&amp;$E$21&amp;")="&amp;G266&amp;"))", "Bar", "", "Close", "5", "0", "", "", "","FALSE","T"))</f>
        <v/>
      </c>
      <c r="AB266" s="115" t="str">
        <f>IF(O266=1,"",RTD("cqg.rtd",,"StudyData", "(Vol("&amp;$E$21&amp;")when  (LocalYear("&amp;$E$21&amp;")="&amp;$D$11&amp;" AND LocalMonth("&amp;$E$21&amp;")="&amp;$C$11&amp;" AND LocalDay("&amp;$E$21&amp;")="&amp;$B$11&amp;" AND LocalHour("&amp;$E$21&amp;")="&amp;F266&amp;" AND LocalMinute("&amp;$E$21&amp;")="&amp;G266&amp;"))", "Bar", "", "Close", "5", "0", "", "", "","FALSE","T"))</f>
        <v/>
      </c>
      <c r="AC266" s="116" t="str">
        <f t="shared" si="37"/>
        <v/>
      </c>
      <c r="AE266" s="115" t="str">
        <f ca="1">IF($R266=1,SUM($S$1:S266),"")</f>
        <v/>
      </c>
      <c r="AF266" s="115" t="str">
        <f ca="1">IF($R266=1,SUM($T$1:T266),"")</f>
        <v/>
      </c>
      <c r="AG266" s="115" t="str">
        <f ca="1">IF($R266=1,SUM($U$1:U266),"")</f>
        <v/>
      </c>
      <c r="AH266" s="115" t="str">
        <f ca="1">IF($R266=1,SUM($V$1:V266),"")</f>
        <v/>
      </c>
      <c r="AI266" s="115" t="str">
        <f ca="1">IF($R266=1,SUM($W$1:W266),"")</f>
        <v/>
      </c>
      <c r="AJ266" s="115" t="str">
        <f ca="1">IF($R266=1,SUM($X$1:X266),"")</f>
        <v/>
      </c>
      <c r="AK266" s="115" t="str">
        <f ca="1">IF($R266=1,SUM($Y$1:Y266),"")</f>
        <v/>
      </c>
      <c r="AL266" s="115" t="str">
        <f ca="1">IF($R266=1,SUM($Z$1:Z266),"")</f>
        <v/>
      </c>
      <c r="AM266" s="115" t="str">
        <f ca="1">IF($R266=1,SUM($AA$1:AA266),"")</f>
        <v/>
      </c>
      <c r="AN266" s="115" t="str">
        <f ca="1">IF($R266=1,SUM($AB$1:AB266),"")</f>
        <v/>
      </c>
      <c r="AO266" s="115" t="str">
        <f ca="1">IF($R266=1,SUM($AC$1:AC266),"")</f>
        <v/>
      </c>
      <c r="AQ266" s="120" t="str">
        <f t="shared" si="42"/>
        <v>29:25</v>
      </c>
    </row>
    <row r="267" spans="6:43" x14ac:dyDescent="0.3">
      <c r="F267" s="115">
        <f t="shared" si="43"/>
        <v>29</v>
      </c>
      <c r="G267" s="117">
        <f t="shared" si="38"/>
        <v>30</v>
      </c>
      <c r="H267" s="118">
        <f t="shared" si="39"/>
        <v>1.2291666666666667</v>
      </c>
      <c r="K267" s="116" t="str">
        <f xml:space="preserve"> IF(O267=1,"",RTD("cqg.rtd",,"StudyData",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/>
      </c>
      <c r="L267" s="116" t="e">
        <f>IF(K267="",NA(),RTD("cqg.rtd",,"StudyData",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>#N/A</v>
      </c>
      <c r="O267" s="115">
        <f t="shared" si="40"/>
        <v>1</v>
      </c>
      <c r="R267" s="115">
        <f t="shared" ca="1" si="41"/>
        <v>1.2309999999999746</v>
      </c>
      <c r="S267" s="115" t="str">
        <f>IF(O267=1,"",RTD("cqg.rtd",,"StudyData", "(Vol("&amp;$E$13&amp;")when  (LocalYear("&amp;$E$13&amp;")="&amp;$D$2&amp;" AND LocalMonth("&amp;$E$13&amp;")="&amp;$C$2&amp;" AND LocalDay("&amp;$E$13&amp;")="&amp;$B$2&amp;" AND LocalHour("&amp;$E$13&amp;")="&amp;F267&amp;" AND LocalMinute("&amp;$E$13&amp;")="&amp;G267&amp;"))", "Bar", "", "Close", "5", "0", "", "", "","FALSE","T"))</f>
        <v/>
      </c>
      <c r="T267" s="115" t="str">
        <f>IF(O267=1,"",RTD("cqg.rtd",,"StudyData", "(Vol("&amp;$E$14&amp;")when  (LocalYear("&amp;$E$14&amp;")="&amp;$D$3&amp;" AND LocalMonth("&amp;$E$14&amp;")="&amp;$C$3&amp;" AND LocalDay("&amp;$E$14&amp;")="&amp;$B$3&amp;" AND LocalHour("&amp;$E$14&amp;")="&amp;F267&amp;" AND LocalMinute("&amp;$E$14&amp;")="&amp;G267&amp;"))", "Bar", "", "Close", "5", "0", "", "", "","FALSE","T"))</f>
        <v/>
      </c>
      <c r="U267" s="115" t="str">
        <f>IF(O267=1,"",RTD("cqg.rtd",,"StudyData", "(Vol("&amp;$E$15&amp;")when  (LocalYear("&amp;$E$15&amp;")="&amp;$D$4&amp;" AND LocalMonth("&amp;$E$15&amp;")="&amp;$C$4&amp;" AND LocalDay("&amp;$E$15&amp;")="&amp;$B$4&amp;" AND LocalHour("&amp;$E$15&amp;")="&amp;F267&amp;" AND LocalMinute("&amp;$E$15&amp;")="&amp;G267&amp;"))", "Bar", "", "Close", "5", "0", "", "", "","FALSE","T"))</f>
        <v/>
      </c>
      <c r="V267" s="115" t="str">
        <f>IF(O267=1,"",RTD("cqg.rtd",,"StudyData", "(Vol("&amp;$E$16&amp;")when  (LocalYear("&amp;$E$16&amp;")="&amp;$D$5&amp;" AND LocalMonth("&amp;$E$16&amp;")="&amp;$C$5&amp;" AND LocalDay("&amp;$E$16&amp;")="&amp;$B$5&amp;" AND LocalHour("&amp;$E$16&amp;")="&amp;F267&amp;" AND LocalMinute("&amp;$E$16&amp;")="&amp;G267&amp;"))", "Bar", "", "Close", "5", "0", "", "", "","FALSE","T"))</f>
        <v/>
      </c>
      <c r="W267" s="115" t="str">
        <f>IF(O267=1,"",RTD("cqg.rtd",,"StudyData", "(Vol("&amp;$E$17&amp;")when  (LocalYear("&amp;$E$17&amp;")="&amp;$D$6&amp;" AND LocalMonth("&amp;$E$17&amp;")="&amp;$C$6&amp;" AND LocalDay("&amp;$E$17&amp;")="&amp;$B$6&amp;" AND LocalHour("&amp;$E$17&amp;")="&amp;F267&amp;" AND LocalMinute("&amp;$E$17&amp;")="&amp;G267&amp;"))", "Bar", "", "Close", "5", "0", "", "", "","FALSE","T"))</f>
        <v/>
      </c>
      <c r="X267" s="115" t="str">
        <f>IF(O267=1,"",RTD("cqg.rtd",,"StudyData", "(Vol("&amp;$E$18&amp;")when  (LocalYear("&amp;$E$18&amp;")="&amp;$D$7&amp;" AND LocalMonth("&amp;$E$18&amp;")="&amp;$C$7&amp;" AND LocalDay("&amp;$E$18&amp;")="&amp;$B$7&amp;" AND LocalHour("&amp;$E$18&amp;")="&amp;F267&amp;" AND LocalMinute("&amp;$E$18&amp;")="&amp;G267&amp;"))", "Bar", "", "Close", "5", "0", "", "", "","FALSE","T"))</f>
        <v/>
      </c>
      <c r="Y267" s="115" t="str">
        <f>IF(O267=1,"",RTD("cqg.rtd",,"StudyData", "(Vol("&amp;$E$19&amp;")when  (LocalYear("&amp;$E$19&amp;")="&amp;$D$8&amp;" AND LocalMonth("&amp;$E$19&amp;")="&amp;$C$8&amp;" AND LocalDay("&amp;$E$19&amp;")="&amp;$B$8&amp;" AND LocalHour("&amp;$E$19&amp;")="&amp;F267&amp;" AND LocalMinute("&amp;$E$19&amp;")="&amp;G267&amp;"))", "Bar", "", "Close", "5", "0", "", "", "","FALSE","T"))</f>
        <v/>
      </c>
      <c r="Z267" s="115" t="str">
        <f>IF(O267=1,"",RTD("cqg.rtd",,"StudyData", "(Vol("&amp;$E$20&amp;")when  (LocalYear("&amp;$E$20&amp;")="&amp;$D$9&amp;" AND LocalMonth("&amp;$E$20&amp;")="&amp;$C$9&amp;" AND LocalDay("&amp;$E$20&amp;")="&amp;$B$9&amp;" AND LocalHour("&amp;$E$20&amp;")="&amp;F267&amp;" AND LocalMinute("&amp;$E$20&amp;")="&amp;G267&amp;"))", "Bar", "", "Close", "5", "0", "", "", "","FALSE","T"))</f>
        <v/>
      </c>
      <c r="AA267" s="115" t="str">
        <f>IF(O267=1,"",RTD("cqg.rtd",,"StudyData", "(Vol("&amp;$E$21&amp;")when  (LocalYear("&amp;$E$21&amp;")="&amp;$D$10&amp;" AND LocalMonth("&amp;$E$21&amp;")="&amp;$C$10&amp;" AND LocalDay("&amp;$E$21&amp;")="&amp;$B$10&amp;" AND LocalHour("&amp;$E$21&amp;")="&amp;F267&amp;" AND LocalMinute("&amp;$E$21&amp;")="&amp;G267&amp;"))", "Bar", "", "Close", "5", "0", "", "", "","FALSE","T"))</f>
        <v/>
      </c>
      <c r="AB267" s="115" t="str">
        <f>IF(O267=1,"",RTD("cqg.rtd",,"StudyData", "(Vol("&amp;$E$21&amp;")when  (LocalYear("&amp;$E$21&amp;")="&amp;$D$11&amp;" AND LocalMonth("&amp;$E$21&amp;")="&amp;$C$11&amp;" AND LocalDay("&amp;$E$21&amp;")="&amp;$B$11&amp;" AND LocalHour("&amp;$E$21&amp;")="&amp;F267&amp;" AND LocalMinute("&amp;$E$21&amp;")="&amp;G267&amp;"))", "Bar", "", "Close", "5", "0", "", "", "","FALSE","T"))</f>
        <v/>
      </c>
      <c r="AC267" s="116" t="str">
        <f t="shared" si="37"/>
        <v/>
      </c>
      <c r="AE267" s="115" t="str">
        <f ca="1">IF($R267=1,SUM($S$1:S267),"")</f>
        <v/>
      </c>
      <c r="AF267" s="115" t="str">
        <f ca="1">IF($R267=1,SUM($T$1:T267),"")</f>
        <v/>
      </c>
      <c r="AG267" s="115" t="str">
        <f ca="1">IF($R267=1,SUM($U$1:U267),"")</f>
        <v/>
      </c>
      <c r="AH267" s="115" t="str">
        <f ca="1">IF($R267=1,SUM($V$1:V267),"")</f>
        <v/>
      </c>
      <c r="AI267" s="115" t="str">
        <f ca="1">IF($R267=1,SUM($W$1:W267),"")</f>
        <v/>
      </c>
      <c r="AJ267" s="115" t="str">
        <f ca="1">IF($R267=1,SUM($X$1:X267),"")</f>
        <v/>
      </c>
      <c r="AK267" s="115" t="str">
        <f ca="1">IF($R267=1,SUM($Y$1:Y267),"")</f>
        <v/>
      </c>
      <c r="AL267" s="115" t="str">
        <f ca="1">IF($R267=1,SUM($Z$1:Z267),"")</f>
        <v/>
      </c>
      <c r="AM267" s="115" t="str">
        <f ca="1">IF($R267=1,SUM($AA$1:AA267),"")</f>
        <v/>
      </c>
      <c r="AN267" s="115" t="str">
        <f ca="1">IF($R267=1,SUM($AB$1:AB267),"")</f>
        <v/>
      </c>
      <c r="AO267" s="115" t="str">
        <f ca="1">IF($R267=1,SUM($AC$1:AC267),"")</f>
        <v/>
      </c>
      <c r="AQ267" s="120" t="str">
        <f t="shared" si="42"/>
        <v>29:30</v>
      </c>
    </row>
    <row r="268" spans="6:43" x14ac:dyDescent="0.3">
      <c r="F268" s="115">
        <f t="shared" si="43"/>
        <v>29</v>
      </c>
      <c r="G268" s="117">
        <f t="shared" si="38"/>
        <v>35</v>
      </c>
      <c r="H268" s="118">
        <f t="shared" si="39"/>
        <v>1.2326388888888888</v>
      </c>
      <c r="K268" s="116" t="str">
        <f xml:space="preserve"> IF(O268=1,"",RTD("cqg.rtd",,"StudyData",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/>
      </c>
      <c r="L268" s="116" t="e">
        <f>IF(K268="",NA(),RTD("cqg.rtd",,"StudyData",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>#N/A</v>
      </c>
      <c r="O268" s="115">
        <f t="shared" si="40"/>
        <v>1</v>
      </c>
      <c r="R268" s="115">
        <f t="shared" ca="1" si="41"/>
        <v>1.2319999999999744</v>
      </c>
      <c r="S268" s="115" t="str">
        <f>IF(O268=1,"",RTD("cqg.rtd",,"StudyData", "(Vol("&amp;$E$13&amp;")when  (LocalYear("&amp;$E$13&amp;")="&amp;$D$2&amp;" AND LocalMonth("&amp;$E$13&amp;")="&amp;$C$2&amp;" AND LocalDay("&amp;$E$13&amp;")="&amp;$B$2&amp;" AND LocalHour("&amp;$E$13&amp;")="&amp;F268&amp;" AND LocalMinute("&amp;$E$13&amp;")="&amp;G268&amp;"))", "Bar", "", "Close", "5", "0", "", "", "","FALSE","T"))</f>
        <v/>
      </c>
      <c r="T268" s="115" t="str">
        <f>IF(O268=1,"",RTD("cqg.rtd",,"StudyData", "(Vol("&amp;$E$14&amp;")when  (LocalYear("&amp;$E$14&amp;")="&amp;$D$3&amp;" AND LocalMonth("&amp;$E$14&amp;")="&amp;$C$3&amp;" AND LocalDay("&amp;$E$14&amp;")="&amp;$B$3&amp;" AND LocalHour("&amp;$E$14&amp;")="&amp;F268&amp;" AND LocalMinute("&amp;$E$14&amp;")="&amp;G268&amp;"))", "Bar", "", "Close", "5", "0", "", "", "","FALSE","T"))</f>
        <v/>
      </c>
      <c r="U268" s="115" t="str">
        <f>IF(O268=1,"",RTD("cqg.rtd",,"StudyData", "(Vol("&amp;$E$15&amp;")when  (LocalYear("&amp;$E$15&amp;")="&amp;$D$4&amp;" AND LocalMonth("&amp;$E$15&amp;")="&amp;$C$4&amp;" AND LocalDay("&amp;$E$15&amp;")="&amp;$B$4&amp;" AND LocalHour("&amp;$E$15&amp;")="&amp;F268&amp;" AND LocalMinute("&amp;$E$15&amp;")="&amp;G268&amp;"))", "Bar", "", "Close", "5", "0", "", "", "","FALSE","T"))</f>
        <v/>
      </c>
      <c r="V268" s="115" t="str">
        <f>IF(O268=1,"",RTD("cqg.rtd",,"StudyData", "(Vol("&amp;$E$16&amp;")when  (LocalYear("&amp;$E$16&amp;")="&amp;$D$5&amp;" AND LocalMonth("&amp;$E$16&amp;")="&amp;$C$5&amp;" AND LocalDay("&amp;$E$16&amp;")="&amp;$B$5&amp;" AND LocalHour("&amp;$E$16&amp;")="&amp;F268&amp;" AND LocalMinute("&amp;$E$16&amp;")="&amp;G268&amp;"))", "Bar", "", "Close", "5", "0", "", "", "","FALSE","T"))</f>
        <v/>
      </c>
      <c r="W268" s="115" t="str">
        <f>IF(O268=1,"",RTD("cqg.rtd",,"StudyData", "(Vol("&amp;$E$17&amp;")when  (LocalYear("&amp;$E$17&amp;")="&amp;$D$6&amp;" AND LocalMonth("&amp;$E$17&amp;")="&amp;$C$6&amp;" AND LocalDay("&amp;$E$17&amp;")="&amp;$B$6&amp;" AND LocalHour("&amp;$E$17&amp;")="&amp;F268&amp;" AND LocalMinute("&amp;$E$17&amp;")="&amp;G268&amp;"))", "Bar", "", "Close", "5", "0", "", "", "","FALSE","T"))</f>
        <v/>
      </c>
      <c r="X268" s="115" t="str">
        <f>IF(O268=1,"",RTD("cqg.rtd",,"StudyData", "(Vol("&amp;$E$18&amp;")when  (LocalYear("&amp;$E$18&amp;")="&amp;$D$7&amp;" AND LocalMonth("&amp;$E$18&amp;")="&amp;$C$7&amp;" AND LocalDay("&amp;$E$18&amp;")="&amp;$B$7&amp;" AND LocalHour("&amp;$E$18&amp;")="&amp;F268&amp;" AND LocalMinute("&amp;$E$18&amp;")="&amp;G268&amp;"))", "Bar", "", "Close", "5", "0", "", "", "","FALSE","T"))</f>
        <v/>
      </c>
      <c r="Y268" s="115" t="str">
        <f>IF(O268=1,"",RTD("cqg.rtd",,"StudyData", "(Vol("&amp;$E$19&amp;")when  (LocalYear("&amp;$E$19&amp;")="&amp;$D$8&amp;" AND LocalMonth("&amp;$E$19&amp;")="&amp;$C$8&amp;" AND LocalDay("&amp;$E$19&amp;")="&amp;$B$8&amp;" AND LocalHour("&amp;$E$19&amp;")="&amp;F268&amp;" AND LocalMinute("&amp;$E$19&amp;")="&amp;G268&amp;"))", "Bar", "", "Close", "5", "0", "", "", "","FALSE","T"))</f>
        <v/>
      </c>
      <c r="Z268" s="115" t="str">
        <f>IF(O268=1,"",RTD("cqg.rtd",,"StudyData", "(Vol("&amp;$E$20&amp;")when  (LocalYear("&amp;$E$20&amp;")="&amp;$D$9&amp;" AND LocalMonth("&amp;$E$20&amp;")="&amp;$C$9&amp;" AND LocalDay("&amp;$E$20&amp;")="&amp;$B$9&amp;" AND LocalHour("&amp;$E$20&amp;")="&amp;F268&amp;" AND LocalMinute("&amp;$E$20&amp;")="&amp;G268&amp;"))", "Bar", "", "Close", "5", "0", "", "", "","FALSE","T"))</f>
        <v/>
      </c>
      <c r="AA268" s="115" t="str">
        <f>IF(O268=1,"",RTD("cqg.rtd",,"StudyData", "(Vol("&amp;$E$21&amp;")when  (LocalYear("&amp;$E$21&amp;")="&amp;$D$10&amp;" AND LocalMonth("&amp;$E$21&amp;")="&amp;$C$10&amp;" AND LocalDay("&amp;$E$21&amp;")="&amp;$B$10&amp;" AND LocalHour("&amp;$E$21&amp;")="&amp;F268&amp;" AND LocalMinute("&amp;$E$21&amp;")="&amp;G268&amp;"))", "Bar", "", "Close", "5", "0", "", "", "","FALSE","T"))</f>
        <v/>
      </c>
      <c r="AB268" s="115" t="str">
        <f>IF(O268=1,"",RTD("cqg.rtd",,"StudyData", "(Vol("&amp;$E$21&amp;")when  (LocalYear("&amp;$E$21&amp;")="&amp;$D$11&amp;" AND LocalMonth("&amp;$E$21&amp;")="&amp;$C$11&amp;" AND LocalDay("&amp;$E$21&amp;")="&amp;$B$11&amp;" AND LocalHour("&amp;$E$21&amp;")="&amp;F268&amp;" AND LocalMinute("&amp;$E$21&amp;")="&amp;G268&amp;"))", "Bar", "", "Close", "5", "0", "", "", "","FALSE","T"))</f>
        <v/>
      </c>
      <c r="AC268" s="116" t="str">
        <f t="shared" si="37"/>
        <v/>
      </c>
      <c r="AE268" s="115" t="str">
        <f ca="1">IF($R268=1,SUM($S$1:S268),"")</f>
        <v/>
      </c>
      <c r="AF268" s="115" t="str">
        <f ca="1">IF($R268=1,SUM($T$1:T268),"")</f>
        <v/>
      </c>
      <c r="AG268" s="115" t="str">
        <f ca="1">IF($R268=1,SUM($U$1:U268),"")</f>
        <v/>
      </c>
      <c r="AH268" s="115" t="str">
        <f ca="1">IF($R268=1,SUM($V$1:V268),"")</f>
        <v/>
      </c>
      <c r="AI268" s="115" t="str">
        <f ca="1">IF($R268=1,SUM($W$1:W268),"")</f>
        <v/>
      </c>
      <c r="AJ268" s="115" t="str">
        <f ca="1">IF($R268=1,SUM($X$1:X268),"")</f>
        <v/>
      </c>
      <c r="AK268" s="115" t="str">
        <f ca="1">IF($R268=1,SUM($Y$1:Y268),"")</f>
        <v/>
      </c>
      <c r="AL268" s="115" t="str">
        <f ca="1">IF($R268=1,SUM($Z$1:Z268),"")</f>
        <v/>
      </c>
      <c r="AM268" s="115" t="str">
        <f ca="1">IF($R268=1,SUM($AA$1:AA268),"")</f>
        <v/>
      </c>
      <c r="AN268" s="115" t="str">
        <f ca="1">IF($R268=1,SUM($AB$1:AB268),"")</f>
        <v/>
      </c>
      <c r="AO268" s="115" t="str">
        <f ca="1">IF($R268=1,SUM($AC$1:AC268),"")</f>
        <v/>
      </c>
      <c r="AQ268" s="120" t="str">
        <f t="shared" si="42"/>
        <v>29:35</v>
      </c>
    </row>
    <row r="269" spans="6:43" x14ac:dyDescent="0.3">
      <c r="F269" s="115">
        <f t="shared" si="43"/>
        <v>29</v>
      </c>
      <c r="G269" s="117">
        <f t="shared" si="38"/>
        <v>40</v>
      </c>
      <c r="H269" s="118">
        <f t="shared" si="39"/>
        <v>1.2361111111111112</v>
      </c>
      <c r="K269" s="116" t="str">
        <f xml:space="preserve"> IF(O269=1,"",RTD("cqg.rtd",,"StudyData",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/>
      </c>
      <c r="L269" s="116" t="e">
        <f>IF(K269="",NA(),RTD("cqg.rtd",,"StudyData",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>#N/A</v>
      </c>
      <c r="O269" s="115">
        <f t="shared" si="40"/>
        <v>1</v>
      </c>
      <c r="R269" s="115">
        <f t="shared" ca="1" si="41"/>
        <v>1.2329999999999743</v>
      </c>
      <c r="S269" s="115" t="str">
        <f>IF(O269=1,"",RTD("cqg.rtd",,"StudyData", "(Vol("&amp;$E$13&amp;")when  (LocalYear("&amp;$E$13&amp;")="&amp;$D$2&amp;" AND LocalMonth("&amp;$E$13&amp;")="&amp;$C$2&amp;" AND LocalDay("&amp;$E$13&amp;")="&amp;$B$2&amp;" AND LocalHour("&amp;$E$13&amp;")="&amp;F269&amp;" AND LocalMinute("&amp;$E$13&amp;")="&amp;G269&amp;"))", "Bar", "", "Close", "5", "0", "", "", "","FALSE","T"))</f>
        <v/>
      </c>
      <c r="T269" s="115" t="str">
        <f>IF(O269=1,"",RTD("cqg.rtd",,"StudyData", "(Vol("&amp;$E$14&amp;")when  (LocalYear("&amp;$E$14&amp;")="&amp;$D$3&amp;" AND LocalMonth("&amp;$E$14&amp;")="&amp;$C$3&amp;" AND LocalDay("&amp;$E$14&amp;")="&amp;$B$3&amp;" AND LocalHour("&amp;$E$14&amp;")="&amp;F269&amp;" AND LocalMinute("&amp;$E$14&amp;")="&amp;G269&amp;"))", "Bar", "", "Close", "5", "0", "", "", "","FALSE","T"))</f>
        <v/>
      </c>
      <c r="U269" s="115" t="str">
        <f>IF(O269=1,"",RTD("cqg.rtd",,"StudyData", "(Vol("&amp;$E$15&amp;")when  (LocalYear("&amp;$E$15&amp;")="&amp;$D$4&amp;" AND LocalMonth("&amp;$E$15&amp;")="&amp;$C$4&amp;" AND LocalDay("&amp;$E$15&amp;")="&amp;$B$4&amp;" AND LocalHour("&amp;$E$15&amp;")="&amp;F269&amp;" AND LocalMinute("&amp;$E$15&amp;")="&amp;G269&amp;"))", "Bar", "", "Close", "5", "0", "", "", "","FALSE","T"))</f>
        <v/>
      </c>
      <c r="V269" s="115" t="str">
        <f>IF(O269=1,"",RTD("cqg.rtd",,"StudyData", "(Vol("&amp;$E$16&amp;")when  (LocalYear("&amp;$E$16&amp;")="&amp;$D$5&amp;" AND LocalMonth("&amp;$E$16&amp;")="&amp;$C$5&amp;" AND LocalDay("&amp;$E$16&amp;")="&amp;$B$5&amp;" AND LocalHour("&amp;$E$16&amp;")="&amp;F269&amp;" AND LocalMinute("&amp;$E$16&amp;")="&amp;G269&amp;"))", "Bar", "", "Close", "5", "0", "", "", "","FALSE","T"))</f>
        <v/>
      </c>
      <c r="W269" s="115" t="str">
        <f>IF(O269=1,"",RTD("cqg.rtd",,"StudyData", "(Vol("&amp;$E$17&amp;")when  (LocalYear("&amp;$E$17&amp;")="&amp;$D$6&amp;" AND LocalMonth("&amp;$E$17&amp;")="&amp;$C$6&amp;" AND LocalDay("&amp;$E$17&amp;")="&amp;$B$6&amp;" AND LocalHour("&amp;$E$17&amp;")="&amp;F269&amp;" AND LocalMinute("&amp;$E$17&amp;")="&amp;G269&amp;"))", "Bar", "", "Close", "5", "0", "", "", "","FALSE","T"))</f>
        <v/>
      </c>
      <c r="X269" s="115" t="str">
        <f>IF(O269=1,"",RTD("cqg.rtd",,"StudyData", "(Vol("&amp;$E$18&amp;")when  (LocalYear("&amp;$E$18&amp;")="&amp;$D$7&amp;" AND LocalMonth("&amp;$E$18&amp;")="&amp;$C$7&amp;" AND LocalDay("&amp;$E$18&amp;")="&amp;$B$7&amp;" AND LocalHour("&amp;$E$18&amp;")="&amp;F269&amp;" AND LocalMinute("&amp;$E$18&amp;")="&amp;G269&amp;"))", "Bar", "", "Close", "5", "0", "", "", "","FALSE","T"))</f>
        <v/>
      </c>
      <c r="Y269" s="115" t="str">
        <f>IF(O269=1,"",RTD("cqg.rtd",,"StudyData", "(Vol("&amp;$E$19&amp;")when  (LocalYear("&amp;$E$19&amp;")="&amp;$D$8&amp;" AND LocalMonth("&amp;$E$19&amp;")="&amp;$C$8&amp;" AND LocalDay("&amp;$E$19&amp;")="&amp;$B$8&amp;" AND LocalHour("&amp;$E$19&amp;")="&amp;F269&amp;" AND LocalMinute("&amp;$E$19&amp;")="&amp;G269&amp;"))", "Bar", "", "Close", "5", "0", "", "", "","FALSE","T"))</f>
        <v/>
      </c>
      <c r="Z269" s="115" t="str">
        <f>IF(O269=1,"",RTD("cqg.rtd",,"StudyData", "(Vol("&amp;$E$20&amp;")when  (LocalYear("&amp;$E$20&amp;")="&amp;$D$9&amp;" AND LocalMonth("&amp;$E$20&amp;")="&amp;$C$9&amp;" AND LocalDay("&amp;$E$20&amp;")="&amp;$B$9&amp;" AND LocalHour("&amp;$E$20&amp;")="&amp;F269&amp;" AND LocalMinute("&amp;$E$20&amp;")="&amp;G269&amp;"))", "Bar", "", "Close", "5", "0", "", "", "","FALSE","T"))</f>
        <v/>
      </c>
      <c r="AA269" s="115" t="str">
        <f>IF(O269=1,"",RTD("cqg.rtd",,"StudyData", "(Vol("&amp;$E$21&amp;")when  (LocalYear("&amp;$E$21&amp;")="&amp;$D$10&amp;" AND LocalMonth("&amp;$E$21&amp;")="&amp;$C$10&amp;" AND LocalDay("&amp;$E$21&amp;")="&amp;$B$10&amp;" AND LocalHour("&amp;$E$21&amp;")="&amp;F269&amp;" AND LocalMinute("&amp;$E$21&amp;")="&amp;G269&amp;"))", "Bar", "", "Close", "5", "0", "", "", "","FALSE","T"))</f>
        <v/>
      </c>
      <c r="AB269" s="115" t="str">
        <f>IF(O269=1,"",RTD("cqg.rtd",,"StudyData", "(Vol("&amp;$E$21&amp;")when  (LocalYear("&amp;$E$21&amp;")="&amp;$D$11&amp;" AND LocalMonth("&amp;$E$21&amp;")="&amp;$C$11&amp;" AND LocalDay("&amp;$E$21&amp;")="&amp;$B$11&amp;" AND LocalHour("&amp;$E$21&amp;")="&amp;F269&amp;" AND LocalMinute("&amp;$E$21&amp;")="&amp;G269&amp;"))", "Bar", "", "Close", "5", "0", "", "", "","FALSE","T"))</f>
        <v/>
      </c>
      <c r="AC269" s="116" t="str">
        <f t="shared" si="37"/>
        <v/>
      </c>
      <c r="AE269" s="115" t="str">
        <f ca="1">IF($R269=1,SUM($S$1:S269),"")</f>
        <v/>
      </c>
      <c r="AF269" s="115" t="str">
        <f ca="1">IF($R269=1,SUM($T$1:T269),"")</f>
        <v/>
      </c>
      <c r="AG269" s="115" t="str">
        <f ca="1">IF($R269=1,SUM($U$1:U269),"")</f>
        <v/>
      </c>
      <c r="AH269" s="115" t="str">
        <f ca="1">IF($R269=1,SUM($V$1:V269),"")</f>
        <v/>
      </c>
      <c r="AI269" s="115" t="str">
        <f ca="1">IF($R269=1,SUM($W$1:W269),"")</f>
        <v/>
      </c>
      <c r="AJ269" s="115" t="str">
        <f ca="1">IF($R269=1,SUM($X$1:X269),"")</f>
        <v/>
      </c>
      <c r="AK269" s="115" t="str">
        <f ca="1">IF($R269=1,SUM($Y$1:Y269),"")</f>
        <v/>
      </c>
      <c r="AL269" s="115" t="str">
        <f ca="1">IF($R269=1,SUM($Z$1:Z269),"")</f>
        <v/>
      </c>
      <c r="AM269" s="115" t="str">
        <f ca="1">IF($R269=1,SUM($AA$1:AA269),"")</f>
        <v/>
      </c>
      <c r="AN269" s="115" t="str">
        <f ca="1">IF($R269=1,SUM($AB$1:AB269),"")</f>
        <v/>
      </c>
      <c r="AO269" s="115" t="str">
        <f ca="1">IF($R269=1,SUM($AC$1:AC269),"")</f>
        <v/>
      </c>
      <c r="AQ269" s="120" t="str">
        <f t="shared" si="42"/>
        <v>29:40</v>
      </c>
    </row>
    <row r="270" spans="6:43" x14ac:dyDescent="0.3">
      <c r="F270" s="115">
        <f t="shared" si="43"/>
        <v>29</v>
      </c>
      <c r="G270" s="117">
        <f t="shared" si="38"/>
        <v>45</v>
      </c>
      <c r="H270" s="118">
        <f t="shared" si="39"/>
        <v>1.2395833333333333</v>
      </c>
      <c r="K270" s="116" t="str">
        <f xml:space="preserve"> IF(O270=1,"",RTD("cqg.rtd",,"StudyData",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/>
      </c>
      <c r="L270" s="116" t="e">
        <f>IF(K270="",NA(),RTD("cqg.rtd",,"StudyData",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>#N/A</v>
      </c>
      <c r="O270" s="115">
        <f t="shared" si="40"/>
        <v>1</v>
      </c>
      <c r="R270" s="115">
        <f t="shared" ca="1" si="41"/>
        <v>1.2339999999999742</v>
      </c>
      <c r="S270" s="115" t="str">
        <f>IF(O270=1,"",RTD("cqg.rtd",,"StudyData", "(Vol("&amp;$E$13&amp;")when  (LocalYear("&amp;$E$13&amp;")="&amp;$D$2&amp;" AND LocalMonth("&amp;$E$13&amp;")="&amp;$C$2&amp;" AND LocalDay("&amp;$E$13&amp;")="&amp;$B$2&amp;" AND LocalHour("&amp;$E$13&amp;")="&amp;F270&amp;" AND LocalMinute("&amp;$E$13&amp;")="&amp;G270&amp;"))", "Bar", "", "Close", "5", "0", "", "", "","FALSE","T"))</f>
        <v/>
      </c>
      <c r="T270" s="115" t="str">
        <f>IF(O270=1,"",RTD("cqg.rtd",,"StudyData", "(Vol("&amp;$E$14&amp;")when  (LocalYear("&amp;$E$14&amp;")="&amp;$D$3&amp;" AND LocalMonth("&amp;$E$14&amp;")="&amp;$C$3&amp;" AND LocalDay("&amp;$E$14&amp;")="&amp;$B$3&amp;" AND LocalHour("&amp;$E$14&amp;")="&amp;F270&amp;" AND LocalMinute("&amp;$E$14&amp;")="&amp;G270&amp;"))", "Bar", "", "Close", "5", "0", "", "", "","FALSE","T"))</f>
        <v/>
      </c>
      <c r="U270" s="115" t="str">
        <f>IF(O270=1,"",RTD("cqg.rtd",,"StudyData", "(Vol("&amp;$E$15&amp;")when  (LocalYear("&amp;$E$15&amp;")="&amp;$D$4&amp;" AND LocalMonth("&amp;$E$15&amp;")="&amp;$C$4&amp;" AND LocalDay("&amp;$E$15&amp;")="&amp;$B$4&amp;" AND LocalHour("&amp;$E$15&amp;")="&amp;F270&amp;" AND LocalMinute("&amp;$E$15&amp;")="&amp;G270&amp;"))", "Bar", "", "Close", "5", "0", "", "", "","FALSE","T"))</f>
        <v/>
      </c>
      <c r="V270" s="115" t="str">
        <f>IF(O270=1,"",RTD("cqg.rtd",,"StudyData", "(Vol("&amp;$E$16&amp;")when  (LocalYear("&amp;$E$16&amp;")="&amp;$D$5&amp;" AND LocalMonth("&amp;$E$16&amp;")="&amp;$C$5&amp;" AND LocalDay("&amp;$E$16&amp;")="&amp;$B$5&amp;" AND LocalHour("&amp;$E$16&amp;")="&amp;F270&amp;" AND LocalMinute("&amp;$E$16&amp;")="&amp;G270&amp;"))", "Bar", "", "Close", "5", "0", "", "", "","FALSE","T"))</f>
        <v/>
      </c>
      <c r="W270" s="115" t="str">
        <f>IF(O270=1,"",RTD("cqg.rtd",,"StudyData", "(Vol("&amp;$E$17&amp;")when  (LocalYear("&amp;$E$17&amp;")="&amp;$D$6&amp;" AND LocalMonth("&amp;$E$17&amp;")="&amp;$C$6&amp;" AND LocalDay("&amp;$E$17&amp;")="&amp;$B$6&amp;" AND LocalHour("&amp;$E$17&amp;")="&amp;F270&amp;" AND LocalMinute("&amp;$E$17&amp;")="&amp;G270&amp;"))", "Bar", "", "Close", "5", "0", "", "", "","FALSE","T"))</f>
        <v/>
      </c>
      <c r="X270" s="115" t="str">
        <f>IF(O270=1,"",RTD("cqg.rtd",,"StudyData", "(Vol("&amp;$E$18&amp;")when  (LocalYear("&amp;$E$18&amp;")="&amp;$D$7&amp;" AND LocalMonth("&amp;$E$18&amp;")="&amp;$C$7&amp;" AND LocalDay("&amp;$E$18&amp;")="&amp;$B$7&amp;" AND LocalHour("&amp;$E$18&amp;")="&amp;F270&amp;" AND LocalMinute("&amp;$E$18&amp;")="&amp;G270&amp;"))", "Bar", "", "Close", "5", "0", "", "", "","FALSE","T"))</f>
        <v/>
      </c>
      <c r="Y270" s="115" t="str">
        <f>IF(O270=1,"",RTD("cqg.rtd",,"StudyData", "(Vol("&amp;$E$19&amp;")when  (LocalYear("&amp;$E$19&amp;")="&amp;$D$8&amp;" AND LocalMonth("&amp;$E$19&amp;")="&amp;$C$8&amp;" AND LocalDay("&amp;$E$19&amp;")="&amp;$B$8&amp;" AND LocalHour("&amp;$E$19&amp;")="&amp;F270&amp;" AND LocalMinute("&amp;$E$19&amp;")="&amp;G270&amp;"))", "Bar", "", "Close", "5", "0", "", "", "","FALSE","T"))</f>
        <v/>
      </c>
      <c r="Z270" s="115" t="str">
        <f>IF(O270=1,"",RTD("cqg.rtd",,"StudyData", "(Vol("&amp;$E$20&amp;")when  (LocalYear("&amp;$E$20&amp;")="&amp;$D$9&amp;" AND LocalMonth("&amp;$E$20&amp;")="&amp;$C$9&amp;" AND LocalDay("&amp;$E$20&amp;")="&amp;$B$9&amp;" AND LocalHour("&amp;$E$20&amp;")="&amp;F270&amp;" AND LocalMinute("&amp;$E$20&amp;")="&amp;G270&amp;"))", "Bar", "", "Close", "5", "0", "", "", "","FALSE","T"))</f>
        <v/>
      </c>
      <c r="AA270" s="115" t="str">
        <f>IF(O270=1,"",RTD("cqg.rtd",,"StudyData", "(Vol("&amp;$E$21&amp;")when  (LocalYear("&amp;$E$21&amp;")="&amp;$D$10&amp;" AND LocalMonth("&amp;$E$21&amp;")="&amp;$C$10&amp;" AND LocalDay("&amp;$E$21&amp;")="&amp;$B$10&amp;" AND LocalHour("&amp;$E$21&amp;")="&amp;F270&amp;" AND LocalMinute("&amp;$E$21&amp;")="&amp;G270&amp;"))", "Bar", "", "Close", "5", "0", "", "", "","FALSE","T"))</f>
        <v/>
      </c>
      <c r="AB270" s="115" t="str">
        <f>IF(O270=1,"",RTD("cqg.rtd",,"StudyData", "(Vol("&amp;$E$21&amp;")when  (LocalYear("&amp;$E$21&amp;")="&amp;$D$11&amp;" AND LocalMonth("&amp;$E$21&amp;")="&amp;$C$11&amp;" AND LocalDay("&amp;$E$21&amp;")="&amp;$B$11&amp;" AND LocalHour("&amp;$E$21&amp;")="&amp;F270&amp;" AND LocalMinute("&amp;$E$21&amp;")="&amp;G270&amp;"))", "Bar", "", "Close", "5", "0", "", "", "","FALSE","T"))</f>
        <v/>
      </c>
      <c r="AC270" s="116" t="str">
        <f t="shared" si="37"/>
        <v/>
      </c>
      <c r="AE270" s="115" t="str">
        <f ca="1">IF($R270=1,SUM($S$1:S270),"")</f>
        <v/>
      </c>
      <c r="AF270" s="115" t="str">
        <f ca="1">IF($R270=1,SUM($T$1:T270),"")</f>
        <v/>
      </c>
      <c r="AG270" s="115" t="str">
        <f ca="1">IF($R270=1,SUM($U$1:U270),"")</f>
        <v/>
      </c>
      <c r="AH270" s="115" t="str">
        <f ca="1">IF($R270=1,SUM($V$1:V270),"")</f>
        <v/>
      </c>
      <c r="AI270" s="115" t="str">
        <f ca="1">IF($R270=1,SUM($W$1:W270),"")</f>
        <v/>
      </c>
      <c r="AJ270" s="115" t="str">
        <f ca="1">IF($R270=1,SUM($X$1:X270),"")</f>
        <v/>
      </c>
      <c r="AK270" s="115" t="str">
        <f ca="1">IF($R270=1,SUM($Y$1:Y270),"")</f>
        <v/>
      </c>
      <c r="AL270" s="115" t="str">
        <f ca="1">IF($R270=1,SUM($Z$1:Z270),"")</f>
        <v/>
      </c>
      <c r="AM270" s="115" t="str">
        <f ca="1">IF($R270=1,SUM($AA$1:AA270),"")</f>
        <v/>
      </c>
      <c r="AN270" s="115" t="str">
        <f ca="1">IF($R270=1,SUM($AB$1:AB270),"")</f>
        <v/>
      </c>
      <c r="AO270" s="115" t="str">
        <f ca="1">IF($R270=1,SUM($AC$1:AC270),"")</f>
        <v/>
      </c>
      <c r="AQ270" s="120" t="str">
        <f t="shared" si="42"/>
        <v>29:45</v>
      </c>
    </row>
    <row r="271" spans="6:43" x14ac:dyDescent="0.3">
      <c r="F271" s="115">
        <f t="shared" si="43"/>
        <v>29</v>
      </c>
      <c r="G271" s="117">
        <f t="shared" si="38"/>
        <v>50</v>
      </c>
      <c r="H271" s="118">
        <f t="shared" si="39"/>
        <v>1.2430555555555556</v>
      </c>
      <c r="K271" s="116" t="str">
        <f xml:space="preserve"> IF(O271=1,"",RTD("cqg.rtd",,"StudyData",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/>
      </c>
      <c r="L271" s="116" t="e">
        <f>IF(K271="",NA(),RTD("cqg.rtd",,"StudyData",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>#N/A</v>
      </c>
      <c r="O271" s="115">
        <f t="shared" si="40"/>
        <v>1</v>
      </c>
      <c r="R271" s="115">
        <f t="shared" ca="1" si="41"/>
        <v>1.2349999999999741</v>
      </c>
      <c r="S271" s="115" t="str">
        <f>IF(O271=1,"",RTD("cqg.rtd",,"StudyData", "(Vol("&amp;$E$13&amp;")when  (LocalYear("&amp;$E$13&amp;")="&amp;$D$2&amp;" AND LocalMonth("&amp;$E$13&amp;")="&amp;$C$2&amp;" AND LocalDay("&amp;$E$13&amp;")="&amp;$B$2&amp;" AND LocalHour("&amp;$E$13&amp;")="&amp;F271&amp;" AND LocalMinute("&amp;$E$13&amp;")="&amp;G271&amp;"))", "Bar", "", "Close", "5", "0", "", "", "","FALSE","T"))</f>
        <v/>
      </c>
      <c r="T271" s="115" t="str">
        <f>IF(O271=1,"",RTD("cqg.rtd",,"StudyData", "(Vol("&amp;$E$14&amp;")when  (LocalYear("&amp;$E$14&amp;")="&amp;$D$3&amp;" AND LocalMonth("&amp;$E$14&amp;")="&amp;$C$3&amp;" AND LocalDay("&amp;$E$14&amp;")="&amp;$B$3&amp;" AND LocalHour("&amp;$E$14&amp;")="&amp;F271&amp;" AND LocalMinute("&amp;$E$14&amp;")="&amp;G271&amp;"))", "Bar", "", "Close", "5", "0", "", "", "","FALSE","T"))</f>
        <v/>
      </c>
      <c r="U271" s="115" t="str">
        <f>IF(O271=1,"",RTD("cqg.rtd",,"StudyData", "(Vol("&amp;$E$15&amp;")when  (LocalYear("&amp;$E$15&amp;")="&amp;$D$4&amp;" AND LocalMonth("&amp;$E$15&amp;")="&amp;$C$4&amp;" AND LocalDay("&amp;$E$15&amp;")="&amp;$B$4&amp;" AND LocalHour("&amp;$E$15&amp;")="&amp;F271&amp;" AND LocalMinute("&amp;$E$15&amp;")="&amp;G271&amp;"))", "Bar", "", "Close", "5", "0", "", "", "","FALSE","T"))</f>
        <v/>
      </c>
      <c r="V271" s="115" t="str">
        <f>IF(O271=1,"",RTD("cqg.rtd",,"StudyData", "(Vol("&amp;$E$16&amp;")when  (LocalYear("&amp;$E$16&amp;")="&amp;$D$5&amp;" AND LocalMonth("&amp;$E$16&amp;")="&amp;$C$5&amp;" AND LocalDay("&amp;$E$16&amp;")="&amp;$B$5&amp;" AND LocalHour("&amp;$E$16&amp;")="&amp;F271&amp;" AND LocalMinute("&amp;$E$16&amp;")="&amp;G271&amp;"))", "Bar", "", "Close", "5", "0", "", "", "","FALSE","T"))</f>
        <v/>
      </c>
      <c r="W271" s="115" t="str">
        <f>IF(O271=1,"",RTD("cqg.rtd",,"StudyData", "(Vol("&amp;$E$17&amp;")when  (LocalYear("&amp;$E$17&amp;")="&amp;$D$6&amp;" AND LocalMonth("&amp;$E$17&amp;")="&amp;$C$6&amp;" AND LocalDay("&amp;$E$17&amp;")="&amp;$B$6&amp;" AND LocalHour("&amp;$E$17&amp;")="&amp;F271&amp;" AND LocalMinute("&amp;$E$17&amp;")="&amp;G271&amp;"))", "Bar", "", "Close", "5", "0", "", "", "","FALSE","T"))</f>
        <v/>
      </c>
      <c r="X271" s="115" t="str">
        <f>IF(O271=1,"",RTD("cqg.rtd",,"StudyData", "(Vol("&amp;$E$18&amp;")when  (LocalYear("&amp;$E$18&amp;")="&amp;$D$7&amp;" AND LocalMonth("&amp;$E$18&amp;")="&amp;$C$7&amp;" AND LocalDay("&amp;$E$18&amp;")="&amp;$B$7&amp;" AND LocalHour("&amp;$E$18&amp;")="&amp;F271&amp;" AND LocalMinute("&amp;$E$18&amp;")="&amp;G271&amp;"))", "Bar", "", "Close", "5", "0", "", "", "","FALSE","T"))</f>
        <v/>
      </c>
      <c r="Y271" s="115" t="str">
        <f>IF(O271=1,"",RTD("cqg.rtd",,"StudyData", "(Vol("&amp;$E$19&amp;")when  (LocalYear("&amp;$E$19&amp;")="&amp;$D$8&amp;" AND LocalMonth("&amp;$E$19&amp;")="&amp;$C$8&amp;" AND LocalDay("&amp;$E$19&amp;")="&amp;$B$8&amp;" AND LocalHour("&amp;$E$19&amp;")="&amp;F271&amp;" AND LocalMinute("&amp;$E$19&amp;")="&amp;G271&amp;"))", "Bar", "", "Close", "5", "0", "", "", "","FALSE","T"))</f>
        <v/>
      </c>
      <c r="Z271" s="115" t="str">
        <f>IF(O271=1,"",RTD("cqg.rtd",,"StudyData", "(Vol("&amp;$E$20&amp;")when  (LocalYear("&amp;$E$20&amp;")="&amp;$D$9&amp;" AND LocalMonth("&amp;$E$20&amp;")="&amp;$C$9&amp;" AND LocalDay("&amp;$E$20&amp;")="&amp;$B$9&amp;" AND LocalHour("&amp;$E$20&amp;")="&amp;F271&amp;" AND LocalMinute("&amp;$E$20&amp;")="&amp;G271&amp;"))", "Bar", "", "Close", "5", "0", "", "", "","FALSE","T"))</f>
        <v/>
      </c>
      <c r="AA271" s="115" t="str">
        <f>IF(O271=1,"",RTD("cqg.rtd",,"StudyData", "(Vol("&amp;$E$21&amp;")when  (LocalYear("&amp;$E$21&amp;")="&amp;$D$10&amp;" AND LocalMonth("&amp;$E$21&amp;")="&amp;$C$10&amp;" AND LocalDay("&amp;$E$21&amp;")="&amp;$B$10&amp;" AND LocalHour("&amp;$E$21&amp;")="&amp;F271&amp;" AND LocalMinute("&amp;$E$21&amp;")="&amp;G271&amp;"))", "Bar", "", "Close", "5", "0", "", "", "","FALSE","T"))</f>
        <v/>
      </c>
      <c r="AB271" s="115" t="str">
        <f>IF(O271=1,"",RTD("cqg.rtd",,"StudyData", "(Vol("&amp;$E$21&amp;")when  (LocalYear("&amp;$E$21&amp;")="&amp;$D$11&amp;" AND LocalMonth("&amp;$E$21&amp;")="&amp;$C$11&amp;" AND LocalDay("&amp;$E$21&amp;")="&amp;$B$11&amp;" AND LocalHour("&amp;$E$21&amp;")="&amp;F271&amp;" AND LocalMinute("&amp;$E$21&amp;")="&amp;G271&amp;"))", "Bar", "", "Close", "5", "0", "", "", "","FALSE","T"))</f>
        <v/>
      </c>
      <c r="AC271" s="116" t="str">
        <f t="shared" si="37"/>
        <v/>
      </c>
      <c r="AE271" s="115" t="str">
        <f ca="1">IF($R271=1,SUM($S$1:S271),"")</f>
        <v/>
      </c>
      <c r="AF271" s="115" t="str">
        <f ca="1">IF($R271=1,SUM($T$1:T271),"")</f>
        <v/>
      </c>
      <c r="AG271" s="115" t="str">
        <f ca="1">IF($R271=1,SUM($U$1:U271),"")</f>
        <v/>
      </c>
      <c r="AH271" s="115" t="str">
        <f ca="1">IF($R271=1,SUM($V$1:V271),"")</f>
        <v/>
      </c>
      <c r="AI271" s="115" t="str">
        <f ca="1">IF($R271=1,SUM($W$1:W271),"")</f>
        <v/>
      </c>
      <c r="AJ271" s="115" t="str">
        <f ca="1">IF($R271=1,SUM($X$1:X271),"")</f>
        <v/>
      </c>
      <c r="AK271" s="115" t="str">
        <f ca="1">IF($R271=1,SUM($Y$1:Y271),"")</f>
        <v/>
      </c>
      <c r="AL271" s="115" t="str">
        <f ca="1">IF($R271=1,SUM($Z$1:Z271),"")</f>
        <v/>
      </c>
      <c r="AM271" s="115" t="str">
        <f ca="1">IF($R271=1,SUM($AA$1:AA271),"")</f>
        <v/>
      </c>
      <c r="AN271" s="115" t="str">
        <f ca="1">IF($R271=1,SUM($AB$1:AB271),"")</f>
        <v/>
      </c>
      <c r="AO271" s="115" t="str">
        <f ca="1">IF($R271=1,SUM($AC$1:AC271),"")</f>
        <v/>
      </c>
      <c r="AQ271" s="120" t="str">
        <f t="shared" si="42"/>
        <v>29:50</v>
      </c>
    </row>
    <row r="272" spans="6:43" x14ac:dyDescent="0.3">
      <c r="F272" s="115">
        <f t="shared" si="43"/>
        <v>29</v>
      </c>
      <c r="G272" s="117">
        <f t="shared" si="38"/>
        <v>55</v>
      </c>
      <c r="H272" s="118">
        <f t="shared" si="39"/>
        <v>1.2465277777777779</v>
      </c>
      <c r="K272" s="116" t="str">
        <f xml:space="preserve"> IF(O272=1,"",RTD("cqg.rtd",,"StudyData",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/>
      </c>
      <c r="L272" s="116" t="e">
        <f>IF(K272="",NA(),RTD("cqg.rtd",,"StudyData",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>#N/A</v>
      </c>
      <c r="O272" s="115">
        <f t="shared" si="40"/>
        <v>1</v>
      </c>
      <c r="R272" s="115">
        <f t="shared" ca="1" si="41"/>
        <v>1.235999999999974</v>
      </c>
      <c r="S272" s="115" t="str">
        <f>IF(O272=1,"",RTD("cqg.rtd",,"StudyData", "(Vol("&amp;$E$13&amp;")when  (LocalYear("&amp;$E$13&amp;")="&amp;$D$2&amp;" AND LocalMonth("&amp;$E$13&amp;")="&amp;$C$2&amp;" AND LocalDay("&amp;$E$13&amp;")="&amp;$B$2&amp;" AND LocalHour("&amp;$E$13&amp;")="&amp;F272&amp;" AND LocalMinute("&amp;$E$13&amp;")="&amp;G272&amp;"))", "Bar", "", "Close", "5", "0", "", "", "","FALSE","T"))</f>
        <v/>
      </c>
      <c r="T272" s="115" t="str">
        <f>IF(O272=1,"",RTD("cqg.rtd",,"StudyData", "(Vol("&amp;$E$14&amp;")when  (LocalYear("&amp;$E$14&amp;")="&amp;$D$3&amp;" AND LocalMonth("&amp;$E$14&amp;")="&amp;$C$3&amp;" AND LocalDay("&amp;$E$14&amp;")="&amp;$B$3&amp;" AND LocalHour("&amp;$E$14&amp;")="&amp;F272&amp;" AND LocalMinute("&amp;$E$14&amp;")="&amp;G272&amp;"))", "Bar", "", "Close", "5", "0", "", "", "","FALSE","T"))</f>
        <v/>
      </c>
      <c r="U272" s="115" t="str">
        <f>IF(O272=1,"",RTD("cqg.rtd",,"StudyData", "(Vol("&amp;$E$15&amp;")when  (LocalYear("&amp;$E$15&amp;")="&amp;$D$4&amp;" AND LocalMonth("&amp;$E$15&amp;")="&amp;$C$4&amp;" AND LocalDay("&amp;$E$15&amp;")="&amp;$B$4&amp;" AND LocalHour("&amp;$E$15&amp;")="&amp;F272&amp;" AND LocalMinute("&amp;$E$15&amp;")="&amp;G272&amp;"))", "Bar", "", "Close", "5", "0", "", "", "","FALSE","T"))</f>
        <v/>
      </c>
      <c r="V272" s="115" t="str">
        <f>IF(O272=1,"",RTD("cqg.rtd",,"StudyData", "(Vol("&amp;$E$16&amp;")when  (LocalYear("&amp;$E$16&amp;")="&amp;$D$5&amp;" AND LocalMonth("&amp;$E$16&amp;")="&amp;$C$5&amp;" AND LocalDay("&amp;$E$16&amp;")="&amp;$B$5&amp;" AND LocalHour("&amp;$E$16&amp;")="&amp;F272&amp;" AND LocalMinute("&amp;$E$16&amp;")="&amp;G272&amp;"))", "Bar", "", "Close", "5", "0", "", "", "","FALSE","T"))</f>
        <v/>
      </c>
      <c r="W272" s="115" t="str">
        <f>IF(O272=1,"",RTD("cqg.rtd",,"StudyData", "(Vol("&amp;$E$17&amp;")when  (LocalYear("&amp;$E$17&amp;")="&amp;$D$6&amp;" AND LocalMonth("&amp;$E$17&amp;")="&amp;$C$6&amp;" AND LocalDay("&amp;$E$17&amp;")="&amp;$B$6&amp;" AND LocalHour("&amp;$E$17&amp;")="&amp;F272&amp;" AND LocalMinute("&amp;$E$17&amp;")="&amp;G272&amp;"))", "Bar", "", "Close", "5", "0", "", "", "","FALSE","T"))</f>
        <v/>
      </c>
      <c r="X272" s="115" t="str">
        <f>IF(O272=1,"",RTD("cqg.rtd",,"StudyData", "(Vol("&amp;$E$18&amp;")when  (LocalYear("&amp;$E$18&amp;")="&amp;$D$7&amp;" AND LocalMonth("&amp;$E$18&amp;")="&amp;$C$7&amp;" AND LocalDay("&amp;$E$18&amp;")="&amp;$B$7&amp;" AND LocalHour("&amp;$E$18&amp;")="&amp;F272&amp;" AND LocalMinute("&amp;$E$18&amp;")="&amp;G272&amp;"))", "Bar", "", "Close", "5", "0", "", "", "","FALSE","T"))</f>
        <v/>
      </c>
      <c r="Y272" s="115" t="str">
        <f>IF(O272=1,"",RTD("cqg.rtd",,"StudyData", "(Vol("&amp;$E$19&amp;")when  (LocalYear("&amp;$E$19&amp;")="&amp;$D$8&amp;" AND LocalMonth("&amp;$E$19&amp;")="&amp;$C$8&amp;" AND LocalDay("&amp;$E$19&amp;")="&amp;$B$8&amp;" AND LocalHour("&amp;$E$19&amp;")="&amp;F272&amp;" AND LocalMinute("&amp;$E$19&amp;")="&amp;G272&amp;"))", "Bar", "", "Close", "5", "0", "", "", "","FALSE","T"))</f>
        <v/>
      </c>
      <c r="Z272" s="115" t="str">
        <f>IF(O272=1,"",RTD("cqg.rtd",,"StudyData", "(Vol("&amp;$E$20&amp;")when  (LocalYear("&amp;$E$20&amp;")="&amp;$D$9&amp;" AND LocalMonth("&amp;$E$20&amp;")="&amp;$C$9&amp;" AND LocalDay("&amp;$E$20&amp;")="&amp;$B$9&amp;" AND LocalHour("&amp;$E$20&amp;")="&amp;F272&amp;" AND LocalMinute("&amp;$E$20&amp;")="&amp;G272&amp;"))", "Bar", "", "Close", "5", "0", "", "", "","FALSE","T"))</f>
        <v/>
      </c>
      <c r="AA272" s="115" t="str">
        <f>IF(O272=1,"",RTD("cqg.rtd",,"StudyData", "(Vol("&amp;$E$21&amp;")when  (LocalYear("&amp;$E$21&amp;")="&amp;$D$10&amp;" AND LocalMonth("&amp;$E$21&amp;")="&amp;$C$10&amp;" AND LocalDay("&amp;$E$21&amp;")="&amp;$B$10&amp;" AND LocalHour("&amp;$E$21&amp;")="&amp;F272&amp;" AND LocalMinute("&amp;$E$21&amp;")="&amp;G272&amp;"))", "Bar", "", "Close", "5", "0", "", "", "","FALSE","T"))</f>
        <v/>
      </c>
      <c r="AB272" s="115" t="str">
        <f>IF(O272=1,"",RTD("cqg.rtd",,"StudyData", "(Vol("&amp;$E$21&amp;")when  (LocalYear("&amp;$E$21&amp;")="&amp;$D$11&amp;" AND LocalMonth("&amp;$E$21&amp;")="&amp;$C$11&amp;" AND LocalDay("&amp;$E$21&amp;")="&amp;$B$11&amp;" AND LocalHour("&amp;$E$21&amp;")="&amp;F272&amp;" AND LocalMinute("&amp;$E$21&amp;")="&amp;G272&amp;"))", "Bar", "", "Close", "5", "0", "", "", "","FALSE","T"))</f>
        <v/>
      </c>
      <c r="AC272" s="116" t="str">
        <f t="shared" si="37"/>
        <v/>
      </c>
      <c r="AE272" s="115" t="str">
        <f ca="1">IF($R272=1,SUM($S$1:S272),"")</f>
        <v/>
      </c>
      <c r="AF272" s="115" t="str">
        <f ca="1">IF($R272=1,SUM($T$1:T272),"")</f>
        <v/>
      </c>
      <c r="AG272" s="115" t="str">
        <f ca="1">IF($R272=1,SUM($U$1:U272),"")</f>
        <v/>
      </c>
      <c r="AH272" s="115" t="str">
        <f ca="1">IF($R272=1,SUM($V$1:V272),"")</f>
        <v/>
      </c>
      <c r="AI272" s="115" t="str">
        <f ca="1">IF($R272=1,SUM($W$1:W272),"")</f>
        <v/>
      </c>
      <c r="AJ272" s="115" t="str">
        <f ca="1">IF($R272=1,SUM($X$1:X272),"")</f>
        <v/>
      </c>
      <c r="AK272" s="115" t="str">
        <f ca="1">IF($R272=1,SUM($Y$1:Y272),"")</f>
        <v/>
      </c>
      <c r="AL272" s="115" t="str">
        <f ca="1">IF($R272=1,SUM($Z$1:Z272),"")</f>
        <v/>
      </c>
      <c r="AM272" s="115" t="str">
        <f ca="1">IF($R272=1,SUM($AA$1:AA272),"")</f>
        <v/>
      </c>
      <c r="AN272" s="115" t="str">
        <f ca="1">IF($R272=1,SUM($AB$1:AB272),"")</f>
        <v/>
      </c>
      <c r="AO272" s="115" t="str">
        <f ca="1">IF($R272=1,SUM($AC$1:AC272),"")</f>
        <v/>
      </c>
      <c r="AQ272" s="120" t="str">
        <f t="shared" si="42"/>
        <v>29:55</v>
      </c>
    </row>
    <row r="273" spans="6:43" x14ac:dyDescent="0.3">
      <c r="F273" s="115">
        <f t="shared" si="43"/>
        <v>30</v>
      </c>
      <c r="G273" s="117" t="str">
        <f t="shared" si="38"/>
        <v>00</v>
      </c>
      <c r="H273" s="118">
        <f t="shared" si="39"/>
        <v>1.25</v>
      </c>
      <c r="K273" s="116" t="str">
        <f xml:space="preserve"> IF(O273=1,"",RTD("cqg.rtd",,"StudyData",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/>
      </c>
      <c r="L273" s="116" t="e">
        <f>IF(K273="",NA(),RTD("cqg.rtd",,"StudyData",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>#N/A</v>
      </c>
      <c r="O273" s="115">
        <f t="shared" si="40"/>
        <v>1</v>
      </c>
      <c r="R273" s="115">
        <f t="shared" ca="1" si="41"/>
        <v>1.2369999999999739</v>
      </c>
      <c r="S273" s="115" t="str">
        <f>IF(O273=1,"",RTD("cqg.rtd",,"StudyData", "(Vol("&amp;$E$13&amp;")when  (LocalYear("&amp;$E$13&amp;")="&amp;$D$2&amp;" AND LocalMonth("&amp;$E$13&amp;")="&amp;$C$2&amp;" AND LocalDay("&amp;$E$13&amp;")="&amp;$B$2&amp;" AND LocalHour("&amp;$E$13&amp;")="&amp;F273&amp;" AND LocalMinute("&amp;$E$13&amp;")="&amp;G273&amp;"))", "Bar", "", "Close", "5", "0", "", "", "","FALSE","T"))</f>
        <v/>
      </c>
      <c r="T273" s="115" t="str">
        <f>IF(O273=1,"",RTD("cqg.rtd",,"StudyData", "(Vol("&amp;$E$14&amp;")when  (LocalYear("&amp;$E$14&amp;")="&amp;$D$3&amp;" AND LocalMonth("&amp;$E$14&amp;")="&amp;$C$3&amp;" AND LocalDay("&amp;$E$14&amp;")="&amp;$B$3&amp;" AND LocalHour("&amp;$E$14&amp;")="&amp;F273&amp;" AND LocalMinute("&amp;$E$14&amp;")="&amp;G273&amp;"))", "Bar", "", "Close", "5", "0", "", "", "","FALSE","T"))</f>
        <v/>
      </c>
      <c r="U273" s="115" t="str">
        <f>IF(O273=1,"",RTD("cqg.rtd",,"StudyData", "(Vol("&amp;$E$15&amp;")when  (LocalYear("&amp;$E$15&amp;")="&amp;$D$4&amp;" AND LocalMonth("&amp;$E$15&amp;")="&amp;$C$4&amp;" AND LocalDay("&amp;$E$15&amp;")="&amp;$B$4&amp;" AND LocalHour("&amp;$E$15&amp;")="&amp;F273&amp;" AND LocalMinute("&amp;$E$15&amp;")="&amp;G273&amp;"))", "Bar", "", "Close", "5", "0", "", "", "","FALSE","T"))</f>
        <v/>
      </c>
      <c r="V273" s="115" t="str">
        <f>IF(O273=1,"",RTD("cqg.rtd",,"StudyData", "(Vol("&amp;$E$16&amp;")when  (LocalYear("&amp;$E$16&amp;")="&amp;$D$5&amp;" AND LocalMonth("&amp;$E$16&amp;")="&amp;$C$5&amp;" AND LocalDay("&amp;$E$16&amp;")="&amp;$B$5&amp;" AND LocalHour("&amp;$E$16&amp;")="&amp;F273&amp;" AND LocalMinute("&amp;$E$16&amp;")="&amp;G273&amp;"))", "Bar", "", "Close", "5", "0", "", "", "","FALSE","T"))</f>
        <v/>
      </c>
      <c r="W273" s="115" t="str">
        <f>IF(O273=1,"",RTD("cqg.rtd",,"StudyData", "(Vol("&amp;$E$17&amp;")when  (LocalYear("&amp;$E$17&amp;")="&amp;$D$6&amp;" AND LocalMonth("&amp;$E$17&amp;")="&amp;$C$6&amp;" AND LocalDay("&amp;$E$17&amp;")="&amp;$B$6&amp;" AND LocalHour("&amp;$E$17&amp;")="&amp;F273&amp;" AND LocalMinute("&amp;$E$17&amp;")="&amp;G273&amp;"))", "Bar", "", "Close", "5", "0", "", "", "","FALSE","T"))</f>
        <v/>
      </c>
      <c r="X273" s="115" t="str">
        <f>IF(O273=1,"",RTD("cqg.rtd",,"StudyData", "(Vol("&amp;$E$18&amp;")when  (LocalYear("&amp;$E$18&amp;")="&amp;$D$7&amp;" AND LocalMonth("&amp;$E$18&amp;")="&amp;$C$7&amp;" AND LocalDay("&amp;$E$18&amp;")="&amp;$B$7&amp;" AND LocalHour("&amp;$E$18&amp;")="&amp;F273&amp;" AND LocalMinute("&amp;$E$18&amp;")="&amp;G273&amp;"))", "Bar", "", "Close", "5", "0", "", "", "","FALSE","T"))</f>
        <v/>
      </c>
      <c r="Y273" s="115" t="str">
        <f>IF(O273=1,"",RTD("cqg.rtd",,"StudyData", "(Vol("&amp;$E$19&amp;")when  (LocalYear("&amp;$E$19&amp;")="&amp;$D$8&amp;" AND LocalMonth("&amp;$E$19&amp;")="&amp;$C$8&amp;" AND LocalDay("&amp;$E$19&amp;")="&amp;$B$8&amp;" AND LocalHour("&amp;$E$19&amp;")="&amp;F273&amp;" AND LocalMinute("&amp;$E$19&amp;")="&amp;G273&amp;"))", "Bar", "", "Close", "5", "0", "", "", "","FALSE","T"))</f>
        <v/>
      </c>
      <c r="Z273" s="115" t="str">
        <f>IF(O273=1,"",RTD("cqg.rtd",,"StudyData", "(Vol("&amp;$E$20&amp;")when  (LocalYear("&amp;$E$20&amp;")="&amp;$D$9&amp;" AND LocalMonth("&amp;$E$20&amp;")="&amp;$C$9&amp;" AND LocalDay("&amp;$E$20&amp;")="&amp;$B$9&amp;" AND LocalHour("&amp;$E$20&amp;")="&amp;F273&amp;" AND LocalMinute("&amp;$E$20&amp;")="&amp;G273&amp;"))", "Bar", "", "Close", "5", "0", "", "", "","FALSE","T"))</f>
        <v/>
      </c>
      <c r="AA273" s="115" t="str">
        <f>IF(O273=1,"",RTD("cqg.rtd",,"StudyData", "(Vol("&amp;$E$21&amp;")when  (LocalYear("&amp;$E$21&amp;")="&amp;$D$10&amp;" AND LocalMonth("&amp;$E$21&amp;")="&amp;$C$10&amp;" AND LocalDay("&amp;$E$21&amp;")="&amp;$B$10&amp;" AND LocalHour("&amp;$E$21&amp;")="&amp;F273&amp;" AND LocalMinute("&amp;$E$21&amp;")="&amp;G273&amp;"))", "Bar", "", "Close", "5", "0", "", "", "","FALSE","T"))</f>
        <v/>
      </c>
      <c r="AB273" s="115" t="str">
        <f>IF(O273=1,"",RTD("cqg.rtd",,"StudyData", "(Vol("&amp;$E$21&amp;")when  (LocalYear("&amp;$E$21&amp;")="&amp;$D$11&amp;" AND LocalMonth("&amp;$E$21&amp;")="&amp;$C$11&amp;" AND LocalDay("&amp;$E$21&amp;")="&amp;$B$11&amp;" AND LocalHour("&amp;$E$21&amp;")="&amp;F273&amp;" AND LocalMinute("&amp;$E$21&amp;")="&amp;G273&amp;"))", "Bar", "", "Close", "5", "0", "", "", "","FALSE","T"))</f>
        <v/>
      </c>
      <c r="AC273" s="116" t="str">
        <f t="shared" si="37"/>
        <v/>
      </c>
      <c r="AE273" s="115" t="str">
        <f ca="1">IF($R273=1,SUM($S$1:S273),"")</f>
        <v/>
      </c>
      <c r="AF273" s="115" t="str">
        <f ca="1">IF($R273=1,SUM($T$1:T273),"")</f>
        <v/>
      </c>
      <c r="AG273" s="115" t="str">
        <f ca="1">IF($R273=1,SUM($U$1:U273),"")</f>
        <v/>
      </c>
      <c r="AH273" s="115" t="str">
        <f ca="1">IF($R273=1,SUM($V$1:V273),"")</f>
        <v/>
      </c>
      <c r="AI273" s="115" t="str">
        <f ca="1">IF($R273=1,SUM($W$1:W273),"")</f>
        <v/>
      </c>
      <c r="AJ273" s="115" t="str">
        <f ca="1">IF($R273=1,SUM($X$1:X273),"")</f>
        <v/>
      </c>
      <c r="AK273" s="115" t="str">
        <f ca="1">IF($R273=1,SUM($Y$1:Y273),"")</f>
        <v/>
      </c>
      <c r="AL273" s="115" t="str">
        <f ca="1">IF($R273=1,SUM($Z$1:Z273),"")</f>
        <v/>
      </c>
      <c r="AM273" s="115" t="str">
        <f ca="1">IF($R273=1,SUM($AA$1:AA273),"")</f>
        <v/>
      </c>
      <c r="AN273" s="115" t="str">
        <f ca="1">IF($R273=1,SUM($AB$1:AB273),"")</f>
        <v/>
      </c>
      <c r="AO273" s="115" t="str">
        <f ca="1">IF($R273=1,SUM($AC$1:AC273),"")</f>
        <v/>
      </c>
      <c r="AQ273" s="120" t="str">
        <f t="shared" si="42"/>
        <v>30:00</v>
      </c>
    </row>
    <row r="274" spans="6:43" x14ac:dyDescent="0.3">
      <c r="F274" s="115">
        <f t="shared" si="43"/>
        <v>30</v>
      </c>
      <c r="G274" s="117" t="str">
        <f t="shared" si="38"/>
        <v>05</v>
      </c>
      <c r="H274" s="118">
        <f t="shared" si="39"/>
        <v>1.2534722222222221</v>
      </c>
      <c r="K274" s="116" t="str">
        <f xml:space="preserve"> IF(O274=1,"",RTD("cqg.rtd",,"StudyData",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/>
      </c>
      <c r="L274" s="116" t="e">
        <f>IF(K274="",NA(),RTD("cqg.rtd",,"StudyData",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>#N/A</v>
      </c>
      <c r="O274" s="115">
        <f t="shared" si="40"/>
        <v>1</v>
      </c>
      <c r="R274" s="115">
        <f t="shared" ca="1" si="41"/>
        <v>1.2379999999999738</v>
      </c>
      <c r="S274" s="115" t="str">
        <f>IF(O274=1,"",RTD("cqg.rtd",,"StudyData", "(Vol("&amp;$E$13&amp;")when  (LocalYear("&amp;$E$13&amp;")="&amp;$D$2&amp;" AND LocalMonth("&amp;$E$13&amp;")="&amp;$C$2&amp;" AND LocalDay("&amp;$E$13&amp;")="&amp;$B$2&amp;" AND LocalHour("&amp;$E$13&amp;")="&amp;F274&amp;" AND LocalMinute("&amp;$E$13&amp;")="&amp;G274&amp;"))", "Bar", "", "Close", "5", "0", "", "", "","FALSE","T"))</f>
        <v/>
      </c>
      <c r="T274" s="115" t="str">
        <f>IF(O274=1,"",RTD("cqg.rtd",,"StudyData", "(Vol("&amp;$E$14&amp;")when  (LocalYear("&amp;$E$14&amp;")="&amp;$D$3&amp;" AND LocalMonth("&amp;$E$14&amp;")="&amp;$C$3&amp;" AND LocalDay("&amp;$E$14&amp;")="&amp;$B$3&amp;" AND LocalHour("&amp;$E$14&amp;")="&amp;F274&amp;" AND LocalMinute("&amp;$E$14&amp;")="&amp;G274&amp;"))", "Bar", "", "Close", "5", "0", "", "", "","FALSE","T"))</f>
        <v/>
      </c>
      <c r="U274" s="115" t="str">
        <f>IF(O274=1,"",RTD("cqg.rtd",,"StudyData", "(Vol("&amp;$E$15&amp;")when  (LocalYear("&amp;$E$15&amp;")="&amp;$D$4&amp;" AND LocalMonth("&amp;$E$15&amp;")="&amp;$C$4&amp;" AND LocalDay("&amp;$E$15&amp;")="&amp;$B$4&amp;" AND LocalHour("&amp;$E$15&amp;")="&amp;F274&amp;" AND LocalMinute("&amp;$E$15&amp;")="&amp;G274&amp;"))", "Bar", "", "Close", "5", "0", "", "", "","FALSE","T"))</f>
        <v/>
      </c>
      <c r="V274" s="115" t="str">
        <f>IF(O274=1,"",RTD("cqg.rtd",,"StudyData", "(Vol("&amp;$E$16&amp;")when  (LocalYear("&amp;$E$16&amp;")="&amp;$D$5&amp;" AND LocalMonth("&amp;$E$16&amp;")="&amp;$C$5&amp;" AND LocalDay("&amp;$E$16&amp;")="&amp;$B$5&amp;" AND LocalHour("&amp;$E$16&amp;")="&amp;F274&amp;" AND LocalMinute("&amp;$E$16&amp;")="&amp;G274&amp;"))", "Bar", "", "Close", "5", "0", "", "", "","FALSE","T"))</f>
        <v/>
      </c>
      <c r="W274" s="115" t="str">
        <f>IF(O274=1,"",RTD("cqg.rtd",,"StudyData", "(Vol("&amp;$E$17&amp;")when  (LocalYear("&amp;$E$17&amp;")="&amp;$D$6&amp;" AND LocalMonth("&amp;$E$17&amp;")="&amp;$C$6&amp;" AND LocalDay("&amp;$E$17&amp;")="&amp;$B$6&amp;" AND LocalHour("&amp;$E$17&amp;")="&amp;F274&amp;" AND LocalMinute("&amp;$E$17&amp;")="&amp;G274&amp;"))", "Bar", "", "Close", "5", "0", "", "", "","FALSE","T"))</f>
        <v/>
      </c>
      <c r="X274" s="115" t="str">
        <f>IF(O274=1,"",RTD("cqg.rtd",,"StudyData", "(Vol("&amp;$E$18&amp;")when  (LocalYear("&amp;$E$18&amp;")="&amp;$D$7&amp;" AND LocalMonth("&amp;$E$18&amp;")="&amp;$C$7&amp;" AND LocalDay("&amp;$E$18&amp;")="&amp;$B$7&amp;" AND LocalHour("&amp;$E$18&amp;")="&amp;F274&amp;" AND LocalMinute("&amp;$E$18&amp;")="&amp;G274&amp;"))", "Bar", "", "Close", "5", "0", "", "", "","FALSE","T"))</f>
        <v/>
      </c>
      <c r="Y274" s="115" t="str">
        <f>IF(O274=1,"",RTD("cqg.rtd",,"StudyData", "(Vol("&amp;$E$19&amp;")when  (LocalYear("&amp;$E$19&amp;")="&amp;$D$8&amp;" AND LocalMonth("&amp;$E$19&amp;")="&amp;$C$8&amp;" AND LocalDay("&amp;$E$19&amp;")="&amp;$B$8&amp;" AND LocalHour("&amp;$E$19&amp;")="&amp;F274&amp;" AND LocalMinute("&amp;$E$19&amp;")="&amp;G274&amp;"))", "Bar", "", "Close", "5", "0", "", "", "","FALSE","T"))</f>
        <v/>
      </c>
      <c r="Z274" s="115" t="str">
        <f>IF(O274=1,"",RTD("cqg.rtd",,"StudyData", "(Vol("&amp;$E$20&amp;")when  (LocalYear("&amp;$E$20&amp;")="&amp;$D$9&amp;" AND LocalMonth("&amp;$E$20&amp;")="&amp;$C$9&amp;" AND LocalDay("&amp;$E$20&amp;")="&amp;$B$9&amp;" AND LocalHour("&amp;$E$20&amp;")="&amp;F274&amp;" AND LocalMinute("&amp;$E$20&amp;")="&amp;G274&amp;"))", "Bar", "", "Close", "5", "0", "", "", "","FALSE","T"))</f>
        <v/>
      </c>
      <c r="AA274" s="115" t="str">
        <f>IF(O274=1,"",RTD("cqg.rtd",,"StudyData", "(Vol("&amp;$E$21&amp;")when  (LocalYear("&amp;$E$21&amp;")="&amp;$D$10&amp;" AND LocalMonth("&amp;$E$21&amp;")="&amp;$C$10&amp;" AND LocalDay("&amp;$E$21&amp;")="&amp;$B$10&amp;" AND LocalHour("&amp;$E$21&amp;")="&amp;F274&amp;" AND LocalMinute("&amp;$E$21&amp;")="&amp;G274&amp;"))", "Bar", "", "Close", "5", "0", "", "", "","FALSE","T"))</f>
        <v/>
      </c>
      <c r="AB274" s="115" t="str">
        <f>IF(O274=1,"",RTD("cqg.rtd",,"StudyData", "(Vol("&amp;$E$21&amp;")when  (LocalYear("&amp;$E$21&amp;")="&amp;$D$11&amp;" AND LocalMonth("&amp;$E$21&amp;")="&amp;$C$11&amp;" AND LocalDay("&amp;$E$21&amp;")="&amp;$B$11&amp;" AND LocalHour("&amp;$E$21&amp;")="&amp;F274&amp;" AND LocalMinute("&amp;$E$21&amp;")="&amp;G274&amp;"))", "Bar", "", "Close", "5", "0", "", "", "","FALSE","T"))</f>
        <v/>
      </c>
      <c r="AC274" s="116" t="str">
        <f t="shared" si="37"/>
        <v/>
      </c>
      <c r="AE274" s="115" t="str">
        <f ca="1">IF($R274=1,SUM($S$1:S274),"")</f>
        <v/>
      </c>
      <c r="AF274" s="115" t="str">
        <f ca="1">IF($R274=1,SUM($T$1:T274),"")</f>
        <v/>
      </c>
      <c r="AG274" s="115" t="str">
        <f ca="1">IF($R274=1,SUM($U$1:U274),"")</f>
        <v/>
      </c>
      <c r="AH274" s="115" t="str">
        <f ca="1">IF($R274=1,SUM($V$1:V274),"")</f>
        <v/>
      </c>
      <c r="AI274" s="115" t="str">
        <f ca="1">IF($R274=1,SUM($W$1:W274),"")</f>
        <v/>
      </c>
      <c r="AJ274" s="115" t="str">
        <f ca="1">IF($R274=1,SUM($X$1:X274),"")</f>
        <v/>
      </c>
      <c r="AK274" s="115" t="str">
        <f ca="1">IF($R274=1,SUM($Y$1:Y274),"")</f>
        <v/>
      </c>
      <c r="AL274" s="115" t="str">
        <f ca="1">IF($R274=1,SUM($Z$1:Z274),"")</f>
        <v/>
      </c>
      <c r="AM274" s="115" t="str">
        <f ca="1">IF($R274=1,SUM($AA$1:AA274),"")</f>
        <v/>
      </c>
      <c r="AN274" s="115" t="str">
        <f ca="1">IF($R274=1,SUM($AB$1:AB274),"")</f>
        <v/>
      </c>
      <c r="AO274" s="115" t="str">
        <f ca="1">IF($R274=1,SUM($AC$1:AC274),"")</f>
        <v/>
      </c>
      <c r="AQ274" s="120" t="str">
        <f t="shared" si="42"/>
        <v>30:05</v>
      </c>
    </row>
    <row r="275" spans="6:43" x14ac:dyDescent="0.3">
      <c r="F275" s="115">
        <f t="shared" si="43"/>
        <v>30</v>
      </c>
      <c r="G275" s="117">
        <f t="shared" si="38"/>
        <v>10</v>
      </c>
      <c r="H275" s="118">
        <f t="shared" si="39"/>
        <v>1.2569444444444444</v>
      </c>
      <c r="K275" s="116" t="str">
        <f xml:space="preserve"> IF(O275=1,"",RTD("cqg.rtd",,"StudyData",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/>
      </c>
      <c r="L275" s="116" t="e">
        <f>IF(K275="",NA(),RTD("cqg.rtd",,"StudyData",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>#N/A</v>
      </c>
      <c r="O275" s="115">
        <f t="shared" si="40"/>
        <v>1</v>
      </c>
      <c r="R275" s="115">
        <f t="shared" ca="1" si="41"/>
        <v>1.2389999999999737</v>
      </c>
      <c r="S275" s="115" t="str">
        <f>IF(O275=1,"",RTD("cqg.rtd",,"StudyData", "(Vol("&amp;$E$13&amp;")when  (LocalYear("&amp;$E$13&amp;")="&amp;$D$2&amp;" AND LocalMonth("&amp;$E$13&amp;")="&amp;$C$2&amp;" AND LocalDay("&amp;$E$13&amp;")="&amp;$B$2&amp;" AND LocalHour("&amp;$E$13&amp;")="&amp;F275&amp;" AND LocalMinute("&amp;$E$13&amp;")="&amp;G275&amp;"))", "Bar", "", "Close", "5", "0", "", "", "","FALSE","T"))</f>
        <v/>
      </c>
      <c r="T275" s="115" t="str">
        <f>IF(O275=1,"",RTD("cqg.rtd",,"StudyData", "(Vol("&amp;$E$14&amp;")when  (LocalYear("&amp;$E$14&amp;")="&amp;$D$3&amp;" AND LocalMonth("&amp;$E$14&amp;")="&amp;$C$3&amp;" AND LocalDay("&amp;$E$14&amp;")="&amp;$B$3&amp;" AND LocalHour("&amp;$E$14&amp;")="&amp;F275&amp;" AND LocalMinute("&amp;$E$14&amp;")="&amp;G275&amp;"))", "Bar", "", "Close", "5", "0", "", "", "","FALSE","T"))</f>
        <v/>
      </c>
      <c r="U275" s="115" t="str">
        <f>IF(O275=1,"",RTD("cqg.rtd",,"StudyData", "(Vol("&amp;$E$15&amp;")when  (LocalYear("&amp;$E$15&amp;")="&amp;$D$4&amp;" AND LocalMonth("&amp;$E$15&amp;")="&amp;$C$4&amp;" AND LocalDay("&amp;$E$15&amp;")="&amp;$B$4&amp;" AND LocalHour("&amp;$E$15&amp;")="&amp;F275&amp;" AND LocalMinute("&amp;$E$15&amp;")="&amp;G275&amp;"))", "Bar", "", "Close", "5", "0", "", "", "","FALSE","T"))</f>
        <v/>
      </c>
      <c r="V275" s="115" t="str">
        <f>IF(O275=1,"",RTD("cqg.rtd",,"StudyData", "(Vol("&amp;$E$16&amp;")when  (LocalYear("&amp;$E$16&amp;")="&amp;$D$5&amp;" AND LocalMonth("&amp;$E$16&amp;")="&amp;$C$5&amp;" AND LocalDay("&amp;$E$16&amp;")="&amp;$B$5&amp;" AND LocalHour("&amp;$E$16&amp;")="&amp;F275&amp;" AND LocalMinute("&amp;$E$16&amp;")="&amp;G275&amp;"))", "Bar", "", "Close", "5", "0", "", "", "","FALSE","T"))</f>
        <v/>
      </c>
      <c r="W275" s="115" t="str">
        <f>IF(O275=1,"",RTD("cqg.rtd",,"StudyData", "(Vol("&amp;$E$17&amp;")when  (LocalYear("&amp;$E$17&amp;")="&amp;$D$6&amp;" AND LocalMonth("&amp;$E$17&amp;")="&amp;$C$6&amp;" AND LocalDay("&amp;$E$17&amp;")="&amp;$B$6&amp;" AND LocalHour("&amp;$E$17&amp;")="&amp;F275&amp;" AND LocalMinute("&amp;$E$17&amp;")="&amp;G275&amp;"))", "Bar", "", "Close", "5", "0", "", "", "","FALSE","T"))</f>
        <v/>
      </c>
      <c r="X275" s="115" t="str">
        <f>IF(O275=1,"",RTD("cqg.rtd",,"StudyData", "(Vol("&amp;$E$18&amp;")when  (LocalYear("&amp;$E$18&amp;")="&amp;$D$7&amp;" AND LocalMonth("&amp;$E$18&amp;")="&amp;$C$7&amp;" AND LocalDay("&amp;$E$18&amp;")="&amp;$B$7&amp;" AND LocalHour("&amp;$E$18&amp;")="&amp;F275&amp;" AND LocalMinute("&amp;$E$18&amp;")="&amp;G275&amp;"))", "Bar", "", "Close", "5", "0", "", "", "","FALSE","T"))</f>
        <v/>
      </c>
      <c r="Y275" s="115" t="str">
        <f>IF(O275=1,"",RTD("cqg.rtd",,"StudyData", "(Vol("&amp;$E$19&amp;")when  (LocalYear("&amp;$E$19&amp;")="&amp;$D$8&amp;" AND LocalMonth("&amp;$E$19&amp;")="&amp;$C$8&amp;" AND LocalDay("&amp;$E$19&amp;")="&amp;$B$8&amp;" AND LocalHour("&amp;$E$19&amp;")="&amp;F275&amp;" AND LocalMinute("&amp;$E$19&amp;")="&amp;G275&amp;"))", "Bar", "", "Close", "5", "0", "", "", "","FALSE","T"))</f>
        <v/>
      </c>
      <c r="Z275" s="115" t="str">
        <f>IF(O275=1,"",RTD("cqg.rtd",,"StudyData", "(Vol("&amp;$E$20&amp;")when  (LocalYear("&amp;$E$20&amp;")="&amp;$D$9&amp;" AND LocalMonth("&amp;$E$20&amp;")="&amp;$C$9&amp;" AND LocalDay("&amp;$E$20&amp;")="&amp;$B$9&amp;" AND LocalHour("&amp;$E$20&amp;")="&amp;F275&amp;" AND LocalMinute("&amp;$E$20&amp;")="&amp;G275&amp;"))", "Bar", "", "Close", "5", "0", "", "", "","FALSE","T"))</f>
        <v/>
      </c>
      <c r="AA275" s="115" t="str">
        <f>IF(O275=1,"",RTD("cqg.rtd",,"StudyData", "(Vol("&amp;$E$21&amp;")when  (LocalYear("&amp;$E$21&amp;")="&amp;$D$10&amp;" AND LocalMonth("&amp;$E$21&amp;")="&amp;$C$10&amp;" AND LocalDay("&amp;$E$21&amp;")="&amp;$B$10&amp;" AND LocalHour("&amp;$E$21&amp;")="&amp;F275&amp;" AND LocalMinute("&amp;$E$21&amp;")="&amp;G275&amp;"))", "Bar", "", "Close", "5", "0", "", "", "","FALSE","T"))</f>
        <v/>
      </c>
      <c r="AB275" s="115" t="str">
        <f>IF(O275=1,"",RTD("cqg.rtd",,"StudyData", "(Vol("&amp;$E$21&amp;")when  (LocalYear("&amp;$E$21&amp;")="&amp;$D$11&amp;" AND LocalMonth("&amp;$E$21&amp;")="&amp;$C$11&amp;" AND LocalDay("&amp;$E$21&amp;")="&amp;$B$11&amp;" AND LocalHour("&amp;$E$21&amp;")="&amp;F275&amp;" AND LocalMinute("&amp;$E$21&amp;")="&amp;G275&amp;"))", "Bar", "", "Close", "5", "0", "", "", "","FALSE","T"))</f>
        <v/>
      </c>
      <c r="AC275" s="116" t="str">
        <f t="shared" si="37"/>
        <v/>
      </c>
      <c r="AE275" s="115" t="str">
        <f ca="1">IF($R275=1,SUM($S$1:S275),"")</f>
        <v/>
      </c>
      <c r="AF275" s="115" t="str">
        <f ca="1">IF($R275=1,SUM($T$1:T275),"")</f>
        <v/>
      </c>
      <c r="AG275" s="115" t="str">
        <f ca="1">IF($R275=1,SUM($U$1:U275),"")</f>
        <v/>
      </c>
      <c r="AH275" s="115" t="str">
        <f ca="1">IF($R275=1,SUM($V$1:V275),"")</f>
        <v/>
      </c>
      <c r="AI275" s="115" t="str">
        <f ca="1">IF($R275=1,SUM($W$1:W275),"")</f>
        <v/>
      </c>
      <c r="AJ275" s="115" t="str">
        <f ca="1">IF($R275=1,SUM($X$1:X275),"")</f>
        <v/>
      </c>
      <c r="AK275" s="115" t="str">
        <f ca="1">IF($R275=1,SUM($Y$1:Y275),"")</f>
        <v/>
      </c>
      <c r="AL275" s="115" t="str">
        <f ca="1">IF($R275=1,SUM($Z$1:Z275),"")</f>
        <v/>
      </c>
      <c r="AM275" s="115" t="str">
        <f ca="1">IF($R275=1,SUM($AA$1:AA275),"")</f>
        <v/>
      </c>
      <c r="AN275" s="115" t="str">
        <f ca="1">IF($R275=1,SUM($AB$1:AB275),"")</f>
        <v/>
      </c>
      <c r="AO275" s="115" t="str">
        <f ca="1">IF($R275=1,SUM($AC$1:AC275),"")</f>
        <v/>
      </c>
      <c r="AQ275" s="120" t="str">
        <f t="shared" si="42"/>
        <v>30:10</v>
      </c>
    </row>
    <row r="276" spans="6:43" x14ac:dyDescent="0.3">
      <c r="F276" s="115">
        <f t="shared" si="43"/>
        <v>30</v>
      </c>
      <c r="G276" s="117">
        <f t="shared" si="38"/>
        <v>15</v>
      </c>
      <c r="H276" s="118">
        <f t="shared" si="39"/>
        <v>1.2604166666666667</v>
      </c>
      <c r="K276" s="116" t="str">
        <f xml:space="preserve"> IF(O276=1,"",RTD("cqg.rtd",,"StudyData",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/>
      </c>
      <c r="L276" s="116" t="e">
        <f>IF(K276="",NA(),RTD("cqg.rtd",,"StudyData",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>#N/A</v>
      </c>
      <c r="O276" s="115">
        <f t="shared" si="40"/>
        <v>1</v>
      </c>
      <c r="R276" s="115">
        <f t="shared" ca="1" si="41"/>
        <v>1.2399999999999736</v>
      </c>
      <c r="S276" s="115" t="str">
        <f>IF(O276=1,"",RTD("cqg.rtd",,"StudyData", "(Vol("&amp;$E$13&amp;")when  (LocalYear("&amp;$E$13&amp;")="&amp;$D$2&amp;" AND LocalMonth("&amp;$E$13&amp;")="&amp;$C$2&amp;" AND LocalDay("&amp;$E$13&amp;")="&amp;$B$2&amp;" AND LocalHour("&amp;$E$13&amp;")="&amp;F276&amp;" AND LocalMinute("&amp;$E$13&amp;")="&amp;G276&amp;"))", "Bar", "", "Close", "5", "0", "", "", "","FALSE","T"))</f>
        <v/>
      </c>
      <c r="T276" s="115" t="str">
        <f>IF(O276=1,"",RTD("cqg.rtd",,"StudyData", "(Vol("&amp;$E$14&amp;")when  (LocalYear("&amp;$E$14&amp;")="&amp;$D$3&amp;" AND LocalMonth("&amp;$E$14&amp;")="&amp;$C$3&amp;" AND LocalDay("&amp;$E$14&amp;")="&amp;$B$3&amp;" AND LocalHour("&amp;$E$14&amp;")="&amp;F276&amp;" AND LocalMinute("&amp;$E$14&amp;")="&amp;G276&amp;"))", "Bar", "", "Close", "5", "0", "", "", "","FALSE","T"))</f>
        <v/>
      </c>
      <c r="U276" s="115" t="str">
        <f>IF(O276=1,"",RTD("cqg.rtd",,"StudyData", "(Vol("&amp;$E$15&amp;")when  (LocalYear("&amp;$E$15&amp;")="&amp;$D$4&amp;" AND LocalMonth("&amp;$E$15&amp;")="&amp;$C$4&amp;" AND LocalDay("&amp;$E$15&amp;")="&amp;$B$4&amp;" AND LocalHour("&amp;$E$15&amp;")="&amp;F276&amp;" AND LocalMinute("&amp;$E$15&amp;")="&amp;G276&amp;"))", "Bar", "", "Close", "5", "0", "", "", "","FALSE","T"))</f>
        <v/>
      </c>
      <c r="V276" s="115" t="str">
        <f>IF(O276=1,"",RTD("cqg.rtd",,"StudyData", "(Vol("&amp;$E$16&amp;")when  (LocalYear("&amp;$E$16&amp;")="&amp;$D$5&amp;" AND LocalMonth("&amp;$E$16&amp;")="&amp;$C$5&amp;" AND LocalDay("&amp;$E$16&amp;")="&amp;$B$5&amp;" AND LocalHour("&amp;$E$16&amp;")="&amp;F276&amp;" AND LocalMinute("&amp;$E$16&amp;")="&amp;G276&amp;"))", "Bar", "", "Close", "5", "0", "", "", "","FALSE","T"))</f>
        <v/>
      </c>
      <c r="W276" s="115" t="str">
        <f>IF(O276=1,"",RTD("cqg.rtd",,"StudyData", "(Vol("&amp;$E$17&amp;")when  (LocalYear("&amp;$E$17&amp;")="&amp;$D$6&amp;" AND LocalMonth("&amp;$E$17&amp;")="&amp;$C$6&amp;" AND LocalDay("&amp;$E$17&amp;")="&amp;$B$6&amp;" AND LocalHour("&amp;$E$17&amp;")="&amp;F276&amp;" AND LocalMinute("&amp;$E$17&amp;")="&amp;G276&amp;"))", "Bar", "", "Close", "5", "0", "", "", "","FALSE","T"))</f>
        <v/>
      </c>
      <c r="X276" s="115" t="str">
        <f>IF(O276=1,"",RTD("cqg.rtd",,"StudyData", "(Vol("&amp;$E$18&amp;")when  (LocalYear("&amp;$E$18&amp;")="&amp;$D$7&amp;" AND LocalMonth("&amp;$E$18&amp;")="&amp;$C$7&amp;" AND LocalDay("&amp;$E$18&amp;")="&amp;$B$7&amp;" AND LocalHour("&amp;$E$18&amp;")="&amp;F276&amp;" AND LocalMinute("&amp;$E$18&amp;")="&amp;G276&amp;"))", "Bar", "", "Close", "5", "0", "", "", "","FALSE","T"))</f>
        <v/>
      </c>
      <c r="Y276" s="115" t="str">
        <f>IF(O276=1,"",RTD("cqg.rtd",,"StudyData", "(Vol("&amp;$E$19&amp;")when  (LocalYear("&amp;$E$19&amp;")="&amp;$D$8&amp;" AND LocalMonth("&amp;$E$19&amp;")="&amp;$C$8&amp;" AND LocalDay("&amp;$E$19&amp;")="&amp;$B$8&amp;" AND LocalHour("&amp;$E$19&amp;")="&amp;F276&amp;" AND LocalMinute("&amp;$E$19&amp;")="&amp;G276&amp;"))", "Bar", "", "Close", "5", "0", "", "", "","FALSE","T"))</f>
        <v/>
      </c>
      <c r="Z276" s="115" t="str">
        <f>IF(O276=1,"",RTD("cqg.rtd",,"StudyData", "(Vol("&amp;$E$20&amp;")when  (LocalYear("&amp;$E$20&amp;")="&amp;$D$9&amp;" AND LocalMonth("&amp;$E$20&amp;")="&amp;$C$9&amp;" AND LocalDay("&amp;$E$20&amp;")="&amp;$B$9&amp;" AND LocalHour("&amp;$E$20&amp;")="&amp;F276&amp;" AND LocalMinute("&amp;$E$20&amp;")="&amp;G276&amp;"))", "Bar", "", "Close", "5", "0", "", "", "","FALSE","T"))</f>
        <v/>
      </c>
      <c r="AA276" s="115" t="str">
        <f>IF(O276=1,"",RTD("cqg.rtd",,"StudyData", "(Vol("&amp;$E$21&amp;")when  (LocalYear("&amp;$E$21&amp;")="&amp;$D$10&amp;" AND LocalMonth("&amp;$E$21&amp;")="&amp;$C$10&amp;" AND LocalDay("&amp;$E$21&amp;")="&amp;$B$10&amp;" AND LocalHour("&amp;$E$21&amp;")="&amp;F276&amp;" AND LocalMinute("&amp;$E$21&amp;")="&amp;G276&amp;"))", "Bar", "", "Close", "5", "0", "", "", "","FALSE","T"))</f>
        <v/>
      </c>
      <c r="AB276" s="115" t="str">
        <f>IF(O276=1,"",RTD("cqg.rtd",,"StudyData", "(Vol("&amp;$E$21&amp;")when  (LocalYear("&amp;$E$21&amp;")="&amp;$D$11&amp;" AND LocalMonth("&amp;$E$21&amp;")="&amp;$C$11&amp;" AND LocalDay("&amp;$E$21&amp;")="&amp;$B$11&amp;" AND LocalHour("&amp;$E$21&amp;")="&amp;F276&amp;" AND LocalMinute("&amp;$E$21&amp;")="&amp;G276&amp;"))", "Bar", "", "Close", "5", "0", "", "", "","FALSE","T"))</f>
        <v/>
      </c>
      <c r="AC276" s="116" t="str">
        <f t="shared" si="37"/>
        <v/>
      </c>
      <c r="AE276" s="115" t="str">
        <f ca="1">IF($R276=1,SUM($S$1:S276),"")</f>
        <v/>
      </c>
      <c r="AF276" s="115" t="str">
        <f ca="1">IF($R276=1,SUM($T$1:T276),"")</f>
        <v/>
      </c>
      <c r="AG276" s="115" t="str">
        <f ca="1">IF($R276=1,SUM($U$1:U276),"")</f>
        <v/>
      </c>
      <c r="AH276" s="115" t="str">
        <f ca="1">IF($R276=1,SUM($V$1:V276),"")</f>
        <v/>
      </c>
      <c r="AI276" s="115" t="str">
        <f ca="1">IF($R276=1,SUM($W$1:W276),"")</f>
        <v/>
      </c>
      <c r="AJ276" s="115" t="str">
        <f ca="1">IF($R276=1,SUM($X$1:X276),"")</f>
        <v/>
      </c>
      <c r="AK276" s="115" t="str">
        <f ca="1">IF($R276=1,SUM($Y$1:Y276),"")</f>
        <v/>
      </c>
      <c r="AL276" s="115" t="str">
        <f ca="1">IF($R276=1,SUM($Z$1:Z276),"")</f>
        <v/>
      </c>
      <c r="AM276" s="115" t="str">
        <f ca="1">IF($R276=1,SUM($AA$1:AA276),"")</f>
        <v/>
      </c>
      <c r="AN276" s="115" t="str">
        <f ca="1">IF($R276=1,SUM($AB$1:AB276),"")</f>
        <v/>
      </c>
      <c r="AO276" s="115" t="str">
        <f ca="1">IF($R276=1,SUM($AC$1:AC276),"")</f>
        <v/>
      </c>
      <c r="AQ276" s="120" t="str">
        <f t="shared" si="42"/>
        <v>30:15</v>
      </c>
    </row>
    <row r="277" spans="6:43" x14ac:dyDescent="0.3">
      <c r="F277" s="115">
        <f t="shared" si="43"/>
        <v>30</v>
      </c>
      <c r="G277" s="117">
        <f t="shared" si="38"/>
        <v>20</v>
      </c>
      <c r="H277" s="118">
        <f t="shared" si="39"/>
        <v>1.2638888888888888</v>
      </c>
      <c r="K277" s="116" t="str">
        <f xml:space="preserve"> IF(O277=1,"",RTD("cqg.rtd",,"StudyData",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/>
      </c>
      <c r="L277" s="116" t="e">
        <f>IF(K277="",NA(),RTD("cqg.rtd",,"StudyData",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>#N/A</v>
      </c>
      <c r="O277" s="115">
        <f t="shared" si="40"/>
        <v>1</v>
      </c>
      <c r="R277" s="115">
        <f t="shared" ca="1" si="41"/>
        <v>1.2409999999999735</v>
      </c>
      <c r="S277" s="115" t="str">
        <f>IF(O277=1,"",RTD("cqg.rtd",,"StudyData", "(Vol("&amp;$E$13&amp;")when  (LocalYear("&amp;$E$13&amp;")="&amp;$D$2&amp;" AND LocalMonth("&amp;$E$13&amp;")="&amp;$C$2&amp;" AND LocalDay("&amp;$E$13&amp;")="&amp;$B$2&amp;" AND LocalHour("&amp;$E$13&amp;")="&amp;F277&amp;" AND LocalMinute("&amp;$E$13&amp;")="&amp;G277&amp;"))", "Bar", "", "Close", "5", "0", "", "", "","FALSE","T"))</f>
        <v/>
      </c>
      <c r="T277" s="115" t="str">
        <f>IF(O277=1,"",RTD("cqg.rtd",,"StudyData", "(Vol("&amp;$E$14&amp;")when  (LocalYear("&amp;$E$14&amp;")="&amp;$D$3&amp;" AND LocalMonth("&amp;$E$14&amp;")="&amp;$C$3&amp;" AND LocalDay("&amp;$E$14&amp;")="&amp;$B$3&amp;" AND LocalHour("&amp;$E$14&amp;")="&amp;F277&amp;" AND LocalMinute("&amp;$E$14&amp;")="&amp;G277&amp;"))", "Bar", "", "Close", "5", "0", "", "", "","FALSE","T"))</f>
        <v/>
      </c>
      <c r="U277" s="115" t="str">
        <f>IF(O277=1,"",RTD("cqg.rtd",,"StudyData", "(Vol("&amp;$E$15&amp;")when  (LocalYear("&amp;$E$15&amp;")="&amp;$D$4&amp;" AND LocalMonth("&amp;$E$15&amp;")="&amp;$C$4&amp;" AND LocalDay("&amp;$E$15&amp;")="&amp;$B$4&amp;" AND LocalHour("&amp;$E$15&amp;")="&amp;F277&amp;" AND LocalMinute("&amp;$E$15&amp;")="&amp;G277&amp;"))", "Bar", "", "Close", "5", "0", "", "", "","FALSE","T"))</f>
        <v/>
      </c>
      <c r="V277" s="115" t="str">
        <f>IF(O277=1,"",RTD("cqg.rtd",,"StudyData", "(Vol("&amp;$E$16&amp;")when  (LocalYear("&amp;$E$16&amp;")="&amp;$D$5&amp;" AND LocalMonth("&amp;$E$16&amp;")="&amp;$C$5&amp;" AND LocalDay("&amp;$E$16&amp;")="&amp;$B$5&amp;" AND LocalHour("&amp;$E$16&amp;")="&amp;F277&amp;" AND LocalMinute("&amp;$E$16&amp;")="&amp;G277&amp;"))", "Bar", "", "Close", "5", "0", "", "", "","FALSE","T"))</f>
        <v/>
      </c>
      <c r="W277" s="115" t="str">
        <f>IF(O277=1,"",RTD("cqg.rtd",,"StudyData", "(Vol("&amp;$E$17&amp;")when  (LocalYear("&amp;$E$17&amp;")="&amp;$D$6&amp;" AND LocalMonth("&amp;$E$17&amp;")="&amp;$C$6&amp;" AND LocalDay("&amp;$E$17&amp;")="&amp;$B$6&amp;" AND LocalHour("&amp;$E$17&amp;")="&amp;F277&amp;" AND LocalMinute("&amp;$E$17&amp;")="&amp;G277&amp;"))", "Bar", "", "Close", "5", "0", "", "", "","FALSE","T"))</f>
        <v/>
      </c>
      <c r="X277" s="115" t="str">
        <f>IF(O277=1,"",RTD("cqg.rtd",,"StudyData", "(Vol("&amp;$E$18&amp;")when  (LocalYear("&amp;$E$18&amp;")="&amp;$D$7&amp;" AND LocalMonth("&amp;$E$18&amp;")="&amp;$C$7&amp;" AND LocalDay("&amp;$E$18&amp;")="&amp;$B$7&amp;" AND LocalHour("&amp;$E$18&amp;")="&amp;F277&amp;" AND LocalMinute("&amp;$E$18&amp;")="&amp;G277&amp;"))", "Bar", "", "Close", "5", "0", "", "", "","FALSE","T"))</f>
        <v/>
      </c>
      <c r="Y277" s="115" t="str">
        <f>IF(O277=1,"",RTD("cqg.rtd",,"StudyData", "(Vol("&amp;$E$19&amp;")when  (LocalYear("&amp;$E$19&amp;")="&amp;$D$8&amp;" AND LocalMonth("&amp;$E$19&amp;")="&amp;$C$8&amp;" AND LocalDay("&amp;$E$19&amp;")="&amp;$B$8&amp;" AND LocalHour("&amp;$E$19&amp;")="&amp;F277&amp;" AND LocalMinute("&amp;$E$19&amp;")="&amp;G277&amp;"))", "Bar", "", "Close", "5", "0", "", "", "","FALSE","T"))</f>
        <v/>
      </c>
      <c r="Z277" s="115" t="str">
        <f>IF(O277=1,"",RTD("cqg.rtd",,"StudyData", "(Vol("&amp;$E$20&amp;")when  (LocalYear("&amp;$E$20&amp;")="&amp;$D$9&amp;" AND LocalMonth("&amp;$E$20&amp;")="&amp;$C$9&amp;" AND LocalDay("&amp;$E$20&amp;")="&amp;$B$9&amp;" AND LocalHour("&amp;$E$20&amp;")="&amp;F277&amp;" AND LocalMinute("&amp;$E$20&amp;")="&amp;G277&amp;"))", "Bar", "", "Close", "5", "0", "", "", "","FALSE","T"))</f>
        <v/>
      </c>
      <c r="AA277" s="115" t="str">
        <f>IF(O277=1,"",RTD("cqg.rtd",,"StudyData", "(Vol("&amp;$E$21&amp;")when  (LocalYear("&amp;$E$21&amp;")="&amp;$D$10&amp;" AND LocalMonth("&amp;$E$21&amp;")="&amp;$C$10&amp;" AND LocalDay("&amp;$E$21&amp;")="&amp;$B$10&amp;" AND LocalHour("&amp;$E$21&amp;")="&amp;F277&amp;" AND LocalMinute("&amp;$E$21&amp;")="&amp;G277&amp;"))", "Bar", "", "Close", "5", "0", "", "", "","FALSE","T"))</f>
        <v/>
      </c>
      <c r="AB277" s="115" t="str">
        <f>IF(O277=1,"",RTD("cqg.rtd",,"StudyData", "(Vol("&amp;$E$21&amp;")when  (LocalYear("&amp;$E$21&amp;")="&amp;$D$11&amp;" AND LocalMonth("&amp;$E$21&amp;")="&amp;$C$11&amp;" AND LocalDay("&amp;$E$21&amp;")="&amp;$B$11&amp;" AND LocalHour("&amp;$E$21&amp;")="&amp;F277&amp;" AND LocalMinute("&amp;$E$21&amp;")="&amp;G277&amp;"))", "Bar", "", "Close", "5", "0", "", "", "","FALSE","T"))</f>
        <v/>
      </c>
      <c r="AC277" s="116" t="str">
        <f t="shared" si="37"/>
        <v/>
      </c>
      <c r="AE277" s="115" t="str">
        <f ca="1">IF($R277=1,SUM($S$1:S277),"")</f>
        <v/>
      </c>
      <c r="AF277" s="115" t="str">
        <f ca="1">IF($R277=1,SUM($T$1:T277),"")</f>
        <v/>
      </c>
      <c r="AG277" s="115" t="str">
        <f ca="1">IF($R277=1,SUM($U$1:U277),"")</f>
        <v/>
      </c>
      <c r="AH277" s="115" t="str">
        <f ca="1">IF($R277=1,SUM($V$1:V277),"")</f>
        <v/>
      </c>
      <c r="AI277" s="115" t="str">
        <f ca="1">IF($R277=1,SUM($W$1:W277),"")</f>
        <v/>
      </c>
      <c r="AJ277" s="115" t="str">
        <f ca="1">IF($R277=1,SUM($X$1:X277),"")</f>
        <v/>
      </c>
      <c r="AK277" s="115" t="str">
        <f ca="1">IF($R277=1,SUM($Y$1:Y277),"")</f>
        <v/>
      </c>
      <c r="AL277" s="115" t="str">
        <f ca="1">IF($R277=1,SUM($Z$1:Z277),"")</f>
        <v/>
      </c>
      <c r="AM277" s="115" t="str">
        <f ca="1">IF($R277=1,SUM($AA$1:AA277),"")</f>
        <v/>
      </c>
      <c r="AN277" s="115" t="str">
        <f ca="1">IF($R277=1,SUM($AB$1:AB277),"")</f>
        <v/>
      </c>
      <c r="AO277" s="115" t="str">
        <f ca="1">IF($R277=1,SUM($AC$1:AC277),"")</f>
        <v/>
      </c>
      <c r="AQ277" s="120" t="str">
        <f t="shared" si="42"/>
        <v>30:20</v>
      </c>
    </row>
    <row r="278" spans="6:43" x14ac:dyDescent="0.3">
      <c r="F278" s="115">
        <f t="shared" si="43"/>
        <v>30</v>
      </c>
      <c r="G278" s="117">
        <f t="shared" si="38"/>
        <v>25</v>
      </c>
      <c r="H278" s="118">
        <f t="shared" si="39"/>
        <v>1.2673611111111112</v>
      </c>
      <c r="K278" s="116" t="str">
        <f xml:space="preserve"> IF(O278=1,"",RTD("cqg.rtd",,"StudyData",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/>
      </c>
      <c r="L278" s="116" t="e">
        <f>IF(K278="",NA(),RTD("cqg.rtd",,"StudyData",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>#N/A</v>
      </c>
      <c r="O278" s="115">
        <f t="shared" si="40"/>
        <v>1</v>
      </c>
      <c r="R278" s="115">
        <f t="shared" ca="1" si="41"/>
        <v>1.2419999999999733</v>
      </c>
      <c r="S278" s="115" t="str">
        <f>IF(O278=1,"",RTD("cqg.rtd",,"StudyData", "(Vol("&amp;$E$13&amp;")when  (LocalYear("&amp;$E$13&amp;")="&amp;$D$2&amp;" AND LocalMonth("&amp;$E$13&amp;")="&amp;$C$2&amp;" AND LocalDay("&amp;$E$13&amp;")="&amp;$B$2&amp;" AND LocalHour("&amp;$E$13&amp;")="&amp;F278&amp;" AND LocalMinute("&amp;$E$13&amp;")="&amp;G278&amp;"))", "Bar", "", "Close", "5", "0", "", "", "","FALSE","T"))</f>
        <v/>
      </c>
      <c r="T278" s="115" t="str">
        <f>IF(O278=1,"",RTD("cqg.rtd",,"StudyData", "(Vol("&amp;$E$14&amp;")when  (LocalYear("&amp;$E$14&amp;")="&amp;$D$3&amp;" AND LocalMonth("&amp;$E$14&amp;")="&amp;$C$3&amp;" AND LocalDay("&amp;$E$14&amp;")="&amp;$B$3&amp;" AND LocalHour("&amp;$E$14&amp;")="&amp;F278&amp;" AND LocalMinute("&amp;$E$14&amp;")="&amp;G278&amp;"))", "Bar", "", "Close", "5", "0", "", "", "","FALSE","T"))</f>
        <v/>
      </c>
      <c r="U278" s="115" t="str">
        <f>IF(O278=1,"",RTD("cqg.rtd",,"StudyData", "(Vol("&amp;$E$15&amp;")when  (LocalYear("&amp;$E$15&amp;")="&amp;$D$4&amp;" AND LocalMonth("&amp;$E$15&amp;")="&amp;$C$4&amp;" AND LocalDay("&amp;$E$15&amp;")="&amp;$B$4&amp;" AND LocalHour("&amp;$E$15&amp;")="&amp;F278&amp;" AND LocalMinute("&amp;$E$15&amp;")="&amp;G278&amp;"))", "Bar", "", "Close", "5", "0", "", "", "","FALSE","T"))</f>
        <v/>
      </c>
      <c r="V278" s="115" t="str">
        <f>IF(O278=1,"",RTD("cqg.rtd",,"StudyData", "(Vol("&amp;$E$16&amp;")when  (LocalYear("&amp;$E$16&amp;")="&amp;$D$5&amp;" AND LocalMonth("&amp;$E$16&amp;")="&amp;$C$5&amp;" AND LocalDay("&amp;$E$16&amp;")="&amp;$B$5&amp;" AND LocalHour("&amp;$E$16&amp;")="&amp;F278&amp;" AND LocalMinute("&amp;$E$16&amp;")="&amp;G278&amp;"))", "Bar", "", "Close", "5", "0", "", "", "","FALSE","T"))</f>
        <v/>
      </c>
      <c r="W278" s="115" t="str">
        <f>IF(O278=1,"",RTD("cqg.rtd",,"StudyData", "(Vol("&amp;$E$17&amp;")when  (LocalYear("&amp;$E$17&amp;")="&amp;$D$6&amp;" AND LocalMonth("&amp;$E$17&amp;")="&amp;$C$6&amp;" AND LocalDay("&amp;$E$17&amp;")="&amp;$B$6&amp;" AND LocalHour("&amp;$E$17&amp;")="&amp;F278&amp;" AND LocalMinute("&amp;$E$17&amp;")="&amp;G278&amp;"))", "Bar", "", "Close", "5", "0", "", "", "","FALSE","T"))</f>
        <v/>
      </c>
      <c r="X278" s="115" t="str">
        <f>IF(O278=1,"",RTD("cqg.rtd",,"StudyData", "(Vol("&amp;$E$18&amp;")when  (LocalYear("&amp;$E$18&amp;")="&amp;$D$7&amp;" AND LocalMonth("&amp;$E$18&amp;")="&amp;$C$7&amp;" AND LocalDay("&amp;$E$18&amp;")="&amp;$B$7&amp;" AND LocalHour("&amp;$E$18&amp;")="&amp;F278&amp;" AND LocalMinute("&amp;$E$18&amp;")="&amp;G278&amp;"))", "Bar", "", "Close", "5", "0", "", "", "","FALSE","T"))</f>
        <v/>
      </c>
      <c r="Y278" s="115" t="str">
        <f>IF(O278=1,"",RTD("cqg.rtd",,"StudyData", "(Vol("&amp;$E$19&amp;")when  (LocalYear("&amp;$E$19&amp;")="&amp;$D$8&amp;" AND LocalMonth("&amp;$E$19&amp;")="&amp;$C$8&amp;" AND LocalDay("&amp;$E$19&amp;")="&amp;$B$8&amp;" AND LocalHour("&amp;$E$19&amp;")="&amp;F278&amp;" AND LocalMinute("&amp;$E$19&amp;")="&amp;G278&amp;"))", "Bar", "", "Close", "5", "0", "", "", "","FALSE","T"))</f>
        <v/>
      </c>
      <c r="Z278" s="115" t="str">
        <f>IF(O278=1,"",RTD("cqg.rtd",,"StudyData", "(Vol("&amp;$E$20&amp;")when  (LocalYear("&amp;$E$20&amp;")="&amp;$D$9&amp;" AND LocalMonth("&amp;$E$20&amp;")="&amp;$C$9&amp;" AND LocalDay("&amp;$E$20&amp;")="&amp;$B$9&amp;" AND LocalHour("&amp;$E$20&amp;")="&amp;F278&amp;" AND LocalMinute("&amp;$E$20&amp;")="&amp;G278&amp;"))", "Bar", "", "Close", "5", "0", "", "", "","FALSE","T"))</f>
        <v/>
      </c>
      <c r="AA278" s="115" t="str">
        <f>IF(O278=1,"",RTD("cqg.rtd",,"StudyData", "(Vol("&amp;$E$21&amp;")when  (LocalYear("&amp;$E$21&amp;")="&amp;$D$10&amp;" AND LocalMonth("&amp;$E$21&amp;")="&amp;$C$10&amp;" AND LocalDay("&amp;$E$21&amp;")="&amp;$B$10&amp;" AND LocalHour("&amp;$E$21&amp;")="&amp;F278&amp;" AND LocalMinute("&amp;$E$21&amp;")="&amp;G278&amp;"))", "Bar", "", "Close", "5", "0", "", "", "","FALSE","T"))</f>
        <v/>
      </c>
      <c r="AB278" s="115" t="str">
        <f>IF(O278=1,"",RTD("cqg.rtd",,"StudyData", "(Vol("&amp;$E$21&amp;")when  (LocalYear("&amp;$E$21&amp;")="&amp;$D$11&amp;" AND LocalMonth("&amp;$E$21&amp;")="&amp;$C$11&amp;" AND LocalDay("&amp;$E$21&amp;")="&amp;$B$11&amp;" AND LocalHour("&amp;$E$21&amp;")="&amp;F278&amp;" AND LocalMinute("&amp;$E$21&amp;")="&amp;G278&amp;"))", "Bar", "", "Close", "5", "0", "", "", "","FALSE","T"))</f>
        <v/>
      </c>
      <c r="AC278" s="116" t="str">
        <f t="shared" si="37"/>
        <v/>
      </c>
      <c r="AE278" s="115" t="str">
        <f ca="1">IF($R278=1,SUM($S$1:S278),"")</f>
        <v/>
      </c>
      <c r="AF278" s="115" t="str">
        <f ca="1">IF($R278=1,SUM($T$1:T278),"")</f>
        <v/>
      </c>
      <c r="AG278" s="115" t="str">
        <f ca="1">IF($R278=1,SUM($U$1:U278),"")</f>
        <v/>
      </c>
      <c r="AH278" s="115" t="str">
        <f ca="1">IF($R278=1,SUM($V$1:V278),"")</f>
        <v/>
      </c>
      <c r="AI278" s="115" t="str">
        <f ca="1">IF($R278=1,SUM($W$1:W278),"")</f>
        <v/>
      </c>
      <c r="AJ278" s="115" t="str">
        <f ca="1">IF($R278=1,SUM($X$1:X278),"")</f>
        <v/>
      </c>
      <c r="AK278" s="115" t="str">
        <f ca="1">IF($R278=1,SUM($Y$1:Y278),"")</f>
        <v/>
      </c>
      <c r="AL278" s="115" t="str">
        <f ca="1">IF($R278=1,SUM($Z$1:Z278),"")</f>
        <v/>
      </c>
      <c r="AM278" s="115" t="str">
        <f ca="1">IF($R278=1,SUM($AA$1:AA278),"")</f>
        <v/>
      </c>
      <c r="AN278" s="115" t="str">
        <f ca="1">IF($R278=1,SUM($AB$1:AB278),"")</f>
        <v/>
      </c>
      <c r="AO278" s="115" t="str">
        <f ca="1">IF($R278=1,SUM($AC$1:AC278),"")</f>
        <v/>
      </c>
      <c r="AQ278" s="120" t="str">
        <f t="shared" si="42"/>
        <v>30:25</v>
      </c>
    </row>
    <row r="279" spans="6:43" x14ac:dyDescent="0.3">
      <c r="F279" s="115">
        <f t="shared" si="43"/>
        <v>30</v>
      </c>
      <c r="G279" s="117">
        <f t="shared" si="38"/>
        <v>30</v>
      </c>
      <c r="H279" s="118">
        <f t="shared" si="39"/>
        <v>1.2708333333333333</v>
      </c>
      <c r="K279" s="116" t="str">
        <f xml:space="preserve"> IF(O279=1,"",RTD("cqg.rtd",,"StudyData",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/>
      </c>
      <c r="L279" s="116" t="e">
        <f>IF(K279="",NA(),RTD("cqg.rtd",,"StudyData",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>#N/A</v>
      </c>
      <c r="O279" s="115">
        <f t="shared" si="40"/>
        <v>1</v>
      </c>
      <c r="R279" s="115">
        <f t="shared" ca="1" si="41"/>
        <v>1.2429999999999732</v>
      </c>
      <c r="S279" s="115" t="str">
        <f>IF(O279=1,"",RTD("cqg.rtd",,"StudyData", "(Vol("&amp;$E$13&amp;")when  (LocalYear("&amp;$E$13&amp;")="&amp;$D$2&amp;" AND LocalMonth("&amp;$E$13&amp;")="&amp;$C$2&amp;" AND LocalDay("&amp;$E$13&amp;")="&amp;$B$2&amp;" AND LocalHour("&amp;$E$13&amp;")="&amp;F279&amp;" AND LocalMinute("&amp;$E$13&amp;")="&amp;G279&amp;"))", "Bar", "", "Close", "5", "0", "", "", "","FALSE","T"))</f>
        <v/>
      </c>
      <c r="T279" s="115" t="str">
        <f>IF(O279=1,"",RTD("cqg.rtd",,"StudyData", "(Vol("&amp;$E$14&amp;")when  (LocalYear("&amp;$E$14&amp;")="&amp;$D$3&amp;" AND LocalMonth("&amp;$E$14&amp;")="&amp;$C$3&amp;" AND LocalDay("&amp;$E$14&amp;")="&amp;$B$3&amp;" AND LocalHour("&amp;$E$14&amp;")="&amp;F279&amp;" AND LocalMinute("&amp;$E$14&amp;")="&amp;G279&amp;"))", "Bar", "", "Close", "5", "0", "", "", "","FALSE","T"))</f>
        <v/>
      </c>
      <c r="U279" s="115" t="str">
        <f>IF(O279=1,"",RTD("cqg.rtd",,"StudyData", "(Vol("&amp;$E$15&amp;")when  (LocalYear("&amp;$E$15&amp;")="&amp;$D$4&amp;" AND LocalMonth("&amp;$E$15&amp;")="&amp;$C$4&amp;" AND LocalDay("&amp;$E$15&amp;")="&amp;$B$4&amp;" AND LocalHour("&amp;$E$15&amp;")="&amp;F279&amp;" AND LocalMinute("&amp;$E$15&amp;")="&amp;G279&amp;"))", "Bar", "", "Close", "5", "0", "", "", "","FALSE","T"))</f>
        <v/>
      </c>
      <c r="V279" s="115" t="str">
        <f>IF(O279=1,"",RTD("cqg.rtd",,"StudyData", "(Vol("&amp;$E$16&amp;")when  (LocalYear("&amp;$E$16&amp;")="&amp;$D$5&amp;" AND LocalMonth("&amp;$E$16&amp;")="&amp;$C$5&amp;" AND LocalDay("&amp;$E$16&amp;")="&amp;$B$5&amp;" AND LocalHour("&amp;$E$16&amp;")="&amp;F279&amp;" AND LocalMinute("&amp;$E$16&amp;")="&amp;G279&amp;"))", "Bar", "", "Close", "5", "0", "", "", "","FALSE","T"))</f>
        <v/>
      </c>
      <c r="W279" s="115" t="str">
        <f>IF(O279=1,"",RTD("cqg.rtd",,"StudyData", "(Vol("&amp;$E$17&amp;")when  (LocalYear("&amp;$E$17&amp;")="&amp;$D$6&amp;" AND LocalMonth("&amp;$E$17&amp;")="&amp;$C$6&amp;" AND LocalDay("&amp;$E$17&amp;")="&amp;$B$6&amp;" AND LocalHour("&amp;$E$17&amp;")="&amp;F279&amp;" AND LocalMinute("&amp;$E$17&amp;")="&amp;G279&amp;"))", "Bar", "", "Close", "5", "0", "", "", "","FALSE","T"))</f>
        <v/>
      </c>
      <c r="X279" s="115" t="str">
        <f>IF(O279=1,"",RTD("cqg.rtd",,"StudyData", "(Vol("&amp;$E$18&amp;")when  (LocalYear("&amp;$E$18&amp;")="&amp;$D$7&amp;" AND LocalMonth("&amp;$E$18&amp;")="&amp;$C$7&amp;" AND LocalDay("&amp;$E$18&amp;")="&amp;$B$7&amp;" AND LocalHour("&amp;$E$18&amp;")="&amp;F279&amp;" AND LocalMinute("&amp;$E$18&amp;")="&amp;G279&amp;"))", "Bar", "", "Close", "5", "0", "", "", "","FALSE","T"))</f>
        <v/>
      </c>
      <c r="Y279" s="115" t="str">
        <f>IF(O279=1,"",RTD("cqg.rtd",,"StudyData", "(Vol("&amp;$E$19&amp;")when  (LocalYear("&amp;$E$19&amp;")="&amp;$D$8&amp;" AND LocalMonth("&amp;$E$19&amp;")="&amp;$C$8&amp;" AND LocalDay("&amp;$E$19&amp;")="&amp;$B$8&amp;" AND LocalHour("&amp;$E$19&amp;")="&amp;F279&amp;" AND LocalMinute("&amp;$E$19&amp;")="&amp;G279&amp;"))", "Bar", "", "Close", "5", "0", "", "", "","FALSE","T"))</f>
        <v/>
      </c>
      <c r="Z279" s="115" t="str">
        <f>IF(O279=1,"",RTD("cqg.rtd",,"StudyData", "(Vol("&amp;$E$20&amp;")when  (LocalYear("&amp;$E$20&amp;")="&amp;$D$9&amp;" AND LocalMonth("&amp;$E$20&amp;")="&amp;$C$9&amp;" AND LocalDay("&amp;$E$20&amp;")="&amp;$B$9&amp;" AND LocalHour("&amp;$E$20&amp;")="&amp;F279&amp;" AND LocalMinute("&amp;$E$20&amp;")="&amp;G279&amp;"))", "Bar", "", "Close", "5", "0", "", "", "","FALSE","T"))</f>
        <v/>
      </c>
      <c r="AA279" s="115" t="str">
        <f>IF(O279=1,"",RTD("cqg.rtd",,"StudyData", "(Vol("&amp;$E$21&amp;")when  (LocalYear("&amp;$E$21&amp;")="&amp;$D$10&amp;" AND LocalMonth("&amp;$E$21&amp;")="&amp;$C$10&amp;" AND LocalDay("&amp;$E$21&amp;")="&amp;$B$10&amp;" AND LocalHour("&amp;$E$21&amp;")="&amp;F279&amp;" AND LocalMinute("&amp;$E$21&amp;")="&amp;G279&amp;"))", "Bar", "", "Close", "5", "0", "", "", "","FALSE","T"))</f>
        <v/>
      </c>
      <c r="AB279" s="115" t="str">
        <f>IF(O279=1,"",RTD("cqg.rtd",,"StudyData", "(Vol("&amp;$E$21&amp;")when  (LocalYear("&amp;$E$21&amp;")="&amp;$D$11&amp;" AND LocalMonth("&amp;$E$21&amp;")="&amp;$C$11&amp;" AND LocalDay("&amp;$E$21&amp;")="&amp;$B$11&amp;" AND LocalHour("&amp;$E$21&amp;")="&amp;F279&amp;" AND LocalMinute("&amp;$E$21&amp;")="&amp;G279&amp;"))", "Bar", "", "Close", "5", "0", "", "", "","FALSE","T"))</f>
        <v/>
      </c>
      <c r="AC279" s="116" t="str">
        <f t="shared" si="37"/>
        <v/>
      </c>
      <c r="AE279" s="115" t="str">
        <f ca="1">IF($R279=1,SUM($S$1:S279),"")</f>
        <v/>
      </c>
      <c r="AF279" s="115" t="str">
        <f ca="1">IF($R279=1,SUM($T$1:T279),"")</f>
        <v/>
      </c>
      <c r="AG279" s="115" t="str">
        <f ca="1">IF($R279=1,SUM($U$1:U279),"")</f>
        <v/>
      </c>
      <c r="AH279" s="115" t="str">
        <f ca="1">IF($R279=1,SUM($V$1:V279),"")</f>
        <v/>
      </c>
      <c r="AI279" s="115" t="str">
        <f ca="1">IF($R279=1,SUM($W$1:W279),"")</f>
        <v/>
      </c>
      <c r="AJ279" s="115" t="str">
        <f ca="1">IF($R279=1,SUM($X$1:X279),"")</f>
        <v/>
      </c>
      <c r="AK279" s="115" t="str">
        <f ca="1">IF($R279=1,SUM($Y$1:Y279),"")</f>
        <v/>
      </c>
      <c r="AL279" s="115" t="str">
        <f ca="1">IF($R279=1,SUM($Z$1:Z279),"")</f>
        <v/>
      </c>
      <c r="AM279" s="115" t="str">
        <f ca="1">IF($R279=1,SUM($AA$1:AA279),"")</f>
        <v/>
      </c>
      <c r="AN279" s="115" t="str">
        <f ca="1">IF($R279=1,SUM($AB$1:AB279),"")</f>
        <v/>
      </c>
      <c r="AO279" s="115" t="str">
        <f ca="1">IF($R279=1,SUM($AC$1:AC279),"")</f>
        <v/>
      </c>
      <c r="AQ279" s="120" t="str">
        <f t="shared" si="42"/>
        <v>30:30</v>
      </c>
    </row>
    <row r="280" spans="6:43" x14ac:dyDescent="0.3">
      <c r="F280" s="115">
        <f t="shared" si="43"/>
        <v>30</v>
      </c>
      <c r="G280" s="117">
        <f t="shared" si="38"/>
        <v>35</v>
      </c>
      <c r="H280" s="118">
        <f t="shared" si="39"/>
        <v>1.2743055555555556</v>
      </c>
      <c r="K280" s="116" t="str">
        <f xml:space="preserve"> IF(O280=1,"",RTD("cqg.rtd",,"StudyData",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/>
      </c>
      <c r="L280" s="116" t="e">
        <f>IF(K280="",NA(),RTD("cqg.rtd",,"StudyData",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>#N/A</v>
      </c>
      <c r="O280" s="115">
        <f t="shared" si="40"/>
        <v>1</v>
      </c>
      <c r="R280" s="115">
        <f t="shared" ca="1" si="41"/>
        <v>1.2439999999999731</v>
      </c>
      <c r="S280" s="115" t="str">
        <f>IF(O280=1,"",RTD("cqg.rtd",,"StudyData", "(Vol("&amp;$E$13&amp;")when  (LocalYear("&amp;$E$13&amp;")="&amp;$D$2&amp;" AND LocalMonth("&amp;$E$13&amp;")="&amp;$C$2&amp;" AND LocalDay("&amp;$E$13&amp;")="&amp;$B$2&amp;" AND LocalHour("&amp;$E$13&amp;")="&amp;F280&amp;" AND LocalMinute("&amp;$E$13&amp;")="&amp;G280&amp;"))", "Bar", "", "Close", "5", "0", "", "", "","FALSE","T"))</f>
        <v/>
      </c>
      <c r="T280" s="115" t="str">
        <f>IF(O280=1,"",RTD("cqg.rtd",,"StudyData", "(Vol("&amp;$E$14&amp;")when  (LocalYear("&amp;$E$14&amp;")="&amp;$D$3&amp;" AND LocalMonth("&amp;$E$14&amp;")="&amp;$C$3&amp;" AND LocalDay("&amp;$E$14&amp;")="&amp;$B$3&amp;" AND LocalHour("&amp;$E$14&amp;")="&amp;F280&amp;" AND LocalMinute("&amp;$E$14&amp;")="&amp;G280&amp;"))", "Bar", "", "Close", "5", "0", "", "", "","FALSE","T"))</f>
        <v/>
      </c>
      <c r="U280" s="115" t="str">
        <f>IF(O280=1,"",RTD("cqg.rtd",,"StudyData", "(Vol("&amp;$E$15&amp;")when  (LocalYear("&amp;$E$15&amp;")="&amp;$D$4&amp;" AND LocalMonth("&amp;$E$15&amp;")="&amp;$C$4&amp;" AND LocalDay("&amp;$E$15&amp;")="&amp;$B$4&amp;" AND LocalHour("&amp;$E$15&amp;")="&amp;F280&amp;" AND LocalMinute("&amp;$E$15&amp;")="&amp;G280&amp;"))", "Bar", "", "Close", "5", "0", "", "", "","FALSE","T"))</f>
        <v/>
      </c>
      <c r="V280" s="115" t="str">
        <f>IF(O280=1,"",RTD("cqg.rtd",,"StudyData", "(Vol("&amp;$E$16&amp;")when  (LocalYear("&amp;$E$16&amp;")="&amp;$D$5&amp;" AND LocalMonth("&amp;$E$16&amp;")="&amp;$C$5&amp;" AND LocalDay("&amp;$E$16&amp;")="&amp;$B$5&amp;" AND LocalHour("&amp;$E$16&amp;")="&amp;F280&amp;" AND LocalMinute("&amp;$E$16&amp;")="&amp;G280&amp;"))", "Bar", "", "Close", "5", "0", "", "", "","FALSE","T"))</f>
        <v/>
      </c>
      <c r="W280" s="115" t="str">
        <f>IF(O280=1,"",RTD("cqg.rtd",,"StudyData", "(Vol("&amp;$E$17&amp;")when  (LocalYear("&amp;$E$17&amp;")="&amp;$D$6&amp;" AND LocalMonth("&amp;$E$17&amp;")="&amp;$C$6&amp;" AND LocalDay("&amp;$E$17&amp;")="&amp;$B$6&amp;" AND LocalHour("&amp;$E$17&amp;")="&amp;F280&amp;" AND LocalMinute("&amp;$E$17&amp;")="&amp;G280&amp;"))", "Bar", "", "Close", "5", "0", "", "", "","FALSE","T"))</f>
        <v/>
      </c>
      <c r="X280" s="115" t="str">
        <f>IF(O280=1,"",RTD("cqg.rtd",,"StudyData", "(Vol("&amp;$E$18&amp;")when  (LocalYear("&amp;$E$18&amp;")="&amp;$D$7&amp;" AND LocalMonth("&amp;$E$18&amp;")="&amp;$C$7&amp;" AND LocalDay("&amp;$E$18&amp;")="&amp;$B$7&amp;" AND LocalHour("&amp;$E$18&amp;")="&amp;F280&amp;" AND LocalMinute("&amp;$E$18&amp;")="&amp;G280&amp;"))", "Bar", "", "Close", "5", "0", "", "", "","FALSE","T"))</f>
        <v/>
      </c>
      <c r="Y280" s="115" t="str">
        <f>IF(O280=1,"",RTD("cqg.rtd",,"StudyData", "(Vol("&amp;$E$19&amp;")when  (LocalYear("&amp;$E$19&amp;")="&amp;$D$8&amp;" AND LocalMonth("&amp;$E$19&amp;")="&amp;$C$8&amp;" AND LocalDay("&amp;$E$19&amp;")="&amp;$B$8&amp;" AND LocalHour("&amp;$E$19&amp;")="&amp;F280&amp;" AND LocalMinute("&amp;$E$19&amp;")="&amp;G280&amp;"))", "Bar", "", "Close", "5", "0", "", "", "","FALSE","T"))</f>
        <v/>
      </c>
      <c r="Z280" s="115" t="str">
        <f>IF(O280=1,"",RTD("cqg.rtd",,"StudyData", "(Vol("&amp;$E$20&amp;")when  (LocalYear("&amp;$E$20&amp;")="&amp;$D$9&amp;" AND LocalMonth("&amp;$E$20&amp;")="&amp;$C$9&amp;" AND LocalDay("&amp;$E$20&amp;")="&amp;$B$9&amp;" AND LocalHour("&amp;$E$20&amp;")="&amp;F280&amp;" AND LocalMinute("&amp;$E$20&amp;")="&amp;G280&amp;"))", "Bar", "", "Close", "5", "0", "", "", "","FALSE","T"))</f>
        <v/>
      </c>
      <c r="AA280" s="115" t="str">
        <f>IF(O280=1,"",RTD("cqg.rtd",,"StudyData", "(Vol("&amp;$E$21&amp;")when  (LocalYear("&amp;$E$21&amp;")="&amp;$D$10&amp;" AND LocalMonth("&amp;$E$21&amp;")="&amp;$C$10&amp;" AND LocalDay("&amp;$E$21&amp;")="&amp;$B$10&amp;" AND LocalHour("&amp;$E$21&amp;")="&amp;F280&amp;" AND LocalMinute("&amp;$E$21&amp;")="&amp;G280&amp;"))", "Bar", "", "Close", "5", "0", "", "", "","FALSE","T"))</f>
        <v/>
      </c>
      <c r="AB280" s="115" t="str">
        <f>IF(O280=1,"",RTD("cqg.rtd",,"StudyData", "(Vol("&amp;$E$21&amp;")when  (LocalYear("&amp;$E$21&amp;")="&amp;$D$11&amp;" AND LocalMonth("&amp;$E$21&amp;")="&amp;$C$11&amp;" AND LocalDay("&amp;$E$21&amp;")="&amp;$B$11&amp;" AND LocalHour("&amp;$E$21&amp;")="&amp;F280&amp;" AND LocalMinute("&amp;$E$21&amp;")="&amp;G280&amp;"))", "Bar", "", "Close", "5", "0", "", "", "","FALSE","T"))</f>
        <v/>
      </c>
      <c r="AC280" s="116" t="str">
        <f t="shared" si="37"/>
        <v/>
      </c>
      <c r="AE280" s="115" t="str">
        <f ca="1">IF($R280=1,SUM($S$1:S280),"")</f>
        <v/>
      </c>
      <c r="AF280" s="115" t="str">
        <f ca="1">IF($R280=1,SUM($T$1:T280),"")</f>
        <v/>
      </c>
      <c r="AG280" s="115" t="str">
        <f ca="1">IF($R280=1,SUM($U$1:U280),"")</f>
        <v/>
      </c>
      <c r="AH280" s="115" t="str">
        <f ca="1">IF($R280=1,SUM($V$1:V280),"")</f>
        <v/>
      </c>
      <c r="AI280" s="115" t="str">
        <f ca="1">IF($R280=1,SUM($W$1:W280),"")</f>
        <v/>
      </c>
      <c r="AJ280" s="115" t="str">
        <f ca="1">IF($R280=1,SUM($X$1:X280),"")</f>
        <v/>
      </c>
      <c r="AK280" s="115" t="str">
        <f ca="1">IF($R280=1,SUM($Y$1:Y280),"")</f>
        <v/>
      </c>
      <c r="AL280" s="115" t="str">
        <f ca="1">IF($R280=1,SUM($Z$1:Z280),"")</f>
        <v/>
      </c>
      <c r="AM280" s="115" t="str">
        <f ca="1">IF($R280=1,SUM($AA$1:AA280),"")</f>
        <v/>
      </c>
      <c r="AN280" s="115" t="str">
        <f ca="1">IF($R280=1,SUM($AB$1:AB280),"")</f>
        <v/>
      </c>
      <c r="AO280" s="115" t="str">
        <f ca="1">IF($R280=1,SUM($AC$1:AC280),"")</f>
        <v/>
      </c>
      <c r="AQ280" s="120" t="str">
        <f t="shared" si="42"/>
        <v>30:35</v>
      </c>
    </row>
    <row r="281" spans="6:43" x14ac:dyDescent="0.3">
      <c r="F281" s="115">
        <f t="shared" si="43"/>
        <v>30</v>
      </c>
      <c r="G281" s="117">
        <f t="shared" si="38"/>
        <v>40</v>
      </c>
      <c r="H281" s="118">
        <f t="shared" si="39"/>
        <v>1.2777777777777779</v>
      </c>
      <c r="K281" s="116" t="str">
        <f xml:space="preserve"> IF(O281=1,"",RTD("cqg.rtd",,"StudyData",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/>
      </c>
      <c r="L281" s="116" t="e">
        <f>IF(K281="",NA(),RTD("cqg.rtd",,"StudyData",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>#N/A</v>
      </c>
      <c r="O281" s="115">
        <f t="shared" si="40"/>
        <v>1</v>
      </c>
      <c r="R281" s="115">
        <f t="shared" ca="1" si="41"/>
        <v>1.244999999999973</v>
      </c>
      <c r="S281" s="115" t="str">
        <f>IF(O281=1,"",RTD("cqg.rtd",,"StudyData", "(Vol("&amp;$E$13&amp;")when  (LocalYear("&amp;$E$13&amp;")="&amp;$D$2&amp;" AND LocalMonth("&amp;$E$13&amp;")="&amp;$C$2&amp;" AND LocalDay("&amp;$E$13&amp;")="&amp;$B$2&amp;" AND LocalHour("&amp;$E$13&amp;")="&amp;F281&amp;" AND LocalMinute("&amp;$E$13&amp;")="&amp;G281&amp;"))", "Bar", "", "Close", "5", "0", "", "", "","FALSE","T"))</f>
        <v/>
      </c>
      <c r="T281" s="115" t="str">
        <f>IF(O281=1,"",RTD("cqg.rtd",,"StudyData", "(Vol("&amp;$E$14&amp;")when  (LocalYear("&amp;$E$14&amp;")="&amp;$D$3&amp;" AND LocalMonth("&amp;$E$14&amp;")="&amp;$C$3&amp;" AND LocalDay("&amp;$E$14&amp;")="&amp;$B$3&amp;" AND LocalHour("&amp;$E$14&amp;")="&amp;F281&amp;" AND LocalMinute("&amp;$E$14&amp;")="&amp;G281&amp;"))", "Bar", "", "Close", "5", "0", "", "", "","FALSE","T"))</f>
        <v/>
      </c>
      <c r="U281" s="115" t="str">
        <f>IF(O281=1,"",RTD("cqg.rtd",,"StudyData", "(Vol("&amp;$E$15&amp;")when  (LocalYear("&amp;$E$15&amp;")="&amp;$D$4&amp;" AND LocalMonth("&amp;$E$15&amp;")="&amp;$C$4&amp;" AND LocalDay("&amp;$E$15&amp;")="&amp;$B$4&amp;" AND LocalHour("&amp;$E$15&amp;")="&amp;F281&amp;" AND LocalMinute("&amp;$E$15&amp;")="&amp;G281&amp;"))", "Bar", "", "Close", "5", "0", "", "", "","FALSE","T"))</f>
        <v/>
      </c>
      <c r="V281" s="115" t="str">
        <f>IF(O281=1,"",RTD("cqg.rtd",,"StudyData", "(Vol("&amp;$E$16&amp;")when  (LocalYear("&amp;$E$16&amp;")="&amp;$D$5&amp;" AND LocalMonth("&amp;$E$16&amp;")="&amp;$C$5&amp;" AND LocalDay("&amp;$E$16&amp;")="&amp;$B$5&amp;" AND LocalHour("&amp;$E$16&amp;")="&amp;F281&amp;" AND LocalMinute("&amp;$E$16&amp;")="&amp;G281&amp;"))", "Bar", "", "Close", "5", "0", "", "", "","FALSE","T"))</f>
        <v/>
      </c>
      <c r="W281" s="115" t="str">
        <f>IF(O281=1,"",RTD("cqg.rtd",,"StudyData", "(Vol("&amp;$E$17&amp;")when  (LocalYear("&amp;$E$17&amp;")="&amp;$D$6&amp;" AND LocalMonth("&amp;$E$17&amp;")="&amp;$C$6&amp;" AND LocalDay("&amp;$E$17&amp;")="&amp;$B$6&amp;" AND LocalHour("&amp;$E$17&amp;")="&amp;F281&amp;" AND LocalMinute("&amp;$E$17&amp;")="&amp;G281&amp;"))", "Bar", "", "Close", "5", "0", "", "", "","FALSE","T"))</f>
        <v/>
      </c>
      <c r="X281" s="115" t="str">
        <f>IF(O281=1,"",RTD("cqg.rtd",,"StudyData", "(Vol("&amp;$E$18&amp;")when  (LocalYear("&amp;$E$18&amp;")="&amp;$D$7&amp;" AND LocalMonth("&amp;$E$18&amp;")="&amp;$C$7&amp;" AND LocalDay("&amp;$E$18&amp;")="&amp;$B$7&amp;" AND LocalHour("&amp;$E$18&amp;")="&amp;F281&amp;" AND LocalMinute("&amp;$E$18&amp;")="&amp;G281&amp;"))", "Bar", "", "Close", "5", "0", "", "", "","FALSE","T"))</f>
        <v/>
      </c>
      <c r="Y281" s="115" t="str">
        <f>IF(O281=1,"",RTD("cqg.rtd",,"StudyData", "(Vol("&amp;$E$19&amp;")when  (LocalYear("&amp;$E$19&amp;")="&amp;$D$8&amp;" AND LocalMonth("&amp;$E$19&amp;")="&amp;$C$8&amp;" AND LocalDay("&amp;$E$19&amp;")="&amp;$B$8&amp;" AND LocalHour("&amp;$E$19&amp;")="&amp;F281&amp;" AND LocalMinute("&amp;$E$19&amp;")="&amp;G281&amp;"))", "Bar", "", "Close", "5", "0", "", "", "","FALSE","T"))</f>
        <v/>
      </c>
      <c r="Z281" s="115" t="str">
        <f>IF(O281=1,"",RTD("cqg.rtd",,"StudyData", "(Vol("&amp;$E$20&amp;")when  (LocalYear("&amp;$E$20&amp;")="&amp;$D$9&amp;" AND LocalMonth("&amp;$E$20&amp;")="&amp;$C$9&amp;" AND LocalDay("&amp;$E$20&amp;")="&amp;$B$9&amp;" AND LocalHour("&amp;$E$20&amp;")="&amp;F281&amp;" AND LocalMinute("&amp;$E$20&amp;")="&amp;G281&amp;"))", "Bar", "", "Close", "5", "0", "", "", "","FALSE","T"))</f>
        <v/>
      </c>
      <c r="AA281" s="115" t="str">
        <f>IF(O281=1,"",RTD("cqg.rtd",,"StudyData", "(Vol("&amp;$E$21&amp;")when  (LocalYear("&amp;$E$21&amp;")="&amp;$D$10&amp;" AND LocalMonth("&amp;$E$21&amp;")="&amp;$C$10&amp;" AND LocalDay("&amp;$E$21&amp;")="&amp;$B$10&amp;" AND LocalHour("&amp;$E$21&amp;")="&amp;F281&amp;" AND LocalMinute("&amp;$E$21&amp;")="&amp;G281&amp;"))", "Bar", "", "Close", "5", "0", "", "", "","FALSE","T"))</f>
        <v/>
      </c>
      <c r="AB281" s="115" t="str">
        <f>IF(O281=1,"",RTD("cqg.rtd",,"StudyData", "(Vol("&amp;$E$21&amp;")when  (LocalYear("&amp;$E$21&amp;")="&amp;$D$11&amp;" AND LocalMonth("&amp;$E$21&amp;")="&amp;$C$11&amp;" AND LocalDay("&amp;$E$21&amp;")="&amp;$B$11&amp;" AND LocalHour("&amp;$E$21&amp;")="&amp;F281&amp;" AND LocalMinute("&amp;$E$21&amp;")="&amp;G281&amp;"))", "Bar", "", "Close", "5", "0", "", "", "","FALSE","T"))</f>
        <v/>
      </c>
      <c r="AC281" s="116" t="str">
        <f t="shared" si="37"/>
        <v/>
      </c>
      <c r="AE281" s="115" t="str">
        <f ca="1">IF($R281=1,SUM($S$1:S281),"")</f>
        <v/>
      </c>
      <c r="AF281" s="115" t="str">
        <f ca="1">IF($R281=1,SUM($T$1:T281),"")</f>
        <v/>
      </c>
      <c r="AG281" s="115" t="str">
        <f ca="1">IF($R281=1,SUM($U$1:U281),"")</f>
        <v/>
      </c>
      <c r="AH281" s="115" t="str">
        <f ca="1">IF($R281=1,SUM($V$1:V281),"")</f>
        <v/>
      </c>
      <c r="AI281" s="115" t="str">
        <f ca="1">IF($R281=1,SUM($W$1:W281),"")</f>
        <v/>
      </c>
      <c r="AJ281" s="115" t="str">
        <f ca="1">IF($R281=1,SUM($X$1:X281),"")</f>
        <v/>
      </c>
      <c r="AK281" s="115" t="str">
        <f ca="1">IF($R281=1,SUM($Y$1:Y281),"")</f>
        <v/>
      </c>
      <c r="AL281" s="115" t="str">
        <f ca="1">IF($R281=1,SUM($Z$1:Z281),"")</f>
        <v/>
      </c>
      <c r="AM281" s="115" t="str">
        <f ca="1">IF($R281=1,SUM($AA$1:AA281),"")</f>
        <v/>
      </c>
      <c r="AN281" s="115" t="str">
        <f ca="1">IF($R281=1,SUM($AB$1:AB281),"")</f>
        <v/>
      </c>
      <c r="AO281" s="115" t="str">
        <f ca="1">IF($R281=1,SUM($AC$1:AC281),"")</f>
        <v/>
      </c>
      <c r="AQ281" s="120" t="str">
        <f t="shared" si="42"/>
        <v>30:40</v>
      </c>
    </row>
    <row r="282" spans="6:43" x14ac:dyDescent="0.3">
      <c r="F282" s="115">
        <f t="shared" si="43"/>
        <v>30</v>
      </c>
      <c r="G282" s="117">
        <f t="shared" si="38"/>
        <v>45</v>
      </c>
      <c r="H282" s="118">
        <f t="shared" si="39"/>
        <v>1.28125</v>
      </c>
      <c r="K282" s="116" t="str">
        <f xml:space="preserve"> IF(O282=1,"",RTD("cqg.rtd",,"StudyData",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/>
      </c>
      <c r="L282" s="116" t="e">
        <f>IF(K282="",NA(),RTD("cqg.rtd",,"StudyData",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>#N/A</v>
      </c>
      <c r="O282" s="115">
        <f t="shared" si="40"/>
        <v>1</v>
      </c>
      <c r="R282" s="115">
        <f t="shared" ca="1" si="41"/>
        <v>1.2459999999999729</v>
      </c>
      <c r="S282" s="115" t="str">
        <f>IF(O282=1,"",RTD("cqg.rtd",,"StudyData", "(Vol("&amp;$E$13&amp;")when  (LocalYear("&amp;$E$13&amp;")="&amp;$D$2&amp;" AND LocalMonth("&amp;$E$13&amp;")="&amp;$C$2&amp;" AND LocalDay("&amp;$E$13&amp;")="&amp;$B$2&amp;" AND LocalHour("&amp;$E$13&amp;")="&amp;F282&amp;" AND LocalMinute("&amp;$E$13&amp;")="&amp;G282&amp;"))", "Bar", "", "Close", "5", "0", "", "", "","FALSE","T"))</f>
        <v/>
      </c>
      <c r="T282" s="115" t="str">
        <f>IF(O282=1,"",RTD("cqg.rtd",,"StudyData", "(Vol("&amp;$E$14&amp;")when  (LocalYear("&amp;$E$14&amp;")="&amp;$D$3&amp;" AND LocalMonth("&amp;$E$14&amp;")="&amp;$C$3&amp;" AND LocalDay("&amp;$E$14&amp;")="&amp;$B$3&amp;" AND LocalHour("&amp;$E$14&amp;")="&amp;F282&amp;" AND LocalMinute("&amp;$E$14&amp;")="&amp;G282&amp;"))", "Bar", "", "Close", "5", "0", "", "", "","FALSE","T"))</f>
        <v/>
      </c>
      <c r="U282" s="115" t="str">
        <f>IF(O282=1,"",RTD("cqg.rtd",,"StudyData", "(Vol("&amp;$E$15&amp;")when  (LocalYear("&amp;$E$15&amp;")="&amp;$D$4&amp;" AND LocalMonth("&amp;$E$15&amp;")="&amp;$C$4&amp;" AND LocalDay("&amp;$E$15&amp;")="&amp;$B$4&amp;" AND LocalHour("&amp;$E$15&amp;")="&amp;F282&amp;" AND LocalMinute("&amp;$E$15&amp;")="&amp;G282&amp;"))", "Bar", "", "Close", "5", "0", "", "", "","FALSE","T"))</f>
        <v/>
      </c>
      <c r="V282" s="115" t="str">
        <f>IF(O282=1,"",RTD("cqg.rtd",,"StudyData", "(Vol("&amp;$E$16&amp;")when  (LocalYear("&amp;$E$16&amp;")="&amp;$D$5&amp;" AND LocalMonth("&amp;$E$16&amp;")="&amp;$C$5&amp;" AND LocalDay("&amp;$E$16&amp;")="&amp;$B$5&amp;" AND LocalHour("&amp;$E$16&amp;")="&amp;F282&amp;" AND LocalMinute("&amp;$E$16&amp;")="&amp;G282&amp;"))", "Bar", "", "Close", "5", "0", "", "", "","FALSE","T"))</f>
        <v/>
      </c>
      <c r="W282" s="115" t="str">
        <f>IF(O282=1,"",RTD("cqg.rtd",,"StudyData", "(Vol("&amp;$E$17&amp;")when  (LocalYear("&amp;$E$17&amp;")="&amp;$D$6&amp;" AND LocalMonth("&amp;$E$17&amp;")="&amp;$C$6&amp;" AND LocalDay("&amp;$E$17&amp;")="&amp;$B$6&amp;" AND LocalHour("&amp;$E$17&amp;")="&amp;F282&amp;" AND LocalMinute("&amp;$E$17&amp;")="&amp;G282&amp;"))", "Bar", "", "Close", "5", "0", "", "", "","FALSE","T"))</f>
        <v/>
      </c>
      <c r="X282" s="115" t="str">
        <f>IF(O282=1,"",RTD("cqg.rtd",,"StudyData", "(Vol("&amp;$E$18&amp;")when  (LocalYear("&amp;$E$18&amp;")="&amp;$D$7&amp;" AND LocalMonth("&amp;$E$18&amp;")="&amp;$C$7&amp;" AND LocalDay("&amp;$E$18&amp;")="&amp;$B$7&amp;" AND LocalHour("&amp;$E$18&amp;")="&amp;F282&amp;" AND LocalMinute("&amp;$E$18&amp;")="&amp;G282&amp;"))", "Bar", "", "Close", "5", "0", "", "", "","FALSE","T"))</f>
        <v/>
      </c>
      <c r="Y282" s="115" t="str">
        <f>IF(O282=1,"",RTD("cqg.rtd",,"StudyData", "(Vol("&amp;$E$19&amp;")when  (LocalYear("&amp;$E$19&amp;")="&amp;$D$8&amp;" AND LocalMonth("&amp;$E$19&amp;")="&amp;$C$8&amp;" AND LocalDay("&amp;$E$19&amp;")="&amp;$B$8&amp;" AND LocalHour("&amp;$E$19&amp;")="&amp;F282&amp;" AND LocalMinute("&amp;$E$19&amp;")="&amp;G282&amp;"))", "Bar", "", "Close", "5", "0", "", "", "","FALSE","T"))</f>
        <v/>
      </c>
      <c r="Z282" s="115" t="str">
        <f>IF(O282=1,"",RTD("cqg.rtd",,"StudyData", "(Vol("&amp;$E$20&amp;")when  (LocalYear("&amp;$E$20&amp;")="&amp;$D$9&amp;" AND LocalMonth("&amp;$E$20&amp;")="&amp;$C$9&amp;" AND LocalDay("&amp;$E$20&amp;")="&amp;$B$9&amp;" AND LocalHour("&amp;$E$20&amp;")="&amp;F282&amp;" AND LocalMinute("&amp;$E$20&amp;")="&amp;G282&amp;"))", "Bar", "", "Close", "5", "0", "", "", "","FALSE","T"))</f>
        <v/>
      </c>
      <c r="AA282" s="115" t="str">
        <f>IF(O282=1,"",RTD("cqg.rtd",,"StudyData", "(Vol("&amp;$E$21&amp;")when  (LocalYear("&amp;$E$21&amp;")="&amp;$D$10&amp;" AND LocalMonth("&amp;$E$21&amp;")="&amp;$C$10&amp;" AND LocalDay("&amp;$E$21&amp;")="&amp;$B$10&amp;" AND LocalHour("&amp;$E$21&amp;")="&amp;F282&amp;" AND LocalMinute("&amp;$E$21&amp;")="&amp;G282&amp;"))", "Bar", "", "Close", "5", "0", "", "", "","FALSE","T"))</f>
        <v/>
      </c>
      <c r="AB282" s="115" t="str">
        <f>IF(O282=1,"",RTD("cqg.rtd",,"StudyData", "(Vol("&amp;$E$21&amp;")when  (LocalYear("&amp;$E$21&amp;")="&amp;$D$11&amp;" AND LocalMonth("&amp;$E$21&amp;")="&amp;$C$11&amp;" AND LocalDay("&amp;$E$21&amp;")="&amp;$B$11&amp;" AND LocalHour("&amp;$E$21&amp;")="&amp;F282&amp;" AND LocalMinute("&amp;$E$21&amp;")="&amp;G282&amp;"))", "Bar", "", "Close", "5", "0", "", "", "","FALSE","T"))</f>
        <v/>
      </c>
      <c r="AC282" s="116" t="str">
        <f t="shared" si="37"/>
        <v/>
      </c>
      <c r="AE282" s="115" t="str">
        <f ca="1">IF($R282=1,SUM($S$1:S282),"")</f>
        <v/>
      </c>
      <c r="AF282" s="115" t="str">
        <f ca="1">IF($R282=1,SUM($T$1:T282),"")</f>
        <v/>
      </c>
      <c r="AG282" s="115" t="str">
        <f ca="1">IF($R282=1,SUM($U$1:U282),"")</f>
        <v/>
      </c>
      <c r="AH282" s="115" t="str">
        <f ca="1">IF($R282=1,SUM($V$1:V282),"")</f>
        <v/>
      </c>
      <c r="AI282" s="115" t="str">
        <f ca="1">IF($R282=1,SUM($W$1:W282),"")</f>
        <v/>
      </c>
      <c r="AJ282" s="115" t="str">
        <f ca="1">IF($R282=1,SUM($X$1:X282),"")</f>
        <v/>
      </c>
      <c r="AK282" s="115" t="str">
        <f ca="1">IF($R282=1,SUM($Y$1:Y282),"")</f>
        <v/>
      </c>
      <c r="AL282" s="115" t="str">
        <f ca="1">IF($R282=1,SUM($Z$1:Z282),"")</f>
        <v/>
      </c>
      <c r="AM282" s="115" t="str">
        <f ca="1">IF($R282=1,SUM($AA$1:AA282),"")</f>
        <v/>
      </c>
      <c r="AN282" s="115" t="str">
        <f ca="1">IF($R282=1,SUM($AB$1:AB282),"")</f>
        <v/>
      </c>
      <c r="AO282" s="115" t="str">
        <f ca="1">IF($R282=1,SUM($AC$1:AC282),"")</f>
        <v/>
      </c>
      <c r="AQ282" s="120" t="str">
        <f t="shared" si="42"/>
        <v>30:45</v>
      </c>
    </row>
    <row r="283" spans="6:43" x14ac:dyDescent="0.3">
      <c r="F283" s="115">
        <f t="shared" si="43"/>
        <v>30</v>
      </c>
      <c r="G283" s="117">
        <f t="shared" si="38"/>
        <v>50</v>
      </c>
      <c r="H283" s="118">
        <f t="shared" si="39"/>
        <v>1.2847222222222221</v>
      </c>
      <c r="K283" s="116" t="str">
        <f xml:space="preserve"> IF(O283=1,"",RTD("cqg.rtd",,"StudyData",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/>
      </c>
      <c r="L283" s="116" t="e">
        <f>IF(K283="",NA(),RTD("cqg.rtd",,"StudyData",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>#N/A</v>
      </c>
      <c r="O283" s="115">
        <f t="shared" si="40"/>
        <v>1</v>
      </c>
      <c r="R283" s="115">
        <f t="shared" ca="1" si="41"/>
        <v>1.2469999999999728</v>
      </c>
      <c r="S283" s="115" t="str">
        <f>IF(O283=1,"",RTD("cqg.rtd",,"StudyData", "(Vol("&amp;$E$13&amp;")when  (LocalYear("&amp;$E$13&amp;")="&amp;$D$2&amp;" AND LocalMonth("&amp;$E$13&amp;")="&amp;$C$2&amp;" AND LocalDay("&amp;$E$13&amp;")="&amp;$B$2&amp;" AND LocalHour("&amp;$E$13&amp;")="&amp;F283&amp;" AND LocalMinute("&amp;$E$13&amp;")="&amp;G283&amp;"))", "Bar", "", "Close", "5", "0", "", "", "","FALSE","T"))</f>
        <v/>
      </c>
      <c r="T283" s="115" t="str">
        <f>IF(O283=1,"",RTD("cqg.rtd",,"StudyData", "(Vol("&amp;$E$14&amp;")when  (LocalYear("&amp;$E$14&amp;")="&amp;$D$3&amp;" AND LocalMonth("&amp;$E$14&amp;")="&amp;$C$3&amp;" AND LocalDay("&amp;$E$14&amp;")="&amp;$B$3&amp;" AND LocalHour("&amp;$E$14&amp;")="&amp;F283&amp;" AND LocalMinute("&amp;$E$14&amp;")="&amp;G283&amp;"))", "Bar", "", "Close", "5", "0", "", "", "","FALSE","T"))</f>
        <v/>
      </c>
      <c r="U283" s="115" t="str">
        <f>IF(O283=1,"",RTD("cqg.rtd",,"StudyData", "(Vol("&amp;$E$15&amp;")when  (LocalYear("&amp;$E$15&amp;")="&amp;$D$4&amp;" AND LocalMonth("&amp;$E$15&amp;")="&amp;$C$4&amp;" AND LocalDay("&amp;$E$15&amp;")="&amp;$B$4&amp;" AND LocalHour("&amp;$E$15&amp;")="&amp;F283&amp;" AND LocalMinute("&amp;$E$15&amp;")="&amp;G283&amp;"))", "Bar", "", "Close", "5", "0", "", "", "","FALSE","T"))</f>
        <v/>
      </c>
      <c r="V283" s="115" t="str">
        <f>IF(O283=1,"",RTD("cqg.rtd",,"StudyData", "(Vol("&amp;$E$16&amp;")when  (LocalYear("&amp;$E$16&amp;")="&amp;$D$5&amp;" AND LocalMonth("&amp;$E$16&amp;")="&amp;$C$5&amp;" AND LocalDay("&amp;$E$16&amp;")="&amp;$B$5&amp;" AND LocalHour("&amp;$E$16&amp;")="&amp;F283&amp;" AND LocalMinute("&amp;$E$16&amp;")="&amp;G283&amp;"))", "Bar", "", "Close", "5", "0", "", "", "","FALSE","T"))</f>
        <v/>
      </c>
      <c r="W283" s="115" t="str">
        <f>IF(O283=1,"",RTD("cqg.rtd",,"StudyData", "(Vol("&amp;$E$17&amp;")when  (LocalYear("&amp;$E$17&amp;")="&amp;$D$6&amp;" AND LocalMonth("&amp;$E$17&amp;")="&amp;$C$6&amp;" AND LocalDay("&amp;$E$17&amp;")="&amp;$B$6&amp;" AND LocalHour("&amp;$E$17&amp;")="&amp;F283&amp;" AND LocalMinute("&amp;$E$17&amp;")="&amp;G283&amp;"))", "Bar", "", "Close", "5", "0", "", "", "","FALSE","T"))</f>
        <v/>
      </c>
      <c r="X283" s="115" t="str">
        <f>IF(O283=1,"",RTD("cqg.rtd",,"StudyData", "(Vol("&amp;$E$18&amp;")when  (LocalYear("&amp;$E$18&amp;")="&amp;$D$7&amp;" AND LocalMonth("&amp;$E$18&amp;")="&amp;$C$7&amp;" AND LocalDay("&amp;$E$18&amp;")="&amp;$B$7&amp;" AND LocalHour("&amp;$E$18&amp;")="&amp;F283&amp;" AND LocalMinute("&amp;$E$18&amp;")="&amp;G283&amp;"))", "Bar", "", "Close", "5", "0", "", "", "","FALSE","T"))</f>
        <v/>
      </c>
      <c r="Y283" s="115" t="str">
        <f>IF(O283=1,"",RTD("cqg.rtd",,"StudyData", "(Vol("&amp;$E$19&amp;")when  (LocalYear("&amp;$E$19&amp;")="&amp;$D$8&amp;" AND LocalMonth("&amp;$E$19&amp;")="&amp;$C$8&amp;" AND LocalDay("&amp;$E$19&amp;")="&amp;$B$8&amp;" AND LocalHour("&amp;$E$19&amp;")="&amp;F283&amp;" AND LocalMinute("&amp;$E$19&amp;")="&amp;G283&amp;"))", "Bar", "", "Close", "5", "0", "", "", "","FALSE","T"))</f>
        <v/>
      </c>
      <c r="Z283" s="115" t="str">
        <f>IF(O283=1,"",RTD("cqg.rtd",,"StudyData", "(Vol("&amp;$E$20&amp;")when  (LocalYear("&amp;$E$20&amp;")="&amp;$D$9&amp;" AND LocalMonth("&amp;$E$20&amp;")="&amp;$C$9&amp;" AND LocalDay("&amp;$E$20&amp;")="&amp;$B$9&amp;" AND LocalHour("&amp;$E$20&amp;")="&amp;F283&amp;" AND LocalMinute("&amp;$E$20&amp;")="&amp;G283&amp;"))", "Bar", "", "Close", "5", "0", "", "", "","FALSE","T"))</f>
        <v/>
      </c>
      <c r="AA283" s="115" t="str">
        <f>IF(O283=1,"",RTD("cqg.rtd",,"StudyData", "(Vol("&amp;$E$21&amp;")when  (LocalYear("&amp;$E$21&amp;")="&amp;$D$10&amp;" AND LocalMonth("&amp;$E$21&amp;")="&amp;$C$10&amp;" AND LocalDay("&amp;$E$21&amp;")="&amp;$B$10&amp;" AND LocalHour("&amp;$E$21&amp;")="&amp;F283&amp;" AND LocalMinute("&amp;$E$21&amp;")="&amp;G283&amp;"))", "Bar", "", "Close", "5", "0", "", "", "","FALSE","T"))</f>
        <v/>
      </c>
      <c r="AB283" s="115" t="str">
        <f>IF(O283=1,"",RTD("cqg.rtd",,"StudyData", "(Vol("&amp;$E$21&amp;")when  (LocalYear("&amp;$E$21&amp;")="&amp;$D$11&amp;" AND LocalMonth("&amp;$E$21&amp;")="&amp;$C$11&amp;" AND LocalDay("&amp;$E$21&amp;")="&amp;$B$11&amp;" AND LocalHour("&amp;$E$21&amp;")="&amp;F283&amp;" AND LocalMinute("&amp;$E$21&amp;")="&amp;G283&amp;"))", "Bar", "", "Close", "5", "0", "", "", "","FALSE","T"))</f>
        <v/>
      </c>
      <c r="AC283" s="116" t="str">
        <f t="shared" si="37"/>
        <v/>
      </c>
      <c r="AE283" s="115" t="str">
        <f ca="1">IF($R283=1,SUM($S$1:S283),"")</f>
        <v/>
      </c>
      <c r="AF283" s="115" t="str">
        <f ca="1">IF($R283=1,SUM($T$1:T283),"")</f>
        <v/>
      </c>
      <c r="AG283" s="115" t="str">
        <f ca="1">IF($R283=1,SUM($U$1:U283),"")</f>
        <v/>
      </c>
      <c r="AH283" s="115" t="str">
        <f ca="1">IF($R283=1,SUM($V$1:V283),"")</f>
        <v/>
      </c>
      <c r="AI283" s="115" t="str">
        <f ca="1">IF($R283=1,SUM($W$1:W283),"")</f>
        <v/>
      </c>
      <c r="AJ283" s="115" t="str">
        <f ca="1">IF($R283=1,SUM($X$1:X283),"")</f>
        <v/>
      </c>
      <c r="AK283" s="115" t="str">
        <f ca="1">IF($R283=1,SUM($Y$1:Y283),"")</f>
        <v/>
      </c>
      <c r="AL283" s="115" t="str">
        <f ca="1">IF($R283=1,SUM($Z$1:Z283),"")</f>
        <v/>
      </c>
      <c r="AM283" s="115" t="str">
        <f ca="1">IF($R283=1,SUM($AA$1:AA283),"")</f>
        <v/>
      </c>
      <c r="AN283" s="115" t="str">
        <f ca="1">IF($R283=1,SUM($AB$1:AB283),"")</f>
        <v/>
      </c>
      <c r="AO283" s="115" t="str">
        <f ca="1">IF($R283=1,SUM($AC$1:AC283),"")</f>
        <v/>
      </c>
      <c r="AQ283" s="120" t="str">
        <f t="shared" si="42"/>
        <v>30:50</v>
      </c>
    </row>
    <row r="284" spans="6:43" x14ac:dyDescent="0.3">
      <c r="F284" s="115">
        <f t="shared" si="43"/>
        <v>30</v>
      </c>
      <c r="G284" s="117">
        <f t="shared" si="38"/>
        <v>55</v>
      </c>
      <c r="H284" s="118">
        <f t="shared" si="39"/>
        <v>1.2881944444444444</v>
      </c>
      <c r="K284" s="116" t="str">
        <f xml:space="preserve"> IF(O284=1,"",RTD("cqg.rtd",,"StudyData",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/>
      </c>
      <c r="L284" s="116" t="e">
        <f>IF(K284="",NA(),RTD("cqg.rtd",,"StudyData",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>#N/A</v>
      </c>
      <c r="O284" s="115">
        <f t="shared" si="40"/>
        <v>1</v>
      </c>
      <c r="R284" s="115">
        <f t="shared" ca="1" si="41"/>
        <v>1.2479999999999727</v>
      </c>
      <c r="S284" s="115" t="str">
        <f>IF(O284=1,"",RTD("cqg.rtd",,"StudyData", "(Vol("&amp;$E$13&amp;")when  (LocalYear("&amp;$E$13&amp;")="&amp;$D$2&amp;" AND LocalMonth("&amp;$E$13&amp;")="&amp;$C$2&amp;" AND LocalDay("&amp;$E$13&amp;")="&amp;$B$2&amp;" AND LocalHour("&amp;$E$13&amp;")="&amp;F284&amp;" AND LocalMinute("&amp;$E$13&amp;")="&amp;G284&amp;"))", "Bar", "", "Close", "5", "0", "", "", "","FALSE","T"))</f>
        <v/>
      </c>
      <c r="T284" s="115" t="str">
        <f>IF(O284=1,"",RTD("cqg.rtd",,"StudyData", "(Vol("&amp;$E$14&amp;")when  (LocalYear("&amp;$E$14&amp;")="&amp;$D$3&amp;" AND LocalMonth("&amp;$E$14&amp;")="&amp;$C$3&amp;" AND LocalDay("&amp;$E$14&amp;")="&amp;$B$3&amp;" AND LocalHour("&amp;$E$14&amp;")="&amp;F284&amp;" AND LocalMinute("&amp;$E$14&amp;")="&amp;G284&amp;"))", "Bar", "", "Close", "5", "0", "", "", "","FALSE","T"))</f>
        <v/>
      </c>
      <c r="U284" s="115" t="str">
        <f>IF(O284=1,"",RTD("cqg.rtd",,"StudyData", "(Vol("&amp;$E$15&amp;")when  (LocalYear("&amp;$E$15&amp;")="&amp;$D$4&amp;" AND LocalMonth("&amp;$E$15&amp;")="&amp;$C$4&amp;" AND LocalDay("&amp;$E$15&amp;")="&amp;$B$4&amp;" AND LocalHour("&amp;$E$15&amp;")="&amp;F284&amp;" AND LocalMinute("&amp;$E$15&amp;")="&amp;G284&amp;"))", "Bar", "", "Close", "5", "0", "", "", "","FALSE","T"))</f>
        <v/>
      </c>
      <c r="V284" s="115" t="str">
        <f>IF(O284=1,"",RTD("cqg.rtd",,"StudyData", "(Vol("&amp;$E$16&amp;")when  (LocalYear("&amp;$E$16&amp;")="&amp;$D$5&amp;" AND LocalMonth("&amp;$E$16&amp;")="&amp;$C$5&amp;" AND LocalDay("&amp;$E$16&amp;")="&amp;$B$5&amp;" AND LocalHour("&amp;$E$16&amp;")="&amp;F284&amp;" AND LocalMinute("&amp;$E$16&amp;")="&amp;G284&amp;"))", "Bar", "", "Close", "5", "0", "", "", "","FALSE","T"))</f>
        <v/>
      </c>
      <c r="W284" s="115" t="str">
        <f>IF(O284=1,"",RTD("cqg.rtd",,"StudyData", "(Vol("&amp;$E$17&amp;")when  (LocalYear("&amp;$E$17&amp;")="&amp;$D$6&amp;" AND LocalMonth("&amp;$E$17&amp;")="&amp;$C$6&amp;" AND LocalDay("&amp;$E$17&amp;")="&amp;$B$6&amp;" AND LocalHour("&amp;$E$17&amp;")="&amp;F284&amp;" AND LocalMinute("&amp;$E$17&amp;")="&amp;G284&amp;"))", "Bar", "", "Close", "5", "0", "", "", "","FALSE","T"))</f>
        <v/>
      </c>
      <c r="X284" s="115" t="str">
        <f>IF(O284=1,"",RTD("cqg.rtd",,"StudyData", "(Vol("&amp;$E$18&amp;")when  (LocalYear("&amp;$E$18&amp;")="&amp;$D$7&amp;" AND LocalMonth("&amp;$E$18&amp;")="&amp;$C$7&amp;" AND LocalDay("&amp;$E$18&amp;")="&amp;$B$7&amp;" AND LocalHour("&amp;$E$18&amp;")="&amp;F284&amp;" AND LocalMinute("&amp;$E$18&amp;")="&amp;G284&amp;"))", "Bar", "", "Close", "5", "0", "", "", "","FALSE","T"))</f>
        <v/>
      </c>
      <c r="Y284" s="115" t="str">
        <f>IF(O284=1,"",RTD("cqg.rtd",,"StudyData", "(Vol("&amp;$E$19&amp;")when  (LocalYear("&amp;$E$19&amp;")="&amp;$D$8&amp;" AND LocalMonth("&amp;$E$19&amp;")="&amp;$C$8&amp;" AND LocalDay("&amp;$E$19&amp;")="&amp;$B$8&amp;" AND LocalHour("&amp;$E$19&amp;")="&amp;F284&amp;" AND LocalMinute("&amp;$E$19&amp;")="&amp;G284&amp;"))", "Bar", "", "Close", "5", "0", "", "", "","FALSE","T"))</f>
        <v/>
      </c>
      <c r="Z284" s="115" t="str">
        <f>IF(O284=1,"",RTD("cqg.rtd",,"StudyData", "(Vol("&amp;$E$20&amp;")when  (LocalYear("&amp;$E$20&amp;")="&amp;$D$9&amp;" AND LocalMonth("&amp;$E$20&amp;")="&amp;$C$9&amp;" AND LocalDay("&amp;$E$20&amp;")="&amp;$B$9&amp;" AND LocalHour("&amp;$E$20&amp;")="&amp;F284&amp;" AND LocalMinute("&amp;$E$20&amp;")="&amp;G284&amp;"))", "Bar", "", "Close", "5", "0", "", "", "","FALSE","T"))</f>
        <v/>
      </c>
      <c r="AA284" s="115" t="str">
        <f>IF(O284=1,"",RTD("cqg.rtd",,"StudyData", "(Vol("&amp;$E$21&amp;")when  (LocalYear("&amp;$E$21&amp;")="&amp;$D$10&amp;" AND LocalMonth("&amp;$E$21&amp;")="&amp;$C$10&amp;" AND LocalDay("&amp;$E$21&amp;")="&amp;$B$10&amp;" AND LocalHour("&amp;$E$21&amp;")="&amp;F284&amp;" AND LocalMinute("&amp;$E$21&amp;")="&amp;G284&amp;"))", "Bar", "", "Close", "5", "0", "", "", "","FALSE","T"))</f>
        <v/>
      </c>
      <c r="AB284" s="115" t="str">
        <f>IF(O284=1,"",RTD("cqg.rtd",,"StudyData", "(Vol("&amp;$E$21&amp;")when  (LocalYear("&amp;$E$21&amp;")="&amp;$D$11&amp;" AND LocalMonth("&amp;$E$21&amp;")="&amp;$C$11&amp;" AND LocalDay("&amp;$E$21&amp;")="&amp;$B$11&amp;" AND LocalHour("&amp;$E$21&amp;")="&amp;F284&amp;" AND LocalMinute("&amp;$E$21&amp;")="&amp;G284&amp;"))", "Bar", "", "Close", "5", "0", "", "", "","FALSE","T"))</f>
        <v/>
      </c>
      <c r="AC284" s="116" t="str">
        <f t="shared" si="37"/>
        <v/>
      </c>
      <c r="AE284" s="115" t="str">
        <f ca="1">IF($R284=1,SUM($S$1:S284),"")</f>
        <v/>
      </c>
      <c r="AF284" s="115" t="str">
        <f ca="1">IF($R284=1,SUM($T$1:T284),"")</f>
        <v/>
      </c>
      <c r="AG284" s="115" t="str">
        <f ca="1">IF($R284=1,SUM($U$1:U284),"")</f>
        <v/>
      </c>
      <c r="AH284" s="115" t="str">
        <f ca="1">IF($R284=1,SUM($V$1:V284),"")</f>
        <v/>
      </c>
      <c r="AI284" s="115" t="str">
        <f ca="1">IF($R284=1,SUM($W$1:W284),"")</f>
        <v/>
      </c>
      <c r="AJ284" s="115" t="str">
        <f ca="1">IF($R284=1,SUM($X$1:X284),"")</f>
        <v/>
      </c>
      <c r="AK284" s="115" t="str">
        <f ca="1">IF($R284=1,SUM($Y$1:Y284),"")</f>
        <v/>
      </c>
      <c r="AL284" s="115" t="str">
        <f ca="1">IF($R284=1,SUM($Z$1:Z284),"")</f>
        <v/>
      </c>
      <c r="AM284" s="115" t="str">
        <f ca="1">IF($R284=1,SUM($AA$1:AA284),"")</f>
        <v/>
      </c>
      <c r="AN284" s="115" t="str">
        <f ca="1">IF($R284=1,SUM($AB$1:AB284),"")</f>
        <v/>
      </c>
      <c r="AO284" s="115" t="str">
        <f ca="1">IF($R284=1,SUM($AC$1:AC284),"")</f>
        <v/>
      </c>
      <c r="AQ284" s="120" t="str">
        <f t="shared" si="42"/>
        <v>30:55</v>
      </c>
    </row>
    <row r="285" spans="6:43" x14ac:dyDescent="0.3">
      <c r="F285" s="115">
        <f t="shared" si="43"/>
        <v>31</v>
      </c>
      <c r="G285" s="117" t="str">
        <f t="shared" si="38"/>
        <v>00</v>
      </c>
      <c r="H285" s="118">
        <f t="shared" si="39"/>
        <v>1.2916666666666667</v>
      </c>
      <c r="K285" s="116" t="str">
        <f xml:space="preserve"> IF(O285=1,"",RTD("cqg.rtd",,"StudyData",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/>
      </c>
      <c r="L285" s="116" t="e">
        <f>IF(K285="",NA(),RTD("cqg.rtd",,"StudyData",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>#N/A</v>
      </c>
      <c r="O285" s="115">
        <f t="shared" si="40"/>
        <v>1</v>
      </c>
      <c r="R285" s="115">
        <f t="shared" ca="1" si="41"/>
        <v>1.2489999999999726</v>
      </c>
      <c r="S285" s="115" t="str">
        <f>IF(O285=1,"",RTD("cqg.rtd",,"StudyData", "(Vol("&amp;$E$13&amp;")when  (LocalYear("&amp;$E$13&amp;")="&amp;$D$2&amp;" AND LocalMonth("&amp;$E$13&amp;")="&amp;$C$2&amp;" AND LocalDay("&amp;$E$13&amp;")="&amp;$B$2&amp;" AND LocalHour("&amp;$E$13&amp;")="&amp;F285&amp;" AND LocalMinute("&amp;$E$13&amp;")="&amp;G285&amp;"))", "Bar", "", "Close", "5", "0", "", "", "","FALSE","T"))</f>
        <v/>
      </c>
      <c r="T285" s="115" t="str">
        <f>IF(O285=1,"",RTD("cqg.rtd",,"StudyData", "(Vol("&amp;$E$14&amp;")when  (LocalYear("&amp;$E$14&amp;")="&amp;$D$3&amp;" AND LocalMonth("&amp;$E$14&amp;")="&amp;$C$3&amp;" AND LocalDay("&amp;$E$14&amp;")="&amp;$B$3&amp;" AND LocalHour("&amp;$E$14&amp;")="&amp;F285&amp;" AND LocalMinute("&amp;$E$14&amp;")="&amp;G285&amp;"))", "Bar", "", "Close", "5", "0", "", "", "","FALSE","T"))</f>
        <v/>
      </c>
      <c r="U285" s="115" t="str">
        <f>IF(O285=1,"",RTD("cqg.rtd",,"StudyData", "(Vol("&amp;$E$15&amp;")when  (LocalYear("&amp;$E$15&amp;")="&amp;$D$4&amp;" AND LocalMonth("&amp;$E$15&amp;")="&amp;$C$4&amp;" AND LocalDay("&amp;$E$15&amp;")="&amp;$B$4&amp;" AND LocalHour("&amp;$E$15&amp;")="&amp;F285&amp;" AND LocalMinute("&amp;$E$15&amp;")="&amp;G285&amp;"))", "Bar", "", "Close", "5", "0", "", "", "","FALSE","T"))</f>
        <v/>
      </c>
      <c r="V285" s="115" t="str">
        <f>IF(O285=1,"",RTD("cqg.rtd",,"StudyData", "(Vol("&amp;$E$16&amp;")when  (LocalYear("&amp;$E$16&amp;")="&amp;$D$5&amp;" AND LocalMonth("&amp;$E$16&amp;")="&amp;$C$5&amp;" AND LocalDay("&amp;$E$16&amp;")="&amp;$B$5&amp;" AND LocalHour("&amp;$E$16&amp;")="&amp;F285&amp;" AND LocalMinute("&amp;$E$16&amp;")="&amp;G285&amp;"))", "Bar", "", "Close", "5", "0", "", "", "","FALSE","T"))</f>
        <v/>
      </c>
      <c r="W285" s="115" t="str">
        <f>IF(O285=1,"",RTD("cqg.rtd",,"StudyData", "(Vol("&amp;$E$17&amp;")when  (LocalYear("&amp;$E$17&amp;")="&amp;$D$6&amp;" AND LocalMonth("&amp;$E$17&amp;")="&amp;$C$6&amp;" AND LocalDay("&amp;$E$17&amp;")="&amp;$B$6&amp;" AND LocalHour("&amp;$E$17&amp;")="&amp;F285&amp;" AND LocalMinute("&amp;$E$17&amp;")="&amp;G285&amp;"))", "Bar", "", "Close", "5", "0", "", "", "","FALSE","T"))</f>
        <v/>
      </c>
      <c r="X285" s="115" t="str">
        <f>IF(O285=1,"",RTD("cqg.rtd",,"StudyData", "(Vol("&amp;$E$18&amp;")when  (LocalYear("&amp;$E$18&amp;")="&amp;$D$7&amp;" AND LocalMonth("&amp;$E$18&amp;")="&amp;$C$7&amp;" AND LocalDay("&amp;$E$18&amp;")="&amp;$B$7&amp;" AND LocalHour("&amp;$E$18&amp;")="&amp;F285&amp;" AND LocalMinute("&amp;$E$18&amp;")="&amp;G285&amp;"))", "Bar", "", "Close", "5", "0", "", "", "","FALSE","T"))</f>
        <v/>
      </c>
      <c r="Y285" s="115" t="str">
        <f>IF(O285=1,"",RTD("cqg.rtd",,"StudyData", "(Vol("&amp;$E$19&amp;")when  (LocalYear("&amp;$E$19&amp;")="&amp;$D$8&amp;" AND LocalMonth("&amp;$E$19&amp;")="&amp;$C$8&amp;" AND LocalDay("&amp;$E$19&amp;")="&amp;$B$8&amp;" AND LocalHour("&amp;$E$19&amp;")="&amp;F285&amp;" AND LocalMinute("&amp;$E$19&amp;")="&amp;G285&amp;"))", "Bar", "", "Close", "5", "0", "", "", "","FALSE","T"))</f>
        <v/>
      </c>
      <c r="Z285" s="115" t="str">
        <f>IF(O285=1,"",RTD("cqg.rtd",,"StudyData", "(Vol("&amp;$E$20&amp;")when  (LocalYear("&amp;$E$20&amp;")="&amp;$D$9&amp;" AND LocalMonth("&amp;$E$20&amp;")="&amp;$C$9&amp;" AND LocalDay("&amp;$E$20&amp;")="&amp;$B$9&amp;" AND LocalHour("&amp;$E$20&amp;")="&amp;F285&amp;" AND LocalMinute("&amp;$E$20&amp;")="&amp;G285&amp;"))", "Bar", "", "Close", "5", "0", "", "", "","FALSE","T"))</f>
        <v/>
      </c>
      <c r="AA285" s="115" t="str">
        <f>IF(O285=1,"",RTD("cqg.rtd",,"StudyData", "(Vol("&amp;$E$21&amp;")when  (LocalYear("&amp;$E$21&amp;")="&amp;$D$10&amp;" AND LocalMonth("&amp;$E$21&amp;")="&amp;$C$10&amp;" AND LocalDay("&amp;$E$21&amp;")="&amp;$B$10&amp;" AND LocalHour("&amp;$E$21&amp;")="&amp;F285&amp;" AND LocalMinute("&amp;$E$21&amp;")="&amp;G285&amp;"))", "Bar", "", "Close", "5", "0", "", "", "","FALSE","T"))</f>
        <v/>
      </c>
      <c r="AB285" s="115" t="str">
        <f>IF(O285=1,"",RTD("cqg.rtd",,"StudyData", "(Vol("&amp;$E$21&amp;")when  (LocalYear("&amp;$E$21&amp;")="&amp;$D$11&amp;" AND LocalMonth("&amp;$E$21&amp;")="&amp;$C$11&amp;" AND LocalDay("&amp;$E$21&amp;")="&amp;$B$11&amp;" AND LocalHour("&amp;$E$21&amp;")="&amp;F285&amp;" AND LocalMinute("&amp;$E$21&amp;")="&amp;G285&amp;"))", "Bar", "", "Close", "5", "0", "", "", "","FALSE","T"))</f>
        <v/>
      </c>
      <c r="AC285" s="116" t="str">
        <f t="shared" si="37"/>
        <v/>
      </c>
      <c r="AE285" s="115" t="str">
        <f ca="1">IF($R285=1,SUM($S$1:S285),"")</f>
        <v/>
      </c>
      <c r="AF285" s="115" t="str">
        <f ca="1">IF($R285=1,SUM($T$1:T285),"")</f>
        <v/>
      </c>
      <c r="AG285" s="115" t="str">
        <f ca="1">IF($R285=1,SUM($U$1:U285),"")</f>
        <v/>
      </c>
      <c r="AH285" s="115" t="str">
        <f ca="1">IF($R285=1,SUM($V$1:V285),"")</f>
        <v/>
      </c>
      <c r="AI285" s="115" t="str">
        <f ca="1">IF($R285=1,SUM($W$1:W285),"")</f>
        <v/>
      </c>
      <c r="AJ285" s="115" t="str">
        <f ca="1">IF($R285=1,SUM($X$1:X285),"")</f>
        <v/>
      </c>
      <c r="AK285" s="115" t="str">
        <f ca="1">IF($R285=1,SUM($Y$1:Y285),"")</f>
        <v/>
      </c>
      <c r="AL285" s="115" t="str">
        <f ca="1">IF($R285=1,SUM($Z$1:Z285),"")</f>
        <v/>
      </c>
      <c r="AM285" s="115" t="str">
        <f ca="1">IF($R285=1,SUM($AA$1:AA285),"")</f>
        <v/>
      </c>
      <c r="AN285" s="115" t="str">
        <f ca="1">IF($R285=1,SUM($AB$1:AB285),"")</f>
        <v/>
      </c>
      <c r="AO285" s="115" t="str">
        <f ca="1">IF($R285=1,SUM($AC$1:AC285),"")</f>
        <v/>
      </c>
      <c r="AQ285" s="120" t="str">
        <f t="shared" si="42"/>
        <v>31:00</v>
      </c>
    </row>
    <row r="286" spans="6:43" x14ac:dyDescent="0.3">
      <c r="F286" s="115">
        <f t="shared" si="43"/>
        <v>31</v>
      </c>
      <c r="G286" s="117" t="str">
        <f t="shared" si="38"/>
        <v>05</v>
      </c>
      <c r="H286" s="118">
        <f t="shared" si="39"/>
        <v>1.2951388888888888</v>
      </c>
      <c r="K286" s="116" t="str">
        <f xml:space="preserve"> IF(O286=1,"",RTD("cqg.rtd",,"StudyData",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/>
      </c>
      <c r="L286" s="116" t="e">
        <f>IF(K286="",NA(),RTD("cqg.rtd",,"StudyData",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>#N/A</v>
      </c>
      <c r="O286" s="115">
        <f t="shared" si="40"/>
        <v>1</v>
      </c>
      <c r="R286" s="115">
        <f t="shared" ca="1" si="41"/>
        <v>1.2499999999999725</v>
      </c>
      <c r="S286" s="115" t="str">
        <f>IF(O286=1,"",RTD("cqg.rtd",,"StudyData", "(Vol("&amp;$E$13&amp;")when  (LocalYear("&amp;$E$13&amp;")="&amp;$D$2&amp;" AND LocalMonth("&amp;$E$13&amp;")="&amp;$C$2&amp;" AND LocalDay("&amp;$E$13&amp;")="&amp;$B$2&amp;" AND LocalHour("&amp;$E$13&amp;")="&amp;F286&amp;" AND LocalMinute("&amp;$E$13&amp;")="&amp;G286&amp;"))", "Bar", "", "Close", "5", "0", "", "", "","FALSE","T"))</f>
        <v/>
      </c>
      <c r="T286" s="115" t="str">
        <f>IF(O286=1,"",RTD("cqg.rtd",,"StudyData", "(Vol("&amp;$E$14&amp;")when  (LocalYear("&amp;$E$14&amp;")="&amp;$D$3&amp;" AND LocalMonth("&amp;$E$14&amp;")="&amp;$C$3&amp;" AND LocalDay("&amp;$E$14&amp;")="&amp;$B$3&amp;" AND LocalHour("&amp;$E$14&amp;")="&amp;F286&amp;" AND LocalMinute("&amp;$E$14&amp;")="&amp;G286&amp;"))", "Bar", "", "Close", "5", "0", "", "", "","FALSE","T"))</f>
        <v/>
      </c>
      <c r="U286" s="115" t="str">
        <f>IF(O286=1,"",RTD("cqg.rtd",,"StudyData", "(Vol("&amp;$E$15&amp;")when  (LocalYear("&amp;$E$15&amp;")="&amp;$D$4&amp;" AND LocalMonth("&amp;$E$15&amp;")="&amp;$C$4&amp;" AND LocalDay("&amp;$E$15&amp;")="&amp;$B$4&amp;" AND LocalHour("&amp;$E$15&amp;")="&amp;F286&amp;" AND LocalMinute("&amp;$E$15&amp;")="&amp;G286&amp;"))", "Bar", "", "Close", "5", "0", "", "", "","FALSE","T"))</f>
        <v/>
      </c>
      <c r="V286" s="115" t="str">
        <f>IF(O286=1,"",RTD("cqg.rtd",,"StudyData", "(Vol("&amp;$E$16&amp;")when  (LocalYear("&amp;$E$16&amp;")="&amp;$D$5&amp;" AND LocalMonth("&amp;$E$16&amp;")="&amp;$C$5&amp;" AND LocalDay("&amp;$E$16&amp;")="&amp;$B$5&amp;" AND LocalHour("&amp;$E$16&amp;")="&amp;F286&amp;" AND LocalMinute("&amp;$E$16&amp;")="&amp;G286&amp;"))", "Bar", "", "Close", "5", "0", "", "", "","FALSE","T"))</f>
        <v/>
      </c>
      <c r="W286" s="115" t="str">
        <f>IF(O286=1,"",RTD("cqg.rtd",,"StudyData", "(Vol("&amp;$E$17&amp;")when  (LocalYear("&amp;$E$17&amp;")="&amp;$D$6&amp;" AND LocalMonth("&amp;$E$17&amp;")="&amp;$C$6&amp;" AND LocalDay("&amp;$E$17&amp;")="&amp;$B$6&amp;" AND LocalHour("&amp;$E$17&amp;")="&amp;F286&amp;" AND LocalMinute("&amp;$E$17&amp;")="&amp;G286&amp;"))", "Bar", "", "Close", "5", "0", "", "", "","FALSE","T"))</f>
        <v/>
      </c>
      <c r="X286" s="115" t="str">
        <f>IF(O286=1,"",RTD("cqg.rtd",,"StudyData", "(Vol("&amp;$E$18&amp;")when  (LocalYear("&amp;$E$18&amp;")="&amp;$D$7&amp;" AND LocalMonth("&amp;$E$18&amp;")="&amp;$C$7&amp;" AND LocalDay("&amp;$E$18&amp;")="&amp;$B$7&amp;" AND LocalHour("&amp;$E$18&amp;")="&amp;F286&amp;" AND LocalMinute("&amp;$E$18&amp;")="&amp;G286&amp;"))", "Bar", "", "Close", "5", "0", "", "", "","FALSE","T"))</f>
        <v/>
      </c>
      <c r="Y286" s="115" t="str">
        <f>IF(O286=1,"",RTD("cqg.rtd",,"StudyData", "(Vol("&amp;$E$19&amp;")when  (LocalYear("&amp;$E$19&amp;")="&amp;$D$8&amp;" AND LocalMonth("&amp;$E$19&amp;")="&amp;$C$8&amp;" AND LocalDay("&amp;$E$19&amp;")="&amp;$B$8&amp;" AND LocalHour("&amp;$E$19&amp;")="&amp;F286&amp;" AND LocalMinute("&amp;$E$19&amp;")="&amp;G286&amp;"))", "Bar", "", "Close", "5", "0", "", "", "","FALSE","T"))</f>
        <v/>
      </c>
      <c r="Z286" s="115" t="str">
        <f>IF(O286=1,"",RTD("cqg.rtd",,"StudyData", "(Vol("&amp;$E$20&amp;")when  (LocalYear("&amp;$E$20&amp;")="&amp;$D$9&amp;" AND LocalMonth("&amp;$E$20&amp;")="&amp;$C$9&amp;" AND LocalDay("&amp;$E$20&amp;")="&amp;$B$9&amp;" AND LocalHour("&amp;$E$20&amp;")="&amp;F286&amp;" AND LocalMinute("&amp;$E$20&amp;")="&amp;G286&amp;"))", "Bar", "", "Close", "5", "0", "", "", "","FALSE","T"))</f>
        <v/>
      </c>
      <c r="AA286" s="115" t="str">
        <f>IF(O286=1,"",RTD("cqg.rtd",,"StudyData", "(Vol("&amp;$E$21&amp;")when  (LocalYear("&amp;$E$21&amp;")="&amp;$D$10&amp;" AND LocalMonth("&amp;$E$21&amp;")="&amp;$C$10&amp;" AND LocalDay("&amp;$E$21&amp;")="&amp;$B$10&amp;" AND LocalHour("&amp;$E$21&amp;")="&amp;F286&amp;" AND LocalMinute("&amp;$E$21&amp;")="&amp;G286&amp;"))", "Bar", "", "Close", "5", "0", "", "", "","FALSE","T"))</f>
        <v/>
      </c>
      <c r="AB286" s="115" t="str">
        <f>IF(O286=1,"",RTD("cqg.rtd",,"StudyData", "(Vol("&amp;$E$21&amp;")when  (LocalYear("&amp;$E$21&amp;")="&amp;$D$11&amp;" AND LocalMonth("&amp;$E$21&amp;")="&amp;$C$11&amp;" AND LocalDay("&amp;$E$21&amp;")="&amp;$B$11&amp;" AND LocalHour("&amp;$E$21&amp;")="&amp;F286&amp;" AND LocalMinute("&amp;$E$21&amp;")="&amp;G286&amp;"))", "Bar", "", "Close", "5", "0", "", "", "","FALSE","T"))</f>
        <v/>
      </c>
      <c r="AC286" s="116" t="str">
        <f t="shared" si="37"/>
        <v/>
      </c>
      <c r="AE286" s="115" t="str">
        <f ca="1">IF($R286=1,SUM($S$1:S286),"")</f>
        <v/>
      </c>
      <c r="AF286" s="115" t="str">
        <f ca="1">IF($R286=1,SUM($T$1:T286),"")</f>
        <v/>
      </c>
      <c r="AG286" s="115" t="str">
        <f ca="1">IF($R286=1,SUM($U$1:U286),"")</f>
        <v/>
      </c>
      <c r="AH286" s="115" t="str">
        <f ca="1">IF($R286=1,SUM($V$1:V286),"")</f>
        <v/>
      </c>
      <c r="AI286" s="115" t="str">
        <f ca="1">IF($R286=1,SUM($W$1:W286),"")</f>
        <v/>
      </c>
      <c r="AJ286" s="115" t="str">
        <f ca="1">IF($R286=1,SUM($X$1:X286),"")</f>
        <v/>
      </c>
      <c r="AK286" s="115" t="str">
        <f ca="1">IF($R286=1,SUM($Y$1:Y286),"")</f>
        <v/>
      </c>
      <c r="AL286" s="115" t="str">
        <f ca="1">IF($R286=1,SUM($Z$1:Z286),"")</f>
        <v/>
      </c>
      <c r="AM286" s="115" t="str">
        <f ca="1">IF($R286=1,SUM($AA$1:AA286),"")</f>
        <v/>
      </c>
      <c r="AN286" s="115" t="str">
        <f ca="1">IF($R286=1,SUM($AB$1:AB286),"")</f>
        <v/>
      </c>
      <c r="AO286" s="115" t="str">
        <f ca="1">IF($R286=1,SUM($AC$1:AC286),"")</f>
        <v/>
      </c>
      <c r="AQ286" s="120" t="str">
        <f t="shared" si="42"/>
        <v>31:05</v>
      </c>
    </row>
    <row r="287" spans="6:43" x14ac:dyDescent="0.3">
      <c r="F287" s="115">
        <f t="shared" si="43"/>
        <v>31</v>
      </c>
      <c r="G287" s="117">
        <f t="shared" si="38"/>
        <v>10</v>
      </c>
      <c r="H287" s="118">
        <f t="shared" si="39"/>
        <v>1.2986111111111112</v>
      </c>
      <c r="K287" s="116" t="str">
        <f xml:space="preserve"> IF(O287=1,"",RTD("cqg.rtd",,"StudyData",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/>
      </c>
      <c r="L287" s="116" t="e">
        <f>IF(K287="",NA(),RTD("cqg.rtd",,"StudyData",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>#N/A</v>
      </c>
      <c r="O287" s="115">
        <f t="shared" si="40"/>
        <v>1</v>
      </c>
      <c r="R287" s="115">
        <f t="shared" ca="1" si="41"/>
        <v>1.2509999999999724</v>
      </c>
      <c r="S287" s="115" t="str">
        <f>IF(O287=1,"",RTD("cqg.rtd",,"StudyData", "(Vol("&amp;$E$13&amp;")when  (LocalYear("&amp;$E$13&amp;")="&amp;$D$2&amp;" AND LocalMonth("&amp;$E$13&amp;")="&amp;$C$2&amp;" AND LocalDay("&amp;$E$13&amp;")="&amp;$B$2&amp;" AND LocalHour("&amp;$E$13&amp;")="&amp;F287&amp;" AND LocalMinute("&amp;$E$13&amp;")="&amp;G287&amp;"))", "Bar", "", "Close", "5", "0", "", "", "","FALSE","T"))</f>
        <v/>
      </c>
      <c r="T287" s="115" t="str">
        <f>IF(O287=1,"",RTD("cqg.rtd",,"StudyData", "(Vol("&amp;$E$14&amp;")when  (LocalYear("&amp;$E$14&amp;")="&amp;$D$3&amp;" AND LocalMonth("&amp;$E$14&amp;")="&amp;$C$3&amp;" AND LocalDay("&amp;$E$14&amp;")="&amp;$B$3&amp;" AND LocalHour("&amp;$E$14&amp;")="&amp;F287&amp;" AND LocalMinute("&amp;$E$14&amp;")="&amp;G287&amp;"))", "Bar", "", "Close", "5", "0", "", "", "","FALSE","T"))</f>
        <v/>
      </c>
      <c r="U287" s="115" t="str">
        <f>IF(O287=1,"",RTD("cqg.rtd",,"StudyData", "(Vol("&amp;$E$15&amp;")when  (LocalYear("&amp;$E$15&amp;")="&amp;$D$4&amp;" AND LocalMonth("&amp;$E$15&amp;")="&amp;$C$4&amp;" AND LocalDay("&amp;$E$15&amp;")="&amp;$B$4&amp;" AND LocalHour("&amp;$E$15&amp;")="&amp;F287&amp;" AND LocalMinute("&amp;$E$15&amp;")="&amp;G287&amp;"))", "Bar", "", "Close", "5", "0", "", "", "","FALSE","T"))</f>
        <v/>
      </c>
      <c r="V287" s="115" t="str">
        <f>IF(O287=1,"",RTD("cqg.rtd",,"StudyData", "(Vol("&amp;$E$16&amp;")when  (LocalYear("&amp;$E$16&amp;")="&amp;$D$5&amp;" AND LocalMonth("&amp;$E$16&amp;")="&amp;$C$5&amp;" AND LocalDay("&amp;$E$16&amp;")="&amp;$B$5&amp;" AND LocalHour("&amp;$E$16&amp;")="&amp;F287&amp;" AND LocalMinute("&amp;$E$16&amp;")="&amp;G287&amp;"))", "Bar", "", "Close", "5", "0", "", "", "","FALSE","T"))</f>
        <v/>
      </c>
      <c r="W287" s="115" t="str">
        <f>IF(O287=1,"",RTD("cqg.rtd",,"StudyData", "(Vol("&amp;$E$17&amp;")when  (LocalYear("&amp;$E$17&amp;")="&amp;$D$6&amp;" AND LocalMonth("&amp;$E$17&amp;")="&amp;$C$6&amp;" AND LocalDay("&amp;$E$17&amp;")="&amp;$B$6&amp;" AND LocalHour("&amp;$E$17&amp;")="&amp;F287&amp;" AND LocalMinute("&amp;$E$17&amp;")="&amp;G287&amp;"))", "Bar", "", "Close", "5", "0", "", "", "","FALSE","T"))</f>
        <v/>
      </c>
      <c r="X287" s="115" t="str">
        <f>IF(O287=1,"",RTD("cqg.rtd",,"StudyData", "(Vol("&amp;$E$18&amp;")when  (LocalYear("&amp;$E$18&amp;")="&amp;$D$7&amp;" AND LocalMonth("&amp;$E$18&amp;")="&amp;$C$7&amp;" AND LocalDay("&amp;$E$18&amp;")="&amp;$B$7&amp;" AND LocalHour("&amp;$E$18&amp;")="&amp;F287&amp;" AND LocalMinute("&amp;$E$18&amp;")="&amp;G287&amp;"))", "Bar", "", "Close", "5", "0", "", "", "","FALSE","T"))</f>
        <v/>
      </c>
      <c r="Y287" s="115" t="str">
        <f>IF(O287=1,"",RTD("cqg.rtd",,"StudyData", "(Vol("&amp;$E$19&amp;")when  (LocalYear("&amp;$E$19&amp;")="&amp;$D$8&amp;" AND LocalMonth("&amp;$E$19&amp;")="&amp;$C$8&amp;" AND LocalDay("&amp;$E$19&amp;")="&amp;$B$8&amp;" AND LocalHour("&amp;$E$19&amp;")="&amp;F287&amp;" AND LocalMinute("&amp;$E$19&amp;")="&amp;G287&amp;"))", "Bar", "", "Close", "5", "0", "", "", "","FALSE","T"))</f>
        <v/>
      </c>
      <c r="Z287" s="115" t="str">
        <f>IF(O287=1,"",RTD("cqg.rtd",,"StudyData", "(Vol("&amp;$E$20&amp;")when  (LocalYear("&amp;$E$20&amp;")="&amp;$D$9&amp;" AND LocalMonth("&amp;$E$20&amp;")="&amp;$C$9&amp;" AND LocalDay("&amp;$E$20&amp;")="&amp;$B$9&amp;" AND LocalHour("&amp;$E$20&amp;")="&amp;F287&amp;" AND LocalMinute("&amp;$E$20&amp;")="&amp;G287&amp;"))", "Bar", "", "Close", "5", "0", "", "", "","FALSE","T"))</f>
        <v/>
      </c>
      <c r="AA287" s="115" t="str">
        <f>IF(O287=1,"",RTD("cqg.rtd",,"StudyData", "(Vol("&amp;$E$21&amp;")when  (LocalYear("&amp;$E$21&amp;")="&amp;$D$10&amp;" AND LocalMonth("&amp;$E$21&amp;")="&amp;$C$10&amp;" AND LocalDay("&amp;$E$21&amp;")="&amp;$B$10&amp;" AND LocalHour("&amp;$E$21&amp;")="&amp;F287&amp;" AND LocalMinute("&amp;$E$21&amp;")="&amp;G287&amp;"))", "Bar", "", "Close", "5", "0", "", "", "","FALSE","T"))</f>
        <v/>
      </c>
      <c r="AB287" s="115" t="str">
        <f>IF(O287=1,"",RTD("cqg.rtd",,"StudyData", "(Vol("&amp;$E$21&amp;")when  (LocalYear("&amp;$E$21&amp;")="&amp;$D$11&amp;" AND LocalMonth("&amp;$E$21&amp;")="&amp;$C$11&amp;" AND LocalDay("&amp;$E$21&amp;")="&amp;$B$11&amp;" AND LocalHour("&amp;$E$21&amp;")="&amp;F287&amp;" AND LocalMinute("&amp;$E$21&amp;")="&amp;G287&amp;"))", "Bar", "", "Close", "5", "0", "", "", "","FALSE","T"))</f>
        <v/>
      </c>
      <c r="AC287" s="116" t="str">
        <f t="shared" si="37"/>
        <v/>
      </c>
      <c r="AE287" s="115" t="str">
        <f ca="1">IF($R287=1,SUM($S$1:S287),"")</f>
        <v/>
      </c>
      <c r="AF287" s="115" t="str">
        <f ca="1">IF($R287=1,SUM($T$1:T287),"")</f>
        <v/>
      </c>
      <c r="AG287" s="115" t="str">
        <f ca="1">IF($R287=1,SUM($U$1:U287),"")</f>
        <v/>
      </c>
      <c r="AH287" s="115" t="str">
        <f ca="1">IF($R287=1,SUM($V$1:V287),"")</f>
        <v/>
      </c>
      <c r="AI287" s="115" t="str">
        <f ca="1">IF($R287=1,SUM($W$1:W287),"")</f>
        <v/>
      </c>
      <c r="AJ287" s="115" t="str">
        <f ca="1">IF($R287=1,SUM($X$1:X287),"")</f>
        <v/>
      </c>
      <c r="AK287" s="115" t="str">
        <f ca="1">IF($R287=1,SUM($Y$1:Y287),"")</f>
        <v/>
      </c>
      <c r="AL287" s="115" t="str">
        <f ca="1">IF($R287=1,SUM($Z$1:Z287),"")</f>
        <v/>
      </c>
      <c r="AM287" s="115" t="str">
        <f ca="1">IF($R287=1,SUM($AA$1:AA287),"")</f>
        <v/>
      </c>
      <c r="AN287" s="115" t="str">
        <f ca="1">IF($R287=1,SUM($AB$1:AB287),"")</f>
        <v/>
      </c>
      <c r="AO287" s="115" t="str">
        <f ca="1">IF($R287=1,SUM($AC$1:AC287),"")</f>
        <v/>
      </c>
      <c r="AQ287" s="120" t="str">
        <f t="shared" si="42"/>
        <v>31:10</v>
      </c>
    </row>
    <row r="288" spans="6:43" x14ac:dyDescent="0.3">
      <c r="F288" s="115">
        <f t="shared" si="43"/>
        <v>31</v>
      </c>
      <c r="G288" s="117">
        <f t="shared" si="38"/>
        <v>15</v>
      </c>
      <c r="H288" s="118">
        <f t="shared" si="39"/>
        <v>1.3020833333333333</v>
      </c>
      <c r="K288" s="116" t="str">
        <f xml:space="preserve"> IF(O288=1,"",RTD("cqg.rtd",,"StudyData",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/>
      </c>
      <c r="L288" s="116" t="e">
        <f>IF(K288="",NA(),RTD("cqg.rtd",,"StudyData",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>#N/A</v>
      </c>
      <c r="O288" s="115">
        <f t="shared" si="40"/>
        <v>1</v>
      </c>
      <c r="R288" s="115">
        <f t="shared" ca="1" si="41"/>
        <v>1.2519999999999722</v>
      </c>
      <c r="S288" s="115" t="str">
        <f>IF(O288=1,"",RTD("cqg.rtd",,"StudyData", "(Vol("&amp;$E$13&amp;")when  (LocalYear("&amp;$E$13&amp;")="&amp;$D$2&amp;" AND LocalMonth("&amp;$E$13&amp;")="&amp;$C$2&amp;" AND LocalDay("&amp;$E$13&amp;")="&amp;$B$2&amp;" AND LocalHour("&amp;$E$13&amp;")="&amp;F288&amp;" AND LocalMinute("&amp;$E$13&amp;")="&amp;G288&amp;"))", "Bar", "", "Close", "5", "0", "", "", "","FALSE","T"))</f>
        <v/>
      </c>
      <c r="T288" s="115" t="str">
        <f>IF(O288=1,"",RTD("cqg.rtd",,"StudyData", "(Vol("&amp;$E$14&amp;")when  (LocalYear("&amp;$E$14&amp;")="&amp;$D$3&amp;" AND LocalMonth("&amp;$E$14&amp;")="&amp;$C$3&amp;" AND LocalDay("&amp;$E$14&amp;")="&amp;$B$3&amp;" AND LocalHour("&amp;$E$14&amp;")="&amp;F288&amp;" AND LocalMinute("&amp;$E$14&amp;")="&amp;G288&amp;"))", "Bar", "", "Close", "5", "0", "", "", "","FALSE","T"))</f>
        <v/>
      </c>
      <c r="U288" s="115" t="str">
        <f>IF(O288=1,"",RTD("cqg.rtd",,"StudyData", "(Vol("&amp;$E$15&amp;")when  (LocalYear("&amp;$E$15&amp;")="&amp;$D$4&amp;" AND LocalMonth("&amp;$E$15&amp;")="&amp;$C$4&amp;" AND LocalDay("&amp;$E$15&amp;")="&amp;$B$4&amp;" AND LocalHour("&amp;$E$15&amp;")="&amp;F288&amp;" AND LocalMinute("&amp;$E$15&amp;")="&amp;G288&amp;"))", "Bar", "", "Close", "5", "0", "", "", "","FALSE","T"))</f>
        <v/>
      </c>
      <c r="V288" s="115" t="str">
        <f>IF(O288=1,"",RTD("cqg.rtd",,"StudyData", "(Vol("&amp;$E$16&amp;")when  (LocalYear("&amp;$E$16&amp;")="&amp;$D$5&amp;" AND LocalMonth("&amp;$E$16&amp;")="&amp;$C$5&amp;" AND LocalDay("&amp;$E$16&amp;")="&amp;$B$5&amp;" AND LocalHour("&amp;$E$16&amp;")="&amp;F288&amp;" AND LocalMinute("&amp;$E$16&amp;")="&amp;G288&amp;"))", "Bar", "", "Close", "5", "0", "", "", "","FALSE","T"))</f>
        <v/>
      </c>
      <c r="W288" s="115" t="str">
        <f>IF(O288=1,"",RTD("cqg.rtd",,"StudyData", "(Vol("&amp;$E$17&amp;")when  (LocalYear("&amp;$E$17&amp;")="&amp;$D$6&amp;" AND LocalMonth("&amp;$E$17&amp;")="&amp;$C$6&amp;" AND LocalDay("&amp;$E$17&amp;")="&amp;$B$6&amp;" AND LocalHour("&amp;$E$17&amp;")="&amp;F288&amp;" AND LocalMinute("&amp;$E$17&amp;")="&amp;G288&amp;"))", "Bar", "", "Close", "5", "0", "", "", "","FALSE","T"))</f>
        <v/>
      </c>
      <c r="X288" s="115" t="str">
        <f>IF(O288=1,"",RTD("cqg.rtd",,"StudyData", "(Vol("&amp;$E$18&amp;")when  (LocalYear("&amp;$E$18&amp;")="&amp;$D$7&amp;" AND LocalMonth("&amp;$E$18&amp;")="&amp;$C$7&amp;" AND LocalDay("&amp;$E$18&amp;")="&amp;$B$7&amp;" AND LocalHour("&amp;$E$18&amp;")="&amp;F288&amp;" AND LocalMinute("&amp;$E$18&amp;")="&amp;G288&amp;"))", "Bar", "", "Close", "5", "0", "", "", "","FALSE","T"))</f>
        <v/>
      </c>
      <c r="Y288" s="115" t="str">
        <f>IF(O288=1,"",RTD("cqg.rtd",,"StudyData", "(Vol("&amp;$E$19&amp;")when  (LocalYear("&amp;$E$19&amp;")="&amp;$D$8&amp;" AND LocalMonth("&amp;$E$19&amp;")="&amp;$C$8&amp;" AND LocalDay("&amp;$E$19&amp;")="&amp;$B$8&amp;" AND LocalHour("&amp;$E$19&amp;")="&amp;F288&amp;" AND LocalMinute("&amp;$E$19&amp;")="&amp;G288&amp;"))", "Bar", "", "Close", "5", "0", "", "", "","FALSE","T"))</f>
        <v/>
      </c>
      <c r="Z288" s="115" t="str">
        <f>IF(O288=1,"",RTD("cqg.rtd",,"StudyData", "(Vol("&amp;$E$20&amp;")when  (LocalYear("&amp;$E$20&amp;")="&amp;$D$9&amp;" AND LocalMonth("&amp;$E$20&amp;")="&amp;$C$9&amp;" AND LocalDay("&amp;$E$20&amp;")="&amp;$B$9&amp;" AND LocalHour("&amp;$E$20&amp;")="&amp;F288&amp;" AND LocalMinute("&amp;$E$20&amp;")="&amp;G288&amp;"))", "Bar", "", "Close", "5", "0", "", "", "","FALSE","T"))</f>
        <v/>
      </c>
      <c r="AA288" s="115" t="str">
        <f>IF(O288=1,"",RTD("cqg.rtd",,"StudyData", "(Vol("&amp;$E$21&amp;")when  (LocalYear("&amp;$E$21&amp;")="&amp;$D$10&amp;" AND LocalMonth("&amp;$E$21&amp;")="&amp;$C$10&amp;" AND LocalDay("&amp;$E$21&amp;")="&amp;$B$10&amp;" AND LocalHour("&amp;$E$21&amp;")="&amp;F288&amp;" AND LocalMinute("&amp;$E$21&amp;")="&amp;G288&amp;"))", "Bar", "", "Close", "5", "0", "", "", "","FALSE","T"))</f>
        <v/>
      </c>
      <c r="AB288" s="115" t="str">
        <f>IF(O288=1,"",RTD("cqg.rtd",,"StudyData", "(Vol("&amp;$E$21&amp;")when  (LocalYear("&amp;$E$21&amp;")="&amp;$D$11&amp;" AND LocalMonth("&amp;$E$21&amp;")="&amp;$C$11&amp;" AND LocalDay("&amp;$E$21&amp;")="&amp;$B$11&amp;" AND LocalHour("&amp;$E$21&amp;")="&amp;F288&amp;" AND LocalMinute("&amp;$E$21&amp;")="&amp;G288&amp;"))", "Bar", "", "Close", "5", "0", "", "", "","FALSE","T"))</f>
        <v/>
      </c>
      <c r="AC288" s="116" t="str">
        <f t="shared" si="37"/>
        <v/>
      </c>
      <c r="AE288" s="115" t="str">
        <f ca="1">IF($R288=1,SUM($S$1:S288),"")</f>
        <v/>
      </c>
      <c r="AF288" s="115" t="str">
        <f ca="1">IF($R288=1,SUM($T$1:T288),"")</f>
        <v/>
      </c>
      <c r="AG288" s="115" t="str">
        <f ca="1">IF($R288=1,SUM($U$1:U288),"")</f>
        <v/>
      </c>
      <c r="AH288" s="115" t="str">
        <f ca="1">IF($R288=1,SUM($V$1:V288),"")</f>
        <v/>
      </c>
      <c r="AI288" s="115" t="str">
        <f ca="1">IF($R288=1,SUM($W$1:W288),"")</f>
        <v/>
      </c>
      <c r="AJ288" s="115" t="str">
        <f ca="1">IF($R288=1,SUM($X$1:X288),"")</f>
        <v/>
      </c>
      <c r="AK288" s="115" t="str">
        <f ca="1">IF($R288=1,SUM($Y$1:Y288),"")</f>
        <v/>
      </c>
      <c r="AL288" s="115" t="str">
        <f ca="1">IF($R288=1,SUM($Z$1:Z288),"")</f>
        <v/>
      </c>
      <c r="AM288" s="115" t="str">
        <f ca="1">IF($R288=1,SUM($AA$1:AA288),"")</f>
        <v/>
      </c>
      <c r="AN288" s="115" t="str">
        <f ca="1">IF($R288=1,SUM($AB$1:AB288),"")</f>
        <v/>
      </c>
      <c r="AO288" s="115" t="str">
        <f ca="1">IF($R288=1,SUM($AC$1:AC288),"")</f>
        <v/>
      </c>
      <c r="AQ288" s="120" t="str">
        <f t="shared" si="42"/>
        <v>31:15</v>
      </c>
    </row>
    <row r="289" spans="7:41" x14ac:dyDescent="0.3">
      <c r="G289" s="117"/>
      <c r="H289" s="118"/>
      <c r="AE289" s="119">
        <f t="shared" ref="AE289:AO289" ca="1" si="44">SUM(AE2:AE288)</f>
        <v>34842</v>
      </c>
      <c r="AF289" s="119">
        <f t="shared" ca="1" si="44"/>
        <v>212720</v>
      </c>
      <c r="AG289" s="119">
        <f t="shared" ca="1" si="44"/>
        <v>171041</v>
      </c>
      <c r="AH289" s="119">
        <f t="shared" ca="1" si="44"/>
        <v>219098</v>
      </c>
      <c r="AI289" s="119">
        <f t="shared" ca="1" si="44"/>
        <v>122978</v>
      </c>
      <c r="AJ289" s="119">
        <f t="shared" ca="1" si="44"/>
        <v>133157</v>
      </c>
      <c r="AK289" s="119">
        <f t="shared" ca="1" si="44"/>
        <v>182378</v>
      </c>
      <c r="AL289" s="119">
        <f t="shared" ca="1" si="44"/>
        <v>216764</v>
      </c>
      <c r="AM289" s="119">
        <f t="shared" ca="1" si="44"/>
        <v>279453</v>
      </c>
      <c r="AN289" s="119">
        <f t="shared" ca="1" si="44"/>
        <v>192706</v>
      </c>
      <c r="AO289" s="119">
        <f t="shared" ca="1" si="44"/>
        <v>131665</v>
      </c>
    </row>
    <row r="290" spans="7:41" x14ac:dyDescent="0.3">
      <c r="G290" s="117"/>
      <c r="H290" s="118"/>
      <c r="AD290" s="115">
        <f ca="1">AO289</f>
        <v>131665</v>
      </c>
    </row>
    <row r="291" spans="7:41" x14ac:dyDescent="0.3">
      <c r="G291" s="117"/>
      <c r="H291" s="118"/>
    </row>
  </sheetData>
  <sheetProtection algorithmName="SHA-512" hashValue="p/w4WmdeDPWVc7jCNia4jPz/sigvcsO3MmSHVBR1yBSPXzQq6pZDzMp3PCljCKNGFMNUTe/QH72eOtt0QSkesQ==" saltValue="gLOzBBMLmVz3TnxywIMuo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5:T32"/>
  <sheetViews>
    <sheetView showRowColHeaders="0" workbookViewId="0">
      <selection sqref="A1:XFD1048576"/>
    </sheetView>
  </sheetViews>
  <sheetFormatPr defaultColWidth="8.75" defaultRowHeight="16.5" x14ac:dyDescent="0.3"/>
  <cols>
    <col min="1" max="6" width="8.75" style="109"/>
    <col min="7" max="7" width="10.625" style="109" bestFit="1" customWidth="1"/>
    <col min="8" max="18" width="8.75" style="109"/>
    <col min="19" max="20" width="9.5" style="109" bestFit="1" customWidth="1"/>
    <col min="21" max="16384" width="8.75" style="109"/>
  </cols>
  <sheetData>
    <row r="5" spans="2:9" x14ac:dyDescent="0.3">
      <c r="I5" s="110"/>
    </row>
    <row r="14" spans="2:9" x14ac:dyDescent="0.3">
      <c r="B14" s="109">
        <f ca="1">VLOOKUP(1,Sheet3!R1:AC288,12,TRUE)</f>
        <v>2181</v>
      </c>
    </row>
    <row r="15" spans="2:9" x14ac:dyDescent="0.3">
      <c r="C15" s="109">
        <f ca="1">VLOOKUP(1,Sheet3!R1:AB288,2,TRUE)</f>
        <v>891</v>
      </c>
    </row>
    <row r="16" spans="2:9" x14ac:dyDescent="0.3">
      <c r="C16" s="109">
        <f ca="1">VLOOKUP(1,Sheet3!R1:AB288,3,TRUE)</f>
        <v>8564</v>
      </c>
    </row>
    <row r="17" spans="3:20" x14ac:dyDescent="0.3">
      <c r="C17" s="109">
        <f ca="1">VLOOKUP(1,Sheet3!R1:AB288,4,TRUE)</f>
        <v>4388</v>
      </c>
    </row>
    <row r="18" spans="3:20" x14ac:dyDescent="0.3">
      <c r="C18" s="109">
        <f ca="1">VLOOKUP(1,Sheet3!R1:AB288,5,TRUE)</f>
        <v>5309</v>
      </c>
    </row>
    <row r="19" spans="3:20" x14ac:dyDescent="0.3">
      <c r="C19" s="109">
        <f ca="1">VLOOKUP(1,Sheet3!R1:AB288,6,TRUE)</f>
        <v>4763</v>
      </c>
    </row>
    <row r="20" spans="3:20" x14ac:dyDescent="0.3">
      <c r="C20" s="109">
        <f ca="1">VLOOKUP(1,Sheet3!R1:AB288,7,TRUE)</f>
        <v>5310</v>
      </c>
      <c r="G20" s="310">
        <f>RTD("cqg.rtd", ,"SystemInfo", "Linetime")</f>
        <v>42416.429108796299</v>
      </c>
      <c r="H20" s="310"/>
    </row>
    <row r="21" spans="3:20" x14ac:dyDescent="0.3">
      <c r="C21" s="109">
        <f ca="1">VLOOKUP(1,Sheet3!R1:AB288,8,TRUE)</f>
        <v>3209</v>
      </c>
    </row>
    <row r="22" spans="3:20" x14ac:dyDescent="0.3">
      <c r="C22" s="109">
        <f ca="1">VLOOKUP(1,Sheet3!R1:AB288,9,TRUE)</f>
        <v>9273</v>
      </c>
      <c r="S22" s="111"/>
      <c r="T22" s="111">
        <f ca="1">Sheet3!A16</f>
        <v>42416.387468402776</v>
      </c>
    </row>
    <row r="23" spans="3:20" x14ac:dyDescent="0.3">
      <c r="C23" s="109">
        <f ca="1">VLOOKUP(1,Sheet3!R1:AB288,10,TRUE)</f>
        <v>11346</v>
      </c>
      <c r="S23" s="111"/>
      <c r="T23" s="111">
        <f ca="1">Sheet3!A17</f>
        <v>42415.387468402776</v>
      </c>
    </row>
    <row r="24" spans="3:20" x14ac:dyDescent="0.3">
      <c r="C24" s="109">
        <f ca="1">VLOOKUP(1,Sheet3!R1:AB288,11,TRUE)</f>
        <v>6600</v>
      </c>
      <c r="O24" s="112" t="str">
        <f ca="1">VLOOKUP(1,Sheet3!R1:AQ288,26,TRUE)&amp;" 5-Minute Bar"</f>
        <v>10:15 5-Minute Bar</v>
      </c>
      <c r="S24" s="111"/>
      <c r="T24" s="111">
        <f ca="1">Sheet3!A18</f>
        <v>42412.387468402776</v>
      </c>
    </row>
    <row r="25" spans="3:20" x14ac:dyDescent="0.3">
      <c r="S25" s="111"/>
      <c r="T25" s="111">
        <f ca="1">Sheet3!A19</f>
        <v>42411.387468402776</v>
      </c>
    </row>
    <row r="26" spans="3:20" x14ac:dyDescent="0.3">
      <c r="S26" s="111"/>
      <c r="T26" s="111">
        <f ca="1">Sheet3!A20</f>
        <v>42410.387468402776</v>
      </c>
    </row>
    <row r="27" spans="3:20" x14ac:dyDescent="0.3">
      <c r="S27" s="111"/>
      <c r="T27" s="111">
        <f ca="1">Sheet3!A21</f>
        <v>42409.387468402776</v>
      </c>
    </row>
    <row r="28" spans="3:20" x14ac:dyDescent="0.3">
      <c r="S28" s="111"/>
      <c r="T28" s="111">
        <f ca="1">Sheet3!A22</f>
        <v>42408.387468402776</v>
      </c>
    </row>
    <row r="29" spans="3:20" x14ac:dyDescent="0.3">
      <c r="S29" s="111"/>
      <c r="T29" s="111">
        <f ca="1">Sheet3!A23</f>
        <v>42405.387468402776</v>
      </c>
    </row>
    <row r="30" spans="3:20" x14ac:dyDescent="0.3">
      <c r="S30" s="111"/>
      <c r="T30" s="111">
        <f ca="1">Sheet3!A24</f>
        <v>42404.387468402776</v>
      </c>
    </row>
    <row r="31" spans="3:20" x14ac:dyDescent="0.3">
      <c r="S31" s="111"/>
      <c r="T31" s="111">
        <f ca="1">Sheet3!A25</f>
        <v>42403.387468402776</v>
      </c>
    </row>
    <row r="32" spans="3:20" x14ac:dyDescent="0.3">
      <c r="O32" s="113"/>
      <c r="S32" s="111"/>
      <c r="T32" s="111">
        <f ca="1">Sheet3!A26</f>
        <v>42402.387468402776</v>
      </c>
    </row>
  </sheetData>
  <sheetProtection algorithmName="SHA-512" hashValue="4oCRkTgEY9KoHB3RMfIUTk3Kk5113rnUWVHAFgYXe/351LxSXOb9DbJkH/FhggA5434xFGr1aeHvo+QFc/qhuw==" saltValue="aApIFph+hkjl9VG6TBSMiA==" spinCount="100000" sheet="1" objects="1" scenarios="1" selectLockedCells="1" selectUnlockedCells="1"/>
  <mergeCells count="1">
    <mergeCell ref="G20:H2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Q291"/>
  <sheetViews>
    <sheetView showRowColHeaders="0" topLeftCell="A4" workbookViewId="0">
      <selection activeCell="A30" sqref="A30"/>
    </sheetView>
  </sheetViews>
  <sheetFormatPr defaultColWidth="8.75" defaultRowHeight="16.5" x14ac:dyDescent="0.3"/>
  <cols>
    <col min="1" max="1" width="14.625" style="115" bestFit="1" customWidth="1"/>
    <col min="2" max="6" width="6.75" style="115" customWidth="1"/>
    <col min="7" max="7" width="6.75" style="125" customWidth="1"/>
    <col min="8" max="8" width="8.875" style="115" customWidth="1"/>
    <col min="9" max="9" width="9.125" style="115" customWidth="1"/>
    <col min="10" max="10" width="6.75" style="115" customWidth="1"/>
    <col min="11" max="12" width="11.125" style="115" customWidth="1"/>
    <col min="13" max="13" width="10.75" style="115" customWidth="1"/>
    <col min="14" max="17" width="8.75" style="115" customWidth="1"/>
    <col min="18" max="16384" width="8.75" style="115"/>
  </cols>
  <sheetData>
    <row r="1" spans="1:43" x14ac:dyDescent="0.3">
      <c r="A1" s="114">
        <f ca="1">NOW()</f>
        <v>42416.387468402776</v>
      </c>
      <c r="B1" s="115">
        <f t="shared" ref="B1:B11" ca="1" si="0">DAY(A16)</f>
        <v>16</v>
      </c>
      <c r="C1" s="115">
        <f t="shared" ref="C1:C11" ca="1" si="1">MONTH(A16)</f>
        <v>2</v>
      </c>
      <c r="D1" s="115">
        <f ca="1">YEAR(A1)</f>
        <v>2016</v>
      </c>
      <c r="F1" s="116">
        <f>I1</f>
        <v>7</v>
      </c>
      <c r="G1" s="117">
        <f>J1</f>
        <v>20</v>
      </c>
      <c r="H1" s="118">
        <f>_xlfn.NUMBERVALUE(F1&amp;":"&amp;G1)</f>
        <v>0.30555555555555552</v>
      </c>
      <c r="I1" s="116">
        <f>FormatMainDisplay!C39</f>
        <v>7</v>
      </c>
      <c r="J1" s="116">
        <f>FormatMainDisplay!D39</f>
        <v>20</v>
      </c>
      <c r="K1" s="116">
        <f ca="1" xml:space="preserve"> IF(O1=1,"",RTD("cqg.rtd",,"StudyData",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2500</v>
      </c>
      <c r="L1" s="116">
        <f ca="1">IF(K1="",NA(),RTD("cqg.rtd",,"StudyData", "(Vol("&amp;$E$12&amp;")when  (LocalYear("&amp;$E$12&amp;")="&amp;$D$1&amp;" AND LocalMonth("&amp;$E$12&amp;")="&amp;$C$1&amp;" AND LocalDay("&amp;$E$12&amp;")="&amp;$B$1&amp;" AND LocalHour("&amp;$E$12&amp;")="&amp;F1&amp;" AND LocalMinute("&amp;$E$12&amp;")="&amp;G1&amp;"))", "Bar", "", "Close", "5", "0", "", "", "","FALSE","T"))</f>
        <v>2500</v>
      </c>
      <c r="M1" s="116">
        <f t="shared" ref="M1:M64" ca="1" si="2">SUM(S1:AB1)/10</f>
        <v>2888.8</v>
      </c>
      <c r="N1" s="119" t="s">
        <v>59</v>
      </c>
      <c r="O1" s="115">
        <f>IF(H1&gt;$I$3,1,0)</f>
        <v>0</v>
      </c>
      <c r="R1" s="115">
        <f ca="1">IF(AND(K2="",K1&lt;&gt;""),1,0)</f>
        <v>0</v>
      </c>
      <c r="S1" s="115">
        <f ca="1">IF(O1=1,"",RTD("cqg.rtd",,"StudyData", "(Vol("&amp;$E$13&amp;")when  (LocalYear("&amp;$E$13&amp;")="&amp;$D$2&amp;" AND LocalMonth("&amp;$E$13&amp;")="&amp;$C$2&amp;" AND LocalDay("&amp;$E$13&amp;")="&amp;$B$2&amp;" AND LocalHour("&amp;$E$13&amp;")="&amp;F1&amp;" AND LocalMinute("&amp;$E$13&amp;")="&amp;G1&amp;"))", "Bar", "", "Close", "5", "0", "", "", "","FALSE","T"))</f>
        <v>986</v>
      </c>
      <c r="T1" s="115">
        <f ca="1">IF(O1=1,"",RTD("cqg.rtd",,"StudyData", "(Vol("&amp;$E$14&amp;")when  (LocalYear("&amp;$E$14&amp;")="&amp;$D$3&amp;" AND LocalMonth("&amp;$E$14&amp;")="&amp;$C$3&amp;" AND LocalDay("&amp;$E$14&amp;")="&amp;$B$3&amp;" AND LocalHour("&amp;$E$14&amp;")="&amp;F1&amp;" AND LocalMinute("&amp;$E$14&amp;")="&amp;G1&amp;"))", "Bar", "", "Close", "5", "0", "", "", "","FALSE","T"))</f>
        <v>1848</v>
      </c>
      <c r="U1" s="115">
        <f ca="1">IF(O1=1,"",RTD("cqg.rtd",,"StudyData", "(Vol("&amp;$E$15&amp;")when  (LocalYear("&amp;$E$15&amp;")="&amp;$D$4&amp;" AND LocalMonth("&amp;$E$15&amp;")="&amp;$C$4&amp;" AND LocalDay("&amp;$E$15&amp;")="&amp;$B$4&amp;" AND LocalHour("&amp;$E$15&amp;")="&amp;F1&amp;" AND LocalMinute("&amp;$E$15&amp;")="&amp;G1&amp;"))", "Bar", "", "Close", "5", "0", "", "", "","FALSE","T"))</f>
        <v>3247</v>
      </c>
      <c r="V1" s="115">
        <f ca="1">IF(O1=1,"",RTD("cqg.rtd",,"StudyData", "(Vol("&amp;$E$16&amp;")when  (LocalYear("&amp;$E$16&amp;")="&amp;$D$5&amp;" AND LocalMonth("&amp;$E$16&amp;")="&amp;$C$5&amp;" AND LocalDay("&amp;$E$16&amp;")="&amp;$B$5&amp;" AND LocalHour("&amp;$E$16&amp;")="&amp;F1&amp;" AND LocalMinute("&amp;$E$16&amp;")="&amp;G1&amp;"))", "Bar", "", "Close", "5", "0", "", "", "","FALSE","T"))</f>
        <v>2959</v>
      </c>
      <c r="W1" s="115">
        <f ca="1">IF(O1=1,"",RTD("cqg.rtd",,"StudyData", "(Vol("&amp;$E$17&amp;")when  (LocalYear("&amp;$E$17&amp;")="&amp;$D$6&amp;" AND LocalMonth("&amp;$E$17&amp;")="&amp;$C$6&amp;" AND LocalDay("&amp;$E$17&amp;")="&amp;$B$6&amp;" AND LocalHour("&amp;$E$17&amp;")="&amp;F1&amp;" AND LocalMinute("&amp;$E$17&amp;")="&amp;G1&amp;"))", "Bar", "", "Close", "5", "0", "", "", "","FALSE","T"))</f>
        <v>2612</v>
      </c>
      <c r="X1" s="115">
        <f ca="1">IF(O1=1,"",RTD("cqg.rtd",,"StudyData", "(Vol("&amp;$E$18&amp;")when  (LocalYear("&amp;$E$18&amp;")="&amp;$D$7&amp;" AND LocalMonth("&amp;$E$18&amp;")="&amp;$C$7&amp;" AND LocalDay("&amp;$E$18&amp;")="&amp;$B$7&amp;" AND LocalHour("&amp;$E$18&amp;")="&amp;F1&amp;" AND LocalMinute("&amp;$E$18&amp;")="&amp;G1&amp;"))", "Bar", "", "Close", "5", "0", "", "", "","FALSE","T"))</f>
        <v>2183</v>
      </c>
      <c r="Y1" s="115">
        <f ca="1">IF(O1=1,"",RTD("cqg.rtd",,"StudyData", "(Vol("&amp;$E$19&amp;")when  (LocalYear("&amp;$E$19&amp;")="&amp;$D$8&amp;" AND LocalMonth("&amp;$E$19&amp;")="&amp;$C$8&amp;" AND LocalDay("&amp;$E$19&amp;")="&amp;$B$8&amp;" AND LocalHour("&amp;$E$19&amp;")="&amp;F1&amp;" AND LocalMinute("&amp;$E$19&amp;")="&amp;G1&amp;"))", "Bar", "", "Close", "5", "0", "", "", "","FALSE","T"))</f>
        <v>1630</v>
      </c>
      <c r="Z1" s="115">
        <f ca="1">IF(O1=1,"",RTD("cqg.rtd",,"StudyData", "(Vol("&amp;$E$20&amp;")when  (LocalYear("&amp;$E$20&amp;")="&amp;$D$9&amp;" AND LocalMonth("&amp;$E$20&amp;")="&amp;$C$9&amp;" AND LocalDay("&amp;$E$20&amp;")="&amp;$B$9&amp;" AND LocalHour("&amp;$E$20&amp;")="&amp;F1&amp;" AND LocalMinute("&amp;$E$20&amp;")="&amp;G1&amp;"))", "Bar", "", "Close", "5", "0", "", "", "","FALSE","T"))</f>
        <v>5234</v>
      </c>
      <c r="AA1" s="115">
        <f ca="1">IF(O1=1,"",RTD("cqg.rtd",,"StudyData", "(Vol("&amp;$E$21&amp;")when  (LocalYear("&amp;$E$21&amp;")="&amp;$D$10&amp;" AND LocalMonth("&amp;$E$21&amp;")="&amp;$C$10&amp;" AND LocalDay("&amp;$E$21&amp;")="&amp;$B$10&amp;" AND LocalHour("&amp;$E$21&amp;")="&amp;F1&amp;" AND LocalMinute("&amp;$E$21&amp;")="&amp;G1&amp;"))", "Bar", "", "Close", "5", "0", "", "", "","FALSE","T"))</f>
        <v>6132</v>
      </c>
      <c r="AB1" s="115">
        <f ca="1">IF(O1=1,"",RTD("cqg.rtd",,"StudyData", "(Vol("&amp;$E$21&amp;")when  (LocalYear("&amp;$E$21&amp;")="&amp;$D$11&amp;" AND LocalMonth("&amp;$E$21&amp;")="&amp;$C$11&amp;" AND LocalDay("&amp;$E$21&amp;")="&amp;$B$11&amp;" AND LocalHour("&amp;$E$21&amp;")="&amp;F1&amp;" AND LocalMinute("&amp;$E$21&amp;")="&amp;G1&amp;"))", "Bar", "", "Close", "5", "0", "", "", "","FALSE","T"))</f>
        <v>2057</v>
      </c>
      <c r="AC1" s="116">
        <f t="shared" ref="AC1:AC64" ca="1" si="3">K1</f>
        <v>2500</v>
      </c>
      <c r="AE1" s="115">
        <f t="shared" ref="AE1:AO1" ca="1" si="4">S1</f>
        <v>986</v>
      </c>
      <c r="AF1" s="115">
        <f t="shared" ca="1" si="4"/>
        <v>1848</v>
      </c>
      <c r="AG1" s="115">
        <f t="shared" ca="1" si="4"/>
        <v>3247</v>
      </c>
      <c r="AH1" s="115">
        <f t="shared" ca="1" si="4"/>
        <v>2959</v>
      </c>
      <c r="AI1" s="115">
        <f t="shared" ca="1" si="4"/>
        <v>2612</v>
      </c>
      <c r="AJ1" s="115">
        <f t="shared" ca="1" si="4"/>
        <v>2183</v>
      </c>
      <c r="AK1" s="115">
        <f t="shared" ca="1" si="4"/>
        <v>1630</v>
      </c>
      <c r="AL1" s="115">
        <f t="shared" ca="1" si="4"/>
        <v>5234</v>
      </c>
      <c r="AM1" s="115">
        <f t="shared" ca="1" si="4"/>
        <v>6132</v>
      </c>
      <c r="AN1" s="115">
        <f t="shared" ca="1" si="4"/>
        <v>2057</v>
      </c>
      <c r="AO1" s="116">
        <f t="shared" ca="1" si="4"/>
        <v>2500</v>
      </c>
      <c r="AQ1" s="120" t="str">
        <f>F1&amp;":"&amp;G1</f>
        <v>7:20</v>
      </c>
    </row>
    <row r="2" spans="1:43" x14ac:dyDescent="0.3">
      <c r="B2" s="115">
        <f t="shared" ca="1" si="0"/>
        <v>15</v>
      </c>
      <c r="C2" s="115">
        <f t="shared" ca="1" si="1"/>
        <v>2</v>
      </c>
      <c r="D2" s="115">
        <f ca="1">YEAR(A17)</f>
        <v>2016</v>
      </c>
      <c r="F2" s="115">
        <f>IF(H1&gt;=$I$3,"NA()",IF(G1=55,F1+1,F1))</f>
        <v>7</v>
      </c>
      <c r="G2" s="117">
        <f t="shared" ref="G2:G65" si="5">IF(G1=55,0&amp;0,IF(G1=0&amp;0,G1+0&amp;5,G1+5))</f>
        <v>25</v>
      </c>
      <c r="H2" s="118">
        <f t="shared" ref="H2:H65" si="6">_xlfn.NUMBERVALUE(F2&amp;":"&amp;G2)</f>
        <v>0.30902777777777779</v>
      </c>
      <c r="I2" s="115">
        <f>FormatMainDisplay!C41</f>
        <v>15</v>
      </c>
      <c r="J2" s="115">
        <f>FormatMainDisplay!D41-5</f>
        <v>25</v>
      </c>
      <c r="K2" s="116">
        <f ca="1" xml:space="preserve"> IF(O2=1,"",RTD("cqg.rtd",,"StudyData",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780</v>
      </c>
      <c r="L2" s="116">
        <f ca="1">IF(K2="",NA(),RTD("cqg.rtd",,"StudyData", "(Vol("&amp;$E$12&amp;")when  (LocalYear("&amp;$E$12&amp;")="&amp;$D$1&amp;" AND LocalMonth("&amp;$E$12&amp;")="&amp;$C$1&amp;" AND LocalDay("&amp;$E$12&amp;")="&amp;$B$1&amp;" AND LocalHour("&amp;$E$12&amp;")="&amp;F2&amp;" AND LocalMinute("&amp;$E$12&amp;")="&amp;G2&amp;"))", "Bar", "", "Close", "5", "0", "", "", "","FALSE","T"))</f>
        <v>780</v>
      </c>
      <c r="M2" s="116">
        <f t="shared" ca="1" si="2"/>
        <v>1684.1</v>
      </c>
      <c r="N2" s="119" t="s">
        <v>60</v>
      </c>
      <c r="O2" s="115">
        <f t="shared" ref="O2:O65" si="7">IF(H2&gt;$I$3,1,0)</f>
        <v>0</v>
      </c>
      <c r="R2" s="115">
        <f t="shared" ref="R2:R65" ca="1" si="8">IF(AND(K3="",K2&lt;&gt;""),1,0.001+R1)</f>
        <v>1E-3</v>
      </c>
      <c r="S2" s="115">
        <f ca="1">IF(O2=1,"",RTD("cqg.rtd",,"StudyData", "(Vol("&amp;$E$13&amp;")when  (LocalYear("&amp;$E$13&amp;")="&amp;$D$2&amp;" AND LocalMonth("&amp;$E$13&amp;")="&amp;$C$2&amp;" AND LocalDay("&amp;$E$13&amp;")="&amp;$B$2&amp;" AND LocalHour("&amp;$E$13&amp;")="&amp;F2&amp;" AND LocalMinute("&amp;$E$13&amp;")="&amp;G2&amp;"))", "Bar", "", "Close", "5", "0", "", "", "","FALSE","T"))</f>
        <v>427</v>
      </c>
      <c r="T2" s="115">
        <f ca="1">IF(O2=1,"",RTD("cqg.rtd",,"StudyData", "(Vol("&amp;$E$14&amp;")when  (LocalYear("&amp;$E$14&amp;")="&amp;$D$3&amp;" AND LocalMonth("&amp;$E$14&amp;")="&amp;$C$3&amp;" AND LocalDay("&amp;$E$14&amp;")="&amp;$B$3&amp;" AND LocalHour("&amp;$E$14&amp;")="&amp;F2&amp;" AND LocalMinute("&amp;$E$14&amp;")="&amp;G2&amp;"))", "Bar", "", "Close", "5", "0", "", "", "","FALSE","T"))</f>
        <v>994</v>
      </c>
      <c r="U2" s="115">
        <f ca="1">IF(O2=1,"",RTD("cqg.rtd",,"StudyData", "(Vol("&amp;$E$15&amp;")when  (LocalYear("&amp;$E$15&amp;")="&amp;$D$4&amp;" AND LocalMonth("&amp;$E$15&amp;")="&amp;$C$4&amp;" AND LocalDay("&amp;$E$15&amp;")="&amp;$B$4&amp;" AND LocalHour("&amp;$E$15&amp;")="&amp;F2&amp;" AND LocalMinute("&amp;$E$15&amp;")="&amp;G2&amp;"))", "Bar", "", "Close", "5", "0", "", "", "","FALSE","T"))</f>
        <v>1703</v>
      </c>
      <c r="V2" s="115">
        <f ca="1">IF(O2=1,"",RTD("cqg.rtd",,"StudyData", "(Vol("&amp;$E$16&amp;")when  (LocalYear("&amp;$E$16&amp;")="&amp;$D$5&amp;" AND LocalMonth("&amp;$E$16&amp;")="&amp;$C$5&amp;" AND LocalDay("&amp;$E$16&amp;")="&amp;$B$5&amp;" AND LocalHour("&amp;$E$16&amp;")="&amp;F2&amp;" AND LocalMinute("&amp;$E$16&amp;")="&amp;G2&amp;"))", "Bar", "", "Close", "5", "0", "", "", "","FALSE","T"))</f>
        <v>3038</v>
      </c>
      <c r="W2" s="115">
        <f ca="1">IF(O2=1,"",RTD("cqg.rtd",,"StudyData", "(Vol("&amp;$E$17&amp;")when  (LocalYear("&amp;$E$17&amp;")="&amp;$D$6&amp;" AND LocalMonth("&amp;$E$17&amp;")="&amp;$C$6&amp;" AND LocalDay("&amp;$E$17&amp;")="&amp;$B$6&amp;" AND LocalHour("&amp;$E$17&amp;")="&amp;F2&amp;" AND LocalMinute("&amp;$E$17&amp;")="&amp;G2&amp;"))", "Bar", "", "Close", "5", "0", "", "", "","FALSE","T"))</f>
        <v>1655</v>
      </c>
      <c r="X2" s="115">
        <f ca="1">IF(O2=1,"",RTD("cqg.rtd",,"StudyData", "(Vol("&amp;$E$18&amp;")when  (LocalYear("&amp;$E$18&amp;")="&amp;$D$7&amp;" AND LocalMonth("&amp;$E$18&amp;")="&amp;$C$7&amp;" AND LocalDay("&amp;$E$18&amp;")="&amp;$B$7&amp;" AND LocalHour("&amp;$E$18&amp;")="&amp;F2&amp;" AND LocalMinute("&amp;$E$18&amp;")="&amp;G2&amp;"))", "Bar", "", "Close", "5", "0", "", "", "","FALSE","T"))</f>
        <v>1378</v>
      </c>
      <c r="Y2" s="115">
        <f ca="1">IF(O2=1,"",RTD("cqg.rtd",,"StudyData", "(Vol("&amp;$E$19&amp;")when  (LocalYear("&amp;$E$19&amp;")="&amp;$D$8&amp;" AND LocalMonth("&amp;$E$19&amp;")="&amp;$C$8&amp;" AND LocalDay("&amp;$E$19&amp;")="&amp;$B$8&amp;" AND LocalHour("&amp;$E$19&amp;")="&amp;F2&amp;" AND LocalMinute("&amp;$E$19&amp;")="&amp;G2&amp;"))", "Bar", "", "Close", "5", "0", "", "", "","FALSE","T"))</f>
        <v>1733</v>
      </c>
      <c r="Z2" s="115">
        <f ca="1">IF(O2=1,"",RTD("cqg.rtd",,"StudyData", "(Vol("&amp;$E$20&amp;")when  (LocalYear("&amp;$E$20&amp;")="&amp;$D$9&amp;" AND LocalMonth("&amp;$E$20&amp;")="&amp;$C$9&amp;" AND LocalDay("&amp;$E$20&amp;")="&amp;$B$9&amp;" AND LocalHour("&amp;$E$20&amp;")="&amp;F2&amp;" AND LocalMinute("&amp;$E$20&amp;")="&amp;G2&amp;"))", "Bar", "", "Close", "5", "0", "", "", "","FALSE","T"))</f>
        <v>2497</v>
      </c>
      <c r="AA2" s="115">
        <f ca="1">IF(O2=1,"",RTD("cqg.rtd",,"StudyData", "(Vol("&amp;$E$21&amp;")when  (LocalYear("&amp;$E$21&amp;")="&amp;$D$10&amp;" AND LocalMonth("&amp;$E$21&amp;")="&amp;$C$10&amp;" AND LocalDay("&amp;$E$21&amp;")="&amp;$B$10&amp;" AND LocalHour("&amp;$E$21&amp;")="&amp;F2&amp;" AND LocalMinute("&amp;$E$21&amp;")="&amp;G2&amp;"))", "Bar", "", "Close", "5", "0", "", "", "","FALSE","T"))</f>
        <v>2811</v>
      </c>
      <c r="AB2" s="115">
        <f ca="1">IF(O2=1,"",RTD("cqg.rtd",,"StudyData", "(Vol("&amp;$E$21&amp;")when  (LocalYear("&amp;$E$21&amp;")="&amp;$D$11&amp;" AND LocalMonth("&amp;$E$21&amp;")="&amp;$C$11&amp;" AND LocalDay("&amp;$E$21&amp;")="&amp;$B$11&amp;" AND LocalHour("&amp;$E$21&amp;")="&amp;F2&amp;" AND LocalMinute("&amp;$E$21&amp;")="&amp;G2&amp;"))", "Bar", "", "Close", "5", "0", "", "", "","FALSE","T"))</f>
        <v>605</v>
      </c>
      <c r="AC2" s="116">
        <f t="shared" ca="1" si="3"/>
        <v>780</v>
      </c>
      <c r="AE2" s="115" t="str">
        <f ca="1">IF($R2=1,SUM($S$1:S2),"")</f>
        <v/>
      </c>
      <c r="AF2" s="115" t="str">
        <f ca="1">IF($R2=1,SUM($T$1:T2),"")</f>
        <v/>
      </c>
      <c r="AG2" s="115" t="str">
        <f ca="1">IF($R2=1,SUM($U$1:U2),"")</f>
        <v/>
      </c>
      <c r="AH2" s="115" t="str">
        <f ca="1">IF($R2=1,SUM($V$1:V2),"")</f>
        <v/>
      </c>
      <c r="AI2" s="115" t="str">
        <f ca="1">IF($R2=1,SUM($W$1:W2),"")</f>
        <v/>
      </c>
      <c r="AJ2" s="115" t="str">
        <f ca="1">IF($R2=1,SUM($X$1:X2),"")</f>
        <v/>
      </c>
      <c r="AK2" s="115" t="str">
        <f ca="1">IF($R2=1,SUM($Y$1:Y2),"")</f>
        <v/>
      </c>
      <c r="AL2" s="115" t="str">
        <f ca="1">IF($R2=1,SUM($Z$1:Z2),"")</f>
        <v/>
      </c>
      <c r="AM2" s="115" t="str">
        <f ca="1">IF($R2=1,SUM($AA$1:AA2),"")</f>
        <v/>
      </c>
      <c r="AN2" s="115" t="str">
        <f ca="1">IF($R2=1,SUM($AB$1:AB2),"")</f>
        <v/>
      </c>
      <c r="AO2" s="115" t="str">
        <f ca="1">IF($R2=1,SUM($AC$1:AC2),"")</f>
        <v/>
      </c>
      <c r="AQ2" s="120" t="str">
        <f t="shared" ref="AQ2:AQ65" si="9">F2&amp;":"&amp;G2</f>
        <v>7:25</v>
      </c>
    </row>
    <row r="3" spans="1:43" x14ac:dyDescent="0.3">
      <c r="B3" s="115">
        <f t="shared" ca="1" si="0"/>
        <v>12</v>
      </c>
      <c r="C3" s="115">
        <f t="shared" ca="1" si="1"/>
        <v>2</v>
      </c>
      <c r="D3" s="115">
        <f t="shared" ref="D3:D11" ca="1" si="10">YEAR(A18)</f>
        <v>2016</v>
      </c>
      <c r="F3" s="115">
        <f t="shared" ref="F3:F66" si="11">IF(G2=55,F2+1,F2)</f>
        <v>7</v>
      </c>
      <c r="G3" s="117">
        <f t="shared" si="5"/>
        <v>30</v>
      </c>
      <c r="H3" s="118">
        <f t="shared" si="6"/>
        <v>0.3125</v>
      </c>
      <c r="I3" s="118">
        <f>_xlfn.NUMBERVALUE(I2&amp;":"&amp;J2)</f>
        <v>0.64236111111111105</v>
      </c>
      <c r="K3" s="116">
        <f ca="1" xml:space="preserve"> IF(O3=1,"",RTD("cqg.rtd",,"StudyData",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1340</v>
      </c>
      <c r="L3" s="116">
        <f ca="1">IF(K3="",NA(),RTD("cqg.rtd",,"StudyData", "(Vol("&amp;$E$12&amp;")when  (LocalYear("&amp;$E$12&amp;")="&amp;$D$1&amp;" AND LocalMonth("&amp;$E$12&amp;")="&amp;$C$1&amp;" AND LocalDay("&amp;$E$12&amp;")="&amp;$B$1&amp;" AND LocalHour("&amp;$E$12&amp;")="&amp;F3&amp;" AND LocalMinute("&amp;$E$12&amp;")="&amp;G3&amp;"))", "Bar", "", "Close", "5", "0", "", "", "","FALSE","T"))</f>
        <v>1340</v>
      </c>
      <c r="M3" s="116">
        <f t="shared" ca="1" si="2"/>
        <v>4515</v>
      </c>
      <c r="N3" s="119" t="s">
        <v>61</v>
      </c>
      <c r="O3" s="115">
        <f t="shared" si="7"/>
        <v>0</v>
      </c>
      <c r="R3" s="115">
        <f t="shared" ca="1" si="8"/>
        <v>2E-3</v>
      </c>
      <c r="S3" s="115">
        <f ca="1">IF(O3=1,"",RTD("cqg.rtd",,"StudyData", "(Vol("&amp;$E$13&amp;")when  (LocalYear("&amp;$E$13&amp;")="&amp;$D$2&amp;" AND LocalMonth("&amp;$E$13&amp;")="&amp;$C$2&amp;" AND LocalDay("&amp;$E$13&amp;")="&amp;$B$2&amp;" AND LocalHour("&amp;$E$13&amp;")="&amp;F3&amp;" AND LocalMinute("&amp;$E$13&amp;")="&amp;G3&amp;"))", "Bar", "", "Close", "5", "0", "", "", "","FALSE","T"))</f>
        <v>896</v>
      </c>
      <c r="T3" s="115">
        <f ca="1">IF(O3=1,"",RTD("cqg.rtd",,"StudyData", "(Vol("&amp;$E$14&amp;")when  (LocalYear("&amp;$E$14&amp;")="&amp;$D$3&amp;" AND LocalMonth("&amp;$E$14&amp;")="&amp;$C$3&amp;" AND LocalDay("&amp;$E$14&amp;")="&amp;$B$3&amp;" AND LocalHour("&amp;$E$14&amp;")="&amp;F3&amp;" AND LocalMinute("&amp;$E$14&amp;")="&amp;G3&amp;"))", "Bar", "", "Close", "5", "0", "", "", "","FALSE","T"))</f>
        <v>5298</v>
      </c>
      <c r="U3" s="115">
        <f ca="1">IF(O3=1,"",RTD("cqg.rtd",,"StudyData", "(Vol("&amp;$E$15&amp;")when  (LocalYear("&amp;$E$15&amp;")="&amp;$D$4&amp;" AND LocalMonth("&amp;$E$15&amp;")="&amp;$C$4&amp;" AND LocalDay("&amp;$E$15&amp;")="&amp;$B$4&amp;" AND LocalHour("&amp;$E$15&amp;")="&amp;F3&amp;" AND LocalMinute("&amp;$E$15&amp;")="&amp;G3&amp;"))", "Bar", "", "Close", "5", "0", "", "", "","FALSE","T"))</f>
        <v>4958</v>
      </c>
      <c r="V3" s="115">
        <f ca="1">IF(O3=1,"",RTD("cqg.rtd",,"StudyData", "(Vol("&amp;$E$16&amp;")when  (LocalYear("&amp;$E$16&amp;")="&amp;$D$5&amp;" AND LocalMonth("&amp;$E$16&amp;")="&amp;$C$5&amp;" AND LocalDay("&amp;$E$16&amp;")="&amp;$B$5&amp;" AND LocalHour("&amp;$E$16&amp;")="&amp;F3&amp;" AND LocalMinute("&amp;$E$16&amp;")="&amp;G3&amp;"))", "Bar", "", "Close", "5", "0", "", "", "","FALSE","T"))</f>
        <v>7611</v>
      </c>
      <c r="W3" s="115">
        <f ca="1">IF(O3=1,"",RTD("cqg.rtd",,"StudyData", "(Vol("&amp;$E$17&amp;")when  (LocalYear("&amp;$E$17&amp;")="&amp;$D$6&amp;" AND LocalMonth("&amp;$E$17&amp;")="&amp;$C$6&amp;" AND LocalDay("&amp;$E$17&amp;")="&amp;$B$6&amp;" AND LocalHour("&amp;$E$17&amp;")="&amp;F3&amp;" AND LocalMinute("&amp;$E$17&amp;")="&amp;G3&amp;"))", "Bar", "", "Close", "5", "0", "", "", "","FALSE","T"))</f>
        <v>1381</v>
      </c>
      <c r="X3" s="115">
        <f ca="1">IF(O3=1,"",RTD("cqg.rtd",,"StudyData", "(Vol("&amp;$E$18&amp;")when  (LocalYear("&amp;$E$18&amp;")="&amp;$D$7&amp;" AND LocalMonth("&amp;$E$18&amp;")="&amp;$C$7&amp;" AND LocalDay("&amp;$E$18&amp;")="&amp;$B$7&amp;" AND LocalHour("&amp;$E$18&amp;")="&amp;F3&amp;" AND LocalMinute("&amp;$E$18&amp;")="&amp;G3&amp;"))", "Bar", "", "Close", "5", "0", "", "", "","FALSE","T"))</f>
        <v>1593</v>
      </c>
      <c r="Y3" s="115">
        <f ca="1">IF(O3=1,"",RTD("cqg.rtd",,"StudyData", "(Vol("&amp;$E$19&amp;")when  (LocalYear("&amp;$E$19&amp;")="&amp;$D$8&amp;" AND LocalMonth("&amp;$E$19&amp;")="&amp;$C$8&amp;" AND LocalDay("&amp;$E$19&amp;")="&amp;$B$8&amp;" AND LocalHour("&amp;$E$19&amp;")="&amp;F3&amp;" AND LocalMinute("&amp;$E$19&amp;")="&amp;G3&amp;"))", "Bar", "", "Close", "5", "0", "", "", "","FALSE","T"))</f>
        <v>14816</v>
      </c>
      <c r="Z3" s="115">
        <f ca="1">IF(O3=1,"",RTD("cqg.rtd",,"StudyData", "(Vol("&amp;$E$20&amp;")when  (LocalYear("&amp;$E$20&amp;")="&amp;$D$9&amp;" AND LocalMonth("&amp;$E$20&amp;")="&amp;$C$9&amp;" AND LocalDay("&amp;$E$20&amp;")="&amp;$B$9&amp;" AND LocalHour("&amp;$E$20&amp;")="&amp;F3&amp;" AND LocalMinute("&amp;$E$20&amp;")="&amp;G3&amp;"))", "Bar", "", "Close", "5", "0", "", "", "","FALSE","T"))</f>
        <v>5194</v>
      </c>
      <c r="AA3" s="115">
        <f ca="1">IF(O3=1,"",RTD("cqg.rtd",,"StudyData", "(Vol("&amp;$E$21&amp;")when  (LocalYear("&amp;$E$21&amp;")="&amp;$D$10&amp;" AND LocalMonth("&amp;$E$21&amp;")="&amp;$C$10&amp;" AND LocalDay("&amp;$E$21&amp;")="&amp;$B$10&amp;" AND LocalHour("&amp;$E$21&amp;")="&amp;F3&amp;" AND LocalMinute("&amp;$E$21&amp;")="&amp;G3&amp;"))", "Bar", "", "Close", "5", "0", "", "", "","FALSE","T"))</f>
        <v>2343</v>
      </c>
      <c r="AB3" s="115">
        <f ca="1">IF(O3=1,"",RTD("cqg.rtd",,"StudyData", "(Vol("&amp;$E$21&amp;")when  (LocalYear("&amp;$E$21&amp;")="&amp;$D$11&amp;" AND LocalMonth("&amp;$E$21&amp;")="&amp;$C$11&amp;" AND LocalDay("&amp;$E$21&amp;")="&amp;$B$11&amp;" AND LocalHour("&amp;$E$21&amp;")="&amp;F3&amp;" AND LocalMinute("&amp;$E$21&amp;")="&amp;G3&amp;"))", "Bar", "", "Close", "5", "0", "", "", "","FALSE","T"))</f>
        <v>1060</v>
      </c>
      <c r="AC3" s="116">
        <f t="shared" ca="1" si="3"/>
        <v>1340</v>
      </c>
      <c r="AE3" s="115" t="str">
        <f ca="1">IF($R3=1,SUM($S$1:S3),"")</f>
        <v/>
      </c>
      <c r="AF3" s="115" t="str">
        <f ca="1">IF($R3=1,SUM($T$1:T3),"")</f>
        <v/>
      </c>
      <c r="AG3" s="115" t="str">
        <f ca="1">IF($R3=1,SUM($U$1:U3),"")</f>
        <v/>
      </c>
      <c r="AH3" s="115" t="str">
        <f ca="1">IF($R3=1,SUM($V$1:V3),"")</f>
        <v/>
      </c>
      <c r="AI3" s="115" t="str">
        <f ca="1">IF($R3=1,SUM($W$1:W3),"")</f>
        <v/>
      </c>
      <c r="AJ3" s="115" t="str">
        <f ca="1">IF($R3=1,SUM($X$1:X3),"")</f>
        <v/>
      </c>
      <c r="AK3" s="115" t="str">
        <f ca="1">IF($R3=1,SUM($Y$1:Y3),"")</f>
        <v/>
      </c>
      <c r="AL3" s="115" t="str">
        <f ca="1">IF($R3=1,SUM($Z$1:Z3),"")</f>
        <v/>
      </c>
      <c r="AM3" s="115" t="str">
        <f ca="1">IF($R3=1,SUM($AA$1:AA3),"")</f>
        <v/>
      </c>
      <c r="AN3" s="115" t="str">
        <f ca="1">IF($R3=1,SUM($AB$1:AB3),"")</f>
        <v/>
      </c>
      <c r="AO3" s="115" t="str">
        <f ca="1">IF($R3=1,SUM($AC$1:AC3),"")</f>
        <v/>
      </c>
      <c r="AQ3" s="120" t="str">
        <f t="shared" si="9"/>
        <v>7:30</v>
      </c>
    </row>
    <row r="4" spans="1:43" x14ac:dyDescent="0.3">
      <c r="B4" s="115">
        <f t="shared" ca="1" si="0"/>
        <v>11</v>
      </c>
      <c r="C4" s="115">
        <f t="shared" ca="1" si="1"/>
        <v>2</v>
      </c>
      <c r="D4" s="115">
        <f t="shared" ca="1" si="10"/>
        <v>2016</v>
      </c>
      <c r="F4" s="115">
        <f t="shared" si="11"/>
        <v>7</v>
      </c>
      <c r="G4" s="117">
        <f t="shared" si="5"/>
        <v>35</v>
      </c>
      <c r="H4" s="118">
        <f t="shared" si="6"/>
        <v>0.31597222222222221</v>
      </c>
      <c r="J4" s="119"/>
      <c r="K4" s="116">
        <f ca="1" xml:space="preserve"> IF(O4=1,"",RTD("cqg.rtd",,"StudyData",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1456</v>
      </c>
      <c r="L4" s="116">
        <f ca="1">IF(K4="",NA(),RTD("cqg.rtd",,"StudyData", "(Vol("&amp;$E$12&amp;")when  (LocalYear("&amp;$E$12&amp;")="&amp;$D$1&amp;" AND LocalMonth("&amp;$E$12&amp;")="&amp;$C$1&amp;" AND LocalDay("&amp;$E$12&amp;")="&amp;$B$1&amp;" AND LocalHour("&amp;$E$12&amp;")="&amp;F4&amp;" AND LocalMinute("&amp;$E$12&amp;")="&amp;G4&amp;"))", "Bar", "", "Close", "5", "0", "", "", "","FALSE","T"))</f>
        <v>1456</v>
      </c>
      <c r="M4" s="116">
        <f t="shared" ca="1" si="2"/>
        <v>2345.6</v>
      </c>
      <c r="N4" s="119" t="s">
        <v>62</v>
      </c>
      <c r="O4" s="115">
        <f t="shared" si="7"/>
        <v>0</v>
      </c>
      <c r="R4" s="115">
        <f t="shared" ca="1" si="8"/>
        <v>3.0000000000000001E-3</v>
      </c>
      <c r="S4" s="115">
        <f ca="1">IF(O4=1,"",RTD("cqg.rtd",,"StudyData", "(Vol("&amp;$E$13&amp;")when  (LocalYear("&amp;$E$13&amp;")="&amp;$D$2&amp;" AND LocalMonth("&amp;$E$13&amp;")="&amp;$C$2&amp;" AND LocalDay("&amp;$E$13&amp;")="&amp;$B$2&amp;" AND LocalHour("&amp;$E$13&amp;")="&amp;F4&amp;" AND LocalMinute("&amp;$E$13&amp;")="&amp;G4&amp;"))", "Bar", "", "Close", "5", "0", "", "", "","FALSE","T"))</f>
        <v>1058</v>
      </c>
      <c r="T4" s="115">
        <f ca="1">IF(O4=1,"",RTD("cqg.rtd",,"StudyData", "(Vol("&amp;$E$14&amp;")when  (LocalYear("&amp;$E$14&amp;")="&amp;$D$3&amp;" AND LocalMonth("&amp;$E$14&amp;")="&amp;$C$3&amp;" AND LocalDay("&amp;$E$14&amp;")="&amp;$B$3&amp;" AND LocalHour("&amp;$E$14&amp;")="&amp;F4&amp;" AND LocalMinute("&amp;$E$14&amp;")="&amp;G4&amp;"))", "Bar", "", "Close", "5", "0", "", "", "","FALSE","T"))</f>
        <v>2522</v>
      </c>
      <c r="U4" s="115">
        <f ca="1">IF(O4=1,"",RTD("cqg.rtd",,"StudyData", "(Vol("&amp;$E$15&amp;")when  (LocalYear("&amp;$E$15&amp;")="&amp;$D$4&amp;" AND LocalMonth("&amp;$E$15&amp;")="&amp;$C$4&amp;" AND LocalDay("&amp;$E$15&amp;")="&amp;$B$4&amp;" AND LocalHour("&amp;$E$15&amp;")="&amp;F4&amp;" AND LocalMinute("&amp;$E$15&amp;")="&amp;G4&amp;"))", "Bar", "", "Close", "5", "0", "", "", "","FALSE","T"))</f>
        <v>2317</v>
      </c>
      <c r="V4" s="115">
        <f ca="1">IF(O4=1,"",RTD("cqg.rtd",,"StudyData", "(Vol("&amp;$E$16&amp;")when  (LocalYear("&amp;$E$16&amp;")="&amp;$D$5&amp;" AND LocalMonth("&amp;$E$16&amp;")="&amp;$C$5&amp;" AND LocalDay("&amp;$E$16&amp;")="&amp;$B$5&amp;" AND LocalHour("&amp;$E$16&amp;")="&amp;F4&amp;" AND LocalMinute("&amp;$E$16&amp;")="&amp;G4&amp;"))", "Bar", "", "Close", "5", "0", "", "", "","FALSE","T"))</f>
        <v>3245</v>
      </c>
      <c r="W4" s="115">
        <f ca="1">IF(O4=1,"",RTD("cqg.rtd",,"StudyData", "(Vol("&amp;$E$17&amp;")when  (LocalYear("&amp;$E$17&amp;")="&amp;$D$6&amp;" AND LocalMonth("&amp;$E$17&amp;")="&amp;$C$6&amp;" AND LocalDay("&amp;$E$17&amp;")="&amp;$B$6&amp;" AND LocalHour("&amp;$E$17&amp;")="&amp;F4&amp;" AND LocalMinute("&amp;$E$17&amp;")="&amp;G4&amp;"))", "Bar", "", "Close", "5", "0", "", "", "","FALSE","T"))</f>
        <v>1844</v>
      </c>
      <c r="X4" s="115">
        <f ca="1">IF(O4=1,"",RTD("cqg.rtd",,"StudyData", "(Vol("&amp;$E$18&amp;")when  (LocalYear("&amp;$E$18&amp;")="&amp;$D$7&amp;" AND LocalMonth("&amp;$E$18&amp;")="&amp;$C$7&amp;" AND LocalDay("&amp;$E$18&amp;")="&amp;$B$7&amp;" AND LocalHour("&amp;$E$18&amp;")="&amp;F4&amp;" AND LocalMinute("&amp;$E$18&amp;")="&amp;G4&amp;"))", "Bar", "", "Close", "5", "0", "", "", "","FALSE","T"))</f>
        <v>1481</v>
      </c>
      <c r="Y4" s="115">
        <f ca="1">IF(O4=1,"",RTD("cqg.rtd",,"StudyData", "(Vol("&amp;$E$19&amp;")when  (LocalYear("&amp;$E$19&amp;")="&amp;$D$8&amp;" AND LocalMonth("&amp;$E$19&amp;")="&amp;$C$8&amp;" AND LocalDay("&amp;$E$19&amp;")="&amp;$B$8&amp;" AND LocalHour("&amp;$E$19&amp;")="&amp;F4&amp;" AND LocalMinute("&amp;$E$19&amp;")="&amp;G4&amp;"))", "Bar", "", "Close", "5", "0", "", "", "","FALSE","T"))</f>
        <v>6118</v>
      </c>
      <c r="Z4" s="115">
        <f ca="1">IF(O4=1,"",RTD("cqg.rtd",,"StudyData", "(Vol("&amp;$E$20&amp;")when  (LocalYear("&amp;$E$20&amp;")="&amp;$D$9&amp;" AND LocalMonth("&amp;$E$20&amp;")="&amp;$C$9&amp;" AND LocalDay("&amp;$E$20&amp;")="&amp;$B$9&amp;" AND LocalHour("&amp;$E$20&amp;")="&amp;F4&amp;" AND LocalMinute("&amp;$E$20&amp;")="&amp;G4&amp;"))", "Bar", "", "Close", "5", "0", "", "", "","FALSE","T"))</f>
        <v>1832</v>
      </c>
      <c r="AA4" s="115">
        <f ca="1">IF(O4=1,"",RTD("cqg.rtd",,"StudyData", "(Vol("&amp;$E$21&amp;")when  (LocalYear("&amp;$E$21&amp;")="&amp;$D$10&amp;" AND LocalMonth("&amp;$E$21&amp;")="&amp;$C$10&amp;" AND LocalDay("&amp;$E$21&amp;")="&amp;$B$10&amp;" AND LocalHour("&amp;$E$21&amp;")="&amp;F4&amp;" AND LocalMinute("&amp;$E$21&amp;")="&amp;G4&amp;"))", "Bar", "", "Close", "5", "0", "", "", "","FALSE","T"))</f>
        <v>2460</v>
      </c>
      <c r="AB4" s="115">
        <f ca="1">IF(O4=1,"",RTD("cqg.rtd",,"StudyData", "(Vol("&amp;$E$21&amp;")when  (LocalYear("&amp;$E$21&amp;")="&amp;$D$11&amp;" AND LocalMonth("&amp;$E$21&amp;")="&amp;$C$11&amp;" AND LocalDay("&amp;$E$21&amp;")="&amp;$B$11&amp;" AND LocalHour("&amp;$E$21&amp;")="&amp;F4&amp;" AND LocalMinute("&amp;$E$21&amp;")="&amp;G4&amp;"))", "Bar", "", "Close", "5", "0", "", "", "","FALSE","T"))</f>
        <v>579</v>
      </c>
      <c r="AC4" s="116">
        <f t="shared" ca="1" si="3"/>
        <v>1456</v>
      </c>
      <c r="AE4" s="115" t="str">
        <f ca="1">IF($R4=1,SUM($S$1:S4),"")</f>
        <v/>
      </c>
      <c r="AF4" s="115" t="str">
        <f ca="1">IF($R4=1,SUM($T$1:T4),"")</f>
        <v/>
      </c>
      <c r="AG4" s="115" t="str">
        <f ca="1">IF($R4=1,SUM($U$1:U4),"")</f>
        <v/>
      </c>
      <c r="AH4" s="115" t="str">
        <f ca="1">IF($R4=1,SUM($V$1:V4),"")</f>
        <v/>
      </c>
      <c r="AI4" s="115" t="str">
        <f ca="1">IF($R4=1,SUM($W$1:W4),"")</f>
        <v/>
      </c>
      <c r="AJ4" s="115" t="str">
        <f ca="1">IF($R4=1,SUM($X$1:X4),"")</f>
        <v/>
      </c>
      <c r="AK4" s="115" t="str">
        <f ca="1">IF($R4=1,SUM($Y$1:Y4),"")</f>
        <v/>
      </c>
      <c r="AL4" s="115" t="str">
        <f ca="1">IF($R4=1,SUM($Z$1:Z4),"")</f>
        <v/>
      </c>
      <c r="AM4" s="115" t="str">
        <f ca="1">IF($R4=1,SUM($AA$1:AA4),"")</f>
        <v/>
      </c>
      <c r="AN4" s="115" t="str">
        <f ca="1">IF($R4=1,SUM($AB$1:AB4),"")</f>
        <v/>
      </c>
      <c r="AO4" s="115" t="str">
        <f ca="1">IF($R4=1,SUM($AC$1:AC4),"")</f>
        <v/>
      </c>
      <c r="AQ4" s="120" t="str">
        <f t="shared" si="9"/>
        <v>7:35</v>
      </c>
    </row>
    <row r="5" spans="1:43" x14ac:dyDescent="0.3">
      <c r="B5" s="115">
        <f t="shared" ca="1" si="0"/>
        <v>10</v>
      </c>
      <c r="C5" s="115">
        <f t="shared" ca="1" si="1"/>
        <v>2</v>
      </c>
      <c r="D5" s="115">
        <f t="shared" ca="1" si="10"/>
        <v>2016</v>
      </c>
      <c r="F5" s="115">
        <f t="shared" si="11"/>
        <v>7</v>
      </c>
      <c r="G5" s="117">
        <f t="shared" si="5"/>
        <v>40</v>
      </c>
      <c r="H5" s="118">
        <f t="shared" si="6"/>
        <v>0.31944444444444448</v>
      </c>
      <c r="J5" s="119"/>
      <c r="K5" s="116">
        <f ca="1" xml:space="preserve"> IF(O5=1,"",RTD("cqg.rtd",,"StudyData",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1480</v>
      </c>
      <c r="L5" s="116">
        <f ca="1">IF(K5="",NA(),RTD("cqg.rtd",,"StudyData", "(Vol("&amp;$E$12&amp;")when  (LocalYear("&amp;$E$12&amp;")="&amp;$D$1&amp;" AND LocalMonth("&amp;$E$12&amp;")="&amp;$C$1&amp;" AND LocalDay("&amp;$E$12&amp;")="&amp;$B$1&amp;" AND LocalHour("&amp;$E$12&amp;")="&amp;F5&amp;" AND LocalMinute("&amp;$E$12&amp;")="&amp;G5&amp;"))", "Bar", "", "Close", "5", "0", "", "", "","FALSE","T"))</f>
        <v>1480</v>
      </c>
      <c r="M5" s="116">
        <f t="shared" ca="1" si="2"/>
        <v>2587.6</v>
      </c>
      <c r="O5" s="115">
        <f t="shared" si="7"/>
        <v>0</v>
      </c>
      <c r="R5" s="115">
        <f t="shared" ca="1" si="8"/>
        <v>4.0000000000000001E-3</v>
      </c>
      <c r="S5" s="115">
        <f ca="1">IF(O5=1,"",RTD("cqg.rtd",,"StudyData", "(Vol("&amp;$E$13&amp;")when  (LocalYear("&amp;$E$13&amp;")="&amp;$D$2&amp;" AND LocalMonth("&amp;$E$13&amp;")="&amp;$C$2&amp;" AND LocalDay("&amp;$E$13&amp;")="&amp;$B$2&amp;" AND LocalHour("&amp;$E$13&amp;")="&amp;F5&amp;" AND LocalMinute("&amp;$E$13&amp;")="&amp;G5&amp;"))", "Bar", "", "Close", "5", "0", "", "", "","FALSE","T"))</f>
        <v>606</v>
      </c>
      <c r="T5" s="115">
        <f ca="1">IF(O5=1,"",RTD("cqg.rtd",,"StudyData", "(Vol("&amp;$E$14&amp;")when  (LocalYear("&amp;$E$14&amp;")="&amp;$D$3&amp;" AND LocalMonth("&amp;$E$14&amp;")="&amp;$C$3&amp;" AND LocalDay("&amp;$E$14&amp;")="&amp;$B$3&amp;" AND LocalHour("&amp;$E$14&amp;")="&amp;F5&amp;" AND LocalMinute("&amp;$E$14&amp;")="&amp;G5&amp;"))", "Bar", "", "Close", "5", "0", "", "", "","FALSE","T"))</f>
        <v>2236</v>
      </c>
      <c r="U5" s="115">
        <f ca="1">IF(O5=1,"",RTD("cqg.rtd",,"StudyData", "(Vol("&amp;$E$15&amp;")when  (LocalYear("&amp;$E$15&amp;")="&amp;$D$4&amp;" AND LocalMonth("&amp;$E$15&amp;")="&amp;$C$4&amp;" AND LocalDay("&amp;$E$15&amp;")="&amp;$B$4&amp;" AND LocalHour("&amp;$E$15&amp;")="&amp;F5&amp;" AND LocalMinute("&amp;$E$15&amp;")="&amp;G5&amp;"))", "Bar", "", "Close", "5", "0", "", "", "","FALSE","T"))</f>
        <v>3119</v>
      </c>
      <c r="V5" s="115">
        <f ca="1">IF(O5=1,"",RTD("cqg.rtd",,"StudyData", "(Vol("&amp;$E$16&amp;")when  (LocalYear("&amp;$E$16&amp;")="&amp;$D$5&amp;" AND LocalMonth("&amp;$E$16&amp;")="&amp;$C$5&amp;" AND LocalDay("&amp;$E$16&amp;")="&amp;$B$5&amp;" AND LocalHour("&amp;$E$16&amp;")="&amp;F5&amp;" AND LocalMinute("&amp;$E$16&amp;")="&amp;G5&amp;"))", "Bar", "", "Close", "5", "0", "", "", "","FALSE","T"))</f>
        <v>2197</v>
      </c>
      <c r="W5" s="115">
        <f ca="1">IF(O5=1,"",RTD("cqg.rtd",,"StudyData", "(Vol("&amp;$E$17&amp;")when  (LocalYear("&amp;$E$17&amp;")="&amp;$D$6&amp;" AND LocalMonth("&amp;$E$17&amp;")="&amp;$C$6&amp;" AND LocalDay("&amp;$E$17&amp;")="&amp;$B$6&amp;" AND LocalHour("&amp;$E$17&amp;")="&amp;F5&amp;" AND LocalMinute("&amp;$E$17&amp;")="&amp;G5&amp;"))", "Bar", "", "Close", "5", "0", "", "", "","FALSE","T"))</f>
        <v>2236</v>
      </c>
      <c r="X5" s="115">
        <f ca="1">IF(O5=1,"",RTD("cqg.rtd",,"StudyData", "(Vol("&amp;$E$18&amp;")when  (LocalYear("&amp;$E$18&amp;")="&amp;$D$7&amp;" AND LocalMonth("&amp;$E$18&amp;")="&amp;$C$7&amp;" AND LocalDay("&amp;$E$18&amp;")="&amp;$B$7&amp;" AND LocalHour("&amp;$E$18&amp;")="&amp;F5&amp;" AND LocalMinute("&amp;$E$18&amp;")="&amp;G5&amp;"))", "Bar", "", "Close", "5", "0", "", "", "","FALSE","T"))</f>
        <v>1917</v>
      </c>
      <c r="Y5" s="115">
        <f ca="1">IF(O5=1,"",RTD("cqg.rtd",,"StudyData", "(Vol("&amp;$E$19&amp;")when  (LocalYear("&amp;$E$19&amp;")="&amp;$D$8&amp;" AND LocalMonth("&amp;$E$19&amp;")="&amp;$C$8&amp;" AND LocalDay("&amp;$E$19&amp;")="&amp;$B$8&amp;" AND LocalHour("&amp;$E$19&amp;")="&amp;F5&amp;" AND LocalMinute("&amp;$E$19&amp;")="&amp;G5&amp;"))", "Bar", "", "Close", "5", "0", "", "", "","FALSE","T"))</f>
        <v>8449</v>
      </c>
      <c r="Z5" s="115">
        <f ca="1">IF(O5=1,"",RTD("cqg.rtd",,"StudyData", "(Vol("&amp;$E$20&amp;")when  (LocalYear("&amp;$E$20&amp;")="&amp;$D$9&amp;" AND LocalMonth("&amp;$E$20&amp;")="&amp;$C$9&amp;" AND LocalDay("&amp;$E$20&amp;")="&amp;$B$9&amp;" AND LocalHour("&amp;$E$20&amp;")="&amp;F5&amp;" AND LocalMinute("&amp;$E$20&amp;")="&amp;G5&amp;"))", "Bar", "", "Close", "5", "0", "", "", "","FALSE","T"))</f>
        <v>1402</v>
      </c>
      <c r="AA5" s="115">
        <f ca="1">IF(O5=1,"",RTD("cqg.rtd",,"StudyData", "(Vol("&amp;$E$21&amp;")when  (LocalYear("&amp;$E$21&amp;")="&amp;$D$10&amp;" AND LocalMonth("&amp;$E$21&amp;")="&amp;$C$10&amp;" AND LocalDay("&amp;$E$21&amp;")="&amp;$B$10&amp;" AND LocalHour("&amp;$E$21&amp;")="&amp;F5&amp;" AND LocalMinute("&amp;$E$21&amp;")="&amp;G5&amp;"))", "Bar", "", "Close", "5", "0", "", "", "","FALSE","T"))</f>
        <v>3012</v>
      </c>
      <c r="AB5" s="115">
        <f ca="1">IF(O5=1,"",RTD("cqg.rtd",,"StudyData", "(Vol("&amp;$E$21&amp;")when  (LocalYear("&amp;$E$21&amp;")="&amp;$D$11&amp;" AND LocalMonth("&amp;$E$21&amp;")="&amp;$C$11&amp;" AND LocalDay("&amp;$E$21&amp;")="&amp;$B$11&amp;" AND LocalHour("&amp;$E$21&amp;")="&amp;F5&amp;" AND LocalMinute("&amp;$E$21&amp;")="&amp;G5&amp;"))", "Bar", "", "Close", "5", "0", "", "", "","FALSE","T"))</f>
        <v>702</v>
      </c>
      <c r="AC5" s="116">
        <f t="shared" ca="1" si="3"/>
        <v>1480</v>
      </c>
      <c r="AE5" s="115" t="str">
        <f ca="1">IF($R5=1,SUM($S$1:S5),"")</f>
        <v/>
      </c>
      <c r="AF5" s="115" t="str">
        <f ca="1">IF($R5=1,SUM($T$1:T5),"")</f>
        <v/>
      </c>
      <c r="AG5" s="115" t="str">
        <f ca="1">IF($R5=1,SUM($U$1:U5),"")</f>
        <v/>
      </c>
      <c r="AH5" s="115" t="str">
        <f ca="1">IF($R5=1,SUM($V$1:V5),"")</f>
        <v/>
      </c>
      <c r="AI5" s="115" t="str">
        <f ca="1">IF($R5=1,SUM($W$1:W5),"")</f>
        <v/>
      </c>
      <c r="AJ5" s="115" t="str">
        <f ca="1">IF($R5=1,SUM($X$1:X5),"")</f>
        <v/>
      </c>
      <c r="AK5" s="115" t="str">
        <f ca="1">IF($R5=1,SUM($Y$1:Y5),"")</f>
        <v/>
      </c>
      <c r="AL5" s="115" t="str">
        <f ca="1">IF($R5=1,SUM($Z$1:Z5),"")</f>
        <v/>
      </c>
      <c r="AM5" s="115" t="str">
        <f ca="1">IF($R5=1,SUM($AA$1:AA5),"")</f>
        <v/>
      </c>
      <c r="AN5" s="115" t="str">
        <f ca="1">IF($R5=1,SUM($AB$1:AB5),"")</f>
        <v/>
      </c>
      <c r="AO5" s="115" t="str">
        <f ca="1">IF($R5=1,SUM($AC$1:AC5),"")</f>
        <v/>
      </c>
      <c r="AQ5" s="120" t="str">
        <f t="shared" si="9"/>
        <v>7:40</v>
      </c>
    </row>
    <row r="6" spans="1:43" x14ac:dyDescent="0.3">
      <c r="B6" s="115">
        <f t="shared" ca="1" si="0"/>
        <v>9</v>
      </c>
      <c r="C6" s="115">
        <f t="shared" ca="1" si="1"/>
        <v>2</v>
      </c>
      <c r="D6" s="115">
        <f t="shared" ca="1" si="10"/>
        <v>2016</v>
      </c>
      <c r="E6" s="121"/>
      <c r="F6" s="115">
        <f t="shared" si="11"/>
        <v>7</v>
      </c>
      <c r="G6" s="117">
        <f t="shared" si="5"/>
        <v>45</v>
      </c>
      <c r="H6" s="118">
        <f t="shared" si="6"/>
        <v>0.32291666666666669</v>
      </c>
      <c r="J6" s="119"/>
      <c r="K6" s="116">
        <f ca="1" xml:space="preserve"> IF(O6=1,"",RTD("cqg.rtd",,"StudyData",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801</v>
      </c>
      <c r="L6" s="116">
        <f ca="1">IF(K6="",NA(),RTD("cqg.rtd",,"StudyData", "(Vol("&amp;$E$12&amp;")when  (LocalYear("&amp;$E$12&amp;")="&amp;$D$1&amp;" AND LocalMonth("&amp;$E$12&amp;")="&amp;$C$1&amp;" AND LocalDay("&amp;$E$12&amp;")="&amp;$B$1&amp;" AND LocalHour("&amp;$E$12&amp;")="&amp;F6&amp;" AND LocalMinute("&amp;$E$12&amp;")="&amp;G6&amp;"))", "Bar", "", "Close", "5", "0", "", "", "","FALSE","T"))</f>
        <v>801</v>
      </c>
      <c r="M6" s="116">
        <f t="shared" ca="1" si="2"/>
        <v>2268.6</v>
      </c>
      <c r="O6" s="115">
        <f t="shared" si="7"/>
        <v>0</v>
      </c>
      <c r="R6" s="115">
        <f t="shared" ca="1" si="8"/>
        <v>5.0000000000000001E-3</v>
      </c>
      <c r="S6" s="115">
        <f ca="1">IF(O6=1,"",RTD("cqg.rtd",,"StudyData", "(Vol("&amp;$E$13&amp;")when  (LocalYear("&amp;$E$13&amp;")="&amp;$D$2&amp;" AND LocalMonth("&amp;$E$13&amp;")="&amp;$C$2&amp;" AND LocalDay("&amp;$E$13&amp;")="&amp;$B$2&amp;" AND LocalHour("&amp;$E$13&amp;")="&amp;F6&amp;" AND LocalMinute("&amp;$E$13&amp;")="&amp;G6&amp;"))", "Bar", "", "Close", "5", "0", "", "", "","FALSE","T"))</f>
        <v>430</v>
      </c>
      <c r="T6" s="115">
        <f ca="1">IF(O6=1,"",RTD("cqg.rtd",,"StudyData", "(Vol("&amp;$E$14&amp;")when  (LocalYear("&amp;$E$14&amp;")="&amp;$D$3&amp;" AND LocalMonth("&amp;$E$14&amp;")="&amp;$C$3&amp;" AND LocalDay("&amp;$E$14&amp;")="&amp;$B$3&amp;" AND LocalHour("&amp;$E$14&amp;")="&amp;F6&amp;" AND LocalMinute("&amp;$E$14&amp;")="&amp;G6&amp;"))", "Bar", "", "Close", "5", "0", "", "", "","FALSE","T"))</f>
        <v>2033</v>
      </c>
      <c r="U6" s="115">
        <f ca="1">IF(O6=1,"",RTD("cqg.rtd",,"StudyData", "(Vol("&amp;$E$15&amp;")when  (LocalYear("&amp;$E$15&amp;")="&amp;$D$4&amp;" AND LocalMonth("&amp;$E$15&amp;")="&amp;$C$4&amp;" AND LocalDay("&amp;$E$15&amp;")="&amp;$B$4&amp;" AND LocalHour("&amp;$E$15&amp;")="&amp;F6&amp;" AND LocalMinute("&amp;$E$15&amp;")="&amp;G6&amp;"))", "Bar", "", "Close", "5", "0", "", "", "","FALSE","T"))</f>
        <v>3287</v>
      </c>
      <c r="V6" s="115">
        <f ca="1">IF(O6=1,"",RTD("cqg.rtd",,"StudyData", "(Vol("&amp;$E$16&amp;")when  (LocalYear("&amp;$E$16&amp;")="&amp;$D$5&amp;" AND LocalMonth("&amp;$E$16&amp;")="&amp;$C$5&amp;" AND LocalDay("&amp;$E$16&amp;")="&amp;$B$5&amp;" AND LocalHour("&amp;$E$16&amp;")="&amp;F6&amp;" AND LocalMinute("&amp;$E$16&amp;")="&amp;G6&amp;"))", "Bar", "", "Close", "5", "0", "", "", "","FALSE","T"))</f>
        <v>1860</v>
      </c>
      <c r="W6" s="115">
        <f ca="1">IF(O6=1,"",RTD("cqg.rtd",,"StudyData", "(Vol("&amp;$E$17&amp;")when  (LocalYear("&amp;$E$17&amp;")="&amp;$D$6&amp;" AND LocalMonth("&amp;$E$17&amp;")="&amp;$C$6&amp;" AND LocalDay("&amp;$E$17&amp;")="&amp;$B$6&amp;" AND LocalHour("&amp;$E$17&amp;")="&amp;F6&amp;" AND LocalMinute("&amp;$E$17&amp;")="&amp;G6&amp;"))", "Bar", "", "Close", "5", "0", "", "", "","FALSE","T"))</f>
        <v>1171</v>
      </c>
      <c r="X6" s="115">
        <f ca="1">IF(O6=1,"",RTD("cqg.rtd",,"StudyData", "(Vol("&amp;$E$18&amp;")when  (LocalYear("&amp;$E$18&amp;")="&amp;$D$7&amp;" AND LocalMonth("&amp;$E$18&amp;")="&amp;$C$7&amp;" AND LocalDay("&amp;$E$18&amp;")="&amp;$B$7&amp;" AND LocalHour("&amp;$E$18&amp;")="&amp;F6&amp;" AND LocalMinute("&amp;$E$18&amp;")="&amp;G6&amp;"))", "Bar", "", "Close", "5", "0", "", "", "","FALSE","T"))</f>
        <v>1417</v>
      </c>
      <c r="Y6" s="115">
        <f ca="1">IF(O6=1,"",RTD("cqg.rtd",,"StudyData", "(Vol("&amp;$E$19&amp;")when  (LocalYear("&amp;$E$19&amp;")="&amp;$D$8&amp;" AND LocalMonth("&amp;$E$19&amp;")="&amp;$C$8&amp;" AND LocalDay("&amp;$E$19&amp;")="&amp;$B$8&amp;" AND LocalHour("&amp;$E$19&amp;")="&amp;F6&amp;" AND LocalMinute("&amp;$E$19&amp;")="&amp;G6&amp;"))", "Bar", "", "Close", "5", "0", "", "", "","FALSE","T"))</f>
        <v>8679</v>
      </c>
      <c r="Z6" s="115">
        <f ca="1">IF(O6=1,"",RTD("cqg.rtd",,"StudyData", "(Vol("&amp;$E$20&amp;")when  (LocalYear("&amp;$E$20&amp;")="&amp;$D$9&amp;" AND LocalMonth("&amp;$E$20&amp;")="&amp;$C$9&amp;" AND LocalDay("&amp;$E$20&amp;")="&amp;$B$9&amp;" AND LocalHour("&amp;$E$20&amp;")="&amp;F6&amp;" AND LocalMinute("&amp;$E$20&amp;")="&amp;G6&amp;"))", "Bar", "", "Close", "5", "0", "", "", "","FALSE","T"))</f>
        <v>1895</v>
      </c>
      <c r="AA6" s="115">
        <f ca="1">IF(O6=1,"",RTD("cqg.rtd",,"StudyData", "(Vol("&amp;$E$21&amp;")when  (LocalYear("&amp;$E$21&amp;")="&amp;$D$10&amp;" AND LocalMonth("&amp;$E$21&amp;")="&amp;$C$10&amp;" AND LocalDay("&amp;$E$21&amp;")="&amp;$B$10&amp;" AND LocalHour("&amp;$E$21&amp;")="&amp;F6&amp;" AND LocalMinute("&amp;$E$21&amp;")="&amp;G6&amp;"))", "Bar", "", "Close", "5", "0", "", "", "","FALSE","T"))</f>
        <v>1205</v>
      </c>
      <c r="AB6" s="115">
        <f ca="1">IF(O6=1,"",RTD("cqg.rtd",,"StudyData", "(Vol("&amp;$E$21&amp;")when  (LocalYear("&amp;$E$21&amp;")="&amp;$D$11&amp;" AND LocalMonth("&amp;$E$21&amp;")="&amp;$C$11&amp;" AND LocalDay("&amp;$E$21&amp;")="&amp;$B$11&amp;" AND LocalHour("&amp;$E$21&amp;")="&amp;F6&amp;" AND LocalMinute("&amp;$E$21&amp;")="&amp;G6&amp;"))", "Bar", "", "Close", "5", "0", "", "", "","FALSE","T"))</f>
        <v>709</v>
      </c>
      <c r="AC6" s="116">
        <f t="shared" ca="1" si="3"/>
        <v>801</v>
      </c>
      <c r="AE6" s="115" t="str">
        <f ca="1">IF($R6=1,SUM($S$1:S6),"")</f>
        <v/>
      </c>
      <c r="AF6" s="115" t="str">
        <f ca="1">IF($R6=1,SUM($T$1:T6),"")</f>
        <v/>
      </c>
      <c r="AG6" s="115" t="str">
        <f ca="1">IF($R6=1,SUM($U$1:U6),"")</f>
        <v/>
      </c>
      <c r="AH6" s="115" t="str">
        <f ca="1">IF($R6=1,SUM($V$1:V6),"")</f>
        <v/>
      </c>
      <c r="AI6" s="115" t="str">
        <f ca="1">IF($R6=1,SUM($W$1:W6),"")</f>
        <v/>
      </c>
      <c r="AJ6" s="115" t="str">
        <f ca="1">IF($R6=1,SUM($X$1:X6),"")</f>
        <v/>
      </c>
      <c r="AK6" s="115" t="str">
        <f ca="1">IF($R6=1,SUM($Y$1:Y6),"")</f>
        <v/>
      </c>
      <c r="AL6" s="115" t="str">
        <f ca="1">IF($R6=1,SUM($Z$1:Z6),"")</f>
        <v/>
      </c>
      <c r="AM6" s="115" t="str">
        <f ca="1">IF($R6=1,SUM($AA$1:AA6),"")</f>
        <v/>
      </c>
      <c r="AN6" s="115" t="str">
        <f ca="1">IF($R6=1,SUM($AB$1:AB6),"")</f>
        <v/>
      </c>
      <c r="AO6" s="115" t="str">
        <f ca="1">IF($R6=1,SUM($AC$1:AC6),"")</f>
        <v/>
      </c>
      <c r="AQ6" s="120" t="str">
        <f t="shared" si="9"/>
        <v>7:45</v>
      </c>
    </row>
    <row r="7" spans="1:43" x14ac:dyDescent="0.3">
      <c r="B7" s="115">
        <f t="shared" ca="1" si="0"/>
        <v>8</v>
      </c>
      <c r="C7" s="115">
        <f t="shared" ca="1" si="1"/>
        <v>2</v>
      </c>
      <c r="D7" s="115">
        <f t="shared" ca="1" si="10"/>
        <v>2016</v>
      </c>
      <c r="F7" s="115">
        <f t="shared" si="11"/>
        <v>7</v>
      </c>
      <c r="G7" s="117">
        <f t="shared" si="5"/>
        <v>50</v>
      </c>
      <c r="H7" s="118">
        <f t="shared" si="6"/>
        <v>0.3263888888888889</v>
      </c>
      <c r="J7" s="119"/>
      <c r="K7" s="116">
        <f ca="1" xml:space="preserve"> IF(O7=1,"",RTD("cqg.rtd",,"StudyData",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803</v>
      </c>
      <c r="L7" s="116">
        <f ca="1">IF(K7="",NA(),RTD("cqg.rtd",,"StudyData", "(Vol("&amp;$E$12&amp;")when  (LocalYear("&amp;$E$12&amp;")="&amp;$D$1&amp;" AND LocalMonth("&amp;$E$12&amp;")="&amp;$C$1&amp;" AND LocalDay("&amp;$E$12&amp;")="&amp;$B$1&amp;" AND LocalHour("&amp;$E$12&amp;")="&amp;F7&amp;" AND LocalMinute("&amp;$E$12&amp;")="&amp;G7&amp;"))", "Bar", "", "Close", "5", "0", "", "", "","FALSE","T"))</f>
        <v>803</v>
      </c>
      <c r="M7" s="116">
        <f t="shared" ca="1" si="2"/>
        <v>1889.4</v>
      </c>
      <c r="O7" s="115">
        <f t="shared" si="7"/>
        <v>0</v>
      </c>
      <c r="R7" s="115">
        <f t="shared" ca="1" si="8"/>
        <v>6.0000000000000001E-3</v>
      </c>
      <c r="S7" s="115">
        <f ca="1">IF(O7=1,"",RTD("cqg.rtd",,"StudyData", "(Vol("&amp;$E$13&amp;")when  (LocalYear("&amp;$E$13&amp;")="&amp;$D$2&amp;" AND LocalMonth("&amp;$E$13&amp;")="&amp;$C$2&amp;" AND LocalDay("&amp;$E$13&amp;")="&amp;$B$2&amp;" AND LocalHour("&amp;$E$13&amp;")="&amp;F7&amp;" AND LocalMinute("&amp;$E$13&amp;")="&amp;G7&amp;"))", "Bar", "", "Close", "5", "0", "", "", "","FALSE","T"))</f>
        <v>465</v>
      </c>
      <c r="T7" s="115">
        <f ca="1">IF(O7=1,"",RTD("cqg.rtd",,"StudyData", "(Vol("&amp;$E$14&amp;")when  (LocalYear("&amp;$E$14&amp;")="&amp;$D$3&amp;" AND LocalMonth("&amp;$E$14&amp;")="&amp;$C$3&amp;" AND LocalDay("&amp;$E$14&amp;")="&amp;$B$3&amp;" AND LocalHour("&amp;$E$14&amp;")="&amp;F7&amp;" AND LocalMinute("&amp;$E$14&amp;")="&amp;G7&amp;"))", "Bar", "", "Close", "5", "0", "", "", "","FALSE","T"))</f>
        <v>1716</v>
      </c>
      <c r="U7" s="115">
        <f ca="1">IF(O7=1,"",RTD("cqg.rtd",,"StudyData", "(Vol("&amp;$E$15&amp;")when  (LocalYear("&amp;$E$15&amp;")="&amp;$D$4&amp;" AND LocalMonth("&amp;$E$15&amp;")="&amp;$C$4&amp;" AND LocalDay("&amp;$E$15&amp;")="&amp;$B$4&amp;" AND LocalHour("&amp;$E$15&amp;")="&amp;F7&amp;" AND LocalMinute("&amp;$E$15&amp;")="&amp;G7&amp;"))", "Bar", "", "Close", "5", "0", "", "", "","FALSE","T"))</f>
        <v>2121</v>
      </c>
      <c r="V7" s="115">
        <f ca="1">IF(O7=1,"",RTD("cqg.rtd",,"StudyData", "(Vol("&amp;$E$16&amp;")when  (LocalYear("&amp;$E$16&amp;")="&amp;$D$5&amp;" AND LocalMonth("&amp;$E$16&amp;")="&amp;$C$5&amp;" AND LocalDay("&amp;$E$16&amp;")="&amp;$B$5&amp;" AND LocalHour("&amp;$E$16&amp;")="&amp;F7&amp;" AND LocalMinute("&amp;$E$16&amp;")="&amp;G7&amp;"))", "Bar", "", "Close", "5", "0", "", "", "","FALSE","T"))</f>
        <v>1368</v>
      </c>
      <c r="W7" s="115">
        <f ca="1">IF(O7=1,"",RTD("cqg.rtd",,"StudyData", "(Vol("&amp;$E$17&amp;")when  (LocalYear("&amp;$E$17&amp;")="&amp;$D$6&amp;" AND LocalMonth("&amp;$E$17&amp;")="&amp;$C$6&amp;" AND LocalDay("&amp;$E$17&amp;")="&amp;$B$6&amp;" AND LocalHour("&amp;$E$17&amp;")="&amp;F7&amp;" AND LocalMinute("&amp;$E$17&amp;")="&amp;G7&amp;"))", "Bar", "", "Close", "5", "0", "", "", "","FALSE","T"))</f>
        <v>1888</v>
      </c>
      <c r="X7" s="115">
        <f ca="1">IF(O7=1,"",RTD("cqg.rtd",,"StudyData", "(Vol("&amp;$E$18&amp;")when  (LocalYear("&amp;$E$18&amp;")="&amp;$D$7&amp;" AND LocalMonth("&amp;$E$18&amp;")="&amp;$C$7&amp;" AND LocalDay("&amp;$E$18&amp;")="&amp;$B$7&amp;" AND LocalHour("&amp;$E$18&amp;")="&amp;F7&amp;" AND LocalMinute("&amp;$E$18&amp;")="&amp;G7&amp;"))", "Bar", "", "Close", "5", "0", "", "", "","FALSE","T"))</f>
        <v>1885</v>
      </c>
      <c r="Y7" s="115">
        <f ca="1">IF(O7=1,"",RTD("cqg.rtd",,"StudyData", "(Vol("&amp;$E$19&amp;")when  (LocalYear("&amp;$E$19&amp;")="&amp;$D$8&amp;" AND LocalMonth("&amp;$E$19&amp;")="&amp;$C$8&amp;" AND LocalDay("&amp;$E$19&amp;")="&amp;$B$8&amp;" AND LocalHour("&amp;$E$19&amp;")="&amp;F7&amp;" AND LocalMinute("&amp;$E$19&amp;")="&amp;G7&amp;"))", "Bar", "", "Close", "5", "0", "", "", "","FALSE","T"))</f>
        <v>3486</v>
      </c>
      <c r="Z7" s="115">
        <f ca="1">IF(O7=1,"",RTD("cqg.rtd",,"StudyData", "(Vol("&amp;$E$20&amp;")when  (LocalYear("&amp;$E$20&amp;")="&amp;$D$9&amp;" AND LocalMonth("&amp;$E$20&amp;")="&amp;$C$9&amp;" AND LocalDay("&amp;$E$20&amp;")="&amp;$B$9&amp;" AND LocalHour("&amp;$E$20&amp;")="&amp;F7&amp;" AND LocalMinute("&amp;$E$20&amp;")="&amp;G7&amp;"))", "Bar", "", "Close", "5", "0", "", "", "","FALSE","T"))</f>
        <v>3777</v>
      </c>
      <c r="AA7" s="115">
        <f ca="1">IF(O7=1,"",RTD("cqg.rtd",,"StudyData", "(Vol("&amp;$E$21&amp;")when  (LocalYear("&amp;$E$21&amp;")="&amp;$D$10&amp;" AND LocalMonth("&amp;$E$21&amp;")="&amp;$C$10&amp;" AND LocalDay("&amp;$E$21&amp;")="&amp;$B$10&amp;" AND LocalHour("&amp;$E$21&amp;")="&amp;F7&amp;" AND LocalMinute("&amp;$E$21&amp;")="&amp;G7&amp;"))", "Bar", "", "Close", "5", "0", "", "", "","FALSE","T"))</f>
        <v>976</v>
      </c>
      <c r="AB7" s="115">
        <f ca="1">IF(O7=1,"",RTD("cqg.rtd",,"StudyData", "(Vol("&amp;$E$21&amp;")when  (LocalYear("&amp;$E$21&amp;")="&amp;$D$11&amp;" AND LocalMonth("&amp;$E$21&amp;")="&amp;$C$11&amp;" AND LocalDay("&amp;$E$21&amp;")="&amp;$B$11&amp;" AND LocalHour("&amp;$E$21&amp;")="&amp;F7&amp;" AND LocalMinute("&amp;$E$21&amp;")="&amp;G7&amp;"))", "Bar", "", "Close", "5", "0", "", "", "","FALSE","T"))</f>
        <v>1212</v>
      </c>
      <c r="AC7" s="116">
        <f t="shared" ca="1" si="3"/>
        <v>803</v>
      </c>
      <c r="AE7" s="115" t="str">
        <f ca="1">IF($R7=1,SUM($S$1:S7),"")</f>
        <v/>
      </c>
      <c r="AF7" s="115" t="str">
        <f ca="1">IF($R7=1,SUM($T$1:T7),"")</f>
        <v/>
      </c>
      <c r="AG7" s="115" t="str">
        <f ca="1">IF($R7=1,SUM($U$1:U7),"")</f>
        <v/>
      </c>
      <c r="AH7" s="115" t="str">
        <f ca="1">IF($R7=1,SUM($V$1:V7),"")</f>
        <v/>
      </c>
      <c r="AI7" s="115" t="str">
        <f ca="1">IF($R7=1,SUM($W$1:W7),"")</f>
        <v/>
      </c>
      <c r="AJ7" s="115" t="str">
        <f ca="1">IF($R7=1,SUM($X$1:X7),"")</f>
        <v/>
      </c>
      <c r="AK7" s="115" t="str">
        <f ca="1">IF($R7=1,SUM($Y$1:Y7),"")</f>
        <v/>
      </c>
      <c r="AL7" s="115" t="str">
        <f ca="1">IF($R7=1,SUM($Z$1:Z7),"")</f>
        <v/>
      </c>
      <c r="AM7" s="115" t="str">
        <f ca="1">IF($R7=1,SUM($AA$1:AA7),"")</f>
        <v/>
      </c>
      <c r="AN7" s="115" t="str">
        <f ca="1">IF($R7=1,SUM($AB$1:AB7),"")</f>
        <v/>
      </c>
      <c r="AO7" s="115" t="str">
        <f ca="1">IF($R7=1,SUM($AC$1:AC7),"")</f>
        <v/>
      </c>
      <c r="AQ7" s="120" t="str">
        <f t="shared" si="9"/>
        <v>7:50</v>
      </c>
    </row>
    <row r="8" spans="1:43" x14ac:dyDescent="0.3">
      <c r="B8" s="115">
        <f t="shared" ca="1" si="0"/>
        <v>5</v>
      </c>
      <c r="C8" s="115">
        <f t="shared" ca="1" si="1"/>
        <v>2</v>
      </c>
      <c r="D8" s="115">
        <f t="shared" ca="1" si="10"/>
        <v>2016</v>
      </c>
      <c r="F8" s="115">
        <f t="shared" si="11"/>
        <v>7</v>
      </c>
      <c r="G8" s="117">
        <f t="shared" si="5"/>
        <v>55</v>
      </c>
      <c r="H8" s="118">
        <f t="shared" si="6"/>
        <v>0.3298611111111111</v>
      </c>
      <c r="K8" s="116">
        <f ca="1" xml:space="preserve"> IF(O8=1,"",RTD("cqg.rtd",,"StudyData",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629</v>
      </c>
      <c r="L8" s="116">
        <f ca="1">IF(K8="",NA(),RTD("cqg.rtd",,"StudyData", "(Vol("&amp;$E$12&amp;")when  (LocalYear("&amp;$E$12&amp;")="&amp;$D$1&amp;" AND LocalMonth("&amp;$E$12&amp;")="&amp;$C$1&amp;" AND LocalDay("&amp;$E$12&amp;")="&amp;$B$1&amp;" AND LocalHour("&amp;$E$12&amp;")="&amp;F8&amp;" AND LocalMinute("&amp;$E$12&amp;")="&amp;G8&amp;"))", "Bar", "", "Close", "5", "0", "", "", "","FALSE","T"))</f>
        <v>629</v>
      </c>
      <c r="M8" s="116">
        <f t="shared" ca="1" si="2"/>
        <v>1511.7</v>
      </c>
      <c r="O8" s="115">
        <f t="shared" si="7"/>
        <v>0</v>
      </c>
      <c r="R8" s="115">
        <f t="shared" ca="1" si="8"/>
        <v>7.0000000000000001E-3</v>
      </c>
      <c r="S8" s="115">
        <f ca="1">IF(O8=1,"",RTD("cqg.rtd",,"StudyData", "(Vol("&amp;$E$13&amp;")when  (LocalYear("&amp;$E$13&amp;")="&amp;$D$2&amp;" AND LocalMonth("&amp;$E$13&amp;")="&amp;$C$2&amp;" AND LocalDay("&amp;$E$13&amp;")="&amp;$B$2&amp;" AND LocalHour("&amp;$E$13&amp;")="&amp;F8&amp;" AND LocalMinute("&amp;$E$13&amp;")="&amp;G8&amp;"))", "Bar", "", "Close", "5", "0", "", "", "","FALSE","T"))</f>
        <v>393</v>
      </c>
      <c r="T8" s="115">
        <f ca="1">IF(O8=1,"",RTD("cqg.rtd",,"StudyData", "(Vol("&amp;$E$14&amp;")when  (LocalYear("&amp;$E$14&amp;")="&amp;$D$3&amp;" AND LocalMonth("&amp;$E$14&amp;")="&amp;$C$3&amp;" AND LocalDay("&amp;$E$14&amp;")="&amp;$B$3&amp;" AND LocalHour("&amp;$E$14&amp;")="&amp;F8&amp;" AND LocalMinute("&amp;$E$14&amp;")="&amp;G8&amp;"))", "Bar", "", "Close", "5", "0", "", "", "","FALSE","T"))</f>
        <v>1256</v>
      </c>
      <c r="U8" s="115">
        <f ca="1">IF(O8=1,"",RTD("cqg.rtd",,"StudyData", "(Vol("&amp;$E$15&amp;")when  (LocalYear("&amp;$E$15&amp;")="&amp;$D$4&amp;" AND LocalMonth("&amp;$E$15&amp;")="&amp;$C$4&amp;" AND LocalDay("&amp;$E$15&amp;")="&amp;$B$4&amp;" AND LocalHour("&amp;$E$15&amp;")="&amp;F8&amp;" AND LocalMinute("&amp;$E$15&amp;")="&amp;G8&amp;"))", "Bar", "", "Close", "5", "0", "", "", "","FALSE","T"))</f>
        <v>1944</v>
      </c>
      <c r="V8" s="115">
        <f ca="1">IF(O8=1,"",RTD("cqg.rtd",,"StudyData", "(Vol("&amp;$E$16&amp;")when  (LocalYear("&amp;$E$16&amp;")="&amp;$D$5&amp;" AND LocalMonth("&amp;$E$16&amp;")="&amp;$C$5&amp;" AND LocalDay("&amp;$E$16&amp;")="&amp;$B$5&amp;" AND LocalHour("&amp;$E$16&amp;")="&amp;F8&amp;" AND LocalMinute("&amp;$E$16&amp;")="&amp;G8&amp;"))", "Bar", "", "Close", "5", "0", "", "", "","FALSE","T"))</f>
        <v>1231</v>
      </c>
      <c r="W8" s="115">
        <f ca="1">IF(O8=1,"",RTD("cqg.rtd",,"StudyData", "(Vol("&amp;$E$17&amp;")when  (LocalYear("&amp;$E$17&amp;")="&amp;$D$6&amp;" AND LocalMonth("&amp;$E$17&amp;")="&amp;$C$6&amp;" AND LocalDay("&amp;$E$17&amp;")="&amp;$B$6&amp;" AND LocalHour("&amp;$E$17&amp;")="&amp;F8&amp;" AND LocalMinute("&amp;$E$17&amp;")="&amp;G8&amp;"))", "Bar", "", "Close", "5", "0", "", "", "","FALSE","T"))</f>
        <v>1060</v>
      </c>
      <c r="X8" s="115">
        <f ca="1">IF(O8=1,"",RTD("cqg.rtd",,"StudyData", "(Vol("&amp;$E$18&amp;")when  (LocalYear("&amp;$E$18&amp;")="&amp;$D$7&amp;" AND LocalMonth("&amp;$E$18&amp;")="&amp;$C$7&amp;" AND LocalDay("&amp;$E$18&amp;")="&amp;$B$7&amp;" AND LocalHour("&amp;$E$18&amp;")="&amp;F8&amp;" AND LocalMinute("&amp;$E$18&amp;")="&amp;G8&amp;"))", "Bar", "", "Close", "5", "0", "", "", "","FALSE","T"))</f>
        <v>1272</v>
      </c>
      <c r="Y8" s="115">
        <f ca="1">IF(O8=1,"",RTD("cqg.rtd",,"StudyData", "(Vol("&amp;$E$19&amp;")when  (LocalYear("&amp;$E$19&amp;")="&amp;$D$8&amp;" AND LocalMonth("&amp;$E$19&amp;")="&amp;$C$8&amp;" AND LocalDay("&amp;$E$19&amp;")="&amp;$B$8&amp;" AND LocalHour("&amp;$E$19&amp;")="&amp;F8&amp;" AND LocalMinute("&amp;$E$19&amp;")="&amp;G8&amp;"))", "Bar", "", "Close", "5", "0", "", "", "","FALSE","T"))</f>
        <v>4075</v>
      </c>
      <c r="Z8" s="115">
        <f ca="1">IF(O8=1,"",RTD("cqg.rtd",,"StudyData", "(Vol("&amp;$E$20&amp;")when  (LocalYear("&amp;$E$20&amp;")="&amp;$D$9&amp;" AND LocalMonth("&amp;$E$20&amp;")="&amp;$C$9&amp;" AND LocalDay("&amp;$E$20&amp;")="&amp;$B$9&amp;" AND LocalHour("&amp;$E$20&amp;")="&amp;F8&amp;" AND LocalMinute("&amp;$E$20&amp;")="&amp;G8&amp;"))", "Bar", "", "Close", "5", "0", "", "", "","FALSE","T"))</f>
        <v>2063</v>
      </c>
      <c r="AA8" s="115">
        <f ca="1">IF(O8=1,"",RTD("cqg.rtd",,"StudyData", "(Vol("&amp;$E$21&amp;")when  (LocalYear("&amp;$E$21&amp;")="&amp;$D$10&amp;" AND LocalMonth("&amp;$E$21&amp;")="&amp;$C$10&amp;" AND LocalDay("&amp;$E$21&amp;")="&amp;$B$10&amp;" AND LocalHour("&amp;$E$21&amp;")="&amp;F8&amp;" AND LocalMinute("&amp;$E$21&amp;")="&amp;G8&amp;"))", "Bar", "", "Close", "5", "0", "", "", "","FALSE","T"))</f>
        <v>1050</v>
      </c>
      <c r="AB8" s="115">
        <f ca="1">IF(O8=1,"",RTD("cqg.rtd",,"StudyData", "(Vol("&amp;$E$21&amp;")when  (LocalYear("&amp;$E$21&amp;")="&amp;$D$11&amp;" AND LocalMonth("&amp;$E$21&amp;")="&amp;$C$11&amp;" AND LocalDay("&amp;$E$21&amp;")="&amp;$B$11&amp;" AND LocalHour("&amp;$E$21&amp;")="&amp;F8&amp;" AND LocalMinute("&amp;$E$21&amp;")="&amp;G8&amp;"))", "Bar", "", "Close", "5", "0", "", "", "","FALSE","T"))</f>
        <v>773</v>
      </c>
      <c r="AC8" s="116">
        <f t="shared" ca="1" si="3"/>
        <v>629</v>
      </c>
      <c r="AE8" s="115" t="str">
        <f ca="1">IF($R8=1,SUM($S$1:S8),"")</f>
        <v/>
      </c>
      <c r="AF8" s="115" t="str">
        <f ca="1">IF($R8=1,SUM($T$1:T8),"")</f>
        <v/>
      </c>
      <c r="AG8" s="115" t="str">
        <f ca="1">IF($R8=1,SUM($U$1:U8),"")</f>
        <v/>
      </c>
      <c r="AH8" s="115" t="str">
        <f ca="1">IF($R8=1,SUM($V$1:V8),"")</f>
        <v/>
      </c>
      <c r="AI8" s="115" t="str">
        <f ca="1">IF($R8=1,SUM($W$1:W8),"")</f>
        <v/>
      </c>
      <c r="AJ8" s="115" t="str">
        <f ca="1">IF($R8=1,SUM($X$1:X8),"")</f>
        <v/>
      </c>
      <c r="AK8" s="115" t="str">
        <f ca="1">IF($R8=1,SUM($Y$1:Y8),"")</f>
        <v/>
      </c>
      <c r="AL8" s="115" t="str">
        <f ca="1">IF($R8=1,SUM($Z$1:Z8),"")</f>
        <v/>
      </c>
      <c r="AM8" s="115" t="str">
        <f ca="1">IF($R8=1,SUM($AA$1:AA8),"")</f>
        <v/>
      </c>
      <c r="AN8" s="115" t="str">
        <f ca="1">IF($R8=1,SUM($AB$1:AB8),"")</f>
        <v/>
      </c>
      <c r="AO8" s="115" t="str">
        <f ca="1">IF($R8=1,SUM($AC$1:AC8),"")</f>
        <v/>
      </c>
      <c r="AQ8" s="120" t="str">
        <f t="shared" si="9"/>
        <v>7:55</v>
      </c>
    </row>
    <row r="9" spans="1:43" x14ac:dyDescent="0.3">
      <c r="B9" s="115">
        <f t="shared" ca="1" si="0"/>
        <v>4</v>
      </c>
      <c r="C9" s="115">
        <f t="shared" ca="1" si="1"/>
        <v>2</v>
      </c>
      <c r="D9" s="115">
        <f t="shared" ca="1" si="10"/>
        <v>2016</v>
      </c>
      <c r="F9" s="115">
        <f t="shared" si="11"/>
        <v>8</v>
      </c>
      <c r="G9" s="117" t="str">
        <f t="shared" si="5"/>
        <v>00</v>
      </c>
      <c r="H9" s="118">
        <f t="shared" si="6"/>
        <v>0.33333333333333331</v>
      </c>
      <c r="K9" s="116">
        <f ca="1" xml:space="preserve"> IF(O9=1,"",RTD("cqg.rtd",,"StudyData",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855</v>
      </c>
      <c r="L9" s="116">
        <f ca="1">IF(K9="",NA(),RTD("cqg.rtd",,"StudyData", "(Vol("&amp;$E$12&amp;")when  (LocalYear("&amp;$E$12&amp;")="&amp;$D$1&amp;" AND LocalMonth("&amp;$E$12&amp;")="&amp;$C$1&amp;" AND LocalDay("&amp;$E$12&amp;")="&amp;$B$1&amp;" AND LocalHour("&amp;$E$12&amp;")="&amp;F9&amp;" AND LocalMinute("&amp;$E$12&amp;")="&amp;G9&amp;"))", "Bar", "", "Close", "5", "0", "", "", "","FALSE","T"))</f>
        <v>855</v>
      </c>
      <c r="M9" s="116">
        <f t="shared" ca="1" si="2"/>
        <v>1902.1</v>
      </c>
      <c r="O9" s="115">
        <f t="shared" si="7"/>
        <v>0</v>
      </c>
      <c r="R9" s="115">
        <f t="shared" ca="1" si="8"/>
        <v>8.0000000000000002E-3</v>
      </c>
      <c r="S9" s="115">
        <f ca="1">IF(O9=1,"",RTD("cqg.rtd",,"StudyData", "(Vol("&amp;$E$13&amp;")when  (LocalYear("&amp;$E$13&amp;")="&amp;$D$2&amp;" AND LocalMonth("&amp;$E$13&amp;")="&amp;$C$2&amp;" AND LocalDay("&amp;$E$13&amp;")="&amp;$B$2&amp;" AND LocalHour("&amp;$E$13&amp;")="&amp;F9&amp;" AND LocalMinute("&amp;$E$13&amp;")="&amp;G9&amp;"))", "Bar", "", "Close", "5", "0", "", "", "","FALSE","T"))</f>
        <v>546</v>
      </c>
      <c r="T9" s="115">
        <f ca="1">IF(O9=1,"",RTD("cqg.rtd",,"StudyData", "(Vol("&amp;$E$14&amp;")when  (LocalYear("&amp;$E$14&amp;")="&amp;$D$3&amp;" AND LocalMonth("&amp;$E$14&amp;")="&amp;$C$3&amp;" AND LocalDay("&amp;$E$14&amp;")="&amp;$B$3&amp;" AND LocalHour("&amp;$E$14&amp;")="&amp;F9&amp;" AND LocalMinute("&amp;$E$14&amp;")="&amp;G9&amp;"))", "Bar", "", "Close", "5", "0", "", "", "","FALSE","T"))</f>
        <v>2138</v>
      </c>
      <c r="U9" s="115">
        <f ca="1">IF(O9=1,"",RTD("cqg.rtd",,"StudyData", "(Vol("&amp;$E$15&amp;")when  (LocalYear("&amp;$E$15&amp;")="&amp;$D$4&amp;" AND LocalMonth("&amp;$E$15&amp;")="&amp;$C$4&amp;" AND LocalDay("&amp;$E$15&amp;")="&amp;$B$4&amp;" AND LocalHour("&amp;$E$15&amp;")="&amp;F9&amp;" AND LocalMinute("&amp;$E$15&amp;")="&amp;G9&amp;"))", "Bar", "", "Close", "5", "0", "", "", "","FALSE","T"))</f>
        <v>2569</v>
      </c>
      <c r="V9" s="115">
        <f ca="1">IF(O9=1,"",RTD("cqg.rtd",,"StudyData", "(Vol("&amp;$E$16&amp;")when  (LocalYear("&amp;$E$16&amp;")="&amp;$D$5&amp;" AND LocalMonth("&amp;$E$16&amp;")="&amp;$C$5&amp;" AND LocalDay("&amp;$E$16&amp;")="&amp;$B$5&amp;" AND LocalHour("&amp;$E$16&amp;")="&amp;F9&amp;" AND LocalMinute("&amp;$E$16&amp;")="&amp;G9&amp;"))", "Bar", "", "Close", "5", "0", "", "", "","FALSE","T"))</f>
        <v>1609</v>
      </c>
      <c r="W9" s="115">
        <f ca="1">IF(O9=1,"",RTD("cqg.rtd",,"StudyData", "(Vol("&amp;$E$17&amp;")when  (LocalYear("&amp;$E$17&amp;")="&amp;$D$6&amp;" AND LocalMonth("&amp;$E$17&amp;")="&amp;$C$6&amp;" AND LocalDay("&amp;$E$17&amp;")="&amp;$B$6&amp;" AND LocalHour("&amp;$E$17&amp;")="&amp;F9&amp;" AND LocalMinute("&amp;$E$17&amp;")="&amp;G9&amp;"))", "Bar", "", "Close", "5", "0", "", "", "","FALSE","T"))</f>
        <v>2077</v>
      </c>
      <c r="X9" s="115">
        <f ca="1">IF(O9=1,"",RTD("cqg.rtd",,"StudyData", "(Vol("&amp;$E$18&amp;")when  (LocalYear("&amp;$E$18&amp;")="&amp;$D$7&amp;" AND LocalMonth("&amp;$E$18&amp;")="&amp;$C$7&amp;" AND LocalDay("&amp;$E$18&amp;")="&amp;$B$7&amp;" AND LocalHour("&amp;$E$18&amp;")="&amp;F9&amp;" AND LocalMinute("&amp;$E$18&amp;")="&amp;G9&amp;"))", "Bar", "", "Close", "5", "0", "", "", "","FALSE","T"))</f>
        <v>1191</v>
      </c>
      <c r="Y9" s="115">
        <f ca="1">IF(O9=1,"",RTD("cqg.rtd",,"StudyData", "(Vol("&amp;$E$19&amp;")when  (LocalYear("&amp;$E$19&amp;")="&amp;$D$8&amp;" AND LocalMonth("&amp;$E$19&amp;")="&amp;$C$8&amp;" AND LocalDay("&amp;$E$19&amp;")="&amp;$B$8&amp;" AND LocalHour("&amp;$E$19&amp;")="&amp;F9&amp;" AND LocalMinute("&amp;$E$19&amp;")="&amp;G9&amp;"))", "Bar", "", "Close", "5", "0", "", "", "","FALSE","T"))</f>
        <v>4677</v>
      </c>
      <c r="Z9" s="115">
        <f ca="1">IF(O9=1,"",RTD("cqg.rtd",,"StudyData", "(Vol("&amp;$E$20&amp;")when  (LocalYear("&amp;$E$20&amp;")="&amp;$D$9&amp;" AND LocalMonth("&amp;$E$20&amp;")="&amp;$C$9&amp;" AND LocalDay("&amp;$E$20&amp;")="&amp;$B$9&amp;" AND LocalHour("&amp;$E$20&amp;")="&amp;F9&amp;" AND LocalMinute("&amp;$E$20&amp;")="&amp;G9&amp;"))", "Bar", "", "Close", "5", "0", "", "", "","FALSE","T"))</f>
        <v>1572</v>
      </c>
      <c r="AA9" s="115">
        <f ca="1">IF(O9=1,"",RTD("cqg.rtd",,"StudyData", "(Vol("&amp;$E$21&amp;")when  (LocalYear("&amp;$E$21&amp;")="&amp;$D$10&amp;" AND LocalMonth("&amp;$E$21&amp;")="&amp;$C$10&amp;" AND LocalDay("&amp;$E$21&amp;")="&amp;$B$10&amp;" AND LocalHour("&amp;$E$21&amp;")="&amp;F9&amp;" AND LocalMinute("&amp;$E$21&amp;")="&amp;G9&amp;"))", "Bar", "", "Close", "5", "0", "", "", "","FALSE","T"))</f>
        <v>2100</v>
      </c>
      <c r="AB9" s="115">
        <f ca="1">IF(O9=1,"",RTD("cqg.rtd",,"StudyData", "(Vol("&amp;$E$21&amp;")when  (LocalYear("&amp;$E$21&amp;")="&amp;$D$11&amp;" AND LocalMonth("&amp;$E$21&amp;")="&amp;$C$11&amp;" AND LocalDay("&amp;$E$21&amp;")="&amp;$B$11&amp;" AND LocalHour("&amp;$E$21&amp;")="&amp;F9&amp;" AND LocalMinute("&amp;$E$21&amp;")="&amp;G9&amp;"))", "Bar", "", "Close", "5", "0", "", "", "","FALSE","T"))</f>
        <v>542</v>
      </c>
      <c r="AC9" s="116">
        <f t="shared" ca="1" si="3"/>
        <v>855</v>
      </c>
      <c r="AE9" s="115" t="str">
        <f ca="1">IF($R9=1,SUM($S$1:S9),"")</f>
        <v/>
      </c>
      <c r="AF9" s="115" t="str">
        <f ca="1">IF($R9=1,SUM($T$1:T9),"")</f>
        <v/>
      </c>
      <c r="AG9" s="115" t="str">
        <f ca="1">IF($R9=1,SUM($U$1:U9),"")</f>
        <v/>
      </c>
      <c r="AH9" s="115" t="str">
        <f ca="1">IF($R9=1,SUM($V$1:V9),"")</f>
        <v/>
      </c>
      <c r="AI9" s="115" t="str">
        <f ca="1">IF($R9=1,SUM($W$1:W9),"")</f>
        <v/>
      </c>
      <c r="AJ9" s="115" t="str">
        <f ca="1">IF($R9=1,SUM($X$1:X9),"")</f>
        <v/>
      </c>
      <c r="AK9" s="115" t="str">
        <f ca="1">IF($R9=1,SUM($Y$1:Y9),"")</f>
        <v/>
      </c>
      <c r="AL9" s="115" t="str">
        <f ca="1">IF($R9=1,SUM($Z$1:Z9),"")</f>
        <v/>
      </c>
      <c r="AM9" s="115" t="str">
        <f ca="1">IF($R9=1,SUM($AA$1:AA9),"")</f>
        <v/>
      </c>
      <c r="AN9" s="115" t="str">
        <f ca="1">IF($R9=1,SUM($AB$1:AB9),"")</f>
        <v/>
      </c>
      <c r="AO9" s="115" t="str">
        <f ca="1">IF($R9=1,SUM($AC$1:AC9),"")</f>
        <v/>
      </c>
      <c r="AQ9" s="120" t="str">
        <f t="shared" si="9"/>
        <v>8:00</v>
      </c>
    </row>
    <row r="10" spans="1:43" x14ac:dyDescent="0.3">
      <c r="B10" s="115">
        <f t="shared" ca="1" si="0"/>
        <v>3</v>
      </c>
      <c r="C10" s="115">
        <f t="shared" ca="1" si="1"/>
        <v>2</v>
      </c>
      <c r="D10" s="115">
        <f t="shared" ca="1" si="10"/>
        <v>2016</v>
      </c>
      <c r="E10" s="122"/>
      <c r="F10" s="115">
        <f t="shared" si="11"/>
        <v>8</v>
      </c>
      <c r="G10" s="117" t="str">
        <f t="shared" si="5"/>
        <v>05</v>
      </c>
      <c r="H10" s="118">
        <f t="shared" si="6"/>
        <v>0.33680555555555558</v>
      </c>
      <c r="K10" s="116">
        <f ca="1" xml:space="preserve"> IF(O10=1,"",RTD("cqg.rtd",,"StudyData",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805</v>
      </c>
      <c r="L10" s="116">
        <f ca="1">IF(K10="",NA(),RTD("cqg.rtd",,"StudyData", "(Vol("&amp;$E$12&amp;")when  (LocalYear("&amp;$E$12&amp;")="&amp;$D$1&amp;" AND LocalMonth("&amp;$E$12&amp;")="&amp;$C$1&amp;" AND LocalDay("&amp;$E$12&amp;")="&amp;$B$1&amp;" AND LocalHour("&amp;$E$12&amp;")="&amp;F10&amp;" AND LocalMinute("&amp;$E$12&amp;")="&amp;G10&amp;"))", "Bar", "", "Close", "5", "0", "", "", "","FALSE","T"))</f>
        <v>805</v>
      </c>
      <c r="M10" s="116">
        <f t="shared" ca="1" si="2"/>
        <v>1716.4</v>
      </c>
      <c r="O10" s="115">
        <f t="shared" si="7"/>
        <v>0</v>
      </c>
      <c r="R10" s="115">
        <f t="shared" ca="1" si="8"/>
        <v>9.0000000000000011E-3</v>
      </c>
      <c r="S10" s="115">
        <f ca="1">IF(O10=1,"",RTD("cqg.rtd",,"StudyData", "(Vol("&amp;$E$13&amp;")when  (LocalYear("&amp;$E$13&amp;")="&amp;$D$2&amp;" AND LocalMonth("&amp;$E$13&amp;")="&amp;$C$2&amp;" AND LocalDay("&amp;$E$13&amp;")="&amp;$B$2&amp;" AND LocalHour("&amp;$E$13&amp;")="&amp;F10&amp;" AND LocalMinute("&amp;$E$13&amp;")="&amp;G10&amp;"))", "Bar", "", "Close", "5", "0", "", "", "","FALSE","T"))</f>
        <v>713</v>
      </c>
      <c r="T10" s="115">
        <f ca="1">IF(O10=1,"",RTD("cqg.rtd",,"StudyData", "(Vol("&amp;$E$14&amp;")when  (LocalYear("&amp;$E$14&amp;")="&amp;$D$3&amp;" AND LocalMonth("&amp;$E$14&amp;")="&amp;$C$3&amp;" AND LocalDay("&amp;$E$14&amp;")="&amp;$B$3&amp;" AND LocalHour("&amp;$E$14&amp;")="&amp;F10&amp;" AND LocalMinute("&amp;$E$14&amp;")="&amp;G10&amp;"))", "Bar", "", "Close", "5", "0", "", "", "","FALSE","T"))</f>
        <v>798</v>
      </c>
      <c r="U10" s="115">
        <f ca="1">IF(O10=1,"",RTD("cqg.rtd",,"StudyData", "(Vol("&amp;$E$15&amp;")when  (LocalYear("&amp;$E$15&amp;")="&amp;$D$4&amp;" AND LocalMonth("&amp;$E$15&amp;")="&amp;$C$4&amp;" AND LocalDay("&amp;$E$15&amp;")="&amp;$B$4&amp;" AND LocalHour("&amp;$E$15&amp;")="&amp;F10&amp;" AND LocalMinute("&amp;$E$15&amp;")="&amp;G10&amp;"))", "Bar", "", "Close", "5", "0", "", "", "","FALSE","T"))</f>
        <v>2043</v>
      </c>
      <c r="V10" s="115">
        <f ca="1">IF(O10=1,"",RTD("cqg.rtd",,"StudyData", "(Vol("&amp;$E$16&amp;")when  (LocalYear("&amp;$E$16&amp;")="&amp;$D$5&amp;" AND LocalMonth("&amp;$E$16&amp;")="&amp;$C$5&amp;" AND LocalDay("&amp;$E$16&amp;")="&amp;$B$5&amp;" AND LocalHour("&amp;$E$16&amp;")="&amp;F10&amp;" AND LocalMinute("&amp;$E$16&amp;")="&amp;G10&amp;"))", "Bar", "", "Close", "5", "0", "", "", "","FALSE","T"))</f>
        <v>1246</v>
      </c>
      <c r="W10" s="115">
        <f ca="1">IF(O10=1,"",RTD("cqg.rtd",,"StudyData", "(Vol("&amp;$E$17&amp;")when  (LocalYear("&amp;$E$17&amp;")="&amp;$D$6&amp;" AND LocalMonth("&amp;$E$17&amp;")="&amp;$C$6&amp;" AND LocalDay("&amp;$E$17&amp;")="&amp;$B$6&amp;" AND LocalHour("&amp;$E$17&amp;")="&amp;F10&amp;" AND LocalMinute("&amp;$E$17&amp;")="&amp;G10&amp;"))", "Bar", "", "Close", "5", "0", "", "", "","FALSE","T"))</f>
        <v>1106</v>
      </c>
      <c r="X10" s="115">
        <f ca="1">IF(O10=1,"",RTD("cqg.rtd",,"StudyData", "(Vol("&amp;$E$18&amp;")when  (LocalYear("&amp;$E$18&amp;")="&amp;$D$7&amp;" AND LocalMonth("&amp;$E$18&amp;")="&amp;$C$7&amp;" AND LocalDay("&amp;$E$18&amp;")="&amp;$B$7&amp;" AND LocalHour("&amp;$E$18&amp;")="&amp;F10&amp;" AND LocalMinute("&amp;$E$18&amp;")="&amp;G10&amp;"))", "Bar", "", "Close", "5", "0", "", "", "","FALSE","T"))</f>
        <v>1055</v>
      </c>
      <c r="Y10" s="115">
        <f ca="1">IF(O10=1,"",RTD("cqg.rtd",,"StudyData", "(Vol("&amp;$E$19&amp;")when  (LocalYear("&amp;$E$19&amp;")="&amp;$D$8&amp;" AND LocalMonth("&amp;$E$19&amp;")="&amp;$C$8&amp;" AND LocalDay("&amp;$E$19&amp;")="&amp;$B$8&amp;" AND LocalHour("&amp;$E$19&amp;")="&amp;F10&amp;" AND LocalMinute("&amp;$E$19&amp;")="&amp;G10&amp;"))", "Bar", "", "Close", "5", "0", "", "", "","FALSE","T"))</f>
        <v>6433</v>
      </c>
      <c r="Z10" s="115">
        <f ca="1">IF(O10=1,"",RTD("cqg.rtd",,"StudyData", "(Vol("&amp;$E$20&amp;")when  (LocalYear("&amp;$E$20&amp;")="&amp;$D$9&amp;" AND LocalMonth("&amp;$E$20&amp;")="&amp;$C$9&amp;" AND LocalDay("&amp;$E$20&amp;")="&amp;$B$9&amp;" AND LocalHour("&amp;$E$20&amp;")="&amp;F10&amp;" AND LocalMinute("&amp;$E$20&amp;")="&amp;G10&amp;"))", "Bar", "", "Close", "5", "0", "", "", "","FALSE","T"))</f>
        <v>1976</v>
      </c>
      <c r="AA10" s="115">
        <f ca="1">IF(O10=1,"",RTD("cqg.rtd",,"StudyData", "(Vol("&amp;$E$21&amp;")when  (LocalYear("&amp;$E$21&amp;")="&amp;$D$10&amp;" AND LocalMonth("&amp;$E$21&amp;")="&amp;$C$10&amp;" AND LocalDay("&amp;$E$21&amp;")="&amp;$B$10&amp;" AND LocalHour("&amp;$E$21&amp;")="&amp;F10&amp;" AND LocalMinute("&amp;$E$21&amp;")="&amp;G10&amp;"))", "Bar", "", "Close", "5", "0", "", "", "","FALSE","T"))</f>
        <v>504</v>
      </c>
      <c r="AB10" s="115">
        <f ca="1">IF(O10=1,"",RTD("cqg.rtd",,"StudyData", "(Vol("&amp;$E$21&amp;")when  (LocalYear("&amp;$E$21&amp;")="&amp;$D$11&amp;" AND LocalMonth("&amp;$E$21&amp;")="&amp;$C$11&amp;" AND LocalDay("&amp;$E$21&amp;")="&amp;$B$11&amp;" AND LocalHour("&amp;$E$21&amp;")="&amp;F10&amp;" AND LocalMinute("&amp;$E$21&amp;")="&amp;G10&amp;"))", "Bar", "", "Close", "5", "0", "", "", "","FALSE","T"))</f>
        <v>1290</v>
      </c>
      <c r="AC10" s="116">
        <f t="shared" ca="1" si="3"/>
        <v>805</v>
      </c>
      <c r="AE10" s="115" t="str">
        <f ca="1">IF($R10=1,SUM($S$1:S10),"")</f>
        <v/>
      </c>
      <c r="AF10" s="115" t="str">
        <f ca="1">IF($R10=1,SUM($T$1:T10),"")</f>
        <v/>
      </c>
      <c r="AG10" s="115" t="str">
        <f ca="1">IF($R10=1,SUM($U$1:U10),"")</f>
        <v/>
      </c>
      <c r="AH10" s="115" t="str">
        <f ca="1">IF($R10=1,SUM($V$1:V10),"")</f>
        <v/>
      </c>
      <c r="AI10" s="115" t="str">
        <f ca="1">IF($R10=1,SUM($W$1:W10),"")</f>
        <v/>
      </c>
      <c r="AJ10" s="115" t="str">
        <f ca="1">IF($R10=1,SUM($X$1:X10),"")</f>
        <v/>
      </c>
      <c r="AK10" s="115" t="str">
        <f ca="1">IF($R10=1,SUM($Y$1:Y10),"")</f>
        <v/>
      </c>
      <c r="AL10" s="115" t="str">
        <f ca="1">IF($R10=1,SUM($Z$1:Z10),"")</f>
        <v/>
      </c>
      <c r="AM10" s="115" t="str">
        <f ca="1">IF($R10=1,SUM($AA$1:AA10),"")</f>
        <v/>
      </c>
      <c r="AN10" s="115" t="str">
        <f ca="1">IF($R10=1,SUM($AB$1:AB10),"")</f>
        <v/>
      </c>
      <c r="AO10" s="115" t="str">
        <f ca="1">IF($R10=1,SUM($AC$1:AC10),"")</f>
        <v/>
      </c>
      <c r="AQ10" s="120" t="str">
        <f t="shared" si="9"/>
        <v>8:05</v>
      </c>
    </row>
    <row r="11" spans="1:43" x14ac:dyDescent="0.3">
      <c r="B11" s="115">
        <f t="shared" ca="1" si="0"/>
        <v>2</v>
      </c>
      <c r="C11" s="115">
        <f t="shared" ca="1" si="1"/>
        <v>2</v>
      </c>
      <c r="D11" s="115">
        <f t="shared" ca="1" si="10"/>
        <v>2016</v>
      </c>
      <c r="F11" s="115">
        <f t="shared" si="11"/>
        <v>8</v>
      </c>
      <c r="G11" s="117">
        <f t="shared" si="5"/>
        <v>10</v>
      </c>
      <c r="H11" s="118">
        <f t="shared" si="6"/>
        <v>0.34027777777777773</v>
      </c>
      <c r="K11" s="116">
        <f ca="1" xml:space="preserve"> IF(O11=1,"",RTD("cqg.rtd",,"StudyData",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1069</v>
      </c>
      <c r="L11" s="116">
        <f ca="1">IF(K11="",NA(),RTD("cqg.rtd",,"StudyData", "(Vol("&amp;$E$12&amp;")when  (LocalYear("&amp;$E$12&amp;")="&amp;$D$1&amp;" AND LocalMonth("&amp;$E$12&amp;")="&amp;$C$1&amp;" AND LocalDay("&amp;$E$12&amp;")="&amp;$B$1&amp;" AND LocalHour("&amp;$E$12&amp;")="&amp;F11&amp;" AND LocalMinute("&amp;$E$12&amp;")="&amp;G11&amp;"))", "Bar", "", "Close", "5", "0", "", "", "","FALSE","T"))</f>
        <v>1069</v>
      </c>
      <c r="M11" s="116">
        <f t="shared" ca="1" si="2"/>
        <v>1696.1</v>
      </c>
      <c r="O11" s="115">
        <f t="shared" si="7"/>
        <v>0</v>
      </c>
      <c r="R11" s="115">
        <f t="shared" ca="1" si="8"/>
        <v>1.0000000000000002E-2</v>
      </c>
      <c r="S11" s="115">
        <f ca="1">IF(O11=1,"",RTD("cqg.rtd",,"StudyData", "(Vol("&amp;$E$13&amp;")when  (LocalYear("&amp;$E$13&amp;")="&amp;$D$2&amp;" AND LocalMonth("&amp;$E$13&amp;")="&amp;$C$2&amp;" AND LocalDay("&amp;$E$13&amp;")="&amp;$B$2&amp;" AND LocalHour("&amp;$E$13&amp;")="&amp;F11&amp;" AND LocalMinute("&amp;$E$13&amp;")="&amp;G11&amp;"))", "Bar", "", "Close", "5", "0", "", "", "","FALSE","T"))</f>
        <v>475</v>
      </c>
      <c r="T11" s="115">
        <f ca="1">IF(O11=1,"",RTD("cqg.rtd",,"StudyData", "(Vol("&amp;$E$14&amp;")when  (LocalYear("&amp;$E$14&amp;")="&amp;$D$3&amp;" AND LocalMonth("&amp;$E$14&amp;")="&amp;$C$3&amp;" AND LocalDay("&amp;$E$14&amp;")="&amp;$B$3&amp;" AND LocalHour("&amp;$E$14&amp;")="&amp;F11&amp;" AND LocalMinute("&amp;$E$14&amp;")="&amp;G11&amp;"))", "Bar", "", "Close", "5", "0", "", "", "","FALSE","T"))</f>
        <v>1158</v>
      </c>
      <c r="U11" s="115">
        <f ca="1">IF(O11=1,"",RTD("cqg.rtd",,"StudyData", "(Vol("&amp;$E$15&amp;")when  (LocalYear("&amp;$E$15&amp;")="&amp;$D$4&amp;" AND LocalMonth("&amp;$E$15&amp;")="&amp;$C$4&amp;" AND LocalDay("&amp;$E$15&amp;")="&amp;$B$4&amp;" AND LocalHour("&amp;$E$15&amp;")="&amp;F11&amp;" AND LocalMinute("&amp;$E$15&amp;")="&amp;G11&amp;"))", "Bar", "", "Close", "5", "0", "", "", "","FALSE","T"))</f>
        <v>2779</v>
      </c>
      <c r="V11" s="115">
        <f ca="1">IF(O11=1,"",RTD("cqg.rtd",,"StudyData", "(Vol("&amp;$E$16&amp;")when  (LocalYear("&amp;$E$16&amp;")="&amp;$D$5&amp;" AND LocalMonth("&amp;$E$16&amp;")="&amp;$C$5&amp;" AND LocalDay("&amp;$E$16&amp;")="&amp;$B$5&amp;" AND LocalHour("&amp;$E$16&amp;")="&amp;F11&amp;" AND LocalMinute("&amp;$E$16&amp;")="&amp;G11&amp;"))", "Bar", "", "Close", "5", "0", "", "", "","FALSE","T"))</f>
        <v>1509</v>
      </c>
      <c r="W11" s="115">
        <f ca="1">IF(O11=1,"",RTD("cqg.rtd",,"StudyData", "(Vol("&amp;$E$17&amp;")when  (LocalYear("&amp;$E$17&amp;")="&amp;$D$6&amp;" AND LocalMonth("&amp;$E$17&amp;")="&amp;$C$6&amp;" AND LocalDay("&amp;$E$17&amp;")="&amp;$B$6&amp;" AND LocalHour("&amp;$E$17&amp;")="&amp;F11&amp;" AND LocalMinute("&amp;$E$17&amp;")="&amp;G11&amp;"))", "Bar", "", "Close", "5", "0", "", "", "","FALSE","T"))</f>
        <v>1214</v>
      </c>
      <c r="X11" s="115">
        <f ca="1">IF(O11=1,"",RTD("cqg.rtd",,"StudyData", "(Vol("&amp;$E$18&amp;")when  (LocalYear("&amp;$E$18&amp;")="&amp;$D$7&amp;" AND LocalMonth("&amp;$E$18&amp;")="&amp;$C$7&amp;" AND LocalDay("&amp;$E$18&amp;")="&amp;$B$7&amp;" AND LocalHour("&amp;$E$18&amp;")="&amp;F11&amp;" AND LocalMinute("&amp;$E$18&amp;")="&amp;G11&amp;"))", "Bar", "", "Close", "5", "0", "", "", "","FALSE","T"))</f>
        <v>1399</v>
      </c>
      <c r="Y11" s="115">
        <f ca="1">IF(O11=1,"",RTD("cqg.rtd",,"StudyData", "(Vol("&amp;$E$19&amp;")when  (LocalYear("&amp;$E$19&amp;")="&amp;$D$8&amp;" AND LocalMonth("&amp;$E$19&amp;")="&amp;$C$8&amp;" AND LocalDay("&amp;$E$19&amp;")="&amp;$B$8&amp;" AND LocalHour("&amp;$E$19&amp;")="&amp;F11&amp;" AND LocalMinute("&amp;$E$19&amp;")="&amp;G11&amp;"))", "Bar", "", "Close", "5", "0", "", "", "","FALSE","T"))</f>
        <v>2697</v>
      </c>
      <c r="Z11" s="115">
        <f ca="1">IF(O11=1,"",RTD("cqg.rtd",,"StudyData", "(Vol("&amp;$E$20&amp;")when  (LocalYear("&amp;$E$20&amp;")="&amp;$D$9&amp;" AND LocalMonth("&amp;$E$20&amp;")="&amp;$C$9&amp;" AND LocalDay("&amp;$E$20&amp;")="&amp;$B$9&amp;" AND LocalHour("&amp;$E$20&amp;")="&amp;F11&amp;" AND LocalMinute("&amp;$E$20&amp;")="&amp;G11&amp;"))", "Bar", "", "Close", "5", "0", "", "", "","FALSE","T"))</f>
        <v>2092</v>
      </c>
      <c r="AA11" s="115">
        <f ca="1">IF(O11=1,"",RTD("cqg.rtd",,"StudyData", "(Vol("&amp;$E$21&amp;")when  (LocalYear("&amp;$E$21&amp;")="&amp;$D$10&amp;" AND LocalMonth("&amp;$E$21&amp;")="&amp;$C$10&amp;" AND LocalDay("&amp;$E$21&amp;")="&amp;$B$10&amp;" AND LocalHour("&amp;$E$21&amp;")="&amp;F11&amp;" AND LocalMinute("&amp;$E$21&amp;")="&amp;G11&amp;"))", "Bar", "", "Close", "5", "0", "", "", "","FALSE","T"))</f>
        <v>1503</v>
      </c>
      <c r="AB11" s="115">
        <f ca="1">IF(O11=1,"",RTD("cqg.rtd",,"StudyData", "(Vol("&amp;$E$21&amp;")when  (LocalYear("&amp;$E$21&amp;")="&amp;$D$11&amp;" AND LocalMonth("&amp;$E$21&amp;")="&amp;$C$11&amp;" AND LocalDay("&amp;$E$21&amp;")="&amp;$B$11&amp;" AND LocalHour("&amp;$E$21&amp;")="&amp;F11&amp;" AND LocalMinute("&amp;$E$21&amp;")="&amp;G11&amp;"))", "Bar", "", "Close", "5", "0", "", "", "","FALSE","T"))</f>
        <v>2135</v>
      </c>
      <c r="AC11" s="116">
        <f t="shared" ca="1" si="3"/>
        <v>1069</v>
      </c>
      <c r="AE11" s="115" t="str">
        <f ca="1">IF($R11=1,SUM($S$1:S11),"")</f>
        <v/>
      </c>
      <c r="AF11" s="115" t="str">
        <f ca="1">IF($R11=1,SUM($T$1:T11),"")</f>
        <v/>
      </c>
      <c r="AG11" s="115" t="str">
        <f ca="1">IF($R11=1,SUM($U$1:U11),"")</f>
        <v/>
      </c>
      <c r="AH11" s="115" t="str">
        <f ca="1">IF($R11=1,SUM($V$1:V11),"")</f>
        <v/>
      </c>
      <c r="AI11" s="115" t="str">
        <f ca="1">IF($R11=1,SUM($W$1:W11),"")</f>
        <v/>
      </c>
      <c r="AJ11" s="115" t="str">
        <f ca="1">IF($R11=1,SUM($X$1:X11),"")</f>
        <v/>
      </c>
      <c r="AK11" s="115" t="str">
        <f ca="1">IF($R11=1,SUM($Y$1:Y11),"")</f>
        <v/>
      </c>
      <c r="AL11" s="115" t="str">
        <f ca="1">IF($R11=1,SUM($Z$1:Z11),"")</f>
        <v/>
      </c>
      <c r="AM11" s="115" t="str">
        <f ca="1">IF($R11=1,SUM($AA$1:AA11),"")</f>
        <v/>
      </c>
      <c r="AN11" s="115" t="str">
        <f ca="1">IF($R11=1,SUM($AB$1:AB11),"")</f>
        <v/>
      </c>
      <c r="AO11" s="115" t="str">
        <f ca="1">IF($R11=1,SUM($AC$1:AC11),"")</f>
        <v/>
      </c>
      <c r="AQ11" s="120" t="str">
        <f t="shared" si="9"/>
        <v>8:10</v>
      </c>
    </row>
    <row r="12" spans="1:43" x14ac:dyDescent="0.3">
      <c r="B12" s="123" t="str">
        <f>FormatMainDisplay!B19</f>
        <v>GCE</v>
      </c>
      <c r="C12" s="115">
        <f ca="1" xml:space="preserve"> RTD("cqg.rtd",,"StudyData", "(Vol("&amp;$B$12&amp;"?1"&amp;")when  (LocalYear("&amp;$B$12&amp;"?1"&amp;")="&amp;$D$1&amp;" AND LocalMonth("&amp;$B$12&amp;"?1"&amp;")="&amp;$C$1&amp;" AND LocalDay("&amp;$B$12&amp;"?1"&amp;")="&amp;$B1&amp;" AND LocalHour("&amp;$B$12&amp;"?1"&amp;")="&amp;$F$1&amp;" AND LocalMinute("&amp;$B$12&amp;"?1"&amp;")="&amp;$G$1&amp;"))", "Bar", "", "Close", "5", "0", "", "", "","FALSE","T")</f>
        <v>1</v>
      </c>
      <c r="D12" s="115">
        <f ca="1" xml:space="preserve"> RTD("cqg.rtd",,"StudyData", "(Vol("&amp;$B$12&amp;"?2"&amp;")when  (LocalYear("&amp;$B$12&amp;"?2"&amp;")="&amp;$D$1&amp;" AND LocalMonth("&amp;$B$12&amp;"?2"&amp;")="&amp;$C$1&amp;" AND LocalDay("&amp;$B$12&amp;"?2"&amp;")="&amp;$B1&amp;" AND LocalHour("&amp;$B$12&amp;"?2"&amp;")="&amp;$F$1&amp;" AND LocalMinute("&amp;$B$12&amp;"?2"&amp;")="&amp;$G$1&amp;"))", "Bar", "", "Close", "5", "0", "", "", "","FALSE","T")</f>
        <v>2500</v>
      </c>
      <c r="E12" s="115" t="str">
        <f ca="1">$B$12&amp;"?"&amp;IF(C12&gt;D12,1,2)</f>
        <v>GCE?2</v>
      </c>
      <c r="F12" s="115">
        <f t="shared" si="11"/>
        <v>8</v>
      </c>
      <c r="G12" s="117">
        <f t="shared" si="5"/>
        <v>15</v>
      </c>
      <c r="H12" s="118">
        <f t="shared" si="6"/>
        <v>0.34375</v>
      </c>
      <c r="K12" s="116">
        <f ca="1" xml:space="preserve"> IF(O12=1,"",RTD("cqg.rtd",,"StudyData",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904</v>
      </c>
      <c r="L12" s="116">
        <f ca="1">IF(K12="",NA(),RTD("cqg.rtd",,"StudyData", "(Vol("&amp;$E$12&amp;")when  (LocalYear("&amp;$E$12&amp;")="&amp;$D$1&amp;" AND LocalMonth("&amp;$E$12&amp;")="&amp;$C$1&amp;" AND LocalDay("&amp;$E$12&amp;")="&amp;$B$1&amp;" AND LocalHour("&amp;$E$12&amp;")="&amp;F12&amp;" AND LocalMinute("&amp;$E$12&amp;")="&amp;G12&amp;"))", "Bar", "", "Close", "5", "0", "", "", "","FALSE","T"))</f>
        <v>904</v>
      </c>
      <c r="M12" s="116">
        <f t="shared" ca="1" si="2"/>
        <v>1642.7</v>
      </c>
      <c r="O12" s="115">
        <f t="shared" si="7"/>
        <v>0</v>
      </c>
      <c r="R12" s="115">
        <f t="shared" ca="1" si="8"/>
        <v>1.1000000000000003E-2</v>
      </c>
      <c r="S12" s="115">
        <f ca="1">IF(O12=1,"",RTD("cqg.rtd",,"StudyData", "(Vol("&amp;$E$13&amp;")when  (LocalYear("&amp;$E$13&amp;")="&amp;$D$2&amp;" AND LocalMonth("&amp;$E$13&amp;")="&amp;$C$2&amp;" AND LocalDay("&amp;$E$13&amp;")="&amp;$B$2&amp;" AND LocalHour("&amp;$E$13&amp;")="&amp;F12&amp;" AND LocalMinute("&amp;$E$13&amp;")="&amp;G12&amp;"))", "Bar", "", "Close", "5", "0", "", "", "","FALSE","T"))</f>
        <v>937</v>
      </c>
      <c r="T12" s="115">
        <f ca="1">IF(O12=1,"",RTD("cqg.rtd",,"StudyData", "(Vol("&amp;$E$14&amp;")when  (LocalYear("&amp;$E$14&amp;")="&amp;$D$3&amp;" AND LocalMonth("&amp;$E$14&amp;")="&amp;$C$3&amp;" AND LocalDay("&amp;$E$14&amp;")="&amp;$B$3&amp;" AND LocalHour("&amp;$E$14&amp;")="&amp;F12&amp;" AND LocalMinute("&amp;$E$14&amp;")="&amp;G12&amp;"))", "Bar", "", "Close", "5", "0", "", "", "","FALSE","T"))</f>
        <v>1373</v>
      </c>
      <c r="U12" s="115">
        <f ca="1">IF(O12=1,"",RTD("cqg.rtd",,"StudyData", "(Vol("&amp;$E$15&amp;")when  (LocalYear("&amp;$E$15&amp;")="&amp;$D$4&amp;" AND LocalMonth("&amp;$E$15&amp;")="&amp;$C$4&amp;" AND LocalDay("&amp;$E$15&amp;")="&amp;$B$4&amp;" AND LocalHour("&amp;$E$15&amp;")="&amp;F12&amp;" AND LocalMinute("&amp;$E$15&amp;")="&amp;G12&amp;"))", "Bar", "", "Close", "5", "0", "", "", "","FALSE","T"))</f>
        <v>2491</v>
      </c>
      <c r="V12" s="115">
        <f ca="1">IF(O12=1,"",RTD("cqg.rtd",,"StudyData", "(Vol("&amp;$E$16&amp;")when  (LocalYear("&amp;$E$16&amp;")="&amp;$D$5&amp;" AND LocalMonth("&amp;$E$16&amp;")="&amp;$C$5&amp;" AND LocalDay("&amp;$E$16&amp;")="&amp;$B$5&amp;" AND LocalHour("&amp;$E$16&amp;")="&amp;F12&amp;" AND LocalMinute("&amp;$E$16&amp;")="&amp;G12&amp;"))", "Bar", "", "Close", "5", "0", "", "", "","FALSE","T"))</f>
        <v>825</v>
      </c>
      <c r="W12" s="115">
        <f ca="1">IF(O12=1,"",RTD("cqg.rtd",,"StudyData", "(Vol("&amp;$E$17&amp;")when  (LocalYear("&amp;$E$17&amp;")="&amp;$D$6&amp;" AND LocalMonth("&amp;$E$17&amp;")="&amp;$C$6&amp;" AND LocalDay("&amp;$E$17&amp;")="&amp;$B$6&amp;" AND LocalHour("&amp;$E$17&amp;")="&amp;F12&amp;" AND LocalMinute("&amp;$E$17&amp;")="&amp;G12&amp;"))", "Bar", "", "Close", "5", "0", "", "", "","FALSE","T"))</f>
        <v>1618</v>
      </c>
      <c r="X12" s="115">
        <f ca="1">IF(O12=1,"",RTD("cqg.rtd",,"StudyData", "(Vol("&amp;$E$18&amp;")when  (LocalYear("&amp;$E$18&amp;")="&amp;$D$7&amp;" AND LocalMonth("&amp;$E$18&amp;")="&amp;$C$7&amp;" AND LocalDay("&amp;$E$18&amp;")="&amp;$B$7&amp;" AND LocalHour("&amp;$E$18&amp;")="&amp;F12&amp;" AND LocalMinute("&amp;$E$18&amp;")="&amp;G12&amp;"))", "Bar", "", "Close", "5", "0", "", "", "","FALSE","T"))</f>
        <v>2380</v>
      </c>
      <c r="Y12" s="115">
        <f ca="1">IF(O12=1,"",RTD("cqg.rtd",,"StudyData", "(Vol("&amp;$E$19&amp;")when  (LocalYear("&amp;$E$19&amp;")="&amp;$D$8&amp;" AND LocalMonth("&amp;$E$19&amp;")="&amp;$C$8&amp;" AND LocalDay("&amp;$E$19&amp;")="&amp;$B$8&amp;" AND LocalHour("&amp;$E$19&amp;")="&amp;F12&amp;" AND LocalMinute("&amp;$E$19&amp;")="&amp;G12&amp;"))", "Bar", "", "Close", "5", "0", "", "", "","FALSE","T"))</f>
        <v>2417</v>
      </c>
      <c r="Z12" s="115">
        <f ca="1">IF(O12=1,"",RTD("cqg.rtd",,"StudyData", "(Vol("&amp;$E$20&amp;")when  (LocalYear("&amp;$E$20&amp;")="&amp;$D$9&amp;" AND LocalMonth("&amp;$E$20&amp;")="&amp;$C$9&amp;" AND LocalDay("&amp;$E$20&amp;")="&amp;$B$9&amp;" AND LocalHour("&amp;$E$20&amp;")="&amp;F12&amp;" AND LocalMinute("&amp;$E$20&amp;")="&amp;G12&amp;"))", "Bar", "", "Close", "5", "0", "", "", "","FALSE","T"))</f>
        <v>2042</v>
      </c>
      <c r="AA12" s="115">
        <f ca="1">IF(O12=1,"",RTD("cqg.rtd",,"StudyData", "(Vol("&amp;$E$21&amp;")when  (LocalYear("&amp;$E$21&amp;")="&amp;$D$10&amp;" AND LocalMonth("&amp;$E$21&amp;")="&amp;$C$10&amp;" AND LocalDay("&amp;$E$21&amp;")="&amp;$B$10&amp;" AND LocalHour("&amp;$E$21&amp;")="&amp;F12&amp;" AND LocalMinute("&amp;$E$21&amp;")="&amp;G12&amp;"))", "Bar", "", "Close", "5", "0", "", "", "","FALSE","T"))</f>
        <v>1603</v>
      </c>
      <c r="AB12" s="115">
        <f ca="1">IF(O12=1,"",RTD("cqg.rtd",,"StudyData", "(Vol("&amp;$E$21&amp;")when  (LocalYear("&amp;$E$21&amp;")="&amp;$D$11&amp;" AND LocalMonth("&amp;$E$21&amp;")="&amp;$C$11&amp;" AND LocalDay("&amp;$E$21&amp;")="&amp;$B$11&amp;" AND LocalHour("&amp;$E$21&amp;")="&amp;F12&amp;" AND LocalMinute("&amp;$E$21&amp;")="&amp;G12&amp;"))", "Bar", "", "Close", "5", "0", "", "", "","FALSE","T"))</f>
        <v>741</v>
      </c>
      <c r="AC12" s="116">
        <f t="shared" ca="1" si="3"/>
        <v>904</v>
      </c>
      <c r="AE12" s="115" t="str">
        <f ca="1">IF($R12=1,SUM($S$1:S12),"")</f>
        <v/>
      </c>
      <c r="AF12" s="115" t="str">
        <f ca="1">IF($R12=1,SUM($T$1:T12),"")</f>
        <v/>
      </c>
      <c r="AG12" s="115" t="str">
        <f ca="1">IF($R12=1,SUM($U$1:U12),"")</f>
        <v/>
      </c>
      <c r="AH12" s="115" t="str">
        <f ca="1">IF($R12=1,SUM($V$1:V12),"")</f>
        <v/>
      </c>
      <c r="AI12" s="115" t="str">
        <f ca="1">IF($R12=1,SUM($W$1:W12),"")</f>
        <v/>
      </c>
      <c r="AJ12" s="115" t="str">
        <f ca="1">IF($R12=1,SUM($X$1:X12),"")</f>
        <v/>
      </c>
      <c r="AK12" s="115" t="str">
        <f ca="1">IF($R12=1,SUM($Y$1:Y12),"")</f>
        <v/>
      </c>
      <c r="AL12" s="115" t="str">
        <f ca="1">IF($R12=1,SUM($Z$1:Z12),"")</f>
        <v/>
      </c>
      <c r="AM12" s="115" t="str">
        <f ca="1">IF($R12=1,SUM($AA$1:AA12),"")</f>
        <v/>
      </c>
      <c r="AN12" s="115" t="str">
        <f ca="1">IF($R12=1,SUM($AB$1:AB12),"")</f>
        <v/>
      </c>
      <c r="AO12" s="115" t="str">
        <f ca="1">IF($R12=1,SUM($AC$1:AC12),"")</f>
        <v/>
      </c>
      <c r="AQ12" s="120" t="str">
        <f t="shared" si="9"/>
        <v>8:15</v>
      </c>
    </row>
    <row r="13" spans="1:43" x14ac:dyDescent="0.3">
      <c r="C13" s="115">
        <f ca="1" xml:space="preserve"> RTD("cqg.rtd",,"StudyData", "(Vol("&amp;$B$12&amp;"?1"&amp;")when  (LocalYear("&amp;$B$12&amp;"?1"&amp;")="&amp;$D$2&amp;" AND LocalMonth("&amp;$B$12&amp;"?1"&amp;")="&amp;$C$2&amp;" AND LocalDay("&amp;$B$12&amp;"?1"&amp;")="&amp;$B2&amp;" AND LocalHour("&amp;$B$12&amp;"?1"&amp;")="&amp;$F$1&amp;" AND LocalMinute("&amp;$B$12&amp;"?1"&amp;")="&amp;$G$1&amp;"))", "Bar", "", "Close", "5", "0", "", "", "","FALSE","T")</f>
        <v>2</v>
      </c>
      <c r="D13" s="115">
        <f ca="1" xml:space="preserve"> RTD("cqg.rtd",,"StudyData", "(Vol("&amp;$B$12&amp;"?2"&amp;")when  (LocalYear("&amp;$B$12&amp;"?2"&amp;")="&amp;$D$2&amp;" AND LocalMonth("&amp;$B$12&amp;"?2"&amp;")="&amp;$C$2&amp;" AND LocalDay("&amp;$B$12&amp;"?2"&amp;")="&amp;$B2&amp;" AND LocalHour("&amp;$B$12&amp;"?2"&amp;")="&amp;$F$1&amp;" AND LocalMinute("&amp;$B$12&amp;"?2"&amp;")="&amp;$G$1&amp;"))", "Bar", "", "Close", "5", "0", "", "", "","FALSE","T")</f>
        <v>986</v>
      </c>
      <c r="E13" s="115" t="str">
        <f t="shared" ref="E13:E21" ca="1" si="12">$B$12&amp;"?"&amp;IF(C13&gt;D13,1,2)</f>
        <v>GCE?2</v>
      </c>
      <c r="F13" s="115">
        <f t="shared" si="11"/>
        <v>8</v>
      </c>
      <c r="G13" s="117">
        <f t="shared" si="5"/>
        <v>20</v>
      </c>
      <c r="H13" s="118">
        <f t="shared" si="6"/>
        <v>0.34722222222222227</v>
      </c>
      <c r="K13" s="116">
        <f ca="1" xml:space="preserve"> IF(O13=1,"",RTD("cqg.rtd",,"StudyData",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852</v>
      </c>
      <c r="L13" s="116">
        <f ca="1">IF(K13="",NA(),RTD("cqg.rtd",,"StudyData", "(Vol("&amp;$E$12&amp;")when  (LocalYear("&amp;$E$12&amp;")="&amp;$D$1&amp;" AND LocalMonth("&amp;$E$12&amp;")="&amp;$C$1&amp;" AND LocalDay("&amp;$E$12&amp;")="&amp;$B$1&amp;" AND LocalHour("&amp;$E$12&amp;")="&amp;F13&amp;" AND LocalMinute("&amp;$E$12&amp;")="&amp;G13&amp;"))", "Bar", "", "Close", "5", "0", "", "", "","FALSE","T"))</f>
        <v>852</v>
      </c>
      <c r="M13" s="116">
        <f t="shared" ca="1" si="2"/>
        <v>1624.1</v>
      </c>
      <c r="O13" s="115">
        <f t="shared" si="7"/>
        <v>0</v>
      </c>
      <c r="R13" s="115">
        <f t="shared" ca="1" si="8"/>
        <v>1.2000000000000004E-2</v>
      </c>
      <c r="S13" s="115">
        <f ca="1">IF(O13=1,"",RTD("cqg.rtd",,"StudyData", "(Vol("&amp;$E$13&amp;")when  (LocalYear("&amp;$E$13&amp;")="&amp;$D$2&amp;" AND LocalMonth("&amp;$E$13&amp;")="&amp;$C$2&amp;" AND LocalDay("&amp;$E$13&amp;")="&amp;$B$2&amp;" AND LocalHour("&amp;$E$13&amp;")="&amp;F13&amp;" AND LocalMinute("&amp;$E$13&amp;")="&amp;G13&amp;"))", "Bar", "", "Close", "5", "0", "", "", "","FALSE","T"))</f>
        <v>438</v>
      </c>
      <c r="T13" s="115">
        <f ca="1">IF(O13=1,"",RTD("cqg.rtd",,"StudyData", "(Vol("&amp;$E$14&amp;")when  (LocalYear("&amp;$E$14&amp;")="&amp;$D$3&amp;" AND LocalMonth("&amp;$E$14&amp;")="&amp;$C$3&amp;" AND LocalDay("&amp;$E$14&amp;")="&amp;$B$3&amp;" AND LocalHour("&amp;$E$14&amp;")="&amp;F13&amp;" AND LocalMinute("&amp;$E$14&amp;")="&amp;G13&amp;"))", "Bar", "", "Close", "5", "0", "", "", "","FALSE","T"))</f>
        <v>961</v>
      </c>
      <c r="U13" s="115">
        <f ca="1">IF(O13=1,"",RTD("cqg.rtd",,"StudyData", "(Vol("&amp;$E$15&amp;")when  (LocalYear("&amp;$E$15&amp;")="&amp;$D$4&amp;" AND LocalMonth("&amp;$E$15&amp;")="&amp;$C$4&amp;" AND LocalDay("&amp;$E$15&amp;")="&amp;$B$4&amp;" AND LocalHour("&amp;$E$15&amp;")="&amp;F13&amp;" AND LocalMinute("&amp;$E$15&amp;")="&amp;G13&amp;"))", "Bar", "", "Close", "5", "0", "", "", "","FALSE","T"))</f>
        <v>3986</v>
      </c>
      <c r="V13" s="115">
        <f ca="1">IF(O13=1,"",RTD("cqg.rtd",,"StudyData", "(Vol("&amp;$E$16&amp;")when  (LocalYear("&amp;$E$16&amp;")="&amp;$D$5&amp;" AND LocalMonth("&amp;$E$16&amp;")="&amp;$C$5&amp;" AND LocalDay("&amp;$E$16&amp;")="&amp;$B$5&amp;" AND LocalHour("&amp;$E$16&amp;")="&amp;F13&amp;" AND LocalMinute("&amp;$E$16&amp;")="&amp;G13&amp;"))", "Bar", "", "Close", "5", "0", "", "", "","FALSE","T"))</f>
        <v>1158</v>
      </c>
      <c r="W13" s="115">
        <f ca="1">IF(O13=1,"",RTD("cqg.rtd",,"StudyData", "(Vol("&amp;$E$17&amp;")when  (LocalYear("&amp;$E$17&amp;")="&amp;$D$6&amp;" AND LocalMonth("&amp;$E$17&amp;")="&amp;$C$6&amp;" AND LocalDay("&amp;$E$17&amp;")="&amp;$B$6&amp;" AND LocalHour("&amp;$E$17&amp;")="&amp;F13&amp;" AND LocalMinute("&amp;$E$17&amp;")="&amp;G13&amp;"))", "Bar", "", "Close", "5", "0", "", "", "","FALSE","T"))</f>
        <v>1207</v>
      </c>
      <c r="X13" s="115">
        <f ca="1">IF(O13=1,"",RTD("cqg.rtd",,"StudyData", "(Vol("&amp;$E$18&amp;")when  (LocalYear("&amp;$E$18&amp;")="&amp;$D$7&amp;" AND LocalMonth("&amp;$E$18&amp;")="&amp;$C$7&amp;" AND LocalDay("&amp;$E$18&amp;")="&amp;$B$7&amp;" AND LocalHour("&amp;$E$18&amp;")="&amp;F13&amp;" AND LocalMinute("&amp;$E$18&amp;")="&amp;G13&amp;"))", "Bar", "", "Close", "5", "0", "", "", "","FALSE","T"))</f>
        <v>2540</v>
      </c>
      <c r="Y13" s="115">
        <f ca="1">IF(O13=1,"",RTD("cqg.rtd",,"StudyData", "(Vol("&amp;$E$19&amp;")when  (LocalYear("&amp;$E$19&amp;")="&amp;$D$8&amp;" AND LocalMonth("&amp;$E$19&amp;")="&amp;$C$8&amp;" AND LocalDay("&amp;$E$19&amp;")="&amp;$B$8&amp;" AND LocalHour("&amp;$E$19&amp;")="&amp;F13&amp;" AND LocalMinute("&amp;$E$19&amp;")="&amp;G13&amp;"))", "Bar", "", "Close", "5", "0", "", "", "","FALSE","T"))</f>
        <v>2320</v>
      </c>
      <c r="Z13" s="115">
        <f ca="1">IF(O13=1,"",RTD("cqg.rtd",,"StudyData", "(Vol("&amp;$E$20&amp;")when  (LocalYear("&amp;$E$20&amp;")="&amp;$D$9&amp;" AND LocalMonth("&amp;$E$20&amp;")="&amp;$C$9&amp;" AND LocalDay("&amp;$E$20&amp;")="&amp;$B$9&amp;" AND LocalHour("&amp;$E$20&amp;")="&amp;F13&amp;" AND LocalMinute("&amp;$E$20&amp;")="&amp;G13&amp;"))", "Bar", "", "Close", "5", "0", "", "", "","FALSE","T"))</f>
        <v>1671</v>
      </c>
      <c r="AA13" s="115">
        <f ca="1">IF(O13=1,"",RTD("cqg.rtd",,"StudyData", "(Vol("&amp;$E$21&amp;")when  (LocalYear("&amp;$E$21&amp;")="&amp;$D$10&amp;" AND LocalMonth("&amp;$E$21&amp;")="&amp;$C$10&amp;" AND LocalDay("&amp;$E$21&amp;")="&amp;$B$10&amp;" AND LocalHour("&amp;$E$21&amp;")="&amp;F13&amp;" AND LocalMinute("&amp;$E$21&amp;")="&amp;G13&amp;"))", "Bar", "", "Close", "5", "0", "", "", "","FALSE","T"))</f>
        <v>1204</v>
      </c>
      <c r="AB13" s="115">
        <f ca="1">IF(O13=1,"",RTD("cqg.rtd",,"StudyData", "(Vol("&amp;$E$21&amp;")when  (LocalYear("&amp;$E$21&amp;")="&amp;$D$11&amp;" AND LocalMonth("&amp;$E$21&amp;")="&amp;$C$11&amp;" AND LocalDay("&amp;$E$21&amp;")="&amp;$B$11&amp;" AND LocalHour("&amp;$E$21&amp;")="&amp;F13&amp;" AND LocalMinute("&amp;$E$21&amp;")="&amp;G13&amp;"))", "Bar", "", "Close", "5", "0", "", "", "","FALSE","T"))</f>
        <v>756</v>
      </c>
      <c r="AC13" s="116">
        <f t="shared" ca="1" si="3"/>
        <v>852</v>
      </c>
      <c r="AE13" s="115" t="str">
        <f ca="1">IF($R13=1,SUM($S$1:S13),"")</f>
        <v/>
      </c>
      <c r="AF13" s="115" t="str">
        <f ca="1">IF($R13=1,SUM($T$1:T13),"")</f>
        <v/>
      </c>
      <c r="AG13" s="115" t="str">
        <f ca="1">IF($R13=1,SUM($U$1:U13),"")</f>
        <v/>
      </c>
      <c r="AH13" s="115" t="str">
        <f ca="1">IF($R13=1,SUM($V$1:V13),"")</f>
        <v/>
      </c>
      <c r="AI13" s="115" t="str">
        <f ca="1">IF($R13=1,SUM($W$1:W13),"")</f>
        <v/>
      </c>
      <c r="AJ13" s="115" t="str">
        <f ca="1">IF($R13=1,SUM($X$1:X13),"")</f>
        <v/>
      </c>
      <c r="AK13" s="115" t="str">
        <f ca="1">IF($R13=1,SUM($Y$1:Y13),"")</f>
        <v/>
      </c>
      <c r="AL13" s="115" t="str">
        <f ca="1">IF($R13=1,SUM($Z$1:Z13),"")</f>
        <v/>
      </c>
      <c r="AM13" s="115" t="str">
        <f ca="1">IF($R13=1,SUM($AA$1:AA13),"")</f>
        <v/>
      </c>
      <c r="AN13" s="115" t="str">
        <f ca="1">IF($R13=1,SUM($AB$1:AB13),"")</f>
        <v/>
      </c>
      <c r="AO13" s="115" t="str">
        <f ca="1">IF($R13=1,SUM($AC$1:AC13),"")</f>
        <v/>
      </c>
      <c r="AQ13" s="120" t="str">
        <f t="shared" si="9"/>
        <v>8:20</v>
      </c>
    </row>
    <row r="14" spans="1:43" x14ac:dyDescent="0.3">
      <c r="C14" s="115">
        <f ca="1" xml:space="preserve"> RTD("cqg.rtd",,"StudyData", "(Vol("&amp;$B$12&amp;"?1"&amp;")when  (LocalYear("&amp;$B$12&amp;"?1"&amp;")="&amp;$D$3&amp;" AND LocalMonth("&amp;$B$12&amp;"?1"&amp;")="&amp;$C$3&amp;" AND LocalDay("&amp;$B$12&amp;"?1"&amp;")="&amp;$B3&amp;" AND LocalHour("&amp;$B$12&amp;"?1"&amp;")="&amp;$F$1&amp;" AND LocalMinute("&amp;$B$12&amp;"?1"&amp;")="&amp;$G$1&amp;"))", "Bar", "", "Close", "5", "0", "", "", "","FALSE","T")</f>
        <v>1</v>
      </c>
      <c r="D14" s="115">
        <f ca="1" xml:space="preserve"> RTD("cqg.rtd",,"StudyData", "(Vol("&amp;$B$12&amp;"?2"&amp;")when  (LocalYear("&amp;$B$12&amp;"?2"&amp;")="&amp;$D$3&amp;" AND LocalMonth("&amp;$B$12&amp;"?2"&amp;")="&amp;$C$3&amp;" AND LocalDay("&amp;$B$12&amp;"?2"&amp;")="&amp;$B3&amp;" AND LocalHour("&amp;$B$12&amp;"?2"&amp;")="&amp;$F$1&amp;" AND LocalMinute("&amp;$B$12&amp;"?2"&amp;")="&amp;$G$1&amp;"))", "Bar", "", "Close", "5", "0", "", "", "","FALSE","T")</f>
        <v>1848</v>
      </c>
      <c r="E14" s="115" t="str">
        <f t="shared" ca="1" si="12"/>
        <v>GCE?2</v>
      </c>
      <c r="F14" s="115">
        <f t="shared" si="11"/>
        <v>8</v>
      </c>
      <c r="G14" s="117">
        <f t="shared" si="5"/>
        <v>25</v>
      </c>
      <c r="H14" s="118">
        <f t="shared" si="6"/>
        <v>0.35069444444444442</v>
      </c>
      <c r="K14" s="116">
        <f ca="1" xml:space="preserve"> IF(O14=1,"",RTD("cqg.rtd",,"StudyData",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576</v>
      </c>
      <c r="L14" s="116">
        <f ca="1">IF(K14="",NA(),RTD("cqg.rtd",,"StudyData", "(Vol("&amp;$E$12&amp;")when  (LocalYear("&amp;$E$12&amp;")="&amp;$D$1&amp;" AND LocalMonth("&amp;$E$12&amp;")="&amp;$C$1&amp;" AND LocalDay("&amp;$E$12&amp;")="&amp;$B$1&amp;" AND LocalHour("&amp;$E$12&amp;")="&amp;F14&amp;" AND LocalMinute("&amp;$E$12&amp;")="&amp;G14&amp;"))", "Bar", "", "Close", "5", "0", "", "", "","FALSE","T"))</f>
        <v>576</v>
      </c>
      <c r="M14" s="116">
        <f t="shared" ca="1" si="2"/>
        <v>1639.1</v>
      </c>
      <c r="O14" s="115">
        <f t="shared" si="7"/>
        <v>0</v>
      </c>
      <c r="R14" s="115">
        <f t="shared" ca="1" si="8"/>
        <v>1.3000000000000005E-2</v>
      </c>
      <c r="S14" s="115">
        <f ca="1">IF(O14=1,"",RTD("cqg.rtd",,"StudyData", "(Vol("&amp;$E$13&amp;")when  (LocalYear("&amp;$E$13&amp;")="&amp;$D$2&amp;" AND LocalMonth("&amp;$E$13&amp;")="&amp;$C$2&amp;" AND LocalDay("&amp;$E$13&amp;")="&amp;$B$2&amp;" AND LocalHour("&amp;$E$13&amp;")="&amp;F14&amp;" AND LocalMinute("&amp;$E$13&amp;")="&amp;G14&amp;"))", "Bar", "", "Close", "5", "0", "", "", "","FALSE","T"))</f>
        <v>564</v>
      </c>
      <c r="T14" s="115">
        <f ca="1">IF(O14=1,"",RTD("cqg.rtd",,"StudyData", "(Vol("&amp;$E$14&amp;")when  (LocalYear("&amp;$E$14&amp;")="&amp;$D$3&amp;" AND LocalMonth("&amp;$E$14&amp;")="&amp;$C$3&amp;" AND LocalDay("&amp;$E$14&amp;")="&amp;$B$3&amp;" AND LocalHour("&amp;$E$14&amp;")="&amp;F14&amp;" AND LocalMinute("&amp;$E$14&amp;")="&amp;G14&amp;"))", "Bar", "", "Close", "5", "0", "", "", "","FALSE","T"))</f>
        <v>973</v>
      </c>
      <c r="U14" s="115">
        <f ca="1">IF(O14=1,"",RTD("cqg.rtd",,"StudyData", "(Vol("&amp;$E$15&amp;")when  (LocalYear("&amp;$E$15&amp;")="&amp;$D$4&amp;" AND LocalMonth("&amp;$E$15&amp;")="&amp;$C$4&amp;" AND LocalDay("&amp;$E$15&amp;")="&amp;$B$4&amp;" AND LocalHour("&amp;$E$15&amp;")="&amp;F14&amp;" AND LocalMinute("&amp;$E$15&amp;")="&amp;G14&amp;"))", "Bar", "", "Close", "5", "0", "", "", "","FALSE","T"))</f>
        <v>2980</v>
      </c>
      <c r="V14" s="115">
        <f ca="1">IF(O14=1,"",RTD("cqg.rtd",,"StudyData", "(Vol("&amp;$E$16&amp;")when  (LocalYear("&amp;$E$16&amp;")="&amp;$D$5&amp;" AND LocalMonth("&amp;$E$16&amp;")="&amp;$C$5&amp;" AND LocalDay("&amp;$E$16&amp;")="&amp;$B$5&amp;" AND LocalHour("&amp;$E$16&amp;")="&amp;F14&amp;" AND LocalMinute("&amp;$E$16&amp;")="&amp;G14&amp;"))", "Bar", "", "Close", "5", "0", "", "", "","FALSE","T"))</f>
        <v>2859</v>
      </c>
      <c r="W14" s="115">
        <f ca="1">IF(O14=1,"",RTD("cqg.rtd",,"StudyData", "(Vol("&amp;$E$17&amp;")when  (LocalYear("&amp;$E$17&amp;")="&amp;$D$6&amp;" AND LocalMonth("&amp;$E$17&amp;")="&amp;$C$6&amp;" AND LocalDay("&amp;$E$17&amp;")="&amp;$B$6&amp;" AND LocalHour("&amp;$E$17&amp;")="&amp;F14&amp;" AND LocalMinute("&amp;$E$17&amp;")="&amp;G14&amp;"))", "Bar", "", "Close", "5", "0", "", "", "","FALSE","T"))</f>
        <v>773</v>
      </c>
      <c r="X14" s="115">
        <f ca="1">IF(O14=1,"",RTD("cqg.rtd",,"StudyData", "(Vol("&amp;$E$18&amp;")when  (LocalYear("&amp;$E$18&amp;")="&amp;$D$7&amp;" AND LocalMonth("&amp;$E$18&amp;")="&amp;$C$7&amp;" AND LocalDay("&amp;$E$18&amp;")="&amp;$B$7&amp;" AND LocalHour("&amp;$E$18&amp;")="&amp;F14&amp;" AND LocalMinute("&amp;$E$18&amp;")="&amp;G14&amp;"))", "Bar", "", "Close", "5", "0", "", "", "","FALSE","T"))</f>
        <v>3819</v>
      </c>
      <c r="Y14" s="115">
        <f ca="1">IF(O14=1,"",RTD("cqg.rtd",,"StudyData", "(Vol("&amp;$E$19&amp;")when  (LocalYear("&amp;$E$19&amp;")="&amp;$D$8&amp;" AND LocalMonth("&amp;$E$19&amp;")="&amp;$C$8&amp;" AND LocalDay("&amp;$E$19&amp;")="&amp;$B$8&amp;" AND LocalHour("&amp;$E$19&amp;")="&amp;F14&amp;" AND LocalMinute("&amp;$E$19&amp;")="&amp;G14&amp;"))", "Bar", "", "Close", "5", "0", "", "", "","FALSE","T"))</f>
        <v>1471</v>
      </c>
      <c r="Z14" s="115">
        <f ca="1">IF(O14=1,"",RTD("cqg.rtd",,"StudyData", "(Vol("&amp;$E$20&amp;")when  (LocalYear("&amp;$E$20&amp;")="&amp;$D$9&amp;" AND LocalMonth("&amp;$E$20&amp;")="&amp;$C$9&amp;" AND LocalDay("&amp;$E$20&amp;")="&amp;$B$9&amp;" AND LocalHour("&amp;$E$20&amp;")="&amp;F14&amp;" AND LocalMinute("&amp;$E$20&amp;")="&amp;G14&amp;"))", "Bar", "", "Close", "5", "0", "", "", "","FALSE","T"))</f>
        <v>1165</v>
      </c>
      <c r="AA14" s="115">
        <f ca="1">IF(O14=1,"",RTD("cqg.rtd",,"StudyData", "(Vol("&amp;$E$21&amp;")when  (LocalYear("&amp;$E$21&amp;")="&amp;$D$10&amp;" AND LocalMonth("&amp;$E$21&amp;")="&amp;$C$10&amp;" AND LocalDay("&amp;$E$21&amp;")="&amp;$B$10&amp;" AND LocalHour("&amp;$E$21&amp;")="&amp;F14&amp;" AND LocalMinute("&amp;$E$21&amp;")="&amp;G14&amp;"))", "Bar", "", "Close", "5", "0", "", "", "","FALSE","T"))</f>
        <v>819</v>
      </c>
      <c r="AB14" s="115">
        <f ca="1">IF(O14=1,"",RTD("cqg.rtd",,"StudyData", "(Vol("&amp;$E$21&amp;")when  (LocalYear("&amp;$E$21&amp;")="&amp;$D$11&amp;" AND LocalMonth("&amp;$E$21&amp;")="&amp;$C$11&amp;" AND LocalDay("&amp;$E$21&amp;")="&amp;$B$11&amp;" AND LocalHour("&amp;$E$21&amp;")="&amp;F14&amp;" AND LocalMinute("&amp;$E$21&amp;")="&amp;G14&amp;"))", "Bar", "", "Close", "5", "0", "", "", "","FALSE","T"))</f>
        <v>968</v>
      </c>
      <c r="AC14" s="116">
        <f t="shared" ca="1" si="3"/>
        <v>576</v>
      </c>
      <c r="AE14" s="115" t="str">
        <f ca="1">IF($R14=1,SUM($S$1:S14),"")</f>
        <v/>
      </c>
      <c r="AF14" s="115" t="str">
        <f ca="1">IF($R14=1,SUM($T$1:T14),"")</f>
        <v/>
      </c>
      <c r="AG14" s="115" t="str">
        <f ca="1">IF($R14=1,SUM($U$1:U14),"")</f>
        <v/>
      </c>
      <c r="AH14" s="115" t="str">
        <f ca="1">IF($R14=1,SUM($V$1:V14),"")</f>
        <v/>
      </c>
      <c r="AI14" s="115" t="str">
        <f ca="1">IF($R14=1,SUM($W$1:W14),"")</f>
        <v/>
      </c>
      <c r="AJ14" s="115" t="str">
        <f ca="1">IF($R14=1,SUM($X$1:X14),"")</f>
        <v/>
      </c>
      <c r="AK14" s="115" t="str">
        <f ca="1">IF($R14=1,SUM($Y$1:Y14),"")</f>
        <v/>
      </c>
      <c r="AL14" s="115" t="str">
        <f ca="1">IF($R14=1,SUM($Z$1:Z14),"")</f>
        <v/>
      </c>
      <c r="AM14" s="115" t="str">
        <f ca="1">IF($R14=1,SUM($AA$1:AA14),"")</f>
        <v/>
      </c>
      <c r="AN14" s="115" t="str">
        <f ca="1">IF($R14=1,SUM($AB$1:AB14),"")</f>
        <v/>
      </c>
      <c r="AO14" s="115" t="str">
        <f ca="1">IF($R14=1,SUM($AC$1:AC14),"")</f>
        <v/>
      </c>
      <c r="AQ14" s="120" t="str">
        <f t="shared" si="9"/>
        <v>8:25</v>
      </c>
    </row>
    <row r="15" spans="1:43" x14ac:dyDescent="0.3">
      <c r="C15" s="115">
        <f ca="1" xml:space="preserve"> RTD("cqg.rtd",,"StudyData", "(Vol("&amp;$B$12&amp;"?1"&amp;")when  (LocalYear("&amp;$B$12&amp;"?1"&amp;")="&amp;$D$4&amp;" AND LocalMonth("&amp;$B$12&amp;"?1"&amp;")="&amp;$C$4&amp;" AND LocalDay("&amp;$B$12&amp;"?1"&amp;")="&amp;$B4&amp;" AND LocalHour("&amp;$B$12&amp;"?1"&amp;")="&amp;$F$1&amp;" AND LocalMinute("&amp;$B$12&amp;"?1"&amp;")="&amp;$G$1&amp;"))", "Bar", "", "Close", "5", "0", "", "", "","FALSE","T")</f>
        <v>6</v>
      </c>
      <c r="D15" s="115">
        <f ca="1" xml:space="preserve"> RTD("cqg.rtd",,"StudyData", "(Vol("&amp;$B$12&amp;"?2"&amp;")when  (LocalYear("&amp;$B$12&amp;"?2"&amp;")="&amp;$D$4&amp;" AND LocalMonth("&amp;$B$12&amp;"?2"&amp;")="&amp;$C$4&amp;" AND LocalDay("&amp;$B$12&amp;"?2"&amp;")="&amp;$B4&amp;" AND LocalHour("&amp;$B$12&amp;"?2"&amp;")="&amp;$F$1&amp;" AND LocalMinute("&amp;$B$12&amp;"?2"&amp;")="&amp;$G$1&amp;"))", "Bar", "", "Close", "5", "0", "", "", "","FALSE","T")</f>
        <v>3247</v>
      </c>
      <c r="E15" s="115" t="str">
        <f t="shared" ca="1" si="12"/>
        <v>GCE?2</v>
      </c>
      <c r="F15" s="115">
        <f t="shared" si="11"/>
        <v>8</v>
      </c>
      <c r="G15" s="117">
        <f t="shared" si="5"/>
        <v>30</v>
      </c>
      <c r="H15" s="118">
        <f t="shared" si="6"/>
        <v>0.35416666666666669</v>
      </c>
      <c r="K15" s="116">
        <f ca="1" xml:space="preserve"> IF(O15=1,"",RTD("cqg.rtd",,"StudyData",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1406</v>
      </c>
      <c r="L15" s="116">
        <f ca="1">IF(K15="",NA(),RTD("cqg.rtd",,"StudyData", "(Vol("&amp;$E$12&amp;")when  (LocalYear("&amp;$E$12&amp;")="&amp;$D$1&amp;" AND LocalMonth("&amp;$E$12&amp;")="&amp;$C$1&amp;" AND LocalDay("&amp;$E$12&amp;")="&amp;$B$1&amp;" AND LocalHour("&amp;$E$12&amp;")="&amp;F15&amp;" AND LocalMinute("&amp;$E$12&amp;")="&amp;G15&amp;"))", "Bar", "", "Close", "5", "0", "", "", "","FALSE","T"))</f>
        <v>1406</v>
      </c>
      <c r="M15" s="116">
        <f t="shared" ca="1" si="2"/>
        <v>2404.1999999999998</v>
      </c>
      <c r="O15" s="115">
        <f t="shared" si="7"/>
        <v>0</v>
      </c>
      <c r="R15" s="115">
        <f t="shared" ca="1" si="8"/>
        <v>1.4000000000000005E-2</v>
      </c>
      <c r="S15" s="115">
        <f ca="1">IF(O15=1,"",RTD("cqg.rtd",,"StudyData", "(Vol("&amp;$E$13&amp;")when  (LocalYear("&amp;$E$13&amp;")="&amp;$D$2&amp;" AND LocalMonth("&amp;$E$13&amp;")="&amp;$C$2&amp;" AND LocalDay("&amp;$E$13&amp;")="&amp;$B$2&amp;" AND LocalHour("&amp;$E$13&amp;")="&amp;F15&amp;" AND LocalMinute("&amp;$E$13&amp;")="&amp;G15&amp;"))", "Bar", "", "Close", "5", "0", "", "", "","FALSE","T"))</f>
        <v>536</v>
      </c>
      <c r="T15" s="115">
        <f ca="1">IF(O15=1,"",RTD("cqg.rtd",,"StudyData", "(Vol("&amp;$E$14&amp;")when  (LocalYear("&amp;$E$14&amp;")="&amp;$D$3&amp;" AND LocalMonth("&amp;$E$14&amp;")="&amp;$C$3&amp;" AND LocalDay("&amp;$E$14&amp;")="&amp;$B$3&amp;" AND LocalHour("&amp;$E$14&amp;")="&amp;F15&amp;" AND LocalMinute("&amp;$E$14&amp;")="&amp;G15&amp;"))", "Bar", "", "Close", "5", "0", "", "", "","FALSE","T"))</f>
        <v>2918</v>
      </c>
      <c r="U15" s="115">
        <f ca="1">IF(O15=1,"",RTD("cqg.rtd",,"StudyData", "(Vol("&amp;$E$15&amp;")when  (LocalYear("&amp;$E$15&amp;")="&amp;$D$4&amp;" AND LocalMonth("&amp;$E$15&amp;")="&amp;$C$4&amp;" AND LocalDay("&amp;$E$15&amp;")="&amp;$B$4&amp;" AND LocalHour("&amp;$E$15&amp;")="&amp;F15&amp;" AND LocalMinute("&amp;$E$15&amp;")="&amp;G15&amp;"))", "Bar", "", "Close", "5", "0", "", "", "","FALSE","T"))</f>
        <v>3571</v>
      </c>
      <c r="V15" s="115">
        <f ca="1">IF(O15=1,"",RTD("cqg.rtd",,"StudyData", "(Vol("&amp;$E$16&amp;")when  (LocalYear("&amp;$E$16&amp;")="&amp;$D$5&amp;" AND LocalMonth("&amp;$E$16&amp;")="&amp;$C$5&amp;" AND LocalDay("&amp;$E$16&amp;")="&amp;$B$5&amp;" AND LocalHour("&amp;$E$16&amp;")="&amp;F15&amp;" AND LocalMinute("&amp;$E$16&amp;")="&amp;G15&amp;"))", "Bar", "", "Close", "5", "0", "", "", "","FALSE","T"))</f>
        <v>2321</v>
      </c>
      <c r="W15" s="115">
        <f ca="1">IF(O15=1,"",RTD("cqg.rtd",,"StudyData", "(Vol("&amp;$E$17&amp;")when  (LocalYear("&amp;$E$17&amp;")="&amp;$D$6&amp;" AND LocalMonth("&amp;$E$17&amp;")="&amp;$C$6&amp;" AND LocalDay("&amp;$E$17&amp;")="&amp;$B$6&amp;" AND LocalHour("&amp;$E$17&amp;")="&amp;F15&amp;" AND LocalMinute("&amp;$E$17&amp;")="&amp;G15&amp;"))", "Bar", "", "Close", "5", "0", "", "", "","FALSE","T"))</f>
        <v>1687</v>
      </c>
      <c r="X15" s="115">
        <f ca="1">IF(O15=1,"",RTD("cqg.rtd",,"StudyData", "(Vol("&amp;$E$18&amp;")when  (LocalYear("&amp;$E$18&amp;")="&amp;$D$7&amp;" AND LocalMonth("&amp;$E$18&amp;")="&amp;$C$7&amp;" AND LocalDay("&amp;$E$18&amp;")="&amp;$B$7&amp;" AND LocalHour("&amp;$E$18&amp;")="&amp;F15&amp;" AND LocalMinute("&amp;$E$18&amp;")="&amp;G15&amp;"))", "Bar", "", "Close", "5", "0", "", "", "","FALSE","T"))</f>
        <v>4114</v>
      </c>
      <c r="Y15" s="115">
        <f ca="1">IF(O15=1,"",RTD("cqg.rtd",,"StudyData", "(Vol("&amp;$E$19&amp;")when  (LocalYear("&amp;$E$19&amp;")="&amp;$D$8&amp;" AND LocalMonth("&amp;$E$19&amp;")="&amp;$C$8&amp;" AND LocalDay("&amp;$E$19&amp;")="&amp;$B$8&amp;" AND LocalHour("&amp;$E$19&amp;")="&amp;F15&amp;" AND LocalMinute("&amp;$E$19&amp;")="&amp;G15&amp;"))", "Bar", "", "Close", "5", "0", "", "", "","FALSE","T"))</f>
        <v>3370</v>
      </c>
      <c r="Z15" s="115">
        <f ca="1">IF(O15=1,"",RTD("cqg.rtd",,"StudyData", "(Vol("&amp;$E$20&amp;")when  (LocalYear("&amp;$E$20&amp;")="&amp;$D$9&amp;" AND LocalMonth("&amp;$E$20&amp;")="&amp;$C$9&amp;" AND LocalDay("&amp;$E$20&amp;")="&amp;$B$9&amp;" AND LocalHour("&amp;$E$20&amp;")="&amp;F15&amp;" AND LocalMinute("&amp;$E$20&amp;")="&amp;G15&amp;"))", "Bar", "", "Close", "5", "0", "", "", "","FALSE","T"))</f>
        <v>2317</v>
      </c>
      <c r="AA15" s="115">
        <f ca="1">IF(O15=1,"",RTD("cqg.rtd",,"StudyData", "(Vol("&amp;$E$21&amp;")when  (LocalYear("&amp;$E$21&amp;")="&amp;$D$10&amp;" AND LocalMonth("&amp;$E$21&amp;")="&amp;$C$10&amp;" AND LocalDay("&amp;$E$21&amp;")="&amp;$B$10&amp;" AND LocalHour("&amp;$E$21&amp;")="&amp;F15&amp;" AND LocalMinute("&amp;$E$21&amp;")="&amp;G15&amp;"))", "Bar", "", "Close", "5", "0", "", "", "","FALSE","T"))</f>
        <v>961</v>
      </c>
      <c r="AB15" s="115">
        <f ca="1">IF(O15=1,"",RTD("cqg.rtd",,"StudyData", "(Vol("&amp;$E$21&amp;")when  (LocalYear("&amp;$E$21&amp;")="&amp;$D$11&amp;" AND LocalMonth("&amp;$E$21&amp;")="&amp;$C$11&amp;" AND LocalDay("&amp;$E$21&amp;")="&amp;$B$11&amp;" AND LocalHour("&amp;$E$21&amp;")="&amp;F15&amp;" AND LocalMinute("&amp;$E$21&amp;")="&amp;G15&amp;"))", "Bar", "", "Close", "5", "0", "", "", "","FALSE","T"))</f>
        <v>2247</v>
      </c>
      <c r="AC15" s="116">
        <f t="shared" ca="1" si="3"/>
        <v>1406</v>
      </c>
      <c r="AE15" s="115" t="str">
        <f ca="1">IF($R15=1,SUM($S$1:S15),"")</f>
        <v/>
      </c>
      <c r="AF15" s="115" t="str">
        <f ca="1">IF($R15=1,SUM($T$1:T15),"")</f>
        <v/>
      </c>
      <c r="AG15" s="115" t="str">
        <f ca="1">IF($R15=1,SUM($U$1:U15),"")</f>
        <v/>
      </c>
      <c r="AH15" s="115" t="str">
        <f ca="1">IF($R15=1,SUM($V$1:V15),"")</f>
        <v/>
      </c>
      <c r="AI15" s="115" t="str">
        <f ca="1">IF($R15=1,SUM($W$1:W15),"")</f>
        <v/>
      </c>
      <c r="AJ15" s="115" t="str">
        <f ca="1">IF($R15=1,SUM($X$1:X15),"")</f>
        <v/>
      </c>
      <c r="AK15" s="115" t="str">
        <f ca="1">IF($R15=1,SUM($Y$1:Y15),"")</f>
        <v/>
      </c>
      <c r="AL15" s="115" t="str">
        <f ca="1">IF($R15=1,SUM($Z$1:Z15),"")</f>
        <v/>
      </c>
      <c r="AM15" s="115" t="str">
        <f ca="1">IF($R15=1,SUM($AA$1:AA15),"")</f>
        <v/>
      </c>
      <c r="AN15" s="115" t="str">
        <f ca="1">IF($R15=1,SUM($AB$1:AB15),"")</f>
        <v/>
      </c>
      <c r="AO15" s="115" t="str">
        <f ca="1">IF($R15=1,SUM($AC$1:AC15),"")</f>
        <v/>
      </c>
      <c r="AQ15" s="120" t="str">
        <f t="shared" si="9"/>
        <v>8:30</v>
      </c>
    </row>
    <row r="16" spans="1:43" x14ac:dyDescent="0.3">
      <c r="A16" s="124">
        <f ca="1">NOW()</f>
        <v>42416.387468402776</v>
      </c>
      <c r="B16" s="115">
        <f t="shared" ref="B16:B26" ca="1" si="13">WEEKDAY(A16)</f>
        <v>3</v>
      </c>
      <c r="C16" s="115">
        <f ca="1" xml:space="preserve"> RTD("cqg.rtd",,"StudyData", "(Vol("&amp;$B$12&amp;"?1"&amp;")when  (LocalYear("&amp;$B$12&amp;"?1"&amp;")="&amp;$D$5&amp;" AND LocalMonth("&amp;$B$12&amp;"?1"&amp;")="&amp;$C$5&amp;" AND LocalDay("&amp;$B$12&amp;"?1"&amp;")="&amp;$B5&amp;" AND LocalHour("&amp;$B$12&amp;"?1"&amp;")="&amp;$F$1&amp;" AND LocalMinute("&amp;$B$12&amp;"?1"&amp;")="&amp;$G$1&amp;"))", "Bar", "", "Close", "5", "0", "", "", "","FALSE","T")</f>
        <v>5</v>
      </c>
      <c r="D16" s="115">
        <f ca="1" xml:space="preserve"> RTD("cqg.rtd",,"StudyData", "(Vol("&amp;$B$12&amp;"?2"&amp;")when  (LocalYear("&amp;$B$12&amp;"?2"&amp;")="&amp;$D$5&amp;" AND LocalMonth("&amp;$B$12&amp;"?2"&amp;")="&amp;$C$5&amp;" AND LocalDay("&amp;$B$12&amp;"?2"&amp;")="&amp;$B5&amp;" AND LocalHour("&amp;$B$12&amp;"?2"&amp;")="&amp;$F$1&amp;" AND LocalMinute("&amp;$B$12&amp;"?2"&amp;")="&amp;$G$1&amp;"))", "Bar", "", "Close", "5", "0", "", "", "","FALSE","T")</f>
        <v>2959</v>
      </c>
      <c r="E16" s="115" t="str">
        <f t="shared" ca="1" si="12"/>
        <v>GCE?2</v>
      </c>
      <c r="F16" s="115">
        <f t="shared" si="11"/>
        <v>8</v>
      </c>
      <c r="G16" s="117">
        <f t="shared" si="5"/>
        <v>35</v>
      </c>
      <c r="H16" s="118">
        <f t="shared" si="6"/>
        <v>0.3576388888888889</v>
      </c>
      <c r="K16" s="116">
        <f ca="1" xml:space="preserve"> IF(O16=1,"",RTD("cqg.rtd",,"StudyData",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1962</v>
      </c>
      <c r="L16" s="116">
        <f ca="1">IF(K16="",NA(),RTD("cqg.rtd",,"StudyData", "(Vol("&amp;$E$12&amp;")when  (LocalYear("&amp;$E$12&amp;")="&amp;$D$1&amp;" AND LocalMonth("&amp;$E$12&amp;")="&amp;$C$1&amp;" AND LocalDay("&amp;$E$12&amp;")="&amp;$B$1&amp;" AND LocalHour("&amp;$E$12&amp;")="&amp;F16&amp;" AND LocalMinute("&amp;$E$12&amp;")="&amp;G16&amp;"))", "Bar", "", "Close", "5", "0", "", "", "","FALSE","T"))</f>
        <v>1962</v>
      </c>
      <c r="M16" s="116">
        <f t="shared" ca="1" si="2"/>
        <v>3083.1</v>
      </c>
      <c r="O16" s="115">
        <f t="shared" si="7"/>
        <v>0</v>
      </c>
      <c r="R16" s="115">
        <f t="shared" ca="1" si="8"/>
        <v>1.5000000000000006E-2</v>
      </c>
      <c r="S16" s="115">
        <f ca="1">IF(O16=1,"",RTD("cqg.rtd",,"StudyData", "(Vol("&amp;$E$13&amp;")when  (LocalYear("&amp;$E$13&amp;")="&amp;$D$2&amp;" AND LocalMonth("&amp;$E$13&amp;")="&amp;$C$2&amp;" AND LocalDay("&amp;$E$13&amp;")="&amp;$B$2&amp;" AND LocalHour("&amp;$E$13&amp;")="&amp;F16&amp;" AND LocalMinute("&amp;$E$13&amp;")="&amp;G16&amp;"))", "Bar", "", "Close", "5", "0", "", "", "","FALSE","T"))</f>
        <v>595</v>
      </c>
      <c r="T16" s="115">
        <f ca="1">IF(O16=1,"",RTD("cqg.rtd",,"StudyData", "(Vol("&amp;$E$14&amp;")when  (LocalYear("&amp;$E$14&amp;")="&amp;$D$3&amp;" AND LocalMonth("&amp;$E$14&amp;")="&amp;$C$3&amp;" AND LocalDay("&amp;$E$14&amp;")="&amp;$B$3&amp;" AND LocalHour("&amp;$E$14&amp;")="&amp;F16&amp;" AND LocalMinute("&amp;$E$14&amp;")="&amp;G16&amp;"))", "Bar", "", "Close", "5", "0", "", "", "","FALSE","T"))</f>
        <v>2471</v>
      </c>
      <c r="U16" s="115">
        <f ca="1">IF(O16=1,"",RTD("cqg.rtd",,"StudyData", "(Vol("&amp;$E$15&amp;")when  (LocalYear("&amp;$E$15&amp;")="&amp;$D$4&amp;" AND LocalMonth("&amp;$E$15&amp;")="&amp;$C$4&amp;" AND LocalDay("&amp;$E$15&amp;")="&amp;$B$4&amp;" AND LocalHour("&amp;$E$15&amp;")="&amp;F16&amp;" AND LocalMinute("&amp;$E$15&amp;")="&amp;G16&amp;"))", "Bar", "", "Close", "5", "0", "", "", "","FALSE","T"))</f>
        <v>4413</v>
      </c>
      <c r="V16" s="115">
        <f ca="1">IF(O16=1,"",RTD("cqg.rtd",,"StudyData", "(Vol("&amp;$E$16&amp;")when  (LocalYear("&amp;$E$16&amp;")="&amp;$D$5&amp;" AND LocalMonth("&amp;$E$16&amp;")="&amp;$C$5&amp;" AND LocalDay("&amp;$E$16&amp;")="&amp;$B$5&amp;" AND LocalHour("&amp;$E$16&amp;")="&amp;F16&amp;" AND LocalMinute("&amp;$E$16&amp;")="&amp;G16&amp;"))", "Bar", "", "Close", "5", "0", "", "", "","FALSE","T"))</f>
        <v>1912</v>
      </c>
      <c r="W16" s="115">
        <f ca="1">IF(O16=1,"",RTD("cqg.rtd",,"StudyData", "(Vol("&amp;$E$17&amp;")when  (LocalYear("&amp;$E$17&amp;")="&amp;$D$6&amp;" AND LocalMonth("&amp;$E$17&amp;")="&amp;$C$6&amp;" AND LocalDay("&amp;$E$17&amp;")="&amp;$B$6&amp;" AND LocalHour("&amp;$E$17&amp;")="&amp;F16&amp;" AND LocalMinute("&amp;$E$17&amp;")="&amp;G16&amp;"))", "Bar", "", "Close", "5", "0", "", "", "","FALSE","T"))</f>
        <v>4084</v>
      </c>
      <c r="X16" s="115">
        <f ca="1">IF(O16=1,"",RTD("cqg.rtd",,"StudyData", "(Vol("&amp;$E$18&amp;")when  (LocalYear("&amp;$E$18&amp;")="&amp;$D$7&amp;" AND LocalMonth("&amp;$E$18&amp;")="&amp;$C$7&amp;" AND LocalDay("&amp;$E$18&amp;")="&amp;$B$7&amp;" AND LocalHour("&amp;$E$18&amp;")="&amp;F16&amp;" AND LocalMinute("&amp;$E$18&amp;")="&amp;G16&amp;"))", "Bar", "", "Close", "5", "0", "", "", "","FALSE","T"))</f>
        <v>8696</v>
      </c>
      <c r="Y16" s="115">
        <f ca="1">IF(O16=1,"",RTD("cqg.rtd",,"StudyData", "(Vol("&amp;$E$19&amp;")when  (LocalYear("&amp;$E$19&amp;")="&amp;$D$8&amp;" AND LocalMonth("&amp;$E$19&amp;")="&amp;$C$8&amp;" AND LocalDay("&amp;$E$19&amp;")="&amp;$B$8&amp;" AND LocalHour("&amp;$E$19&amp;")="&amp;F16&amp;" AND LocalMinute("&amp;$E$19&amp;")="&amp;G16&amp;"))", "Bar", "", "Close", "5", "0", "", "", "","FALSE","T"))</f>
        <v>3059</v>
      </c>
      <c r="Z16" s="115">
        <f ca="1">IF(O16=1,"",RTD("cqg.rtd",,"StudyData", "(Vol("&amp;$E$20&amp;")when  (LocalYear("&amp;$E$20&amp;")="&amp;$D$9&amp;" AND LocalMonth("&amp;$E$20&amp;")="&amp;$C$9&amp;" AND LocalDay("&amp;$E$20&amp;")="&amp;$B$9&amp;" AND LocalHour("&amp;$E$20&amp;")="&amp;F16&amp;" AND LocalMinute("&amp;$E$20&amp;")="&amp;G16&amp;"))", "Bar", "", "Close", "5", "0", "", "", "","FALSE","T"))</f>
        <v>1954</v>
      </c>
      <c r="AA16" s="115">
        <f ca="1">IF(O16=1,"",RTD("cqg.rtd",,"StudyData", "(Vol("&amp;$E$21&amp;")when  (LocalYear("&amp;$E$21&amp;")="&amp;$D$10&amp;" AND LocalMonth("&amp;$E$21&amp;")="&amp;$C$10&amp;" AND LocalDay("&amp;$E$21&amp;")="&amp;$B$10&amp;" AND LocalHour("&amp;$E$21&amp;")="&amp;F16&amp;" AND LocalMinute("&amp;$E$21&amp;")="&amp;G16&amp;"))", "Bar", "", "Close", "5", "0", "", "", "","FALSE","T"))</f>
        <v>1162</v>
      </c>
      <c r="AB16" s="115">
        <f ca="1">IF(O16=1,"",RTD("cqg.rtd",,"StudyData", "(Vol("&amp;$E$21&amp;")when  (LocalYear("&amp;$E$21&amp;")="&amp;$D$11&amp;" AND LocalMonth("&amp;$E$21&amp;")="&amp;$C$11&amp;" AND LocalDay("&amp;$E$21&amp;")="&amp;$B$11&amp;" AND LocalHour("&amp;$E$21&amp;")="&amp;F16&amp;" AND LocalMinute("&amp;$E$21&amp;")="&amp;G16&amp;"))", "Bar", "", "Close", "5", "0", "", "", "","FALSE","T"))</f>
        <v>2485</v>
      </c>
      <c r="AC16" s="116">
        <f t="shared" ca="1" si="3"/>
        <v>1962</v>
      </c>
      <c r="AE16" s="115" t="str">
        <f ca="1">IF($R16=1,SUM($S$1:S16),"")</f>
        <v/>
      </c>
      <c r="AF16" s="115" t="str">
        <f ca="1">IF($R16=1,SUM($T$1:T16),"")</f>
        <v/>
      </c>
      <c r="AG16" s="115" t="str">
        <f ca="1">IF($R16=1,SUM($U$1:U16),"")</f>
        <v/>
      </c>
      <c r="AH16" s="115" t="str">
        <f ca="1">IF($R16=1,SUM($V$1:V16),"")</f>
        <v/>
      </c>
      <c r="AI16" s="115" t="str">
        <f ca="1">IF($R16=1,SUM($W$1:W16),"")</f>
        <v/>
      </c>
      <c r="AJ16" s="115" t="str">
        <f ca="1">IF($R16=1,SUM($X$1:X16),"")</f>
        <v/>
      </c>
      <c r="AK16" s="115" t="str">
        <f ca="1">IF($R16=1,SUM($Y$1:Y16),"")</f>
        <v/>
      </c>
      <c r="AL16" s="115" t="str">
        <f ca="1">IF($R16=1,SUM($Z$1:Z16),"")</f>
        <v/>
      </c>
      <c r="AM16" s="115" t="str">
        <f ca="1">IF($R16=1,SUM($AA$1:AA16),"")</f>
        <v/>
      </c>
      <c r="AN16" s="115" t="str">
        <f ca="1">IF($R16=1,SUM($AB$1:AB16),"")</f>
        <v/>
      </c>
      <c r="AO16" s="115" t="str">
        <f ca="1">IF($R16=1,SUM($AC$1:AC16),"")</f>
        <v/>
      </c>
      <c r="AQ16" s="120" t="str">
        <f t="shared" si="9"/>
        <v>8:35</v>
      </c>
    </row>
    <row r="17" spans="1:43" x14ac:dyDescent="0.3">
      <c r="A17" s="124">
        <f t="shared" ref="A17:A26" ca="1" si="14">IF(B16=2,A16-3,A16-1)</f>
        <v>42415.387468402776</v>
      </c>
      <c r="B17" s="115">
        <f t="shared" ca="1" si="13"/>
        <v>2</v>
      </c>
      <c r="C17" s="115">
        <f ca="1" xml:space="preserve"> RTD("cqg.rtd",,"StudyData", "(Vol("&amp;$B$12&amp;"?1"&amp;")when  (LocalYear("&amp;$B$12&amp;"?1"&amp;")="&amp;$D$6&amp;" AND LocalMonth("&amp;$B$12&amp;"?1"&amp;")="&amp;$C$6&amp;" AND LocalDay("&amp;$B$12&amp;"?1"&amp;")="&amp;$B6&amp;" AND LocalHour("&amp;$B$12&amp;"?1"&amp;")="&amp;$F$1&amp;" AND LocalMinute("&amp;$B$12&amp;"?1"&amp;")="&amp;$G$1&amp;"))", "Bar", "", "Close", "5", "0", "", "", "","FALSE","T")</f>
        <v>8</v>
      </c>
      <c r="D17" s="115">
        <f ca="1" xml:space="preserve"> RTD("cqg.rtd",,"StudyData", "(Vol("&amp;$B$12&amp;"?2"&amp;")when  (LocalYear("&amp;$B$12&amp;"?2"&amp;")="&amp;$D$6&amp;" AND LocalMonth("&amp;$B$12&amp;"?2"&amp;")="&amp;$C$6&amp;" AND LocalDay("&amp;$B$12&amp;"?2"&amp;")="&amp;$B6&amp;" AND LocalHour("&amp;$B$12&amp;"?2"&amp;")="&amp;$F$1&amp;" AND LocalMinute("&amp;$B$12&amp;"?2"&amp;")="&amp;$G$1&amp;"))", "Bar", "", "Close", "5", "0", "", "", "","FALSE","T")</f>
        <v>2612</v>
      </c>
      <c r="E17" s="115" t="str">
        <f t="shared" ca="1" si="12"/>
        <v>GCE?2</v>
      </c>
      <c r="F17" s="115">
        <f t="shared" si="11"/>
        <v>8</v>
      </c>
      <c r="G17" s="117">
        <f t="shared" si="5"/>
        <v>40</v>
      </c>
      <c r="H17" s="118">
        <f t="shared" si="6"/>
        <v>0.3611111111111111</v>
      </c>
      <c r="K17" s="116">
        <f ca="1" xml:space="preserve"> IF(O17=1,"",RTD("cqg.rtd",,"StudyData",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4349</v>
      </c>
      <c r="L17" s="116">
        <f ca="1">IF(K17="",NA(),RTD("cqg.rtd",,"StudyData", "(Vol("&amp;$E$12&amp;")when  (LocalYear("&amp;$E$12&amp;")="&amp;$D$1&amp;" AND LocalMonth("&amp;$E$12&amp;")="&amp;$C$1&amp;" AND LocalDay("&amp;$E$12&amp;")="&amp;$B$1&amp;" AND LocalHour("&amp;$E$12&amp;")="&amp;F17&amp;" AND LocalMinute("&amp;$E$12&amp;")="&amp;G17&amp;"))", "Bar", "", "Close", "5", "0", "", "", "","FALSE","T"))</f>
        <v>4349</v>
      </c>
      <c r="M17" s="116">
        <f t="shared" ca="1" si="2"/>
        <v>2253.9</v>
      </c>
      <c r="O17" s="115">
        <f t="shared" si="7"/>
        <v>0</v>
      </c>
      <c r="R17" s="115">
        <f t="shared" ca="1" si="8"/>
        <v>1.6000000000000007E-2</v>
      </c>
      <c r="S17" s="115">
        <f ca="1">IF(O17=1,"",RTD("cqg.rtd",,"StudyData", "(Vol("&amp;$E$13&amp;")when  (LocalYear("&amp;$E$13&amp;")="&amp;$D$2&amp;" AND LocalMonth("&amp;$E$13&amp;")="&amp;$C$2&amp;" AND LocalDay("&amp;$E$13&amp;")="&amp;$B$2&amp;" AND LocalHour("&amp;$E$13&amp;")="&amp;F17&amp;" AND LocalMinute("&amp;$E$13&amp;")="&amp;G17&amp;"))", "Bar", "", "Close", "5", "0", "", "", "","FALSE","T"))</f>
        <v>427</v>
      </c>
      <c r="T17" s="115">
        <f ca="1">IF(O17=1,"",RTD("cqg.rtd",,"StudyData", "(Vol("&amp;$E$14&amp;")when  (LocalYear("&amp;$E$14&amp;")="&amp;$D$3&amp;" AND LocalMonth("&amp;$E$14&amp;")="&amp;$C$3&amp;" AND LocalDay("&amp;$E$14&amp;")="&amp;$B$3&amp;" AND LocalHour("&amp;$E$14&amp;")="&amp;F17&amp;" AND LocalMinute("&amp;$E$14&amp;")="&amp;G17&amp;"))", "Bar", "", "Close", "5", "0", "", "", "","FALSE","T"))</f>
        <v>1935</v>
      </c>
      <c r="U17" s="115">
        <f ca="1">IF(O17=1,"",RTD("cqg.rtd",,"StudyData", "(Vol("&amp;$E$15&amp;")when  (LocalYear("&amp;$E$15&amp;")="&amp;$D$4&amp;" AND LocalMonth("&amp;$E$15&amp;")="&amp;$C$4&amp;" AND LocalDay("&amp;$E$15&amp;")="&amp;$B$4&amp;" AND LocalHour("&amp;$E$15&amp;")="&amp;F17&amp;" AND LocalMinute("&amp;$E$15&amp;")="&amp;G17&amp;"))", "Bar", "", "Close", "5", "0", "", "", "","FALSE","T"))</f>
        <v>3879</v>
      </c>
      <c r="V17" s="115">
        <f ca="1">IF(O17=1,"",RTD("cqg.rtd",,"StudyData", "(Vol("&amp;$E$16&amp;")when  (LocalYear("&amp;$E$16&amp;")="&amp;$D$5&amp;" AND LocalMonth("&amp;$E$16&amp;")="&amp;$C$5&amp;" AND LocalDay("&amp;$E$16&amp;")="&amp;$B$5&amp;" AND LocalHour("&amp;$E$16&amp;")="&amp;F17&amp;" AND LocalMinute("&amp;$E$16&amp;")="&amp;G17&amp;"))", "Bar", "", "Close", "5", "0", "", "", "","FALSE","T"))</f>
        <v>2238</v>
      </c>
      <c r="W17" s="115">
        <f ca="1">IF(O17=1,"",RTD("cqg.rtd",,"StudyData", "(Vol("&amp;$E$17&amp;")when  (LocalYear("&amp;$E$17&amp;")="&amp;$D$6&amp;" AND LocalMonth("&amp;$E$17&amp;")="&amp;$C$6&amp;" AND LocalDay("&amp;$E$17&amp;")="&amp;$B$6&amp;" AND LocalHour("&amp;$E$17&amp;")="&amp;F17&amp;" AND LocalMinute("&amp;$E$17&amp;")="&amp;G17&amp;"))", "Bar", "", "Close", "5", "0", "", "", "","FALSE","T"))</f>
        <v>2971</v>
      </c>
      <c r="X17" s="115">
        <f ca="1">IF(O17=1,"",RTD("cqg.rtd",,"StudyData", "(Vol("&amp;$E$18&amp;")when  (LocalYear("&amp;$E$18&amp;")="&amp;$D$7&amp;" AND LocalMonth("&amp;$E$18&amp;")="&amp;$C$7&amp;" AND LocalDay("&amp;$E$18&amp;")="&amp;$B$7&amp;" AND LocalHour("&amp;$E$18&amp;")="&amp;F17&amp;" AND LocalMinute("&amp;$E$18&amp;")="&amp;G17&amp;"))", "Bar", "", "Close", "5", "0", "", "", "","FALSE","T"))</f>
        <v>3535</v>
      </c>
      <c r="Y17" s="115">
        <f ca="1">IF(O17=1,"",RTD("cqg.rtd",,"StudyData", "(Vol("&amp;$E$19&amp;")when  (LocalYear("&amp;$E$19&amp;")="&amp;$D$8&amp;" AND LocalMonth("&amp;$E$19&amp;")="&amp;$C$8&amp;" AND LocalDay("&amp;$E$19&amp;")="&amp;$B$8&amp;" AND LocalHour("&amp;$E$19&amp;")="&amp;F17&amp;" AND LocalMinute("&amp;$E$19&amp;")="&amp;G17&amp;"))", "Bar", "", "Close", "5", "0", "", "", "","FALSE","T"))</f>
        <v>2248</v>
      </c>
      <c r="Z17" s="115">
        <f ca="1">IF(O17=1,"",RTD("cqg.rtd",,"StudyData", "(Vol("&amp;$E$20&amp;")when  (LocalYear("&amp;$E$20&amp;")="&amp;$D$9&amp;" AND LocalMonth("&amp;$E$20&amp;")="&amp;$C$9&amp;" AND LocalDay("&amp;$E$20&amp;")="&amp;$B$9&amp;" AND LocalHour("&amp;$E$20&amp;")="&amp;F17&amp;" AND LocalMinute("&amp;$E$20&amp;")="&amp;G17&amp;"))", "Bar", "", "Close", "5", "0", "", "", "","FALSE","T"))</f>
        <v>2095</v>
      </c>
      <c r="AA17" s="115">
        <f ca="1">IF(O17=1,"",RTD("cqg.rtd",,"StudyData", "(Vol("&amp;$E$21&amp;")when  (LocalYear("&amp;$E$21&amp;")="&amp;$D$10&amp;" AND LocalMonth("&amp;$E$21&amp;")="&amp;$C$10&amp;" AND LocalDay("&amp;$E$21&amp;")="&amp;$B$10&amp;" AND LocalHour("&amp;$E$21&amp;")="&amp;F17&amp;" AND LocalMinute("&amp;$E$21&amp;")="&amp;G17&amp;"))", "Bar", "", "Close", "5", "0", "", "", "","FALSE","T"))</f>
        <v>1323</v>
      </c>
      <c r="AB17" s="115">
        <f ca="1">IF(O17=1,"",RTD("cqg.rtd",,"StudyData", "(Vol("&amp;$E$21&amp;")when  (LocalYear("&amp;$E$21&amp;")="&amp;$D$11&amp;" AND LocalMonth("&amp;$E$21&amp;")="&amp;$C$11&amp;" AND LocalDay("&amp;$E$21&amp;")="&amp;$B$11&amp;" AND LocalHour("&amp;$E$21&amp;")="&amp;F17&amp;" AND LocalMinute("&amp;$E$21&amp;")="&amp;G17&amp;"))", "Bar", "", "Close", "5", "0", "", "", "","FALSE","T"))</f>
        <v>1888</v>
      </c>
      <c r="AC17" s="116">
        <f t="shared" ca="1" si="3"/>
        <v>4349</v>
      </c>
      <c r="AE17" s="115" t="str">
        <f ca="1">IF($R17=1,SUM($S$1:S17),"")</f>
        <v/>
      </c>
      <c r="AF17" s="115" t="str">
        <f ca="1">IF($R17=1,SUM($T$1:T17),"")</f>
        <v/>
      </c>
      <c r="AG17" s="115" t="str">
        <f ca="1">IF($R17=1,SUM($U$1:U17),"")</f>
        <v/>
      </c>
      <c r="AH17" s="115" t="str">
        <f ca="1">IF($R17=1,SUM($V$1:V17),"")</f>
        <v/>
      </c>
      <c r="AI17" s="115" t="str">
        <f ca="1">IF($R17=1,SUM($W$1:W17),"")</f>
        <v/>
      </c>
      <c r="AJ17" s="115" t="str">
        <f ca="1">IF($R17=1,SUM($X$1:X17),"")</f>
        <v/>
      </c>
      <c r="AK17" s="115" t="str">
        <f ca="1">IF($R17=1,SUM($Y$1:Y17),"")</f>
        <v/>
      </c>
      <c r="AL17" s="115" t="str">
        <f ca="1">IF($R17=1,SUM($Z$1:Z17),"")</f>
        <v/>
      </c>
      <c r="AM17" s="115" t="str">
        <f ca="1">IF($R17=1,SUM($AA$1:AA17),"")</f>
        <v/>
      </c>
      <c r="AN17" s="115" t="str">
        <f ca="1">IF($R17=1,SUM($AB$1:AB17),"")</f>
        <v/>
      </c>
      <c r="AO17" s="115" t="str">
        <f ca="1">IF($R17=1,SUM($AC$1:AC17),"")</f>
        <v/>
      </c>
      <c r="AQ17" s="120" t="str">
        <f t="shared" si="9"/>
        <v>8:40</v>
      </c>
    </row>
    <row r="18" spans="1:43" x14ac:dyDescent="0.3">
      <c r="A18" s="124">
        <f t="shared" ca="1" si="14"/>
        <v>42412.387468402776</v>
      </c>
      <c r="B18" s="115">
        <f t="shared" ca="1" si="13"/>
        <v>6</v>
      </c>
      <c r="C18" s="115">
        <f ca="1" xml:space="preserve"> RTD("cqg.rtd",,"StudyData", "(Vol("&amp;$B$12&amp;"?1"&amp;")when  (LocalYear("&amp;$B$12&amp;"?1"&amp;")="&amp;$D$7&amp;" AND LocalMonth("&amp;$B$12&amp;"?1"&amp;")="&amp;$C$7&amp;" AND LocalDay("&amp;$B$12&amp;"?1"&amp;")="&amp;$B7&amp;" AND LocalHour("&amp;$B$12&amp;"?1"&amp;")="&amp;$F$1&amp;" AND LocalMinute("&amp;$B$12&amp;"?1"&amp;")="&amp;$G$1&amp;"))", "Bar", "", "Close", "5", "0", "", "", "","FALSE","T")</f>
        <v>1</v>
      </c>
      <c r="D18" s="115">
        <f ca="1" xml:space="preserve"> RTD("cqg.rtd",,"StudyData", "(Vol("&amp;$B$12&amp;"?2"&amp;")when  (LocalYear("&amp;$B$12&amp;"?2"&amp;")="&amp;$D$7&amp;" AND LocalMonth("&amp;$B$12&amp;"?2"&amp;")="&amp;$C$7&amp;" AND LocalDay("&amp;$B$12&amp;"?2"&amp;")="&amp;$B7&amp;" AND LocalHour("&amp;$B$12&amp;"?2"&amp;")="&amp;$F$1&amp;" AND LocalMinute("&amp;$B$12&amp;"?2"&amp;")="&amp;$G$1&amp;"))", "Bar", "", "Close", "5", "0", "", "", "","FALSE","T")</f>
        <v>2183</v>
      </c>
      <c r="E18" s="115" t="str">
        <f t="shared" ca="1" si="12"/>
        <v>GCE?2</v>
      </c>
      <c r="F18" s="115">
        <f t="shared" si="11"/>
        <v>8</v>
      </c>
      <c r="G18" s="117">
        <f t="shared" si="5"/>
        <v>45</v>
      </c>
      <c r="H18" s="118">
        <f t="shared" si="6"/>
        <v>0.36458333333333331</v>
      </c>
      <c r="K18" s="116">
        <f ca="1" xml:space="preserve"> IF(O18=1,"",RTD("cqg.rtd",,"StudyData",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3838</v>
      </c>
      <c r="L18" s="116">
        <f ca="1">IF(K18="",NA(),RTD("cqg.rtd",,"StudyData", "(Vol("&amp;$E$12&amp;")when  (LocalYear("&amp;$E$12&amp;")="&amp;$D$1&amp;" AND LocalMonth("&amp;$E$12&amp;")="&amp;$C$1&amp;" AND LocalDay("&amp;$E$12&amp;")="&amp;$B$1&amp;" AND LocalHour("&amp;$E$12&amp;")="&amp;F18&amp;" AND LocalMinute("&amp;$E$12&amp;")="&amp;G18&amp;"))", "Bar", "", "Close", "5", "0", "", "", "","FALSE","T"))</f>
        <v>3838</v>
      </c>
      <c r="M18" s="116">
        <f t="shared" ca="1" si="2"/>
        <v>2160.8000000000002</v>
      </c>
      <c r="O18" s="115">
        <f t="shared" si="7"/>
        <v>0</v>
      </c>
      <c r="R18" s="115">
        <f t="shared" ca="1" si="8"/>
        <v>1.7000000000000008E-2</v>
      </c>
      <c r="S18" s="115">
        <f ca="1">IF(O18=1,"",RTD("cqg.rtd",,"StudyData", "(Vol("&amp;$E$13&amp;")when  (LocalYear("&amp;$E$13&amp;")="&amp;$D$2&amp;" AND LocalMonth("&amp;$E$13&amp;")="&amp;$C$2&amp;" AND LocalDay("&amp;$E$13&amp;")="&amp;$B$2&amp;" AND LocalHour("&amp;$E$13&amp;")="&amp;F18&amp;" AND LocalMinute("&amp;$E$13&amp;")="&amp;G18&amp;"))", "Bar", "", "Close", "5", "0", "", "", "","FALSE","T"))</f>
        <v>726</v>
      </c>
      <c r="T18" s="115">
        <f ca="1">IF(O18=1,"",RTD("cqg.rtd",,"StudyData", "(Vol("&amp;$E$14&amp;")when  (LocalYear("&amp;$E$14&amp;")="&amp;$D$3&amp;" AND LocalMonth("&amp;$E$14&amp;")="&amp;$C$3&amp;" AND LocalDay("&amp;$E$14&amp;")="&amp;$B$3&amp;" AND LocalHour("&amp;$E$14&amp;")="&amp;F18&amp;" AND LocalMinute("&amp;$E$14&amp;")="&amp;G18&amp;"))", "Bar", "", "Close", "5", "0", "", "", "","FALSE","T"))</f>
        <v>1453</v>
      </c>
      <c r="U18" s="115">
        <f ca="1">IF(O18=1,"",RTD("cqg.rtd",,"StudyData", "(Vol("&amp;$E$15&amp;")when  (LocalYear("&amp;$E$15&amp;")="&amp;$D$4&amp;" AND LocalMonth("&amp;$E$15&amp;")="&amp;$C$4&amp;" AND LocalDay("&amp;$E$15&amp;")="&amp;$B$4&amp;" AND LocalHour("&amp;$E$15&amp;")="&amp;F18&amp;" AND LocalMinute("&amp;$E$15&amp;")="&amp;G18&amp;"))", "Bar", "", "Close", "5", "0", "", "", "","FALSE","T"))</f>
        <v>2799</v>
      </c>
      <c r="V18" s="115">
        <f ca="1">IF(O18=1,"",RTD("cqg.rtd",,"StudyData", "(Vol("&amp;$E$16&amp;")when  (LocalYear("&amp;$E$16&amp;")="&amp;$D$5&amp;" AND LocalMonth("&amp;$E$16&amp;")="&amp;$C$5&amp;" AND LocalDay("&amp;$E$16&amp;")="&amp;$B$5&amp;" AND LocalHour("&amp;$E$16&amp;")="&amp;F18&amp;" AND LocalMinute("&amp;$E$16&amp;")="&amp;G18&amp;"))", "Bar", "", "Close", "5", "0", "", "", "","FALSE","T"))</f>
        <v>2228</v>
      </c>
      <c r="W18" s="115">
        <f ca="1">IF(O18=1,"",RTD("cqg.rtd",,"StudyData", "(Vol("&amp;$E$17&amp;")when  (LocalYear("&amp;$E$17&amp;")="&amp;$D$6&amp;" AND LocalMonth("&amp;$E$17&amp;")="&amp;$C$6&amp;" AND LocalDay("&amp;$E$17&amp;")="&amp;$B$6&amp;" AND LocalHour("&amp;$E$17&amp;")="&amp;F18&amp;" AND LocalMinute("&amp;$E$17&amp;")="&amp;G18&amp;"))", "Bar", "", "Close", "5", "0", "", "", "","FALSE","T"))</f>
        <v>2199</v>
      </c>
      <c r="X18" s="115">
        <f ca="1">IF(O18=1,"",RTD("cqg.rtd",,"StudyData", "(Vol("&amp;$E$18&amp;")when  (LocalYear("&amp;$E$18&amp;")="&amp;$D$7&amp;" AND LocalMonth("&amp;$E$18&amp;")="&amp;$C$7&amp;" AND LocalDay("&amp;$E$18&amp;")="&amp;$B$7&amp;" AND LocalHour("&amp;$E$18&amp;")="&amp;F18&amp;" AND LocalMinute("&amp;$E$18&amp;")="&amp;G18&amp;"))", "Bar", "", "Close", "5", "0", "", "", "","FALSE","T"))</f>
        <v>3412</v>
      </c>
      <c r="Y18" s="115">
        <f ca="1">IF(O18=1,"",RTD("cqg.rtd",,"StudyData", "(Vol("&amp;$E$19&amp;")when  (LocalYear("&amp;$E$19&amp;")="&amp;$D$8&amp;" AND LocalMonth("&amp;$E$19&amp;")="&amp;$C$8&amp;" AND LocalDay("&amp;$E$19&amp;")="&amp;$B$8&amp;" AND LocalHour("&amp;$E$19&amp;")="&amp;F18&amp;" AND LocalMinute("&amp;$E$19&amp;")="&amp;G18&amp;"))", "Bar", "", "Close", "5", "0", "", "", "","FALSE","T"))</f>
        <v>3492</v>
      </c>
      <c r="Z18" s="115">
        <f ca="1">IF(O18=1,"",RTD("cqg.rtd",,"StudyData", "(Vol("&amp;$E$20&amp;")when  (LocalYear("&amp;$E$20&amp;")="&amp;$D$9&amp;" AND LocalMonth("&amp;$E$20&amp;")="&amp;$C$9&amp;" AND LocalDay("&amp;$E$20&amp;")="&amp;$B$9&amp;" AND LocalHour("&amp;$E$20&amp;")="&amp;F18&amp;" AND LocalMinute("&amp;$E$20&amp;")="&amp;G18&amp;"))", "Bar", "", "Close", "5", "0", "", "", "","FALSE","T"))</f>
        <v>2038</v>
      </c>
      <c r="AA18" s="115">
        <f ca="1">IF(O18=1,"",RTD("cqg.rtd",,"StudyData", "(Vol("&amp;$E$21&amp;")when  (LocalYear("&amp;$E$21&amp;")="&amp;$D$10&amp;" AND LocalMonth("&amp;$E$21&amp;")="&amp;$C$10&amp;" AND LocalDay("&amp;$E$21&amp;")="&amp;$B$10&amp;" AND LocalHour("&amp;$E$21&amp;")="&amp;F18&amp;" AND LocalMinute("&amp;$E$21&amp;")="&amp;G18&amp;"))", "Bar", "", "Close", "5", "0", "", "", "","FALSE","T"))</f>
        <v>2398</v>
      </c>
      <c r="AB18" s="115">
        <f ca="1">IF(O18=1,"",RTD("cqg.rtd",,"StudyData", "(Vol("&amp;$E$21&amp;")when  (LocalYear("&amp;$E$21&amp;")="&amp;$D$11&amp;" AND LocalMonth("&amp;$E$21&amp;")="&amp;$C$11&amp;" AND LocalDay("&amp;$E$21&amp;")="&amp;$B$11&amp;" AND LocalHour("&amp;$E$21&amp;")="&amp;F18&amp;" AND LocalMinute("&amp;$E$21&amp;")="&amp;G18&amp;"))", "Bar", "", "Close", "5", "0", "", "", "","FALSE","T"))</f>
        <v>863</v>
      </c>
      <c r="AC18" s="116">
        <f t="shared" ca="1" si="3"/>
        <v>3838</v>
      </c>
      <c r="AE18" s="115" t="str">
        <f ca="1">IF($R18=1,SUM($S$1:S18),"")</f>
        <v/>
      </c>
      <c r="AF18" s="115" t="str">
        <f ca="1">IF($R18=1,SUM($T$1:T18),"")</f>
        <v/>
      </c>
      <c r="AG18" s="115" t="str">
        <f ca="1">IF($R18=1,SUM($U$1:U18),"")</f>
        <v/>
      </c>
      <c r="AH18" s="115" t="str">
        <f ca="1">IF($R18=1,SUM($V$1:V18),"")</f>
        <v/>
      </c>
      <c r="AI18" s="115" t="str">
        <f ca="1">IF($R18=1,SUM($W$1:W18),"")</f>
        <v/>
      </c>
      <c r="AJ18" s="115" t="str">
        <f ca="1">IF($R18=1,SUM($X$1:X18),"")</f>
        <v/>
      </c>
      <c r="AK18" s="115" t="str">
        <f ca="1">IF($R18=1,SUM($Y$1:Y18),"")</f>
        <v/>
      </c>
      <c r="AL18" s="115" t="str">
        <f ca="1">IF($R18=1,SUM($Z$1:Z18),"")</f>
        <v/>
      </c>
      <c r="AM18" s="115" t="str">
        <f ca="1">IF($R18=1,SUM($AA$1:AA18),"")</f>
        <v/>
      </c>
      <c r="AN18" s="115" t="str">
        <f ca="1">IF($R18=1,SUM($AB$1:AB18),"")</f>
        <v/>
      </c>
      <c r="AO18" s="115" t="str">
        <f ca="1">IF($R18=1,SUM($AC$1:AC18),"")</f>
        <v/>
      </c>
      <c r="AQ18" s="120" t="str">
        <f t="shared" si="9"/>
        <v>8:45</v>
      </c>
    </row>
    <row r="19" spans="1:43" x14ac:dyDescent="0.3">
      <c r="A19" s="124">
        <f t="shared" ca="1" si="14"/>
        <v>42411.387468402776</v>
      </c>
      <c r="B19" s="115">
        <f t="shared" ca="1" si="13"/>
        <v>5</v>
      </c>
      <c r="C19" s="115">
        <f ca="1" xml:space="preserve"> RTD("cqg.rtd",,"StudyData", "(Vol("&amp;$B$12&amp;"?1"&amp;")when  (LocalYear("&amp;$B$12&amp;"?1"&amp;")="&amp;$D$8&amp;" AND LocalMonth("&amp;$B$12&amp;"?1"&amp;")="&amp;$C$8&amp;" AND LocalDay("&amp;$B$12&amp;"?1"&amp;")="&amp;$B8&amp;" AND LocalHour("&amp;$B$12&amp;"?1"&amp;")="&amp;$F$1&amp;" AND LocalMinute("&amp;$B$12&amp;"?1"&amp;")="&amp;$G$1&amp;"))", "Bar", "", "Close", "5", "0", "", "", "","FALSE","T")</f>
        <v>8</v>
      </c>
      <c r="D19" s="115">
        <f ca="1" xml:space="preserve"> RTD("cqg.rtd",,"StudyData", "(Vol("&amp;$B$12&amp;"?2"&amp;")when  (LocalYear("&amp;$B$12&amp;"?2"&amp;")="&amp;$D$8&amp;" AND LocalMonth("&amp;$B$12&amp;"?2"&amp;")="&amp;$C$8&amp;" AND LocalDay("&amp;$B$12&amp;"?2"&amp;")="&amp;$B8&amp;" AND LocalHour("&amp;$B$12&amp;"?2"&amp;")="&amp;$F$1&amp;" AND LocalMinute("&amp;$B$12&amp;"?2"&amp;")="&amp;$G$1&amp;"))", "Bar", "", "Close", "5", "0", "", "", "","FALSE","T")</f>
        <v>1630</v>
      </c>
      <c r="E19" s="115" t="str">
        <f t="shared" ca="1" si="12"/>
        <v>GCE?2</v>
      </c>
      <c r="F19" s="115">
        <f t="shared" si="11"/>
        <v>8</v>
      </c>
      <c r="G19" s="117">
        <f t="shared" si="5"/>
        <v>50</v>
      </c>
      <c r="H19" s="118">
        <f t="shared" si="6"/>
        <v>0.36805555555555558</v>
      </c>
      <c r="K19" s="116">
        <f ca="1" xml:space="preserve"> IF(O19=1,"",RTD("cqg.rtd",,"StudyData",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3078</v>
      </c>
      <c r="L19" s="116">
        <f ca="1">IF(K19="",NA(),RTD("cqg.rtd",,"StudyData", "(Vol("&amp;$E$12&amp;")when  (LocalYear("&amp;$E$12&amp;")="&amp;$D$1&amp;" AND LocalMonth("&amp;$E$12&amp;")="&amp;$C$1&amp;" AND LocalDay("&amp;$E$12&amp;")="&amp;$B$1&amp;" AND LocalHour("&amp;$E$12&amp;")="&amp;F19&amp;" AND LocalMinute("&amp;$E$12&amp;")="&amp;G19&amp;"))", "Bar", "", "Close", "5", "0", "", "", "","FALSE","T"))</f>
        <v>3078</v>
      </c>
      <c r="M19" s="116">
        <f t="shared" ca="1" si="2"/>
        <v>2515.3000000000002</v>
      </c>
      <c r="O19" s="115">
        <f t="shared" si="7"/>
        <v>0</v>
      </c>
      <c r="R19" s="115">
        <f t="shared" ca="1" si="8"/>
        <v>1.8000000000000009E-2</v>
      </c>
      <c r="S19" s="115">
        <f ca="1">IF(O19=1,"",RTD("cqg.rtd",,"StudyData", "(Vol("&amp;$E$13&amp;")when  (LocalYear("&amp;$E$13&amp;")="&amp;$D$2&amp;" AND LocalMonth("&amp;$E$13&amp;")="&amp;$C$2&amp;" AND LocalDay("&amp;$E$13&amp;")="&amp;$B$2&amp;" AND LocalHour("&amp;$E$13&amp;")="&amp;F19&amp;" AND LocalMinute("&amp;$E$13&amp;")="&amp;G19&amp;"))", "Bar", "", "Close", "5", "0", "", "", "","FALSE","T"))</f>
        <v>368</v>
      </c>
      <c r="T19" s="115">
        <f ca="1">IF(O19=1,"",RTD("cqg.rtd",,"StudyData", "(Vol("&amp;$E$14&amp;")when  (LocalYear("&amp;$E$14&amp;")="&amp;$D$3&amp;" AND LocalMonth("&amp;$E$14&amp;")="&amp;$C$3&amp;" AND LocalDay("&amp;$E$14&amp;")="&amp;$B$3&amp;" AND LocalHour("&amp;$E$14&amp;")="&amp;F19&amp;" AND LocalMinute("&amp;$E$14&amp;")="&amp;G19&amp;"))", "Bar", "", "Close", "5", "0", "", "", "","FALSE","T"))</f>
        <v>2449</v>
      </c>
      <c r="U19" s="115">
        <f ca="1">IF(O19=1,"",RTD("cqg.rtd",,"StudyData", "(Vol("&amp;$E$15&amp;")when  (LocalYear("&amp;$E$15&amp;")="&amp;$D$4&amp;" AND LocalMonth("&amp;$E$15&amp;")="&amp;$C$4&amp;" AND LocalDay("&amp;$E$15&amp;")="&amp;$B$4&amp;" AND LocalHour("&amp;$E$15&amp;")="&amp;F19&amp;" AND LocalMinute("&amp;$E$15&amp;")="&amp;G19&amp;"))", "Bar", "", "Close", "5", "0", "", "", "","FALSE","T"))</f>
        <v>2532</v>
      </c>
      <c r="V19" s="115">
        <f ca="1">IF(O19=1,"",RTD("cqg.rtd",,"StudyData", "(Vol("&amp;$E$16&amp;")when  (LocalYear("&amp;$E$16&amp;")="&amp;$D$5&amp;" AND LocalMonth("&amp;$E$16&amp;")="&amp;$C$5&amp;" AND LocalDay("&amp;$E$16&amp;")="&amp;$B$5&amp;" AND LocalHour("&amp;$E$16&amp;")="&amp;F19&amp;" AND LocalMinute("&amp;$E$16&amp;")="&amp;G19&amp;"))", "Bar", "", "Close", "5", "0", "", "", "","FALSE","T"))</f>
        <v>1396</v>
      </c>
      <c r="W19" s="115">
        <f ca="1">IF(O19=1,"",RTD("cqg.rtd",,"StudyData", "(Vol("&amp;$E$17&amp;")when  (LocalYear("&amp;$E$17&amp;")="&amp;$D$6&amp;" AND LocalMonth("&amp;$E$17&amp;")="&amp;$C$6&amp;" AND LocalDay("&amp;$E$17&amp;")="&amp;$B$6&amp;" AND LocalHour("&amp;$E$17&amp;")="&amp;F19&amp;" AND LocalMinute("&amp;$E$17&amp;")="&amp;G19&amp;"))", "Bar", "", "Close", "5", "0", "", "", "","FALSE","T"))</f>
        <v>3605</v>
      </c>
      <c r="X19" s="115">
        <f ca="1">IF(O19=1,"",RTD("cqg.rtd",,"StudyData", "(Vol("&amp;$E$18&amp;")when  (LocalYear("&amp;$E$18&amp;")="&amp;$D$7&amp;" AND LocalMonth("&amp;$E$18&amp;")="&amp;$C$7&amp;" AND LocalDay("&amp;$E$18&amp;")="&amp;$B$7&amp;" AND LocalHour("&amp;$E$18&amp;")="&amp;F19&amp;" AND LocalMinute("&amp;$E$18&amp;")="&amp;G19&amp;"))", "Bar", "", "Close", "5", "0", "", "", "","FALSE","T"))</f>
        <v>4081</v>
      </c>
      <c r="Y19" s="115">
        <f ca="1">IF(O19=1,"",RTD("cqg.rtd",,"StudyData", "(Vol("&amp;$E$19&amp;")when  (LocalYear("&amp;$E$19&amp;")="&amp;$D$8&amp;" AND LocalMonth("&amp;$E$19&amp;")="&amp;$C$8&amp;" AND LocalDay("&amp;$E$19&amp;")="&amp;$B$8&amp;" AND LocalHour("&amp;$E$19&amp;")="&amp;F19&amp;" AND LocalMinute("&amp;$E$19&amp;")="&amp;G19&amp;"))", "Bar", "", "Close", "5", "0", "", "", "","FALSE","T"))</f>
        <v>3427</v>
      </c>
      <c r="Z19" s="115">
        <f ca="1">IF(O19=1,"",RTD("cqg.rtd",,"StudyData", "(Vol("&amp;$E$20&amp;")when  (LocalYear("&amp;$E$20&amp;")="&amp;$D$9&amp;" AND LocalMonth("&amp;$E$20&amp;")="&amp;$C$9&amp;" AND LocalDay("&amp;$E$20&amp;")="&amp;$B$9&amp;" AND LocalHour("&amp;$E$20&amp;")="&amp;F19&amp;" AND LocalMinute("&amp;$E$20&amp;")="&amp;G19&amp;"))", "Bar", "", "Close", "5", "0", "", "", "","FALSE","T"))</f>
        <v>1341</v>
      </c>
      <c r="AA19" s="115">
        <f ca="1">IF(O19=1,"",RTD("cqg.rtd",,"StudyData", "(Vol("&amp;$E$21&amp;")when  (LocalYear("&amp;$E$21&amp;")="&amp;$D$10&amp;" AND LocalMonth("&amp;$E$21&amp;")="&amp;$C$10&amp;" AND LocalDay("&amp;$E$21&amp;")="&amp;$B$10&amp;" AND LocalHour("&amp;$E$21&amp;")="&amp;F19&amp;" AND LocalMinute("&amp;$E$21&amp;")="&amp;G19&amp;"))", "Bar", "", "Close", "5", "0", "", "", "","FALSE","T"))</f>
        <v>1913</v>
      </c>
      <c r="AB19" s="115">
        <f ca="1">IF(O19=1,"",RTD("cqg.rtd",,"StudyData", "(Vol("&amp;$E$21&amp;")when  (LocalYear("&amp;$E$21&amp;")="&amp;$D$11&amp;" AND LocalMonth("&amp;$E$21&amp;")="&amp;$C$11&amp;" AND LocalDay("&amp;$E$21&amp;")="&amp;$B$11&amp;" AND LocalHour("&amp;$E$21&amp;")="&amp;F19&amp;" AND LocalMinute("&amp;$E$21&amp;")="&amp;G19&amp;"))", "Bar", "", "Close", "5", "0", "", "", "","FALSE","T"))</f>
        <v>4041</v>
      </c>
      <c r="AC19" s="116">
        <f t="shared" ca="1" si="3"/>
        <v>3078</v>
      </c>
      <c r="AE19" s="115" t="str">
        <f ca="1">IF($R19=1,SUM($S$1:S19),"")</f>
        <v/>
      </c>
      <c r="AF19" s="115" t="str">
        <f ca="1">IF($R19=1,SUM($T$1:T19),"")</f>
        <v/>
      </c>
      <c r="AG19" s="115" t="str">
        <f ca="1">IF($R19=1,SUM($U$1:U19),"")</f>
        <v/>
      </c>
      <c r="AH19" s="115" t="str">
        <f ca="1">IF($R19=1,SUM($V$1:V19),"")</f>
        <v/>
      </c>
      <c r="AI19" s="115" t="str">
        <f ca="1">IF($R19=1,SUM($W$1:W19),"")</f>
        <v/>
      </c>
      <c r="AJ19" s="115" t="str">
        <f ca="1">IF($R19=1,SUM($X$1:X19),"")</f>
        <v/>
      </c>
      <c r="AK19" s="115" t="str">
        <f ca="1">IF($R19=1,SUM($Y$1:Y19),"")</f>
        <v/>
      </c>
      <c r="AL19" s="115" t="str">
        <f ca="1">IF($R19=1,SUM($Z$1:Z19),"")</f>
        <v/>
      </c>
      <c r="AM19" s="115" t="str">
        <f ca="1">IF($R19=1,SUM($AA$1:AA19),"")</f>
        <v/>
      </c>
      <c r="AN19" s="115" t="str">
        <f ca="1">IF($R19=1,SUM($AB$1:AB19),"")</f>
        <v/>
      </c>
      <c r="AO19" s="115" t="str">
        <f ca="1">IF($R19=1,SUM($AC$1:AC19),"")</f>
        <v/>
      </c>
      <c r="AQ19" s="120" t="str">
        <f t="shared" si="9"/>
        <v>8:50</v>
      </c>
    </row>
    <row r="20" spans="1:43" x14ac:dyDescent="0.3">
      <c r="A20" s="124">
        <f t="shared" ca="1" si="14"/>
        <v>42410.387468402776</v>
      </c>
      <c r="B20" s="115">
        <f t="shared" ca="1" si="13"/>
        <v>4</v>
      </c>
      <c r="C20" s="115">
        <f ca="1" xml:space="preserve"> RTD("cqg.rtd",,"StudyData", "(Vol("&amp;$B$12&amp;"?1"&amp;")when  (LocalYear("&amp;$B$12&amp;"?1"&amp;")="&amp;$D$9&amp;" AND LocalMonth("&amp;$B$12&amp;"?1"&amp;")="&amp;$C$9&amp;" AND LocalDay("&amp;$B$12&amp;"?1"&amp;")="&amp;$B9&amp;" AND LocalHour("&amp;$B$12&amp;"?1"&amp;")="&amp;$F$1&amp;" AND LocalMinute("&amp;$B$12&amp;"?1"&amp;")="&amp;$G$1&amp;"))", "Bar", "", "Close", "5", "0", "", "", "","FALSE","T")</f>
        <v>13</v>
      </c>
      <c r="D20" s="115">
        <f ca="1" xml:space="preserve"> RTD("cqg.rtd",,"StudyData", "(Vol("&amp;$B$12&amp;"?2"&amp;")when  (LocalYear("&amp;$B$12&amp;"?2"&amp;")="&amp;$D$9&amp;" AND LocalMonth("&amp;$B$12&amp;"?2"&amp;")="&amp;$C$9&amp;" AND LocalDay("&amp;$B$12&amp;"?2"&amp;")="&amp;$B9&amp;" AND LocalHour("&amp;$B$12&amp;"?2"&amp;")="&amp;$F$1&amp;" AND LocalMinute("&amp;$B$12&amp;"?2"&amp;")="&amp;$G$1&amp;"))", "Bar", "", "Close", "5", "0", "", "", "","FALSE","T")</f>
        <v>5234</v>
      </c>
      <c r="E20" s="115" t="str">
        <f t="shared" ca="1" si="12"/>
        <v>GCE?2</v>
      </c>
      <c r="F20" s="115">
        <f t="shared" si="11"/>
        <v>8</v>
      </c>
      <c r="G20" s="117">
        <f t="shared" si="5"/>
        <v>55</v>
      </c>
      <c r="H20" s="118">
        <f t="shared" si="6"/>
        <v>0.37152777777777773</v>
      </c>
      <c r="K20" s="116">
        <f ca="1" xml:space="preserve"> IF(O20=1,"",RTD("cqg.rtd",,"StudyData",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1215</v>
      </c>
      <c r="L20" s="116">
        <f ca="1">IF(K20="",NA(),RTD("cqg.rtd",,"StudyData", "(Vol("&amp;$E$12&amp;")when  (LocalYear("&amp;$E$12&amp;")="&amp;$D$1&amp;" AND LocalMonth("&amp;$E$12&amp;")="&amp;$C$1&amp;" AND LocalDay("&amp;$E$12&amp;")="&amp;$B$1&amp;" AND LocalHour("&amp;$E$12&amp;")="&amp;F20&amp;" AND LocalMinute("&amp;$E$12&amp;")="&amp;G20&amp;"))", "Bar", "", "Close", "5", "0", "", "", "","FALSE","T"))</f>
        <v>1215</v>
      </c>
      <c r="M20" s="116">
        <f t="shared" ca="1" si="2"/>
        <v>1901.3</v>
      </c>
      <c r="O20" s="115">
        <f t="shared" si="7"/>
        <v>0</v>
      </c>
      <c r="R20" s="115">
        <f t="shared" ca="1" si="8"/>
        <v>1.900000000000001E-2</v>
      </c>
      <c r="S20" s="115">
        <f ca="1">IF(O20=1,"",RTD("cqg.rtd",,"StudyData", "(Vol("&amp;$E$13&amp;")when  (LocalYear("&amp;$E$13&amp;")="&amp;$D$2&amp;" AND LocalMonth("&amp;$E$13&amp;")="&amp;$C$2&amp;" AND LocalDay("&amp;$E$13&amp;")="&amp;$B$2&amp;" AND LocalHour("&amp;$E$13&amp;")="&amp;F20&amp;" AND LocalMinute("&amp;$E$13&amp;")="&amp;G20&amp;"))", "Bar", "", "Close", "5", "0", "", "", "","FALSE","T"))</f>
        <v>229</v>
      </c>
      <c r="T20" s="115">
        <f ca="1">IF(O20=1,"",RTD("cqg.rtd",,"StudyData", "(Vol("&amp;$E$14&amp;")when  (LocalYear("&amp;$E$14&amp;")="&amp;$D$3&amp;" AND LocalMonth("&amp;$E$14&amp;")="&amp;$C$3&amp;" AND LocalDay("&amp;$E$14&amp;")="&amp;$B$3&amp;" AND LocalHour("&amp;$E$14&amp;")="&amp;F20&amp;" AND LocalMinute("&amp;$E$14&amp;")="&amp;G20&amp;"))", "Bar", "", "Close", "5", "0", "", "", "","FALSE","T"))</f>
        <v>1110</v>
      </c>
      <c r="U20" s="115">
        <f ca="1">IF(O20=1,"",RTD("cqg.rtd",,"StudyData", "(Vol("&amp;$E$15&amp;")when  (LocalYear("&amp;$E$15&amp;")="&amp;$D$4&amp;" AND LocalMonth("&amp;$E$15&amp;")="&amp;$C$4&amp;" AND LocalDay("&amp;$E$15&amp;")="&amp;$B$4&amp;" AND LocalHour("&amp;$E$15&amp;")="&amp;F20&amp;" AND LocalMinute("&amp;$E$15&amp;")="&amp;G20&amp;"))", "Bar", "", "Close", "5", "0", "", "", "","FALSE","T"))</f>
        <v>2565</v>
      </c>
      <c r="V20" s="115">
        <f ca="1">IF(O20=1,"",RTD("cqg.rtd",,"StudyData", "(Vol("&amp;$E$16&amp;")when  (LocalYear("&amp;$E$16&amp;")="&amp;$D$5&amp;" AND LocalMonth("&amp;$E$16&amp;")="&amp;$C$5&amp;" AND LocalDay("&amp;$E$16&amp;")="&amp;$B$5&amp;" AND LocalHour("&amp;$E$16&amp;")="&amp;F20&amp;" AND LocalMinute("&amp;$E$16&amp;")="&amp;G20&amp;"))", "Bar", "", "Close", "5", "0", "", "", "","FALSE","T"))</f>
        <v>1725</v>
      </c>
      <c r="W20" s="115">
        <f ca="1">IF(O20=1,"",RTD("cqg.rtd",,"StudyData", "(Vol("&amp;$E$17&amp;")when  (LocalYear("&amp;$E$17&amp;")="&amp;$D$6&amp;" AND LocalMonth("&amp;$E$17&amp;")="&amp;$C$6&amp;" AND LocalDay("&amp;$E$17&amp;")="&amp;$B$6&amp;" AND LocalHour("&amp;$E$17&amp;")="&amp;F20&amp;" AND LocalMinute("&amp;$E$17&amp;")="&amp;G20&amp;"))", "Bar", "", "Close", "5", "0", "", "", "","FALSE","T"))</f>
        <v>1876</v>
      </c>
      <c r="X20" s="115">
        <f ca="1">IF(O20=1,"",RTD("cqg.rtd",,"StudyData", "(Vol("&amp;$E$18&amp;")when  (LocalYear("&amp;$E$18&amp;")="&amp;$D$7&amp;" AND LocalMonth("&amp;$E$18&amp;")="&amp;$C$7&amp;" AND LocalDay("&amp;$E$18&amp;")="&amp;$B$7&amp;" AND LocalHour("&amp;$E$18&amp;")="&amp;F20&amp;" AND LocalMinute("&amp;$E$18&amp;")="&amp;G20&amp;"))", "Bar", "", "Close", "5", "0", "", "", "","FALSE","T"))</f>
        <v>4955</v>
      </c>
      <c r="Y20" s="115">
        <f ca="1">IF(O20=1,"",RTD("cqg.rtd",,"StudyData", "(Vol("&amp;$E$19&amp;")when  (LocalYear("&amp;$E$19&amp;")="&amp;$D$8&amp;" AND LocalMonth("&amp;$E$19&amp;")="&amp;$C$8&amp;" AND LocalDay("&amp;$E$19&amp;")="&amp;$B$8&amp;" AND LocalHour("&amp;$E$19&amp;")="&amp;F20&amp;" AND LocalMinute("&amp;$E$19&amp;")="&amp;G20&amp;"))", "Bar", "", "Close", "5", "0", "", "", "","FALSE","T"))</f>
        <v>1669</v>
      </c>
      <c r="Z20" s="115">
        <f ca="1">IF(O20=1,"",RTD("cqg.rtd",,"StudyData", "(Vol("&amp;$E$20&amp;")when  (LocalYear("&amp;$E$20&amp;")="&amp;$D$9&amp;" AND LocalMonth("&amp;$E$20&amp;")="&amp;$C$9&amp;" AND LocalDay("&amp;$E$20&amp;")="&amp;$B$9&amp;" AND LocalHour("&amp;$E$20&amp;")="&amp;F20&amp;" AND LocalMinute("&amp;$E$20&amp;")="&amp;G20&amp;"))", "Bar", "", "Close", "5", "0", "", "", "","FALSE","T"))</f>
        <v>1008</v>
      </c>
      <c r="AA20" s="115">
        <f ca="1">IF(O20=1,"",RTD("cqg.rtd",,"StudyData", "(Vol("&amp;$E$21&amp;")when  (LocalYear("&amp;$E$21&amp;")="&amp;$D$10&amp;" AND LocalMonth("&amp;$E$21&amp;")="&amp;$C$10&amp;" AND LocalDay("&amp;$E$21&amp;")="&amp;$B$10&amp;" AND LocalHour("&amp;$E$21&amp;")="&amp;F20&amp;" AND LocalMinute("&amp;$E$21&amp;")="&amp;G20&amp;"))", "Bar", "", "Close", "5", "0", "", "", "","FALSE","T"))</f>
        <v>2141</v>
      </c>
      <c r="AB20" s="115">
        <f ca="1">IF(O20=1,"",RTD("cqg.rtd",,"StudyData", "(Vol("&amp;$E$21&amp;")when  (LocalYear("&amp;$E$21&amp;")="&amp;$D$11&amp;" AND LocalMonth("&amp;$E$21&amp;")="&amp;$C$11&amp;" AND LocalDay("&amp;$E$21&amp;")="&amp;$B$11&amp;" AND LocalHour("&amp;$E$21&amp;")="&amp;F20&amp;" AND LocalMinute("&amp;$E$21&amp;")="&amp;G20&amp;"))", "Bar", "", "Close", "5", "0", "", "", "","FALSE","T"))</f>
        <v>1735</v>
      </c>
      <c r="AC20" s="116">
        <f t="shared" ca="1" si="3"/>
        <v>1215</v>
      </c>
      <c r="AE20" s="115" t="str">
        <f ca="1">IF($R20=1,SUM($S$1:S20),"")</f>
        <v/>
      </c>
      <c r="AF20" s="115" t="str">
        <f ca="1">IF($R20=1,SUM($T$1:T20),"")</f>
        <v/>
      </c>
      <c r="AG20" s="115" t="str">
        <f ca="1">IF($R20=1,SUM($U$1:U20),"")</f>
        <v/>
      </c>
      <c r="AH20" s="115" t="str">
        <f ca="1">IF($R20=1,SUM($V$1:V20),"")</f>
        <v/>
      </c>
      <c r="AI20" s="115" t="str">
        <f ca="1">IF($R20=1,SUM($W$1:W20),"")</f>
        <v/>
      </c>
      <c r="AJ20" s="115" t="str">
        <f ca="1">IF($R20=1,SUM($X$1:X20),"")</f>
        <v/>
      </c>
      <c r="AK20" s="115" t="str">
        <f ca="1">IF($R20=1,SUM($Y$1:Y20),"")</f>
        <v/>
      </c>
      <c r="AL20" s="115" t="str">
        <f ca="1">IF($R20=1,SUM($Z$1:Z20),"")</f>
        <v/>
      </c>
      <c r="AM20" s="115" t="str">
        <f ca="1">IF($R20=1,SUM($AA$1:AA20),"")</f>
        <v/>
      </c>
      <c r="AN20" s="115" t="str">
        <f ca="1">IF($R20=1,SUM($AB$1:AB20),"")</f>
        <v/>
      </c>
      <c r="AO20" s="115" t="str">
        <f ca="1">IF($R20=1,SUM($AC$1:AC20),"")</f>
        <v/>
      </c>
      <c r="AQ20" s="120" t="str">
        <f t="shared" si="9"/>
        <v>8:55</v>
      </c>
    </row>
    <row r="21" spans="1:43" x14ac:dyDescent="0.3">
      <c r="A21" s="124">
        <f t="shared" ca="1" si="14"/>
        <v>42409.387468402776</v>
      </c>
      <c r="B21" s="115">
        <f t="shared" ca="1" si="13"/>
        <v>3</v>
      </c>
      <c r="C21" s="115">
        <f ca="1" xml:space="preserve"> RTD("cqg.rtd",,"StudyData", "(Vol("&amp;$B$12&amp;"?1"&amp;")when  (LocalYear("&amp;$B$12&amp;"?1"&amp;")="&amp;$D$10&amp;" AND LocalMonth("&amp;$B$12&amp;"?1"&amp;")="&amp;$C$10&amp;" AND LocalDay("&amp;$B$12&amp;"?1"&amp;")="&amp;$B10&amp;" AND LocalHour("&amp;$B$12&amp;"?1"&amp;")="&amp;$F$1&amp;" AND LocalMinute("&amp;$B$12&amp;"?1"&amp;")="&amp;$G$1&amp;"))", "Bar", "", "Close", "5", "0", "", "", "","FALSE","T")</f>
        <v>3</v>
      </c>
      <c r="D21" s="115">
        <f ca="1" xml:space="preserve"> RTD("cqg.rtd",,"StudyData", "(Vol("&amp;$B$12&amp;"?2"&amp;")when  (LocalYear("&amp;$B$12&amp;"?2"&amp;")="&amp;$D$10&amp;" AND LocalMonth("&amp;$B$12&amp;"?2"&amp;")="&amp;$C$10&amp;" AND LocalDay("&amp;$B$12&amp;"?2"&amp;")="&amp;$B10&amp;" AND LocalHour("&amp;$B$12&amp;"?2"&amp;")="&amp;$F$1&amp;" AND LocalMinute("&amp;$B$12&amp;"?2"&amp;")="&amp;$G$1&amp;"))", "Bar", "", "Close", "5", "0", "", "", "","FALSE","T")</f>
        <v>6132</v>
      </c>
      <c r="E21" s="115" t="str">
        <f t="shared" ca="1" si="12"/>
        <v>GCE?2</v>
      </c>
      <c r="F21" s="115">
        <f t="shared" si="11"/>
        <v>9</v>
      </c>
      <c r="G21" s="117" t="str">
        <f t="shared" si="5"/>
        <v>00</v>
      </c>
      <c r="H21" s="118">
        <f t="shared" si="6"/>
        <v>0.375</v>
      </c>
      <c r="K21" s="116">
        <f ca="1" xml:space="preserve"> IF(O21=1,"",RTD("cqg.rtd",,"StudyData",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2683</v>
      </c>
      <c r="L21" s="116">
        <f ca="1">IF(K21="",NA(),RTD("cqg.rtd",,"StudyData", "(Vol("&amp;$E$12&amp;")when  (LocalYear("&amp;$E$12&amp;")="&amp;$D$1&amp;" AND LocalMonth("&amp;$E$12&amp;")="&amp;$C$1&amp;" AND LocalDay("&amp;$E$12&amp;")="&amp;$B$1&amp;" AND LocalHour("&amp;$E$12&amp;")="&amp;F21&amp;" AND LocalMinute("&amp;$E$12&amp;")="&amp;G21&amp;"))", "Bar", "", "Close", "5", "0", "", "", "","FALSE","T"))</f>
        <v>2683</v>
      </c>
      <c r="M21" s="116">
        <f t="shared" ca="1" si="2"/>
        <v>3943.3</v>
      </c>
      <c r="O21" s="115">
        <f t="shared" si="7"/>
        <v>0</v>
      </c>
      <c r="R21" s="115">
        <f t="shared" ca="1" si="8"/>
        <v>2.0000000000000011E-2</v>
      </c>
      <c r="S21" s="115">
        <f ca="1">IF(O21=1,"",RTD("cqg.rtd",,"StudyData", "(Vol("&amp;$E$13&amp;")when  (LocalYear("&amp;$E$13&amp;")="&amp;$D$2&amp;" AND LocalMonth("&amp;$E$13&amp;")="&amp;$C$2&amp;" AND LocalDay("&amp;$E$13&amp;")="&amp;$B$2&amp;" AND LocalHour("&amp;$E$13&amp;")="&amp;F21&amp;" AND LocalMinute("&amp;$E$13&amp;")="&amp;G21&amp;"))", "Bar", "", "Close", "5", "0", "", "", "","FALSE","T"))</f>
        <v>3031</v>
      </c>
      <c r="T21" s="115">
        <f ca="1">IF(O21=1,"",RTD("cqg.rtd",,"StudyData", "(Vol("&amp;$E$14&amp;")when  (LocalYear("&amp;$E$14&amp;")="&amp;$D$3&amp;" AND LocalMonth("&amp;$E$14&amp;")="&amp;$C$3&amp;" AND LocalDay("&amp;$E$14&amp;")="&amp;$B$3&amp;" AND LocalHour("&amp;$E$14&amp;")="&amp;F21&amp;" AND LocalMinute("&amp;$E$14&amp;")="&amp;G21&amp;"))", "Bar", "", "Close", "5", "0", "", "", "","FALSE","T"))</f>
        <v>3618</v>
      </c>
      <c r="U21" s="115">
        <f ca="1">IF(O21=1,"",RTD("cqg.rtd",,"StudyData", "(Vol("&amp;$E$15&amp;")when  (LocalYear("&amp;$E$15&amp;")="&amp;$D$4&amp;" AND LocalMonth("&amp;$E$15&amp;")="&amp;$C$4&amp;" AND LocalDay("&amp;$E$15&amp;")="&amp;$B$4&amp;" AND LocalHour("&amp;$E$15&amp;")="&amp;F21&amp;" AND LocalMinute("&amp;$E$15&amp;")="&amp;G21&amp;"))", "Bar", "", "Close", "5", "0", "", "", "","FALSE","T"))</f>
        <v>4471</v>
      </c>
      <c r="V21" s="115">
        <f ca="1">IF(O21=1,"",RTD("cqg.rtd",,"StudyData", "(Vol("&amp;$E$16&amp;")when  (LocalYear("&amp;$E$16&amp;")="&amp;$D$5&amp;" AND LocalMonth("&amp;$E$16&amp;")="&amp;$C$5&amp;" AND LocalDay("&amp;$E$16&amp;")="&amp;$B$5&amp;" AND LocalHour("&amp;$E$16&amp;")="&amp;F21&amp;" AND LocalMinute("&amp;$E$16&amp;")="&amp;G21&amp;"))", "Bar", "", "Close", "5", "0", "", "", "","FALSE","T"))</f>
        <v>2056</v>
      </c>
      <c r="W21" s="115">
        <f ca="1">IF(O21=1,"",RTD("cqg.rtd",,"StudyData", "(Vol("&amp;$E$17&amp;")when  (LocalYear("&amp;$E$17&amp;")="&amp;$D$6&amp;" AND LocalMonth("&amp;$E$17&amp;")="&amp;$C$6&amp;" AND LocalDay("&amp;$E$17&amp;")="&amp;$B$6&amp;" AND LocalHour("&amp;$E$17&amp;")="&amp;F21&amp;" AND LocalMinute("&amp;$E$17&amp;")="&amp;G21&amp;"))", "Bar", "", "Close", "5", "0", "", "", "","FALSE","T"))</f>
        <v>4122</v>
      </c>
      <c r="X21" s="115">
        <f ca="1">IF(O21=1,"",RTD("cqg.rtd",,"StudyData", "(Vol("&amp;$E$18&amp;")when  (LocalYear("&amp;$E$18&amp;")="&amp;$D$7&amp;" AND LocalMonth("&amp;$E$18&amp;")="&amp;$C$7&amp;" AND LocalDay("&amp;$E$18&amp;")="&amp;$B$7&amp;" AND LocalHour("&amp;$E$18&amp;")="&amp;F21&amp;" AND LocalMinute("&amp;$E$18&amp;")="&amp;G21&amp;"))", "Bar", "", "Close", "5", "0", "", "", "","FALSE","T"))</f>
        <v>4959</v>
      </c>
      <c r="Y21" s="115">
        <f ca="1">IF(O21=1,"",RTD("cqg.rtd",,"StudyData", "(Vol("&amp;$E$19&amp;")when  (LocalYear("&amp;$E$19&amp;")="&amp;$D$8&amp;" AND LocalMonth("&amp;$E$19&amp;")="&amp;$C$8&amp;" AND LocalDay("&amp;$E$19&amp;")="&amp;$B$8&amp;" AND LocalHour("&amp;$E$19&amp;")="&amp;F21&amp;" AND LocalMinute("&amp;$E$19&amp;")="&amp;G21&amp;"))", "Bar", "", "Close", "5", "0", "", "", "","FALSE","T"))</f>
        <v>3880</v>
      </c>
      <c r="Z21" s="115">
        <f ca="1">IF(O21=1,"",RTD("cqg.rtd",,"StudyData", "(Vol("&amp;$E$20&amp;")when  (LocalYear("&amp;$E$20&amp;")="&amp;$D$9&amp;" AND LocalMonth("&amp;$E$20&amp;")="&amp;$C$9&amp;" AND LocalDay("&amp;$E$20&amp;")="&amp;$B$9&amp;" AND LocalHour("&amp;$E$20&amp;")="&amp;F21&amp;" AND LocalMinute("&amp;$E$20&amp;")="&amp;G21&amp;"))", "Bar", "", "Close", "5", "0", "", "", "","FALSE","T"))</f>
        <v>4079</v>
      </c>
      <c r="AA21" s="115">
        <f ca="1">IF(O21=1,"",RTD("cqg.rtd",,"StudyData", "(Vol("&amp;$E$21&amp;")when  (LocalYear("&amp;$E$21&amp;")="&amp;$D$10&amp;" AND LocalMonth("&amp;$E$21&amp;")="&amp;$C$10&amp;" AND LocalDay("&amp;$E$21&amp;")="&amp;$B$10&amp;" AND LocalHour("&amp;$E$21&amp;")="&amp;F21&amp;" AND LocalMinute("&amp;$E$21&amp;")="&amp;G21&amp;"))", "Bar", "", "Close", "5", "0", "", "", "","FALSE","T"))</f>
        <v>8057</v>
      </c>
      <c r="AB21" s="115">
        <f ca="1">IF(O21=1,"",RTD("cqg.rtd",,"StudyData", "(Vol("&amp;$E$21&amp;")when  (LocalYear("&amp;$E$21&amp;")="&amp;$D$11&amp;" AND LocalMonth("&amp;$E$21&amp;")="&amp;$C$11&amp;" AND LocalDay("&amp;$E$21&amp;")="&amp;$B$11&amp;" AND LocalHour("&amp;$E$21&amp;")="&amp;F21&amp;" AND LocalMinute("&amp;$E$21&amp;")="&amp;G21&amp;"))", "Bar", "", "Close", "5", "0", "", "", "","FALSE","T"))</f>
        <v>1160</v>
      </c>
      <c r="AC21" s="116">
        <f t="shared" ca="1" si="3"/>
        <v>2683</v>
      </c>
      <c r="AE21" s="115" t="str">
        <f ca="1">IF($R21=1,SUM($S$1:S21),"")</f>
        <v/>
      </c>
      <c r="AF21" s="115" t="str">
        <f ca="1">IF($R21=1,SUM($T$1:T21),"")</f>
        <v/>
      </c>
      <c r="AG21" s="115" t="str">
        <f ca="1">IF($R21=1,SUM($U$1:U21),"")</f>
        <v/>
      </c>
      <c r="AH21" s="115" t="str">
        <f ca="1">IF($R21=1,SUM($V$1:V21),"")</f>
        <v/>
      </c>
      <c r="AI21" s="115" t="str">
        <f ca="1">IF($R21=1,SUM($W$1:W21),"")</f>
        <v/>
      </c>
      <c r="AJ21" s="115" t="str">
        <f ca="1">IF($R21=1,SUM($X$1:X21),"")</f>
        <v/>
      </c>
      <c r="AK21" s="115" t="str">
        <f ca="1">IF($R21=1,SUM($Y$1:Y21),"")</f>
        <v/>
      </c>
      <c r="AL21" s="115" t="str">
        <f ca="1">IF($R21=1,SUM($Z$1:Z21),"")</f>
        <v/>
      </c>
      <c r="AM21" s="115" t="str">
        <f ca="1">IF($R21=1,SUM($AA$1:AA21),"")</f>
        <v/>
      </c>
      <c r="AN21" s="115" t="str">
        <f ca="1">IF($R21=1,SUM($AB$1:AB21),"")</f>
        <v/>
      </c>
      <c r="AO21" s="115" t="str">
        <f ca="1">IF($R21=1,SUM($AC$1:AC21),"")</f>
        <v/>
      </c>
      <c r="AQ21" s="120" t="str">
        <f t="shared" si="9"/>
        <v>9:00</v>
      </c>
    </row>
    <row r="22" spans="1:43" x14ac:dyDescent="0.3">
      <c r="A22" s="124">
        <f t="shared" ca="1" si="14"/>
        <v>42408.387468402776</v>
      </c>
      <c r="B22" s="115">
        <f t="shared" ca="1" si="13"/>
        <v>2</v>
      </c>
      <c r="F22" s="115">
        <f t="shared" si="11"/>
        <v>9</v>
      </c>
      <c r="G22" s="117" t="str">
        <f t="shared" si="5"/>
        <v>05</v>
      </c>
      <c r="H22" s="118">
        <f t="shared" si="6"/>
        <v>0.37847222222222227</v>
      </c>
      <c r="K22" s="116">
        <f ca="1" xml:space="preserve"> IF(O22=1,"",RTD("cqg.rtd",,"StudyData",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1929</v>
      </c>
      <c r="L22" s="116">
        <f ca="1">IF(K22="",NA(),RTD("cqg.rtd",,"StudyData", "(Vol("&amp;$E$12&amp;")when  (LocalYear("&amp;$E$12&amp;")="&amp;$D$1&amp;" AND LocalMonth("&amp;$E$12&amp;")="&amp;$C$1&amp;" AND LocalDay("&amp;$E$12&amp;")="&amp;$B$1&amp;" AND LocalHour("&amp;$E$12&amp;")="&amp;F22&amp;" AND LocalMinute("&amp;$E$12&amp;")="&amp;G22&amp;"))", "Bar", "", "Close", "5", "0", "", "", "","FALSE","T"))</f>
        <v>1929</v>
      </c>
      <c r="M22" s="116">
        <f t="shared" ca="1" si="2"/>
        <v>2007.5</v>
      </c>
      <c r="O22" s="115">
        <f t="shared" si="7"/>
        <v>0</v>
      </c>
      <c r="R22" s="115">
        <f t="shared" ca="1" si="8"/>
        <v>2.1000000000000012E-2</v>
      </c>
      <c r="S22" s="115">
        <f ca="1">IF(O22=1,"",RTD("cqg.rtd",,"StudyData", "(Vol("&amp;$E$13&amp;")when  (LocalYear("&amp;$E$13&amp;")="&amp;$D$2&amp;" AND LocalMonth("&amp;$E$13&amp;")="&amp;$C$2&amp;" AND LocalDay("&amp;$E$13&amp;")="&amp;$B$2&amp;" AND LocalHour("&amp;$E$13&amp;")="&amp;F22&amp;" AND LocalMinute("&amp;$E$13&amp;")="&amp;G22&amp;"))", "Bar", "", "Close", "5", "0", "", "", "","FALSE","T"))</f>
        <v>874</v>
      </c>
      <c r="T22" s="115">
        <f ca="1">IF(O22=1,"",RTD("cqg.rtd",,"StudyData", "(Vol("&amp;$E$14&amp;")when  (LocalYear("&amp;$E$14&amp;")="&amp;$D$3&amp;" AND LocalMonth("&amp;$E$14&amp;")="&amp;$C$3&amp;" AND LocalDay("&amp;$E$14&amp;")="&amp;$B$3&amp;" AND LocalHour("&amp;$E$14&amp;")="&amp;F22&amp;" AND LocalMinute("&amp;$E$14&amp;")="&amp;G22&amp;"))", "Bar", "", "Close", "5", "0", "", "", "","FALSE","T"))</f>
        <v>1933</v>
      </c>
      <c r="U22" s="115">
        <f ca="1">IF(O22=1,"",RTD("cqg.rtd",,"StudyData", "(Vol("&amp;$E$15&amp;")when  (LocalYear("&amp;$E$15&amp;")="&amp;$D$4&amp;" AND LocalMonth("&amp;$E$15&amp;")="&amp;$C$4&amp;" AND LocalDay("&amp;$E$15&amp;")="&amp;$B$4&amp;" AND LocalHour("&amp;$E$15&amp;")="&amp;F22&amp;" AND LocalMinute("&amp;$E$15&amp;")="&amp;G22&amp;"))", "Bar", "", "Close", "5", "0", "", "", "","FALSE","T"))</f>
        <v>2912</v>
      </c>
      <c r="V22" s="115">
        <f ca="1">IF(O22=1,"",RTD("cqg.rtd",,"StudyData", "(Vol("&amp;$E$16&amp;")when  (LocalYear("&amp;$E$16&amp;")="&amp;$D$5&amp;" AND LocalMonth("&amp;$E$16&amp;")="&amp;$C$5&amp;" AND LocalDay("&amp;$E$16&amp;")="&amp;$B$5&amp;" AND LocalHour("&amp;$E$16&amp;")="&amp;F22&amp;" AND LocalMinute("&amp;$E$16&amp;")="&amp;G22&amp;"))", "Bar", "", "Close", "5", "0", "", "", "","FALSE","T"))</f>
        <v>1129</v>
      </c>
      <c r="W22" s="115">
        <f ca="1">IF(O22=1,"",RTD("cqg.rtd",,"StudyData", "(Vol("&amp;$E$17&amp;")when  (LocalYear("&amp;$E$17&amp;")="&amp;$D$6&amp;" AND LocalMonth("&amp;$E$17&amp;")="&amp;$C$6&amp;" AND LocalDay("&amp;$E$17&amp;")="&amp;$B$6&amp;" AND LocalHour("&amp;$E$17&amp;")="&amp;F22&amp;" AND LocalMinute("&amp;$E$17&amp;")="&amp;G22&amp;"))", "Bar", "", "Close", "5", "0", "", "", "","FALSE","T"))</f>
        <v>2383</v>
      </c>
      <c r="X22" s="115">
        <f ca="1">IF(O22=1,"",RTD("cqg.rtd",,"StudyData", "(Vol("&amp;$E$18&amp;")when  (LocalYear("&amp;$E$18&amp;")="&amp;$D$7&amp;" AND LocalMonth("&amp;$E$18&amp;")="&amp;$C$7&amp;" AND LocalDay("&amp;$E$18&amp;")="&amp;$B$7&amp;" AND LocalHour("&amp;$E$18&amp;")="&amp;F22&amp;" AND LocalMinute("&amp;$E$18&amp;")="&amp;G22&amp;"))", "Bar", "", "Close", "5", "0", "", "", "","FALSE","T"))</f>
        <v>3005</v>
      </c>
      <c r="Y22" s="115">
        <f ca="1">IF(O22=1,"",RTD("cqg.rtd",,"StudyData", "(Vol("&amp;$E$19&amp;")when  (LocalYear("&amp;$E$19&amp;")="&amp;$D$8&amp;" AND LocalMonth("&amp;$E$19&amp;")="&amp;$C$8&amp;" AND LocalDay("&amp;$E$19&amp;")="&amp;$B$8&amp;" AND LocalHour("&amp;$E$19&amp;")="&amp;F22&amp;" AND LocalMinute("&amp;$E$19&amp;")="&amp;G22&amp;"))", "Bar", "", "Close", "5", "0", "", "", "","FALSE","T"))</f>
        <v>1504</v>
      </c>
      <c r="Z22" s="115">
        <f ca="1">IF(O22=1,"",RTD("cqg.rtd",,"StudyData", "(Vol("&amp;$E$20&amp;")when  (LocalYear("&amp;$E$20&amp;")="&amp;$D$9&amp;" AND LocalMonth("&amp;$E$20&amp;")="&amp;$C$9&amp;" AND LocalDay("&amp;$E$20&amp;")="&amp;$B$9&amp;" AND LocalHour("&amp;$E$20&amp;")="&amp;F22&amp;" AND LocalMinute("&amp;$E$20&amp;")="&amp;G22&amp;"))", "Bar", "", "Close", "5", "0", "", "", "","FALSE","T"))</f>
        <v>2322</v>
      </c>
      <c r="AA22" s="115">
        <f ca="1">IF(O22=1,"",RTD("cqg.rtd",,"StudyData", "(Vol("&amp;$E$21&amp;")when  (LocalYear("&amp;$E$21&amp;")="&amp;$D$10&amp;" AND LocalMonth("&amp;$E$21&amp;")="&amp;$C$10&amp;" AND LocalDay("&amp;$E$21&amp;")="&amp;$B$10&amp;" AND LocalHour("&amp;$E$21&amp;")="&amp;F22&amp;" AND LocalMinute("&amp;$E$21&amp;")="&amp;G22&amp;"))", "Bar", "", "Close", "5", "0", "", "", "","FALSE","T"))</f>
        <v>3171</v>
      </c>
      <c r="AB22" s="115">
        <f ca="1">IF(O22=1,"",RTD("cqg.rtd",,"StudyData", "(Vol("&amp;$E$21&amp;")when  (LocalYear("&amp;$E$21&amp;")="&amp;$D$11&amp;" AND LocalMonth("&amp;$E$21&amp;")="&amp;$C$11&amp;" AND LocalDay("&amp;$E$21&amp;")="&amp;$B$11&amp;" AND LocalHour("&amp;$E$21&amp;")="&amp;F22&amp;" AND LocalMinute("&amp;$E$21&amp;")="&amp;G22&amp;"))", "Bar", "", "Close", "5", "0", "", "", "","FALSE","T"))</f>
        <v>842</v>
      </c>
      <c r="AC22" s="116">
        <f t="shared" ca="1" si="3"/>
        <v>1929</v>
      </c>
      <c r="AE22" s="115" t="str">
        <f ca="1">IF($R22=1,SUM($S$1:S22),"")</f>
        <v/>
      </c>
      <c r="AF22" s="115" t="str">
        <f ca="1">IF($R22=1,SUM($T$1:T22),"")</f>
        <v/>
      </c>
      <c r="AG22" s="115" t="str">
        <f ca="1">IF($R22=1,SUM($U$1:U22),"")</f>
        <v/>
      </c>
      <c r="AH22" s="115" t="str">
        <f ca="1">IF($R22=1,SUM($V$1:V22),"")</f>
        <v/>
      </c>
      <c r="AI22" s="115" t="str">
        <f ca="1">IF($R22=1,SUM($W$1:W22),"")</f>
        <v/>
      </c>
      <c r="AJ22" s="115" t="str">
        <f ca="1">IF($R22=1,SUM($X$1:X22),"")</f>
        <v/>
      </c>
      <c r="AK22" s="115" t="str">
        <f ca="1">IF($R22=1,SUM($Y$1:Y22),"")</f>
        <v/>
      </c>
      <c r="AL22" s="115" t="str">
        <f ca="1">IF($R22=1,SUM($Z$1:Z22),"")</f>
        <v/>
      </c>
      <c r="AM22" s="115" t="str">
        <f ca="1">IF($R22=1,SUM($AA$1:AA22),"")</f>
        <v/>
      </c>
      <c r="AN22" s="115" t="str">
        <f ca="1">IF($R22=1,SUM($AB$1:AB22),"")</f>
        <v/>
      </c>
      <c r="AO22" s="115" t="str">
        <f ca="1">IF($R22=1,SUM($AC$1:AC22),"")</f>
        <v/>
      </c>
      <c r="AQ22" s="120" t="str">
        <f t="shared" si="9"/>
        <v>9:05</v>
      </c>
    </row>
    <row r="23" spans="1:43" x14ac:dyDescent="0.3">
      <c r="A23" s="124">
        <f t="shared" ca="1" si="14"/>
        <v>42405.387468402776</v>
      </c>
      <c r="B23" s="115">
        <f t="shared" ca="1" si="13"/>
        <v>6</v>
      </c>
      <c r="F23" s="115">
        <f t="shared" si="11"/>
        <v>9</v>
      </c>
      <c r="G23" s="117">
        <f t="shared" si="5"/>
        <v>10</v>
      </c>
      <c r="H23" s="118">
        <f t="shared" si="6"/>
        <v>0.38194444444444442</v>
      </c>
      <c r="K23" s="116">
        <f ca="1" xml:space="preserve"> IF(O23=1,"",RTD("cqg.rtd",,"StudyData",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1368</v>
      </c>
      <c r="L23" s="116">
        <f ca="1">IF(K23="",NA(),RTD("cqg.rtd",,"StudyData", "(Vol("&amp;$E$12&amp;")when  (LocalYear("&amp;$E$12&amp;")="&amp;$D$1&amp;" AND LocalMonth("&amp;$E$12&amp;")="&amp;$C$1&amp;" AND LocalDay("&amp;$E$12&amp;")="&amp;$B$1&amp;" AND LocalHour("&amp;$E$12&amp;")="&amp;F23&amp;" AND LocalMinute("&amp;$E$12&amp;")="&amp;G23&amp;"))", "Bar", "", "Close", "5", "0", "", "", "","FALSE","T"))</f>
        <v>1368</v>
      </c>
      <c r="M23" s="116">
        <f t="shared" ca="1" si="2"/>
        <v>2512.6</v>
      </c>
      <c r="O23" s="115">
        <f t="shared" si="7"/>
        <v>0</v>
      </c>
      <c r="R23" s="115">
        <f t="shared" ca="1" si="8"/>
        <v>2.2000000000000013E-2</v>
      </c>
      <c r="S23" s="115">
        <f ca="1">IF(O23=1,"",RTD("cqg.rtd",,"StudyData", "(Vol("&amp;$E$13&amp;")when  (LocalYear("&amp;$E$13&amp;")="&amp;$D$2&amp;" AND LocalMonth("&amp;$E$13&amp;")="&amp;$C$2&amp;" AND LocalDay("&amp;$E$13&amp;")="&amp;$B$2&amp;" AND LocalHour("&amp;$E$13&amp;")="&amp;F23&amp;" AND LocalMinute("&amp;$E$13&amp;")="&amp;G23&amp;"))", "Bar", "", "Close", "5", "0", "", "", "","FALSE","T"))</f>
        <v>1535</v>
      </c>
      <c r="T23" s="115">
        <f ca="1">IF(O23=1,"",RTD("cqg.rtd",,"StudyData", "(Vol("&amp;$E$14&amp;")when  (LocalYear("&amp;$E$14&amp;")="&amp;$D$3&amp;" AND LocalMonth("&amp;$E$14&amp;")="&amp;$C$3&amp;" AND LocalDay("&amp;$E$14&amp;")="&amp;$B$3&amp;" AND LocalHour("&amp;$E$14&amp;")="&amp;F23&amp;" AND LocalMinute("&amp;$E$14&amp;")="&amp;G23&amp;"))", "Bar", "", "Close", "5", "0", "", "", "","FALSE","T"))</f>
        <v>1861</v>
      </c>
      <c r="U23" s="115">
        <f ca="1">IF(O23=1,"",RTD("cqg.rtd",,"StudyData", "(Vol("&amp;$E$15&amp;")when  (LocalYear("&amp;$E$15&amp;")="&amp;$D$4&amp;" AND LocalMonth("&amp;$E$15&amp;")="&amp;$C$4&amp;" AND LocalDay("&amp;$E$15&amp;")="&amp;$B$4&amp;" AND LocalHour("&amp;$E$15&amp;")="&amp;F23&amp;" AND LocalMinute("&amp;$E$15&amp;")="&amp;G23&amp;"))", "Bar", "", "Close", "5", "0", "", "", "","FALSE","T"))</f>
        <v>2574</v>
      </c>
      <c r="V23" s="115">
        <f ca="1">IF(O23=1,"",RTD("cqg.rtd",,"StudyData", "(Vol("&amp;$E$16&amp;")when  (LocalYear("&amp;$E$16&amp;")="&amp;$D$5&amp;" AND LocalMonth("&amp;$E$16&amp;")="&amp;$C$5&amp;" AND LocalDay("&amp;$E$16&amp;")="&amp;$B$5&amp;" AND LocalHour("&amp;$E$16&amp;")="&amp;F23&amp;" AND LocalMinute("&amp;$E$16&amp;")="&amp;G23&amp;"))", "Bar", "", "Close", "5", "0", "", "", "","FALSE","T"))</f>
        <v>1102</v>
      </c>
      <c r="W23" s="115">
        <f ca="1">IF(O23=1,"",RTD("cqg.rtd",,"StudyData", "(Vol("&amp;$E$17&amp;")when  (LocalYear("&amp;$E$17&amp;")="&amp;$D$6&amp;" AND LocalMonth("&amp;$E$17&amp;")="&amp;$C$6&amp;" AND LocalDay("&amp;$E$17&amp;")="&amp;$B$6&amp;" AND LocalHour("&amp;$E$17&amp;")="&amp;F23&amp;" AND LocalMinute("&amp;$E$17&amp;")="&amp;G23&amp;"))", "Bar", "", "Close", "5", "0", "", "", "","FALSE","T"))</f>
        <v>2379</v>
      </c>
      <c r="X23" s="115">
        <f ca="1">IF(O23=1,"",RTD("cqg.rtd",,"StudyData", "(Vol("&amp;$E$18&amp;")when  (LocalYear("&amp;$E$18&amp;")="&amp;$D$7&amp;" AND LocalMonth("&amp;$E$18&amp;")="&amp;$C$7&amp;" AND LocalDay("&amp;$E$18&amp;")="&amp;$B$7&amp;" AND LocalHour("&amp;$E$18&amp;")="&amp;F23&amp;" AND LocalMinute("&amp;$E$18&amp;")="&amp;G23&amp;"))", "Bar", "", "Close", "5", "0", "", "", "","FALSE","T"))</f>
        <v>7254</v>
      </c>
      <c r="Y23" s="115">
        <f ca="1">IF(O23=1,"",RTD("cqg.rtd",,"StudyData", "(Vol("&amp;$E$19&amp;")when  (LocalYear("&amp;$E$19&amp;")="&amp;$D$8&amp;" AND LocalMonth("&amp;$E$19&amp;")="&amp;$C$8&amp;" AND LocalDay("&amp;$E$19&amp;")="&amp;$B$8&amp;" AND LocalHour("&amp;$E$19&amp;")="&amp;F23&amp;" AND LocalMinute("&amp;$E$19&amp;")="&amp;G23&amp;"))", "Bar", "", "Close", "5", "0", "", "", "","FALSE","T"))</f>
        <v>1641</v>
      </c>
      <c r="Z23" s="115">
        <f ca="1">IF(O23=1,"",RTD("cqg.rtd",,"StudyData", "(Vol("&amp;$E$20&amp;")when  (LocalYear("&amp;$E$20&amp;")="&amp;$D$9&amp;" AND LocalMonth("&amp;$E$20&amp;")="&amp;$C$9&amp;" AND LocalDay("&amp;$E$20&amp;")="&amp;$B$9&amp;" AND LocalHour("&amp;$E$20&amp;")="&amp;F23&amp;" AND LocalMinute("&amp;$E$20&amp;")="&amp;G23&amp;"))", "Bar", "", "Close", "5", "0", "", "", "","FALSE","T"))</f>
        <v>2186</v>
      </c>
      <c r="AA23" s="115">
        <f ca="1">IF(O23=1,"",RTD("cqg.rtd",,"StudyData", "(Vol("&amp;$E$21&amp;")when  (LocalYear("&amp;$E$21&amp;")="&amp;$D$10&amp;" AND LocalMonth("&amp;$E$21&amp;")="&amp;$C$10&amp;" AND LocalDay("&amp;$E$21&amp;")="&amp;$B$10&amp;" AND LocalHour("&amp;$E$21&amp;")="&amp;F23&amp;" AND LocalMinute("&amp;$E$21&amp;")="&amp;G23&amp;"))", "Bar", "", "Close", "5", "0", "", "", "","FALSE","T"))</f>
        <v>4014</v>
      </c>
      <c r="AB23" s="115">
        <f ca="1">IF(O23=1,"",RTD("cqg.rtd",,"StudyData", "(Vol("&amp;$E$21&amp;")when  (LocalYear("&amp;$E$21&amp;")="&amp;$D$11&amp;" AND LocalMonth("&amp;$E$21&amp;")="&amp;$C$11&amp;" AND LocalDay("&amp;$E$21&amp;")="&amp;$B$11&amp;" AND LocalHour("&amp;$E$21&amp;")="&amp;F23&amp;" AND LocalMinute("&amp;$E$21&amp;")="&amp;G23&amp;"))", "Bar", "", "Close", "5", "0", "", "", "","FALSE","T"))</f>
        <v>580</v>
      </c>
      <c r="AC23" s="116">
        <f t="shared" ca="1" si="3"/>
        <v>1368</v>
      </c>
      <c r="AE23" s="115" t="str">
        <f ca="1">IF($R23=1,SUM($S$1:S23),"")</f>
        <v/>
      </c>
      <c r="AF23" s="115" t="str">
        <f ca="1">IF($R23=1,SUM($T$1:T23),"")</f>
        <v/>
      </c>
      <c r="AG23" s="115" t="str">
        <f ca="1">IF($R23=1,SUM($U$1:U23),"")</f>
        <v/>
      </c>
      <c r="AH23" s="115" t="str">
        <f ca="1">IF($R23=1,SUM($V$1:V23),"")</f>
        <v/>
      </c>
      <c r="AI23" s="115" t="str">
        <f ca="1">IF($R23=1,SUM($W$1:W23),"")</f>
        <v/>
      </c>
      <c r="AJ23" s="115" t="str">
        <f ca="1">IF($R23=1,SUM($X$1:X23),"")</f>
        <v/>
      </c>
      <c r="AK23" s="115" t="str">
        <f ca="1">IF($R23=1,SUM($Y$1:Y23),"")</f>
        <v/>
      </c>
      <c r="AL23" s="115" t="str">
        <f ca="1">IF($R23=1,SUM($Z$1:Z23),"")</f>
        <v/>
      </c>
      <c r="AM23" s="115" t="str">
        <f ca="1">IF($R23=1,SUM($AA$1:AA23),"")</f>
        <v/>
      </c>
      <c r="AN23" s="115" t="str">
        <f ca="1">IF($R23=1,SUM($AB$1:AB23),"")</f>
        <v/>
      </c>
      <c r="AO23" s="115" t="str">
        <f ca="1">IF($R23=1,SUM($AC$1:AC23),"")</f>
        <v/>
      </c>
      <c r="AQ23" s="120" t="str">
        <f t="shared" si="9"/>
        <v>9:10</v>
      </c>
    </row>
    <row r="24" spans="1:43" x14ac:dyDescent="0.3">
      <c r="A24" s="124">
        <f t="shared" ca="1" si="14"/>
        <v>42404.387468402776</v>
      </c>
      <c r="B24" s="115">
        <f t="shared" ca="1" si="13"/>
        <v>5</v>
      </c>
      <c r="F24" s="115">
        <f t="shared" si="11"/>
        <v>9</v>
      </c>
      <c r="G24" s="117">
        <f t="shared" si="5"/>
        <v>15</v>
      </c>
      <c r="H24" s="118">
        <f t="shared" si="6"/>
        <v>0.38541666666666669</v>
      </c>
      <c r="K24" s="116">
        <f ca="1" xml:space="preserve"> IF(O24=1,"",RTD("cqg.rtd",,"StudyData",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924</v>
      </c>
      <c r="L24" s="116">
        <f ca="1">IF(K24="",NA(),RTD("cqg.rtd",,"StudyData", "(Vol("&amp;$E$12&amp;")when  (LocalYear("&amp;$E$12&amp;")="&amp;$D$1&amp;" AND LocalMonth("&amp;$E$12&amp;")="&amp;$C$1&amp;" AND LocalDay("&amp;$E$12&amp;")="&amp;$B$1&amp;" AND LocalHour("&amp;$E$12&amp;")="&amp;F24&amp;" AND LocalMinute("&amp;$E$12&amp;")="&amp;G24&amp;"))", "Bar", "", "Close", "5", "0", "", "", "","FALSE","T"))</f>
        <v>924</v>
      </c>
      <c r="M24" s="116">
        <f t="shared" ca="1" si="2"/>
        <v>2446</v>
      </c>
      <c r="O24" s="115">
        <f t="shared" si="7"/>
        <v>0</v>
      </c>
      <c r="R24" s="115">
        <f t="shared" ca="1" si="8"/>
        <v>2.3000000000000013E-2</v>
      </c>
      <c r="S24" s="115">
        <f ca="1">IF(O24=1,"",RTD("cqg.rtd",,"StudyData", "(Vol("&amp;$E$13&amp;")when  (LocalYear("&amp;$E$13&amp;")="&amp;$D$2&amp;" AND LocalMonth("&amp;$E$13&amp;")="&amp;$C$2&amp;" AND LocalDay("&amp;$E$13&amp;")="&amp;$B$2&amp;" AND LocalHour("&amp;$E$13&amp;")="&amp;F24&amp;" AND LocalMinute("&amp;$E$13&amp;")="&amp;G24&amp;"))", "Bar", "", "Close", "5", "0", "", "", "","FALSE","T"))</f>
        <v>4264</v>
      </c>
      <c r="T24" s="115">
        <f ca="1">IF(O24=1,"",RTD("cqg.rtd",,"StudyData", "(Vol("&amp;$E$14&amp;")when  (LocalYear("&amp;$E$14&amp;")="&amp;$D$3&amp;" AND LocalMonth("&amp;$E$14&amp;")="&amp;$C$3&amp;" AND LocalDay("&amp;$E$14&amp;")="&amp;$B$3&amp;" AND LocalHour("&amp;$E$14&amp;")="&amp;F24&amp;" AND LocalMinute("&amp;$E$14&amp;")="&amp;G24&amp;"))", "Bar", "", "Close", "5", "0", "", "", "","FALSE","T"))</f>
        <v>2285</v>
      </c>
      <c r="U24" s="115">
        <f ca="1">IF(O24=1,"",RTD("cqg.rtd",,"StudyData", "(Vol("&amp;$E$15&amp;")when  (LocalYear("&amp;$E$15&amp;")="&amp;$D$4&amp;" AND LocalMonth("&amp;$E$15&amp;")="&amp;$C$4&amp;" AND LocalDay("&amp;$E$15&amp;")="&amp;$B$4&amp;" AND LocalHour("&amp;$E$15&amp;")="&amp;F24&amp;" AND LocalMinute("&amp;$E$15&amp;")="&amp;G24&amp;"))", "Bar", "", "Close", "5", "0", "", "", "","FALSE","T"))</f>
        <v>1698</v>
      </c>
      <c r="V24" s="115">
        <f ca="1">IF(O24=1,"",RTD("cqg.rtd",,"StudyData", "(Vol("&amp;$E$16&amp;")when  (LocalYear("&amp;$E$16&amp;")="&amp;$D$5&amp;" AND LocalMonth("&amp;$E$16&amp;")="&amp;$C$5&amp;" AND LocalDay("&amp;$E$16&amp;")="&amp;$B$5&amp;" AND LocalHour("&amp;$E$16&amp;")="&amp;F24&amp;" AND LocalMinute("&amp;$E$16&amp;")="&amp;G24&amp;"))", "Bar", "", "Close", "5", "0", "", "", "","FALSE","T"))</f>
        <v>2687</v>
      </c>
      <c r="W24" s="115">
        <f ca="1">IF(O24=1,"",RTD("cqg.rtd",,"StudyData", "(Vol("&amp;$E$17&amp;")when  (LocalYear("&amp;$E$17&amp;")="&amp;$D$6&amp;" AND LocalMonth("&amp;$E$17&amp;")="&amp;$C$6&amp;" AND LocalDay("&amp;$E$17&amp;")="&amp;$B$6&amp;" AND LocalHour("&amp;$E$17&amp;")="&amp;F24&amp;" AND LocalMinute("&amp;$E$17&amp;")="&amp;G24&amp;"))", "Bar", "", "Close", "5", "0", "", "", "","FALSE","T"))</f>
        <v>2161</v>
      </c>
      <c r="X24" s="115">
        <f ca="1">IF(O24=1,"",RTD("cqg.rtd",,"StudyData", "(Vol("&amp;$E$18&amp;")when  (LocalYear("&amp;$E$18&amp;")="&amp;$D$7&amp;" AND LocalMonth("&amp;$E$18&amp;")="&amp;$C$7&amp;" AND LocalDay("&amp;$E$18&amp;")="&amp;$B$7&amp;" AND LocalHour("&amp;$E$18&amp;")="&amp;F24&amp;" AND LocalMinute("&amp;$E$18&amp;")="&amp;G24&amp;"))", "Bar", "", "Close", "5", "0", "", "", "","FALSE","T"))</f>
        <v>4410</v>
      </c>
      <c r="Y24" s="115">
        <f ca="1">IF(O24=1,"",RTD("cqg.rtd",,"StudyData", "(Vol("&amp;$E$19&amp;")when  (LocalYear("&amp;$E$19&amp;")="&amp;$D$8&amp;" AND LocalMonth("&amp;$E$19&amp;")="&amp;$C$8&amp;" AND LocalDay("&amp;$E$19&amp;")="&amp;$B$8&amp;" AND LocalHour("&amp;$E$19&amp;")="&amp;F24&amp;" AND LocalMinute("&amp;$E$19&amp;")="&amp;G24&amp;"))", "Bar", "", "Close", "5", "0", "", "", "","FALSE","T"))</f>
        <v>1021</v>
      </c>
      <c r="Z24" s="115">
        <f ca="1">IF(O24=1,"",RTD("cqg.rtd",,"StudyData", "(Vol("&amp;$E$20&amp;")when  (LocalYear("&amp;$E$20&amp;")="&amp;$D$9&amp;" AND LocalMonth("&amp;$E$20&amp;")="&amp;$C$9&amp;" AND LocalDay("&amp;$E$20&amp;")="&amp;$B$9&amp;" AND LocalHour("&amp;$E$20&amp;")="&amp;F24&amp;" AND LocalMinute("&amp;$E$20&amp;")="&amp;G24&amp;"))", "Bar", "", "Close", "5", "0", "", "", "","FALSE","T"))</f>
        <v>2486</v>
      </c>
      <c r="AA24" s="115">
        <f ca="1">IF(O24=1,"",RTD("cqg.rtd",,"StudyData", "(Vol("&amp;$E$21&amp;")when  (LocalYear("&amp;$E$21&amp;")="&amp;$D$10&amp;" AND LocalMonth("&amp;$E$21&amp;")="&amp;$C$10&amp;" AND LocalDay("&amp;$E$21&amp;")="&amp;$B$10&amp;" AND LocalHour("&amp;$E$21&amp;")="&amp;F24&amp;" AND LocalMinute("&amp;$E$21&amp;")="&amp;G24&amp;"))", "Bar", "", "Close", "5", "0", "", "", "","FALSE","T"))</f>
        <v>2858</v>
      </c>
      <c r="AB24" s="115">
        <f ca="1">IF(O24=1,"",RTD("cqg.rtd",,"StudyData", "(Vol("&amp;$E$21&amp;")when  (LocalYear("&amp;$E$21&amp;")="&amp;$D$11&amp;" AND LocalMonth("&amp;$E$21&amp;")="&amp;$C$11&amp;" AND LocalDay("&amp;$E$21&amp;")="&amp;$B$11&amp;" AND LocalHour("&amp;$E$21&amp;")="&amp;F24&amp;" AND LocalMinute("&amp;$E$21&amp;")="&amp;G24&amp;"))", "Bar", "", "Close", "5", "0", "", "", "","FALSE","T"))</f>
        <v>590</v>
      </c>
      <c r="AC24" s="116">
        <f t="shared" ca="1" si="3"/>
        <v>924</v>
      </c>
      <c r="AE24" s="115" t="str">
        <f ca="1">IF($R24=1,SUM($S$1:S24),"")</f>
        <v/>
      </c>
      <c r="AF24" s="115" t="str">
        <f ca="1">IF($R24=1,SUM($T$1:T24),"")</f>
        <v/>
      </c>
      <c r="AG24" s="115" t="str">
        <f ca="1">IF($R24=1,SUM($U$1:U24),"")</f>
        <v/>
      </c>
      <c r="AH24" s="115" t="str">
        <f ca="1">IF($R24=1,SUM($V$1:V24),"")</f>
        <v/>
      </c>
      <c r="AI24" s="115" t="str">
        <f ca="1">IF($R24=1,SUM($W$1:W24),"")</f>
        <v/>
      </c>
      <c r="AJ24" s="115" t="str">
        <f ca="1">IF($R24=1,SUM($X$1:X24),"")</f>
        <v/>
      </c>
      <c r="AK24" s="115" t="str">
        <f ca="1">IF($R24=1,SUM($Y$1:Y24),"")</f>
        <v/>
      </c>
      <c r="AL24" s="115" t="str">
        <f ca="1">IF($R24=1,SUM($Z$1:Z24),"")</f>
        <v/>
      </c>
      <c r="AM24" s="115" t="str">
        <f ca="1">IF($R24=1,SUM($AA$1:AA24),"")</f>
        <v/>
      </c>
      <c r="AN24" s="115" t="str">
        <f ca="1">IF($R24=1,SUM($AB$1:AB24),"")</f>
        <v/>
      </c>
      <c r="AO24" s="115" t="str">
        <f ca="1">IF($R24=1,SUM($AC$1:AC24),"")</f>
        <v/>
      </c>
      <c r="AQ24" s="120" t="str">
        <f t="shared" si="9"/>
        <v>9:15</v>
      </c>
    </row>
    <row r="25" spans="1:43" x14ac:dyDescent="0.3">
      <c r="A25" s="124">
        <f t="shared" ca="1" si="14"/>
        <v>42403.387468402776</v>
      </c>
      <c r="B25" s="115">
        <f t="shared" ca="1" si="13"/>
        <v>4</v>
      </c>
      <c r="F25" s="115">
        <f t="shared" si="11"/>
        <v>9</v>
      </c>
      <c r="G25" s="117">
        <f t="shared" si="5"/>
        <v>20</v>
      </c>
      <c r="H25" s="118">
        <f t="shared" si="6"/>
        <v>0.3888888888888889</v>
      </c>
      <c r="K25" s="116">
        <f ca="1" xml:space="preserve"> IF(O25=1,"",RTD("cqg.rtd",,"StudyData",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1232</v>
      </c>
      <c r="L25" s="116">
        <f ca="1">IF(K25="",NA(),RTD("cqg.rtd",,"StudyData", "(Vol("&amp;$E$12&amp;")when  (LocalYear("&amp;$E$12&amp;")="&amp;$D$1&amp;" AND LocalMonth("&amp;$E$12&amp;")="&amp;$C$1&amp;" AND LocalDay("&amp;$E$12&amp;")="&amp;$B$1&amp;" AND LocalHour("&amp;$E$12&amp;")="&amp;F25&amp;" AND LocalMinute("&amp;$E$12&amp;")="&amp;G25&amp;"))", "Bar", "", "Close", "5", "0", "", "", "","FALSE","T"))</f>
        <v>1232</v>
      </c>
      <c r="M25" s="116">
        <f t="shared" ca="1" si="2"/>
        <v>2187</v>
      </c>
      <c r="O25" s="115">
        <f t="shared" si="7"/>
        <v>0</v>
      </c>
      <c r="R25" s="115">
        <f t="shared" ca="1" si="8"/>
        <v>2.4000000000000014E-2</v>
      </c>
      <c r="S25" s="115">
        <f ca="1">IF(O25=1,"",RTD("cqg.rtd",,"StudyData", "(Vol("&amp;$E$13&amp;")when  (LocalYear("&amp;$E$13&amp;")="&amp;$D$2&amp;" AND LocalMonth("&amp;$E$13&amp;")="&amp;$C$2&amp;" AND LocalDay("&amp;$E$13&amp;")="&amp;$B$2&amp;" AND LocalHour("&amp;$E$13&amp;")="&amp;F25&amp;" AND LocalMinute("&amp;$E$13&amp;")="&amp;G25&amp;"))", "Bar", "", "Close", "5", "0", "", "", "","FALSE","T"))</f>
        <v>1583</v>
      </c>
      <c r="T25" s="115">
        <f ca="1">IF(O25=1,"",RTD("cqg.rtd",,"StudyData", "(Vol("&amp;$E$14&amp;")when  (LocalYear("&amp;$E$14&amp;")="&amp;$D$3&amp;" AND LocalMonth("&amp;$E$14&amp;")="&amp;$C$3&amp;" AND LocalDay("&amp;$E$14&amp;")="&amp;$B$3&amp;" AND LocalHour("&amp;$E$14&amp;")="&amp;F25&amp;" AND LocalMinute("&amp;$E$14&amp;")="&amp;G25&amp;"))", "Bar", "", "Close", "5", "0", "", "", "","FALSE","T"))</f>
        <v>1392</v>
      </c>
      <c r="U25" s="115">
        <f ca="1">IF(O25=1,"",RTD("cqg.rtd",,"StudyData", "(Vol("&amp;$E$15&amp;")when  (LocalYear("&amp;$E$15&amp;")="&amp;$D$4&amp;" AND LocalMonth("&amp;$E$15&amp;")="&amp;$C$4&amp;" AND LocalDay("&amp;$E$15&amp;")="&amp;$B$4&amp;" AND LocalHour("&amp;$E$15&amp;")="&amp;F25&amp;" AND LocalMinute("&amp;$E$15&amp;")="&amp;G25&amp;"))", "Bar", "", "Close", "5", "0", "", "", "","FALSE","T"))</f>
        <v>3945</v>
      </c>
      <c r="V25" s="115">
        <f ca="1">IF(O25=1,"",RTD("cqg.rtd",,"StudyData", "(Vol("&amp;$E$16&amp;")when  (LocalYear("&amp;$E$16&amp;")="&amp;$D$5&amp;" AND LocalMonth("&amp;$E$16&amp;")="&amp;$C$5&amp;" AND LocalDay("&amp;$E$16&amp;")="&amp;$B$5&amp;" AND LocalHour("&amp;$E$16&amp;")="&amp;F25&amp;" AND LocalMinute("&amp;$E$16&amp;")="&amp;G25&amp;"))", "Bar", "", "Close", "5", "0", "", "", "","FALSE","T"))</f>
        <v>1011</v>
      </c>
      <c r="W25" s="115">
        <f ca="1">IF(O25=1,"",RTD("cqg.rtd",,"StudyData", "(Vol("&amp;$E$17&amp;")when  (LocalYear("&amp;$E$17&amp;")="&amp;$D$6&amp;" AND LocalMonth("&amp;$E$17&amp;")="&amp;$C$6&amp;" AND LocalDay("&amp;$E$17&amp;")="&amp;$B$6&amp;" AND LocalHour("&amp;$E$17&amp;")="&amp;F25&amp;" AND LocalMinute("&amp;$E$17&amp;")="&amp;G25&amp;"))", "Bar", "", "Close", "5", "0", "", "", "","FALSE","T"))</f>
        <v>2675</v>
      </c>
      <c r="X25" s="115">
        <f ca="1">IF(O25=1,"",RTD("cqg.rtd",,"StudyData", "(Vol("&amp;$E$18&amp;")when  (LocalYear("&amp;$E$18&amp;")="&amp;$D$7&amp;" AND LocalMonth("&amp;$E$18&amp;")="&amp;$C$7&amp;" AND LocalDay("&amp;$E$18&amp;")="&amp;$B$7&amp;" AND LocalHour("&amp;$E$18&amp;")="&amp;F25&amp;" AND LocalMinute("&amp;$E$18&amp;")="&amp;G25&amp;"))", "Bar", "", "Close", "5", "0", "", "", "","FALSE","T"))</f>
        <v>3615</v>
      </c>
      <c r="Y25" s="115">
        <f ca="1">IF(O25=1,"",RTD("cqg.rtd",,"StudyData", "(Vol("&amp;$E$19&amp;")when  (LocalYear("&amp;$E$19&amp;")="&amp;$D$8&amp;" AND LocalMonth("&amp;$E$19&amp;")="&amp;$C$8&amp;" AND LocalDay("&amp;$E$19&amp;")="&amp;$B$8&amp;" AND LocalHour("&amp;$E$19&amp;")="&amp;F25&amp;" AND LocalMinute("&amp;$E$19&amp;")="&amp;G25&amp;"))", "Bar", "", "Close", "5", "0", "", "", "","FALSE","T"))</f>
        <v>1596</v>
      </c>
      <c r="Z25" s="115">
        <f ca="1">IF(O25=1,"",RTD("cqg.rtd",,"StudyData", "(Vol("&amp;$E$20&amp;")when  (LocalYear("&amp;$E$20&amp;")="&amp;$D$9&amp;" AND LocalMonth("&amp;$E$20&amp;")="&amp;$C$9&amp;" AND LocalDay("&amp;$E$20&amp;")="&amp;$B$9&amp;" AND LocalHour("&amp;$E$20&amp;")="&amp;F25&amp;" AND LocalMinute("&amp;$E$20&amp;")="&amp;G25&amp;"))", "Bar", "", "Close", "5", "0", "", "", "","FALSE","T"))</f>
        <v>1602</v>
      </c>
      <c r="AA25" s="115">
        <f ca="1">IF(O25=1,"",RTD("cqg.rtd",,"StudyData", "(Vol("&amp;$E$21&amp;")when  (LocalYear("&amp;$E$21&amp;")="&amp;$D$10&amp;" AND LocalMonth("&amp;$E$21&amp;")="&amp;$C$10&amp;" AND LocalDay("&amp;$E$21&amp;")="&amp;$B$10&amp;" AND LocalHour("&amp;$E$21&amp;")="&amp;F25&amp;" AND LocalMinute("&amp;$E$21&amp;")="&amp;G25&amp;"))", "Bar", "", "Close", "5", "0", "", "", "","FALSE","T"))</f>
        <v>3696</v>
      </c>
      <c r="AB25" s="115">
        <f ca="1">IF(O25=1,"",RTD("cqg.rtd",,"StudyData", "(Vol("&amp;$E$21&amp;")when  (LocalYear("&amp;$E$21&amp;")="&amp;$D$11&amp;" AND LocalMonth("&amp;$E$21&amp;")="&amp;$C$11&amp;" AND LocalDay("&amp;$E$21&amp;")="&amp;$B$11&amp;" AND LocalHour("&amp;$E$21&amp;")="&amp;F25&amp;" AND LocalMinute("&amp;$E$21&amp;")="&amp;G25&amp;"))", "Bar", "", "Close", "5", "0", "", "", "","FALSE","T"))</f>
        <v>755</v>
      </c>
      <c r="AC25" s="116">
        <f t="shared" ca="1" si="3"/>
        <v>1232</v>
      </c>
      <c r="AE25" s="115" t="str">
        <f ca="1">IF($R25=1,SUM($S$1:S25),"")</f>
        <v/>
      </c>
      <c r="AF25" s="115" t="str">
        <f ca="1">IF($R25=1,SUM($T$1:T25),"")</f>
        <v/>
      </c>
      <c r="AG25" s="115" t="str">
        <f ca="1">IF($R25=1,SUM($U$1:U25),"")</f>
        <v/>
      </c>
      <c r="AH25" s="115" t="str">
        <f ca="1">IF($R25=1,SUM($V$1:V25),"")</f>
        <v/>
      </c>
      <c r="AI25" s="115" t="str">
        <f ca="1">IF($R25=1,SUM($W$1:W25),"")</f>
        <v/>
      </c>
      <c r="AJ25" s="115" t="str">
        <f ca="1">IF($R25=1,SUM($X$1:X25),"")</f>
        <v/>
      </c>
      <c r="AK25" s="115" t="str">
        <f ca="1">IF($R25=1,SUM($Y$1:Y25),"")</f>
        <v/>
      </c>
      <c r="AL25" s="115" t="str">
        <f ca="1">IF($R25=1,SUM($Z$1:Z25),"")</f>
        <v/>
      </c>
      <c r="AM25" s="115" t="str">
        <f ca="1">IF($R25=1,SUM($AA$1:AA25),"")</f>
        <v/>
      </c>
      <c r="AN25" s="115" t="str">
        <f ca="1">IF($R25=1,SUM($AB$1:AB25),"")</f>
        <v/>
      </c>
      <c r="AO25" s="115" t="str">
        <f ca="1">IF($R25=1,SUM($AC$1:AC25),"")</f>
        <v/>
      </c>
      <c r="AQ25" s="120" t="str">
        <f t="shared" si="9"/>
        <v>9:20</v>
      </c>
    </row>
    <row r="26" spans="1:43" x14ac:dyDescent="0.3">
      <c r="A26" s="124">
        <f t="shared" ca="1" si="14"/>
        <v>42402.387468402776</v>
      </c>
      <c r="B26" s="115">
        <f t="shared" ca="1" si="13"/>
        <v>3</v>
      </c>
      <c r="F26" s="115">
        <f t="shared" si="11"/>
        <v>9</v>
      </c>
      <c r="G26" s="117">
        <f t="shared" si="5"/>
        <v>25</v>
      </c>
      <c r="H26" s="118">
        <f t="shared" si="6"/>
        <v>0.3923611111111111</v>
      </c>
      <c r="K26" s="116">
        <f ca="1" xml:space="preserve"> IF(O26=1,"",RTD("cqg.rtd",,"StudyData",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1657</v>
      </c>
      <c r="L26" s="116">
        <f ca="1">IF(K26="",NA(),RTD("cqg.rtd",,"StudyData", "(Vol("&amp;$E$12&amp;")when  (LocalYear("&amp;$E$12&amp;")="&amp;$D$1&amp;" AND LocalMonth("&amp;$E$12&amp;")="&amp;$C$1&amp;" AND LocalDay("&amp;$E$12&amp;")="&amp;$B$1&amp;" AND LocalHour("&amp;$E$12&amp;")="&amp;F26&amp;" AND LocalMinute("&amp;$E$12&amp;")="&amp;G26&amp;"))", "Bar", "", "Close", "5", "0", "", "", "","FALSE","T"))</f>
        <v>1657</v>
      </c>
      <c r="M26" s="116">
        <f t="shared" ca="1" si="2"/>
        <v>2118</v>
      </c>
      <c r="O26" s="115">
        <f t="shared" si="7"/>
        <v>0</v>
      </c>
      <c r="R26" s="115">
        <f t="shared" ca="1" si="8"/>
        <v>2.5000000000000015E-2</v>
      </c>
      <c r="S26" s="115">
        <f ca="1">IF(O26=1,"",RTD("cqg.rtd",,"StudyData", "(Vol("&amp;$E$13&amp;")when  (LocalYear("&amp;$E$13&amp;")="&amp;$D$2&amp;" AND LocalMonth("&amp;$E$13&amp;")="&amp;$C$2&amp;" AND LocalDay("&amp;$E$13&amp;")="&amp;$B$2&amp;" AND LocalHour("&amp;$E$13&amp;")="&amp;F26&amp;" AND LocalMinute("&amp;$E$13&amp;")="&amp;G26&amp;"))", "Bar", "", "Close", "5", "0", "", "", "","FALSE","T"))</f>
        <v>1531</v>
      </c>
      <c r="T26" s="115">
        <f ca="1">IF(O26=1,"",RTD("cqg.rtd",,"StudyData", "(Vol("&amp;$E$14&amp;")when  (LocalYear("&amp;$E$14&amp;")="&amp;$D$3&amp;" AND LocalMonth("&amp;$E$14&amp;")="&amp;$C$3&amp;" AND LocalDay("&amp;$E$14&amp;")="&amp;$B$3&amp;" AND LocalHour("&amp;$E$14&amp;")="&amp;F26&amp;" AND LocalMinute("&amp;$E$14&amp;")="&amp;G26&amp;"))", "Bar", "", "Close", "5", "0", "", "", "","FALSE","T"))</f>
        <v>1258</v>
      </c>
      <c r="U26" s="115">
        <f ca="1">IF(O26=1,"",RTD("cqg.rtd",,"StudyData", "(Vol("&amp;$E$15&amp;")when  (LocalYear("&amp;$E$15&amp;")="&amp;$D$4&amp;" AND LocalMonth("&amp;$E$15&amp;")="&amp;$C$4&amp;" AND LocalDay("&amp;$E$15&amp;")="&amp;$B$4&amp;" AND LocalHour("&amp;$E$15&amp;")="&amp;F26&amp;" AND LocalMinute("&amp;$E$15&amp;")="&amp;G26&amp;"))", "Bar", "", "Close", "5", "0", "", "", "","FALSE","T"))</f>
        <v>2603</v>
      </c>
      <c r="V26" s="115">
        <f ca="1">IF(O26=1,"",RTD("cqg.rtd",,"StudyData", "(Vol("&amp;$E$16&amp;")when  (LocalYear("&amp;$E$16&amp;")="&amp;$D$5&amp;" AND LocalMonth("&amp;$E$16&amp;")="&amp;$C$5&amp;" AND LocalDay("&amp;$E$16&amp;")="&amp;$B$5&amp;" AND LocalHour("&amp;$E$16&amp;")="&amp;F26&amp;" AND LocalMinute("&amp;$E$16&amp;")="&amp;G26&amp;"))", "Bar", "", "Close", "5", "0", "", "", "","FALSE","T"))</f>
        <v>1094</v>
      </c>
      <c r="W26" s="115">
        <f ca="1">IF(O26=1,"",RTD("cqg.rtd",,"StudyData", "(Vol("&amp;$E$17&amp;")when  (LocalYear("&amp;$E$17&amp;")="&amp;$D$6&amp;" AND LocalMonth("&amp;$E$17&amp;")="&amp;$C$6&amp;" AND LocalDay("&amp;$E$17&amp;")="&amp;$B$6&amp;" AND LocalHour("&amp;$E$17&amp;")="&amp;F26&amp;" AND LocalMinute("&amp;$E$17&amp;")="&amp;G26&amp;"))", "Bar", "", "Close", "5", "0", "", "", "","FALSE","T"))</f>
        <v>1296</v>
      </c>
      <c r="X26" s="115">
        <f ca="1">IF(O26=1,"",RTD("cqg.rtd",,"StudyData", "(Vol("&amp;$E$18&amp;")when  (LocalYear("&amp;$E$18&amp;")="&amp;$D$7&amp;" AND LocalMonth("&amp;$E$18&amp;")="&amp;$C$7&amp;" AND LocalDay("&amp;$E$18&amp;")="&amp;$B$7&amp;" AND LocalHour("&amp;$E$18&amp;")="&amp;F26&amp;" AND LocalMinute("&amp;$E$18&amp;")="&amp;G26&amp;"))", "Bar", "", "Close", "5", "0", "", "", "","FALSE","T"))</f>
        <v>3060</v>
      </c>
      <c r="Y26" s="115">
        <f ca="1">IF(O26=1,"",RTD("cqg.rtd",,"StudyData", "(Vol("&amp;$E$19&amp;")when  (LocalYear("&amp;$E$19&amp;")="&amp;$D$8&amp;" AND LocalMonth("&amp;$E$19&amp;")="&amp;$C$8&amp;" AND LocalDay("&amp;$E$19&amp;")="&amp;$B$8&amp;" AND LocalHour("&amp;$E$19&amp;")="&amp;F26&amp;" AND LocalMinute("&amp;$E$19&amp;")="&amp;G26&amp;"))", "Bar", "", "Close", "5", "0", "", "", "","FALSE","T"))</f>
        <v>2339</v>
      </c>
      <c r="Z26" s="115">
        <f ca="1">IF(O26=1,"",RTD("cqg.rtd",,"StudyData", "(Vol("&amp;$E$20&amp;")when  (LocalYear("&amp;$E$20&amp;")="&amp;$D$9&amp;" AND LocalMonth("&amp;$E$20&amp;")="&amp;$C$9&amp;" AND LocalDay("&amp;$E$20&amp;")="&amp;$B$9&amp;" AND LocalHour("&amp;$E$20&amp;")="&amp;F26&amp;" AND LocalMinute("&amp;$E$20&amp;")="&amp;G26&amp;"))", "Bar", "", "Close", "5", "0", "", "", "","FALSE","T"))</f>
        <v>3601</v>
      </c>
      <c r="AA26" s="115">
        <f ca="1">IF(O26=1,"",RTD("cqg.rtd",,"StudyData", "(Vol("&amp;$E$21&amp;")when  (LocalYear("&amp;$E$21&amp;")="&amp;$D$10&amp;" AND LocalMonth("&amp;$E$21&amp;")="&amp;$C$10&amp;" AND LocalDay("&amp;$E$21&amp;")="&amp;$B$10&amp;" AND LocalHour("&amp;$E$21&amp;")="&amp;F26&amp;" AND LocalMinute("&amp;$E$21&amp;")="&amp;G26&amp;"))", "Bar", "", "Close", "5", "0", "", "", "","FALSE","T"))</f>
        <v>3100</v>
      </c>
      <c r="AB26" s="115">
        <f ca="1">IF(O26=1,"",RTD("cqg.rtd",,"StudyData", "(Vol("&amp;$E$21&amp;")when  (LocalYear("&amp;$E$21&amp;")="&amp;$D$11&amp;" AND LocalMonth("&amp;$E$21&amp;")="&amp;$C$11&amp;" AND LocalDay("&amp;$E$21&amp;")="&amp;$B$11&amp;" AND LocalHour("&amp;$E$21&amp;")="&amp;F26&amp;" AND LocalMinute("&amp;$E$21&amp;")="&amp;G26&amp;"))", "Bar", "", "Close", "5", "0", "", "", "","FALSE","T"))</f>
        <v>1298</v>
      </c>
      <c r="AC26" s="116">
        <f t="shared" ca="1" si="3"/>
        <v>1657</v>
      </c>
      <c r="AE26" s="115" t="str">
        <f ca="1">IF($R26=1,SUM($S$1:S26),"")</f>
        <v/>
      </c>
      <c r="AF26" s="115" t="str">
        <f ca="1">IF($R26=1,SUM($T$1:T26),"")</f>
        <v/>
      </c>
      <c r="AG26" s="115" t="str">
        <f ca="1">IF($R26=1,SUM($U$1:U26),"")</f>
        <v/>
      </c>
      <c r="AH26" s="115" t="str">
        <f ca="1">IF($R26=1,SUM($V$1:V26),"")</f>
        <v/>
      </c>
      <c r="AI26" s="115" t="str">
        <f ca="1">IF($R26=1,SUM($W$1:W26),"")</f>
        <v/>
      </c>
      <c r="AJ26" s="115" t="str">
        <f ca="1">IF($R26=1,SUM($X$1:X26),"")</f>
        <v/>
      </c>
      <c r="AK26" s="115" t="str">
        <f ca="1">IF($R26=1,SUM($Y$1:Y26),"")</f>
        <v/>
      </c>
      <c r="AL26" s="115" t="str">
        <f ca="1">IF($R26=1,SUM($Z$1:Z26),"")</f>
        <v/>
      </c>
      <c r="AM26" s="115" t="str">
        <f ca="1">IF($R26=1,SUM($AA$1:AA26),"")</f>
        <v/>
      </c>
      <c r="AN26" s="115" t="str">
        <f ca="1">IF($R26=1,SUM($AB$1:AB26),"")</f>
        <v/>
      </c>
      <c r="AO26" s="115" t="str">
        <f ca="1">IF($R26=1,SUM($AC$1:AC26),"")</f>
        <v/>
      </c>
      <c r="AQ26" s="120" t="str">
        <f t="shared" si="9"/>
        <v>9:25</v>
      </c>
    </row>
    <row r="27" spans="1:43" x14ac:dyDescent="0.3">
      <c r="A27" s="124"/>
      <c r="F27" s="115">
        <f t="shared" si="11"/>
        <v>9</v>
      </c>
      <c r="G27" s="117">
        <f t="shared" si="5"/>
        <v>30</v>
      </c>
      <c r="H27" s="118">
        <f t="shared" si="6"/>
        <v>0.39583333333333331</v>
      </c>
      <c r="K27" s="116">
        <f ca="1" xml:space="preserve"> IF(O27=1,"",RTD("cqg.rtd",,"StudyData",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1332</v>
      </c>
      <c r="L27" s="116">
        <f ca="1">IF(K27="",NA(),RTD("cqg.rtd",,"StudyData", "(Vol("&amp;$E$12&amp;")when  (LocalYear("&amp;$E$12&amp;")="&amp;$D$1&amp;" AND LocalMonth("&amp;$E$12&amp;")="&amp;$C$1&amp;" AND LocalDay("&amp;$E$12&amp;")="&amp;$B$1&amp;" AND LocalHour("&amp;$E$12&amp;")="&amp;F27&amp;" AND LocalMinute("&amp;$E$12&amp;")="&amp;G27&amp;"))", "Bar", "", "Close", "5", "0", "", "", "","FALSE","T"))</f>
        <v>1332</v>
      </c>
      <c r="M27" s="116">
        <f t="shared" ca="1" si="2"/>
        <v>2471.3000000000002</v>
      </c>
      <c r="O27" s="115">
        <f t="shared" si="7"/>
        <v>0</v>
      </c>
      <c r="R27" s="115">
        <f t="shared" ca="1" si="8"/>
        <v>2.6000000000000016E-2</v>
      </c>
      <c r="S27" s="115">
        <f ca="1">IF(O27=1,"",RTD("cqg.rtd",,"StudyData", "(Vol("&amp;$E$13&amp;")when  (LocalYear("&amp;$E$13&amp;")="&amp;$D$2&amp;" AND LocalMonth("&amp;$E$13&amp;")="&amp;$C$2&amp;" AND LocalDay("&amp;$E$13&amp;")="&amp;$B$2&amp;" AND LocalHour("&amp;$E$13&amp;")="&amp;F27&amp;" AND LocalMinute("&amp;$E$13&amp;")="&amp;G27&amp;"))", "Bar", "", "Close", "5", "0", "", "", "","FALSE","T"))</f>
        <v>1999</v>
      </c>
      <c r="T27" s="115">
        <f ca="1">IF(O27=1,"",RTD("cqg.rtd",,"StudyData", "(Vol("&amp;$E$14&amp;")when  (LocalYear("&amp;$E$14&amp;")="&amp;$D$3&amp;" AND LocalMonth("&amp;$E$14&amp;")="&amp;$C$3&amp;" AND LocalDay("&amp;$E$14&amp;")="&amp;$B$3&amp;" AND LocalHour("&amp;$E$14&amp;")="&amp;F27&amp;" AND LocalMinute("&amp;$E$14&amp;")="&amp;G27&amp;"))", "Bar", "", "Close", "5", "0", "", "", "","FALSE","T"))</f>
        <v>3133</v>
      </c>
      <c r="U27" s="115">
        <f ca="1">IF(O27=1,"",RTD("cqg.rtd",,"StudyData", "(Vol("&amp;$E$15&amp;")when  (LocalYear("&amp;$E$15&amp;")="&amp;$D$4&amp;" AND LocalMonth("&amp;$E$15&amp;")="&amp;$C$4&amp;" AND LocalDay("&amp;$E$15&amp;")="&amp;$B$4&amp;" AND LocalHour("&amp;$E$15&amp;")="&amp;F27&amp;" AND LocalMinute("&amp;$E$15&amp;")="&amp;G27&amp;"))", "Bar", "", "Close", "5", "0", "", "", "","FALSE","T"))</f>
        <v>1535</v>
      </c>
      <c r="V27" s="115">
        <f ca="1">IF(O27=1,"",RTD("cqg.rtd",,"StudyData", "(Vol("&amp;$E$16&amp;")when  (LocalYear("&amp;$E$16&amp;")="&amp;$D$5&amp;" AND LocalMonth("&amp;$E$16&amp;")="&amp;$C$5&amp;" AND LocalDay("&amp;$E$16&amp;")="&amp;$B$5&amp;" AND LocalHour("&amp;$E$16&amp;")="&amp;F27&amp;" AND LocalMinute("&amp;$E$16&amp;")="&amp;G27&amp;"))", "Bar", "", "Close", "5", "0", "", "", "","FALSE","T"))</f>
        <v>3901</v>
      </c>
      <c r="W27" s="115">
        <f ca="1">IF(O27=1,"",RTD("cqg.rtd",,"StudyData", "(Vol("&amp;$E$17&amp;")when  (LocalYear("&amp;$E$17&amp;")="&amp;$D$6&amp;" AND LocalMonth("&amp;$E$17&amp;")="&amp;$C$6&amp;" AND LocalDay("&amp;$E$17&amp;")="&amp;$B$6&amp;" AND LocalHour("&amp;$E$17&amp;")="&amp;F27&amp;" AND LocalMinute("&amp;$E$17&amp;")="&amp;G27&amp;"))", "Bar", "", "Close", "5", "0", "", "", "","FALSE","T"))</f>
        <v>1184</v>
      </c>
      <c r="X27" s="115">
        <f ca="1">IF(O27=1,"",RTD("cqg.rtd",,"StudyData", "(Vol("&amp;$E$18&amp;")when  (LocalYear("&amp;$E$18&amp;")="&amp;$D$7&amp;" AND LocalMonth("&amp;$E$18&amp;")="&amp;$C$7&amp;" AND LocalDay("&amp;$E$18&amp;")="&amp;$B$7&amp;" AND LocalHour("&amp;$E$18&amp;")="&amp;F27&amp;" AND LocalMinute("&amp;$E$18&amp;")="&amp;G27&amp;"))", "Bar", "", "Close", "5", "0", "", "", "","FALSE","T"))</f>
        <v>3040</v>
      </c>
      <c r="Y27" s="115">
        <f ca="1">IF(O27=1,"",RTD("cqg.rtd",,"StudyData", "(Vol("&amp;$E$19&amp;")when  (LocalYear("&amp;$E$19&amp;")="&amp;$D$8&amp;" AND LocalMonth("&amp;$E$19&amp;")="&amp;$C$8&amp;" AND LocalDay("&amp;$E$19&amp;")="&amp;$B$8&amp;" AND LocalHour("&amp;$E$19&amp;")="&amp;F27&amp;" AND LocalMinute("&amp;$E$19&amp;")="&amp;G27&amp;"))", "Bar", "", "Close", "5", "0", "", "", "","FALSE","T"))</f>
        <v>2049</v>
      </c>
      <c r="Z27" s="115">
        <f ca="1">IF(O27=1,"",RTD("cqg.rtd",,"StudyData", "(Vol("&amp;$E$20&amp;")when  (LocalYear("&amp;$E$20&amp;")="&amp;$D$9&amp;" AND LocalMonth("&amp;$E$20&amp;")="&amp;$C$9&amp;" AND LocalDay("&amp;$E$20&amp;")="&amp;$B$9&amp;" AND LocalHour("&amp;$E$20&amp;")="&amp;F27&amp;" AND LocalMinute("&amp;$E$20&amp;")="&amp;G27&amp;"))", "Bar", "", "Close", "5", "0", "", "", "","FALSE","T"))</f>
        <v>2289</v>
      </c>
      <c r="AA27" s="115">
        <f ca="1">IF(O27=1,"",RTD("cqg.rtd",,"StudyData", "(Vol("&amp;$E$21&amp;")when  (LocalYear("&amp;$E$21&amp;")="&amp;$D$10&amp;" AND LocalMonth("&amp;$E$21&amp;")="&amp;$C$10&amp;" AND LocalDay("&amp;$E$21&amp;")="&amp;$B$10&amp;" AND LocalHour("&amp;$E$21&amp;")="&amp;F27&amp;" AND LocalMinute("&amp;$E$21&amp;")="&amp;G27&amp;"))", "Bar", "", "Close", "5", "0", "", "", "","FALSE","T"))</f>
        <v>4895</v>
      </c>
      <c r="AB27" s="115">
        <f ca="1">IF(O27=1,"",RTD("cqg.rtd",,"StudyData", "(Vol("&amp;$E$21&amp;")when  (LocalYear("&amp;$E$21&amp;")="&amp;$D$11&amp;" AND LocalMonth("&amp;$E$21&amp;")="&amp;$C$11&amp;" AND LocalDay("&amp;$E$21&amp;")="&amp;$B$11&amp;" AND LocalHour("&amp;$E$21&amp;")="&amp;F27&amp;" AND LocalMinute("&amp;$E$21&amp;")="&amp;G27&amp;"))", "Bar", "", "Close", "5", "0", "", "", "","FALSE","T"))</f>
        <v>688</v>
      </c>
      <c r="AC27" s="116">
        <f t="shared" ca="1" si="3"/>
        <v>1332</v>
      </c>
      <c r="AE27" s="115" t="str">
        <f ca="1">IF($R27=1,SUM($S$1:S27),"")</f>
        <v/>
      </c>
      <c r="AF27" s="115" t="str">
        <f ca="1">IF($R27=1,SUM($T$1:T27),"")</f>
        <v/>
      </c>
      <c r="AG27" s="115" t="str">
        <f ca="1">IF($R27=1,SUM($U$1:U27),"")</f>
        <v/>
      </c>
      <c r="AH27" s="115" t="str">
        <f ca="1">IF($R27=1,SUM($V$1:V27),"")</f>
        <v/>
      </c>
      <c r="AI27" s="115" t="str">
        <f ca="1">IF($R27=1,SUM($W$1:W27),"")</f>
        <v/>
      </c>
      <c r="AJ27" s="115" t="str">
        <f ca="1">IF($R27=1,SUM($X$1:X27),"")</f>
        <v/>
      </c>
      <c r="AK27" s="115" t="str">
        <f ca="1">IF($R27=1,SUM($Y$1:Y27),"")</f>
        <v/>
      </c>
      <c r="AL27" s="115" t="str">
        <f ca="1">IF($R27=1,SUM($Z$1:Z27),"")</f>
        <v/>
      </c>
      <c r="AM27" s="115" t="str">
        <f ca="1">IF($R27=1,SUM($AA$1:AA27),"")</f>
        <v/>
      </c>
      <c r="AN27" s="115" t="str">
        <f ca="1">IF($R27=1,SUM($AB$1:AB27),"")</f>
        <v/>
      </c>
      <c r="AO27" s="115" t="str">
        <f ca="1">IF($R27=1,SUM($AC$1:AC27),"")</f>
        <v/>
      </c>
      <c r="AQ27" s="120" t="str">
        <f t="shared" si="9"/>
        <v>9:30</v>
      </c>
    </row>
    <row r="28" spans="1:43" x14ac:dyDescent="0.3">
      <c r="A28" s="124"/>
      <c r="F28" s="115">
        <f t="shared" si="11"/>
        <v>9</v>
      </c>
      <c r="G28" s="117">
        <f t="shared" si="5"/>
        <v>35</v>
      </c>
      <c r="H28" s="118">
        <f t="shared" si="6"/>
        <v>0.39930555555555558</v>
      </c>
      <c r="K28" s="116">
        <f ca="1" xml:space="preserve"> IF(O28=1,"",RTD("cqg.rtd",,"StudyData",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1185</v>
      </c>
      <c r="L28" s="116">
        <f ca="1">IF(K28="",NA(),RTD("cqg.rtd",,"StudyData", "(Vol("&amp;$E$12&amp;")when  (LocalYear("&amp;$E$12&amp;")="&amp;$D$1&amp;" AND LocalMonth("&amp;$E$12&amp;")="&amp;$C$1&amp;" AND LocalDay("&amp;$E$12&amp;")="&amp;$B$1&amp;" AND LocalHour("&amp;$E$12&amp;")="&amp;F28&amp;" AND LocalMinute("&amp;$E$12&amp;")="&amp;G28&amp;"))", "Bar", "", "Close", "5", "0", "", "", "","FALSE","T"))</f>
        <v>1185</v>
      </c>
      <c r="M28" s="116">
        <f t="shared" ca="1" si="2"/>
        <v>1625.8</v>
      </c>
      <c r="O28" s="115">
        <f t="shared" si="7"/>
        <v>0</v>
      </c>
      <c r="R28" s="115">
        <f t="shared" ca="1" si="8"/>
        <v>2.7000000000000017E-2</v>
      </c>
      <c r="S28" s="115">
        <f ca="1">IF(O28=1,"",RTD("cqg.rtd",,"StudyData", "(Vol("&amp;$E$13&amp;")when  (LocalYear("&amp;$E$13&amp;")="&amp;$D$2&amp;" AND LocalMonth("&amp;$E$13&amp;")="&amp;$C$2&amp;" AND LocalDay("&amp;$E$13&amp;")="&amp;$B$2&amp;" AND LocalHour("&amp;$E$13&amp;")="&amp;F28&amp;" AND LocalMinute("&amp;$E$13&amp;")="&amp;G28&amp;"))", "Bar", "", "Close", "5", "0", "", "", "","FALSE","T"))</f>
        <v>1020</v>
      </c>
      <c r="T28" s="115">
        <f ca="1">IF(O28=1,"",RTD("cqg.rtd",,"StudyData", "(Vol("&amp;$E$14&amp;")when  (LocalYear("&amp;$E$14&amp;")="&amp;$D$3&amp;" AND LocalMonth("&amp;$E$14&amp;")="&amp;$C$3&amp;" AND LocalDay("&amp;$E$14&amp;")="&amp;$B$3&amp;" AND LocalHour("&amp;$E$14&amp;")="&amp;F28&amp;" AND LocalMinute("&amp;$E$14&amp;")="&amp;G28&amp;"))", "Bar", "", "Close", "5", "0", "", "", "","FALSE","T"))</f>
        <v>1135</v>
      </c>
      <c r="U28" s="115">
        <f ca="1">IF(O28=1,"",RTD("cqg.rtd",,"StudyData", "(Vol("&amp;$E$15&amp;")when  (LocalYear("&amp;$E$15&amp;")="&amp;$D$4&amp;" AND LocalMonth("&amp;$E$15&amp;")="&amp;$C$4&amp;" AND LocalDay("&amp;$E$15&amp;")="&amp;$B$4&amp;" AND LocalHour("&amp;$E$15&amp;")="&amp;F28&amp;" AND LocalMinute("&amp;$E$15&amp;")="&amp;G28&amp;"))", "Bar", "", "Close", "5", "0", "", "", "","FALSE","T"))</f>
        <v>2917</v>
      </c>
      <c r="V28" s="115">
        <f ca="1">IF(O28=1,"",RTD("cqg.rtd",,"StudyData", "(Vol("&amp;$E$16&amp;")when  (LocalYear("&amp;$E$16&amp;")="&amp;$D$5&amp;" AND LocalMonth("&amp;$E$16&amp;")="&amp;$C$5&amp;" AND LocalDay("&amp;$E$16&amp;")="&amp;$B$5&amp;" AND LocalHour("&amp;$E$16&amp;")="&amp;F28&amp;" AND LocalMinute("&amp;$E$16&amp;")="&amp;G28&amp;"))", "Bar", "", "Close", "5", "0", "", "", "","FALSE","T"))</f>
        <v>2238</v>
      </c>
      <c r="W28" s="115">
        <f ca="1">IF(O28=1,"",RTD("cqg.rtd",,"StudyData", "(Vol("&amp;$E$17&amp;")when  (LocalYear("&amp;$E$17&amp;")="&amp;$D$6&amp;" AND LocalMonth("&amp;$E$17&amp;")="&amp;$C$6&amp;" AND LocalDay("&amp;$E$17&amp;")="&amp;$B$6&amp;" AND LocalHour("&amp;$E$17&amp;")="&amp;F28&amp;" AND LocalMinute("&amp;$E$17&amp;")="&amp;G28&amp;"))", "Bar", "", "Close", "5", "0", "", "", "","FALSE","T"))</f>
        <v>1331</v>
      </c>
      <c r="X28" s="115">
        <f ca="1">IF(O28=1,"",RTD("cqg.rtd",,"StudyData", "(Vol("&amp;$E$18&amp;")when  (LocalYear("&amp;$E$18&amp;")="&amp;$D$7&amp;" AND LocalMonth("&amp;$E$18&amp;")="&amp;$C$7&amp;" AND LocalDay("&amp;$E$18&amp;")="&amp;$B$7&amp;" AND LocalHour("&amp;$E$18&amp;")="&amp;F28&amp;" AND LocalMinute("&amp;$E$18&amp;")="&amp;G28&amp;"))", "Bar", "", "Close", "5", "0", "", "", "","FALSE","T"))</f>
        <v>1946</v>
      </c>
      <c r="Y28" s="115">
        <f ca="1">IF(O28=1,"",RTD("cqg.rtd",,"StudyData", "(Vol("&amp;$E$19&amp;")when  (LocalYear("&amp;$E$19&amp;")="&amp;$D$8&amp;" AND LocalMonth("&amp;$E$19&amp;")="&amp;$C$8&amp;" AND LocalDay("&amp;$E$19&amp;")="&amp;$B$8&amp;" AND LocalHour("&amp;$E$19&amp;")="&amp;F28&amp;" AND LocalMinute("&amp;$E$19&amp;")="&amp;G28&amp;"))", "Bar", "", "Close", "5", "0", "", "", "","FALSE","T"))</f>
        <v>1083</v>
      </c>
      <c r="Z28" s="115">
        <f ca="1">IF(O28=1,"",RTD("cqg.rtd",,"StudyData", "(Vol("&amp;$E$20&amp;")when  (LocalYear("&amp;$E$20&amp;")="&amp;$D$9&amp;" AND LocalMonth("&amp;$E$20&amp;")="&amp;$C$9&amp;" AND LocalDay("&amp;$E$20&amp;")="&amp;$B$9&amp;" AND LocalHour("&amp;$E$20&amp;")="&amp;F28&amp;" AND LocalMinute("&amp;$E$20&amp;")="&amp;G28&amp;"))", "Bar", "", "Close", "5", "0", "", "", "","FALSE","T"))</f>
        <v>2030</v>
      </c>
      <c r="AA28" s="115">
        <f ca="1">IF(O28=1,"",RTD("cqg.rtd",,"StudyData", "(Vol("&amp;$E$21&amp;")when  (LocalYear("&amp;$E$21&amp;")="&amp;$D$10&amp;" AND LocalMonth("&amp;$E$21&amp;")="&amp;$C$10&amp;" AND LocalDay("&amp;$E$21&amp;")="&amp;$B$10&amp;" AND LocalHour("&amp;$E$21&amp;")="&amp;F28&amp;" AND LocalMinute("&amp;$E$21&amp;")="&amp;G28&amp;"))", "Bar", "", "Close", "5", "0", "", "", "","FALSE","T"))</f>
        <v>1856</v>
      </c>
      <c r="AB28" s="115">
        <f ca="1">IF(O28=1,"",RTD("cqg.rtd",,"StudyData", "(Vol("&amp;$E$21&amp;")when  (LocalYear("&amp;$E$21&amp;")="&amp;$D$11&amp;" AND LocalMonth("&amp;$E$21&amp;")="&amp;$C$11&amp;" AND LocalDay("&amp;$E$21&amp;")="&amp;$B$11&amp;" AND LocalHour("&amp;$E$21&amp;")="&amp;F28&amp;" AND LocalMinute("&amp;$E$21&amp;")="&amp;G28&amp;"))", "Bar", "", "Close", "5", "0", "", "", "","FALSE","T"))</f>
        <v>702</v>
      </c>
      <c r="AC28" s="116">
        <f t="shared" ca="1" si="3"/>
        <v>1185</v>
      </c>
      <c r="AE28" s="115" t="str">
        <f ca="1">IF($R28=1,SUM($S$1:S28),"")</f>
        <v/>
      </c>
      <c r="AF28" s="115" t="str">
        <f ca="1">IF($R28=1,SUM($T$1:T28),"")</f>
        <v/>
      </c>
      <c r="AG28" s="115" t="str">
        <f ca="1">IF($R28=1,SUM($U$1:U28),"")</f>
        <v/>
      </c>
      <c r="AH28" s="115" t="str">
        <f ca="1">IF($R28=1,SUM($V$1:V28),"")</f>
        <v/>
      </c>
      <c r="AI28" s="115" t="str">
        <f ca="1">IF($R28=1,SUM($W$1:W28),"")</f>
        <v/>
      </c>
      <c r="AJ28" s="115" t="str">
        <f ca="1">IF($R28=1,SUM($X$1:X28),"")</f>
        <v/>
      </c>
      <c r="AK28" s="115" t="str">
        <f ca="1">IF($R28=1,SUM($Y$1:Y28),"")</f>
        <v/>
      </c>
      <c r="AL28" s="115" t="str">
        <f ca="1">IF($R28=1,SUM($Z$1:Z28),"")</f>
        <v/>
      </c>
      <c r="AM28" s="115" t="str">
        <f ca="1">IF($R28=1,SUM($AA$1:AA28),"")</f>
        <v/>
      </c>
      <c r="AN28" s="115" t="str">
        <f ca="1">IF($R28=1,SUM($AB$1:AB28),"")</f>
        <v/>
      </c>
      <c r="AO28" s="115" t="str">
        <f ca="1">IF($R28=1,SUM($AC$1:AC28),"")</f>
        <v/>
      </c>
      <c r="AQ28" s="120" t="str">
        <f t="shared" si="9"/>
        <v>9:35</v>
      </c>
    </row>
    <row r="29" spans="1:43" x14ac:dyDescent="0.3">
      <c r="A29" s="124"/>
      <c r="F29" s="115">
        <f t="shared" si="11"/>
        <v>9</v>
      </c>
      <c r="G29" s="117">
        <f t="shared" si="5"/>
        <v>40</v>
      </c>
      <c r="H29" s="118">
        <f t="shared" si="6"/>
        <v>0.40277777777777773</v>
      </c>
      <c r="K29" s="116">
        <f ca="1" xml:space="preserve"> IF(O29=1,"",RTD("cqg.rtd",,"StudyData",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1152</v>
      </c>
      <c r="L29" s="116">
        <f ca="1">IF(K29="",NA(),RTD("cqg.rtd",,"StudyData", "(Vol("&amp;$E$12&amp;")when  (LocalYear("&amp;$E$12&amp;")="&amp;$D$1&amp;" AND LocalMonth("&amp;$E$12&amp;")="&amp;$C$1&amp;" AND LocalDay("&amp;$E$12&amp;")="&amp;$B$1&amp;" AND LocalHour("&amp;$E$12&amp;")="&amp;F29&amp;" AND LocalMinute("&amp;$E$12&amp;")="&amp;G29&amp;"))", "Bar", "", "Close", "5", "0", "", "", "","FALSE","T"))</f>
        <v>1152</v>
      </c>
      <c r="M29" s="116">
        <f t="shared" ca="1" si="2"/>
        <v>1769.1</v>
      </c>
      <c r="O29" s="115">
        <f t="shared" si="7"/>
        <v>0</v>
      </c>
      <c r="R29" s="115">
        <f t="shared" ca="1" si="8"/>
        <v>2.8000000000000018E-2</v>
      </c>
      <c r="S29" s="115">
        <f ca="1">IF(O29=1,"",RTD("cqg.rtd",,"StudyData", "(Vol("&amp;$E$13&amp;")when  (LocalYear("&amp;$E$13&amp;")="&amp;$D$2&amp;" AND LocalMonth("&amp;$E$13&amp;")="&amp;$C$2&amp;" AND LocalDay("&amp;$E$13&amp;")="&amp;$B$2&amp;" AND LocalHour("&amp;$E$13&amp;")="&amp;F29&amp;" AND LocalMinute("&amp;$E$13&amp;")="&amp;G29&amp;"))", "Bar", "", "Close", "5", "0", "", "", "","FALSE","T"))</f>
        <v>787</v>
      </c>
      <c r="T29" s="115">
        <f ca="1">IF(O29=1,"",RTD("cqg.rtd",,"StudyData", "(Vol("&amp;$E$14&amp;")when  (LocalYear("&amp;$E$14&amp;")="&amp;$D$3&amp;" AND LocalMonth("&amp;$E$14&amp;")="&amp;$C$3&amp;" AND LocalDay("&amp;$E$14&amp;")="&amp;$B$3&amp;" AND LocalHour("&amp;$E$14&amp;")="&amp;F29&amp;" AND LocalMinute("&amp;$E$14&amp;")="&amp;G29&amp;"))", "Bar", "", "Close", "5", "0", "", "", "","FALSE","T"))</f>
        <v>1918</v>
      </c>
      <c r="U29" s="115">
        <f ca="1">IF(O29=1,"",RTD("cqg.rtd",,"StudyData", "(Vol("&amp;$E$15&amp;")when  (LocalYear("&amp;$E$15&amp;")="&amp;$D$4&amp;" AND LocalMonth("&amp;$E$15&amp;")="&amp;$C$4&amp;" AND LocalDay("&amp;$E$15&amp;")="&amp;$B$4&amp;" AND LocalHour("&amp;$E$15&amp;")="&amp;F29&amp;" AND LocalMinute("&amp;$E$15&amp;")="&amp;G29&amp;"))", "Bar", "", "Close", "5", "0", "", "", "","FALSE","T"))</f>
        <v>4524</v>
      </c>
      <c r="V29" s="115">
        <f ca="1">IF(O29=1,"",RTD("cqg.rtd",,"StudyData", "(Vol("&amp;$E$16&amp;")when  (LocalYear("&amp;$E$16&amp;")="&amp;$D$5&amp;" AND LocalMonth("&amp;$E$16&amp;")="&amp;$C$5&amp;" AND LocalDay("&amp;$E$16&amp;")="&amp;$B$5&amp;" AND LocalHour("&amp;$E$16&amp;")="&amp;F29&amp;" AND LocalMinute("&amp;$E$16&amp;")="&amp;G29&amp;"))", "Bar", "", "Close", "5", "0", "", "", "","FALSE","T"))</f>
        <v>1897</v>
      </c>
      <c r="W29" s="115">
        <f ca="1">IF(O29=1,"",RTD("cqg.rtd",,"StudyData", "(Vol("&amp;$E$17&amp;")when  (LocalYear("&amp;$E$17&amp;")="&amp;$D$6&amp;" AND LocalMonth("&amp;$E$17&amp;")="&amp;$C$6&amp;" AND LocalDay("&amp;$E$17&amp;")="&amp;$B$6&amp;" AND LocalHour("&amp;$E$17&amp;")="&amp;F29&amp;" AND LocalMinute("&amp;$E$17&amp;")="&amp;G29&amp;"))", "Bar", "", "Close", "5", "0", "", "", "","FALSE","T"))</f>
        <v>1970</v>
      </c>
      <c r="X29" s="115">
        <f ca="1">IF(O29=1,"",RTD("cqg.rtd",,"StudyData", "(Vol("&amp;$E$18&amp;")when  (LocalYear("&amp;$E$18&amp;")="&amp;$D$7&amp;" AND LocalMonth("&amp;$E$18&amp;")="&amp;$C$7&amp;" AND LocalDay("&amp;$E$18&amp;")="&amp;$B$7&amp;" AND LocalHour("&amp;$E$18&amp;")="&amp;F29&amp;" AND LocalMinute("&amp;$E$18&amp;")="&amp;G29&amp;"))", "Bar", "", "Close", "5", "0", "", "", "","FALSE","T"))</f>
        <v>1429</v>
      </c>
      <c r="Y29" s="115">
        <f ca="1">IF(O29=1,"",RTD("cqg.rtd",,"StudyData", "(Vol("&amp;$E$19&amp;")when  (LocalYear("&amp;$E$19&amp;")="&amp;$D$8&amp;" AND LocalMonth("&amp;$E$19&amp;")="&amp;$C$8&amp;" AND LocalDay("&amp;$E$19&amp;")="&amp;$B$8&amp;" AND LocalHour("&amp;$E$19&amp;")="&amp;F29&amp;" AND LocalMinute("&amp;$E$19&amp;")="&amp;G29&amp;"))", "Bar", "", "Close", "5", "0", "", "", "","FALSE","T"))</f>
        <v>1080</v>
      </c>
      <c r="Z29" s="115">
        <f ca="1">IF(O29=1,"",RTD("cqg.rtd",,"StudyData", "(Vol("&amp;$E$20&amp;")when  (LocalYear("&amp;$E$20&amp;")="&amp;$D$9&amp;" AND LocalMonth("&amp;$E$20&amp;")="&amp;$C$9&amp;" AND LocalDay("&amp;$E$20&amp;")="&amp;$B$9&amp;" AND LocalHour("&amp;$E$20&amp;")="&amp;F29&amp;" AND LocalMinute("&amp;$E$20&amp;")="&amp;G29&amp;"))", "Bar", "", "Close", "5", "0", "", "", "","FALSE","T"))</f>
        <v>1118</v>
      </c>
      <c r="AA29" s="115">
        <f ca="1">IF(O29=1,"",RTD("cqg.rtd",,"StudyData", "(Vol("&amp;$E$21&amp;")when  (LocalYear("&amp;$E$21&amp;")="&amp;$D$10&amp;" AND LocalMonth("&amp;$E$21&amp;")="&amp;$C$10&amp;" AND LocalDay("&amp;$E$21&amp;")="&amp;$B$10&amp;" AND LocalHour("&amp;$E$21&amp;")="&amp;F29&amp;" AND LocalMinute("&amp;$E$21&amp;")="&amp;G29&amp;"))", "Bar", "", "Close", "5", "0", "", "", "","FALSE","T"))</f>
        <v>2048</v>
      </c>
      <c r="AB29" s="115">
        <f ca="1">IF(O29=1,"",RTD("cqg.rtd",,"StudyData", "(Vol("&amp;$E$21&amp;")when  (LocalYear("&amp;$E$21&amp;")="&amp;$D$11&amp;" AND LocalMonth("&amp;$E$21&amp;")="&amp;$C$11&amp;" AND LocalDay("&amp;$E$21&amp;")="&amp;$B$11&amp;" AND LocalHour("&amp;$E$21&amp;")="&amp;F29&amp;" AND LocalMinute("&amp;$E$21&amp;")="&amp;G29&amp;"))", "Bar", "", "Close", "5", "0", "", "", "","FALSE","T"))</f>
        <v>920</v>
      </c>
      <c r="AC29" s="116">
        <f t="shared" ca="1" si="3"/>
        <v>1152</v>
      </c>
      <c r="AE29" s="115" t="str">
        <f ca="1">IF($R29=1,SUM($S$1:S29),"")</f>
        <v/>
      </c>
      <c r="AF29" s="115" t="str">
        <f ca="1">IF($R29=1,SUM($T$1:T29),"")</f>
        <v/>
      </c>
      <c r="AG29" s="115" t="str">
        <f ca="1">IF($R29=1,SUM($U$1:U29),"")</f>
        <v/>
      </c>
      <c r="AH29" s="115" t="str">
        <f ca="1">IF($R29=1,SUM($V$1:V29),"")</f>
        <v/>
      </c>
      <c r="AI29" s="115" t="str">
        <f ca="1">IF($R29=1,SUM($W$1:W29),"")</f>
        <v/>
      </c>
      <c r="AJ29" s="115" t="str">
        <f ca="1">IF($R29=1,SUM($X$1:X29),"")</f>
        <v/>
      </c>
      <c r="AK29" s="115" t="str">
        <f ca="1">IF($R29=1,SUM($Y$1:Y29),"")</f>
        <v/>
      </c>
      <c r="AL29" s="115" t="str">
        <f ca="1">IF($R29=1,SUM($Z$1:Z29),"")</f>
        <v/>
      </c>
      <c r="AM29" s="115" t="str">
        <f ca="1">IF($R29=1,SUM($AA$1:AA29),"")</f>
        <v/>
      </c>
      <c r="AN29" s="115" t="str">
        <f ca="1">IF($R29=1,SUM($AB$1:AB29),"")</f>
        <v/>
      </c>
      <c r="AO29" s="115" t="str">
        <f ca="1">IF($R29=1,SUM($AC$1:AC29),"")</f>
        <v/>
      </c>
      <c r="AQ29" s="120" t="str">
        <f t="shared" si="9"/>
        <v>9:40</v>
      </c>
    </row>
    <row r="30" spans="1:43" x14ac:dyDescent="0.3">
      <c r="F30" s="115">
        <f t="shared" si="11"/>
        <v>9</v>
      </c>
      <c r="G30" s="117">
        <f t="shared" si="5"/>
        <v>45</v>
      </c>
      <c r="H30" s="118">
        <f t="shared" si="6"/>
        <v>0.40625</v>
      </c>
      <c r="K30" s="116">
        <f ca="1" xml:space="preserve"> IF(O30=1,"",RTD("cqg.rtd",,"StudyData",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499</v>
      </c>
      <c r="L30" s="116">
        <f ca="1">IF(K30="",NA(),RTD("cqg.rtd",,"StudyData", "(Vol("&amp;$E$12&amp;")when  (LocalYear("&amp;$E$12&amp;")="&amp;$D$1&amp;" AND LocalMonth("&amp;$E$12&amp;")="&amp;$C$1&amp;" AND LocalDay("&amp;$E$12&amp;")="&amp;$B$1&amp;" AND LocalHour("&amp;$E$12&amp;")="&amp;F30&amp;" AND LocalMinute("&amp;$E$12&amp;")="&amp;G30&amp;"))", "Bar", "", "Close", "5", "0", "", "", "","FALSE","T"))</f>
        <v>499</v>
      </c>
      <c r="M30" s="116">
        <f t="shared" ca="1" si="2"/>
        <v>1488.6</v>
      </c>
      <c r="O30" s="115">
        <f t="shared" si="7"/>
        <v>0</v>
      </c>
      <c r="R30" s="115">
        <f t="shared" ca="1" si="8"/>
        <v>2.9000000000000019E-2</v>
      </c>
      <c r="S30" s="115">
        <f ca="1">IF(O30=1,"",RTD("cqg.rtd",,"StudyData", "(Vol("&amp;$E$13&amp;")when  (LocalYear("&amp;$E$13&amp;")="&amp;$D$2&amp;" AND LocalMonth("&amp;$E$13&amp;")="&amp;$C$2&amp;" AND LocalDay("&amp;$E$13&amp;")="&amp;$B$2&amp;" AND LocalHour("&amp;$E$13&amp;")="&amp;F30&amp;" AND LocalMinute("&amp;$E$13&amp;")="&amp;G30&amp;"))", "Bar", "", "Close", "5", "0", "", "", "","FALSE","T"))</f>
        <v>590</v>
      </c>
      <c r="T30" s="115">
        <f ca="1">IF(O30=1,"",RTD("cqg.rtd",,"StudyData", "(Vol("&amp;$E$14&amp;")when  (LocalYear("&amp;$E$14&amp;")="&amp;$D$3&amp;" AND LocalMonth("&amp;$E$14&amp;")="&amp;$C$3&amp;" AND LocalDay("&amp;$E$14&amp;")="&amp;$B$3&amp;" AND LocalHour("&amp;$E$14&amp;")="&amp;F30&amp;" AND LocalMinute("&amp;$E$14&amp;")="&amp;G30&amp;"))", "Bar", "", "Close", "5", "0", "", "", "","FALSE","T"))</f>
        <v>1014</v>
      </c>
      <c r="U30" s="115">
        <f ca="1">IF(O30=1,"",RTD("cqg.rtd",,"StudyData", "(Vol("&amp;$E$15&amp;")when  (LocalYear("&amp;$E$15&amp;")="&amp;$D$4&amp;" AND LocalMonth("&amp;$E$15&amp;")="&amp;$C$4&amp;" AND LocalDay("&amp;$E$15&amp;")="&amp;$B$4&amp;" AND LocalHour("&amp;$E$15&amp;")="&amp;F30&amp;" AND LocalMinute("&amp;$E$15&amp;")="&amp;G30&amp;"))", "Bar", "", "Close", "5", "0", "", "", "","FALSE","T"))</f>
        <v>2755</v>
      </c>
      <c r="V30" s="115">
        <f ca="1">IF(O30=1,"",RTD("cqg.rtd",,"StudyData", "(Vol("&amp;$E$16&amp;")when  (LocalYear("&amp;$E$16&amp;")="&amp;$D$5&amp;" AND LocalMonth("&amp;$E$16&amp;")="&amp;$C$5&amp;" AND LocalDay("&amp;$E$16&amp;")="&amp;$B$5&amp;" AND LocalHour("&amp;$E$16&amp;")="&amp;F30&amp;" AND LocalMinute("&amp;$E$16&amp;")="&amp;G30&amp;"))", "Bar", "", "Close", "5", "0", "", "", "","FALSE","T"))</f>
        <v>1546</v>
      </c>
      <c r="W30" s="115">
        <f ca="1">IF(O30=1,"",RTD("cqg.rtd",,"StudyData", "(Vol("&amp;$E$17&amp;")when  (LocalYear("&amp;$E$17&amp;")="&amp;$D$6&amp;" AND LocalMonth("&amp;$E$17&amp;")="&amp;$C$6&amp;" AND LocalDay("&amp;$E$17&amp;")="&amp;$B$6&amp;" AND LocalHour("&amp;$E$17&amp;")="&amp;F30&amp;" AND LocalMinute("&amp;$E$17&amp;")="&amp;G30&amp;"))", "Bar", "", "Close", "5", "0", "", "", "","FALSE","T"))</f>
        <v>1263</v>
      </c>
      <c r="X30" s="115">
        <f ca="1">IF(O30=1,"",RTD("cqg.rtd",,"StudyData", "(Vol("&amp;$E$18&amp;")when  (LocalYear("&amp;$E$18&amp;")="&amp;$D$7&amp;" AND LocalMonth("&amp;$E$18&amp;")="&amp;$C$7&amp;" AND LocalDay("&amp;$E$18&amp;")="&amp;$B$7&amp;" AND LocalHour("&amp;$E$18&amp;")="&amp;F30&amp;" AND LocalMinute("&amp;$E$18&amp;")="&amp;G30&amp;"))", "Bar", "", "Close", "5", "0", "", "", "","FALSE","T"))</f>
        <v>2558</v>
      </c>
      <c r="Y30" s="115">
        <f ca="1">IF(O30=1,"",RTD("cqg.rtd",,"StudyData", "(Vol("&amp;$E$19&amp;")when  (LocalYear("&amp;$E$19&amp;")="&amp;$D$8&amp;" AND LocalMonth("&amp;$E$19&amp;")="&amp;$C$8&amp;" AND LocalDay("&amp;$E$19&amp;")="&amp;$B$8&amp;" AND LocalHour("&amp;$E$19&amp;")="&amp;F30&amp;" AND LocalMinute("&amp;$E$19&amp;")="&amp;G30&amp;"))", "Bar", "", "Close", "5", "0", "", "", "","FALSE","T"))</f>
        <v>707</v>
      </c>
      <c r="Z30" s="115">
        <f ca="1">IF(O30=1,"",RTD("cqg.rtd",,"StudyData", "(Vol("&amp;$E$20&amp;")when  (LocalYear("&amp;$E$20&amp;")="&amp;$D$9&amp;" AND LocalMonth("&amp;$E$20&amp;")="&amp;$C$9&amp;" AND LocalDay("&amp;$E$20&amp;")="&amp;$B$9&amp;" AND LocalHour("&amp;$E$20&amp;")="&amp;F30&amp;" AND LocalMinute("&amp;$E$20&amp;")="&amp;G30&amp;"))", "Bar", "", "Close", "5", "0", "", "", "","FALSE","T"))</f>
        <v>985</v>
      </c>
      <c r="AA30" s="115">
        <f ca="1">IF(O30=1,"",RTD("cqg.rtd",,"StudyData", "(Vol("&amp;$E$21&amp;")when  (LocalYear("&amp;$E$21&amp;")="&amp;$D$10&amp;" AND LocalMonth("&amp;$E$21&amp;")="&amp;$C$10&amp;" AND LocalDay("&amp;$E$21&amp;")="&amp;$B$10&amp;" AND LocalHour("&amp;$E$21&amp;")="&amp;F30&amp;" AND LocalMinute("&amp;$E$21&amp;")="&amp;G30&amp;"))", "Bar", "", "Close", "5", "0", "", "", "","FALSE","T"))</f>
        <v>2703</v>
      </c>
      <c r="AB30" s="115">
        <f ca="1">IF(O30=1,"",RTD("cqg.rtd",,"StudyData", "(Vol("&amp;$E$21&amp;")when  (LocalYear("&amp;$E$21&amp;")="&amp;$D$11&amp;" AND LocalMonth("&amp;$E$21&amp;")="&amp;$C$11&amp;" AND LocalDay("&amp;$E$21&amp;")="&amp;$B$11&amp;" AND LocalHour("&amp;$E$21&amp;")="&amp;F30&amp;" AND LocalMinute("&amp;$E$21&amp;")="&amp;G30&amp;"))", "Bar", "", "Close", "5", "0", "", "", "","FALSE","T"))</f>
        <v>765</v>
      </c>
      <c r="AC30" s="116">
        <f t="shared" ca="1" si="3"/>
        <v>499</v>
      </c>
      <c r="AE30" s="115" t="str">
        <f ca="1">IF($R30=1,SUM($S$1:S30),"")</f>
        <v/>
      </c>
      <c r="AF30" s="115" t="str">
        <f ca="1">IF($R30=1,SUM($T$1:T30),"")</f>
        <v/>
      </c>
      <c r="AG30" s="115" t="str">
        <f ca="1">IF($R30=1,SUM($U$1:U30),"")</f>
        <v/>
      </c>
      <c r="AH30" s="115" t="str">
        <f ca="1">IF($R30=1,SUM($V$1:V30),"")</f>
        <v/>
      </c>
      <c r="AI30" s="115" t="str">
        <f ca="1">IF($R30=1,SUM($W$1:W30),"")</f>
        <v/>
      </c>
      <c r="AJ30" s="115" t="str">
        <f ca="1">IF($R30=1,SUM($X$1:X30),"")</f>
        <v/>
      </c>
      <c r="AK30" s="115" t="str">
        <f ca="1">IF($R30=1,SUM($Y$1:Y30),"")</f>
        <v/>
      </c>
      <c r="AL30" s="115" t="str">
        <f ca="1">IF($R30=1,SUM($Z$1:Z30),"")</f>
        <v/>
      </c>
      <c r="AM30" s="115" t="str">
        <f ca="1">IF($R30=1,SUM($AA$1:AA30),"")</f>
        <v/>
      </c>
      <c r="AN30" s="115" t="str">
        <f ca="1">IF($R30=1,SUM($AB$1:AB30),"")</f>
        <v/>
      </c>
      <c r="AO30" s="115" t="str">
        <f ca="1">IF($R30=1,SUM($AC$1:AC30),"")</f>
        <v/>
      </c>
      <c r="AQ30" s="120" t="str">
        <f t="shared" si="9"/>
        <v>9:45</v>
      </c>
    </row>
    <row r="31" spans="1:43" x14ac:dyDescent="0.3">
      <c r="F31" s="115">
        <f t="shared" si="11"/>
        <v>9</v>
      </c>
      <c r="G31" s="117">
        <f t="shared" si="5"/>
        <v>50</v>
      </c>
      <c r="H31" s="118">
        <f t="shared" si="6"/>
        <v>0.40972222222222227</v>
      </c>
      <c r="K31" s="116">
        <f ca="1" xml:space="preserve"> IF(O31=1,"",RTD("cqg.rtd",,"StudyData",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1192</v>
      </c>
      <c r="L31" s="116">
        <f ca="1">IF(K31="",NA(),RTD("cqg.rtd",,"StudyData", "(Vol("&amp;$E$12&amp;")when  (LocalYear("&amp;$E$12&amp;")="&amp;$D$1&amp;" AND LocalMonth("&amp;$E$12&amp;")="&amp;$C$1&amp;" AND LocalDay("&amp;$E$12&amp;")="&amp;$B$1&amp;" AND LocalHour("&amp;$E$12&amp;")="&amp;F31&amp;" AND LocalMinute("&amp;$E$12&amp;")="&amp;G31&amp;"))", "Bar", "", "Close", "5", "0", "", "", "","FALSE","T"))</f>
        <v>1192</v>
      </c>
      <c r="M31" s="116">
        <f t="shared" ca="1" si="2"/>
        <v>1745.2</v>
      </c>
      <c r="O31" s="115">
        <f t="shared" si="7"/>
        <v>0</v>
      </c>
      <c r="R31" s="115">
        <f t="shared" ca="1" si="8"/>
        <v>3.000000000000002E-2</v>
      </c>
      <c r="S31" s="115">
        <f ca="1">IF(O31=1,"",RTD("cqg.rtd",,"StudyData", "(Vol("&amp;$E$13&amp;")when  (LocalYear("&amp;$E$13&amp;")="&amp;$D$2&amp;" AND LocalMonth("&amp;$E$13&amp;")="&amp;$C$2&amp;" AND LocalDay("&amp;$E$13&amp;")="&amp;$B$2&amp;" AND LocalHour("&amp;$E$13&amp;")="&amp;F31&amp;" AND LocalMinute("&amp;$E$13&amp;")="&amp;G31&amp;"))", "Bar", "", "Close", "5", "0", "", "", "","FALSE","T"))</f>
        <v>678</v>
      </c>
      <c r="T31" s="115">
        <f ca="1">IF(O31=1,"",RTD("cqg.rtd",,"StudyData", "(Vol("&amp;$E$14&amp;")when  (LocalYear("&amp;$E$14&amp;")="&amp;$D$3&amp;" AND LocalMonth("&amp;$E$14&amp;")="&amp;$C$3&amp;" AND LocalDay("&amp;$E$14&amp;")="&amp;$B$3&amp;" AND LocalHour("&amp;$E$14&amp;")="&amp;F31&amp;" AND LocalMinute("&amp;$E$14&amp;")="&amp;G31&amp;"))", "Bar", "", "Close", "5", "0", "", "", "","FALSE","T"))</f>
        <v>1361</v>
      </c>
      <c r="U31" s="115">
        <f ca="1">IF(O31=1,"",RTD("cqg.rtd",,"StudyData", "(Vol("&amp;$E$15&amp;")when  (LocalYear("&amp;$E$15&amp;")="&amp;$D$4&amp;" AND LocalMonth("&amp;$E$15&amp;")="&amp;$C$4&amp;" AND LocalDay("&amp;$E$15&amp;")="&amp;$B$4&amp;" AND LocalHour("&amp;$E$15&amp;")="&amp;F31&amp;" AND LocalMinute("&amp;$E$15&amp;")="&amp;G31&amp;"))", "Bar", "", "Close", "5", "0", "", "", "","FALSE","T"))</f>
        <v>3574</v>
      </c>
      <c r="V31" s="115">
        <f ca="1">IF(O31=1,"",RTD("cqg.rtd",,"StudyData", "(Vol("&amp;$E$16&amp;")when  (LocalYear("&amp;$E$16&amp;")="&amp;$D$5&amp;" AND LocalMonth("&amp;$E$16&amp;")="&amp;$C$5&amp;" AND LocalDay("&amp;$E$16&amp;")="&amp;$B$5&amp;" AND LocalHour("&amp;$E$16&amp;")="&amp;F31&amp;" AND LocalMinute("&amp;$E$16&amp;")="&amp;G31&amp;"))", "Bar", "", "Close", "5", "0", "", "", "","FALSE","T"))</f>
        <v>1614</v>
      </c>
      <c r="W31" s="115">
        <f ca="1">IF(O31=1,"",RTD("cqg.rtd",,"StudyData", "(Vol("&amp;$E$17&amp;")when  (LocalYear("&amp;$E$17&amp;")="&amp;$D$6&amp;" AND LocalMonth("&amp;$E$17&amp;")="&amp;$C$6&amp;" AND LocalDay("&amp;$E$17&amp;")="&amp;$B$6&amp;" AND LocalHour("&amp;$E$17&amp;")="&amp;F31&amp;" AND LocalMinute("&amp;$E$17&amp;")="&amp;G31&amp;"))", "Bar", "", "Close", "5", "0", "", "", "","FALSE","T"))</f>
        <v>1645</v>
      </c>
      <c r="X31" s="115">
        <f ca="1">IF(O31=1,"",RTD("cqg.rtd",,"StudyData", "(Vol("&amp;$E$18&amp;")when  (LocalYear("&amp;$E$18&amp;")="&amp;$D$7&amp;" AND LocalMonth("&amp;$E$18&amp;")="&amp;$C$7&amp;" AND LocalDay("&amp;$E$18&amp;")="&amp;$B$7&amp;" AND LocalHour("&amp;$E$18&amp;")="&amp;F31&amp;" AND LocalMinute("&amp;$E$18&amp;")="&amp;G31&amp;"))", "Bar", "", "Close", "5", "0", "", "", "","FALSE","T"))</f>
        <v>2049</v>
      </c>
      <c r="Y31" s="115">
        <f ca="1">IF(O31=1,"",RTD("cqg.rtd",,"StudyData", "(Vol("&amp;$E$19&amp;")when  (LocalYear("&amp;$E$19&amp;")="&amp;$D$8&amp;" AND LocalMonth("&amp;$E$19&amp;")="&amp;$C$8&amp;" AND LocalDay("&amp;$E$19&amp;")="&amp;$B$8&amp;" AND LocalHour("&amp;$E$19&amp;")="&amp;F31&amp;" AND LocalMinute("&amp;$E$19&amp;")="&amp;G31&amp;"))", "Bar", "", "Close", "5", "0", "", "", "","FALSE","T"))</f>
        <v>1134</v>
      </c>
      <c r="Z31" s="115">
        <f ca="1">IF(O31=1,"",RTD("cqg.rtd",,"StudyData", "(Vol("&amp;$E$20&amp;")when  (LocalYear("&amp;$E$20&amp;")="&amp;$D$9&amp;" AND LocalMonth("&amp;$E$20&amp;")="&amp;$C$9&amp;" AND LocalDay("&amp;$E$20&amp;")="&amp;$B$9&amp;" AND LocalHour("&amp;$E$20&amp;")="&amp;F31&amp;" AND LocalMinute("&amp;$E$20&amp;")="&amp;G31&amp;"))", "Bar", "", "Close", "5", "0", "", "", "","FALSE","T"))</f>
        <v>1146</v>
      </c>
      <c r="AA31" s="115">
        <f ca="1">IF(O31=1,"",RTD("cqg.rtd",,"StudyData", "(Vol("&amp;$E$21&amp;")when  (LocalYear("&amp;$E$21&amp;")="&amp;$D$10&amp;" AND LocalMonth("&amp;$E$21&amp;")="&amp;$C$10&amp;" AND LocalDay("&amp;$E$21&amp;")="&amp;$B$10&amp;" AND LocalHour("&amp;$E$21&amp;")="&amp;F31&amp;" AND LocalMinute("&amp;$E$21&amp;")="&amp;G31&amp;"))", "Bar", "", "Close", "5", "0", "", "", "","FALSE","T"))</f>
        <v>2806</v>
      </c>
      <c r="AB31" s="115">
        <f ca="1">IF(O31=1,"",RTD("cqg.rtd",,"StudyData", "(Vol("&amp;$E$21&amp;")when  (LocalYear("&amp;$E$21&amp;")="&amp;$D$11&amp;" AND LocalMonth("&amp;$E$21&amp;")="&amp;$C$11&amp;" AND LocalDay("&amp;$E$21&amp;")="&amp;$B$11&amp;" AND LocalHour("&amp;$E$21&amp;")="&amp;F31&amp;" AND LocalMinute("&amp;$E$21&amp;")="&amp;G31&amp;"))", "Bar", "", "Close", "5", "0", "", "", "","FALSE","T"))</f>
        <v>1445</v>
      </c>
      <c r="AC31" s="116">
        <f t="shared" ca="1" si="3"/>
        <v>1192</v>
      </c>
      <c r="AE31" s="115" t="str">
        <f ca="1">IF($R31=1,SUM($S$1:S31),"")</f>
        <v/>
      </c>
      <c r="AF31" s="115" t="str">
        <f ca="1">IF($R31=1,SUM($T$1:T31),"")</f>
        <v/>
      </c>
      <c r="AG31" s="115" t="str">
        <f ca="1">IF($R31=1,SUM($U$1:U31),"")</f>
        <v/>
      </c>
      <c r="AH31" s="115" t="str">
        <f ca="1">IF($R31=1,SUM($V$1:V31),"")</f>
        <v/>
      </c>
      <c r="AI31" s="115" t="str">
        <f ca="1">IF($R31=1,SUM($W$1:W31),"")</f>
        <v/>
      </c>
      <c r="AJ31" s="115" t="str">
        <f ca="1">IF($R31=1,SUM($X$1:X31),"")</f>
        <v/>
      </c>
      <c r="AK31" s="115" t="str">
        <f ca="1">IF($R31=1,SUM($Y$1:Y31),"")</f>
        <v/>
      </c>
      <c r="AL31" s="115" t="str">
        <f ca="1">IF($R31=1,SUM($Z$1:Z31),"")</f>
        <v/>
      </c>
      <c r="AM31" s="115" t="str">
        <f ca="1">IF($R31=1,SUM($AA$1:AA31),"")</f>
        <v/>
      </c>
      <c r="AN31" s="115" t="str">
        <f ca="1">IF($R31=1,SUM($AB$1:AB31),"")</f>
        <v/>
      </c>
      <c r="AO31" s="115" t="str">
        <f ca="1">IF($R31=1,SUM($AC$1:AC31),"")</f>
        <v/>
      </c>
      <c r="AQ31" s="120" t="str">
        <f t="shared" si="9"/>
        <v>9:50</v>
      </c>
    </row>
    <row r="32" spans="1:43" x14ac:dyDescent="0.3">
      <c r="A32" s="124"/>
      <c r="F32" s="115">
        <f t="shared" si="11"/>
        <v>9</v>
      </c>
      <c r="G32" s="117">
        <f t="shared" si="5"/>
        <v>55</v>
      </c>
      <c r="H32" s="118">
        <f t="shared" si="6"/>
        <v>0.41319444444444442</v>
      </c>
      <c r="K32" s="116">
        <f ca="1" xml:space="preserve"> IF(O32=1,"",RTD("cqg.rtd",,"StudyData",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1289</v>
      </c>
      <c r="L32" s="116">
        <f ca="1">IF(K32="",NA(),RTD("cqg.rtd",,"StudyData", "(Vol("&amp;$E$12&amp;")when  (LocalYear("&amp;$E$12&amp;")="&amp;$D$1&amp;" AND LocalMonth("&amp;$E$12&amp;")="&amp;$C$1&amp;" AND LocalDay("&amp;$E$12&amp;")="&amp;$B$1&amp;" AND LocalHour("&amp;$E$12&amp;")="&amp;F32&amp;" AND LocalMinute("&amp;$E$12&amp;")="&amp;G32&amp;"))", "Bar", "", "Close", "5", "0", "", "", "","FALSE","T"))</f>
        <v>1289</v>
      </c>
      <c r="M32" s="116">
        <f t="shared" ca="1" si="2"/>
        <v>1485.2</v>
      </c>
      <c r="O32" s="115">
        <f t="shared" si="7"/>
        <v>0</v>
      </c>
      <c r="R32" s="115">
        <f t="shared" ca="1" si="8"/>
        <v>3.1000000000000021E-2</v>
      </c>
      <c r="S32" s="115">
        <f ca="1">IF(O32=1,"",RTD("cqg.rtd",,"StudyData", "(Vol("&amp;$E$13&amp;")when  (LocalYear("&amp;$E$13&amp;")="&amp;$D$2&amp;" AND LocalMonth("&amp;$E$13&amp;")="&amp;$C$2&amp;" AND LocalDay("&amp;$E$13&amp;")="&amp;$B$2&amp;" AND LocalHour("&amp;$E$13&amp;")="&amp;F32&amp;" AND LocalMinute("&amp;$E$13&amp;")="&amp;G32&amp;"))", "Bar", "", "Close", "5", "0", "", "", "","FALSE","T"))</f>
        <v>477</v>
      </c>
      <c r="T32" s="115">
        <f ca="1">IF(O32=1,"",RTD("cqg.rtd",,"StudyData", "(Vol("&amp;$E$14&amp;")when  (LocalYear("&amp;$E$14&amp;")="&amp;$D$3&amp;" AND LocalMonth("&amp;$E$14&amp;")="&amp;$C$3&amp;" AND LocalDay("&amp;$E$14&amp;")="&amp;$B$3&amp;" AND LocalHour("&amp;$E$14&amp;")="&amp;F32&amp;" AND LocalMinute("&amp;$E$14&amp;")="&amp;G32&amp;"))", "Bar", "", "Close", "5", "0", "", "", "","FALSE","T"))</f>
        <v>1260</v>
      </c>
      <c r="U32" s="115">
        <f ca="1">IF(O32=1,"",RTD("cqg.rtd",,"StudyData", "(Vol("&amp;$E$15&amp;")when  (LocalYear("&amp;$E$15&amp;")="&amp;$D$4&amp;" AND LocalMonth("&amp;$E$15&amp;")="&amp;$C$4&amp;" AND LocalDay("&amp;$E$15&amp;")="&amp;$B$4&amp;" AND LocalHour("&amp;$E$15&amp;")="&amp;F32&amp;" AND LocalMinute("&amp;$E$15&amp;")="&amp;G32&amp;"))", "Bar", "", "Close", "5", "0", "", "", "","FALSE","T"))</f>
        <v>2006</v>
      </c>
      <c r="V32" s="115">
        <f ca="1">IF(O32=1,"",RTD("cqg.rtd",,"StudyData", "(Vol("&amp;$E$16&amp;")when  (LocalYear("&amp;$E$16&amp;")="&amp;$D$5&amp;" AND LocalMonth("&amp;$E$16&amp;")="&amp;$C$5&amp;" AND LocalDay("&amp;$E$16&amp;")="&amp;$B$5&amp;" AND LocalHour("&amp;$E$16&amp;")="&amp;F32&amp;" AND LocalMinute("&amp;$E$16&amp;")="&amp;G32&amp;"))", "Bar", "", "Close", "5", "0", "", "", "","FALSE","T"))</f>
        <v>1905</v>
      </c>
      <c r="W32" s="115">
        <f ca="1">IF(O32=1,"",RTD("cqg.rtd",,"StudyData", "(Vol("&amp;$E$17&amp;")when  (LocalYear("&amp;$E$17&amp;")="&amp;$D$6&amp;" AND LocalMonth("&amp;$E$17&amp;")="&amp;$C$6&amp;" AND LocalDay("&amp;$E$17&amp;")="&amp;$B$6&amp;" AND LocalHour("&amp;$E$17&amp;")="&amp;F32&amp;" AND LocalMinute("&amp;$E$17&amp;")="&amp;G32&amp;"))", "Bar", "", "Close", "5", "0", "", "", "","FALSE","T"))</f>
        <v>1688</v>
      </c>
      <c r="X32" s="115">
        <f ca="1">IF(O32=1,"",RTD("cqg.rtd",,"StudyData", "(Vol("&amp;$E$18&amp;")when  (LocalYear("&amp;$E$18&amp;")="&amp;$D$7&amp;" AND LocalMonth("&amp;$E$18&amp;")="&amp;$C$7&amp;" AND LocalDay("&amp;$E$18&amp;")="&amp;$B$7&amp;" AND LocalHour("&amp;$E$18&amp;")="&amp;F32&amp;" AND LocalMinute("&amp;$E$18&amp;")="&amp;G32&amp;"))", "Bar", "", "Close", "5", "0", "", "", "","FALSE","T"))</f>
        <v>1653</v>
      </c>
      <c r="Y32" s="115">
        <f ca="1">IF(O32=1,"",RTD("cqg.rtd",,"StudyData", "(Vol("&amp;$E$19&amp;")when  (LocalYear("&amp;$E$19&amp;")="&amp;$D$8&amp;" AND LocalMonth("&amp;$E$19&amp;")="&amp;$C$8&amp;" AND LocalDay("&amp;$E$19&amp;")="&amp;$B$8&amp;" AND LocalHour("&amp;$E$19&amp;")="&amp;F32&amp;" AND LocalMinute("&amp;$E$19&amp;")="&amp;G32&amp;"))", "Bar", "", "Close", "5", "0", "", "", "","FALSE","T"))</f>
        <v>2072</v>
      </c>
      <c r="Z32" s="115">
        <f ca="1">IF(O32=1,"",RTD("cqg.rtd",,"StudyData", "(Vol("&amp;$E$20&amp;")when  (LocalYear("&amp;$E$20&amp;")="&amp;$D$9&amp;" AND LocalMonth("&amp;$E$20&amp;")="&amp;$C$9&amp;" AND LocalDay("&amp;$E$20&amp;")="&amp;$B$9&amp;" AND LocalHour("&amp;$E$20&amp;")="&amp;F32&amp;" AND LocalMinute("&amp;$E$20&amp;")="&amp;G32&amp;"))", "Bar", "", "Close", "5", "0", "", "", "","FALSE","T"))</f>
        <v>1286</v>
      </c>
      <c r="AA32" s="115">
        <f ca="1">IF(O32=1,"",RTD("cqg.rtd",,"StudyData", "(Vol("&amp;$E$21&amp;")when  (LocalYear("&amp;$E$21&amp;")="&amp;$D$10&amp;" AND LocalMonth("&amp;$E$21&amp;")="&amp;$C$10&amp;" AND LocalDay("&amp;$E$21&amp;")="&amp;$B$10&amp;" AND LocalHour("&amp;$E$21&amp;")="&amp;F32&amp;" AND LocalMinute("&amp;$E$21&amp;")="&amp;G32&amp;"))", "Bar", "", "Close", "5", "0", "", "", "","FALSE","T"))</f>
        <v>1797</v>
      </c>
      <c r="AB32" s="115">
        <f ca="1">IF(O32=1,"",RTD("cqg.rtd",,"StudyData", "(Vol("&amp;$E$21&amp;")when  (LocalYear("&amp;$E$21&amp;")="&amp;$D$11&amp;" AND LocalMonth("&amp;$E$21&amp;")="&amp;$C$11&amp;" AND LocalDay("&amp;$E$21&amp;")="&amp;$B$11&amp;" AND LocalHour("&amp;$E$21&amp;")="&amp;F32&amp;" AND LocalMinute("&amp;$E$21&amp;")="&amp;G32&amp;"))", "Bar", "", "Close", "5", "0", "", "", "","FALSE","T"))</f>
        <v>708</v>
      </c>
      <c r="AC32" s="116">
        <f t="shared" ca="1" si="3"/>
        <v>1289</v>
      </c>
      <c r="AE32" s="115" t="str">
        <f ca="1">IF($R32=1,SUM($S$1:S32),"")</f>
        <v/>
      </c>
      <c r="AF32" s="115" t="str">
        <f ca="1">IF($R32=1,SUM($T$1:T32),"")</f>
        <v/>
      </c>
      <c r="AG32" s="115" t="str">
        <f ca="1">IF($R32=1,SUM($U$1:U32),"")</f>
        <v/>
      </c>
      <c r="AH32" s="115" t="str">
        <f ca="1">IF($R32=1,SUM($V$1:V32),"")</f>
        <v/>
      </c>
      <c r="AI32" s="115" t="str">
        <f ca="1">IF($R32=1,SUM($W$1:W32),"")</f>
        <v/>
      </c>
      <c r="AJ32" s="115" t="str">
        <f ca="1">IF($R32=1,SUM($X$1:X32),"")</f>
        <v/>
      </c>
      <c r="AK32" s="115" t="str">
        <f ca="1">IF($R32=1,SUM($Y$1:Y32),"")</f>
        <v/>
      </c>
      <c r="AL32" s="115" t="str">
        <f ca="1">IF($R32=1,SUM($Z$1:Z32),"")</f>
        <v/>
      </c>
      <c r="AM32" s="115" t="str">
        <f ca="1">IF($R32=1,SUM($AA$1:AA32),"")</f>
        <v/>
      </c>
      <c r="AN32" s="115" t="str">
        <f ca="1">IF($R32=1,SUM($AB$1:AB32),"")</f>
        <v/>
      </c>
      <c r="AO32" s="115" t="str">
        <f ca="1">IF($R32=1,SUM($AC$1:AC32),"")</f>
        <v/>
      </c>
      <c r="AQ32" s="120" t="str">
        <f t="shared" si="9"/>
        <v>9:55</v>
      </c>
    </row>
    <row r="33" spans="6:43" x14ac:dyDescent="0.3">
      <c r="F33" s="115">
        <f t="shared" si="11"/>
        <v>10</v>
      </c>
      <c r="G33" s="117" t="str">
        <f t="shared" si="5"/>
        <v>00</v>
      </c>
      <c r="H33" s="118">
        <f t="shared" si="6"/>
        <v>0.41666666666666669</v>
      </c>
      <c r="K33" s="116">
        <f ca="1" xml:space="preserve"> IF(O33=1,"",RTD("cqg.rtd",,"StudyData",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1649</v>
      </c>
      <c r="L33" s="116">
        <f ca="1">IF(K33="",NA(),RTD("cqg.rtd",,"StudyData", "(Vol("&amp;$E$12&amp;")when  (LocalYear("&amp;$E$12&amp;")="&amp;$D$1&amp;" AND LocalMonth("&amp;$E$12&amp;")="&amp;$C$1&amp;" AND LocalDay("&amp;$E$12&amp;")="&amp;$B$1&amp;" AND LocalHour("&amp;$E$12&amp;")="&amp;F33&amp;" AND LocalMinute("&amp;$E$12&amp;")="&amp;G33&amp;"))", "Bar", "", "Close", "5", "0", "", "", "","FALSE","T"))</f>
        <v>1649</v>
      </c>
      <c r="M33" s="116">
        <f t="shared" ca="1" si="2"/>
        <v>1695.6</v>
      </c>
      <c r="O33" s="115">
        <f t="shared" si="7"/>
        <v>0</v>
      </c>
      <c r="R33" s="115">
        <f t="shared" ca="1" si="8"/>
        <v>3.2000000000000021E-2</v>
      </c>
      <c r="S33" s="115">
        <f ca="1">IF(O33=1,"",RTD("cqg.rtd",,"StudyData", "(Vol("&amp;$E$13&amp;")when  (LocalYear("&amp;$E$13&amp;")="&amp;$D$2&amp;" AND LocalMonth("&amp;$E$13&amp;")="&amp;$C$2&amp;" AND LocalDay("&amp;$E$13&amp;")="&amp;$B$2&amp;" AND LocalHour("&amp;$E$13&amp;")="&amp;F33&amp;" AND LocalMinute("&amp;$E$13&amp;")="&amp;G33&amp;"))", "Bar", "", "Close", "5", "0", "", "", "","FALSE","T"))</f>
        <v>823</v>
      </c>
      <c r="T33" s="115">
        <f ca="1">IF(O33=1,"",RTD("cqg.rtd",,"StudyData", "(Vol("&amp;$E$14&amp;")when  (LocalYear("&amp;$E$14&amp;")="&amp;$D$3&amp;" AND LocalMonth("&amp;$E$14&amp;")="&amp;$C$3&amp;" AND LocalDay("&amp;$E$14&amp;")="&amp;$B$3&amp;" AND LocalHour("&amp;$E$14&amp;")="&amp;F33&amp;" AND LocalMinute("&amp;$E$14&amp;")="&amp;G33&amp;"))", "Bar", "", "Close", "5", "0", "", "", "","FALSE","T"))</f>
        <v>919</v>
      </c>
      <c r="U33" s="115">
        <f ca="1">IF(O33=1,"",RTD("cqg.rtd",,"StudyData", "(Vol("&amp;$E$15&amp;")when  (LocalYear("&amp;$E$15&amp;")="&amp;$D$4&amp;" AND LocalMonth("&amp;$E$15&amp;")="&amp;$C$4&amp;" AND LocalDay("&amp;$E$15&amp;")="&amp;$B$4&amp;" AND LocalHour("&amp;$E$15&amp;")="&amp;F33&amp;" AND LocalMinute("&amp;$E$15&amp;")="&amp;G33&amp;"))", "Bar", "", "Close", "5", "0", "", "", "","FALSE","T"))</f>
        <v>2936</v>
      </c>
      <c r="V33" s="115">
        <f ca="1">IF(O33=1,"",RTD("cqg.rtd",,"StudyData", "(Vol("&amp;$E$16&amp;")when  (LocalYear("&amp;$E$16&amp;")="&amp;$D$5&amp;" AND LocalMonth("&amp;$E$16&amp;")="&amp;$C$5&amp;" AND LocalDay("&amp;$E$16&amp;")="&amp;$B$5&amp;" AND LocalHour("&amp;$E$16&amp;")="&amp;F33&amp;" AND LocalMinute("&amp;$E$16&amp;")="&amp;G33&amp;"))", "Bar", "", "Close", "5", "0", "", "", "","FALSE","T"))</f>
        <v>1593</v>
      </c>
      <c r="W33" s="115">
        <f ca="1">IF(O33=1,"",RTD("cqg.rtd",,"StudyData", "(Vol("&amp;$E$17&amp;")when  (LocalYear("&amp;$E$17&amp;")="&amp;$D$6&amp;" AND LocalMonth("&amp;$E$17&amp;")="&amp;$C$6&amp;" AND LocalDay("&amp;$E$17&amp;")="&amp;$B$6&amp;" AND LocalHour("&amp;$E$17&amp;")="&amp;F33&amp;" AND LocalMinute("&amp;$E$17&amp;")="&amp;G33&amp;"))", "Bar", "", "Close", "5", "0", "", "", "","FALSE","T"))</f>
        <v>1552</v>
      </c>
      <c r="X33" s="115">
        <f ca="1">IF(O33=1,"",RTD("cqg.rtd",,"StudyData", "(Vol("&amp;$E$18&amp;")when  (LocalYear("&amp;$E$18&amp;")="&amp;$D$7&amp;" AND LocalMonth("&amp;$E$18&amp;")="&amp;$C$7&amp;" AND LocalDay("&amp;$E$18&amp;")="&amp;$B$7&amp;" AND LocalHour("&amp;$E$18&amp;")="&amp;F33&amp;" AND LocalMinute("&amp;$E$18&amp;")="&amp;G33&amp;"))", "Bar", "", "Close", "5", "0", "", "", "","FALSE","T"))</f>
        <v>2895</v>
      </c>
      <c r="Y33" s="115">
        <f ca="1">IF(O33=1,"",RTD("cqg.rtd",,"StudyData", "(Vol("&amp;$E$19&amp;")when  (LocalYear("&amp;$E$19&amp;")="&amp;$D$8&amp;" AND LocalMonth("&amp;$E$19&amp;")="&amp;$C$8&amp;" AND LocalDay("&amp;$E$19&amp;")="&amp;$B$8&amp;" AND LocalHour("&amp;$E$19&amp;")="&amp;F33&amp;" AND LocalMinute("&amp;$E$19&amp;")="&amp;G33&amp;"))", "Bar", "", "Close", "5", "0", "", "", "","FALSE","T"))</f>
        <v>2133</v>
      </c>
      <c r="Z33" s="115">
        <f ca="1">IF(O33=1,"",RTD("cqg.rtd",,"StudyData", "(Vol("&amp;$E$20&amp;")when  (LocalYear("&amp;$E$20&amp;")="&amp;$D$9&amp;" AND LocalMonth("&amp;$E$20&amp;")="&amp;$C$9&amp;" AND LocalDay("&amp;$E$20&amp;")="&amp;$B$9&amp;" AND LocalHour("&amp;$E$20&amp;")="&amp;F33&amp;" AND LocalMinute("&amp;$E$20&amp;")="&amp;G33&amp;"))", "Bar", "", "Close", "5", "0", "", "", "","FALSE","T"))</f>
        <v>1470</v>
      </c>
      <c r="AA33" s="115">
        <f ca="1">IF(O33=1,"",RTD("cqg.rtd",,"StudyData", "(Vol("&amp;$E$21&amp;")when  (LocalYear("&amp;$E$21&amp;")="&amp;$D$10&amp;" AND LocalMonth("&amp;$E$21&amp;")="&amp;$C$10&amp;" AND LocalDay("&amp;$E$21&amp;")="&amp;$B$10&amp;" AND LocalHour("&amp;$E$21&amp;")="&amp;F33&amp;" AND LocalMinute("&amp;$E$21&amp;")="&amp;G33&amp;"))", "Bar", "", "Close", "5", "0", "", "", "","FALSE","T"))</f>
        <v>1776</v>
      </c>
      <c r="AB33" s="115">
        <f ca="1">IF(O33=1,"",RTD("cqg.rtd",,"StudyData", "(Vol("&amp;$E$21&amp;")when  (LocalYear("&amp;$E$21&amp;")="&amp;$D$11&amp;" AND LocalMonth("&amp;$E$21&amp;")="&amp;$C$11&amp;" AND LocalDay("&amp;$E$21&amp;")="&amp;$B$11&amp;" AND LocalHour("&amp;$E$21&amp;")="&amp;F33&amp;" AND LocalMinute("&amp;$E$21&amp;")="&amp;G33&amp;"))", "Bar", "", "Close", "5", "0", "", "", "","FALSE","T"))</f>
        <v>859</v>
      </c>
      <c r="AC33" s="116">
        <f t="shared" ca="1" si="3"/>
        <v>1649</v>
      </c>
      <c r="AE33" s="115" t="str">
        <f ca="1">IF($R33=1,SUM($S$1:S33),"")</f>
        <v/>
      </c>
      <c r="AF33" s="115" t="str">
        <f ca="1">IF($R33=1,SUM($T$1:T33),"")</f>
        <v/>
      </c>
      <c r="AG33" s="115" t="str">
        <f ca="1">IF($R33=1,SUM($U$1:U33),"")</f>
        <v/>
      </c>
      <c r="AH33" s="115" t="str">
        <f ca="1">IF($R33=1,SUM($V$1:V33),"")</f>
        <v/>
      </c>
      <c r="AI33" s="115" t="str">
        <f ca="1">IF($R33=1,SUM($W$1:W33),"")</f>
        <v/>
      </c>
      <c r="AJ33" s="115" t="str">
        <f ca="1">IF($R33=1,SUM($X$1:X33),"")</f>
        <v/>
      </c>
      <c r="AK33" s="115" t="str">
        <f ca="1">IF($R33=1,SUM($Y$1:Y33),"")</f>
        <v/>
      </c>
      <c r="AL33" s="115" t="str">
        <f ca="1">IF($R33=1,SUM($Z$1:Z33),"")</f>
        <v/>
      </c>
      <c r="AM33" s="115" t="str">
        <f ca="1">IF($R33=1,SUM($AA$1:AA33),"")</f>
        <v/>
      </c>
      <c r="AN33" s="115" t="str">
        <f ca="1">IF($R33=1,SUM($AB$1:AB33),"")</f>
        <v/>
      </c>
      <c r="AO33" s="115" t="str">
        <f ca="1">IF($R33=1,SUM($AC$1:AC33),"")</f>
        <v/>
      </c>
      <c r="AQ33" s="120" t="str">
        <f t="shared" si="9"/>
        <v>10:00</v>
      </c>
    </row>
    <row r="34" spans="6:43" x14ac:dyDescent="0.3">
      <c r="F34" s="115">
        <f t="shared" si="11"/>
        <v>10</v>
      </c>
      <c r="G34" s="117" t="str">
        <f t="shared" si="5"/>
        <v>05</v>
      </c>
      <c r="H34" s="118">
        <f t="shared" si="6"/>
        <v>0.4201388888888889</v>
      </c>
      <c r="K34" s="116">
        <f ca="1" xml:space="preserve"> IF(O34=1,"",RTD("cqg.rtd",,"StudyData",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1383</v>
      </c>
      <c r="L34" s="116">
        <f ca="1">IF(K34="",NA(),RTD("cqg.rtd",,"StudyData", "(Vol("&amp;$E$12&amp;")when  (LocalYear("&amp;$E$12&amp;")="&amp;$D$1&amp;" AND LocalMonth("&amp;$E$12&amp;")="&amp;$C$1&amp;" AND LocalDay("&amp;$E$12&amp;")="&amp;$B$1&amp;" AND LocalHour("&amp;$E$12&amp;")="&amp;F34&amp;" AND LocalMinute("&amp;$E$12&amp;")="&amp;G34&amp;"))", "Bar", "", "Close", "5", "0", "", "", "","FALSE","T"))</f>
        <v>1383</v>
      </c>
      <c r="M34" s="116">
        <f t="shared" ca="1" si="2"/>
        <v>1757.6</v>
      </c>
      <c r="O34" s="115">
        <f t="shared" si="7"/>
        <v>0</v>
      </c>
      <c r="R34" s="115">
        <f t="shared" ca="1" si="8"/>
        <v>3.3000000000000022E-2</v>
      </c>
      <c r="S34" s="115">
        <f ca="1">IF(O34=1,"",RTD("cqg.rtd",,"StudyData", "(Vol("&amp;$E$13&amp;")when  (LocalYear("&amp;$E$13&amp;")="&amp;$D$2&amp;" AND LocalMonth("&amp;$E$13&amp;")="&amp;$C$2&amp;" AND LocalDay("&amp;$E$13&amp;")="&amp;$B$2&amp;" AND LocalHour("&amp;$E$13&amp;")="&amp;F34&amp;" AND LocalMinute("&amp;$E$13&amp;")="&amp;G34&amp;"))", "Bar", "", "Close", "5", "0", "", "", "","FALSE","T"))</f>
        <v>645</v>
      </c>
      <c r="T34" s="115">
        <f ca="1">IF(O34=1,"",RTD("cqg.rtd",,"StudyData", "(Vol("&amp;$E$14&amp;")when  (LocalYear("&amp;$E$14&amp;")="&amp;$D$3&amp;" AND LocalMonth("&amp;$E$14&amp;")="&amp;$C$3&amp;" AND LocalDay("&amp;$E$14&amp;")="&amp;$B$3&amp;" AND LocalHour("&amp;$E$14&amp;")="&amp;F34&amp;" AND LocalMinute("&amp;$E$14&amp;")="&amp;G34&amp;"))", "Bar", "", "Close", "5", "0", "", "", "","FALSE","T"))</f>
        <v>1699</v>
      </c>
      <c r="U34" s="115">
        <f ca="1">IF(O34=1,"",RTD("cqg.rtd",,"StudyData", "(Vol("&amp;$E$15&amp;")when  (LocalYear("&amp;$E$15&amp;")="&amp;$D$4&amp;" AND LocalMonth("&amp;$E$15&amp;")="&amp;$C$4&amp;" AND LocalDay("&amp;$E$15&amp;")="&amp;$B$4&amp;" AND LocalHour("&amp;$E$15&amp;")="&amp;F34&amp;" AND LocalMinute("&amp;$E$15&amp;")="&amp;G34&amp;"))", "Bar", "", "Close", "5", "0", "", "", "","FALSE","T"))</f>
        <v>2039</v>
      </c>
      <c r="V34" s="115">
        <f ca="1">IF(O34=1,"",RTD("cqg.rtd",,"StudyData", "(Vol("&amp;$E$16&amp;")when  (LocalYear("&amp;$E$16&amp;")="&amp;$D$5&amp;" AND LocalMonth("&amp;$E$16&amp;")="&amp;$C$5&amp;" AND LocalDay("&amp;$E$16&amp;")="&amp;$B$5&amp;" AND LocalHour("&amp;$E$16&amp;")="&amp;F34&amp;" AND LocalMinute("&amp;$E$16&amp;")="&amp;G34&amp;"))", "Bar", "", "Close", "5", "0", "", "", "","FALSE","T"))</f>
        <v>2436</v>
      </c>
      <c r="W34" s="115">
        <f ca="1">IF(O34=1,"",RTD("cqg.rtd",,"StudyData", "(Vol("&amp;$E$17&amp;")when  (LocalYear("&amp;$E$17&amp;")="&amp;$D$6&amp;" AND LocalMonth("&amp;$E$17&amp;")="&amp;$C$6&amp;" AND LocalDay("&amp;$E$17&amp;")="&amp;$B$6&amp;" AND LocalHour("&amp;$E$17&amp;")="&amp;F34&amp;" AND LocalMinute("&amp;$E$17&amp;")="&amp;G34&amp;"))", "Bar", "", "Close", "5", "0", "", "", "","FALSE","T"))</f>
        <v>951</v>
      </c>
      <c r="X34" s="115">
        <f ca="1">IF(O34=1,"",RTD("cqg.rtd",,"StudyData", "(Vol("&amp;$E$18&amp;")when  (LocalYear("&amp;$E$18&amp;")="&amp;$D$7&amp;" AND LocalMonth("&amp;$E$18&amp;")="&amp;$C$7&amp;" AND LocalDay("&amp;$E$18&amp;")="&amp;$B$7&amp;" AND LocalHour("&amp;$E$18&amp;")="&amp;F34&amp;" AND LocalMinute("&amp;$E$18&amp;")="&amp;G34&amp;"))", "Bar", "", "Close", "5", "0", "", "", "","FALSE","T"))</f>
        <v>2364</v>
      </c>
      <c r="Y34" s="115">
        <f ca="1">IF(O34=1,"",RTD("cqg.rtd",,"StudyData", "(Vol("&amp;$E$19&amp;")when  (LocalYear("&amp;$E$19&amp;")="&amp;$D$8&amp;" AND LocalMonth("&amp;$E$19&amp;")="&amp;$C$8&amp;" AND LocalDay("&amp;$E$19&amp;")="&amp;$B$8&amp;" AND LocalHour("&amp;$E$19&amp;")="&amp;F34&amp;" AND LocalMinute("&amp;$E$19&amp;")="&amp;G34&amp;"))", "Bar", "", "Close", "5", "0", "", "", "","FALSE","T"))</f>
        <v>1843</v>
      </c>
      <c r="Z34" s="115">
        <f ca="1">IF(O34=1,"",RTD("cqg.rtd",,"StudyData", "(Vol("&amp;$E$20&amp;")when  (LocalYear("&amp;$E$20&amp;")="&amp;$D$9&amp;" AND LocalMonth("&amp;$E$20&amp;")="&amp;$C$9&amp;" AND LocalDay("&amp;$E$20&amp;")="&amp;$B$9&amp;" AND LocalHour("&amp;$E$20&amp;")="&amp;F34&amp;" AND LocalMinute("&amp;$E$20&amp;")="&amp;G34&amp;"))", "Bar", "", "Close", "5", "0", "", "", "","FALSE","T"))</f>
        <v>1208</v>
      </c>
      <c r="AA34" s="115">
        <f ca="1">IF(O34=1,"",RTD("cqg.rtd",,"StudyData", "(Vol("&amp;$E$21&amp;")when  (LocalYear("&amp;$E$21&amp;")="&amp;$D$10&amp;" AND LocalMonth("&amp;$E$21&amp;")="&amp;$C$10&amp;" AND LocalDay("&amp;$E$21&amp;")="&amp;$B$10&amp;" AND LocalHour("&amp;$E$21&amp;")="&amp;F34&amp;" AND LocalMinute("&amp;$E$21&amp;")="&amp;G34&amp;"))", "Bar", "", "Close", "5", "0", "", "", "","FALSE","T"))</f>
        <v>2361</v>
      </c>
      <c r="AB34" s="115">
        <f ca="1">IF(O34=1,"",RTD("cqg.rtd",,"StudyData", "(Vol("&amp;$E$21&amp;")when  (LocalYear("&amp;$E$21&amp;")="&amp;$D$11&amp;" AND LocalMonth("&amp;$E$21&amp;")="&amp;$C$11&amp;" AND LocalDay("&amp;$E$21&amp;")="&amp;$B$11&amp;" AND LocalHour("&amp;$E$21&amp;")="&amp;F34&amp;" AND LocalMinute("&amp;$E$21&amp;")="&amp;G34&amp;"))", "Bar", "", "Close", "5", "0", "", "", "","FALSE","T"))</f>
        <v>2030</v>
      </c>
      <c r="AC34" s="116">
        <f t="shared" ca="1" si="3"/>
        <v>1383</v>
      </c>
      <c r="AE34" s="115" t="str">
        <f ca="1">IF($R34=1,SUM($S$1:S34),"")</f>
        <v/>
      </c>
      <c r="AF34" s="115" t="str">
        <f ca="1">IF($R34=1,SUM($T$1:T34),"")</f>
        <v/>
      </c>
      <c r="AG34" s="115" t="str">
        <f ca="1">IF($R34=1,SUM($U$1:U34),"")</f>
        <v/>
      </c>
      <c r="AH34" s="115" t="str">
        <f ca="1">IF($R34=1,SUM($V$1:V34),"")</f>
        <v/>
      </c>
      <c r="AI34" s="115" t="str">
        <f ca="1">IF($R34=1,SUM($W$1:W34),"")</f>
        <v/>
      </c>
      <c r="AJ34" s="115" t="str">
        <f ca="1">IF($R34=1,SUM($X$1:X34),"")</f>
        <v/>
      </c>
      <c r="AK34" s="115" t="str">
        <f ca="1">IF($R34=1,SUM($Y$1:Y34),"")</f>
        <v/>
      </c>
      <c r="AL34" s="115" t="str">
        <f ca="1">IF($R34=1,SUM($Z$1:Z34),"")</f>
        <v/>
      </c>
      <c r="AM34" s="115" t="str">
        <f ca="1">IF($R34=1,SUM($AA$1:AA34),"")</f>
        <v/>
      </c>
      <c r="AN34" s="115" t="str">
        <f ca="1">IF($R34=1,SUM($AB$1:AB34),"")</f>
        <v/>
      </c>
      <c r="AO34" s="115" t="str">
        <f ca="1">IF($R34=1,SUM($AC$1:AC34),"")</f>
        <v/>
      </c>
      <c r="AQ34" s="120" t="str">
        <f t="shared" si="9"/>
        <v>10:05</v>
      </c>
    </row>
    <row r="35" spans="6:43" x14ac:dyDescent="0.3">
      <c r="F35" s="115">
        <f t="shared" si="11"/>
        <v>10</v>
      </c>
      <c r="G35" s="117">
        <f t="shared" si="5"/>
        <v>10</v>
      </c>
      <c r="H35" s="118">
        <f t="shared" si="6"/>
        <v>0.4236111111111111</v>
      </c>
      <c r="K35" s="116">
        <f ca="1" xml:space="preserve"> IF(O35=1,"",RTD("cqg.rtd",,"StudyData",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744</v>
      </c>
      <c r="L35" s="116">
        <f ca="1">IF(K35="",NA(),RTD("cqg.rtd",,"StudyData", "(Vol("&amp;$E$12&amp;")when  (LocalYear("&amp;$E$12&amp;")="&amp;$D$1&amp;" AND LocalMonth("&amp;$E$12&amp;")="&amp;$C$1&amp;" AND LocalDay("&amp;$E$12&amp;")="&amp;$B$1&amp;" AND LocalHour("&amp;$E$12&amp;")="&amp;F35&amp;" AND LocalMinute("&amp;$E$12&amp;")="&amp;G35&amp;"))", "Bar", "", "Close", "5", "0", "", "", "","FALSE","T"))</f>
        <v>744</v>
      </c>
      <c r="M35" s="116">
        <f t="shared" ca="1" si="2"/>
        <v>1443.9</v>
      </c>
      <c r="O35" s="115">
        <f t="shared" si="7"/>
        <v>0</v>
      </c>
      <c r="R35" s="115">
        <f t="shared" ca="1" si="8"/>
        <v>3.4000000000000023E-2</v>
      </c>
      <c r="S35" s="115">
        <f ca="1">IF(O35=1,"",RTD("cqg.rtd",,"StudyData", "(Vol("&amp;$E$13&amp;")when  (LocalYear("&amp;$E$13&amp;")="&amp;$D$2&amp;" AND LocalMonth("&amp;$E$13&amp;")="&amp;$C$2&amp;" AND LocalDay("&amp;$E$13&amp;")="&amp;$B$2&amp;" AND LocalHour("&amp;$E$13&amp;")="&amp;F35&amp;" AND LocalMinute("&amp;$E$13&amp;")="&amp;G35&amp;"))", "Bar", "", "Close", "5", "0", "", "", "","FALSE","T"))</f>
        <v>589</v>
      </c>
      <c r="T35" s="115">
        <f ca="1">IF(O35=1,"",RTD("cqg.rtd",,"StudyData", "(Vol("&amp;$E$14&amp;")when  (LocalYear("&amp;$E$14&amp;")="&amp;$D$3&amp;" AND LocalMonth("&amp;$E$14&amp;")="&amp;$C$3&amp;" AND LocalDay("&amp;$E$14&amp;")="&amp;$B$3&amp;" AND LocalHour("&amp;$E$14&amp;")="&amp;F35&amp;" AND LocalMinute("&amp;$E$14&amp;")="&amp;G35&amp;"))", "Bar", "", "Close", "5", "0", "", "", "","FALSE","T"))</f>
        <v>1552</v>
      </c>
      <c r="U35" s="115">
        <f ca="1">IF(O35=1,"",RTD("cqg.rtd",,"StudyData", "(Vol("&amp;$E$15&amp;")when  (LocalYear("&amp;$E$15&amp;")="&amp;$D$4&amp;" AND LocalMonth("&amp;$E$15&amp;")="&amp;$C$4&amp;" AND LocalDay("&amp;$E$15&amp;")="&amp;$B$4&amp;" AND LocalHour("&amp;$E$15&amp;")="&amp;F35&amp;" AND LocalMinute("&amp;$E$15&amp;")="&amp;G35&amp;"))", "Bar", "", "Close", "5", "0", "", "", "","FALSE","T"))</f>
        <v>1760</v>
      </c>
      <c r="V35" s="115">
        <f ca="1">IF(O35=1,"",RTD("cqg.rtd",,"StudyData", "(Vol("&amp;$E$16&amp;")when  (LocalYear("&amp;$E$16&amp;")="&amp;$D$5&amp;" AND LocalMonth("&amp;$E$16&amp;")="&amp;$C$5&amp;" AND LocalDay("&amp;$E$16&amp;")="&amp;$B$5&amp;" AND LocalHour("&amp;$E$16&amp;")="&amp;F35&amp;" AND LocalMinute("&amp;$E$16&amp;")="&amp;G35&amp;"))", "Bar", "", "Close", "5", "0", "", "", "","FALSE","T"))</f>
        <v>1277</v>
      </c>
      <c r="W35" s="115">
        <f ca="1">IF(O35=1,"",RTD("cqg.rtd",,"StudyData", "(Vol("&amp;$E$17&amp;")when  (LocalYear("&amp;$E$17&amp;")="&amp;$D$6&amp;" AND LocalMonth("&amp;$E$17&amp;")="&amp;$C$6&amp;" AND LocalDay("&amp;$E$17&amp;")="&amp;$B$6&amp;" AND LocalHour("&amp;$E$17&amp;")="&amp;F35&amp;" AND LocalMinute("&amp;$E$17&amp;")="&amp;G35&amp;"))", "Bar", "", "Close", "5", "0", "", "", "","FALSE","T"))</f>
        <v>1538</v>
      </c>
      <c r="X35" s="115">
        <f ca="1">IF(O35=1,"",RTD("cqg.rtd",,"StudyData", "(Vol("&amp;$E$18&amp;")when  (LocalYear("&amp;$E$18&amp;")="&amp;$D$7&amp;" AND LocalMonth("&amp;$E$18&amp;")="&amp;$C$7&amp;" AND LocalDay("&amp;$E$18&amp;")="&amp;$B$7&amp;" AND LocalHour("&amp;$E$18&amp;")="&amp;F35&amp;" AND LocalMinute("&amp;$E$18&amp;")="&amp;G35&amp;"))", "Bar", "", "Close", "5", "0", "", "", "","FALSE","T"))</f>
        <v>3059</v>
      </c>
      <c r="Y35" s="115">
        <f ca="1">IF(O35=1,"",RTD("cqg.rtd",,"StudyData", "(Vol("&amp;$E$19&amp;")when  (LocalYear("&amp;$E$19&amp;")="&amp;$D$8&amp;" AND LocalMonth("&amp;$E$19&amp;")="&amp;$C$8&amp;" AND LocalDay("&amp;$E$19&amp;")="&amp;$B$8&amp;" AND LocalHour("&amp;$E$19&amp;")="&amp;F35&amp;" AND LocalMinute("&amp;$E$19&amp;")="&amp;G35&amp;"))", "Bar", "", "Close", "5", "0", "", "", "","FALSE","T"))</f>
        <v>1103</v>
      </c>
      <c r="Z35" s="115">
        <f ca="1">IF(O35=1,"",RTD("cqg.rtd",,"StudyData", "(Vol("&amp;$E$20&amp;")when  (LocalYear("&amp;$E$20&amp;")="&amp;$D$9&amp;" AND LocalMonth("&amp;$E$20&amp;")="&amp;$C$9&amp;" AND LocalDay("&amp;$E$20&amp;")="&amp;$B$9&amp;" AND LocalHour("&amp;$E$20&amp;")="&amp;F35&amp;" AND LocalMinute("&amp;$E$20&amp;")="&amp;G35&amp;"))", "Bar", "", "Close", "5", "0", "", "", "","FALSE","T"))</f>
        <v>806</v>
      </c>
      <c r="AA35" s="115">
        <f ca="1">IF(O35=1,"",RTD("cqg.rtd",,"StudyData", "(Vol("&amp;$E$21&amp;")when  (LocalYear("&amp;$E$21&amp;")="&amp;$D$10&amp;" AND LocalMonth("&amp;$E$21&amp;")="&amp;$C$10&amp;" AND LocalDay("&amp;$E$21&amp;")="&amp;$B$10&amp;" AND LocalHour("&amp;$E$21&amp;")="&amp;F35&amp;" AND LocalMinute("&amp;$E$21&amp;")="&amp;G35&amp;"))", "Bar", "", "Close", "5", "0", "", "", "","FALSE","T"))</f>
        <v>2069</v>
      </c>
      <c r="AB35" s="115">
        <f ca="1">IF(O35=1,"",RTD("cqg.rtd",,"StudyData", "(Vol("&amp;$E$21&amp;")when  (LocalYear("&amp;$E$21&amp;")="&amp;$D$11&amp;" AND LocalMonth("&amp;$E$21&amp;")="&amp;$C$11&amp;" AND LocalDay("&amp;$E$21&amp;")="&amp;$B$11&amp;" AND LocalHour("&amp;$E$21&amp;")="&amp;F35&amp;" AND LocalMinute("&amp;$E$21&amp;")="&amp;G35&amp;"))", "Bar", "", "Close", "5", "0", "", "", "","FALSE","T"))</f>
        <v>686</v>
      </c>
      <c r="AC35" s="116">
        <f t="shared" ca="1" si="3"/>
        <v>744</v>
      </c>
      <c r="AE35" s="115" t="str">
        <f ca="1">IF($R35=1,SUM($S$1:S35),"")</f>
        <v/>
      </c>
      <c r="AF35" s="115" t="str">
        <f ca="1">IF($R35=1,SUM($T$1:T35),"")</f>
        <v/>
      </c>
      <c r="AG35" s="115" t="str">
        <f ca="1">IF($R35=1,SUM($U$1:U35),"")</f>
        <v/>
      </c>
      <c r="AH35" s="115" t="str">
        <f ca="1">IF($R35=1,SUM($V$1:V35),"")</f>
        <v/>
      </c>
      <c r="AI35" s="115" t="str">
        <f ca="1">IF($R35=1,SUM($W$1:W35),"")</f>
        <v/>
      </c>
      <c r="AJ35" s="115" t="str">
        <f ca="1">IF($R35=1,SUM($X$1:X35),"")</f>
        <v/>
      </c>
      <c r="AK35" s="115" t="str">
        <f ca="1">IF($R35=1,SUM($Y$1:Y35),"")</f>
        <v/>
      </c>
      <c r="AL35" s="115" t="str">
        <f ca="1">IF($R35=1,SUM($Z$1:Z35),"")</f>
        <v/>
      </c>
      <c r="AM35" s="115" t="str">
        <f ca="1">IF($R35=1,SUM($AA$1:AA35),"")</f>
        <v/>
      </c>
      <c r="AN35" s="115" t="str">
        <f ca="1">IF($R35=1,SUM($AB$1:AB35),"")</f>
        <v/>
      </c>
      <c r="AO35" s="115" t="str">
        <f ca="1">IF($R35=1,SUM($AC$1:AC35),"")</f>
        <v/>
      </c>
      <c r="AQ35" s="120" t="str">
        <f t="shared" si="9"/>
        <v>10:10</v>
      </c>
    </row>
    <row r="36" spans="6:43" x14ac:dyDescent="0.3">
      <c r="F36" s="115">
        <f t="shared" si="11"/>
        <v>10</v>
      </c>
      <c r="G36" s="117">
        <f t="shared" si="5"/>
        <v>15</v>
      </c>
      <c r="H36" s="118">
        <f t="shared" si="6"/>
        <v>0.42708333333333331</v>
      </c>
      <c r="K36" s="116">
        <f ca="1" xml:space="preserve"> IF(O36=1,"",RTD("cqg.rtd",,"StudyData",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875</v>
      </c>
      <c r="L36" s="116">
        <f ca="1">IF(K36="",NA(),RTD("cqg.rtd",,"StudyData", "(Vol("&amp;$E$12&amp;")when  (LocalYear("&amp;$E$12&amp;")="&amp;$D$1&amp;" AND LocalMonth("&amp;$E$12&amp;")="&amp;$C$1&amp;" AND LocalDay("&amp;$E$12&amp;")="&amp;$B$1&amp;" AND LocalHour("&amp;$E$12&amp;")="&amp;F36&amp;" AND LocalMinute("&amp;$E$12&amp;")="&amp;G36&amp;"))", "Bar", "", "Close", "5", "0", "", "", "","FALSE","T"))</f>
        <v>875</v>
      </c>
      <c r="M36" s="116">
        <f t="shared" ca="1" si="2"/>
        <v>1772.4</v>
      </c>
      <c r="O36" s="115">
        <f t="shared" si="7"/>
        <v>0</v>
      </c>
      <c r="R36" s="115">
        <f t="shared" ca="1" si="8"/>
        <v>1</v>
      </c>
      <c r="S36" s="115">
        <f ca="1">IF(O36=1,"",RTD("cqg.rtd",,"StudyData", "(Vol("&amp;$E$13&amp;")when  (LocalYear("&amp;$E$13&amp;")="&amp;$D$2&amp;" AND LocalMonth("&amp;$E$13&amp;")="&amp;$C$2&amp;" AND LocalDay("&amp;$E$13&amp;")="&amp;$B$2&amp;" AND LocalHour("&amp;$E$13&amp;")="&amp;F36&amp;" AND LocalMinute("&amp;$E$13&amp;")="&amp;G36&amp;"))", "Bar", "", "Close", "5", "0", "", "", "","FALSE","T"))</f>
        <v>598</v>
      </c>
      <c r="T36" s="115">
        <f ca="1">IF(O36=1,"",RTD("cqg.rtd",,"StudyData", "(Vol("&amp;$E$14&amp;")when  (LocalYear("&amp;$E$14&amp;")="&amp;$D$3&amp;" AND LocalMonth("&amp;$E$14&amp;")="&amp;$C$3&amp;" AND LocalDay("&amp;$E$14&amp;")="&amp;$B$3&amp;" AND LocalHour("&amp;$E$14&amp;")="&amp;F36&amp;" AND LocalMinute("&amp;$E$14&amp;")="&amp;G36&amp;"))", "Bar", "", "Close", "5", "0", "", "", "","FALSE","T"))</f>
        <v>2301</v>
      </c>
      <c r="U36" s="115">
        <f ca="1">IF(O36=1,"",RTD("cqg.rtd",,"StudyData", "(Vol("&amp;$E$15&amp;")when  (LocalYear("&amp;$E$15&amp;")="&amp;$D$4&amp;" AND LocalMonth("&amp;$E$15&amp;")="&amp;$C$4&amp;" AND LocalDay("&amp;$E$15&amp;")="&amp;$B$4&amp;" AND LocalHour("&amp;$E$15&amp;")="&amp;F36&amp;" AND LocalMinute("&amp;$E$15&amp;")="&amp;G36&amp;"))", "Bar", "", "Close", "5", "0", "", "", "","FALSE","T"))</f>
        <v>4149</v>
      </c>
      <c r="V36" s="115">
        <f ca="1">IF(O36=1,"",RTD("cqg.rtd",,"StudyData", "(Vol("&amp;$E$16&amp;")when  (LocalYear("&amp;$E$16&amp;")="&amp;$D$5&amp;" AND LocalMonth("&amp;$E$16&amp;")="&amp;$C$5&amp;" AND LocalDay("&amp;$E$16&amp;")="&amp;$B$5&amp;" AND LocalHour("&amp;$E$16&amp;")="&amp;F36&amp;" AND LocalMinute("&amp;$E$16&amp;")="&amp;G36&amp;"))", "Bar", "", "Close", "5", "0", "", "", "","FALSE","T"))</f>
        <v>1660</v>
      </c>
      <c r="W36" s="115">
        <f ca="1">IF(O36=1,"",RTD("cqg.rtd",,"StudyData", "(Vol("&amp;$E$17&amp;")when  (LocalYear("&amp;$E$17&amp;")="&amp;$D$6&amp;" AND LocalMonth("&amp;$E$17&amp;")="&amp;$C$6&amp;" AND LocalDay("&amp;$E$17&amp;")="&amp;$B$6&amp;" AND LocalHour("&amp;$E$17&amp;")="&amp;F36&amp;" AND LocalMinute("&amp;$E$17&amp;")="&amp;G36&amp;"))", "Bar", "", "Close", "5", "0", "", "", "","FALSE","T"))</f>
        <v>1104</v>
      </c>
      <c r="X36" s="115">
        <f ca="1">IF(O36=1,"",RTD("cqg.rtd",,"StudyData", "(Vol("&amp;$E$18&amp;")when  (LocalYear("&amp;$E$18&amp;")="&amp;$D$7&amp;" AND LocalMonth("&amp;$E$18&amp;")="&amp;$C$7&amp;" AND LocalDay("&amp;$E$18&amp;")="&amp;$B$7&amp;" AND LocalHour("&amp;$E$18&amp;")="&amp;F36&amp;" AND LocalMinute("&amp;$E$18&amp;")="&amp;G36&amp;"))", "Bar", "", "Close", "5", "0", "", "", "","FALSE","T"))</f>
        <v>3032</v>
      </c>
      <c r="Y36" s="115">
        <f ca="1">IF(O36=1,"",RTD("cqg.rtd",,"StudyData", "(Vol("&amp;$E$19&amp;")when  (LocalYear("&amp;$E$19&amp;")="&amp;$D$8&amp;" AND LocalMonth("&amp;$E$19&amp;")="&amp;$C$8&amp;" AND LocalDay("&amp;$E$19&amp;")="&amp;$B$8&amp;" AND LocalHour("&amp;$E$19&amp;")="&amp;F36&amp;" AND LocalMinute("&amp;$E$19&amp;")="&amp;G36&amp;"))", "Bar", "", "Close", "5", "0", "", "", "","FALSE","T"))</f>
        <v>1029</v>
      </c>
      <c r="Z36" s="115">
        <f ca="1">IF(O36=1,"",RTD("cqg.rtd",,"StudyData", "(Vol("&amp;$E$20&amp;")when  (LocalYear("&amp;$E$20&amp;")="&amp;$D$9&amp;" AND LocalMonth("&amp;$E$20&amp;")="&amp;$C$9&amp;" AND LocalDay("&amp;$E$20&amp;")="&amp;$B$9&amp;" AND LocalHour("&amp;$E$20&amp;")="&amp;F36&amp;" AND LocalMinute("&amp;$E$20&amp;")="&amp;G36&amp;"))", "Bar", "", "Close", "5", "0", "", "", "","FALSE","T"))</f>
        <v>1386</v>
      </c>
      <c r="AA36" s="115">
        <f ca="1">IF(O36=1,"",RTD("cqg.rtd",,"StudyData", "(Vol("&amp;$E$21&amp;")when  (LocalYear("&amp;$E$21&amp;")="&amp;$D$10&amp;" AND LocalMonth("&amp;$E$21&amp;")="&amp;$C$10&amp;" AND LocalDay("&amp;$E$21&amp;")="&amp;$B$10&amp;" AND LocalHour("&amp;$E$21&amp;")="&amp;F36&amp;" AND LocalMinute("&amp;$E$21&amp;")="&amp;G36&amp;"))", "Bar", "", "Close", "5", "0", "", "", "","FALSE","T"))</f>
        <v>1749</v>
      </c>
      <c r="AB36" s="115">
        <f ca="1">IF(O36=1,"",RTD("cqg.rtd",,"StudyData", "(Vol("&amp;$E$21&amp;")when  (LocalYear("&amp;$E$21&amp;")="&amp;$D$11&amp;" AND LocalMonth("&amp;$E$21&amp;")="&amp;$C$11&amp;" AND LocalDay("&amp;$E$21&amp;")="&amp;$B$11&amp;" AND LocalHour("&amp;$E$21&amp;")="&amp;F36&amp;" AND LocalMinute("&amp;$E$21&amp;")="&amp;G36&amp;"))", "Bar", "", "Close", "5", "0", "", "", "","FALSE","T"))</f>
        <v>716</v>
      </c>
      <c r="AC36" s="116">
        <f t="shared" ca="1" si="3"/>
        <v>875</v>
      </c>
      <c r="AE36" s="115">
        <f ca="1">IF($R36=1,SUM($S$1:S36),"")</f>
        <v>32839</v>
      </c>
      <c r="AF36" s="115">
        <f ca="1">IF($R36=1,SUM($T$1:T36),"")</f>
        <v>66279</v>
      </c>
      <c r="AG36" s="115">
        <f ca="1">IF($R36=1,SUM($U$1:U36),"")</f>
        <v>105701</v>
      </c>
      <c r="AH36" s="115">
        <f ca="1">IF($R36=1,SUM($V$1:V36),"")</f>
        <v>73681</v>
      </c>
      <c r="AI36" s="115">
        <f ca="1">IF($R36=1,SUM($W$1:W36),"")</f>
        <v>67506</v>
      </c>
      <c r="AJ36" s="115">
        <f ca="1">IF($R36=1,SUM($X$1:X36),"")</f>
        <v>104631</v>
      </c>
      <c r="AK36" s="115">
        <f ca="1">IF($R36=1,SUM($Y$1:Y36),"")</f>
        <v>112480</v>
      </c>
      <c r="AL36" s="115">
        <f ca="1">IF($R36=1,SUM($Z$1:Z36),"")</f>
        <v>75165</v>
      </c>
      <c r="AM36" s="115">
        <f ca="1">IF($R36=1,SUM($AA$1:AA36),"")</f>
        <v>86576</v>
      </c>
      <c r="AN36" s="115">
        <f ca="1">IF($R36=1,SUM($AB$1:AB36),"")</f>
        <v>42132</v>
      </c>
      <c r="AO36" s="115">
        <f ca="1">IF($R36=1,SUM($AC$1:AC36),"")</f>
        <v>51791</v>
      </c>
      <c r="AQ36" s="120" t="str">
        <f t="shared" si="9"/>
        <v>10:15</v>
      </c>
    </row>
    <row r="37" spans="6:43" x14ac:dyDescent="0.3">
      <c r="F37" s="115">
        <f t="shared" si="11"/>
        <v>10</v>
      </c>
      <c r="G37" s="117">
        <f t="shared" si="5"/>
        <v>20</v>
      </c>
      <c r="H37" s="118">
        <f t="shared" si="6"/>
        <v>0.43055555555555558</v>
      </c>
      <c r="K37" s="116" t="str">
        <f ca="1" xml:space="preserve"> IF(O37=1,"",RTD("cqg.rtd",,"StudyData",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/>
      </c>
      <c r="L37" s="116" t="e">
        <f ca="1">IF(K37="",NA(),RTD("cqg.rtd",,"StudyData", "(Vol("&amp;$E$12&amp;")when  (LocalYear("&amp;$E$12&amp;")="&amp;$D$1&amp;" AND LocalMonth("&amp;$E$12&amp;")="&amp;$C$1&amp;" AND LocalDay("&amp;$E$12&amp;")="&amp;$B$1&amp;" AND LocalHour("&amp;$E$12&amp;")="&amp;F37&amp;" AND LocalMinute("&amp;$E$12&amp;")="&amp;G37&amp;"))", "Bar", "", "Close", "5", "0", "", "", "","FALSE","T"))</f>
        <v>#N/A</v>
      </c>
      <c r="M37" s="116">
        <f t="shared" ca="1" si="2"/>
        <v>1265.3</v>
      </c>
      <c r="O37" s="115">
        <f t="shared" si="7"/>
        <v>0</v>
      </c>
      <c r="R37" s="115">
        <f t="shared" ca="1" si="8"/>
        <v>1.0009999999999999</v>
      </c>
      <c r="S37" s="115">
        <f ca="1">IF(O37=1,"",RTD("cqg.rtd",,"StudyData", "(Vol("&amp;$E$13&amp;")when  (LocalYear("&amp;$E$13&amp;")="&amp;$D$2&amp;" AND LocalMonth("&amp;$E$13&amp;")="&amp;$C$2&amp;" AND LocalDay("&amp;$E$13&amp;")="&amp;$B$2&amp;" AND LocalHour("&amp;$E$13&amp;")="&amp;F37&amp;" AND LocalMinute("&amp;$E$13&amp;")="&amp;G37&amp;"))", "Bar", "", "Close", "5", "0", "", "", "","FALSE","T"))</f>
        <v>347</v>
      </c>
      <c r="T37" s="115">
        <f ca="1">IF(O37=1,"",RTD("cqg.rtd",,"StudyData", "(Vol("&amp;$E$14&amp;")when  (LocalYear("&amp;$E$14&amp;")="&amp;$D$3&amp;" AND LocalMonth("&amp;$E$14&amp;")="&amp;$C$3&amp;" AND LocalDay("&amp;$E$14&amp;")="&amp;$B$3&amp;" AND LocalHour("&amp;$E$14&amp;")="&amp;F37&amp;" AND LocalMinute("&amp;$E$14&amp;")="&amp;G37&amp;"))", "Bar", "", "Close", "5", "0", "", "", "","FALSE","T"))</f>
        <v>1033</v>
      </c>
      <c r="U37" s="115">
        <f ca="1">IF(O37=1,"",RTD("cqg.rtd",,"StudyData", "(Vol("&amp;$E$15&amp;")when  (LocalYear("&amp;$E$15&amp;")="&amp;$D$4&amp;" AND LocalMonth("&amp;$E$15&amp;")="&amp;$C$4&amp;" AND LocalDay("&amp;$E$15&amp;")="&amp;$B$4&amp;" AND LocalHour("&amp;$E$15&amp;")="&amp;F37&amp;" AND LocalMinute("&amp;$E$15&amp;")="&amp;G37&amp;"))", "Bar", "", "Close", "5", "0", "", "", "","FALSE","T"))</f>
        <v>2882</v>
      </c>
      <c r="V37" s="115">
        <f ca="1">IF(O37=1,"",RTD("cqg.rtd",,"StudyData", "(Vol("&amp;$E$16&amp;")when  (LocalYear("&amp;$E$16&amp;")="&amp;$D$5&amp;" AND LocalMonth("&amp;$E$16&amp;")="&amp;$C$5&amp;" AND LocalDay("&amp;$E$16&amp;")="&amp;$B$5&amp;" AND LocalHour("&amp;$E$16&amp;")="&amp;F37&amp;" AND LocalMinute("&amp;$E$16&amp;")="&amp;G37&amp;"))", "Bar", "", "Close", "5", "0", "", "", "","FALSE","T"))</f>
        <v>1322</v>
      </c>
      <c r="W37" s="115">
        <f ca="1">IF(O37=1,"",RTD("cqg.rtd",,"StudyData", "(Vol("&amp;$E$17&amp;")when  (LocalYear("&amp;$E$17&amp;")="&amp;$D$6&amp;" AND LocalMonth("&amp;$E$17&amp;")="&amp;$C$6&amp;" AND LocalDay("&amp;$E$17&amp;")="&amp;$B$6&amp;" AND LocalHour("&amp;$E$17&amp;")="&amp;F37&amp;" AND LocalMinute("&amp;$E$17&amp;")="&amp;G37&amp;"))", "Bar", "", "Close", "5", "0", "", "", "","FALSE","T"))</f>
        <v>1356</v>
      </c>
      <c r="X37" s="115">
        <f ca="1">IF(O37=1,"",RTD("cqg.rtd",,"StudyData", "(Vol("&amp;$E$18&amp;")when  (LocalYear("&amp;$E$18&amp;")="&amp;$D$7&amp;" AND LocalMonth("&amp;$E$18&amp;")="&amp;$C$7&amp;" AND LocalDay("&amp;$E$18&amp;")="&amp;$B$7&amp;" AND LocalHour("&amp;$E$18&amp;")="&amp;F37&amp;" AND LocalMinute("&amp;$E$18&amp;")="&amp;G37&amp;"))", "Bar", "", "Close", "5", "0", "", "", "","FALSE","T"))</f>
        <v>1662</v>
      </c>
      <c r="Y37" s="115">
        <f ca="1">IF(O37=1,"",RTD("cqg.rtd",,"StudyData", "(Vol("&amp;$E$19&amp;")when  (LocalYear("&amp;$E$19&amp;")="&amp;$D$8&amp;" AND LocalMonth("&amp;$E$19&amp;")="&amp;$C$8&amp;" AND LocalDay("&amp;$E$19&amp;")="&amp;$B$8&amp;" AND LocalHour("&amp;$E$19&amp;")="&amp;F37&amp;" AND LocalMinute("&amp;$E$19&amp;")="&amp;G37&amp;"))", "Bar", "", "Close", "5", "0", "", "", "","FALSE","T"))</f>
        <v>1465</v>
      </c>
      <c r="Z37" s="115">
        <f ca="1">IF(O37=1,"",RTD("cqg.rtd",,"StudyData", "(Vol("&amp;$E$20&amp;")when  (LocalYear("&amp;$E$20&amp;")="&amp;$D$9&amp;" AND LocalMonth("&amp;$E$20&amp;")="&amp;$C$9&amp;" AND LocalDay("&amp;$E$20&amp;")="&amp;$B$9&amp;" AND LocalHour("&amp;$E$20&amp;")="&amp;F37&amp;" AND LocalMinute("&amp;$E$20&amp;")="&amp;G37&amp;"))", "Bar", "", "Close", "5", "0", "", "", "","FALSE","T"))</f>
        <v>1059</v>
      </c>
      <c r="AA37" s="115">
        <f ca="1">IF(O37=1,"",RTD("cqg.rtd",,"StudyData", "(Vol("&amp;$E$21&amp;")when  (LocalYear("&amp;$E$21&amp;")="&amp;$D$10&amp;" AND LocalMonth("&amp;$E$21&amp;")="&amp;$C$10&amp;" AND LocalDay("&amp;$E$21&amp;")="&amp;$B$10&amp;" AND LocalHour("&amp;$E$21&amp;")="&amp;F37&amp;" AND LocalMinute("&amp;$E$21&amp;")="&amp;G37&amp;"))", "Bar", "", "Close", "5", "0", "", "", "","FALSE","T"))</f>
        <v>1201</v>
      </c>
      <c r="AB37" s="115">
        <f ca="1">IF(O37=1,"",RTD("cqg.rtd",,"StudyData", "(Vol("&amp;$E$21&amp;")when  (LocalYear("&amp;$E$21&amp;")="&amp;$D$11&amp;" AND LocalMonth("&amp;$E$21&amp;")="&amp;$C$11&amp;" AND LocalDay("&amp;$E$21&amp;")="&amp;$B$11&amp;" AND LocalHour("&amp;$E$21&amp;")="&amp;F37&amp;" AND LocalMinute("&amp;$E$21&amp;")="&amp;G37&amp;"))", "Bar", "", "Close", "5", "0", "", "", "","FALSE","T"))</f>
        <v>326</v>
      </c>
      <c r="AC37" s="116" t="str">
        <f t="shared" ca="1" si="3"/>
        <v/>
      </c>
      <c r="AE37" s="115" t="str">
        <f ca="1">IF($R37=1,SUM($S$1:S37),"")</f>
        <v/>
      </c>
      <c r="AF37" s="115" t="str">
        <f ca="1">IF($R37=1,SUM($T$1:T37),"")</f>
        <v/>
      </c>
      <c r="AG37" s="115" t="str">
        <f ca="1">IF($R37=1,SUM($U$1:U37),"")</f>
        <v/>
      </c>
      <c r="AH37" s="115" t="str">
        <f ca="1">IF($R37=1,SUM($V$1:V37),"")</f>
        <v/>
      </c>
      <c r="AI37" s="115" t="str">
        <f ca="1">IF($R37=1,SUM($W$1:W37),"")</f>
        <v/>
      </c>
      <c r="AJ37" s="115" t="str">
        <f ca="1">IF($R37=1,SUM($X$1:X37),"")</f>
        <v/>
      </c>
      <c r="AK37" s="115" t="str">
        <f ca="1">IF($R37=1,SUM($Y$1:Y37),"")</f>
        <v/>
      </c>
      <c r="AL37" s="115" t="str">
        <f ca="1">IF($R37=1,SUM($Z$1:Z37),"")</f>
        <v/>
      </c>
      <c r="AM37" s="115" t="str">
        <f ca="1">IF($R37=1,SUM($AA$1:AA37),"")</f>
        <v/>
      </c>
      <c r="AN37" s="115" t="str">
        <f ca="1">IF($R37=1,SUM($AB$1:AB37),"")</f>
        <v/>
      </c>
      <c r="AO37" s="115" t="str">
        <f ca="1">IF($R37=1,SUM($AC$1:AC37),"")</f>
        <v/>
      </c>
      <c r="AQ37" s="120" t="str">
        <f t="shared" si="9"/>
        <v>10:20</v>
      </c>
    </row>
    <row r="38" spans="6:43" x14ac:dyDescent="0.3">
      <c r="F38" s="115">
        <f t="shared" si="11"/>
        <v>10</v>
      </c>
      <c r="G38" s="117">
        <f t="shared" si="5"/>
        <v>25</v>
      </c>
      <c r="H38" s="118">
        <f t="shared" si="6"/>
        <v>0.43402777777777773</v>
      </c>
      <c r="K38" s="116" t="str">
        <f ca="1" xml:space="preserve"> IF(O38=1,"",RTD("cqg.rtd",,"StudyData",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/>
      </c>
      <c r="L38" s="116" t="e">
        <f ca="1">IF(K38="",NA(),RTD("cqg.rtd",,"StudyData", "(Vol("&amp;$E$12&amp;")when  (LocalYear("&amp;$E$12&amp;")="&amp;$D$1&amp;" AND LocalMonth("&amp;$E$12&amp;")="&amp;$C$1&amp;" AND LocalDay("&amp;$E$12&amp;")="&amp;$B$1&amp;" AND LocalHour("&amp;$E$12&amp;")="&amp;F38&amp;" AND LocalMinute("&amp;$E$12&amp;")="&amp;G38&amp;"))", "Bar", "", "Close", "5", "0", "", "", "","FALSE","T"))</f>
        <v>#N/A</v>
      </c>
      <c r="M38" s="116">
        <f t="shared" ca="1" si="2"/>
        <v>1131.9000000000001</v>
      </c>
      <c r="O38" s="115">
        <f t="shared" si="7"/>
        <v>0</v>
      </c>
      <c r="R38" s="115">
        <f t="shared" ca="1" si="8"/>
        <v>1.0019999999999998</v>
      </c>
      <c r="S38" s="115">
        <f ca="1">IF(O38=1,"",RTD("cqg.rtd",,"StudyData", "(Vol("&amp;$E$13&amp;")when  (LocalYear("&amp;$E$13&amp;")="&amp;$D$2&amp;" AND LocalMonth("&amp;$E$13&amp;")="&amp;$C$2&amp;" AND LocalDay("&amp;$E$13&amp;")="&amp;$B$2&amp;" AND LocalHour("&amp;$E$13&amp;")="&amp;F38&amp;" AND LocalMinute("&amp;$E$13&amp;")="&amp;G38&amp;"))", "Bar", "", "Close", "5", "0", "", "", "","FALSE","T"))</f>
        <v>447</v>
      </c>
      <c r="T38" s="115">
        <f ca="1">IF(O38=1,"",RTD("cqg.rtd",,"StudyData", "(Vol("&amp;$E$14&amp;")when  (LocalYear("&amp;$E$14&amp;")="&amp;$D$3&amp;" AND LocalMonth("&amp;$E$14&amp;")="&amp;$C$3&amp;" AND LocalDay("&amp;$E$14&amp;")="&amp;$B$3&amp;" AND LocalHour("&amp;$E$14&amp;")="&amp;F38&amp;" AND LocalMinute("&amp;$E$14&amp;")="&amp;G38&amp;"))", "Bar", "", "Close", "5", "0", "", "", "","FALSE","T"))</f>
        <v>831</v>
      </c>
      <c r="U38" s="115">
        <f ca="1">IF(O38=1,"",RTD("cqg.rtd",,"StudyData", "(Vol("&amp;$E$15&amp;")when  (LocalYear("&amp;$E$15&amp;")="&amp;$D$4&amp;" AND LocalMonth("&amp;$E$15&amp;")="&amp;$C$4&amp;" AND LocalDay("&amp;$E$15&amp;")="&amp;$B$4&amp;" AND LocalHour("&amp;$E$15&amp;")="&amp;F38&amp;" AND LocalMinute("&amp;$E$15&amp;")="&amp;G38&amp;"))", "Bar", "", "Close", "5", "0", "", "", "","FALSE","T"))</f>
        <v>2947</v>
      </c>
      <c r="V38" s="115">
        <f ca="1">IF(O38=1,"",RTD("cqg.rtd",,"StudyData", "(Vol("&amp;$E$16&amp;")when  (LocalYear("&amp;$E$16&amp;")="&amp;$D$5&amp;" AND LocalMonth("&amp;$E$16&amp;")="&amp;$C$5&amp;" AND LocalDay("&amp;$E$16&amp;")="&amp;$B$5&amp;" AND LocalHour("&amp;$E$16&amp;")="&amp;F38&amp;" AND LocalMinute("&amp;$E$16&amp;")="&amp;G38&amp;"))", "Bar", "", "Close", "5", "0", "", "", "","FALSE","T"))</f>
        <v>1000</v>
      </c>
      <c r="W38" s="115">
        <f ca="1">IF(O38=1,"",RTD("cqg.rtd",,"StudyData", "(Vol("&amp;$E$17&amp;")when  (LocalYear("&amp;$E$17&amp;")="&amp;$D$6&amp;" AND LocalMonth("&amp;$E$17&amp;")="&amp;$C$6&amp;" AND LocalDay("&amp;$E$17&amp;")="&amp;$B$6&amp;" AND LocalHour("&amp;$E$17&amp;")="&amp;F38&amp;" AND LocalMinute("&amp;$E$17&amp;")="&amp;G38&amp;"))", "Bar", "", "Close", "5", "0", "", "", "","FALSE","T"))</f>
        <v>1001</v>
      </c>
      <c r="X38" s="115">
        <f ca="1">IF(O38=1,"",RTD("cqg.rtd",,"StudyData", "(Vol("&amp;$E$18&amp;")when  (LocalYear("&amp;$E$18&amp;")="&amp;$D$7&amp;" AND LocalMonth("&amp;$E$18&amp;")="&amp;$C$7&amp;" AND LocalDay("&amp;$E$18&amp;")="&amp;$B$7&amp;" AND LocalHour("&amp;$E$18&amp;")="&amp;F38&amp;" AND LocalMinute("&amp;$E$18&amp;")="&amp;G38&amp;"))", "Bar", "", "Close", "5", "0", "", "", "","FALSE","T"))</f>
        <v>1418</v>
      </c>
      <c r="Y38" s="115">
        <f ca="1">IF(O38=1,"",RTD("cqg.rtd",,"StudyData", "(Vol("&amp;$E$19&amp;")when  (LocalYear("&amp;$E$19&amp;")="&amp;$D$8&amp;" AND LocalMonth("&amp;$E$19&amp;")="&amp;$C$8&amp;" AND LocalDay("&amp;$E$19&amp;")="&amp;$B$8&amp;" AND LocalHour("&amp;$E$19&amp;")="&amp;F38&amp;" AND LocalMinute("&amp;$E$19&amp;")="&amp;G38&amp;"))", "Bar", "", "Close", "5", "0", "", "", "","FALSE","T"))</f>
        <v>1468</v>
      </c>
      <c r="Z38" s="115">
        <f ca="1">IF(O38=1,"",RTD("cqg.rtd",,"StudyData", "(Vol("&amp;$E$20&amp;")when  (LocalYear("&amp;$E$20&amp;")="&amp;$D$9&amp;" AND LocalMonth("&amp;$E$20&amp;")="&amp;$C$9&amp;" AND LocalDay("&amp;$E$20&amp;")="&amp;$B$9&amp;" AND LocalHour("&amp;$E$20&amp;")="&amp;F38&amp;" AND LocalMinute("&amp;$E$20&amp;")="&amp;G38&amp;"))", "Bar", "", "Close", "5", "0", "", "", "","FALSE","T"))</f>
        <v>656</v>
      </c>
      <c r="AA38" s="115">
        <f ca="1">IF(O38=1,"",RTD("cqg.rtd",,"StudyData", "(Vol("&amp;$E$21&amp;")when  (LocalYear("&amp;$E$21&amp;")="&amp;$D$10&amp;" AND LocalMonth("&amp;$E$21&amp;")="&amp;$C$10&amp;" AND LocalDay("&amp;$E$21&amp;")="&amp;$B$10&amp;" AND LocalHour("&amp;$E$21&amp;")="&amp;F38&amp;" AND LocalMinute("&amp;$E$21&amp;")="&amp;G38&amp;"))", "Bar", "", "Close", "5", "0", "", "", "","FALSE","T"))</f>
        <v>1185</v>
      </c>
      <c r="AB38" s="115">
        <f ca="1">IF(O38=1,"",RTD("cqg.rtd",,"StudyData", "(Vol("&amp;$E$21&amp;")when  (LocalYear("&amp;$E$21&amp;")="&amp;$D$11&amp;" AND LocalMonth("&amp;$E$21&amp;")="&amp;$C$11&amp;" AND LocalDay("&amp;$E$21&amp;")="&amp;$B$11&amp;" AND LocalHour("&amp;$E$21&amp;")="&amp;F38&amp;" AND LocalMinute("&amp;$E$21&amp;")="&amp;G38&amp;"))", "Bar", "", "Close", "5", "0", "", "", "","FALSE","T"))</f>
        <v>366</v>
      </c>
      <c r="AC38" s="116" t="str">
        <f t="shared" ca="1" si="3"/>
        <v/>
      </c>
      <c r="AE38" s="115" t="str">
        <f ca="1">IF($R38=1,SUM($S$1:S38),"")</f>
        <v/>
      </c>
      <c r="AF38" s="115" t="str">
        <f ca="1">IF($R38=1,SUM($T$1:T38),"")</f>
        <v/>
      </c>
      <c r="AG38" s="115" t="str">
        <f ca="1">IF($R38=1,SUM($U$1:U38),"")</f>
        <v/>
      </c>
      <c r="AH38" s="115" t="str">
        <f ca="1">IF($R38=1,SUM($V$1:V38),"")</f>
        <v/>
      </c>
      <c r="AI38" s="115" t="str">
        <f ca="1">IF($R38=1,SUM($W$1:W38),"")</f>
        <v/>
      </c>
      <c r="AJ38" s="115" t="str">
        <f ca="1">IF($R38=1,SUM($X$1:X38),"")</f>
        <v/>
      </c>
      <c r="AK38" s="115" t="str">
        <f ca="1">IF($R38=1,SUM($Y$1:Y38),"")</f>
        <v/>
      </c>
      <c r="AL38" s="115" t="str">
        <f ca="1">IF($R38=1,SUM($Z$1:Z38),"")</f>
        <v/>
      </c>
      <c r="AM38" s="115" t="str">
        <f ca="1">IF($R38=1,SUM($AA$1:AA38),"")</f>
        <v/>
      </c>
      <c r="AN38" s="115" t="str">
        <f ca="1">IF($R38=1,SUM($AB$1:AB38),"")</f>
        <v/>
      </c>
      <c r="AO38" s="115" t="str">
        <f ca="1">IF($R38=1,SUM($AC$1:AC38),"")</f>
        <v/>
      </c>
      <c r="AQ38" s="120" t="str">
        <f t="shared" si="9"/>
        <v>10:25</v>
      </c>
    </row>
    <row r="39" spans="6:43" x14ac:dyDescent="0.3">
      <c r="F39" s="115">
        <f t="shared" si="11"/>
        <v>10</v>
      </c>
      <c r="G39" s="117">
        <f t="shared" si="5"/>
        <v>30</v>
      </c>
      <c r="H39" s="118">
        <f t="shared" si="6"/>
        <v>0.4375</v>
      </c>
      <c r="K39" s="116" t="str">
        <f ca="1" xml:space="preserve"> IF(O39=1,"",RTD("cqg.rtd",,"StudyData",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/>
      </c>
      <c r="L39" s="116" t="e">
        <f ca="1">IF(K39="",NA(),RTD("cqg.rtd",,"StudyData", "(Vol("&amp;$E$12&amp;")when  (LocalYear("&amp;$E$12&amp;")="&amp;$D$1&amp;" AND LocalMonth("&amp;$E$12&amp;")="&amp;$C$1&amp;" AND LocalDay("&amp;$E$12&amp;")="&amp;$B$1&amp;" AND LocalHour("&amp;$E$12&amp;")="&amp;F39&amp;" AND LocalMinute("&amp;$E$12&amp;")="&amp;G39&amp;"))", "Bar", "", "Close", "5", "0", "", "", "","FALSE","T"))</f>
        <v>#N/A</v>
      </c>
      <c r="M39" s="116">
        <f t="shared" ca="1" si="2"/>
        <v>1913.6</v>
      </c>
      <c r="O39" s="115">
        <f t="shared" si="7"/>
        <v>0</v>
      </c>
      <c r="R39" s="115">
        <f t="shared" ca="1" si="8"/>
        <v>1.0029999999999997</v>
      </c>
      <c r="S39" s="115">
        <f ca="1">IF(O39=1,"",RTD("cqg.rtd",,"StudyData", "(Vol("&amp;$E$13&amp;")when  (LocalYear("&amp;$E$13&amp;")="&amp;$D$2&amp;" AND LocalMonth("&amp;$E$13&amp;")="&amp;$C$2&amp;" AND LocalDay("&amp;$E$13&amp;")="&amp;$B$2&amp;" AND LocalHour("&amp;$E$13&amp;")="&amp;F39&amp;" AND LocalMinute("&amp;$E$13&amp;")="&amp;G39&amp;"))", "Bar", "", "Close", "5", "0", "", "", "","FALSE","T"))</f>
        <v>273</v>
      </c>
      <c r="T39" s="115">
        <f ca="1">IF(O39=1,"",RTD("cqg.rtd",,"StudyData", "(Vol("&amp;$E$14&amp;")when  (LocalYear("&amp;$E$14&amp;")="&amp;$D$3&amp;" AND LocalMonth("&amp;$E$14&amp;")="&amp;$C$3&amp;" AND LocalDay("&amp;$E$14&amp;")="&amp;$B$3&amp;" AND LocalHour("&amp;$E$14&amp;")="&amp;F39&amp;" AND LocalMinute("&amp;$E$14&amp;")="&amp;G39&amp;"))", "Bar", "", "Close", "5", "0", "", "", "","FALSE","T"))</f>
        <v>817</v>
      </c>
      <c r="U39" s="115">
        <f ca="1">IF(O39=1,"",RTD("cqg.rtd",,"StudyData", "(Vol("&amp;$E$15&amp;")when  (LocalYear("&amp;$E$15&amp;")="&amp;$D$4&amp;" AND LocalMonth("&amp;$E$15&amp;")="&amp;$C$4&amp;" AND LocalDay("&amp;$E$15&amp;")="&amp;$B$4&amp;" AND LocalHour("&amp;$E$15&amp;")="&amp;F39&amp;" AND LocalMinute("&amp;$E$15&amp;")="&amp;G39&amp;"))", "Bar", "", "Close", "5", "0", "", "", "","FALSE","T"))</f>
        <v>9264</v>
      </c>
      <c r="V39" s="115">
        <f ca="1">IF(O39=1,"",RTD("cqg.rtd",,"StudyData", "(Vol("&amp;$E$16&amp;")when  (LocalYear("&amp;$E$16&amp;")="&amp;$D$5&amp;" AND LocalMonth("&amp;$E$16&amp;")="&amp;$C$5&amp;" AND LocalDay("&amp;$E$16&amp;")="&amp;$B$5&amp;" AND LocalHour("&amp;$E$16&amp;")="&amp;F39&amp;" AND LocalMinute("&amp;$E$16&amp;")="&amp;G39&amp;"))", "Bar", "", "Close", "5", "0", "", "", "","FALSE","T"))</f>
        <v>896</v>
      </c>
      <c r="W39" s="115">
        <f ca="1">IF(O39=1,"",RTD("cqg.rtd",,"StudyData", "(Vol("&amp;$E$17&amp;")when  (LocalYear("&amp;$E$17&amp;")="&amp;$D$6&amp;" AND LocalMonth("&amp;$E$17&amp;")="&amp;$C$6&amp;" AND LocalDay("&amp;$E$17&amp;")="&amp;$B$6&amp;" AND LocalHour("&amp;$E$17&amp;")="&amp;F39&amp;" AND LocalMinute("&amp;$E$17&amp;")="&amp;G39&amp;"))", "Bar", "", "Close", "5", "0", "", "", "","FALSE","T"))</f>
        <v>738</v>
      </c>
      <c r="X39" s="115">
        <f ca="1">IF(O39=1,"",RTD("cqg.rtd",,"StudyData", "(Vol("&amp;$E$18&amp;")when  (LocalYear("&amp;$E$18&amp;")="&amp;$D$7&amp;" AND LocalMonth("&amp;$E$18&amp;")="&amp;$C$7&amp;" AND LocalDay("&amp;$E$18&amp;")="&amp;$B$7&amp;" AND LocalHour("&amp;$E$18&amp;")="&amp;F39&amp;" AND LocalMinute("&amp;$E$18&amp;")="&amp;G39&amp;"))", "Bar", "", "Close", "5", "0", "", "", "","FALSE","T"))</f>
        <v>1421</v>
      </c>
      <c r="Y39" s="115">
        <f ca="1">IF(O39=1,"",RTD("cqg.rtd",,"StudyData", "(Vol("&amp;$E$19&amp;")when  (LocalYear("&amp;$E$19&amp;")="&amp;$D$8&amp;" AND LocalMonth("&amp;$E$19&amp;")="&amp;$C$8&amp;" AND LocalDay("&amp;$E$19&amp;")="&amp;$B$8&amp;" AND LocalHour("&amp;$E$19&amp;")="&amp;F39&amp;" AND LocalMinute("&amp;$E$19&amp;")="&amp;G39&amp;"))", "Bar", "", "Close", "5", "0", "", "", "","FALSE","T"))</f>
        <v>765</v>
      </c>
      <c r="Z39" s="115">
        <f ca="1">IF(O39=1,"",RTD("cqg.rtd",,"StudyData", "(Vol("&amp;$E$20&amp;")when  (LocalYear("&amp;$E$20&amp;")="&amp;$D$9&amp;" AND LocalMonth("&amp;$E$20&amp;")="&amp;$C$9&amp;" AND LocalDay("&amp;$E$20&amp;")="&amp;$B$9&amp;" AND LocalHour("&amp;$E$20&amp;")="&amp;F39&amp;" AND LocalMinute("&amp;$E$20&amp;")="&amp;G39&amp;"))", "Bar", "", "Close", "5", "0", "", "", "","FALSE","T"))</f>
        <v>1253</v>
      </c>
      <c r="AA39" s="115">
        <f ca="1">IF(O39=1,"",RTD("cqg.rtd",,"StudyData", "(Vol("&amp;$E$21&amp;")when  (LocalYear("&amp;$E$21&amp;")="&amp;$D$10&amp;" AND LocalMonth("&amp;$E$21&amp;")="&amp;$C$10&amp;" AND LocalDay("&amp;$E$21&amp;")="&amp;$B$10&amp;" AND LocalHour("&amp;$E$21&amp;")="&amp;F39&amp;" AND LocalMinute("&amp;$E$21&amp;")="&amp;G39&amp;"))", "Bar", "", "Close", "5", "0", "", "", "","FALSE","T"))</f>
        <v>1947</v>
      </c>
      <c r="AB39" s="115">
        <f ca="1">IF(O39=1,"",RTD("cqg.rtd",,"StudyData", "(Vol("&amp;$E$21&amp;")when  (LocalYear("&amp;$E$21&amp;")="&amp;$D$11&amp;" AND LocalMonth("&amp;$E$21&amp;")="&amp;$C$11&amp;" AND LocalDay("&amp;$E$21&amp;")="&amp;$B$11&amp;" AND LocalHour("&amp;$E$21&amp;")="&amp;F39&amp;" AND LocalMinute("&amp;$E$21&amp;")="&amp;G39&amp;"))", "Bar", "", "Close", "5", "0", "", "", "","FALSE","T"))</f>
        <v>1762</v>
      </c>
      <c r="AC39" s="116" t="str">
        <f t="shared" ca="1" si="3"/>
        <v/>
      </c>
      <c r="AE39" s="115" t="str">
        <f ca="1">IF($R39=1,SUM($S$1:S39),"")</f>
        <v/>
      </c>
      <c r="AF39" s="115" t="str">
        <f ca="1">IF($R39=1,SUM($T$1:T39),"")</f>
        <v/>
      </c>
      <c r="AG39" s="115" t="str">
        <f ca="1">IF($R39=1,SUM($U$1:U39),"")</f>
        <v/>
      </c>
      <c r="AH39" s="115" t="str">
        <f ca="1">IF($R39=1,SUM($V$1:V39),"")</f>
        <v/>
      </c>
      <c r="AI39" s="115" t="str">
        <f ca="1">IF($R39=1,SUM($W$1:W39),"")</f>
        <v/>
      </c>
      <c r="AJ39" s="115" t="str">
        <f ca="1">IF($R39=1,SUM($X$1:X39),"")</f>
        <v/>
      </c>
      <c r="AK39" s="115" t="str">
        <f ca="1">IF($R39=1,SUM($Y$1:Y39),"")</f>
        <v/>
      </c>
      <c r="AL39" s="115" t="str">
        <f ca="1">IF($R39=1,SUM($Z$1:Z39),"")</f>
        <v/>
      </c>
      <c r="AM39" s="115" t="str">
        <f ca="1">IF($R39=1,SUM($AA$1:AA39),"")</f>
        <v/>
      </c>
      <c r="AN39" s="115" t="str">
        <f ca="1">IF($R39=1,SUM($AB$1:AB39),"")</f>
        <v/>
      </c>
      <c r="AO39" s="115" t="str">
        <f ca="1">IF($R39=1,SUM($AC$1:AC39),"")</f>
        <v/>
      </c>
      <c r="AQ39" s="120" t="str">
        <f t="shared" si="9"/>
        <v>10:30</v>
      </c>
    </row>
    <row r="40" spans="6:43" x14ac:dyDescent="0.3">
      <c r="F40" s="115">
        <f t="shared" si="11"/>
        <v>10</v>
      </c>
      <c r="G40" s="117">
        <f t="shared" si="5"/>
        <v>35</v>
      </c>
      <c r="H40" s="118">
        <f t="shared" si="6"/>
        <v>0.44097222222222227</v>
      </c>
      <c r="K40" s="116" t="str">
        <f ca="1" xml:space="preserve"> IF(O40=1,"",RTD("cqg.rtd",,"StudyData",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/>
      </c>
      <c r="L40" s="116" t="e">
        <f ca="1">IF(K40="",NA(),RTD("cqg.rtd",,"StudyData", "(Vol("&amp;$E$12&amp;")when  (LocalYear("&amp;$E$12&amp;")="&amp;$D$1&amp;" AND LocalMonth("&amp;$E$12&amp;")="&amp;$C$1&amp;" AND LocalDay("&amp;$E$12&amp;")="&amp;$B$1&amp;" AND LocalHour("&amp;$E$12&amp;")="&amp;F40&amp;" AND LocalMinute("&amp;$E$12&amp;")="&amp;G40&amp;"))", "Bar", "", "Close", "5", "0", "", "", "","FALSE","T"))</f>
        <v>#N/A</v>
      </c>
      <c r="M40" s="116">
        <f t="shared" ca="1" si="2"/>
        <v>1382.6</v>
      </c>
      <c r="O40" s="115">
        <f t="shared" si="7"/>
        <v>0</v>
      </c>
      <c r="R40" s="115">
        <f t="shared" ca="1" si="8"/>
        <v>1.0039999999999996</v>
      </c>
      <c r="S40" s="115">
        <f ca="1">IF(O40=1,"",RTD("cqg.rtd",,"StudyData", "(Vol("&amp;$E$13&amp;")when  (LocalYear("&amp;$E$13&amp;")="&amp;$D$2&amp;" AND LocalMonth("&amp;$E$13&amp;")="&amp;$C$2&amp;" AND LocalDay("&amp;$E$13&amp;")="&amp;$B$2&amp;" AND LocalHour("&amp;$E$13&amp;")="&amp;F40&amp;" AND LocalMinute("&amp;$E$13&amp;")="&amp;G40&amp;"))", "Bar", "", "Close", "5", "0", "", "", "","FALSE","T"))</f>
        <v>618</v>
      </c>
      <c r="T40" s="115">
        <f ca="1">IF(O40=1,"",RTD("cqg.rtd",,"StudyData", "(Vol("&amp;$E$14&amp;")when  (LocalYear("&amp;$E$14&amp;")="&amp;$D$3&amp;" AND LocalMonth("&amp;$E$14&amp;")="&amp;$C$3&amp;" AND LocalDay("&amp;$E$14&amp;")="&amp;$B$3&amp;" AND LocalHour("&amp;$E$14&amp;")="&amp;F40&amp;" AND LocalMinute("&amp;$E$14&amp;")="&amp;G40&amp;"))", "Bar", "", "Close", "5", "0", "", "", "","FALSE","T"))</f>
        <v>1109</v>
      </c>
      <c r="U40" s="115">
        <f ca="1">IF(O40=1,"",RTD("cqg.rtd",,"StudyData", "(Vol("&amp;$E$15&amp;")when  (LocalYear("&amp;$E$15&amp;")="&amp;$D$4&amp;" AND LocalMonth("&amp;$E$15&amp;")="&amp;$C$4&amp;" AND LocalDay("&amp;$E$15&amp;")="&amp;$B$4&amp;" AND LocalHour("&amp;$E$15&amp;")="&amp;F40&amp;" AND LocalMinute("&amp;$E$15&amp;")="&amp;G40&amp;"))", "Bar", "", "Close", "5", "0", "", "", "","FALSE","T"))</f>
        <v>3979</v>
      </c>
      <c r="V40" s="115">
        <f ca="1">IF(O40=1,"",RTD("cqg.rtd",,"StudyData", "(Vol("&amp;$E$16&amp;")when  (LocalYear("&amp;$E$16&amp;")="&amp;$D$5&amp;" AND LocalMonth("&amp;$E$16&amp;")="&amp;$C$5&amp;" AND LocalDay("&amp;$E$16&amp;")="&amp;$B$5&amp;" AND LocalHour("&amp;$E$16&amp;")="&amp;F40&amp;" AND LocalMinute("&amp;$E$16&amp;")="&amp;G40&amp;"))", "Bar", "", "Close", "5", "0", "", "", "","FALSE","T"))</f>
        <v>1737</v>
      </c>
      <c r="W40" s="115">
        <f ca="1">IF(O40=1,"",RTD("cqg.rtd",,"StudyData", "(Vol("&amp;$E$17&amp;")when  (LocalYear("&amp;$E$17&amp;")="&amp;$D$6&amp;" AND LocalMonth("&amp;$E$17&amp;")="&amp;$C$6&amp;" AND LocalDay("&amp;$E$17&amp;")="&amp;$B$6&amp;" AND LocalHour("&amp;$E$17&amp;")="&amp;F40&amp;" AND LocalMinute("&amp;$E$17&amp;")="&amp;G40&amp;"))", "Bar", "", "Close", "5", "0", "", "", "","FALSE","T"))</f>
        <v>922</v>
      </c>
      <c r="X40" s="115">
        <f ca="1">IF(O40=1,"",RTD("cqg.rtd",,"StudyData", "(Vol("&amp;$E$18&amp;")when  (LocalYear("&amp;$E$18&amp;")="&amp;$D$7&amp;" AND LocalMonth("&amp;$E$18&amp;")="&amp;$C$7&amp;" AND LocalDay("&amp;$E$18&amp;")="&amp;$B$7&amp;" AND LocalHour("&amp;$E$18&amp;")="&amp;F40&amp;" AND LocalMinute("&amp;$E$18&amp;")="&amp;G40&amp;"))", "Bar", "", "Close", "5", "0", "", "", "","FALSE","T"))</f>
        <v>1188</v>
      </c>
      <c r="Y40" s="115">
        <f ca="1">IF(O40=1,"",RTD("cqg.rtd",,"StudyData", "(Vol("&amp;$E$19&amp;")when  (LocalYear("&amp;$E$19&amp;")="&amp;$D$8&amp;" AND LocalMonth("&amp;$E$19&amp;")="&amp;$C$8&amp;" AND LocalDay("&amp;$E$19&amp;")="&amp;$B$8&amp;" AND LocalHour("&amp;$E$19&amp;")="&amp;F40&amp;" AND LocalMinute("&amp;$E$19&amp;")="&amp;G40&amp;"))", "Bar", "", "Close", "5", "0", "", "", "","FALSE","T"))</f>
        <v>935</v>
      </c>
      <c r="Z40" s="115">
        <f ca="1">IF(O40=1,"",RTD("cqg.rtd",,"StudyData", "(Vol("&amp;$E$20&amp;")when  (LocalYear("&amp;$E$20&amp;")="&amp;$D$9&amp;" AND LocalMonth("&amp;$E$20&amp;")="&amp;$C$9&amp;" AND LocalDay("&amp;$E$20&amp;")="&amp;$B$9&amp;" AND LocalHour("&amp;$E$20&amp;")="&amp;F40&amp;" AND LocalMinute("&amp;$E$20&amp;")="&amp;G40&amp;"))", "Bar", "", "Close", "5", "0", "", "", "","FALSE","T"))</f>
        <v>662</v>
      </c>
      <c r="AA40" s="115">
        <f ca="1">IF(O40=1,"",RTD("cqg.rtd",,"StudyData", "(Vol("&amp;$E$21&amp;")when  (LocalYear("&amp;$E$21&amp;")="&amp;$D$10&amp;" AND LocalMonth("&amp;$E$21&amp;")="&amp;$C$10&amp;" AND LocalDay("&amp;$E$21&amp;")="&amp;$B$10&amp;" AND LocalHour("&amp;$E$21&amp;")="&amp;F40&amp;" AND LocalMinute("&amp;$E$21&amp;")="&amp;G40&amp;"))", "Bar", "", "Close", "5", "0", "", "", "","FALSE","T"))</f>
        <v>1751</v>
      </c>
      <c r="AB40" s="115">
        <f ca="1">IF(O40=1,"",RTD("cqg.rtd",,"StudyData", "(Vol("&amp;$E$21&amp;")when  (LocalYear("&amp;$E$21&amp;")="&amp;$D$11&amp;" AND LocalMonth("&amp;$E$21&amp;")="&amp;$C$11&amp;" AND LocalDay("&amp;$E$21&amp;")="&amp;$B$11&amp;" AND LocalHour("&amp;$E$21&amp;")="&amp;F40&amp;" AND LocalMinute("&amp;$E$21&amp;")="&amp;G40&amp;"))", "Bar", "", "Close", "5", "0", "", "", "","FALSE","T"))</f>
        <v>925</v>
      </c>
      <c r="AC40" s="116" t="str">
        <f t="shared" ca="1" si="3"/>
        <v/>
      </c>
      <c r="AE40" s="115" t="str">
        <f ca="1">IF($R40=1,SUM($S$1:S40),"")</f>
        <v/>
      </c>
      <c r="AF40" s="115" t="str">
        <f ca="1">IF($R40=1,SUM($T$1:T40),"")</f>
        <v/>
      </c>
      <c r="AG40" s="115" t="str">
        <f ca="1">IF($R40=1,SUM($U$1:U40),"")</f>
        <v/>
      </c>
      <c r="AH40" s="115" t="str">
        <f ca="1">IF($R40=1,SUM($V$1:V40),"")</f>
        <v/>
      </c>
      <c r="AI40" s="115" t="str">
        <f ca="1">IF($R40=1,SUM($W$1:W40),"")</f>
        <v/>
      </c>
      <c r="AJ40" s="115" t="str">
        <f ca="1">IF($R40=1,SUM($X$1:X40),"")</f>
        <v/>
      </c>
      <c r="AK40" s="115" t="str">
        <f ca="1">IF($R40=1,SUM($Y$1:Y40),"")</f>
        <v/>
      </c>
      <c r="AL40" s="115" t="str">
        <f ca="1">IF($R40=1,SUM($Z$1:Z40),"")</f>
        <v/>
      </c>
      <c r="AM40" s="115" t="str">
        <f ca="1">IF($R40=1,SUM($AA$1:AA40),"")</f>
        <v/>
      </c>
      <c r="AN40" s="115" t="str">
        <f ca="1">IF($R40=1,SUM($AB$1:AB40),"")</f>
        <v/>
      </c>
      <c r="AO40" s="115" t="str">
        <f ca="1">IF($R40=1,SUM($AC$1:AC40),"")</f>
        <v/>
      </c>
      <c r="AQ40" s="120" t="str">
        <f t="shared" si="9"/>
        <v>10:35</v>
      </c>
    </row>
    <row r="41" spans="6:43" x14ac:dyDescent="0.3">
      <c r="F41" s="115">
        <f t="shared" si="11"/>
        <v>10</v>
      </c>
      <c r="G41" s="117">
        <f t="shared" si="5"/>
        <v>40</v>
      </c>
      <c r="H41" s="118">
        <f t="shared" si="6"/>
        <v>0.44444444444444442</v>
      </c>
      <c r="K41" s="116" t="str">
        <f ca="1" xml:space="preserve"> IF(O41=1,"",RTD("cqg.rtd",,"StudyData",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/>
      </c>
      <c r="L41" s="116" t="e">
        <f ca="1">IF(K41="",NA(),RTD("cqg.rtd",,"StudyData", "(Vol("&amp;$E$12&amp;")when  (LocalYear("&amp;$E$12&amp;")="&amp;$D$1&amp;" AND LocalMonth("&amp;$E$12&amp;")="&amp;$C$1&amp;" AND LocalDay("&amp;$E$12&amp;")="&amp;$B$1&amp;" AND LocalHour("&amp;$E$12&amp;")="&amp;F41&amp;" AND LocalMinute("&amp;$E$12&amp;")="&amp;G41&amp;"))", "Bar", "", "Close", "5", "0", "", "", "","FALSE","T"))</f>
        <v>#N/A</v>
      </c>
      <c r="M41" s="116">
        <f t="shared" ca="1" si="2"/>
        <v>1190.7</v>
      </c>
      <c r="O41" s="115">
        <f t="shared" si="7"/>
        <v>0</v>
      </c>
      <c r="R41" s="115">
        <f t="shared" ca="1" si="8"/>
        <v>1.0049999999999994</v>
      </c>
      <c r="S41" s="115">
        <f ca="1">IF(O41=1,"",RTD("cqg.rtd",,"StudyData", "(Vol("&amp;$E$13&amp;")when  (LocalYear("&amp;$E$13&amp;")="&amp;$D$2&amp;" AND LocalMonth("&amp;$E$13&amp;")="&amp;$C$2&amp;" AND LocalDay("&amp;$E$13&amp;")="&amp;$B$2&amp;" AND LocalHour("&amp;$E$13&amp;")="&amp;F41&amp;" AND LocalMinute("&amp;$E$13&amp;")="&amp;G41&amp;"))", "Bar", "", "Close", "5", "0", "", "", "","FALSE","T"))</f>
        <v>667</v>
      </c>
      <c r="T41" s="115">
        <f ca="1">IF(O41=1,"",RTD("cqg.rtd",,"StudyData", "(Vol("&amp;$E$14&amp;")when  (LocalYear("&amp;$E$14&amp;")="&amp;$D$3&amp;" AND LocalMonth("&amp;$E$14&amp;")="&amp;$C$3&amp;" AND LocalDay("&amp;$E$14&amp;")="&amp;$B$3&amp;" AND LocalHour("&amp;$E$14&amp;")="&amp;F41&amp;" AND LocalMinute("&amp;$E$14&amp;")="&amp;G41&amp;"))", "Bar", "", "Close", "5", "0", "", "", "","FALSE","T"))</f>
        <v>671</v>
      </c>
      <c r="U41" s="115">
        <f ca="1">IF(O41=1,"",RTD("cqg.rtd",,"StudyData", "(Vol("&amp;$E$15&amp;")when  (LocalYear("&amp;$E$15&amp;")="&amp;$D$4&amp;" AND LocalMonth("&amp;$E$15&amp;")="&amp;$C$4&amp;" AND LocalDay("&amp;$E$15&amp;")="&amp;$B$4&amp;" AND LocalHour("&amp;$E$15&amp;")="&amp;F41&amp;" AND LocalMinute("&amp;$E$15&amp;")="&amp;G41&amp;"))", "Bar", "", "Close", "5", "0", "", "", "","FALSE","T"))</f>
        <v>3932</v>
      </c>
      <c r="V41" s="115">
        <f ca="1">IF(O41=1,"",RTD("cqg.rtd",,"StudyData", "(Vol("&amp;$E$16&amp;")when  (LocalYear("&amp;$E$16&amp;")="&amp;$D$5&amp;" AND LocalMonth("&amp;$E$16&amp;")="&amp;$C$5&amp;" AND LocalDay("&amp;$E$16&amp;")="&amp;$B$5&amp;" AND LocalHour("&amp;$E$16&amp;")="&amp;F41&amp;" AND LocalMinute("&amp;$E$16&amp;")="&amp;G41&amp;"))", "Bar", "", "Close", "5", "0", "", "", "","FALSE","T"))</f>
        <v>1609</v>
      </c>
      <c r="W41" s="115">
        <f ca="1">IF(O41=1,"",RTD("cqg.rtd",,"StudyData", "(Vol("&amp;$E$17&amp;")when  (LocalYear("&amp;$E$17&amp;")="&amp;$D$6&amp;" AND LocalMonth("&amp;$E$17&amp;")="&amp;$C$6&amp;" AND LocalDay("&amp;$E$17&amp;")="&amp;$B$6&amp;" AND LocalHour("&amp;$E$17&amp;")="&amp;F41&amp;" AND LocalMinute("&amp;$E$17&amp;")="&amp;G41&amp;"))", "Bar", "", "Close", "5", "0", "", "", "","FALSE","T"))</f>
        <v>915</v>
      </c>
      <c r="X41" s="115">
        <f ca="1">IF(O41=1,"",RTD("cqg.rtd",,"StudyData", "(Vol("&amp;$E$18&amp;")when  (LocalYear("&amp;$E$18&amp;")="&amp;$D$7&amp;" AND LocalMonth("&amp;$E$18&amp;")="&amp;$C$7&amp;" AND LocalDay("&amp;$E$18&amp;")="&amp;$B$7&amp;" AND LocalHour("&amp;$E$18&amp;")="&amp;F41&amp;" AND LocalMinute("&amp;$E$18&amp;")="&amp;G41&amp;"))", "Bar", "", "Close", "5", "0", "", "", "","FALSE","T"))</f>
        <v>832</v>
      </c>
      <c r="Y41" s="115">
        <f ca="1">IF(O41=1,"",RTD("cqg.rtd",,"StudyData", "(Vol("&amp;$E$19&amp;")when  (LocalYear("&amp;$E$19&amp;")="&amp;$D$8&amp;" AND LocalMonth("&amp;$E$19&amp;")="&amp;$C$8&amp;" AND LocalDay("&amp;$E$19&amp;")="&amp;$B$8&amp;" AND LocalHour("&amp;$E$19&amp;")="&amp;F41&amp;" AND LocalMinute("&amp;$E$19&amp;")="&amp;G41&amp;"))", "Bar", "", "Close", "5", "0", "", "", "","FALSE","T"))</f>
        <v>607</v>
      </c>
      <c r="Z41" s="115">
        <f ca="1">IF(O41=1,"",RTD("cqg.rtd",,"StudyData", "(Vol("&amp;$E$20&amp;")when  (LocalYear("&amp;$E$20&amp;")="&amp;$D$9&amp;" AND LocalMonth("&amp;$E$20&amp;")="&amp;$C$9&amp;" AND LocalDay("&amp;$E$20&amp;")="&amp;$B$9&amp;" AND LocalHour("&amp;$E$20&amp;")="&amp;F41&amp;" AND LocalMinute("&amp;$E$20&amp;")="&amp;G41&amp;"))", "Bar", "", "Close", "5", "0", "", "", "","FALSE","T"))</f>
        <v>727</v>
      </c>
      <c r="AA41" s="115">
        <f ca="1">IF(O41=1,"",RTD("cqg.rtd",,"StudyData", "(Vol("&amp;$E$21&amp;")when  (LocalYear("&amp;$E$21&amp;")="&amp;$D$10&amp;" AND LocalMonth("&amp;$E$21&amp;")="&amp;$C$10&amp;" AND LocalDay("&amp;$E$21&amp;")="&amp;$B$10&amp;" AND LocalHour("&amp;$E$21&amp;")="&amp;F41&amp;" AND LocalMinute("&amp;$E$21&amp;")="&amp;G41&amp;"))", "Bar", "", "Close", "5", "0", "", "", "","FALSE","T"))</f>
        <v>1139</v>
      </c>
      <c r="AB41" s="115">
        <f ca="1">IF(O41=1,"",RTD("cqg.rtd",,"StudyData", "(Vol("&amp;$E$21&amp;")when  (LocalYear("&amp;$E$21&amp;")="&amp;$D$11&amp;" AND LocalMonth("&amp;$E$21&amp;")="&amp;$C$11&amp;" AND LocalDay("&amp;$E$21&amp;")="&amp;$B$11&amp;" AND LocalHour("&amp;$E$21&amp;")="&amp;F41&amp;" AND LocalMinute("&amp;$E$21&amp;")="&amp;G41&amp;"))", "Bar", "", "Close", "5", "0", "", "", "","FALSE","T"))</f>
        <v>808</v>
      </c>
      <c r="AC41" s="116" t="str">
        <f t="shared" ca="1" si="3"/>
        <v/>
      </c>
      <c r="AE41" s="115" t="str">
        <f ca="1">IF($R41=1,SUM($S$1:S41),"")</f>
        <v/>
      </c>
      <c r="AF41" s="115" t="str">
        <f ca="1">IF($R41=1,SUM($T$1:T41),"")</f>
        <v/>
      </c>
      <c r="AG41" s="115" t="str">
        <f ca="1">IF($R41=1,SUM($U$1:U41),"")</f>
        <v/>
      </c>
      <c r="AH41" s="115" t="str">
        <f ca="1">IF($R41=1,SUM($V$1:V41),"")</f>
        <v/>
      </c>
      <c r="AI41" s="115" t="str">
        <f ca="1">IF($R41=1,SUM($W$1:W41),"")</f>
        <v/>
      </c>
      <c r="AJ41" s="115" t="str">
        <f ca="1">IF($R41=1,SUM($X$1:X41),"")</f>
        <v/>
      </c>
      <c r="AK41" s="115" t="str">
        <f ca="1">IF($R41=1,SUM($Y$1:Y41),"")</f>
        <v/>
      </c>
      <c r="AL41" s="115" t="str">
        <f ca="1">IF($R41=1,SUM($Z$1:Z41),"")</f>
        <v/>
      </c>
      <c r="AM41" s="115" t="str">
        <f ca="1">IF($R41=1,SUM($AA$1:AA41),"")</f>
        <v/>
      </c>
      <c r="AN41" s="115" t="str">
        <f ca="1">IF($R41=1,SUM($AB$1:AB41),"")</f>
        <v/>
      </c>
      <c r="AO41" s="115" t="str">
        <f ca="1">IF($R41=1,SUM($AC$1:AC41),"")</f>
        <v/>
      </c>
      <c r="AQ41" s="120" t="str">
        <f t="shared" si="9"/>
        <v>10:40</v>
      </c>
    </row>
    <row r="42" spans="6:43" x14ac:dyDescent="0.3">
      <c r="F42" s="115">
        <f t="shared" si="11"/>
        <v>10</v>
      </c>
      <c r="G42" s="117">
        <f t="shared" si="5"/>
        <v>45</v>
      </c>
      <c r="H42" s="118">
        <f t="shared" si="6"/>
        <v>0.44791666666666669</v>
      </c>
      <c r="K42" s="116" t="str">
        <f ca="1" xml:space="preserve"> IF(O42=1,"",RTD("cqg.rtd",,"StudyData",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/>
      </c>
      <c r="L42" s="116" t="e">
        <f ca="1">IF(K42="",NA(),RTD("cqg.rtd",,"StudyData", "(Vol("&amp;$E$12&amp;")when  (LocalYear("&amp;$E$12&amp;")="&amp;$D$1&amp;" AND LocalMonth("&amp;$E$12&amp;")="&amp;$C$1&amp;" AND LocalDay("&amp;$E$12&amp;")="&amp;$B$1&amp;" AND LocalHour("&amp;$E$12&amp;")="&amp;F42&amp;" AND LocalMinute("&amp;$E$12&amp;")="&amp;G42&amp;"))", "Bar", "", "Close", "5", "0", "", "", "","FALSE","T"))</f>
        <v>#N/A</v>
      </c>
      <c r="M42" s="116">
        <f t="shared" ca="1" si="2"/>
        <v>941.3</v>
      </c>
      <c r="O42" s="115">
        <f t="shared" si="7"/>
        <v>0</v>
      </c>
      <c r="R42" s="115">
        <f t="shared" ca="1" si="8"/>
        <v>1.0059999999999993</v>
      </c>
      <c r="S42" s="115">
        <f ca="1">IF(O42=1,"",RTD("cqg.rtd",,"StudyData", "(Vol("&amp;$E$13&amp;")when  (LocalYear("&amp;$E$13&amp;")="&amp;$D$2&amp;" AND LocalMonth("&amp;$E$13&amp;")="&amp;$C$2&amp;" AND LocalDay("&amp;$E$13&amp;")="&amp;$B$2&amp;" AND LocalHour("&amp;$E$13&amp;")="&amp;F42&amp;" AND LocalMinute("&amp;$E$13&amp;")="&amp;G42&amp;"))", "Bar", "", "Close", "5", "0", "", "", "","FALSE","T"))</f>
        <v>543</v>
      </c>
      <c r="T42" s="115">
        <f ca="1">IF(O42=1,"",RTD("cqg.rtd",,"StudyData", "(Vol("&amp;$E$14&amp;")when  (LocalYear("&amp;$E$14&amp;")="&amp;$D$3&amp;" AND LocalMonth("&amp;$E$14&amp;")="&amp;$C$3&amp;" AND LocalDay("&amp;$E$14&amp;")="&amp;$B$3&amp;" AND LocalHour("&amp;$E$14&amp;")="&amp;F42&amp;" AND LocalMinute("&amp;$E$14&amp;")="&amp;G42&amp;"))", "Bar", "", "Close", "5", "0", "", "", "","FALSE","T"))</f>
        <v>866</v>
      </c>
      <c r="U42" s="115">
        <f ca="1">IF(O42=1,"",RTD("cqg.rtd",,"StudyData", "(Vol("&amp;$E$15&amp;")when  (LocalYear("&amp;$E$15&amp;")="&amp;$D$4&amp;" AND LocalMonth("&amp;$E$15&amp;")="&amp;$C$4&amp;" AND LocalDay("&amp;$E$15&amp;")="&amp;$B$4&amp;" AND LocalHour("&amp;$E$15&amp;")="&amp;F42&amp;" AND LocalMinute("&amp;$E$15&amp;")="&amp;G42&amp;"))", "Bar", "", "Close", "5", "0", "", "", "","FALSE","T"))</f>
        <v>2939</v>
      </c>
      <c r="V42" s="115">
        <f ca="1">IF(O42=1,"",RTD("cqg.rtd",,"StudyData", "(Vol("&amp;$E$16&amp;")when  (LocalYear("&amp;$E$16&amp;")="&amp;$D$5&amp;" AND LocalMonth("&amp;$E$16&amp;")="&amp;$C$5&amp;" AND LocalDay("&amp;$E$16&amp;")="&amp;$B$5&amp;" AND LocalHour("&amp;$E$16&amp;")="&amp;F42&amp;" AND LocalMinute("&amp;$E$16&amp;")="&amp;G42&amp;"))", "Bar", "", "Close", "5", "0", "", "", "","FALSE","T"))</f>
        <v>701</v>
      </c>
      <c r="W42" s="115">
        <f ca="1">IF(O42=1,"",RTD("cqg.rtd",,"StudyData", "(Vol("&amp;$E$17&amp;")when  (LocalYear("&amp;$E$17&amp;")="&amp;$D$6&amp;" AND LocalMonth("&amp;$E$17&amp;")="&amp;$C$6&amp;" AND LocalDay("&amp;$E$17&amp;")="&amp;$B$6&amp;" AND LocalHour("&amp;$E$17&amp;")="&amp;F42&amp;" AND LocalMinute("&amp;$E$17&amp;")="&amp;G42&amp;"))", "Bar", "", "Close", "5", "0", "", "", "","FALSE","T"))</f>
        <v>721</v>
      </c>
      <c r="X42" s="115">
        <f ca="1">IF(O42=1,"",RTD("cqg.rtd",,"StudyData", "(Vol("&amp;$E$18&amp;")when  (LocalYear("&amp;$E$18&amp;")="&amp;$D$7&amp;" AND LocalMonth("&amp;$E$18&amp;")="&amp;$C$7&amp;" AND LocalDay("&amp;$E$18&amp;")="&amp;$B$7&amp;" AND LocalHour("&amp;$E$18&amp;")="&amp;F42&amp;" AND LocalMinute("&amp;$E$18&amp;")="&amp;G42&amp;"))", "Bar", "", "Close", "5", "0", "", "", "","FALSE","T"))</f>
        <v>562</v>
      </c>
      <c r="Y42" s="115">
        <f ca="1">IF(O42=1,"",RTD("cqg.rtd",,"StudyData", "(Vol("&amp;$E$19&amp;")when  (LocalYear("&amp;$E$19&amp;")="&amp;$D$8&amp;" AND LocalMonth("&amp;$E$19&amp;")="&amp;$C$8&amp;" AND LocalDay("&amp;$E$19&amp;")="&amp;$B$8&amp;" AND LocalHour("&amp;$E$19&amp;")="&amp;F42&amp;" AND LocalMinute("&amp;$E$19&amp;")="&amp;G42&amp;"))", "Bar", "", "Close", "5", "0", "", "", "","FALSE","T"))</f>
        <v>658</v>
      </c>
      <c r="Z42" s="115">
        <f ca="1">IF(O42=1,"",RTD("cqg.rtd",,"StudyData", "(Vol("&amp;$E$20&amp;")when  (LocalYear("&amp;$E$20&amp;")="&amp;$D$9&amp;" AND LocalMonth("&amp;$E$20&amp;")="&amp;$C$9&amp;" AND LocalDay("&amp;$E$20&amp;")="&amp;$B$9&amp;" AND LocalHour("&amp;$E$20&amp;")="&amp;F42&amp;" AND LocalMinute("&amp;$E$20&amp;")="&amp;G42&amp;"))", "Bar", "", "Close", "5", "0", "", "", "","FALSE","T"))</f>
        <v>979</v>
      </c>
      <c r="AA42" s="115">
        <f ca="1">IF(O42=1,"",RTD("cqg.rtd",,"StudyData", "(Vol("&amp;$E$21&amp;")when  (LocalYear("&amp;$E$21&amp;")="&amp;$D$10&amp;" AND LocalMonth("&amp;$E$21&amp;")="&amp;$C$10&amp;" AND LocalDay("&amp;$E$21&amp;")="&amp;$B$10&amp;" AND LocalHour("&amp;$E$21&amp;")="&amp;F42&amp;" AND LocalMinute("&amp;$E$21&amp;")="&amp;G42&amp;"))", "Bar", "", "Close", "5", "0", "", "", "","FALSE","T"))</f>
        <v>729</v>
      </c>
      <c r="AB42" s="115">
        <f ca="1">IF(O42=1,"",RTD("cqg.rtd",,"StudyData", "(Vol("&amp;$E$21&amp;")when  (LocalYear("&amp;$E$21&amp;")="&amp;$D$11&amp;" AND LocalMonth("&amp;$E$21&amp;")="&amp;$C$11&amp;" AND LocalDay("&amp;$E$21&amp;")="&amp;$B$11&amp;" AND LocalHour("&amp;$E$21&amp;")="&amp;F42&amp;" AND LocalMinute("&amp;$E$21&amp;")="&amp;G42&amp;"))", "Bar", "", "Close", "5", "0", "", "", "","FALSE","T"))</f>
        <v>715</v>
      </c>
      <c r="AC42" s="116" t="str">
        <f t="shared" ca="1" si="3"/>
        <v/>
      </c>
      <c r="AE42" s="115" t="str">
        <f ca="1">IF($R42=1,SUM($S$1:S42),"")</f>
        <v/>
      </c>
      <c r="AF42" s="115" t="str">
        <f ca="1">IF($R42=1,SUM($T$1:T42),"")</f>
        <v/>
      </c>
      <c r="AG42" s="115" t="str">
        <f ca="1">IF($R42=1,SUM($U$1:U42),"")</f>
        <v/>
      </c>
      <c r="AH42" s="115" t="str">
        <f ca="1">IF($R42=1,SUM($V$1:V42),"")</f>
        <v/>
      </c>
      <c r="AI42" s="115" t="str">
        <f ca="1">IF($R42=1,SUM($W$1:W42),"")</f>
        <v/>
      </c>
      <c r="AJ42" s="115" t="str">
        <f ca="1">IF($R42=1,SUM($X$1:X42),"")</f>
        <v/>
      </c>
      <c r="AK42" s="115" t="str">
        <f ca="1">IF($R42=1,SUM($Y$1:Y42),"")</f>
        <v/>
      </c>
      <c r="AL42" s="115" t="str">
        <f ca="1">IF($R42=1,SUM($Z$1:Z42),"")</f>
        <v/>
      </c>
      <c r="AM42" s="115" t="str">
        <f ca="1">IF($R42=1,SUM($AA$1:AA42),"")</f>
        <v/>
      </c>
      <c r="AN42" s="115" t="str">
        <f ca="1">IF($R42=1,SUM($AB$1:AB42),"")</f>
        <v/>
      </c>
      <c r="AO42" s="115" t="str">
        <f ca="1">IF($R42=1,SUM($AC$1:AC42),"")</f>
        <v/>
      </c>
      <c r="AQ42" s="120" t="str">
        <f t="shared" si="9"/>
        <v>10:45</v>
      </c>
    </row>
    <row r="43" spans="6:43" x14ac:dyDescent="0.3">
      <c r="F43" s="115">
        <f t="shared" si="11"/>
        <v>10</v>
      </c>
      <c r="G43" s="117">
        <f t="shared" si="5"/>
        <v>50</v>
      </c>
      <c r="H43" s="118">
        <f t="shared" si="6"/>
        <v>0.4513888888888889</v>
      </c>
      <c r="K43" s="116" t="str">
        <f ca="1" xml:space="preserve"> IF(O43=1,"",RTD("cqg.rtd",,"StudyData",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/>
      </c>
      <c r="L43" s="116" t="e">
        <f ca="1">IF(K43="",NA(),RTD("cqg.rtd",,"StudyData", "(Vol("&amp;$E$12&amp;")when  (LocalYear("&amp;$E$12&amp;")="&amp;$D$1&amp;" AND LocalMonth("&amp;$E$12&amp;")="&amp;$C$1&amp;" AND LocalDay("&amp;$E$12&amp;")="&amp;$B$1&amp;" AND LocalHour("&amp;$E$12&amp;")="&amp;F43&amp;" AND LocalMinute("&amp;$E$12&amp;")="&amp;G43&amp;"))", "Bar", "", "Close", "5", "0", "", "", "","FALSE","T"))</f>
        <v>#N/A</v>
      </c>
      <c r="M43" s="116">
        <f t="shared" ca="1" si="2"/>
        <v>873.5</v>
      </c>
      <c r="O43" s="115">
        <f t="shared" si="7"/>
        <v>0</v>
      </c>
      <c r="R43" s="115">
        <f t="shared" ca="1" si="8"/>
        <v>1.0069999999999992</v>
      </c>
      <c r="S43" s="115">
        <f ca="1">IF(O43=1,"",RTD("cqg.rtd",,"StudyData", "(Vol("&amp;$E$13&amp;")when  (LocalYear("&amp;$E$13&amp;")="&amp;$D$2&amp;" AND LocalMonth("&amp;$E$13&amp;")="&amp;$C$2&amp;" AND LocalDay("&amp;$E$13&amp;")="&amp;$B$2&amp;" AND LocalHour("&amp;$E$13&amp;")="&amp;F43&amp;" AND LocalMinute("&amp;$E$13&amp;")="&amp;G43&amp;"))", "Bar", "", "Close", "5", "0", "", "", "","FALSE","T"))</f>
        <v>240</v>
      </c>
      <c r="T43" s="115">
        <f ca="1">IF(O43=1,"",RTD("cqg.rtd",,"StudyData", "(Vol("&amp;$E$14&amp;")when  (LocalYear("&amp;$E$14&amp;")="&amp;$D$3&amp;" AND LocalMonth("&amp;$E$14&amp;")="&amp;$C$3&amp;" AND LocalDay("&amp;$E$14&amp;")="&amp;$B$3&amp;" AND LocalHour("&amp;$E$14&amp;")="&amp;F43&amp;" AND LocalMinute("&amp;$E$14&amp;")="&amp;G43&amp;"))", "Bar", "", "Close", "5", "0", "", "", "","FALSE","T"))</f>
        <v>721</v>
      </c>
      <c r="U43" s="115">
        <f ca="1">IF(O43=1,"",RTD("cqg.rtd",,"StudyData", "(Vol("&amp;$E$15&amp;")when  (LocalYear("&amp;$E$15&amp;")="&amp;$D$4&amp;" AND LocalMonth("&amp;$E$15&amp;")="&amp;$C$4&amp;" AND LocalDay("&amp;$E$15&amp;")="&amp;$B$4&amp;" AND LocalHour("&amp;$E$15&amp;")="&amp;F43&amp;" AND LocalMinute("&amp;$E$15&amp;")="&amp;G43&amp;"))", "Bar", "", "Close", "5", "0", "", "", "","FALSE","T"))</f>
        <v>2462</v>
      </c>
      <c r="V43" s="115">
        <f ca="1">IF(O43=1,"",RTD("cqg.rtd",,"StudyData", "(Vol("&amp;$E$16&amp;")when  (LocalYear("&amp;$E$16&amp;")="&amp;$D$5&amp;" AND LocalMonth("&amp;$E$16&amp;")="&amp;$C$5&amp;" AND LocalDay("&amp;$E$16&amp;")="&amp;$B$5&amp;" AND LocalHour("&amp;$E$16&amp;")="&amp;F43&amp;" AND LocalMinute("&amp;$E$16&amp;")="&amp;G43&amp;"))", "Bar", "", "Close", "5", "0", "", "", "","FALSE","T"))</f>
        <v>1075</v>
      </c>
      <c r="W43" s="115">
        <f ca="1">IF(O43=1,"",RTD("cqg.rtd",,"StudyData", "(Vol("&amp;$E$17&amp;")when  (LocalYear("&amp;$E$17&amp;")="&amp;$D$6&amp;" AND LocalMonth("&amp;$E$17&amp;")="&amp;$C$6&amp;" AND LocalDay("&amp;$E$17&amp;")="&amp;$B$6&amp;" AND LocalHour("&amp;$E$17&amp;")="&amp;F43&amp;" AND LocalMinute("&amp;$E$17&amp;")="&amp;G43&amp;"))", "Bar", "", "Close", "5", "0", "", "", "","FALSE","T"))</f>
        <v>626</v>
      </c>
      <c r="X43" s="115">
        <f ca="1">IF(O43=1,"",RTD("cqg.rtd",,"StudyData", "(Vol("&amp;$E$18&amp;")when  (LocalYear("&amp;$E$18&amp;")="&amp;$D$7&amp;" AND LocalMonth("&amp;$E$18&amp;")="&amp;$C$7&amp;" AND LocalDay("&amp;$E$18&amp;")="&amp;$B$7&amp;" AND LocalHour("&amp;$E$18&amp;")="&amp;F43&amp;" AND LocalMinute("&amp;$E$18&amp;")="&amp;G43&amp;"))", "Bar", "", "Close", "5", "0", "", "", "","FALSE","T"))</f>
        <v>581</v>
      </c>
      <c r="Y43" s="115">
        <f ca="1">IF(O43=1,"",RTD("cqg.rtd",,"StudyData", "(Vol("&amp;$E$19&amp;")when  (LocalYear("&amp;$E$19&amp;")="&amp;$D$8&amp;" AND LocalMonth("&amp;$E$19&amp;")="&amp;$C$8&amp;" AND LocalDay("&amp;$E$19&amp;")="&amp;$B$8&amp;" AND LocalHour("&amp;$E$19&amp;")="&amp;F43&amp;" AND LocalMinute("&amp;$E$19&amp;")="&amp;G43&amp;"))", "Bar", "", "Close", "5", "0", "", "", "","FALSE","T"))</f>
        <v>669</v>
      </c>
      <c r="Z43" s="115">
        <f ca="1">IF(O43=1,"",RTD("cqg.rtd",,"StudyData", "(Vol("&amp;$E$20&amp;")when  (LocalYear("&amp;$E$20&amp;")="&amp;$D$9&amp;" AND LocalMonth("&amp;$E$20&amp;")="&amp;$C$9&amp;" AND LocalDay("&amp;$E$20&amp;")="&amp;$B$9&amp;" AND LocalHour("&amp;$E$20&amp;")="&amp;F43&amp;" AND LocalMinute("&amp;$E$20&amp;")="&amp;G43&amp;"))", "Bar", "", "Close", "5", "0", "", "", "","FALSE","T"))</f>
        <v>618</v>
      </c>
      <c r="AA43" s="115">
        <f ca="1">IF(O43=1,"",RTD("cqg.rtd",,"StudyData", "(Vol("&amp;$E$21&amp;")when  (LocalYear("&amp;$E$21&amp;")="&amp;$D$10&amp;" AND LocalMonth("&amp;$E$21&amp;")="&amp;$C$10&amp;" AND LocalDay("&amp;$E$21&amp;")="&amp;$B$10&amp;" AND LocalHour("&amp;$E$21&amp;")="&amp;F43&amp;" AND LocalMinute("&amp;$E$21&amp;")="&amp;G43&amp;"))", "Bar", "", "Close", "5", "0", "", "", "","FALSE","T"))</f>
        <v>948</v>
      </c>
      <c r="AB43" s="115">
        <f ca="1">IF(O43=1,"",RTD("cqg.rtd",,"StudyData", "(Vol("&amp;$E$21&amp;")when  (LocalYear("&amp;$E$21&amp;")="&amp;$D$11&amp;" AND LocalMonth("&amp;$E$21&amp;")="&amp;$C$11&amp;" AND LocalDay("&amp;$E$21&amp;")="&amp;$B$11&amp;" AND LocalHour("&amp;$E$21&amp;")="&amp;F43&amp;" AND LocalMinute("&amp;$E$21&amp;")="&amp;G43&amp;"))", "Bar", "", "Close", "5", "0", "", "", "","FALSE","T"))</f>
        <v>795</v>
      </c>
      <c r="AC43" s="116" t="str">
        <f t="shared" ca="1" si="3"/>
        <v/>
      </c>
      <c r="AE43" s="115" t="str">
        <f ca="1">IF($R43=1,SUM($S$1:S43),"")</f>
        <v/>
      </c>
      <c r="AF43" s="115" t="str">
        <f ca="1">IF($R43=1,SUM($T$1:T43),"")</f>
        <v/>
      </c>
      <c r="AG43" s="115" t="str">
        <f ca="1">IF($R43=1,SUM($U$1:U43),"")</f>
        <v/>
      </c>
      <c r="AH43" s="115" t="str">
        <f ca="1">IF($R43=1,SUM($V$1:V43),"")</f>
        <v/>
      </c>
      <c r="AI43" s="115" t="str">
        <f ca="1">IF($R43=1,SUM($W$1:W43),"")</f>
        <v/>
      </c>
      <c r="AJ43" s="115" t="str">
        <f ca="1">IF($R43=1,SUM($X$1:X43),"")</f>
        <v/>
      </c>
      <c r="AK43" s="115" t="str">
        <f ca="1">IF($R43=1,SUM($Y$1:Y43),"")</f>
        <v/>
      </c>
      <c r="AL43" s="115" t="str">
        <f ca="1">IF($R43=1,SUM($Z$1:Z43),"")</f>
        <v/>
      </c>
      <c r="AM43" s="115" t="str">
        <f ca="1">IF($R43=1,SUM($AA$1:AA43),"")</f>
        <v/>
      </c>
      <c r="AN43" s="115" t="str">
        <f ca="1">IF($R43=1,SUM($AB$1:AB43),"")</f>
        <v/>
      </c>
      <c r="AO43" s="115" t="str">
        <f ca="1">IF($R43=1,SUM($AC$1:AC43),"")</f>
        <v/>
      </c>
      <c r="AQ43" s="120" t="str">
        <f t="shared" si="9"/>
        <v>10:50</v>
      </c>
    </row>
    <row r="44" spans="6:43" x14ac:dyDescent="0.3">
      <c r="F44" s="115">
        <f t="shared" si="11"/>
        <v>10</v>
      </c>
      <c r="G44" s="117">
        <f t="shared" si="5"/>
        <v>55</v>
      </c>
      <c r="H44" s="118">
        <f t="shared" si="6"/>
        <v>0.4548611111111111</v>
      </c>
      <c r="K44" s="116" t="str">
        <f ca="1" xml:space="preserve"> IF(O44=1,"",RTD("cqg.rtd",,"StudyData",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/>
      </c>
      <c r="L44" s="116" t="e">
        <f ca="1">IF(K44="",NA(),RTD("cqg.rtd",,"StudyData", "(Vol("&amp;$E$12&amp;")when  (LocalYear("&amp;$E$12&amp;")="&amp;$D$1&amp;" AND LocalMonth("&amp;$E$12&amp;")="&amp;$C$1&amp;" AND LocalDay("&amp;$E$12&amp;")="&amp;$B$1&amp;" AND LocalHour("&amp;$E$12&amp;")="&amp;F44&amp;" AND LocalMinute("&amp;$E$12&amp;")="&amp;G44&amp;"))", "Bar", "", "Close", "5", "0", "", "", "","FALSE","T"))</f>
        <v>#N/A</v>
      </c>
      <c r="M44" s="116">
        <f t="shared" ca="1" si="2"/>
        <v>962.3</v>
      </c>
      <c r="O44" s="115">
        <f t="shared" si="7"/>
        <v>0</v>
      </c>
      <c r="R44" s="115">
        <f t="shared" ca="1" si="8"/>
        <v>1.0079999999999991</v>
      </c>
      <c r="S44" s="115">
        <f ca="1">IF(O44=1,"",RTD("cqg.rtd",,"StudyData", "(Vol("&amp;$E$13&amp;")when  (LocalYear("&amp;$E$13&amp;")="&amp;$D$2&amp;" AND LocalMonth("&amp;$E$13&amp;")="&amp;$C$2&amp;" AND LocalDay("&amp;$E$13&amp;")="&amp;$B$2&amp;" AND LocalHour("&amp;$E$13&amp;")="&amp;F44&amp;" AND LocalMinute("&amp;$E$13&amp;")="&amp;G44&amp;"))", "Bar", "", "Close", "5", "0", "", "", "","FALSE","T"))</f>
        <v>558</v>
      </c>
      <c r="T44" s="115">
        <f ca="1">IF(O44=1,"",RTD("cqg.rtd",,"StudyData", "(Vol("&amp;$E$14&amp;")when  (LocalYear("&amp;$E$14&amp;")="&amp;$D$3&amp;" AND LocalMonth("&amp;$E$14&amp;")="&amp;$C$3&amp;" AND LocalDay("&amp;$E$14&amp;")="&amp;$B$3&amp;" AND LocalHour("&amp;$E$14&amp;")="&amp;F44&amp;" AND LocalMinute("&amp;$E$14&amp;")="&amp;G44&amp;"))", "Bar", "", "Close", "5", "0", "", "", "","FALSE","T"))</f>
        <v>786</v>
      </c>
      <c r="U44" s="115">
        <f ca="1">IF(O44=1,"",RTD("cqg.rtd",,"StudyData", "(Vol("&amp;$E$15&amp;")when  (LocalYear("&amp;$E$15&amp;")="&amp;$D$4&amp;" AND LocalMonth("&amp;$E$15&amp;")="&amp;$C$4&amp;" AND LocalDay("&amp;$E$15&amp;")="&amp;$B$4&amp;" AND LocalHour("&amp;$E$15&amp;")="&amp;F44&amp;" AND LocalMinute("&amp;$E$15&amp;")="&amp;G44&amp;"))", "Bar", "", "Close", "5", "0", "", "", "","FALSE","T"))</f>
        <v>2864</v>
      </c>
      <c r="V44" s="115">
        <f ca="1">IF(O44=1,"",RTD("cqg.rtd",,"StudyData", "(Vol("&amp;$E$16&amp;")when  (LocalYear("&amp;$E$16&amp;")="&amp;$D$5&amp;" AND LocalMonth("&amp;$E$16&amp;")="&amp;$C$5&amp;" AND LocalDay("&amp;$E$16&amp;")="&amp;$B$5&amp;" AND LocalHour("&amp;$E$16&amp;")="&amp;F44&amp;" AND LocalMinute("&amp;$E$16&amp;")="&amp;G44&amp;"))", "Bar", "", "Close", "5", "0", "", "", "","FALSE","T"))</f>
        <v>692</v>
      </c>
      <c r="W44" s="115">
        <f ca="1">IF(O44=1,"",RTD("cqg.rtd",,"StudyData", "(Vol("&amp;$E$17&amp;")when  (LocalYear("&amp;$E$17&amp;")="&amp;$D$6&amp;" AND LocalMonth("&amp;$E$17&amp;")="&amp;$C$6&amp;" AND LocalDay("&amp;$E$17&amp;")="&amp;$B$6&amp;" AND LocalHour("&amp;$E$17&amp;")="&amp;F44&amp;" AND LocalMinute("&amp;$E$17&amp;")="&amp;G44&amp;"))", "Bar", "", "Close", "5", "0", "", "", "","FALSE","T"))</f>
        <v>687</v>
      </c>
      <c r="X44" s="115">
        <f ca="1">IF(O44=1,"",RTD("cqg.rtd",,"StudyData", "(Vol("&amp;$E$18&amp;")when  (LocalYear("&amp;$E$18&amp;")="&amp;$D$7&amp;" AND LocalMonth("&amp;$E$18&amp;")="&amp;$C$7&amp;" AND LocalDay("&amp;$E$18&amp;")="&amp;$B$7&amp;" AND LocalHour("&amp;$E$18&amp;")="&amp;F44&amp;" AND LocalMinute("&amp;$E$18&amp;")="&amp;G44&amp;"))", "Bar", "", "Close", "5", "0", "", "", "","FALSE","T"))</f>
        <v>880</v>
      </c>
      <c r="Y44" s="115">
        <f ca="1">IF(O44=1,"",RTD("cqg.rtd",,"StudyData", "(Vol("&amp;$E$19&amp;")when  (LocalYear("&amp;$E$19&amp;")="&amp;$D$8&amp;" AND LocalMonth("&amp;$E$19&amp;")="&amp;$C$8&amp;" AND LocalDay("&amp;$E$19&amp;")="&amp;$B$8&amp;" AND LocalHour("&amp;$E$19&amp;")="&amp;F44&amp;" AND LocalMinute("&amp;$E$19&amp;")="&amp;G44&amp;"))", "Bar", "", "Close", "5", "0", "", "", "","FALSE","T"))</f>
        <v>607</v>
      </c>
      <c r="Z44" s="115">
        <f ca="1">IF(O44=1,"",RTD("cqg.rtd",,"StudyData", "(Vol("&amp;$E$20&amp;")when  (LocalYear("&amp;$E$20&amp;")="&amp;$D$9&amp;" AND LocalMonth("&amp;$E$20&amp;")="&amp;$C$9&amp;" AND LocalDay("&amp;$E$20&amp;")="&amp;$B$9&amp;" AND LocalHour("&amp;$E$20&amp;")="&amp;F44&amp;" AND LocalMinute("&amp;$E$20&amp;")="&amp;G44&amp;"))", "Bar", "", "Close", "5", "0", "", "", "","FALSE","T"))</f>
        <v>835</v>
      </c>
      <c r="AA44" s="115">
        <f ca="1">IF(O44=1,"",RTD("cqg.rtd",,"StudyData", "(Vol("&amp;$E$21&amp;")when  (LocalYear("&amp;$E$21&amp;")="&amp;$D$10&amp;" AND LocalMonth("&amp;$E$21&amp;")="&amp;$C$10&amp;" AND LocalDay("&amp;$E$21&amp;")="&amp;$B$10&amp;" AND LocalHour("&amp;$E$21&amp;")="&amp;F44&amp;" AND LocalMinute("&amp;$E$21&amp;")="&amp;G44&amp;"))", "Bar", "", "Close", "5", "0", "", "", "","FALSE","T"))</f>
        <v>930</v>
      </c>
      <c r="AB44" s="115">
        <f ca="1">IF(O44=1,"",RTD("cqg.rtd",,"StudyData", "(Vol("&amp;$E$21&amp;")when  (LocalYear("&amp;$E$21&amp;")="&amp;$D$11&amp;" AND LocalMonth("&amp;$E$21&amp;")="&amp;$C$11&amp;" AND LocalDay("&amp;$E$21&amp;")="&amp;$B$11&amp;" AND LocalHour("&amp;$E$21&amp;")="&amp;F44&amp;" AND LocalMinute("&amp;$E$21&amp;")="&amp;G44&amp;"))", "Bar", "", "Close", "5", "0", "", "", "","FALSE","T"))</f>
        <v>784</v>
      </c>
      <c r="AC44" s="116" t="str">
        <f t="shared" ca="1" si="3"/>
        <v/>
      </c>
      <c r="AE44" s="115" t="str">
        <f ca="1">IF($R44=1,SUM($S$1:S44),"")</f>
        <v/>
      </c>
      <c r="AF44" s="115" t="str">
        <f ca="1">IF($R44=1,SUM($T$1:T44),"")</f>
        <v/>
      </c>
      <c r="AG44" s="115" t="str">
        <f ca="1">IF($R44=1,SUM($U$1:U44),"")</f>
        <v/>
      </c>
      <c r="AH44" s="115" t="str">
        <f ca="1">IF($R44=1,SUM($V$1:V44),"")</f>
        <v/>
      </c>
      <c r="AI44" s="115" t="str">
        <f ca="1">IF($R44=1,SUM($W$1:W44),"")</f>
        <v/>
      </c>
      <c r="AJ44" s="115" t="str">
        <f ca="1">IF($R44=1,SUM($X$1:X44),"")</f>
        <v/>
      </c>
      <c r="AK44" s="115" t="str">
        <f ca="1">IF($R44=1,SUM($Y$1:Y44),"")</f>
        <v/>
      </c>
      <c r="AL44" s="115" t="str">
        <f ca="1">IF($R44=1,SUM($Z$1:Z44),"")</f>
        <v/>
      </c>
      <c r="AM44" s="115" t="str">
        <f ca="1">IF($R44=1,SUM($AA$1:AA44),"")</f>
        <v/>
      </c>
      <c r="AN44" s="115" t="str">
        <f ca="1">IF($R44=1,SUM($AB$1:AB44),"")</f>
        <v/>
      </c>
      <c r="AO44" s="115" t="str">
        <f ca="1">IF($R44=1,SUM($AC$1:AC44),"")</f>
        <v/>
      </c>
      <c r="AQ44" s="120" t="str">
        <f t="shared" si="9"/>
        <v>10:55</v>
      </c>
    </row>
    <row r="45" spans="6:43" x14ac:dyDescent="0.3">
      <c r="F45" s="115">
        <f t="shared" si="11"/>
        <v>11</v>
      </c>
      <c r="G45" s="117" t="str">
        <f t="shared" si="5"/>
        <v>00</v>
      </c>
      <c r="H45" s="118">
        <f t="shared" si="6"/>
        <v>0.45833333333333331</v>
      </c>
      <c r="K45" s="116" t="str">
        <f ca="1" xml:space="preserve"> IF(O45=1,"",RTD("cqg.rtd",,"StudyData",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/>
      </c>
      <c r="L45" s="116" t="e">
        <f ca="1">IF(K45="",NA(),RTD("cqg.rtd",,"StudyData", "(Vol("&amp;$E$12&amp;")when  (LocalYear("&amp;$E$12&amp;")="&amp;$D$1&amp;" AND LocalMonth("&amp;$E$12&amp;")="&amp;$C$1&amp;" AND LocalDay("&amp;$E$12&amp;")="&amp;$B$1&amp;" AND LocalHour("&amp;$E$12&amp;")="&amp;F45&amp;" AND LocalMinute("&amp;$E$12&amp;")="&amp;G45&amp;"))", "Bar", "", "Close", "5", "0", "", "", "","FALSE","T"))</f>
        <v>#N/A</v>
      </c>
      <c r="M45" s="116">
        <f t="shared" ca="1" si="2"/>
        <v>1077.7</v>
      </c>
      <c r="O45" s="115">
        <f t="shared" si="7"/>
        <v>0</v>
      </c>
      <c r="R45" s="115">
        <f t="shared" ca="1" si="8"/>
        <v>1.008999999999999</v>
      </c>
      <c r="S45" s="115">
        <f ca="1">IF(O45=1,"",RTD("cqg.rtd",,"StudyData", "(Vol("&amp;$E$13&amp;")when  (LocalYear("&amp;$E$13&amp;")="&amp;$D$2&amp;" AND LocalMonth("&amp;$E$13&amp;")="&amp;$C$2&amp;" AND LocalDay("&amp;$E$13&amp;")="&amp;$B$2&amp;" AND LocalHour("&amp;$E$13&amp;")="&amp;F45&amp;" AND LocalMinute("&amp;$E$13&amp;")="&amp;G45&amp;"))", "Bar", "", "Close", "5", "0", "", "", "","FALSE","T"))</f>
        <v>190</v>
      </c>
      <c r="T45" s="115">
        <f ca="1">IF(O45=1,"",RTD("cqg.rtd",,"StudyData", "(Vol("&amp;$E$14&amp;")when  (LocalYear("&amp;$E$14&amp;")="&amp;$D$3&amp;" AND LocalMonth("&amp;$E$14&amp;")="&amp;$C$3&amp;" AND LocalDay("&amp;$E$14&amp;")="&amp;$B$3&amp;" AND LocalHour("&amp;$E$14&amp;")="&amp;F45&amp;" AND LocalMinute("&amp;$E$14&amp;")="&amp;G45&amp;"))", "Bar", "", "Close", "5", "0", "", "", "","FALSE","T"))</f>
        <v>582</v>
      </c>
      <c r="U45" s="115">
        <f ca="1">IF(O45=1,"",RTD("cqg.rtd",,"StudyData", "(Vol("&amp;$E$15&amp;")when  (LocalYear("&amp;$E$15&amp;")="&amp;$D$4&amp;" AND LocalMonth("&amp;$E$15&amp;")="&amp;$C$4&amp;" AND LocalDay("&amp;$E$15&amp;")="&amp;$B$4&amp;" AND LocalHour("&amp;$E$15&amp;")="&amp;F45&amp;" AND LocalMinute("&amp;$E$15&amp;")="&amp;G45&amp;"))", "Bar", "", "Close", "5", "0", "", "", "","FALSE","T"))</f>
        <v>1565</v>
      </c>
      <c r="V45" s="115">
        <f ca="1">IF(O45=1,"",RTD("cqg.rtd",,"StudyData", "(Vol("&amp;$E$16&amp;")when  (LocalYear("&amp;$E$16&amp;")="&amp;$D$5&amp;" AND LocalMonth("&amp;$E$16&amp;")="&amp;$C$5&amp;" AND LocalDay("&amp;$E$16&amp;")="&amp;$B$5&amp;" AND LocalHour("&amp;$E$16&amp;")="&amp;F45&amp;" AND LocalMinute("&amp;$E$16&amp;")="&amp;G45&amp;"))", "Bar", "", "Close", "5", "0", "", "", "","FALSE","T"))</f>
        <v>1446</v>
      </c>
      <c r="W45" s="115">
        <f ca="1">IF(O45=1,"",RTD("cqg.rtd",,"StudyData", "(Vol("&amp;$E$17&amp;")when  (LocalYear("&amp;$E$17&amp;")="&amp;$D$6&amp;" AND LocalMonth("&amp;$E$17&amp;")="&amp;$C$6&amp;" AND LocalDay("&amp;$E$17&amp;")="&amp;$B$6&amp;" AND LocalHour("&amp;$E$17&amp;")="&amp;F45&amp;" AND LocalMinute("&amp;$E$17&amp;")="&amp;G45&amp;"))", "Bar", "", "Close", "5", "0", "", "", "","FALSE","T"))</f>
        <v>1108</v>
      </c>
      <c r="X45" s="115">
        <f ca="1">IF(O45=1,"",RTD("cqg.rtd",,"StudyData", "(Vol("&amp;$E$18&amp;")when  (LocalYear("&amp;$E$18&amp;")="&amp;$D$7&amp;" AND LocalMonth("&amp;$E$18&amp;")="&amp;$C$7&amp;" AND LocalDay("&amp;$E$18&amp;")="&amp;$B$7&amp;" AND LocalHour("&amp;$E$18&amp;")="&amp;F45&amp;" AND LocalMinute("&amp;$E$18&amp;")="&amp;G45&amp;"))", "Bar", "", "Close", "5", "0", "", "", "","FALSE","T"))</f>
        <v>1857</v>
      </c>
      <c r="Y45" s="115">
        <f ca="1">IF(O45=1,"",RTD("cqg.rtd",,"StudyData", "(Vol("&amp;$E$19&amp;")when  (LocalYear("&amp;$E$19&amp;")="&amp;$D$8&amp;" AND LocalMonth("&amp;$E$19&amp;")="&amp;$C$8&amp;" AND LocalDay("&amp;$E$19&amp;")="&amp;$B$8&amp;" AND LocalHour("&amp;$E$19&amp;")="&amp;F45&amp;" AND LocalMinute("&amp;$E$19&amp;")="&amp;G45&amp;"))", "Bar", "", "Close", "5", "0", "", "", "","FALSE","T"))</f>
        <v>674</v>
      </c>
      <c r="Z45" s="115">
        <f ca="1">IF(O45=1,"",RTD("cqg.rtd",,"StudyData", "(Vol("&amp;$E$20&amp;")when  (LocalYear("&amp;$E$20&amp;")="&amp;$D$9&amp;" AND LocalMonth("&amp;$E$20&amp;")="&amp;$C$9&amp;" AND LocalDay("&amp;$E$20&amp;")="&amp;$B$9&amp;" AND LocalHour("&amp;$E$20&amp;")="&amp;F45&amp;" AND LocalMinute("&amp;$E$20&amp;")="&amp;G45&amp;"))", "Bar", "", "Close", "5", "0", "", "", "","FALSE","T"))</f>
        <v>1173</v>
      </c>
      <c r="AA45" s="115">
        <f ca="1">IF(O45=1,"",RTD("cqg.rtd",,"StudyData", "(Vol("&amp;$E$21&amp;")when  (LocalYear("&amp;$E$21&amp;")="&amp;$D$10&amp;" AND LocalMonth("&amp;$E$21&amp;")="&amp;$C$10&amp;" AND LocalDay("&amp;$E$21&amp;")="&amp;$B$10&amp;" AND LocalHour("&amp;$E$21&amp;")="&amp;F45&amp;" AND LocalMinute("&amp;$E$21&amp;")="&amp;G45&amp;"))", "Bar", "", "Close", "5", "0", "", "", "","FALSE","T"))</f>
        <v>1652</v>
      </c>
      <c r="AB45" s="115">
        <f ca="1">IF(O45=1,"",RTD("cqg.rtd",,"StudyData", "(Vol("&amp;$E$21&amp;")when  (LocalYear("&amp;$E$21&amp;")="&amp;$D$11&amp;" AND LocalMonth("&amp;$E$21&amp;")="&amp;$C$11&amp;" AND LocalDay("&amp;$E$21&amp;")="&amp;$B$11&amp;" AND LocalHour("&amp;$E$21&amp;")="&amp;F45&amp;" AND LocalMinute("&amp;$E$21&amp;")="&amp;G45&amp;"))", "Bar", "", "Close", "5", "0", "", "", "","FALSE","T"))</f>
        <v>530</v>
      </c>
      <c r="AC45" s="116" t="str">
        <f t="shared" ca="1" si="3"/>
        <v/>
      </c>
      <c r="AE45" s="115" t="str">
        <f ca="1">IF($R45=1,SUM($S$1:S45),"")</f>
        <v/>
      </c>
      <c r="AF45" s="115" t="str">
        <f ca="1">IF($R45=1,SUM($T$1:T45),"")</f>
        <v/>
      </c>
      <c r="AG45" s="115" t="str">
        <f ca="1">IF($R45=1,SUM($U$1:U45),"")</f>
        <v/>
      </c>
      <c r="AH45" s="115" t="str">
        <f ca="1">IF($R45=1,SUM($V$1:V45),"")</f>
        <v/>
      </c>
      <c r="AI45" s="115" t="str">
        <f ca="1">IF($R45=1,SUM($W$1:W45),"")</f>
        <v/>
      </c>
      <c r="AJ45" s="115" t="str">
        <f ca="1">IF($R45=1,SUM($X$1:X45),"")</f>
        <v/>
      </c>
      <c r="AK45" s="115" t="str">
        <f ca="1">IF($R45=1,SUM($Y$1:Y45),"")</f>
        <v/>
      </c>
      <c r="AL45" s="115" t="str">
        <f ca="1">IF($R45=1,SUM($Z$1:Z45),"")</f>
        <v/>
      </c>
      <c r="AM45" s="115" t="str">
        <f ca="1">IF($R45=1,SUM($AA$1:AA45),"")</f>
        <v/>
      </c>
      <c r="AN45" s="115" t="str">
        <f ca="1">IF($R45=1,SUM($AB$1:AB45),"")</f>
        <v/>
      </c>
      <c r="AO45" s="115" t="str">
        <f ca="1">IF($R45=1,SUM($AC$1:AC45),"")</f>
        <v/>
      </c>
      <c r="AQ45" s="120" t="str">
        <f t="shared" si="9"/>
        <v>11:00</v>
      </c>
    </row>
    <row r="46" spans="6:43" x14ac:dyDescent="0.3">
      <c r="F46" s="115">
        <f t="shared" si="11"/>
        <v>11</v>
      </c>
      <c r="G46" s="117" t="str">
        <f t="shared" si="5"/>
        <v>05</v>
      </c>
      <c r="H46" s="118">
        <f t="shared" si="6"/>
        <v>0.46180555555555558</v>
      </c>
      <c r="K46" s="116" t="str">
        <f ca="1" xml:space="preserve"> IF(O46=1,"",RTD("cqg.rtd",,"StudyData",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/>
      </c>
      <c r="L46" s="116" t="e">
        <f ca="1">IF(K46="",NA(),RTD("cqg.rtd",,"StudyData", "(Vol("&amp;$E$12&amp;")when  (LocalYear("&amp;$E$12&amp;")="&amp;$D$1&amp;" AND LocalMonth("&amp;$E$12&amp;")="&amp;$C$1&amp;" AND LocalDay("&amp;$E$12&amp;")="&amp;$B$1&amp;" AND LocalHour("&amp;$E$12&amp;")="&amp;F46&amp;" AND LocalMinute("&amp;$E$12&amp;")="&amp;G46&amp;"))", "Bar", "", "Close", "5", "0", "", "", "","FALSE","T"))</f>
        <v>#N/A</v>
      </c>
      <c r="M46" s="116">
        <f t="shared" ca="1" si="2"/>
        <v>882</v>
      </c>
      <c r="O46" s="115">
        <f t="shared" si="7"/>
        <v>0</v>
      </c>
      <c r="R46" s="115">
        <f t="shared" ca="1" si="8"/>
        <v>1.0099999999999989</v>
      </c>
      <c r="S46" s="115">
        <f ca="1">IF(O46=1,"",RTD("cqg.rtd",,"StudyData", "(Vol("&amp;$E$13&amp;")when  (LocalYear("&amp;$E$13&amp;")="&amp;$D$2&amp;" AND LocalMonth("&amp;$E$13&amp;")="&amp;$C$2&amp;" AND LocalDay("&amp;$E$13&amp;")="&amp;$B$2&amp;" AND LocalHour("&amp;$E$13&amp;")="&amp;F46&amp;" AND LocalMinute("&amp;$E$13&amp;")="&amp;G46&amp;"))", "Bar", "", "Close", "5", "0", "", "", "","FALSE","T"))</f>
        <v>241</v>
      </c>
      <c r="T46" s="115">
        <f ca="1">IF(O46=1,"",RTD("cqg.rtd",,"StudyData", "(Vol("&amp;$E$14&amp;")when  (LocalYear("&amp;$E$14&amp;")="&amp;$D$3&amp;" AND LocalMonth("&amp;$E$14&amp;")="&amp;$C$3&amp;" AND LocalDay("&amp;$E$14&amp;")="&amp;$B$3&amp;" AND LocalHour("&amp;$E$14&amp;")="&amp;F46&amp;" AND LocalMinute("&amp;$E$14&amp;")="&amp;G46&amp;"))", "Bar", "", "Close", "5", "0", "", "", "","FALSE","T"))</f>
        <v>503</v>
      </c>
      <c r="U46" s="115">
        <f ca="1">IF(O46=1,"",RTD("cqg.rtd",,"StudyData", "(Vol("&amp;$E$15&amp;")when  (LocalYear("&amp;$E$15&amp;")="&amp;$D$4&amp;" AND LocalMonth("&amp;$E$15&amp;")="&amp;$C$4&amp;" AND LocalDay("&amp;$E$15&amp;")="&amp;$B$4&amp;" AND LocalHour("&amp;$E$15&amp;")="&amp;F46&amp;" AND LocalMinute("&amp;$E$15&amp;")="&amp;G46&amp;"))", "Bar", "", "Close", "5", "0", "", "", "","FALSE","T"))</f>
        <v>2095</v>
      </c>
      <c r="V46" s="115">
        <f ca="1">IF(O46=1,"",RTD("cqg.rtd",,"StudyData", "(Vol("&amp;$E$16&amp;")when  (LocalYear("&amp;$E$16&amp;")="&amp;$D$5&amp;" AND LocalMonth("&amp;$E$16&amp;")="&amp;$C$5&amp;" AND LocalDay("&amp;$E$16&amp;")="&amp;$B$5&amp;" AND LocalHour("&amp;$E$16&amp;")="&amp;F46&amp;" AND LocalMinute("&amp;$E$16&amp;")="&amp;G46&amp;"))", "Bar", "", "Close", "5", "0", "", "", "","FALSE","T"))</f>
        <v>1215</v>
      </c>
      <c r="W46" s="115">
        <f ca="1">IF(O46=1,"",RTD("cqg.rtd",,"StudyData", "(Vol("&amp;$E$17&amp;")when  (LocalYear("&amp;$E$17&amp;")="&amp;$D$6&amp;" AND LocalMonth("&amp;$E$17&amp;")="&amp;$C$6&amp;" AND LocalDay("&amp;$E$17&amp;")="&amp;$B$6&amp;" AND LocalHour("&amp;$E$17&amp;")="&amp;F46&amp;" AND LocalMinute("&amp;$E$17&amp;")="&amp;G46&amp;"))", "Bar", "", "Close", "5", "0", "", "", "","FALSE","T"))</f>
        <v>615</v>
      </c>
      <c r="X46" s="115">
        <f ca="1">IF(O46=1,"",RTD("cqg.rtd",,"StudyData", "(Vol("&amp;$E$18&amp;")when  (LocalYear("&amp;$E$18&amp;")="&amp;$D$7&amp;" AND LocalMonth("&amp;$E$18&amp;")="&amp;$C$7&amp;" AND LocalDay("&amp;$E$18&amp;")="&amp;$B$7&amp;" AND LocalHour("&amp;$E$18&amp;")="&amp;F46&amp;" AND LocalMinute("&amp;$E$18&amp;")="&amp;G46&amp;"))", "Bar", "", "Close", "5", "0", "", "", "","FALSE","T"))</f>
        <v>913</v>
      </c>
      <c r="Y46" s="115">
        <f ca="1">IF(O46=1,"",RTD("cqg.rtd",,"StudyData", "(Vol("&amp;$E$19&amp;")when  (LocalYear("&amp;$E$19&amp;")="&amp;$D$8&amp;" AND LocalMonth("&amp;$E$19&amp;")="&amp;$C$8&amp;" AND LocalDay("&amp;$E$19&amp;")="&amp;$B$8&amp;" AND LocalHour("&amp;$E$19&amp;")="&amp;F46&amp;" AND LocalMinute("&amp;$E$19&amp;")="&amp;G46&amp;"))", "Bar", "", "Close", "5", "0", "", "", "","FALSE","T"))</f>
        <v>911</v>
      </c>
      <c r="Z46" s="115">
        <f ca="1">IF(O46=1,"",RTD("cqg.rtd",,"StudyData", "(Vol("&amp;$E$20&amp;")when  (LocalYear("&amp;$E$20&amp;")="&amp;$D$9&amp;" AND LocalMonth("&amp;$E$20&amp;")="&amp;$C$9&amp;" AND LocalDay("&amp;$E$20&amp;")="&amp;$B$9&amp;" AND LocalHour("&amp;$E$20&amp;")="&amp;F46&amp;" AND LocalMinute("&amp;$E$20&amp;")="&amp;G46&amp;"))", "Bar", "", "Close", "5", "0", "", "", "","FALSE","T"))</f>
        <v>994</v>
      </c>
      <c r="AA46" s="115">
        <f ca="1">IF(O46=1,"",RTD("cqg.rtd",,"StudyData", "(Vol("&amp;$E$21&amp;")when  (LocalYear("&amp;$E$21&amp;")="&amp;$D$10&amp;" AND LocalMonth("&amp;$E$21&amp;")="&amp;$C$10&amp;" AND LocalDay("&amp;$E$21&amp;")="&amp;$B$10&amp;" AND LocalHour("&amp;$E$21&amp;")="&amp;F46&amp;" AND LocalMinute("&amp;$E$21&amp;")="&amp;G46&amp;"))", "Bar", "", "Close", "5", "0", "", "", "","FALSE","T"))</f>
        <v>809</v>
      </c>
      <c r="AB46" s="115">
        <f ca="1">IF(O46=1,"",RTD("cqg.rtd",,"StudyData", "(Vol("&amp;$E$21&amp;")when  (LocalYear("&amp;$E$21&amp;")="&amp;$D$11&amp;" AND LocalMonth("&amp;$E$21&amp;")="&amp;$C$11&amp;" AND LocalDay("&amp;$E$21&amp;")="&amp;$B$11&amp;" AND LocalHour("&amp;$E$21&amp;")="&amp;F46&amp;" AND LocalMinute("&amp;$E$21&amp;")="&amp;G46&amp;"))", "Bar", "", "Close", "5", "0", "", "", "","FALSE","T"))</f>
        <v>524</v>
      </c>
      <c r="AC46" s="116" t="str">
        <f t="shared" ca="1" si="3"/>
        <v/>
      </c>
      <c r="AE46" s="115" t="str">
        <f ca="1">IF($R46=1,SUM($S$1:S46),"")</f>
        <v/>
      </c>
      <c r="AF46" s="115" t="str">
        <f ca="1">IF($R46=1,SUM($T$1:T46),"")</f>
        <v/>
      </c>
      <c r="AG46" s="115" t="str">
        <f ca="1">IF($R46=1,SUM($U$1:U46),"")</f>
        <v/>
      </c>
      <c r="AH46" s="115" t="str">
        <f ca="1">IF($R46=1,SUM($V$1:V46),"")</f>
        <v/>
      </c>
      <c r="AI46" s="115" t="str">
        <f ca="1">IF($R46=1,SUM($W$1:W46),"")</f>
        <v/>
      </c>
      <c r="AJ46" s="115" t="str">
        <f ca="1">IF($R46=1,SUM($X$1:X46),"")</f>
        <v/>
      </c>
      <c r="AK46" s="115" t="str">
        <f ca="1">IF($R46=1,SUM($Y$1:Y46),"")</f>
        <v/>
      </c>
      <c r="AL46" s="115" t="str">
        <f ca="1">IF($R46=1,SUM($Z$1:Z46),"")</f>
        <v/>
      </c>
      <c r="AM46" s="115" t="str">
        <f ca="1">IF($R46=1,SUM($AA$1:AA46),"")</f>
        <v/>
      </c>
      <c r="AN46" s="115" t="str">
        <f ca="1">IF($R46=1,SUM($AB$1:AB46),"")</f>
        <v/>
      </c>
      <c r="AO46" s="115" t="str">
        <f ca="1">IF($R46=1,SUM($AC$1:AC46),"")</f>
        <v/>
      </c>
      <c r="AQ46" s="120" t="str">
        <f t="shared" si="9"/>
        <v>11:05</v>
      </c>
    </row>
    <row r="47" spans="6:43" x14ac:dyDescent="0.3">
      <c r="F47" s="115">
        <f t="shared" si="11"/>
        <v>11</v>
      </c>
      <c r="G47" s="117">
        <f t="shared" si="5"/>
        <v>10</v>
      </c>
      <c r="H47" s="118">
        <f t="shared" si="6"/>
        <v>0.46527777777777773</v>
      </c>
      <c r="K47" s="116" t="str">
        <f ca="1" xml:space="preserve"> IF(O47=1,"",RTD("cqg.rtd",,"StudyData",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/>
      </c>
      <c r="L47" s="116" t="e">
        <f ca="1">IF(K47="",NA(),RTD("cqg.rtd",,"StudyData", "(Vol("&amp;$E$12&amp;")when  (LocalYear("&amp;$E$12&amp;")="&amp;$D$1&amp;" AND LocalMonth("&amp;$E$12&amp;")="&amp;$C$1&amp;" AND LocalDay("&amp;$E$12&amp;")="&amp;$B$1&amp;" AND LocalHour("&amp;$E$12&amp;")="&amp;F47&amp;" AND LocalMinute("&amp;$E$12&amp;")="&amp;G47&amp;"))", "Bar", "", "Close", "5", "0", "", "", "","FALSE","T"))</f>
        <v>#N/A</v>
      </c>
      <c r="M47" s="116">
        <f t="shared" ca="1" si="2"/>
        <v>880.5</v>
      </c>
      <c r="O47" s="115">
        <f t="shared" si="7"/>
        <v>0</v>
      </c>
      <c r="R47" s="115">
        <f t="shared" ca="1" si="8"/>
        <v>1.0109999999999988</v>
      </c>
      <c r="S47" s="115">
        <f ca="1">IF(O47=1,"",RTD("cqg.rtd",,"StudyData", "(Vol("&amp;$E$13&amp;")when  (LocalYear("&amp;$E$13&amp;")="&amp;$D$2&amp;" AND LocalMonth("&amp;$E$13&amp;")="&amp;$C$2&amp;" AND LocalDay("&amp;$E$13&amp;")="&amp;$B$2&amp;" AND LocalHour("&amp;$E$13&amp;")="&amp;F47&amp;" AND LocalMinute("&amp;$E$13&amp;")="&amp;G47&amp;"))", "Bar", "", "Close", "5", "0", "", "", "","FALSE","T"))</f>
        <v>263</v>
      </c>
      <c r="T47" s="115">
        <f ca="1">IF(O47=1,"",RTD("cqg.rtd",,"StudyData", "(Vol("&amp;$E$14&amp;")when  (LocalYear("&amp;$E$14&amp;")="&amp;$D$3&amp;" AND LocalMonth("&amp;$E$14&amp;")="&amp;$C$3&amp;" AND LocalDay("&amp;$E$14&amp;")="&amp;$B$3&amp;" AND LocalHour("&amp;$E$14&amp;")="&amp;F47&amp;" AND LocalMinute("&amp;$E$14&amp;")="&amp;G47&amp;"))", "Bar", "", "Close", "5", "0", "", "", "","FALSE","T"))</f>
        <v>536</v>
      </c>
      <c r="U47" s="115">
        <f ca="1">IF(O47=1,"",RTD("cqg.rtd",,"StudyData", "(Vol("&amp;$E$15&amp;")when  (LocalYear("&amp;$E$15&amp;")="&amp;$D$4&amp;" AND LocalMonth("&amp;$E$15&amp;")="&amp;$C$4&amp;" AND LocalDay("&amp;$E$15&amp;")="&amp;$B$4&amp;" AND LocalHour("&amp;$E$15&amp;")="&amp;F47&amp;" AND LocalMinute("&amp;$E$15&amp;")="&amp;G47&amp;"))", "Bar", "", "Close", "5", "0", "", "", "","FALSE","T"))</f>
        <v>1588</v>
      </c>
      <c r="V47" s="115">
        <f ca="1">IF(O47=1,"",RTD("cqg.rtd",,"StudyData", "(Vol("&amp;$E$16&amp;")when  (LocalYear("&amp;$E$16&amp;")="&amp;$D$5&amp;" AND LocalMonth("&amp;$E$16&amp;")="&amp;$C$5&amp;" AND LocalDay("&amp;$E$16&amp;")="&amp;$B$5&amp;" AND LocalHour("&amp;$E$16&amp;")="&amp;F47&amp;" AND LocalMinute("&amp;$E$16&amp;")="&amp;G47&amp;"))", "Bar", "", "Close", "5", "0", "", "", "","FALSE","T"))</f>
        <v>850</v>
      </c>
      <c r="W47" s="115">
        <f ca="1">IF(O47=1,"",RTD("cqg.rtd",,"StudyData", "(Vol("&amp;$E$17&amp;")when  (LocalYear("&amp;$E$17&amp;")="&amp;$D$6&amp;" AND LocalMonth("&amp;$E$17&amp;")="&amp;$C$6&amp;" AND LocalDay("&amp;$E$17&amp;")="&amp;$B$6&amp;" AND LocalHour("&amp;$E$17&amp;")="&amp;F47&amp;" AND LocalMinute("&amp;$E$17&amp;")="&amp;G47&amp;"))", "Bar", "", "Close", "5", "0", "", "", "","FALSE","T"))</f>
        <v>496</v>
      </c>
      <c r="X47" s="115">
        <f ca="1">IF(O47=1,"",RTD("cqg.rtd",,"StudyData", "(Vol("&amp;$E$18&amp;")when  (LocalYear("&amp;$E$18&amp;")="&amp;$D$7&amp;" AND LocalMonth("&amp;$E$18&amp;")="&amp;$C$7&amp;" AND LocalDay("&amp;$E$18&amp;")="&amp;$B$7&amp;" AND LocalHour("&amp;$E$18&amp;")="&amp;F47&amp;" AND LocalMinute("&amp;$E$18&amp;")="&amp;G47&amp;"))", "Bar", "", "Close", "5", "0", "", "", "","FALSE","T"))</f>
        <v>833</v>
      </c>
      <c r="Y47" s="115">
        <f ca="1">IF(O47=1,"",RTD("cqg.rtd",,"StudyData", "(Vol("&amp;$E$19&amp;")when  (LocalYear("&amp;$E$19&amp;")="&amp;$D$8&amp;" AND LocalMonth("&amp;$E$19&amp;")="&amp;$C$8&amp;" AND LocalDay("&amp;$E$19&amp;")="&amp;$B$8&amp;" AND LocalHour("&amp;$E$19&amp;")="&amp;F47&amp;" AND LocalMinute("&amp;$E$19&amp;")="&amp;G47&amp;"))", "Bar", "", "Close", "5", "0", "", "", "","FALSE","T"))</f>
        <v>2156</v>
      </c>
      <c r="Z47" s="115">
        <f ca="1">IF(O47=1,"",RTD("cqg.rtd",,"StudyData", "(Vol("&amp;$E$20&amp;")when  (LocalYear("&amp;$E$20&amp;")="&amp;$D$9&amp;" AND LocalMonth("&amp;$E$20&amp;")="&amp;$C$9&amp;" AND LocalDay("&amp;$E$20&amp;")="&amp;$B$9&amp;" AND LocalHour("&amp;$E$20&amp;")="&amp;F47&amp;" AND LocalMinute("&amp;$E$20&amp;")="&amp;G47&amp;"))", "Bar", "", "Close", "5", "0", "", "", "","FALSE","T"))</f>
        <v>1294</v>
      </c>
      <c r="AA47" s="115">
        <f ca="1">IF(O47=1,"",RTD("cqg.rtd",,"StudyData", "(Vol("&amp;$E$21&amp;")when  (LocalYear("&amp;$E$21&amp;")="&amp;$D$10&amp;" AND LocalMonth("&amp;$E$21&amp;")="&amp;$C$10&amp;" AND LocalDay("&amp;$E$21&amp;")="&amp;$B$10&amp;" AND LocalHour("&amp;$E$21&amp;")="&amp;F47&amp;" AND LocalMinute("&amp;$E$21&amp;")="&amp;G47&amp;"))", "Bar", "", "Close", "5", "0", "", "", "","FALSE","T"))</f>
        <v>440</v>
      </c>
      <c r="AB47" s="115">
        <f ca="1">IF(O47=1,"",RTD("cqg.rtd",,"StudyData", "(Vol("&amp;$E$21&amp;")when  (LocalYear("&amp;$E$21&amp;")="&amp;$D$11&amp;" AND LocalMonth("&amp;$E$21&amp;")="&amp;$C$11&amp;" AND LocalDay("&amp;$E$21&amp;")="&amp;$B$11&amp;" AND LocalHour("&amp;$E$21&amp;")="&amp;F47&amp;" AND LocalMinute("&amp;$E$21&amp;")="&amp;G47&amp;"))", "Bar", "", "Close", "5", "0", "", "", "","FALSE","T"))</f>
        <v>349</v>
      </c>
      <c r="AC47" s="116" t="str">
        <f t="shared" ca="1" si="3"/>
        <v/>
      </c>
      <c r="AE47" s="115" t="str">
        <f ca="1">IF($R47=1,SUM($S$1:S47),"")</f>
        <v/>
      </c>
      <c r="AF47" s="115" t="str">
        <f ca="1">IF($R47=1,SUM($T$1:T47),"")</f>
        <v/>
      </c>
      <c r="AG47" s="115" t="str">
        <f ca="1">IF($R47=1,SUM($U$1:U47),"")</f>
        <v/>
      </c>
      <c r="AH47" s="115" t="str">
        <f ca="1">IF($R47=1,SUM($V$1:V47),"")</f>
        <v/>
      </c>
      <c r="AI47" s="115" t="str">
        <f ca="1">IF($R47=1,SUM($W$1:W47),"")</f>
        <v/>
      </c>
      <c r="AJ47" s="115" t="str">
        <f ca="1">IF($R47=1,SUM($X$1:X47),"")</f>
        <v/>
      </c>
      <c r="AK47" s="115" t="str">
        <f ca="1">IF($R47=1,SUM($Y$1:Y47),"")</f>
        <v/>
      </c>
      <c r="AL47" s="115" t="str">
        <f ca="1">IF($R47=1,SUM($Z$1:Z47),"")</f>
        <v/>
      </c>
      <c r="AM47" s="115" t="str">
        <f ca="1">IF($R47=1,SUM($AA$1:AA47),"")</f>
        <v/>
      </c>
      <c r="AN47" s="115" t="str">
        <f ca="1">IF($R47=1,SUM($AB$1:AB47),"")</f>
        <v/>
      </c>
      <c r="AO47" s="115" t="str">
        <f ca="1">IF($R47=1,SUM($AC$1:AC47),"")</f>
        <v/>
      </c>
      <c r="AQ47" s="120" t="str">
        <f t="shared" si="9"/>
        <v>11:10</v>
      </c>
    </row>
    <row r="48" spans="6:43" x14ac:dyDescent="0.3">
      <c r="F48" s="115">
        <f t="shared" si="11"/>
        <v>11</v>
      </c>
      <c r="G48" s="117">
        <f t="shared" si="5"/>
        <v>15</v>
      </c>
      <c r="H48" s="118">
        <f t="shared" si="6"/>
        <v>0.46875</v>
      </c>
      <c r="K48" s="116" t="str">
        <f ca="1" xml:space="preserve"> IF(O48=1,"",RTD("cqg.rtd",,"StudyData",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/>
      </c>
      <c r="L48" s="116" t="e">
        <f ca="1">IF(K48="",NA(),RTD("cqg.rtd",,"StudyData", "(Vol("&amp;$E$12&amp;")when  (LocalYear("&amp;$E$12&amp;")="&amp;$D$1&amp;" AND LocalMonth("&amp;$E$12&amp;")="&amp;$C$1&amp;" AND LocalDay("&amp;$E$12&amp;")="&amp;$B$1&amp;" AND LocalHour("&amp;$E$12&amp;")="&amp;F48&amp;" AND LocalMinute("&amp;$E$12&amp;")="&amp;G48&amp;"))", "Bar", "", "Close", "5", "0", "", "", "","FALSE","T"))</f>
        <v>#N/A</v>
      </c>
      <c r="M48" s="116">
        <f t="shared" ca="1" si="2"/>
        <v>961.8</v>
      </c>
      <c r="O48" s="115">
        <f t="shared" si="7"/>
        <v>0</v>
      </c>
      <c r="R48" s="115">
        <f t="shared" ca="1" si="8"/>
        <v>1.0119999999999987</v>
      </c>
      <c r="S48" s="115">
        <f ca="1">IF(O48=1,"",RTD("cqg.rtd",,"StudyData", "(Vol("&amp;$E$13&amp;")when  (LocalYear("&amp;$E$13&amp;")="&amp;$D$2&amp;" AND LocalMonth("&amp;$E$13&amp;")="&amp;$C$2&amp;" AND LocalDay("&amp;$E$13&amp;")="&amp;$B$2&amp;" AND LocalHour("&amp;$E$13&amp;")="&amp;F48&amp;" AND LocalMinute("&amp;$E$13&amp;")="&amp;G48&amp;"))", "Bar", "", "Close", "5", "0", "", "", "","FALSE","T"))</f>
        <v>313</v>
      </c>
      <c r="T48" s="115">
        <f ca="1">IF(O48=1,"",RTD("cqg.rtd",,"StudyData", "(Vol("&amp;$E$14&amp;")when  (LocalYear("&amp;$E$14&amp;")="&amp;$D$3&amp;" AND LocalMonth("&amp;$E$14&amp;")="&amp;$C$3&amp;" AND LocalDay("&amp;$E$14&amp;")="&amp;$B$3&amp;" AND LocalHour("&amp;$E$14&amp;")="&amp;F48&amp;" AND LocalMinute("&amp;$E$14&amp;")="&amp;G48&amp;"))", "Bar", "", "Close", "5", "0", "", "", "","FALSE","T"))</f>
        <v>415</v>
      </c>
      <c r="U48" s="115">
        <f ca="1">IF(O48=1,"",RTD("cqg.rtd",,"StudyData", "(Vol("&amp;$E$15&amp;")when  (LocalYear("&amp;$E$15&amp;")="&amp;$D$4&amp;" AND LocalMonth("&amp;$E$15&amp;")="&amp;$C$4&amp;" AND LocalDay("&amp;$E$15&amp;")="&amp;$B$4&amp;" AND LocalHour("&amp;$E$15&amp;")="&amp;F48&amp;" AND LocalMinute("&amp;$E$15&amp;")="&amp;G48&amp;"))", "Bar", "", "Close", "5", "0", "", "", "","FALSE","T"))</f>
        <v>1425</v>
      </c>
      <c r="V48" s="115">
        <f ca="1">IF(O48=1,"",RTD("cqg.rtd",,"StudyData", "(Vol("&amp;$E$16&amp;")when  (LocalYear("&amp;$E$16&amp;")="&amp;$D$5&amp;" AND LocalMonth("&amp;$E$16&amp;")="&amp;$C$5&amp;" AND LocalDay("&amp;$E$16&amp;")="&amp;$B$5&amp;" AND LocalHour("&amp;$E$16&amp;")="&amp;F48&amp;" AND LocalMinute("&amp;$E$16&amp;")="&amp;G48&amp;"))", "Bar", "", "Close", "5", "0", "", "", "","FALSE","T"))</f>
        <v>1079</v>
      </c>
      <c r="W48" s="115">
        <f ca="1">IF(O48=1,"",RTD("cqg.rtd",,"StudyData", "(Vol("&amp;$E$17&amp;")when  (LocalYear("&amp;$E$17&amp;")="&amp;$D$6&amp;" AND LocalMonth("&amp;$E$17&amp;")="&amp;$C$6&amp;" AND LocalDay("&amp;$E$17&amp;")="&amp;$B$6&amp;" AND LocalHour("&amp;$E$17&amp;")="&amp;F48&amp;" AND LocalMinute("&amp;$E$17&amp;")="&amp;G48&amp;"))", "Bar", "", "Close", "5", "0", "", "", "","FALSE","T"))</f>
        <v>428</v>
      </c>
      <c r="X48" s="115">
        <f ca="1">IF(O48=1,"",RTD("cqg.rtd",,"StudyData", "(Vol("&amp;$E$18&amp;")when  (LocalYear("&amp;$E$18&amp;")="&amp;$D$7&amp;" AND LocalMonth("&amp;$E$18&amp;")="&amp;$C$7&amp;" AND LocalDay("&amp;$E$18&amp;")="&amp;$B$7&amp;" AND LocalHour("&amp;$E$18&amp;")="&amp;F48&amp;" AND LocalMinute("&amp;$E$18&amp;")="&amp;G48&amp;"))", "Bar", "", "Close", "5", "0", "", "", "","FALSE","T"))</f>
        <v>448</v>
      </c>
      <c r="Y48" s="115">
        <f ca="1">IF(O48=1,"",RTD("cqg.rtd",,"StudyData", "(Vol("&amp;$E$19&amp;")when  (LocalYear("&amp;$E$19&amp;")="&amp;$D$8&amp;" AND LocalMonth("&amp;$E$19&amp;")="&amp;$C$8&amp;" AND LocalDay("&amp;$E$19&amp;")="&amp;$B$8&amp;" AND LocalHour("&amp;$E$19&amp;")="&amp;F48&amp;" AND LocalMinute("&amp;$E$19&amp;")="&amp;G48&amp;"))", "Bar", "", "Close", "5", "0", "", "", "","FALSE","T"))</f>
        <v>770</v>
      </c>
      <c r="Z48" s="115">
        <f ca="1">IF(O48=1,"",RTD("cqg.rtd",,"StudyData", "(Vol("&amp;$E$20&amp;")when  (LocalYear("&amp;$E$20&amp;")="&amp;$D$9&amp;" AND LocalMonth("&amp;$E$20&amp;")="&amp;$C$9&amp;" AND LocalDay("&amp;$E$20&amp;")="&amp;$B$9&amp;" AND LocalHour("&amp;$E$20&amp;")="&amp;F48&amp;" AND LocalMinute("&amp;$E$20&amp;")="&amp;G48&amp;"))", "Bar", "", "Close", "5", "0", "", "", "","FALSE","T"))</f>
        <v>1047</v>
      </c>
      <c r="AA48" s="115">
        <f ca="1">IF(O48=1,"",RTD("cqg.rtd",,"StudyData", "(Vol("&amp;$E$21&amp;")when  (LocalYear("&amp;$E$21&amp;")="&amp;$D$10&amp;" AND LocalMonth("&amp;$E$21&amp;")="&amp;$C$10&amp;" AND LocalDay("&amp;$E$21&amp;")="&amp;$B$10&amp;" AND LocalHour("&amp;$E$21&amp;")="&amp;F48&amp;" AND LocalMinute("&amp;$E$21&amp;")="&amp;G48&amp;"))", "Bar", "", "Close", "5", "0", "", "", "","FALSE","T"))</f>
        <v>595</v>
      </c>
      <c r="AB48" s="115">
        <f ca="1">IF(O48=1,"",RTD("cqg.rtd",,"StudyData", "(Vol("&amp;$E$21&amp;")when  (LocalYear("&amp;$E$21&amp;")="&amp;$D$11&amp;" AND LocalMonth("&amp;$E$21&amp;")="&amp;$C$11&amp;" AND LocalDay("&amp;$E$21&amp;")="&amp;$B$11&amp;" AND LocalHour("&amp;$E$21&amp;")="&amp;F48&amp;" AND LocalMinute("&amp;$E$21&amp;")="&amp;G48&amp;"))", "Bar", "", "Close", "5", "0", "", "", "","FALSE","T"))</f>
        <v>3098</v>
      </c>
      <c r="AC48" s="116" t="str">
        <f t="shared" ca="1" si="3"/>
        <v/>
      </c>
      <c r="AE48" s="115" t="str">
        <f ca="1">IF($R48=1,SUM($S$1:S48),"")</f>
        <v/>
      </c>
      <c r="AF48" s="115" t="str">
        <f ca="1">IF($R48=1,SUM($T$1:T48),"")</f>
        <v/>
      </c>
      <c r="AG48" s="115" t="str">
        <f ca="1">IF($R48=1,SUM($U$1:U48),"")</f>
        <v/>
      </c>
      <c r="AH48" s="115" t="str">
        <f ca="1">IF($R48=1,SUM($V$1:V48),"")</f>
        <v/>
      </c>
      <c r="AI48" s="115" t="str">
        <f ca="1">IF($R48=1,SUM($W$1:W48),"")</f>
        <v/>
      </c>
      <c r="AJ48" s="115" t="str">
        <f ca="1">IF($R48=1,SUM($X$1:X48),"")</f>
        <v/>
      </c>
      <c r="AK48" s="115" t="str">
        <f ca="1">IF($R48=1,SUM($Y$1:Y48),"")</f>
        <v/>
      </c>
      <c r="AL48" s="115" t="str">
        <f ca="1">IF($R48=1,SUM($Z$1:Z48),"")</f>
        <v/>
      </c>
      <c r="AM48" s="115" t="str">
        <f ca="1">IF($R48=1,SUM($AA$1:AA48),"")</f>
        <v/>
      </c>
      <c r="AN48" s="115" t="str">
        <f ca="1">IF($R48=1,SUM($AB$1:AB48),"")</f>
        <v/>
      </c>
      <c r="AO48" s="115" t="str">
        <f ca="1">IF($R48=1,SUM($AC$1:AC48),"")</f>
        <v/>
      </c>
      <c r="AQ48" s="120" t="str">
        <f t="shared" si="9"/>
        <v>11:15</v>
      </c>
    </row>
    <row r="49" spans="6:43" x14ac:dyDescent="0.3">
      <c r="F49" s="115">
        <f t="shared" si="11"/>
        <v>11</v>
      </c>
      <c r="G49" s="117">
        <f t="shared" si="5"/>
        <v>20</v>
      </c>
      <c r="H49" s="118">
        <f t="shared" si="6"/>
        <v>0.47222222222222227</v>
      </c>
      <c r="K49" s="116" t="str">
        <f ca="1" xml:space="preserve"> IF(O49=1,"",RTD("cqg.rtd",,"StudyData",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/>
      </c>
      <c r="L49" s="116" t="e">
        <f ca="1">IF(K49="",NA(),RTD("cqg.rtd",,"StudyData", "(Vol("&amp;$E$12&amp;")when  (LocalYear("&amp;$E$12&amp;")="&amp;$D$1&amp;" AND LocalMonth("&amp;$E$12&amp;")="&amp;$C$1&amp;" AND LocalDay("&amp;$E$12&amp;")="&amp;$B$1&amp;" AND LocalHour("&amp;$E$12&amp;")="&amp;F49&amp;" AND LocalMinute("&amp;$E$12&amp;")="&amp;G49&amp;"))", "Bar", "", "Close", "5", "0", "", "", "","FALSE","T"))</f>
        <v>#N/A</v>
      </c>
      <c r="M49" s="116">
        <f t="shared" ca="1" si="2"/>
        <v>720</v>
      </c>
      <c r="O49" s="115">
        <f t="shared" si="7"/>
        <v>0</v>
      </c>
      <c r="R49" s="115">
        <f t="shared" ca="1" si="8"/>
        <v>1.0129999999999986</v>
      </c>
      <c r="S49" s="115">
        <f ca="1">IF(O49=1,"",RTD("cqg.rtd",,"StudyData", "(Vol("&amp;$E$13&amp;")when  (LocalYear("&amp;$E$13&amp;")="&amp;$D$2&amp;" AND LocalMonth("&amp;$E$13&amp;")="&amp;$C$2&amp;" AND LocalDay("&amp;$E$13&amp;")="&amp;$B$2&amp;" AND LocalHour("&amp;$E$13&amp;")="&amp;F49&amp;" AND LocalMinute("&amp;$E$13&amp;")="&amp;G49&amp;"))", "Bar", "", "Close", "5", "0", "", "", "","FALSE","T"))</f>
        <v>106</v>
      </c>
      <c r="T49" s="115">
        <f ca="1">IF(O49=1,"",RTD("cqg.rtd",,"StudyData", "(Vol("&amp;$E$14&amp;")when  (LocalYear("&amp;$E$14&amp;")="&amp;$D$3&amp;" AND LocalMonth("&amp;$E$14&amp;")="&amp;$C$3&amp;" AND LocalDay("&amp;$E$14&amp;")="&amp;$B$3&amp;" AND LocalHour("&amp;$E$14&amp;")="&amp;F49&amp;" AND LocalMinute("&amp;$E$14&amp;")="&amp;G49&amp;"))", "Bar", "", "Close", "5", "0", "", "", "","FALSE","T"))</f>
        <v>503</v>
      </c>
      <c r="U49" s="115">
        <f ca="1">IF(O49=1,"",RTD("cqg.rtd",,"StudyData", "(Vol("&amp;$E$15&amp;")when  (LocalYear("&amp;$E$15&amp;")="&amp;$D$4&amp;" AND LocalMonth("&amp;$E$15&amp;")="&amp;$C$4&amp;" AND LocalDay("&amp;$E$15&amp;")="&amp;$B$4&amp;" AND LocalHour("&amp;$E$15&amp;")="&amp;F49&amp;" AND LocalMinute("&amp;$E$15&amp;")="&amp;G49&amp;"))", "Bar", "", "Close", "5", "0", "", "", "","FALSE","T"))</f>
        <v>1363</v>
      </c>
      <c r="V49" s="115">
        <f ca="1">IF(O49=1,"",RTD("cqg.rtd",,"StudyData", "(Vol("&amp;$E$16&amp;")when  (LocalYear("&amp;$E$16&amp;")="&amp;$D$5&amp;" AND LocalMonth("&amp;$E$16&amp;")="&amp;$C$5&amp;" AND LocalDay("&amp;$E$16&amp;")="&amp;$B$5&amp;" AND LocalHour("&amp;$E$16&amp;")="&amp;F49&amp;" AND LocalMinute("&amp;$E$16&amp;")="&amp;G49&amp;"))", "Bar", "", "Close", "5", "0", "", "", "","FALSE","T"))</f>
        <v>778</v>
      </c>
      <c r="W49" s="115">
        <f ca="1">IF(O49=1,"",RTD("cqg.rtd",,"StudyData", "(Vol("&amp;$E$17&amp;")when  (LocalYear("&amp;$E$17&amp;")="&amp;$D$6&amp;" AND LocalMonth("&amp;$E$17&amp;")="&amp;$C$6&amp;" AND LocalDay("&amp;$E$17&amp;")="&amp;$B$6&amp;" AND LocalHour("&amp;$E$17&amp;")="&amp;F49&amp;" AND LocalMinute("&amp;$E$17&amp;")="&amp;G49&amp;"))", "Bar", "", "Close", "5", "0", "", "", "","FALSE","T"))</f>
        <v>975</v>
      </c>
      <c r="X49" s="115">
        <f ca="1">IF(O49=1,"",RTD("cqg.rtd",,"StudyData", "(Vol("&amp;$E$18&amp;")when  (LocalYear("&amp;$E$18&amp;")="&amp;$D$7&amp;" AND LocalMonth("&amp;$E$18&amp;")="&amp;$C$7&amp;" AND LocalDay("&amp;$E$18&amp;")="&amp;$B$7&amp;" AND LocalHour("&amp;$E$18&amp;")="&amp;F49&amp;" AND LocalMinute("&amp;$E$18&amp;")="&amp;G49&amp;"))", "Bar", "", "Close", "5", "0", "", "", "","FALSE","T"))</f>
        <v>520</v>
      </c>
      <c r="Y49" s="115">
        <f ca="1">IF(O49=1,"",RTD("cqg.rtd",,"StudyData", "(Vol("&amp;$E$19&amp;")when  (LocalYear("&amp;$E$19&amp;")="&amp;$D$8&amp;" AND LocalMonth("&amp;$E$19&amp;")="&amp;$C$8&amp;" AND LocalDay("&amp;$E$19&amp;")="&amp;$B$8&amp;" AND LocalHour("&amp;$E$19&amp;")="&amp;F49&amp;" AND LocalMinute("&amp;$E$19&amp;")="&amp;G49&amp;"))", "Bar", "", "Close", "5", "0", "", "", "","FALSE","T"))</f>
        <v>955</v>
      </c>
      <c r="Z49" s="115">
        <f ca="1">IF(O49=1,"",RTD("cqg.rtd",,"StudyData", "(Vol("&amp;$E$20&amp;")when  (LocalYear("&amp;$E$20&amp;")="&amp;$D$9&amp;" AND LocalMonth("&amp;$E$20&amp;")="&amp;$C$9&amp;" AND LocalDay("&amp;$E$20&amp;")="&amp;$B$9&amp;" AND LocalHour("&amp;$E$20&amp;")="&amp;F49&amp;" AND LocalMinute("&amp;$E$20&amp;")="&amp;G49&amp;"))", "Bar", "", "Close", "5", "0", "", "", "","FALSE","T"))</f>
        <v>669</v>
      </c>
      <c r="AA49" s="115">
        <f ca="1">IF(O49=1,"",RTD("cqg.rtd",,"StudyData", "(Vol("&amp;$E$21&amp;")when  (LocalYear("&amp;$E$21&amp;")="&amp;$D$10&amp;" AND LocalMonth("&amp;$E$21&amp;")="&amp;$C$10&amp;" AND LocalDay("&amp;$E$21&amp;")="&amp;$B$10&amp;" AND LocalHour("&amp;$E$21&amp;")="&amp;F49&amp;" AND LocalMinute("&amp;$E$21&amp;")="&amp;G49&amp;"))", "Bar", "", "Close", "5", "0", "", "", "","FALSE","T"))</f>
        <v>614</v>
      </c>
      <c r="AB49" s="115">
        <f ca="1">IF(O49=1,"",RTD("cqg.rtd",,"StudyData", "(Vol("&amp;$E$21&amp;")when  (LocalYear("&amp;$E$21&amp;")="&amp;$D$11&amp;" AND LocalMonth("&amp;$E$21&amp;")="&amp;$C$11&amp;" AND LocalDay("&amp;$E$21&amp;")="&amp;$B$11&amp;" AND LocalHour("&amp;$E$21&amp;")="&amp;F49&amp;" AND LocalMinute("&amp;$E$21&amp;")="&amp;G49&amp;"))", "Bar", "", "Close", "5", "0", "", "", "","FALSE","T"))</f>
        <v>717</v>
      </c>
      <c r="AC49" s="116" t="str">
        <f t="shared" ca="1" si="3"/>
        <v/>
      </c>
      <c r="AE49" s="115" t="str">
        <f ca="1">IF($R49=1,SUM($S$1:S49),"")</f>
        <v/>
      </c>
      <c r="AF49" s="115" t="str">
        <f ca="1">IF($R49=1,SUM($T$1:T49),"")</f>
        <v/>
      </c>
      <c r="AG49" s="115" t="str">
        <f ca="1">IF($R49=1,SUM($U$1:U49),"")</f>
        <v/>
      </c>
      <c r="AH49" s="115" t="str">
        <f ca="1">IF($R49=1,SUM($V$1:V49),"")</f>
        <v/>
      </c>
      <c r="AI49" s="115" t="str">
        <f ca="1">IF($R49=1,SUM($W$1:W49),"")</f>
        <v/>
      </c>
      <c r="AJ49" s="115" t="str">
        <f ca="1">IF($R49=1,SUM($X$1:X49),"")</f>
        <v/>
      </c>
      <c r="AK49" s="115" t="str">
        <f ca="1">IF($R49=1,SUM($Y$1:Y49),"")</f>
        <v/>
      </c>
      <c r="AL49" s="115" t="str">
        <f ca="1">IF($R49=1,SUM($Z$1:Z49),"")</f>
        <v/>
      </c>
      <c r="AM49" s="115" t="str">
        <f ca="1">IF($R49=1,SUM($AA$1:AA49),"")</f>
        <v/>
      </c>
      <c r="AN49" s="115" t="str">
        <f ca="1">IF($R49=1,SUM($AB$1:AB49),"")</f>
        <v/>
      </c>
      <c r="AO49" s="115" t="str">
        <f ca="1">IF($R49=1,SUM($AC$1:AC49),"")</f>
        <v/>
      </c>
      <c r="AQ49" s="120" t="str">
        <f t="shared" si="9"/>
        <v>11:20</v>
      </c>
    </row>
    <row r="50" spans="6:43" x14ac:dyDescent="0.3">
      <c r="F50" s="115">
        <f t="shared" si="11"/>
        <v>11</v>
      </c>
      <c r="G50" s="117">
        <f t="shared" si="5"/>
        <v>25</v>
      </c>
      <c r="H50" s="118">
        <f t="shared" si="6"/>
        <v>0.47569444444444442</v>
      </c>
      <c r="K50" s="116" t="str">
        <f ca="1" xml:space="preserve"> IF(O50=1,"",RTD("cqg.rtd",,"StudyData",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/>
      </c>
      <c r="L50" s="116" t="e">
        <f ca="1">IF(K50="",NA(),RTD("cqg.rtd",,"StudyData", "(Vol("&amp;$E$12&amp;")when  (LocalYear("&amp;$E$12&amp;")="&amp;$D$1&amp;" AND LocalMonth("&amp;$E$12&amp;")="&amp;$C$1&amp;" AND LocalDay("&amp;$E$12&amp;")="&amp;$B$1&amp;" AND LocalHour("&amp;$E$12&amp;")="&amp;F50&amp;" AND LocalMinute("&amp;$E$12&amp;")="&amp;G50&amp;"))", "Bar", "", "Close", "5", "0", "", "", "","FALSE","T"))</f>
        <v>#N/A</v>
      </c>
      <c r="M50" s="116">
        <f t="shared" ca="1" si="2"/>
        <v>654.5</v>
      </c>
      <c r="O50" s="115">
        <f t="shared" si="7"/>
        <v>0</v>
      </c>
      <c r="R50" s="115">
        <f t="shared" ca="1" si="8"/>
        <v>1.0139999999999985</v>
      </c>
      <c r="S50" s="115">
        <f ca="1">IF(O50=1,"",RTD("cqg.rtd",,"StudyData", "(Vol("&amp;$E$13&amp;")when  (LocalYear("&amp;$E$13&amp;")="&amp;$D$2&amp;" AND LocalMonth("&amp;$E$13&amp;")="&amp;$C$2&amp;" AND LocalDay("&amp;$E$13&amp;")="&amp;$B$2&amp;" AND LocalHour("&amp;$E$13&amp;")="&amp;F50&amp;" AND LocalMinute("&amp;$E$13&amp;")="&amp;G50&amp;"))", "Bar", "", "Close", "5", "0", "", "", "","FALSE","T"))</f>
        <v>192</v>
      </c>
      <c r="T50" s="115">
        <f ca="1">IF(O50=1,"",RTD("cqg.rtd",,"StudyData", "(Vol("&amp;$E$14&amp;")when  (LocalYear("&amp;$E$14&amp;")="&amp;$D$3&amp;" AND LocalMonth("&amp;$E$14&amp;")="&amp;$C$3&amp;" AND LocalDay("&amp;$E$14&amp;")="&amp;$B$3&amp;" AND LocalHour("&amp;$E$14&amp;")="&amp;F50&amp;" AND LocalMinute("&amp;$E$14&amp;")="&amp;G50&amp;"))", "Bar", "", "Close", "5", "0", "", "", "","FALSE","T"))</f>
        <v>802</v>
      </c>
      <c r="U50" s="115">
        <f ca="1">IF(O50=1,"",RTD("cqg.rtd",,"StudyData", "(Vol("&amp;$E$15&amp;")when  (LocalYear("&amp;$E$15&amp;")="&amp;$D$4&amp;" AND LocalMonth("&amp;$E$15&amp;")="&amp;$C$4&amp;" AND LocalDay("&amp;$E$15&amp;")="&amp;$B$4&amp;" AND LocalHour("&amp;$E$15&amp;")="&amp;F50&amp;" AND LocalMinute("&amp;$E$15&amp;")="&amp;G50&amp;"))", "Bar", "", "Close", "5", "0", "", "", "","FALSE","T"))</f>
        <v>911</v>
      </c>
      <c r="V50" s="115">
        <f ca="1">IF(O50=1,"",RTD("cqg.rtd",,"StudyData", "(Vol("&amp;$E$16&amp;")when  (LocalYear("&amp;$E$16&amp;")="&amp;$D$5&amp;" AND LocalMonth("&amp;$E$16&amp;")="&amp;$C$5&amp;" AND LocalDay("&amp;$E$16&amp;")="&amp;$B$5&amp;" AND LocalHour("&amp;$E$16&amp;")="&amp;F50&amp;" AND LocalMinute("&amp;$E$16&amp;")="&amp;G50&amp;"))", "Bar", "", "Close", "5", "0", "", "", "","FALSE","T"))</f>
        <v>359</v>
      </c>
      <c r="W50" s="115">
        <f ca="1">IF(O50=1,"",RTD("cqg.rtd",,"StudyData", "(Vol("&amp;$E$17&amp;")when  (LocalYear("&amp;$E$17&amp;")="&amp;$D$6&amp;" AND LocalMonth("&amp;$E$17&amp;")="&amp;$C$6&amp;" AND LocalDay("&amp;$E$17&amp;")="&amp;$B$6&amp;" AND LocalHour("&amp;$E$17&amp;")="&amp;F50&amp;" AND LocalMinute("&amp;$E$17&amp;")="&amp;G50&amp;"))", "Bar", "", "Close", "5", "0", "", "", "","FALSE","T"))</f>
        <v>811</v>
      </c>
      <c r="X50" s="115">
        <f ca="1">IF(O50=1,"",RTD("cqg.rtd",,"StudyData", "(Vol("&amp;$E$18&amp;")when  (LocalYear("&amp;$E$18&amp;")="&amp;$D$7&amp;" AND LocalMonth("&amp;$E$18&amp;")="&amp;$C$7&amp;" AND LocalDay("&amp;$E$18&amp;")="&amp;$B$7&amp;" AND LocalHour("&amp;$E$18&amp;")="&amp;F50&amp;" AND LocalMinute("&amp;$E$18&amp;")="&amp;G50&amp;"))", "Bar", "", "Close", "5", "0", "", "", "","FALSE","T"))</f>
        <v>483</v>
      </c>
      <c r="Y50" s="115">
        <f ca="1">IF(O50=1,"",RTD("cqg.rtd",,"StudyData", "(Vol("&amp;$E$19&amp;")when  (LocalYear("&amp;$E$19&amp;")="&amp;$D$8&amp;" AND LocalMonth("&amp;$E$19&amp;")="&amp;$C$8&amp;" AND LocalDay("&amp;$E$19&amp;")="&amp;$B$8&amp;" AND LocalHour("&amp;$E$19&amp;")="&amp;F50&amp;" AND LocalMinute("&amp;$E$19&amp;")="&amp;G50&amp;"))", "Bar", "", "Close", "5", "0", "", "", "","FALSE","T"))</f>
        <v>958</v>
      </c>
      <c r="Z50" s="115">
        <f ca="1">IF(O50=1,"",RTD("cqg.rtd",,"StudyData", "(Vol("&amp;$E$20&amp;")when  (LocalYear("&amp;$E$20&amp;")="&amp;$D$9&amp;" AND LocalMonth("&amp;$E$20&amp;")="&amp;$C$9&amp;" AND LocalDay("&amp;$E$20&amp;")="&amp;$B$9&amp;" AND LocalHour("&amp;$E$20&amp;")="&amp;F50&amp;" AND LocalMinute("&amp;$E$20&amp;")="&amp;G50&amp;"))", "Bar", "", "Close", "5", "0", "", "", "","FALSE","T"))</f>
        <v>505</v>
      </c>
      <c r="AA50" s="115">
        <f ca="1">IF(O50=1,"",RTD("cqg.rtd",,"StudyData", "(Vol("&amp;$E$21&amp;")when  (LocalYear("&amp;$E$21&amp;")="&amp;$D$10&amp;" AND LocalMonth("&amp;$E$21&amp;")="&amp;$C$10&amp;" AND LocalDay("&amp;$E$21&amp;")="&amp;$B$10&amp;" AND LocalHour("&amp;$E$21&amp;")="&amp;F50&amp;" AND LocalMinute("&amp;$E$21&amp;")="&amp;G50&amp;"))", "Bar", "", "Close", "5", "0", "", "", "","FALSE","T"))</f>
        <v>604</v>
      </c>
      <c r="AB50" s="115">
        <f ca="1">IF(O50=1,"",RTD("cqg.rtd",,"StudyData", "(Vol("&amp;$E$21&amp;")when  (LocalYear("&amp;$E$21&amp;")="&amp;$D$11&amp;" AND LocalMonth("&amp;$E$21&amp;")="&amp;$C$11&amp;" AND LocalDay("&amp;$E$21&amp;")="&amp;$B$11&amp;" AND LocalHour("&amp;$E$21&amp;")="&amp;F50&amp;" AND LocalMinute("&amp;$E$21&amp;")="&amp;G50&amp;"))", "Bar", "", "Close", "5", "0", "", "", "","FALSE","T"))</f>
        <v>920</v>
      </c>
      <c r="AC50" s="116" t="str">
        <f t="shared" ca="1" si="3"/>
        <v/>
      </c>
      <c r="AE50" s="115" t="str">
        <f ca="1">IF($R50=1,SUM($S$1:S50),"")</f>
        <v/>
      </c>
      <c r="AF50" s="115" t="str">
        <f ca="1">IF($R50=1,SUM($T$1:T50),"")</f>
        <v/>
      </c>
      <c r="AG50" s="115" t="str">
        <f ca="1">IF($R50=1,SUM($U$1:U50),"")</f>
        <v/>
      </c>
      <c r="AH50" s="115" t="str">
        <f ca="1">IF($R50=1,SUM($V$1:V50),"")</f>
        <v/>
      </c>
      <c r="AI50" s="115" t="str">
        <f ca="1">IF($R50=1,SUM($W$1:W50),"")</f>
        <v/>
      </c>
      <c r="AJ50" s="115" t="str">
        <f ca="1">IF($R50=1,SUM($X$1:X50),"")</f>
        <v/>
      </c>
      <c r="AK50" s="115" t="str">
        <f ca="1">IF($R50=1,SUM($Y$1:Y50),"")</f>
        <v/>
      </c>
      <c r="AL50" s="115" t="str">
        <f ca="1">IF($R50=1,SUM($Z$1:Z50),"")</f>
        <v/>
      </c>
      <c r="AM50" s="115" t="str">
        <f ca="1">IF($R50=1,SUM($AA$1:AA50),"")</f>
        <v/>
      </c>
      <c r="AN50" s="115" t="str">
        <f ca="1">IF($R50=1,SUM($AB$1:AB50),"")</f>
        <v/>
      </c>
      <c r="AO50" s="115" t="str">
        <f ca="1">IF($R50=1,SUM($AC$1:AC50),"")</f>
        <v/>
      </c>
      <c r="AQ50" s="120" t="str">
        <f t="shared" si="9"/>
        <v>11:25</v>
      </c>
    </row>
    <row r="51" spans="6:43" x14ac:dyDescent="0.3">
      <c r="F51" s="115">
        <f t="shared" si="11"/>
        <v>11</v>
      </c>
      <c r="G51" s="117">
        <f t="shared" si="5"/>
        <v>30</v>
      </c>
      <c r="H51" s="118">
        <f t="shared" si="6"/>
        <v>0.47916666666666669</v>
      </c>
      <c r="K51" s="116" t="str">
        <f ca="1" xml:space="preserve"> IF(O51=1,"",RTD("cqg.rtd",,"StudyData",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/>
      </c>
      <c r="L51" s="116" t="e">
        <f ca="1">IF(K51="",NA(),RTD("cqg.rtd",,"StudyData", "(Vol("&amp;$E$12&amp;")when  (LocalYear("&amp;$E$12&amp;")="&amp;$D$1&amp;" AND LocalMonth("&amp;$E$12&amp;")="&amp;$C$1&amp;" AND LocalDay("&amp;$E$12&amp;")="&amp;$B$1&amp;" AND LocalHour("&amp;$E$12&amp;")="&amp;F51&amp;" AND LocalMinute("&amp;$E$12&amp;")="&amp;G51&amp;"))", "Bar", "", "Close", "5", "0", "", "", "","FALSE","T"))</f>
        <v>#N/A</v>
      </c>
      <c r="M51" s="116">
        <f t="shared" ca="1" si="2"/>
        <v>689.5</v>
      </c>
      <c r="O51" s="115">
        <f t="shared" si="7"/>
        <v>0</v>
      </c>
      <c r="R51" s="115">
        <f t="shared" ca="1" si="8"/>
        <v>1.0149999999999983</v>
      </c>
      <c r="S51" s="115">
        <f ca="1">IF(O51=1,"",RTD("cqg.rtd",,"StudyData", "(Vol("&amp;$E$13&amp;")when  (LocalYear("&amp;$E$13&amp;")="&amp;$D$2&amp;" AND LocalMonth("&amp;$E$13&amp;")="&amp;$C$2&amp;" AND LocalDay("&amp;$E$13&amp;")="&amp;$B$2&amp;" AND LocalHour("&amp;$E$13&amp;")="&amp;F51&amp;" AND LocalMinute("&amp;$E$13&amp;")="&amp;G51&amp;"))", "Bar", "", "Close", "5", "0", "", "", "","FALSE","T"))</f>
        <v>302</v>
      </c>
      <c r="T51" s="115">
        <f ca="1">IF(O51=1,"",RTD("cqg.rtd",,"StudyData", "(Vol("&amp;$E$14&amp;")when  (LocalYear("&amp;$E$14&amp;")="&amp;$D$3&amp;" AND LocalMonth("&amp;$E$14&amp;")="&amp;$C$3&amp;" AND LocalDay("&amp;$E$14&amp;")="&amp;$B$3&amp;" AND LocalHour("&amp;$E$14&amp;")="&amp;F51&amp;" AND LocalMinute("&amp;$E$14&amp;")="&amp;G51&amp;"))", "Bar", "", "Close", "5", "0", "", "", "","FALSE","T"))</f>
        <v>396</v>
      </c>
      <c r="U51" s="115">
        <f ca="1">IF(O51=1,"",RTD("cqg.rtd",,"StudyData", "(Vol("&amp;$E$15&amp;")when  (LocalYear("&amp;$E$15&amp;")="&amp;$D$4&amp;" AND LocalMonth("&amp;$E$15&amp;")="&amp;$C$4&amp;" AND LocalDay("&amp;$E$15&amp;")="&amp;$B$4&amp;" AND LocalHour("&amp;$E$15&amp;")="&amp;F51&amp;" AND LocalMinute("&amp;$E$15&amp;")="&amp;G51&amp;"))", "Bar", "", "Close", "5", "0", "", "", "","FALSE","T"))</f>
        <v>1079</v>
      </c>
      <c r="V51" s="115">
        <f ca="1">IF(O51=1,"",RTD("cqg.rtd",,"StudyData", "(Vol("&amp;$E$16&amp;")when  (LocalYear("&amp;$E$16&amp;")="&amp;$D$5&amp;" AND LocalMonth("&amp;$E$16&amp;")="&amp;$C$5&amp;" AND LocalDay("&amp;$E$16&amp;")="&amp;$B$5&amp;" AND LocalHour("&amp;$E$16&amp;")="&amp;F51&amp;" AND LocalMinute("&amp;$E$16&amp;")="&amp;G51&amp;"))", "Bar", "", "Close", "5", "0", "", "", "","FALSE","T"))</f>
        <v>536</v>
      </c>
      <c r="W51" s="115">
        <f ca="1">IF(O51=1,"",RTD("cqg.rtd",,"StudyData", "(Vol("&amp;$E$17&amp;")when  (LocalYear("&amp;$E$17&amp;")="&amp;$D$6&amp;" AND LocalMonth("&amp;$E$17&amp;")="&amp;$C$6&amp;" AND LocalDay("&amp;$E$17&amp;")="&amp;$B$6&amp;" AND LocalHour("&amp;$E$17&amp;")="&amp;F51&amp;" AND LocalMinute("&amp;$E$17&amp;")="&amp;G51&amp;"))", "Bar", "", "Close", "5", "0", "", "", "","FALSE","T"))</f>
        <v>458</v>
      </c>
      <c r="X51" s="115">
        <f ca="1">IF(O51=1,"",RTD("cqg.rtd",,"StudyData", "(Vol("&amp;$E$18&amp;")when  (LocalYear("&amp;$E$18&amp;")="&amp;$D$7&amp;" AND LocalMonth("&amp;$E$18&amp;")="&amp;$C$7&amp;" AND LocalDay("&amp;$E$18&amp;")="&amp;$B$7&amp;" AND LocalHour("&amp;$E$18&amp;")="&amp;F51&amp;" AND LocalMinute("&amp;$E$18&amp;")="&amp;G51&amp;"))", "Bar", "", "Close", "5", "0", "", "", "","FALSE","T"))</f>
        <v>746</v>
      </c>
      <c r="Y51" s="115">
        <f ca="1">IF(O51=1,"",RTD("cqg.rtd",,"StudyData", "(Vol("&amp;$E$19&amp;")when  (LocalYear("&amp;$E$19&amp;")="&amp;$D$8&amp;" AND LocalMonth("&amp;$E$19&amp;")="&amp;$C$8&amp;" AND LocalDay("&amp;$E$19&amp;")="&amp;$B$8&amp;" AND LocalHour("&amp;$E$19&amp;")="&amp;F51&amp;" AND LocalMinute("&amp;$E$19&amp;")="&amp;G51&amp;"))", "Bar", "", "Close", "5", "0", "", "", "","FALSE","T"))</f>
        <v>817</v>
      </c>
      <c r="Z51" s="115">
        <f ca="1">IF(O51=1,"",RTD("cqg.rtd",,"StudyData", "(Vol("&amp;$E$20&amp;")when  (LocalYear("&amp;$E$20&amp;")="&amp;$D$9&amp;" AND LocalMonth("&amp;$E$20&amp;")="&amp;$C$9&amp;" AND LocalDay("&amp;$E$20&amp;")="&amp;$B$9&amp;" AND LocalHour("&amp;$E$20&amp;")="&amp;F51&amp;" AND LocalMinute("&amp;$E$20&amp;")="&amp;G51&amp;"))", "Bar", "", "Close", "5", "0", "", "", "","FALSE","T"))</f>
        <v>862</v>
      </c>
      <c r="AA51" s="115">
        <f ca="1">IF(O51=1,"",RTD("cqg.rtd",,"StudyData", "(Vol("&amp;$E$21&amp;")when  (LocalYear("&amp;$E$21&amp;")="&amp;$D$10&amp;" AND LocalMonth("&amp;$E$21&amp;")="&amp;$C$10&amp;" AND LocalDay("&amp;$E$21&amp;")="&amp;$B$10&amp;" AND LocalHour("&amp;$E$21&amp;")="&amp;F51&amp;" AND LocalMinute("&amp;$E$21&amp;")="&amp;G51&amp;"))", "Bar", "", "Close", "5", "0", "", "", "","FALSE","T"))</f>
        <v>634</v>
      </c>
      <c r="AB51" s="115">
        <f ca="1">IF(O51=1,"",RTD("cqg.rtd",,"StudyData", "(Vol("&amp;$E$21&amp;")when  (LocalYear("&amp;$E$21&amp;")="&amp;$D$11&amp;" AND LocalMonth("&amp;$E$21&amp;")="&amp;$C$11&amp;" AND LocalDay("&amp;$E$21&amp;")="&amp;$B$11&amp;" AND LocalHour("&amp;$E$21&amp;")="&amp;F51&amp;" AND LocalMinute("&amp;$E$21&amp;")="&amp;G51&amp;"))", "Bar", "", "Close", "5", "0", "", "", "","FALSE","T"))</f>
        <v>1065</v>
      </c>
      <c r="AC51" s="116" t="str">
        <f t="shared" ca="1" si="3"/>
        <v/>
      </c>
      <c r="AE51" s="115" t="str">
        <f ca="1">IF($R51=1,SUM($S$1:S51),"")</f>
        <v/>
      </c>
      <c r="AF51" s="115" t="str">
        <f ca="1">IF($R51=1,SUM($T$1:T51),"")</f>
        <v/>
      </c>
      <c r="AG51" s="115" t="str">
        <f ca="1">IF($R51=1,SUM($U$1:U51),"")</f>
        <v/>
      </c>
      <c r="AH51" s="115" t="str">
        <f ca="1">IF($R51=1,SUM($V$1:V51),"")</f>
        <v/>
      </c>
      <c r="AI51" s="115" t="str">
        <f ca="1">IF($R51=1,SUM($W$1:W51),"")</f>
        <v/>
      </c>
      <c r="AJ51" s="115" t="str">
        <f ca="1">IF($R51=1,SUM($X$1:X51),"")</f>
        <v/>
      </c>
      <c r="AK51" s="115" t="str">
        <f ca="1">IF($R51=1,SUM($Y$1:Y51),"")</f>
        <v/>
      </c>
      <c r="AL51" s="115" t="str">
        <f ca="1">IF($R51=1,SUM($Z$1:Z51),"")</f>
        <v/>
      </c>
      <c r="AM51" s="115" t="str">
        <f ca="1">IF($R51=1,SUM($AA$1:AA51),"")</f>
        <v/>
      </c>
      <c r="AN51" s="115" t="str">
        <f ca="1">IF($R51=1,SUM($AB$1:AB51),"")</f>
        <v/>
      </c>
      <c r="AO51" s="115" t="str">
        <f ca="1">IF($R51=1,SUM($AC$1:AC51),"")</f>
        <v/>
      </c>
      <c r="AQ51" s="120" t="str">
        <f t="shared" si="9"/>
        <v>11:30</v>
      </c>
    </row>
    <row r="52" spans="6:43" x14ac:dyDescent="0.3">
      <c r="F52" s="115">
        <f t="shared" si="11"/>
        <v>11</v>
      </c>
      <c r="G52" s="117">
        <f t="shared" si="5"/>
        <v>35</v>
      </c>
      <c r="H52" s="118">
        <f t="shared" si="6"/>
        <v>0.4826388888888889</v>
      </c>
      <c r="K52" s="116" t="str">
        <f ca="1" xml:space="preserve"> IF(O52=1,"",RTD("cqg.rtd",,"StudyData",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/>
      </c>
      <c r="L52" s="116" t="e">
        <f ca="1">IF(K52="",NA(),RTD("cqg.rtd",,"StudyData", "(Vol("&amp;$E$12&amp;")when  (LocalYear("&amp;$E$12&amp;")="&amp;$D$1&amp;" AND LocalMonth("&amp;$E$12&amp;")="&amp;$C$1&amp;" AND LocalDay("&amp;$E$12&amp;")="&amp;$B$1&amp;" AND LocalHour("&amp;$E$12&amp;")="&amp;F52&amp;" AND LocalMinute("&amp;$E$12&amp;")="&amp;G52&amp;"))", "Bar", "", "Close", "5", "0", "", "", "","FALSE","T"))</f>
        <v>#N/A</v>
      </c>
      <c r="M52" s="116">
        <f t="shared" ca="1" si="2"/>
        <v>743.3</v>
      </c>
      <c r="O52" s="115">
        <f t="shared" si="7"/>
        <v>0</v>
      </c>
      <c r="R52" s="115">
        <f t="shared" ca="1" si="8"/>
        <v>1.0159999999999982</v>
      </c>
      <c r="S52" s="115">
        <f ca="1">IF(O52=1,"",RTD("cqg.rtd",,"StudyData", "(Vol("&amp;$E$13&amp;")when  (LocalYear("&amp;$E$13&amp;")="&amp;$D$2&amp;" AND LocalMonth("&amp;$E$13&amp;")="&amp;$C$2&amp;" AND LocalDay("&amp;$E$13&amp;")="&amp;$B$2&amp;" AND LocalHour("&amp;$E$13&amp;")="&amp;F52&amp;" AND LocalMinute("&amp;$E$13&amp;")="&amp;G52&amp;"))", "Bar", "", "Close", "5", "0", "", "", "","FALSE","T"))</f>
        <v>199</v>
      </c>
      <c r="T52" s="115">
        <f ca="1">IF(O52=1,"",RTD("cqg.rtd",,"StudyData", "(Vol("&amp;$E$14&amp;")when  (LocalYear("&amp;$E$14&amp;")="&amp;$D$3&amp;" AND LocalMonth("&amp;$E$14&amp;")="&amp;$C$3&amp;" AND LocalDay("&amp;$E$14&amp;")="&amp;$B$3&amp;" AND LocalHour("&amp;$E$14&amp;")="&amp;F52&amp;" AND LocalMinute("&amp;$E$14&amp;")="&amp;G52&amp;"))", "Bar", "", "Close", "5", "0", "", "", "","FALSE","T"))</f>
        <v>379</v>
      </c>
      <c r="U52" s="115">
        <f ca="1">IF(O52=1,"",RTD("cqg.rtd",,"StudyData", "(Vol("&amp;$E$15&amp;")when  (LocalYear("&amp;$E$15&amp;")="&amp;$D$4&amp;" AND LocalMonth("&amp;$E$15&amp;")="&amp;$C$4&amp;" AND LocalDay("&amp;$E$15&amp;")="&amp;$B$4&amp;" AND LocalHour("&amp;$E$15&amp;")="&amp;F52&amp;" AND LocalMinute("&amp;$E$15&amp;")="&amp;G52&amp;"))", "Bar", "", "Close", "5", "0", "", "", "","FALSE","T"))</f>
        <v>1318</v>
      </c>
      <c r="V52" s="115">
        <f ca="1">IF(O52=1,"",RTD("cqg.rtd",,"StudyData", "(Vol("&amp;$E$16&amp;")when  (LocalYear("&amp;$E$16&amp;")="&amp;$D$5&amp;" AND LocalMonth("&amp;$E$16&amp;")="&amp;$C$5&amp;" AND LocalDay("&amp;$E$16&amp;")="&amp;$B$5&amp;" AND LocalHour("&amp;$E$16&amp;")="&amp;F52&amp;" AND LocalMinute("&amp;$E$16&amp;")="&amp;G52&amp;"))", "Bar", "", "Close", "5", "0", "", "", "","FALSE","T"))</f>
        <v>839</v>
      </c>
      <c r="W52" s="115">
        <f ca="1">IF(O52=1,"",RTD("cqg.rtd",,"StudyData", "(Vol("&amp;$E$17&amp;")when  (LocalYear("&amp;$E$17&amp;")="&amp;$D$6&amp;" AND LocalMonth("&amp;$E$17&amp;")="&amp;$C$6&amp;" AND LocalDay("&amp;$E$17&amp;")="&amp;$B$6&amp;" AND LocalHour("&amp;$E$17&amp;")="&amp;F52&amp;" AND LocalMinute("&amp;$E$17&amp;")="&amp;G52&amp;"))", "Bar", "", "Close", "5", "0", "", "", "","FALSE","T"))</f>
        <v>652</v>
      </c>
      <c r="X52" s="115">
        <f ca="1">IF(O52=1,"",RTD("cqg.rtd",,"StudyData", "(Vol("&amp;$E$18&amp;")when  (LocalYear("&amp;$E$18&amp;")="&amp;$D$7&amp;" AND LocalMonth("&amp;$E$18&amp;")="&amp;$C$7&amp;" AND LocalDay("&amp;$E$18&amp;")="&amp;$B$7&amp;" AND LocalHour("&amp;$E$18&amp;")="&amp;F52&amp;" AND LocalMinute("&amp;$E$18&amp;")="&amp;G52&amp;"))", "Bar", "", "Close", "5", "0", "", "", "","FALSE","T"))</f>
        <v>987</v>
      </c>
      <c r="Y52" s="115">
        <f ca="1">IF(O52=1,"",RTD("cqg.rtd",,"StudyData", "(Vol("&amp;$E$19&amp;")when  (LocalYear("&amp;$E$19&amp;")="&amp;$D$8&amp;" AND LocalMonth("&amp;$E$19&amp;")="&amp;$C$8&amp;" AND LocalDay("&amp;$E$19&amp;")="&amp;$B$8&amp;" AND LocalHour("&amp;$E$19&amp;")="&amp;F52&amp;" AND LocalMinute("&amp;$E$19&amp;")="&amp;G52&amp;"))", "Bar", "", "Close", "5", "0", "", "", "","FALSE","T"))</f>
        <v>756</v>
      </c>
      <c r="Z52" s="115">
        <f ca="1">IF(O52=1,"",RTD("cqg.rtd",,"StudyData", "(Vol("&amp;$E$20&amp;")when  (LocalYear("&amp;$E$20&amp;")="&amp;$D$9&amp;" AND LocalMonth("&amp;$E$20&amp;")="&amp;$C$9&amp;" AND LocalDay("&amp;$E$20&amp;")="&amp;$B$9&amp;" AND LocalHour("&amp;$E$20&amp;")="&amp;F52&amp;" AND LocalMinute("&amp;$E$20&amp;")="&amp;G52&amp;"))", "Bar", "", "Close", "5", "0", "", "", "","FALSE","T"))</f>
        <v>535</v>
      </c>
      <c r="AA52" s="115">
        <f ca="1">IF(O52=1,"",RTD("cqg.rtd",,"StudyData", "(Vol("&amp;$E$21&amp;")when  (LocalYear("&amp;$E$21&amp;")="&amp;$D$10&amp;" AND LocalMonth("&amp;$E$21&amp;")="&amp;$C$10&amp;" AND LocalDay("&amp;$E$21&amp;")="&amp;$B$10&amp;" AND LocalHour("&amp;$E$21&amp;")="&amp;F52&amp;" AND LocalMinute("&amp;$E$21&amp;")="&amp;G52&amp;"))", "Bar", "", "Close", "5", "0", "", "", "","FALSE","T"))</f>
        <v>609</v>
      </c>
      <c r="AB52" s="115">
        <f ca="1">IF(O52=1,"",RTD("cqg.rtd",,"StudyData", "(Vol("&amp;$E$21&amp;")when  (LocalYear("&amp;$E$21&amp;")="&amp;$D$11&amp;" AND LocalMonth("&amp;$E$21&amp;")="&amp;$C$11&amp;" AND LocalDay("&amp;$E$21&amp;")="&amp;$B$11&amp;" AND LocalHour("&amp;$E$21&amp;")="&amp;F52&amp;" AND LocalMinute("&amp;$E$21&amp;")="&amp;G52&amp;"))", "Bar", "", "Close", "5", "0", "", "", "","FALSE","T"))</f>
        <v>1159</v>
      </c>
      <c r="AC52" s="116" t="str">
        <f t="shared" ca="1" si="3"/>
        <v/>
      </c>
      <c r="AE52" s="115" t="str">
        <f ca="1">IF($R52=1,SUM($S$1:S52),"")</f>
        <v/>
      </c>
      <c r="AF52" s="115" t="str">
        <f ca="1">IF($R52=1,SUM($T$1:T52),"")</f>
        <v/>
      </c>
      <c r="AG52" s="115" t="str">
        <f ca="1">IF($R52=1,SUM($U$1:U52),"")</f>
        <v/>
      </c>
      <c r="AH52" s="115" t="str">
        <f ca="1">IF($R52=1,SUM($V$1:V52),"")</f>
        <v/>
      </c>
      <c r="AI52" s="115" t="str">
        <f ca="1">IF($R52=1,SUM($W$1:W52),"")</f>
        <v/>
      </c>
      <c r="AJ52" s="115" t="str">
        <f ca="1">IF($R52=1,SUM($X$1:X52),"")</f>
        <v/>
      </c>
      <c r="AK52" s="115" t="str">
        <f ca="1">IF($R52=1,SUM($Y$1:Y52),"")</f>
        <v/>
      </c>
      <c r="AL52" s="115" t="str">
        <f ca="1">IF($R52=1,SUM($Z$1:Z52),"")</f>
        <v/>
      </c>
      <c r="AM52" s="115" t="str">
        <f ca="1">IF($R52=1,SUM($AA$1:AA52),"")</f>
        <v/>
      </c>
      <c r="AN52" s="115" t="str">
        <f ca="1">IF($R52=1,SUM($AB$1:AB52),"")</f>
        <v/>
      </c>
      <c r="AO52" s="115" t="str">
        <f ca="1">IF($R52=1,SUM($AC$1:AC52),"")</f>
        <v/>
      </c>
      <c r="AQ52" s="120" t="str">
        <f t="shared" si="9"/>
        <v>11:35</v>
      </c>
    </row>
    <row r="53" spans="6:43" x14ac:dyDescent="0.3">
      <c r="F53" s="115">
        <f t="shared" si="11"/>
        <v>11</v>
      </c>
      <c r="G53" s="117">
        <f t="shared" si="5"/>
        <v>40</v>
      </c>
      <c r="H53" s="118">
        <f t="shared" si="6"/>
        <v>0.4861111111111111</v>
      </c>
      <c r="K53" s="116" t="str">
        <f ca="1" xml:space="preserve"> IF(O53=1,"",RTD("cqg.rtd",,"StudyData",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/>
      </c>
      <c r="L53" s="116" t="e">
        <f ca="1">IF(K53="",NA(),RTD("cqg.rtd",,"StudyData", "(Vol("&amp;$E$12&amp;")when  (LocalYear("&amp;$E$12&amp;")="&amp;$D$1&amp;" AND LocalMonth("&amp;$E$12&amp;")="&amp;$C$1&amp;" AND LocalDay("&amp;$E$12&amp;")="&amp;$B$1&amp;" AND LocalHour("&amp;$E$12&amp;")="&amp;F53&amp;" AND LocalMinute("&amp;$E$12&amp;")="&amp;G53&amp;"))", "Bar", "", "Close", "5", "0", "", "", "","FALSE","T"))</f>
        <v>#N/A</v>
      </c>
      <c r="M53" s="116">
        <f t="shared" ca="1" si="2"/>
        <v>633.6</v>
      </c>
      <c r="O53" s="115">
        <f t="shared" si="7"/>
        <v>0</v>
      </c>
      <c r="R53" s="115">
        <f t="shared" ca="1" si="8"/>
        <v>1.0169999999999981</v>
      </c>
      <c r="S53" s="115">
        <f ca="1">IF(O53=1,"",RTD("cqg.rtd",,"StudyData", "(Vol("&amp;$E$13&amp;")when  (LocalYear("&amp;$E$13&amp;")="&amp;$D$2&amp;" AND LocalMonth("&amp;$E$13&amp;")="&amp;$C$2&amp;" AND LocalDay("&amp;$E$13&amp;")="&amp;$B$2&amp;" AND LocalHour("&amp;$E$13&amp;")="&amp;F53&amp;" AND LocalMinute("&amp;$E$13&amp;")="&amp;G53&amp;"))", "Bar", "", "Close", "5", "0", "", "", "","FALSE","T"))</f>
        <v>109</v>
      </c>
      <c r="T53" s="115">
        <f ca="1">IF(O53=1,"",RTD("cqg.rtd",,"StudyData", "(Vol("&amp;$E$14&amp;")when  (LocalYear("&amp;$E$14&amp;")="&amp;$D$3&amp;" AND LocalMonth("&amp;$E$14&amp;")="&amp;$C$3&amp;" AND LocalDay("&amp;$E$14&amp;")="&amp;$B$3&amp;" AND LocalHour("&amp;$E$14&amp;")="&amp;F53&amp;" AND LocalMinute("&amp;$E$14&amp;")="&amp;G53&amp;"))", "Bar", "", "Close", "5", "0", "", "", "","FALSE","T"))</f>
        <v>356</v>
      </c>
      <c r="U53" s="115">
        <f ca="1">IF(O53=1,"",RTD("cqg.rtd",,"StudyData", "(Vol("&amp;$E$15&amp;")when  (LocalYear("&amp;$E$15&amp;")="&amp;$D$4&amp;" AND LocalMonth("&amp;$E$15&amp;")="&amp;$C$4&amp;" AND LocalDay("&amp;$E$15&amp;")="&amp;$B$4&amp;" AND LocalHour("&amp;$E$15&amp;")="&amp;F53&amp;" AND LocalMinute("&amp;$E$15&amp;")="&amp;G53&amp;"))", "Bar", "", "Close", "5", "0", "", "", "","FALSE","T"))</f>
        <v>1275</v>
      </c>
      <c r="V53" s="115">
        <f ca="1">IF(O53=1,"",RTD("cqg.rtd",,"StudyData", "(Vol("&amp;$E$16&amp;")when  (LocalYear("&amp;$E$16&amp;")="&amp;$D$5&amp;" AND LocalMonth("&amp;$E$16&amp;")="&amp;$C$5&amp;" AND LocalDay("&amp;$E$16&amp;")="&amp;$B$5&amp;" AND LocalHour("&amp;$E$16&amp;")="&amp;F53&amp;" AND LocalMinute("&amp;$E$16&amp;")="&amp;G53&amp;"))", "Bar", "", "Close", "5", "0", "", "", "","FALSE","T"))</f>
        <v>947</v>
      </c>
      <c r="W53" s="115">
        <f ca="1">IF(O53=1,"",RTD("cqg.rtd",,"StudyData", "(Vol("&amp;$E$17&amp;")when  (LocalYear("&amp;$E$17&amp;")="&amp;$D$6&amp;" AND LocalMonth("&amp;$E$17&amp;")="&amp;$C$6&amp;" AND LocalDay("&amp;$E$17&amp;")="&amp;$B$6&amp;" AND LocalHour("&amp;$E$17&amp;")="&amp;F53&amp;" AND LocalMinute("&amp;$E$17&amp;")="&amp;G53&amp;"))", "Bar", "", "Close", "5", "0", "", "", "","FALSE","T"))</f>
        <v>438</v>
      </c>
      <c r="X53" s="115">
        <f ca="1">IF(O53=1,"",RTD("cqg.rtd",,"StudyData", "(Vol("&amp;$E$18&amp;")when  (LocalYear("&amp;$E$18&amp;")="&amp;$D$7&amp;" AND LocalMonth("&amp;$E$18&amp;")="&amp;$C$7&amp;" AND LocalDay("&amp;$E$18&amp;")="&amp;$B$7&amp;" AND LocalHour("&amp;$E$18&amp;")="&amp;F53&amp;" AND LocalMinute("&amp;$E$18&amp;")="&amp;G53&amp;"))", "Bar", "", "Close", "5", "0", "", "", "","FALSE","T"))</f>
        <v>803</v>
      </c>
      <c r="Y53" s="115">
        <f ca="1">IF(O53=1,"",RTD("cqg.rtd",,"StudyData", "(Vol("&amp;$E$19&amp;")when  (LocalYear("&amp;$E$19&amp;")="&amp;$D$8&amp;" AND LocalMonth("&amp;$E$19&amp;")="&amp;$C$8&amp;" AND LocalDay("&amp;$E$19&amp;")="&amp;$B$8&amp;" AND LocalHour("&amp;$E$19&amp;")="&amp;F53&amp;" AND LocalMinute("&amp;$E$19&amp;")="&amp;G53&amp;"))", "Bar", "", "Close", "5", "0", "", "", "","FALSE","T"))</f>
        <v>581</v>
      </c>
      <c r="Z53" s="115">
        <f ca="1">IF(O53=1,"",RTD("cqg.rtd",,"StudyData", "(Vol("&amp;$E$20&amp;")when  (LocalYear("&amp;$E$20&amp;")="&amp;$D$9&amp;" AND LocalMonth("&amp;$E$20&amp;")="&amp;$C$9&amp;" AND LocalDay("&amp;$E$20&amp;")="&amp;$B$9&amp;" AND LocalHour("&amp;$E$20&amp;")="&amp;F53&amp;" AND LocalMinute("&amp;$E$20&amp;")="&amp;G53&amp;"))", "Bar", "", "Close", "5", "0", "", "", "","FALSE","T"))</f>
        <v>785</v>
      </c>
      <c r="AA53" s="115">
        <f ca="1">IF(O53=1,"",RTD("cqg.rtd",,"StudyData", "(Vol("&amp;$E$21&amp;")when  (LocalYear("&amp;$E$21&amp;")="&amp;$D$10&amp;" AND LocalMonth("&amp;$E$21&amp;")="&amp;$C$10&amp;" AND LocalDay("&amp;$E$21&amp;")="&amp;$B$10&amp;" AND LocalHour("&amp;$E$21&amp;")="&amp;F53&amp;" AND LocalMinute("&amp;$E$21&amp;")="&amp;G53&amp;"))", "Bar", "", "Close", "5", "0", "", "", "","FALSE","T"))</f>
        <v>575</v>
      </c>
      <c r="AB53" s="115">
        <f ca="1">IF(O53=1,"",RTD("cqg.rtd",,"StudyData", "(Vol("&amp;$E$21&amp;")when  (LocalYear("&amp;$E$21&amp;")="&amp;$D$11&amp;" AND LocalMonth("&amp;$E$21&amp;")="&amp;$C$11&amp;" AND LocalDay("&amp;$E$21&amp;")="&amp;$B$11&amp;" AND LocalHour("&amp;$E$21&amp;")="&amp;F53&amp;" AND LocalMinute("&amp;$E$21&amp;")="&amp;G53&amp;"))", "Bar", "", "Close", "5", "0", "", "", "","FALSE","T"))</f>
        <v>467</v>
      </c>
      <c r="AC53" s="116" t="str">
        <f t="shared" ca="1" si="3"/>
        <v/>
      </c>
      <c r="AE53" s="115" t="str">
        <f ca="1">IF($R53=1,SUM($S$1:S53),"")</f>
        <v/>
      </c>
      <c r="AF53" s="115" t="str">
        <f ca="1">IF($R53=1,SUM($T$1:T53),"")</f>
        <v/>
      </c>
      <c r="AG53" s="115" t="str">
        <f ca="1">IF($R53=1,SUM($U$1:U53),"")</f>
        <v/>
      </c>
      <c r="AH53" s="115" t="str">
        <f ca="1">IF($R53=1,SUM($V$1:V53),"")</f>
        <v/>
      </c>
      <c r="AI53" s="115" t="str">
        <f ca="1">IF($R53=1,SUM($W$1:W53),"")</f>
        <v/>
      </c>
      <c r="AJ53" s="115" t="str">
        <f ca="1">IF($R53=1,SUM($X$1:X53),"")</f>
        <v/>
      </c>
      <c r="AK53" s="115" t="str">
        <f ca="1">IF($R53=1,SUM($Y$1:Y53),"")</f>
        <v/>
      </c>
      <c r="AL53" s="115" t="str">
        <f ca="1">IF($R53=1,SUM($Z$1:Z53),"")</f>
        <v/>
      </c>
      <c r="AM53" s="115" t="str">
        <f ca="1">IF($R53=1,SUM($AA$1:AA53),"")</f>
        <v/>
      </c>
      <c r="AN53" s="115" t="str">
        <f ca="1">IF($R53=1,SUM($AB$1:AB53),"")</f>
        <v/>
      </c>
      <c r="AO53" s="115" t="str">
        <f ca="1">IF($R53=1,SUM($AC$1:AC53),"")</f>
        <v/>
      </c>
      <c r="AQ53" s="120" t="str">
        <f t="shared" si="9"/>
        <v>11:40</v>
      </c>
    </row>
    <row r="54" spans="6:43" x14ac:dyDescent="0.3">
      <c r="F54" s="115">
        <f t="shared" si="11"/>
        <v>11</v>
      </c>
      <c r="G54" s="117">
        <f t="shared" si="5"/>
        <v>45</v>
      </c>
      <c r="H54" s="118">
        <f t="shared" si="6"/>
        <v>0.48958333333333331</v>
      </c>
      <c r="K54" s="116" t="str">
        <f ca="1" xml:space="preserve"> IF(O54=1,"",RTD("cqg.rtd",,"StudyData",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/>
      </c>
      <c r="L54" s="116" t="e">
        <f ca="1">IF(K54="",NA(),RTD("cqg.rtd",,"StudyData", "(Vol("&amp;$E$12&amp;")when  (LocalYear("&amp;$E$12&amp;")="&amp;$D$1&amp;" AND LocalMonth("&amp;$E$12&amp;")="&amp;$C$1&amp;" AND LocalDay("&amp;$E$12&amp;")="&amp;$B$1&amp;" AND LocalHour("&amp;$E$12&amp;")="&amp;F54&amp;" AND LocalMinute("&amp;$E$12&amp;")="&amp;G54&amp;"))", "Bar", "", "Close", "5", "0", "", "", "","FALSE","T"))</f>
        <v>#N/A</v>
      </c>
      <c r="M54" s="116">
        <f t="shared" ca="1" si="2"/>
        <v>1030.7</v>
      </c>
      <c r="O54" s="115">
        <f t="shared" si="7"/>
        <v>0</v>
      </c>
      <c r="R54" s="115">
        <f t="shared" ca="1" si="8"/>
        <v>1.017999999999998</v>
      </c>
      <c r="S54" s="115">
        <f ca="1">IF(O54=1,"",RTD("cqg.rtd",,"StudyData", "(Vol("&amp;$E$13&amp;")when  (LocalYear("&amp;$E$13&amp;")="&amp;$D$2&amp;" AND LocalMonth("&amp;$E$13&amp;")="&amp;$C$2&amp;" AND LocalDay("&amp;$E$13&amp;")="&amp;$B$2&amp;" AND LocalHour("&amp;$E$13&amp;")="&amp;F54&amp;" AND LocalMinute("&amp;$E$13&amp;")="&amp;G54&amp;"))", "Bar", "", "Close", "5", "0", "", "", "","FALSE","T"))</f>
        <v>492</v>
      </c>
      <c r="T54" s="115">
        <f ca="1">IF(O54=1,"",RTD("cqg.rtd",,"StudyData", "(Vol("&amp;$E$14&amp;")when  (LocalYear("&amp;$E$14&amp;")="&amp;$D$3&amp;" AND LocalMonth("&amp;$E$14&amp;")="&amp;$C$3&amp;" AND LocalDay("&amp;$E$14&amp;")="&amp;$B$3&amp;" AND LocalHour("&amp;$E$14&amp;")="&amp;F54&amp;" AND LocalMinute("&amp;$E$14&amp;")="&amp;G54&amp;"))", "Bar", "", "Close", "5", "0", "", "", "","FALSE","T"))</f>
        <v>435</v>
      </c>
      <c r="U54" s="115">
        <f ca="1">IF(O54=1,"",RTD("cqg.rtd",,"StudyData", "(Vol("&amp;$E$15&amp;")when  (LocalYear("&amp;$E$15&amp;")="&amp;$D$4&amp;" AND LocalMonth("&amp;$E$15&amp;")="&amp;$C$4&amp;" AND LocalDay("&amp;$E$15&amp;")="&amp;$B$4&amp;" AND LocalHour("&amp;$E$15&amp;")="&amp;F54&amp;" AND LocalMinute("&amp;$E$15&amp;")="&amp;G54&amp;"))", "Bar", "", "Close", "5", "0", "", "", "","FALSE","T"))</f>
        <v>3253</v>
      </c>
      <c r="V54" s="115">
        <f ca="1">IF(O54=1,"",RTD("cqg.rtd",,"StudyData", "(Vol("&amp;$E$16&amp;")when  (LocalYear("&amp;$E$16&amp;")="&amp;$D$5&amp;" AND LocalMonth("&amp;$E$16&amp;")="&amp;$C$5&amp;" AND LocalDay("&amp;$E$16&amp;")="&amp;$B$5&amp;" AND LocalHour("&amp;$E$16&amp;")="&amp;F54&amp;" AND LocalMinute("&amp;$E$16&amp;")="&amp;G54&amp;"))", "Bar", "", "Close", "5", "0", "", "", "","FALSE","T"))</f>
        <v>489</v>
      </c>
      <c r="W54" s="115">
        <f ca="1">IF(O54=1,"",RTD("cqg.rtd",,"StudyData", "(Vol("&amp;$E$17&amp;")when  (LocalYear("&amp;$E$17&amp;")="&amp;$D$6&amp;" AND LocalMonth("&amp;$E$17&amp;")="&amp;$C$6&amp;" AND LocalDay("&amp;$E$17&amp;")="&amp;$B$6&amp;" AND LocalHour("&amp;$E$17&amp;")="&amp;F54&amp;" AND LocalMinute("&amp;$E$17&amp;")="&amp;G54&amp;"))", "Bar", "", "Close", "5", "0", "", "", "","FALSE","T"))</f>
        <v>767</v>
      </c>
      <c r="X54" s="115">
        <f ca="1">IF(O54=1,"",RTD("cqg.rtd",,"StudyData", "(Vol("&amp;$E$18&amp;")when  (LocalYear("&amp;$E$18&amp;")="&amp;$D$7&amp;" AND LocalMonth("&amp;$E$18&amp;")="&amp;$C$7&amp;" AND LocalDay("&amp;$E$18&amp;")="&amp;$B$7&amp;" AND LocalHour("&amp;$E$18&amp;")="&amp;F54&amp;" AND LocalMinute("&amp;$E$18&amp;")="&amp;G54&amp;"))", "Bar", "", "Close", "5", "0", "", "", "","FALSE","T"))</f>
        <v>1010</v>
      </c>
      <c r="Y54" s="115">
        <f ca="1">IF(O54=1,"",RTD("cqg.rtd",,"StudyData", "(Vol("&amp;$E$19&amp;")when  (LocalYear("&amp;$E$19&amp;")="&amp;$D$8&amp;" AND LocalMonth("&amp;$E$19&amp;")="&amp;$C$8&amp;" AND LocalDay("&amp;$E$19&amp;")="&amp;$B$8&amp;" AND LocalHour("&amp;$E$19&amp;")="&amp;F54&amp;" AND LocalMinute("&amp;$E$19&amp;")="&amp;G54&amp;"))", "Bar", "", "Close", "5", "0", "", "", "","FALSE","T"))</f>
        <v>744</v>
      </c>
      <c r="Z54" s="115">
        <f ca="1">IF(O54=1,"",RTD("cqg.rtd",,"StudyData", "(Vol("&amp;$E$20&amp;")when  (LocalYear("&amp;$E$20&amp;")="&amp;$D$9&amp;" AND LocalMonth("&amp;$E$20&amp;")="&amp;$C$9&amp;" AND LocalDay("&amp;$E$20&amp;")="&amp;$B$9&amp;" AND LocalHour("&amp;$E$20&amp;")="&amp;F54&amp;" AND LocalMinute("&amp;$E$20&amp;")="&amp;G54&amp;"))", "Bar", "", "Close", "5", "0", "", "", "","FALSE","T"))</f>
        <v>1422</v>
      </c>
      <c r="AA54" s="115">
        <f ca="1">IF(O54=1,"",RTD("cqg.rtd",,"StudyData", "(Vol("&amp;$E$21&amp;")when  (LocalYear("&amp;$E$21&amp;")="&amp;$D$10&amp;" AND LocalMonth("&amp;$E$21&amp;")="&amp;$C$10&amp;" AND LocalDay("&amp;$E$21&amp;")="&amp;$B$10&amp;" AND LocalHour("&amp;$E$21&amp;")="&amp;F54&amp;" AND LocalMinute("&amp;$E$21&amp;")="&amp;G54&amp;"))", "Bar", "", "Close", "5", "0", "", "", "","FALSE","T"))</f>
        <v>1230</v>
      </c>
      <c r="AB54" s="115">
        <f ca="1">IF(O54=1,"",RTD("cqg.rtd",,"StudyData", "(Vol("&amp;$E$21&amp;")when  (LocalYear("&amp;$E$21&amp;")="&amp;$D$11&amp;" AND LocalMonth("&amp;$E$21&amp;")="&amp;$C$11&amp;" AND LocalDay("&amp;$E$21&amp;")="&amp;$B$11&amp;" AND LocalHour("&amp;$E$21&amp;")="&amp;F54&amp;" AND LocalMinute("&amp;$E$21&amp;")="&amp;G54&amp;"))", "Bar", "", "Close", "5", "0", "", "", "","FALSE","T"))</f>
        <v>465</v>
      </c>
      <c r="AC54" s="116" t="str">
        <f t="shared" ca="1" si="3"/>
        <v/>
      </c>
      <c r="AE54" s="115" t="str">
        <f ca="1">IF($R54=1,SUM($S$1:S54),"")</f>
        <v/>
      </c>
      <c r="AF54" s="115" t="str">
        <f ca="1">IF($R54=1,SUM($T$1:T54),"")</f>
        <v/>
      </c>
      <c r="AG54" s="115" t="str">
        <f ca="1">IF($R54=1,SUM($U$1:U54),"")</f>
        <v/>
      </c>
      <c r="AH54" s="115" t="str">
        <f ca="1">IF($R54=1,SUM($V$1:V54),"")</f>
        <v/>
      </c>
      <c r="AI54" s="115" t="str">
        <f ca="1">IF($R54=1,SUM($W$1:W54),"")</f>
        <v/>
      </c>
      <c r="AJ54" s="115" t="str">
        <f ca="1">IF($R54=1,SUM($X$1:X54),"")</f>
        <v/>
      </c>
      <c r="AK54" s="115" t="str">
        <f ca="1">IF($R54=1,SUM($Y$1:Y54),"")</f>
        <v/>
      </c>
      <c r="AL54" s="115" t="str">
        <f ca="1">IF($R54=1,SUM($Z$1:Z54),"")</f>
        <v/>
      </c>
      <c r="AM54" s="115" t="str">
        <f ca="1">IF($R54=1,SUM($AA$1:AA54),"")</f>
        <v/>
      </c>
      <c r="AN54" s="115" t="str">
        <f ca="1">IF($R54=1,SUM($AB$1:AB54),"")</f>
        <v/>
      </c>
      <c r="AO54" s="115" t="str">
        <f ca="1">IF($R54=1,SUM($AC$1:AC54),"")</f>
        <v/>
      </c>
      <c r="AQ54" s="120" t="str">
        <f t="shared" si="9"/>
        <v>11:45</v>
      </c>
    </row>
    <row r="55" spans="6:43" x14ac:dyDescent="0.3">
      <c r="F55" s="115">
        <f t="shared" si="11"/>
        <v>11</v>
      </c>
      <c r="G55" s="117">
        <f t="shared" si="5"/>
        <v>50</v>
      </c>
      <c r="H55" s="118">
        <f t="shared" si="6"/>
        <v>0.49305555555555558</v>
      </c>
      <c r="K55" s="116" t="str">
        <f ca="1" xml:space="preserve"> IF(O55=1,"",RTD("cqg.rtd",,"StudyData",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/>
      </c>
      <c r="L55" s="116" t="e">
        <f ca="1">IF(K55="",NA(),RTD("cqg.rtd",,"StudyData", "(Vol("&amp;$E$12&amp;")when  (LocalYear("&amp;$E$12&amp;")="&amp;$D$1&amp;" AND LocalMonth("&amp;$E$12&amp;")="&amp;$C$1&amp;" AND LocalDay("&amp;$E$12&amp;")="&amp;$B$1&amp;" AND LocalHour("&amp;$E$12&amp;")="&amp;F55&amp;" AND LocalMinute("&amp;$E$12&amp;")="&amp;G55&amp;"))", "Bar", "", "Close", "5", "0", "", "", "","FALSE","T"))</f>
        <v>#N/A</v>
      </c>
      <c r="M55" s="116">
        <f t="shared" ca="1" si="2"/>
        <v>804.4</v>
      </c>
      <c r="O55" s="115">
        <f t="shared" si="7"/>
        <v>0</v>
      </c>
      <c r="R55" s="115">
        <f t="shared" ca="1" si="8"/>
        <v>1.0189999999999979</v>
      </c>
      <c r="S55" s="115">
        <f ca="1">IF(O55=1,"",RTD("cqg.rtd",,"StudyData", "(Vol("&amp;$E$13&amp;")when  (LocalYear("&amp;$E$13&amp;")="&amp;$D$2&amp;" AND LocalMonth("&amp;$E$13&amp;")="&amp;$C$2&amp;" AND LocalDay("&amp;$E$13&amp;")="&amp;$B$2&amp;" AND LocalHour("&amp;$E$13&amp;")="&amp;F55&amp;" AND LocalMinute("&amp;$E$13&amp;")="&amp;G55&amp;"))", "Bar", "", "Close", "5", "0", "", "", "","FALSE","T"))</f>
        <v>523</v>
      </c>
      <c r="T55" s="115">
        <f ca="1">IF(O55=1,"",RTD("cqg.rtd",,"StudyData", "(Vol("&amp;$E$14&amp;")when  (LocalYear("&amp;$E$14&amp;")="&amp;$D$3&amp;" AND LocalMonth("&amp;$E$14&amp;")="&amp;$C$3&amp;" AND LocalDay("&amp;$E$14&amp;")="&amp;$B$3&amp;" AND LocalHour("&amp;$E$14&amp;")="&amp;F55&amp;" AND LocalMinute("&amp;$E$14&amp;")="&amp;G55&amp;"))", "Bar", "", "Close", "5", "0", "", "", "","FALSE","T"))</f>
        <v>500</v>
      </c>
      <c r="U55" s="115">
        <f ca="1">IF(O55=1,"",RTD("cqg.rtd",,"StudyData", "(Vol("&amp;$E$15&amp;")when  (LocalYear("&amp;$E$15&amp;")="&amp;$D$4&amp;" AND LocalMonth("&amp;$E$15&amp;")="&amp;$C$4&amp;" AND LocalDay("&amp;$E$15&amp;")="&amp;$B$4&amp;" AND LocalHour("&amp;$E$15&amp;")="&amp;F55&amp;" AND LocalMinute("&amp;$E$15&amp;")="&amp;G55&amp;"))", "Bar", "", "Close", "5", "0", "", "", "","FALSE","T"))</f>
        <v>2359</v>
      </c>
      <c r="V55" s="115">
        <f ca="1">IF(O55=1,"",RTD("cqg.rtd",,"StudyData", "(Vol("&amp;$E$16&amp;")when  (LocalYear("&amp;$E$16&amp;")="&amp;$D$5&amp;" AND LocalMonth("&amp;$E$16&amp;")="&amp;$C$5&amp;" AND LocalDay("&amp;$E$16&amp;")="&amp;$B$5&amp;" AND LocalHour("&amp;$E$16&amp;")="&amp;F55&amp;" AND LocalMinute("&amp;$E$16&amp;")="&amp;G55&amp;"))", "Bar", "", "Close", "5", "0", "", "", "","FALSE","T"))</f>
        <v>431</v>
      </c>
      <c r="W55" s="115">
        <f ca="1">IF(O55=1,"",RTD("cqg.rtd",,"StudyData", "(Vol("&amp;$E$17&amp;")when  (LocalYear("&amp;$E$17&amp;")="&amp;$D$6&amp;" AND LocalMonth("&amp;$E$17&amp;")="&amp;$C$6&amp;" AND LocalDay("&amp;$E$17&amp;")="&amp;$B$6&amp;" AND LocalHour("&amp;$E$17&amp;")="&amp;F55&amp;" AND LocalMinute("&amp;$E$17&amp;")="&amp;G55&amp;"))", "Bar", "", "Close", "5", "0", "", "", "","FALSE","T"))</f>
        <v>631</v>
      </c>
      <c r="X55" s="115">
        <f ca="1">IF(O55=1,"",RTD("cqg.rtd",,"StudyData", "(Vol("&amp;$E$18&amp;")when  (LocalYear("&amp;$E$18&amp;")="&amp;$D$7&amp;" AND LocalMonth("&amp;$E$18&amp;")="&amp;$C$7&amp;" AND LocalDay("&amp;$E$18&amp;")="&amp;$B$7&amp;" AND LocalHour("&amp;$E$18&amp;")="&amp;F55&amp;" AND LocalMinute("&amp;$E$18&amp;")="&amp;G55&amp;"))", "Bar", "", "Close", "5", "0", "", "", "","FALSE","T"))</f>
        <v>1317</v>
      </c>
      <c r="Y55" s="115">
        <f ca="1">IF(O55=1,"",RTD("cqg.rtd",,"StudyData", "(Vol("&amp;$E$19&amp;")when  (LocalYear("&amp;$E$19&amp;")="&amp;$D$8&amp;" AND LocalMonth("&amp;$E$19&amp;")="&amp;$C$8&amp;" AND LocalDay("&amp;$E$19&amp;")="&amp;$B$8&amp;" AND LocalHour("&amp;$E$19&amp;")="&amp;F55&amp;" AND LocalMinute("&amp;$E$19&amp;")="&amp;G55&amp;"))", "Bar", "", "Close", "5", "0", "", "", "","FALSE","T"))</f>
        <v>532</v>
      </c>
      <c r="Z55" s="115">
        <f ca="1">IF(O55=1,"",RTD("cqg.rtd",,"StudyData", "(Vol("&amp;$E$20&amp;")when  (LocalYear("&amp;$E$20&amp;")="&amp;$D$9&amp;" AND LocalMonth("&amp;$E$20&amp;")="&amp;$C$9&amp;" AND LocalDay("&amp;$E$20&amp;")="&amp;$B$9&amp;" AND LocalHour("&amp;$E$20&amp;")="&amp;F55&amp;" AND LocalMinute("&amp;$E$20&amp;")="&amp;G55&amp;"))", "Bar", "", "Close", "5", "0", "", "", "","FALSE","T"))</f>
        <v>595</v>
      </c>
      <c r="AA55" s="115">
        <f ca="1">IF(O55=1,"",RTD("cqg.rtd",,"StudyData", "(Vol("&amp;$E$21&amp;")when  (LocalYear("&amp;$E$21&amp;")="&amp;$D$10&amp;" AND LocalMonth("&amp;$E$21&amp;")="&amp;$C$10&amp;" AND LocalDay("&amp;$E$21&amp;")="&amp;$B$10&amp;" AND LocalHour("&amp;$E$21&amp;")="&amp;F55&amp;" AND LocalMinute("&amp;$E$21&amp;")="&amp;G55&amp;"))", "Bar", "", "Close", "5", "0", "", "", "","FALSE","T"))</f>
        <v>730</v>
      </c>
      <c r="AB55" s="115">
        <f ca="1">IF(O55=1,"",RTD("cqg.rtd",,"StudyData", "(Vol("&amp;$E$21&amp;")when  (LocalYear("&amp;$E$21&amp;")="&amp;$D$11&amp;" AND LocalMonth("&amp;$E$21&amp;")="&amp;$C$11&amp;" AND LocalDay("&amp;$E$21&amp;")="&amp;$B$11&amp;" AND LocalHour("&amp;$E$21&amp;")="&amp;F55&amp;" AND LocalMinute("&amp;$E$21&amp;")="&amp;G55&amp;"))", "Bar", "", "Close", "5", "0", "", "", "","FALSE","T"))</f>
        <v>426</v>
      </c>
      <c r="AC55" s="116" t="str">
        <f t="shared" ca="1" si="3"/>
        <v/>
      </c>
      <c r="AE55" s="115" t="str">
        <f ca="1">IF($R55=1,SUM($S$1:S55),"")</f>
        <v/>
      </c>
      <c r="AF55" s="115" t="str">
        <f ca="1">IF($R55=1,SUM($T$1:T55),"")</f>
        <v/>
      </c>
      <c r="AG55" s="115" t="str">
        <f ca="1">IF($R55=1,SUM($U$1:U55),"")</f>
        <v/>
      </c>
      <c r="AH55" s="115" t="str">
        <f ca="1">IF($R55=1,SUM($V$1:V55),"")</f>
        <v/>
      </c>
      <c r="AI55" s="115" t="str">
        <f ca="1">IF($R55=1,SUM($W$1:W55),"")</f>
        <v/>
      </c>
      <c r="AJ55" s="115" t="str">
        <f ca="1">IF($R55=1,SUM($X$1:X55),"")</f>
        <v/>
      </c>
      <c r="AK55" s="115" t="str">
        <f ca="1">IF($R55=1,SUM($Y$1:Y55),"")</f>
        <v/>
      </c>
      <c r="AL55" s="115" t="str">
        <f ca="1">IF($R55=1,SUM($Z$1:Z55),"")</f>
        <v/>
      </c>
      <c r="AM55" s="115" t="str">
        <f ca="1">IF($R55=1,SUM($AA$1:AA55),"")</f>
        <v/>
      </c>
      <c r="AN55" s="115" t="str">
        <f ca="1">IF($R55=1,SUM($AB$1:AB55),"")</f>
        <v/>
      </c>
      <c r="AO55" s="115" t="str">
        <f ca="1">IF($R55=1,SUM($AC$1:AC55),"")</f>
        <v/>
      </c>
      <c r="AQ55" s="120" t="str">
        <f t="shared" si="9"/>
        <v>11:50</v>
      </c>
    </row>
    <row r="56" spans="6:43" x14ac:dyDescent="0.3">
      <c r="F56" s="115">
        <f t="shared" si="11"/>
        <v>11</v>
      </c>
      <c r="G56" s="117">
        <f t="shared" si="5"/>
        <v>55</v>
      </c>
      <c r="H56" s="118">
        <f t="shared" si="6"/>
        <v>0.49652777777777773</v>
      </c>
      <c r="K56" s="116" t="str">
        <f ca="1" xml:space="preserve"> IF(O56=1,"",RTD("cqg.rtd",,"StudyData",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/>
      </c>
      <c r="L56" s="116" t="e">
        <f ca="1">IF(K56="",NA(),RTD("cqg.rtd",,"StudyData", "(Vol("&amp;$E$12&amp;")when  (LocalYear("&amp;$E$12&amp;")="&amp;$D$1&amp;" AND LocalMonth("&amp;$E$12&amp;")="&amp;$C$1&amp;" AND LocalDay("&amp;$E$12&amp;")="&amp;$B$1&amp;" AND LocalHour("&amp;$E$12&amp;")="&amp;F56&amp;" AND LocalMinute("&amp;$E$12&amp;")="&amp;G56&amp;"))", "Bar", "", "Close", "5", "0", "", "", "","FALSE","T"))</f>
        <v>#N/A</v>
      </c>
      <c r="M56" s="116">
        <f t="shared" ca="1" si="2"/>
        <v>746.1</v>
      </c>
      <c r="O56" s="115">
        <f t="shared" si="7"/>
        <v>0</v>
      </c>
      <c r="R56" s="115">
        <f t="shared" ca="1" si="8"/>
        <v>1.0199999999999978</v>
      </c>
      <c r="S56" s="115">
        <f ca="1">IF(O56=1,"",RTD("cqg.rtd",,"StudyData", "(Vol("&amp;$E$13&amp;")when  (LocalYear("&amp;$E$13&amp;")="&amp;$D$2&amp;" AND LocalMonth("&amp;$E$13&amp;")="&amp;$C$2&amp;" AND LocalDay("&amp;$E$13&amp;")="&amp;$B$2&amp;" AND LocalHour("&amp;$E$13&amp;")="&amp;F56&amp;" AND LocalMinute("&amp;$E$13&amp;")="&amp;G56&amp;"))", "Bar", "", "Close", "5", "0", "", "", "","FALSE","T"))</f>
        <v>186</v>
      </c>
      <c r="T56" s="115">
        <f ca="1">IF(O56=1,"",RTD("cqg.rtd",,"StudyData", "(Vol("&amp;$E$14&amp;")when  (LocalYear("&amp;$E$14&amp;")="&amp;$D$3&amp;" AND LocalMonth("&amp;$E$14&amp;")="&amp;$C$3&amp;" AND LocalDay("&amp;$E$14&amp;")="&amp;$B$3&amp;" AND LocalHour("&amp;$E$14&amp;")="&amp;F56&amp;" AND LocalMinute("&amp;$E$14&amp;")="&amp;G56&amp;"))", "Bar", "", "Close", "5", "0", "", "", "","FALSE","T"))</f>
        <v>705</v>
      </c>
      <c r="U56" s="115">
        <f ca="1">IF(O56=1,"",RTD("cqg.rtd",,"StudyData", "(Vol("&amp;$E$15&amp;")when  (LocalYear("&amp;$E$15&amp;")="&amp;$D$4&amp;" AND LocalMonth("&amp;$E$15&amp;")="&amp;$C$4&amp;" AND LocalDay("&amp;$E$15&amp;")="&amp;$B$4&amp;" AND LocalHour("&amp;$E$15&amp;")="&amp;F56&amp;" AND LocalMinute("&amp;$E$15&amp;")="&amp;G56&amp;"))", "Bar", "", "Close", "5", "0", "", "", "","FALSE","T"))</f>
        <v>1386</v>
      </c>
      <c r="V56" s="115">
        <f ca="1">IF(O56=1,"",RTD("cqg.rtd",,"StudyData", "(Vol("&amp;$E$16&amp;")when  (LocalYear("&amp;$E$16&amp;")="&amp;$D$5&amp;" AND LocalMonth("&amp;$E$16&amp;")="&amp;$C$5&amp;" AND LocalDay("&amp;$E$16&amp;")="&amp;$B$5&amp;" AND LocalHour("&amp;$E$16&amp;")="&amp;F56&amp;" AND LocalMinute("&amp;$E$16&amp;")="&amp;G56&amp;"))", "Bar", "", "Close", "5", "0", "", "", "","FALSE","T"))</f>
        <v>727</v>
      </c>
      <c r="W56" s="115">
        <f ca="1">IF(O56=1,"",RTD("cqg.rtd",,"StudyData", "(Vol("&amp;$E$17&amp;")when  (LocalYear("&amp;$E$17&amp;")="&amp;$D$6&amp;" AND LocalMonth("&amp;$E$17&amp;")="&amp;$C$6&amp;" AND LocalDay("&amp;$E$17&amp;")="&amp;$B$6&amp;" AND LocalHour("&amp;$E$17&amp;")="&amp;F56&amp;" AND LocalMinute("&amp;$E$17&amp;")="&amp;G56&amp;"))", "Bar", "", "Close", "5", "0", "", "", "","FALSE","T"))</f>
        <v>481</v>
      </c>
      <c r="X56" s="115">
        <f ca="1">IF(O56=1,"",RTD("cqg.rtd",,"StudyData", "(Vol("&amp;$E$18&amp;")when  (LocalYear("&amp;$E$18&amp;")="&amp;$D$7&amp;" AND LocalMonth("&amp;$E$18&amp;")="&amp;$C$7&amp;" AND LocalDay("&amp;$E$18&amp;")="&amp;$B$7&amp;" AND LocalHour("&amp;$E$18&amp;")="&amp;F56&amp;" AND LocalMinute("&amp;$E$18&amp;")="&amp;G56&amp;"))", "Bar", "", "Close", "5", "0", "", "", "","FALSE","T"))</f>
        <v>1051</v>
      </c>
      <c r="Y56" s="115">
        <f ca="1">IF(O56=1,"",RTD("cqg.rtd",,"StudyData", "(Vol("&amp;$E$19&amp;")when  (LocalYear("&amp;$E$19&amp;")="&amp;$D$8&amp;" AND LocalMonth("&amp;$E$19&amp;")="&amp;$C$8&amp;" AND LocalDay("&amp;$E$19&amp;")="&amp;$B$8&amp;" AND LocalHour("&amp;$E$19&amp;")="&amp;F56&amp;" AND LocalMinute("&amp;$E$19&amp;")="&amp;G56&amp;"))", "Bar", "", "Close", "5", "0", "", "", "","FALSE","T"))</f>
        <v>479</v>
      </c>
      <c r="Z56" s="115">
        <f ca="1">IF(O56=1,"",RTD("cqg.rtd",,"StudyData", "(Vol("&amp;$E$20&amp;")when  (LocalYear("&amp;$E$20&amp;")="&amp;$D$9&amp;" AND LocalMonth("&amp;$E$20&amp;")="&amp;$C$9&amp;" AND LocalDay("&amp;$E$20&amp;")="&amp;$B$9&amp;" AND LocalHour("&amp;$E$20&amp;")="&amp;F56&amp;" AND LocalMinute("&amp;$E$20&amp;")="&amp;G56&amp;"))", "Bar", "", "Close", "5", "0", "", "", "","FALSE","T"))</f>
        <v>757</v>
      </c>
      <c r="AA56" s="115">
        <f ca="1">IF(O56=1,"",RTD("cqg.rtd",,"StudyData", "(Vol("&amp;$E$21&amp;")when  (LocalYear("&amp;$E$21&amp;")="&amp;$D$10&amp;" AND LocalMonth("&amp;$E$21&amp;")="&amp;$C$10&amp;" AND LocalDay("&amp;$E$21&amp;")="&amp;$B$10&amp;" AND LocalHour("&amp;$E$21&amp;")="&amp;F56&amp;" AND LocalMinute("&amp;$E$21&amp;")="&amp;G56&amp;"))", "Bar", "", "Close", "5", "0", "", "", "","FALSE","T"))</f>
        <v>434</v>
      </c>
      <c r="AB56" s="115">
        <f ca="1">IF(O56=1,"",RTD("cqg.rtd",,"StudyData", "(Vol("&amp;$E$21&amp;")when  (LocalYear("&amp;$E$21&amp;")="&amp;$D$11&amp;" AND LocalMonth("&amp;$E$21&amp;")="&amp;$C$11&amp;" AND LocalDay("&amp;$E$21&amp;")="&amp;$B$11&amp;" AND LocalHour("&amp;$E$21&amp;")="&amp;F56&amp;" AND LocalMinute("&amp;$E$21&amp;")="&amp;G56&amp;"))", "Bar", "", "Close", "5", "0", "", "", "","FALSE","T"))</f>
        <v>1255</v>
      </c>
      <c r="AC56" s="116" t="str">
        <f t="shared" ca="1" si="3"/>
        <v/>
      </c>
      <c r="AE56" s="115" t="str">
        <f ca="1">IF($R56=1,SUM($S$1:S56),"")</f>
        <v/>
      </c>
      <c r="AF56" s="115" t="str">
        <f ca="1">IF($R56=1,SUM($T$1:T56),"")</f>
        <v/>
      </c>
      <c r="AG56" s="115" t="str">
        <f ca="1">IF($R56=1,SUM($U$1:U56),"")</f>
        <v/>
      </c>
      <c r="AH56" s="115" t="str">
        <f ca="1">IF($R56=1,SUM($V$1:V56),"")</f>
        <v/>
      </c>
      <c r="AI56" s="115" t="str">
        <f ca="1">IF($R56=1,SUM($W$1:W56),"")</f>
        <v/>
      </c>
      <c r="AJ56" s="115" t="str">
        <f ca="1">IF($R56=1,SUM($X$1:X56),"")</f>
        <v/>
      </c>
      <c r="AK56" s="115" t="str">
        <f ca="1">IF($R56=1,SUM($Y$1:Y56),"")</f>
        <v/>
      </c>
      <c r="AL56" s="115" t="str">
        <f ca="1">IF($R56=1,SUM($Z$1:Z56),"")</f>
        <v/>
      </c>
      <c r="AM56" s="115" t="str">
        <f ca="1">IF($R56=1,SUM($AA$1:AA56),"")</f>
        <v/>
      </c>
      <c r="AN56" s="115" t="str">
        <f ca="1">IF($R56=1,SUM($AB$1:AB56),"")</f>
        <v/>
      </c>
      <c r="AO56" s="115" t="str">
        <f ca="1">IF($R56=1,SUM($AC$1:AC56),"")</f>
        <v/>
      </c>
      <c r="AQ56" s="120" t="str">
        <f t="shared" si="9"/>
        <v>11:55</v>
      </c>
    </row>
    <row r="57" spans="6:43" x14ac:dyDescent="0.3">
      <c r="F57" s="115">
        <f t="shared" si="11"/>
        <v>12</v>
      </c>
      <c r="G57" s="117" t="str">
        <f t="shared" si="5"/>
        <v>00</v>
      </c>
      <c r="H57" s="118">
        <f t="shared" si="6"/>
        <v>0.5</v>
      </c>
      <c r="K57" s="116" t="str">
        <f ca="1" xml:space="preserve"> IF(O57=1,"",RTD("cqg.rtd",,"StudyData",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/>
      </c>
      <c r="L57" s="116" t="e">
        <f ca="1">IF(K57="",NA(),RTD("cqg.rtd",,"StudyData", "(Vol("&amp;$E$12&amp;")when  (LocalYear("&amp;$E$12&amp;")="&amp;$D$1&amp;" AND LocalMonth("&amp;$E$12&amp;")="&amp;$C$1&amp;" AND LocalDay("&amp;$E$12&amp;")="&amp;$B$1&amp;" AND LocalHour("&amp;$E$12&amp;")="&amp;F57&amp;" AND LocalMinute("&amp;$E$12&amp;")="&amp;G57&amp;"))", "Bar", "", "Close", "5", "0", "", "", "","FALSE","T"))</f>
        <v>#N/A</v>
      </c>
      <c r="M57" s="116">
        <f t="shared" ca="1" si="2"/>
        <v>887.2</v>
      </c>
      <c r="O57" s="115">
        <f t="shared" si="7"/>
        <v>0</v>
      </c>
      <c r="R57" s="115">
        <f t="shared" ca="1" si="8"/>
        <v>1.0209999999999977</v>
      </c>
      <c r="S57" s="115" t="str">
        <f ca="1">IF(O57=1,"",RTD("cqg.rtd",,"StudyData", "(Vol("&amp;$E$13&amp;")when  (LocalYear("&amp;$E$13&amp;")="&amp;$D$2&amp;" AND LocalMonth("&amp;$E$13&amp;")="&amp;$C$2&amp;" AND LocalDay("&amp;$E$13&amp;")="&amp;$B$2&amp;" AND LocalHour("&amp;$E$13&amp;")="&amp;F57&amp;" AND LocalMinute("&amp;$E$13&amp;")="&amp;G57&amp;"))", "Bar", "", "Close", "5", "0", "", "", "","FALSE","T"))</f>
        <v/>
      </c>
      <c r="T57" s="115">
        <f ca="1">IF(O57=1,"",RTD("cqg.rtd",,"StudyData", "(Vol("&amp;$E$14&amp;")when  (LocalYear("&amp;$E$14&amp;")="&amp;$D$3&amp;" AND LocalMonth("&amp;$E$14&amp;")="&amp;$C$3&amp;" AND LocalDay("&amp;$E$14&amp;")="&amp;$B$3&amp;" AND LocalHour("&amp;$E$14&amp;")="&amp;F57&amp;" AND LocalMinute("&amp;$E$14&amp;")="&amp;G57&amp;"))", "Bar", "", "Close", "5", "0", "", "", "","FALSE","T"))</f>
        <v>861</v>
      </c>
      <c r="U57" s="115">
        <f ca="1">IF(O57=1,"",RTD("cqg.rtd",,"StudyData", "(Vol("&amp;$E$15&amp;")when  (LocalYear("&amp;$E$15&amp;")="&amp;$D$4&amp;" AND LocalMonth("&amp;$E$15&amp;")="&amp;$C$4&amp;" AND LocalDay("&amp;$E$15&amp;")="&amp;$B$4&amp;" AND LocalHour("&amp;$E$15&amp;")="&amp;F57&amp;" AND LocalMinute("&amp;$E$15&amp;")="&amp;G57&amp;"))", "Bar", "", "Close", "5", "0", "", "", "","FALSE","T"))</f>
        <v>2092</v>
      </c>
      <c r="V57" s="115">
        <f ca="1">IF(O57=1,"",RTD("cqg.rtd",,"StudyData", "(Vol("&amp;$E$16&amp;")when  (LocalYear("&amp;$E$16&amp;")="&amp;$D$5&amp;" AND LocalMonth("&amp;$E$16&amp;")="&amp;$C$5&amp;" AND LocalDay("&amp;$E$16&amp;")="&amp;$B$5&amp;" AND LocalHour("&amp;$E$16&amp;")="&amp;F57&amp;" AND LocalMinute("&amp;$E$16&amp;")="&amp;G57&amp;"))", "Bar", "", "Close", "5", "0", "", "", "","FALSE","T"))</f>
        <v>988</v>
      </c>
      <c r="W57" s="115">
        <f ca="1">IF(O57=1,"",RTD("cqg.rtd",,"StudyData", "(Vol("&amp;$E$17&amp;")when  (LocalYear("&amp;$E$17&amp;")="&amp;$D$6&amp;" AND LocalMonth("&amp;$E$17&amp;")="&amp;$C$6&amp;" AND LocalDay("&amp;$E$17&amp;")="&amp;$B$6&amp;" AND LocalHour("&amp;$E$17&amp;")="&amp;F57&amp;" AND LocalMinute("&amp;$E$17&amp;")="&amp;G57&amp;"))", "Bar", "", "Close", "5", "0", "", "", "","FALSE","T"))</f>
        <v>644</v>
      </c>
      <c r="X57" s="115">
        <f ca="1">IF(O57=1,"",RTD("cqg.rtd",,"StudyData", "(Vol("&amp;$E$18&amp;")when  (LocalYear("&amp;$E$18&amp;")="&amp;$D$7&amp;" AND LocalMonth("&amp;$E$18&amp;")="&amp;$C$7&amp;" AND LocalDay("&amp;$E$18&amp;")="&amp;$B$7&amp;" AND LocalHour("&amp;$E$18&amp;")="&amp;F57&amp;" AND LocalMinute("&amp;$E$18&amp;")="&amp;G57&amp;"))", "Bar", "", "Close", "5", "0", "", "", "","FALSE","T"))</f>
        <v>1506</v>
      </c>
      <c r="Y57" s="115">
        <f ca="1">IF(O57=1,"",RTD("cqg.rtd",,"StudyData", "(Vol("&amp;$E$19&amp;")when  (LocalYear("&amp;$E$19&amp;")="&amp;$D$8&amp;" AND LocalMonth("&amp;$E$19&amp;")="&amp;$C$8&amp;" AND LocalDay("&amp;$E$19&amp;")="&amp;$B$8&amp;" AND LocalHour("&amp;$E$19&amp;")="&amp;F57&amp;" AND LocalMinute("&amp;$E$19&amp;")="&amp;G57&amp;"))", "Bar", "", "Close", "5", "0", "", "", "","FALSE","T"))</f>
        <v>547</v>
      </c>
      <c r="Z57" s="115">
        <f ca="1">IF(O57=1,"",RTD("cqg.rtd",,"StudyData", "(Vol("&amp;$E$20&amp;")when  (LocalYear("&amp;$E$20&amp;")="&amp;$D$9&amp;" AND LocalMonth("&amp;$E$20&amp;")="&amp;$C$9&amp;" AND LocalDay("&amp;$E$20&amp;")="&amp;$B$9&amp;" AND LocalHour("&amp;$E$20&amp;")="&amp;F57&amp;" AND LocalMinute("&amp;$E$20&amp;")="&amp;G57&amp;"))", "Bar", "", "Close", "5", "0", "", "", "","FALSE","T"))</f>
        <v>620</v>
      </c>
      <c r="AA57" s="115">
        <f ca="1">IF(O57=1,"",RTD("cqg.rtd",,"StudyData", "(Vol("&amp;$E$21&amp;")when  (LocalYear("&amp;$E$21&amp;")="&amp;$D$10&amp;" AND LocalMonth("&amp;$E$21&amp;")="&amp;$C$10&amp;" AND LocalDay("&amp;$E$21&amp;")="&amp;$B$10&amp;" AND LocalHour("&amp;$E$21&amp;")="&amp;F57&amp;" AND LocalMinute("&amp;$E$21&amp;")="&amp;G57&amp;"))", "Bar", "", "Close", "5", "0", "", "", "","FALSE","T"))</f>
        <v>795</v>
      </c>
      <c r="AB57" s="115">
        <f ca="1">IF(O57=1,"",RTD("cqg.rtd",,"StudyData", "(Vol("&amp;$E$21&amp;")when  (LocalYear("&amp;$E$21&amp;")="&amp;$D$11&amp;" AND LocalMonth("&amp;$E$21&amp;")="&amp;$C$11&amp;" AND LocalDay("&amp;$E$21&amp;")="&amp;$B$11&amp;" AND LocalHour("&amp;$E$21&amp;")="&amp;F57&amp;" AND LocalMinute("&amp;$E$21&amp;")="&amp;G57&amp;"))", "Bar", "", "Close", "5", "0", "", "", "","FALSE","T"))</f>
        <v>819</v>
      </c>
      <c r="AC57" s="116" t="str">
        <f t="shared" ca="1" si="3"/>
        <v/>
      </c>
      <c r="AE57" s="115" t="str">
        <f ca="1">IF($R57=1,SUM($S$1:S57),"")</f>
        <v/>
      </c>
      <c r="AF57" s="115" t="str">
        <f ca="1">IF($R57=1,SUM($T$1:T57),"")</f>
        <v/>
      </c>
      <c r="AG57" s="115" t="str">
        <f ca="1">IF($R57=1,SUM($U$1:U57),"")</f>
        <v/>
      </c>
      <c r="AH57" s="115" t="str">
        <f ca="1">IF($R57=1,SUM($V$1:V57),"")</f>
        <v/>
      </c>
      <c r="AI57" s="115" t="str">
        <f ca="1">IF($R57=1,SUM($W$1:W57),"")</f>
        <v/>
      </c>
      <c r="AJ57" s="115" t="str">
        <f ca="1">IF($R57=1,SUM($X$1:X57),"")</f>
        <v/>
      </c>
      <c r="AK57" s="115" t="str">
        <f ca="1">IF($R57=1,SUM($Y$1:Y57),"")</f>
        <v/>
      </c>
      <c r="AL57" s="115" t="str">
        <f ca="1">IF($R57=1,SUM($Z$1:Z57),"")</f>
        <v/>
      </c>
      <c r="AM57" s="115" t="str">
        <f ca="1">IF($R57=1,SUM($AA$1:AA57),"")</f>
        <v/>
      </c>
      <c r="AN57" s="115" t="str">
        <f ca="1">IF($R57=1,SUM($AB$1:AB57),"")</f>
        <v/>
      </c>
      <c r="AO57" s="115" t="str">
        <f ca="1">IF($R57=1,SUM($AC$1:AC57),"")</f>
        <v/>
      </c>
      <c r="AQ57" s="120" t="str">
        <f t="shared" si="9"/>
        <v>12:00</v>
      </c>
    </row>
    <row r="58" spans="6:43" x14ac:dyDescent="0.3">
      <c r="F58" s="115">
        <f t="shared" si="11"/>
        <v>12</v>
      </c>
      <c r="G58" s="117" t="str">
        <f t="shared" si="5"/>
        <v>05</v>
      </c>
      <c r="H58" s="118">
        <f t="shared" si="6"/>
        <v>0.50347222222222221</v>
      </c>
      <c r="K58" s="116" t="str">
        <f ca="1" xml:space="preserve"> IF(O58=1,"",RTD("cqg.rtd",,"StudyData",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/>
      </c>
      <c r="L58" s="116" t="e">
        <f ca="1">IF(K58="",NA(),RTD("cqg.rtd",,"StudyData", "(Vol("&amp;$E$12&amp;")when  (LocalYear("&amp;$E$12&amp;")="&amp;$D$1&amp;" AND LocalMonth("&amp;$E$12&amp;")="&amp;$C$1&amp;" AND LocalDay("&amp;$E$12&amp;")="&amp;$B$1&amp;" AND LocalHour("&amp;$E$12&amp;")="&amp;F58&amp;" AND LocalMinute("&amp;$E$12&amp;")="&amp;G58&amp;"))", "Bar", "", "Close", "5", "0", "", "", "","FALSE","T"))</f>
        <v>#N/A</v>
      </c>
      <c r="M58" s="116">
        <f t="shared" ca="1" si="2"/>
        <v>796.8</v>
      </c>
      <c r="O58" s="115">
        <f t="shared" si="7"/>
        <v>0</v>
      </c>
      <c r="R58" s="115">
        <f t="shared" ca="1" si="8"/>
        <v>1.0219999999999976</v>
      </c>
      <c r="S58" s="115" t="str">
        <f ca="1">IF(O58=1,"",RTD("cqg.rtd",,"StudyData", "(Vol("&amp;$E$13&amp;")when  (LocalYear("&amp;$E$13&amp;")="&amp;$D$2&amp;" AND LocalMonth("&amp;$E$13&amp;")="&amp;$C$2&amp;" AND LocalDay("&amp;$E$13&amp;")="&amp;$B$2&amp;" AND LocalHour("&amp;$E$13&amp;")="&amp;F58&amp;" AND LocalMinute("&amp;$E$13&amp;")="&amp;G58&amp;"))", "Bar", "", "Close", "5", "0", "", "", "","FALSE","T"))</f>
        <v/>
      </c>
      <c r="T58" s="115">
        <f ca="1">IF(O58=1,"",RTD("cqg.rtd",,"StudyData", "(Vol("&amp;$E$14&amp;")when  (LocalYear("&amp;$E$14&amp;")="&amp;$D$3&amp;" AND LocalMonth("&amp;$E$14&amp;")="&amp;$C$3&amp;" AND LocalDay("&amp;$E$14&amp;")="&amp;$B$3&amp;" AND LocalHour("&amp;$E$14&amp;")="&amp;F58&amp;" AND LocalMinute("&amp;$E$14&amp;")="&amp;G58&amp;"))", "Bar", "", "Close", "5", "0", "", "", "","FALSE","T"))</f>
        <v>538</v>
      </c>
      <c r="U58" s="115">
        <f ca="1">IF(O58=1,"",RTD("cqg.rtd",,"StudyData", "(Vol("&amp;$E$15&amp;")when  (LocalYear("&amp;$E$15&amp;")="&amp;$D$4&amp;" AND LocalMonth("&amp;$E$15&amp;")="&amp;$C$4&amp;" AND LocalDay("&amp;$E$15&amp;")="&amp;$B$4&amp;" AND LocalHour("&amp;$E$15&amp;")="&amp;F58&amp;" AND LocalMinute("&amp;$E$15&amp;")="&amp;G58&amp;"))", "Bar", "", "Close", "5", "0", "", "", "","FALSE","T"))</f>
        <v>1726</v>
      </c>
      <c r="V58" s="115">
        <f ca="1">IF(O58=1,"",RTD("cqg.rtd",,"StudyData", "(Vol("&amp;$E$16&amp;")when  (LocalYear("&amp;$E$16&amp;")="&amp;$D$5&amp;" AND LocalMonth("&amp;$E$16&amp;")="&amp;$C$5&amp;" AND LocalDay("&amp;$E$16&amp;")="&amp;$B$5&amp;" AND LocalHour("&amp;$E$16&amp;")="&amp;F58&amp;" AND LocalMinute("&amp;$E$16&amp;")="&amp;G58&amp;"))", "Bar", "", "Close", "5", "0", "", "", "","FALSE","T"))</f>
        <v>385</v>
      </c>
      <c r="W58" s="115">
        <f ca="1">IF(O58=1,"",RTD("cqg.rtd",,"StudyData", "(Vol("&amp;$E$17&amp;")when  (LocalYear("&amp;$E$17&amp;")="&amp;$D$6&amp;" AND LocalMonth("&amp;$E$17&amp;")="&amp;$C$6&amp;" AND LocalDay("&amp;$E$17&amp;")="&amp;$B$6&amp;" AND LocalHour("&amp;$E$17&amp;")="&amp;F58&amp;" AND LocalMinute("&amp;$E$17&amp;")="&amp;G58&amp;"))", "Bar", "", "Close", "5", "0", "", "", "","FALSE","T"))</f>
        <v>1022</v>
      </c>
      <c r="X58" s="115">
        <f ca="1">IF(O58=1,"",RTD("cqg.rtd",,"StudyData", "(Vol("&amp;$E$18&amp;")when  (LocalYear("&amp;$E$18&amp;")="&amp;$D$7&amp;" AND LocalMonth("&amp;$E$18&amp;")="&amp;$C$7&amp;" AND LocalDay("&amp;$E$18&amp;")="&amp;$B$7&amp;" AND LocalHour("&amp;$E$18&amp;")="&amp;F58&amp;" AND LocalMinute("&amp;$E$18&amp;")="&amp;G58&amp;"))", "Bar", "", "Close", "5", "0", "", "", "","FALSE","T"))</f>
        <v>811</v>
      </c>
      <c r="Y58" s="115">
        <f ca="1">IF(O58=1,"",RTD("cqg.rtd",,"StudyData", "(Vol("&amp;$E$19&amp;")when  (LocalYear("&amp;$E$19&amp;")="&amp;$D$8&amp;" AND LocalMonth("&amp;$E$19&amp;")="&amp;$C$8&amp;" AND LocalDay("&amp;$E$19&amp;")="&amp;$B$8&amp;" AND LocalHour("&amp;$E$19&amp;")="&amp;F58&amp;" AND LocalMinute("&amp;$E$19&amp;")="&amp;G58&amp;"))", "Bar", "", "Close", "5", "0", "", "", "","FALSE","T"))</f>
        <v>764</v>
      </c>
      <c r="Z58" s="115">
        <f ca="1">IF(O58=1,"",RTD("cqg.rtd",,"StudyData", "(Vol("&amp;$E$20&amp;")when  (LocalYear("&amp;$E$20&amp;")="&amp;$D$9&amp;" AND LocalMonth("&amp;$E$20&amp;")="&amp;$C$9&amp;" AND LocalDay("&amp;$E$20&amp;")="&amp;$B$9&amp;" AND LocalHour("&amp;$E$20&amp;")="&amp;F58&amp;" AND LocalMinute("&amp;$E$20&amp;")="&amp;G58&amp;"))", "Bar", "", "Close", "5", "0", "", "", "","FALSE","T"))</f>
        <v>326</v>
      </c>
      <c r="AA58" s="115">
        <f ca="1">IF(O58=1,"",RTD("cqg.rtd",,"StudyData", "(Vol("&amp;$E$21&amp;")when  (LocalYear("&amp;$E$21&amp;")="&amp;$D$10&amp;" AND LocalMonth("&amp;$E$21&amp;")="&amp;$C$10&amp;" AND LocalDay("&amp;$E$21&amp;")="&amp;$B$10&amp;" AND LocalHour("&amp;$E$21&amp;")="&amp;F58&amp;" AND LocalMinute("&amp;$E$21&amp;")="&amp;G58&amp;"))", "Bar", "", "Close", "5", "0", "", "", "","FALSE","T"))</f>
        <v>1940</v>
      </c>
      <c r="AB58" s="115">
        <f ca="1">IF(O58=1,"",RTD("cqg.rtd",,"StudyData", "(Vol("&amp;$E$21&amp;")when  (LocalYear("&amp;$E$21&amp;")="&amp;$D$11&amp;" AND LocalMonth("&amp;$E$21&amp;")="&amp;$C$11&amp;" AND LocalDay("&amp;$E$21&amp;")="&amp;$B$11&amp;" AND LocalHour("&amp;$E$21&amp;")="&amp;F58&amp;" AND LocalMinute("&amp;$E$21&amp;")="&amp;G58&amp;"))", "Bar", "", "Close", "5", "0", "", "", "","FALSE","T"))</f>
        <v>456</v>
      </c>
      <c r="AC58" s="116" t="str">
        <f t="shared" ca="1" si="3"/>
        <v/>
      </c>
      <c r="AE58" s="115" t="str">
        <f ca="1">IF($R58=1,SUM($S$1:S58),"")</f>
        <v/>
      </c>
      <c r="AF58" s="115" t="str">
        <f ca="1">IF($R58=1,SUM($T$1:T58),"")</f>
        <v/>
      </c>
      <c r="AG58" s="115" t="str">
        <f ca="1">IF($R58=1,SUM($U$1:U58),"")</f>
        <v/>
      </c>
      <c r="AH58" s="115" t="str">
        <f ca="1">IF($R58=1,SUM($V$1:V58),"")</f>
        <v/>
      </c>
      <c r="AI58" s="115" t="str">
        <f ca="1">IF($R58=1,SUM($W$1:W58),"")</f>
        <v/>
      </c>
      <c r="AJ58" s="115" t="str">
        <f ca="1">IF($R58=1,SUM($X$1:X58),"")</f>
        <v/>
      </c>
      <c r="AK58" s="115" t="str">
        <f ca="1">IF($R58=1,SUM($Y$1:Y58),"")</f>
        <v/>
      </c>
      <c r="AL58" s="115" t="str">
        <f ca="1">IF($R58=1,SUM($Z$1:Z58),"")</f>
        <v/>
      </c>
      <c r="AM58" s="115" t="str">
        <f ca="1">IF($R58=1,SUM($AA$1:AA58),"")</f>
        <v/>
      </c>
      <c r="AN58" s="115" t="str">
        <f ca="1">IF($R58=1,SUM($AB$1:AB58),"")</f>
        <v/>
      </c>
      <c r="AO58" s="115" t="str">
        <f ca="1">IF($R58=1,SUM($AC$1:AC58),"")</f>
        <v/>
      </c>
      <c r="AQ58" s="120" t="str">
        <f t="shared" si="9"/>
        <v>12:05</v>
      </c>
    </row>
    <row r="59" spans="6:43" x14ac:dyDescent="0.3">
      <c r="F59" s="115">
        <f t="shared" si="11"/>
        <v>12</v>
      </c>
      <c r="G59" s="117">
        <f t="shared" si="5"/>
        <v>10</v>
      </c>
      <c r="H59" s="118">
        <f t="shared" si="6"/>
        <v>0.50694444444444442</v>
      </c>
      <c r="K59" s="116" t="str">
        <f ca="1" xml:space="preserve"> IF(O59=1,"",RTD("cqg.rtd",,"StudyData",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/>
      </c>
      <c r="L59" s="116" t="e">
        <f ca="1">IF(K59="",NA(),RTD("cqg.rtd",,"StudyData", "(Vol("&amp;$E$12&amp;")when  (LocalYear("&amp;$E$12&amp;")="&amp;$D$1&amp;" AND LocalMonth("&amp;$E$12&amp;")="&amp;$C$1&amp;" AND LocalDay("&amp;$E$12&amp;")="&amp;$B$1&amp;" AND LocalHour("&amp;$E$12&amp;")="&amp;F59&amp;" AND LocalMinute("&amp;$E$12&amp;")="&amp;G59&amp;"))", "Bar", "", "Close", "5", "0", "", "", "","FALSE","T"))</f>
        <v>#N/A</v>
      </c>
      <c r="M59" s="116">
        <f t="shared" ca="1" si="2"/>
        <v>718</v>
      </c>
      <c r="O59" s="115">
        <f t="shared" si="7"/>
        <v>0</v>
      </c>
      <c r="R59" s="115">
        <f t="shared" ca="1" si="8"/>
        <v>1.0229999999999975</v>
      </c>
      <c r="S59" s="115" t="str">
        <f ca="1">IF(O59=1,"",RTD("cqg.rtd",,"StudyData", "(Vol("&amp;$E$13&amp;")when  (LocalYear("&amp;$E$13&amp;")="&amp;$D$2&amp;" AND LocalMonth("&amp;$E$13&amp;")="&amp;$C$2&amp;" AND LocalDay("&amp;$E$13&amp;")="&amp;$B$2&amp;" AND LocalHour("&amp;$E$13&amp;")="&amp;F59&amp;" AND LocalMinute("&amp;$E$13&amp;")="&amp;G59&amp;"))", "Bar", "", "Close", "5", "0", "", "", "","FALSE","T"))</f>
        <v/>
      </c>
      <c r="T59" s="115">
        <f ca="1">IF(O59=1,"",RTD("cqg.rtd",,"StudyData", "(Vol("&amp;$E$14&amp;")when  (LocalYear("&amp;$E$14&amp;")="&amp;$D$3&amp;" AND LocalMonth("&amp;$E$14&amp;")="&amp;$C$3&amp;" AND LocalDay("&amp;$E$14&amp;")="&amp;$B$3&amp;" AND LocalHour("&amp;$E$14&amp;")="&amp;F59&amp;" AND LocalMinute("&amp;$E$14&amp;")="&amp;G59&amp;"))", "Bar", "", "Close", "5", "0", "", "", "","FALSE","T"))</f>
        <v>502</v>
      </c>
      <c r="U59" s="115">
        <f ca="1">IF(O59=1,"",RTD("cqg.rtd",,"StudyData", "(Vol("&amp;$E$15&amp;")when  (LocalYear("&amp;$E$15&amp;")="&amp;$D$4&amp;" AND LocalMonth("&amp;$E$15&amp;")="&amp;$C$4&amp;" AND LocalDay("&amp;$E$15&amp;")="&amp;$B$4&amp;" AND LocalHour("&amp;$E$15&amp;")="&amp;F59&amp;" AND LocalMinute("&amp;$E$15&amp;")="&amp;G59&amp;"))", "Bar", "", "Close", "5", "0", "", "", "","FALSE","T"))</f>
        <v>2477</v>
      </c>
      <c r="V59" s="115">
        <f ca="1">IF(O59=1,"",RTD("cqg.rtd",,"StudyData", "(Vol("&amp;$E$16&amp;")when  (LocalYear("&amp;$E$16&amp;")="&amp;$D$5&amp;" AND LocalMonth("&amp;$E$16&amp;")="&amp;$C$5&amp;" AND LocalDay("&amp;$E$16&amp;")="&amp;$B$5&amp;" AND LocalHour("&amp;$E$16&amp;")="&amp;F59&amp;" AND LocalMinute("&amp;$E$16&amp;")="&amp;G59&amp;"))", "Bar", "", "Close", "5", "0", "", "", "","FALSE","T"))</f>
        <v>370</v>
      </c>
      <c r="W59" s="115">
        <f ca="1">IF(O59=1,"",RTD("cqg.rtd",,"StudyData", "(Vol("&amp;$E$17&amp;")when  (LocalYear("&amp;$E$17&amp;")="&amp;$D$6&amp;" AND LocalMonth("&amp;$E$17&amp;")="&amp;$C$6&amp;" AND LocalDay("&amp;$E$17&amp;")="&amp;$B$6&amp;" AND LocalHour("&amp;$E$17&amp;")="&amp;F59&amp;" AND LocalMinute("&amp;$E$17&amp;")="&amp;G59&amp;"))", "Bar", "", "Close", "5", "0", "", "", "","FALSE","T"))</f>
        <v>863</v>
      </c>
      <c r="X59" s="115">
        <f ca="1">IF(O59=1,"",RTD("cqg.rtd",,"StudyData", "(Vol("&amp;$E$18&amp;")when  (LocalYear("&amp;$E$18&amp;")="&amp;$D$7&amp;" AND LocalMonth("&amp;$E$18&amp;")="&amp;$C$7&amp;" AND LocalDay("&amp;$E$18&amp;")="&amp;$B$7&amp;" AND LocalHour("&amp;$E$18&amp;")="&amp;F59&amp;" AND LocalMinute("&amp;$E$18&amp;")="&amp;G59&amp;"))", "Bar", "", "Close", "5", "0", "", "", "","FALSE","T"))</f>
        <v>787</v>
      </c>
      <c r="Y59" s="115">
        <f ca="1">IF(O59=1,"",RTD("cqg.rtd",,"StudyData", "(Vol("&amp;$E$19&amp;")when  (LocalYear("&amp;$E$19&amp;")="&amp;$D$8&amp;" AND LocalMonth("&amp;$E$19&amp;")="&amp;$C$8&amp;" AND LocalDay("&amp;$E$19&amp;")="&amp;$B$8&amp;" AND LocalHour("&amp;$E$19&amp;")="&amp;F59&amp;" AND LocalMinute("&amp;$E$19&amp;")="&amp;G59&amp;"))", "Bar", "", "Close", "5", "0", "", "", "","FALSE","T"))</f>
        <v>426</v>
      </c>
      <c r="Z59" s="115">
        <f ca="1">IF(O59=1,"",RTD("cqg.rtd",,"StudyData", "(Vol("&amp;$E$20&amp;")when  (LocalYear("&amp;$E$20&amp;")="&amp;$D$9&amp;" AND LocalMonth("&amp;$E$20&amp;")="&amp;$C$9&amp;" AND LocalDay("&amp;$E$20&amp;")="&amp;$B$9&amp;" AND LocalHour("&amp;$E$20&amp;")="&amp;F59&amp;" AND LocalMinute("&amp;$E$20&amp;")="&amp;G59&amp;"))", "Bar", "", "Close", "5", "0", "", "", "","FALSE","T"))</f>
        <v>449</v>
      </c>
      <c r="AA59" s="115">
        <f ca="1">IF(O59=1,"",RTD("cqg.rtd",,"StudyData", "(Vol("&amp;$E$21&amp;")when  (LocalYear("&amp;$E$21&amp;")="&amp;$D$10&amp;" AND LocalMonth("&amp;$E$21&amp;")="&amp;$C$10&amp;" AND LocalDay("&amp;$E$21&amp;")="&amp;$B$10&amp;" AND LocalHour("&amp;$E$21&amp;")="&amp;F59&amp;" AND LocalMinute("&amp;$E$21&amp;")="&amp;G59&amp;"))", "Bar", "", "Close", "5", "0", "", "", "","FALSE","T"))</f>
        <v>942</v>
      </c>
      <c r="AB59" s="115">
        <f ca="1">IF(O59=1,"",RTD("cqg.rtd",,"StudyData", "(Vol("&amp;$E$21&amp;")when  (LocalYear("&amp;$E$21&amp;")="&amp;$D$11&amp;" AND LocalMonth("&amp;$E$21&amp;")="&amp;$C$11&amp;" AND LocalDay("&amp;$E$21&amp;")="&amp;$B$11&amp;" AND LocalHour("&amp;$E$21&amp;")="&amp;F59&amp;" AND LocalMinute("&amp;$E$21&amp;")="&amp;G59&amp;"))", "Bar", "", "Close", "5", "0", "", "", "","FALSE","T"))</f>
        <v>364</v>
      </c>
      <c r="AC59" s="116" t="str">
        <f t="shared" ca="1" si="3"/>
        <v/>
      </c>
      <c r="AE59" s="115" t="str">
        <f ca="1">IF($R59=1,SUM($S$1:S59),"")</f>
        <v/>
      </c>
      <c r="AF59" s="115" t="str">
        <f ca="1">IF($R59=1,SUM($T$1:T59),"")</f>
        <v/>
      </c>
      <c r="AG59" s="115" t="str">
        <f ca="1">IF($R59=1,SUM($U$1:U59),"")</f>
        <v/>
      </c>
      <c r="AH59" s="115" t="str">
        <f ca="1">IF($R59=1,SUM($V$1:V59),"")</f>
        <v/>
      </c>
      <c r="AI59" s="115" t="str">
        <f ca="1">IF($R59=1,SUM($W$1:W59),"")</f>
        <v/>
      </c>
      <c r="AJ59" s="115" t="str">
        <f ca="1">IF($R59=1,SUM($X$1:X59),"")</f>
        <v/>
      </c>
      <c r="AK59" s="115" t="str">
        <f ca="1">IF($R59=1,SUM($Y$1:Y59),"")</f>
        <v/>
      </c>
      <c r="AL59" s="115" t="str">
        <f ca="1">IF($R59=1,SUM($Z$1:Z59),"")</f>
        <v/>
      </c>
      <c r="AM59" s="115" t="str">
        <f ca="1">IF($R59=1,SUM($AA$1:AA59),"")</f>
        <v/>
      </c>
      <c r="AN59" s="115" t="str">
        <f ca="1">IF($R59=1,SUM($AB$1:AB59),"")</f>
        <v/>
      </c>
      <c r="AO59" s="115" t="str">
        <f ca="1">IF($R59=1,SUM($AC$1:AC59),"")</f>
        <v/>
      </c>
      <c r="AQ59" s="120" t="str">
        <f t="shared" si="9"/>
        <v>12:10</v>
      </c>
    </row>
    <row r="60" spans="6:43" x14ac:dyDescent="0.3">
      <c r="F60" s="115">
        <f t="shared" si="11"/>
        <v>12</v>
      </c>
      <c r="G60" s="117">
        <f t="shared" si="5"/>
        <v>15</v>
      </c>
      <c r="H60" s="118">
        <f t="shared" si="6"/>
        <v>0.51041666666666663</v>
      </c>
      <c r="K60" s="116" t="str">
        <f ca="1" xml:space="preserve"> IF(O60=1,"",RTD("cqg.rtd",,"StudyData",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/>
      </c>
      <c r="L60" s="116" t="e">
        <f ca="1">IF(K60="",NA(),RTD("cqg.rtd",,"StudyData", "(Vol("&amp;$E$12&amp;")when  (LocalYear("&amp;$E$12&amp;")="&amp;$D$1&amp;" AND LocalMonth("&amp;$E$12&amp;")="&amp;$C$1&amp;" AND LocalDay("&amp;$E$12&amp;")="&amp;$B$1&amp;" AND LocalHour("&amp;$E$12&amp;")="&amp;F60&amp;" AND LocalMinute("&amp;$E$12&amp;")="&amp;G60&amp;"))", "Bar", "", "Close", "5", "0", "", "", "","FALSE","T"))</f>
        <v>#N/A</v>
      </c>
      <c r="M60" s="116">
        <f t="shared" ca="1" si="2"/>
        <v>827.7</v>
      </c>
      <c r="O60" s="115">
        <f t="shared" si="7"/>
        <v>0</v>
      </c>
      <c r="R60" s="115">
        <f t="shared" ca="1" si="8"/>
        <v>1.0239999999999974</v>
      </c>
      <c r="S60" s="115" t="str">
        <f ca="1">IF(O60=1,"",RTD("cqg.rtd",,"StudyData", "(Vol("&amp;$E$13&amp;")when  (LocalYear("&amp;$E$13&amp;")="&amp;$D$2&amp;" AND LocalMonth("&amp;$E$13&amp;")="&amp;$C$2&amp;" AND LocalDay("&amp;$E$13&amp;")="&amp;$B$2&amp;" AND LocalHour("&amp;$E$13&amp;")="&amp;F60&amp;" AND LocalMinute("&amp;$E$13&amp;")="&amp;G60&amp;"))", "Bar", "", "Close", "5", "0", "", "", "","FALSE","T"))</f>
        <v/>
      </c>
      <c r="T60" s="115">
        <f ca="1">IF(O60=1,"",RTD("cqg.rtd",,"StudyData", "(Vol("&amp;$E$14&amp;")when  (LocalYear("&amp;$E$14&amp;")="&amp;$D$3&amp;" AND LocalMonth("&amp;$E$14&amp;")="&amp;$C$3&amp;" AND LocalDay("&amp;$E$14&amp;")="&amp;$B$3&amp;" AND LocalHour("&amp;$E$14&amp;")="&amp;F60&amp;" AND LocalMinute("&amp;$E$14&amp;")="&amp;G60&amp;"))", "Bar", "", "Close", "5", "0", "", "", "","FALSE","T"))</f>
        <v>663</v>
      </c>
      <c r="U60" s="115">
        <f ca="1">IF(O60=1,"",RTD("cqg.rtd",,"StudyData", "(Vol("&amp;$E$15&amp;")when  (LocalYear("&amp;$E$15&amp;")="&amp;$D$4&amp;" AND LocalMonth("&amp;$E$15&amp;")="&amp;$C$4&amp;" AND LocalDay("&amp;$E$15&amp;")="&amp;$B$4&amp;" AND LocalHour("&amp;$E$15&amp;")="&amp;F60&amp;" AND LocalMinute("&amp;$E$15&amp;")="&amp;G60&amp;"))", "Bar", "", "Close", "5", "0", "", "", "","FALSE","T"))</f>
        <v>2965</v>
      </c>
      <c r="V60" s="115">
        <f ca="1">IF(O60=1,"",RTD("cqg.rtd",,"StudyData", "(Vol("&amp;$E$16&amp;")when  (LocalYear("&amp;$E$16&amp;")="&amp;$D$5&amp;" AND LocalMonth("&amp;$E$16&amp;")="&amp;$C$5&amp;" AND LocalDay("&amp;$E$16&amp;")="&amp;$B$5&amp;" AND LocalHour("&amp;$E$16&amp;")="&amp;F60&amp;" AND LocalMinute("&amp;$E$16&amp;")="&amp;G60&amp;"))", "Bar", "", "Close", "5", "0", "", "", "","FALSE","T"))</f>
        <v>575</v>
      </c>
      <c r="W60" s="115">
        <f ca="1">IF(O60=1,"",RTD("cqg.rtd",,"StudyData", "(Vol("&amp;$E$17&amp;")when  (LocalYear("&amp;$E$17&amp;")="&amp;$D$6&amp;" AND LocalMonth("&amp;$E$17&amp;")="&amp;$C$6&amp;" AND LocalDay("&amp;$E$17&amp;")="&amp;$B$6&amp;" AND LocalHour("&amp;$E$17&amp;")="&amp;F60&amp;" AND LocalMinute("&amp;$E$17&amp;")="&amp;G60&amp;"))", "Bar", "", "Close", "5", "0", "", "", "","FALSE","T"))</f>
        <v>734</v>
      </c>
      <c r="X60" s="115">
        <f ca="1">IF(O60=1,"",RTD("cqg.rtd",,"StudyData", "(Vol("&amp;$E$18&amp;")when  (LocalYear("&amp;$E$18&amp;")="&amp;$D$7&amp;" AND LocalMonth("&amp;$E$18&amp;")="&amp;$C$7&amp;" AND LocalDay("&amp;$E$18&amp;")="&amp;$B$7&amp;" AND LocalHour("&amp;$E$18&amp;")="&amp;F60&amp;" AND LocalMinute("&amp;$E$18&amp;")="&amp;G60&amp;"))", "Bar", "", "Close", "5", "0", "", "", "","FALSE","T"))</f>
        <v>699</v>
      </c>
      <c r="Y60" s="115">
        <f ca="1">IF(O60=1,"",RTD("cqg.rtd",,"StudyData", "(Vol("&amp;$E$19&amp;")when  (LocalYear("&amp;$E$19&amp;")="&amp;$D$8&amp;" AND LocalMonth("&amp;$E$19&amp;")="&amp;$C$8&amp;" AND LocalDay("&amp;$E$19&amp;")="&amp;$B$8&amp;" AND LocalHour("&amp;$E$19&amp;")="&amp;F60&amp;" AND LocalMinute("&amp;$E$19&amp;")="&amp;G60&amp;"))", "Bar", "", "Close", "5", "0", "", "", "","FALSE","T"))</f>
        <v>431</v>
      </c>
      <c r="Z60" s="115">
        <f ca="1">IF(O60=1,"",RTD("cqg.rtd",,"StudyData", "(Vol("&amp;$E$20&amp;")when  (LocalYear("&amp;$E$20&amp;")="&amp;$D$9&amp;" AND LocalMonth("&amp;$E$20&amp;")="&amp;$C$9&amp;" AND LocalDay("&amp;$E$20&amp;")="&amp;$B$9&amp;" AND LocalHour("&amp;$E$20&amp;")="&amp;F60&amp;" AND LocalMinute("&amp;$E$20&amp;")="&amp;G60&amp;"))", "Bar", "", "Close", "5", "0", "", "", "","FALSE","T"))</f>
        <v>637</v>
      </c>
      <c r="AA60" s="115">
        <f ca="1">IF(O60=1,"",RTD("cqg.rtd",,"StudyData", "(Vol("&amp;$E$21&amp;")when  (LocalYear("&amp;$E$21&amp;")="&amp;$D$10&amp;" AND LocalMonth("&amp;$E$21&amp;")="&amp;$C$10&amp;" AND LocalDay("&amp;$E$21&amp;")="&amp;$B$10&amp;" AND LocalHour("&amp;$E$21&amp;")="&amp;F60&amp;" AND LocalMinute("&amp;$E$21&amp;")="&amp;G60&amp;"))", "Bar", "", "Close", "5", "0", "", "", "","FALSE","T"))</f>
        <v>923</v>
      </c>
      <c r="AB60" s="115">
        <f ca="1">IF(O60=1,"",RTD("cqg.rtd",,"StudyData", "(Vol("&amp;$E$21&amp;")when  (LocalYear("&amp;$E$21&amp;")="&amp;$D$11&amp;" AND LocalMonth("&amp;$E$21&amp;")="&amp;$C$11&amp;" AND LocalDay("&amp;$E$21&amp;")="&amp;$B$11&amp;" AND LocalHour("&amp;$E$21&amp;")="&amp;F60&amp;" AND LocalMinute("&amp;$E$21&amp;")="&amp;G60&amp;"))", "Bar", "", "Close", "5", "0", "", "", "","FALSE","T"))</f>
        <v>650</v>
      </c>
      <c r="AC60" s="116" t="str">
        <f t="shared" ca="1" si="3"/>
        <v/>
      </c>
      <c r="AE60" s="115" t="str">
        <f ca="1">IF($R60=1,SUM($S$1:S60),"")</f>
        <v/>
      </c>
      <c r="AF60" s="115" t="str">
        <f ca="1">IF($R60=1,SUM($T$1:T60),"")</f>
        <v/>
      </c>
      <c r="AG60" s="115" t="str">
        <f ca="1">IF($R60=1,SUM($U$1:U60),"")</f>
        <v/>
      </c>
      <c r="AH60" s="115" t="str">
        <f ca="1">IF($R60=1,SUM($V$1:V60),"")</f>
        <v/>
      </c>
      <c r="AI60" s="115" t="str">
        <f ca="1">IF($R60=1,SUM($W$1:W60),"")</f>
        <v/>
      </c>
      <c r="AJ60" s="115" t="str">
        <f ca="1">IF($R60=1,SUM($X$1:X60),"")</f>
        <v/>
      </c>
      <c r="AK60" s="115" t="str">
        <f ca="1">IF($R60=1,SUM($Y$1:Y60),"")</f>
        <v/>
      </c>
      <c r="AL60" s="115" t="str">
        <f ca="1">IF($R60=1,SUM($Z$1:Z60),"")</f>
        <v/>
      </c>
      <c r="AM60" s="115" t="str">
        <f ca="1">IF($R60=1,SUM($AA$1:AA60),"")</f>
        <v/>
      </c>
      <c r="AN60" s="115" t="str">
        <f ca="1">IF($R60=1,SUM($AB$1:AB60),"")</f>
        <v/>
      </c>
      <c r="AO60" s="115" t="str">
        <f ca="1">IF($R60=1,SUM($AC$1:AC60),"")</f>
        <v/>
      </c>
      <c r="AQ60" s="120" t="str">
        <f t="shared" si="9"/>
        <v>12:15</v>
      </c>
    </row>
    <row r="61" spans="6:43" x14ac:dyDescent="0.3">
      <c r="F61" s="115">
        <f t="shared" si="11"/>
        <v>12</v>
      </c>
      <c r="G61" s="117">
        <f t="shared" si="5"/>
        <v>20</v>
      </c>
      <c r="H61" s="118">
        <f t="shared" si="6"/>
        <v>0.51388888888888895</v>
      </c>
      <c r="K61" s="116" t="str">
        <f ca="1" xml:space="preserve"> IF(O61=1,"",RTD("cqg.rtd",,"StudyData",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/>
      </c>
      <c r="L61" s="116" t="e">
        <f ca="1">IF(K61="",NA(),RTD("cqg.rtd",,"StudyData", "(Vol("&amp;$E$12&amp;")when  (LocalYear("&amp;$E$12&amp;")="&amp;$D$1&amp;" AND LocalMonth("&amp;$E$12&amp;")="&amp;$C$1&amp;" AND LocalDay("&amp;$E$12&amp;")="&amp;$B$1&amp;" AND LocalHour("&amp;$E$12&amp;")="&amp;F61&amp;" AND LocalMinute("&amp;$E$12&amp;")="&amp;G61&amp;"))", "Bar", "", "Close", "5", "0", "", "", "","FALSE","T"))</f>
        <v>#N/A</v>
      </c>
      <c r="M61" s="116">
        <f t="shared" ca="1" si="2"/>
        <v>898.9</v>
      </c>
      <c r="O61" s="115">
        <f t="shared" si="7"/>
        <v>0</v>
      </c>
      <c r="R61" s="115">
        <f t="shared" ca="1" si="8"/>
        <v>1.0249999999999972</v>
      </c>
      <c r="S61" s="115" t="str">
        <f ca="1">IF(O61=1,"",RTD("cqg.rtd",,"StudyData", "(Vol("&amp;$E$13&amp;")when  (LocalYear("&amp;$E$13&amp;")="&amp;$D$2&amp;" AND LocalMonth("&amp;$E$13&amp;")="&amp;$C$2&amp;" AND LocalDay("&amp;$E$13&amp;")="&amp;$B$2&amp;" AND LocalHour("&amp;$E$13&amp;")="&amp;F61&amp;" AND LocalMinute("&amp;$E$13&amp;")="&amp;G61&amp;"))", "Bar", "", "Close", "5", "0", "", "", "","FALSE","T"))</f>
        <v/>
      </c>
      <c r="T61" s="115">
        <f ca="1">IF(O61=1,"",RTD("cqg.rtd",,"StudyData", "(Vol("&amp;$E$14&amp;")when  (LocalYear("&amp;$E$14&amp;")="&amp;$D$3&amp;" AND LocalMonth("&amp;$E$14&amp;")="&amp;$C$3&amp;" AND LocalDay("&amp;$E$14&amp;")="&amp;$B$3&amp;" AND LocalHour("&amp;$E$14&amp;")="&amp;F61&amp;" AND LocalMinute("&amp;$E$14&amp;")="&amp;G61&amp;"))", "Bar", "", "Close", "5", "0", "", "", "","FALSE","T"))</f>
        <v>914</v>
      </c>
      <c r="U61" s="115">
        <f ca="1">IF(O61=1,"",RTD("cqg.rtd",,"StudyData", "(Vol("&amp;$E$15&amp;")when  (LocalYear("&amp;$E$15&amp;")="&amp;$D$4&amp;" AND LocalMonth("&amp;$E$15&amp;")="&amp;$C$4&amp;" AND LocalDay("&amp;$E$15&amp;")="&amp;$B$4&amp;" AND LocalHour("&amp;$E$15&amp;")="&amp;F61&amp;" AND LocalMinute("&amp;$E$15&amp;")="&amp;G61&amp;"))", "Bar", "", "Close", "5", "0", "", "", "","FALSE","T"))</f>
        <v>1552</v>
      </c>
      <c r="V61" s="115">
        <f ca="1">IF(O61=1,"",RTD("cqg.rtd",,"StudyData", "(Vol("&amp;$E$16&amp;")when  (LocalYear("&amp;$E$16&amp;")="&amp;$D$5&amp;" AND LocalMonth("&amp;$E$16&amp;")="&amp;$C$5&amp;" AND LocalDay("&amp;$E$16&amp;")="&amp;$B$5&amp;" AND LocalHour("&amp;$E$16&amp;")="&amp;F61&amp;" AND LocalMinute("&amp;$E$16&amp;")="&amp;G61&amp;"))", "Bar", "", "Close", "5", "0", "", "", "","FALSE","T"))</f>
        <v>525</v>
      </c>
      <c r="W61" s="115">
        <f ca="1">IF(O61=1,"",RTD("cqg.rtd",,"StudyData", "(Vol("&amp;$E$17&amp;")when  (LocalYear("&amp;$E$17&amp;")="&amp;$D$6&amp;" AND LocalMonth("&amp;$E$17&amp;")="&amp;$C$6&amp;" AND LocalDay("&amp;$E$17&amp;")="&amp;$B$6&amp;" AND LocalHour("&amp;$E$17&amp;")="&amp;F61&amp;" AND LocalMinute("&amp;$E$17&amp;")="&amp;G61&amp;"))", "Bar", "", "Close", "5", "0", "", "", "","FALSE","T"))</f>
        <v>785</v>
      </c>
      <c r="X61" s="115">
        <f ca="1">IF(O61=1,"",RTD("cqg.rtd",,"StudyData", "(Vol("&amp;$E$18&amp;")when  (LocalYear("&amp;$E$18&amp;")="&amp;$D$7&amp;" AND LocalMonth("&amp;$E$18&amp;")="&amp;$C$7&amp;" AND LocalDay("&amp;$E$18&amp;")="&amp;$B$7&amp;" AND LocalHour("&amp;$E$18&amp;")="&amp;F61&amp;" AND LocalMinute("&amp;$E$18&amp;")="&amp;G61&amp;"))", "Bar", "", "Close", "5", "0", "", "", "","FALSE","T"))</f>
        <v>2234</v>
      </c>
      <c r="Y61" s="115">
        <f ca="1">IF(O61=1,"",RTD("cqg.rtd",,"StudyData", "(Vol("&amp;$E$19&amp;")when  (LocalYear("&amp;$E$19&amp;")="&amp;$D$8&amp;" AND LocalMonth("&amp;$E$19&amp;")="&amp;$C$8&amp;" AND LocalDay("&amp;$E$19&amp;")="&amp;$B$8&amp;" AND LocalHour("&amp;$E$19&amp;")="&amp;F61&amp;" AND LocalMinute("&amp;$E$19&amp;")="&amp;G61&amp;"))", "Bar", "", "Close", "5", "0", "", "", "","FALSE","T"))</f>
        <v>805</v>
      </c>
      <c r="Z61" s="115">
        <f ca="1">IF(O61=1,"",RTD("cqg.rtd",,"StudyData", "(Vol("&amp;$E$20&amp;")when  (LocalYear("&amp;$E$20&amp;")="&amp;$D$9&amp;" AND LocalMonth("&amp;$E$20&amp;")="&amp;$C$9&amp;" AND LocalDay("&amp;$E$20&amp;")="&amp;$B$9&amp;" AND LocalHour("&amp;$E$20&amp;")="&amp;F61&amp;" AND LocalMinute("&amp;$E$20&amp;")="&amp;G61&amp;"))", "Bar", "", "Close", "5", "0", "", "", "","FALSE","T"))</f>
        <v>767</v>
      </c>
      <c r="AA61" s="115">
        <f ca="1">IF(O61=1,"",RTD("cqg.rtd",,"StudyData", "(Vol("&amp;$E$21&amp;")when  (LocalYear("&amp;$E$21&amp;")="&amp;$D$10&amp;" AND LocalMonth("&amp;$E$21&amp;")="&amp;$C$10&amp;" AND LocalDay("&amp;$E$21&amp;")="&amp;$B$10&amp;" AND LocalHour("&amp;$E$21&amp;")="&amp;F61&amp;" AND LocalMinute("&amp;$E$21&amp;")="&amp;G61&amp;"))", "Bar", "", "Close", "5", "0", "", "", "","FALSE","T"))</f>
        <v>635</v>
      </c>
      <c r="AB61" s="115">
        <f ca="1">IF(O61=1,"",RTD("cqg.rtd",,"StudyData", "(Vol("&amp;$E$21&amp;")when  (LocalYear("&amp;$E$21&amp;")="&amp;$D$11&amp;" AND LocalMonth("&amp;$E$21&amp;")="&amp;$C$11&amp;" AND LocalDay("&amp;$E$21&amp;")="&amp;$B$11&amp;" AND LocalHour("&amp;$E$21&amp;")="&amp;F61&amp;" AND LocalMinute("&amp;$E$21&amp;")="&amp;G61&amp;"))", "Bar", "", "Close", "5", "0", "", "", "","FALSE","T"))</f>
        <v>772</v>
      </c>
      <c r="AC61" s="116" t="str">
        <f t="shared" ca="1" si="3"/>
        <v/>
      </c>
      <c r="AE61" s="115" t="str">
        <f ca="1">IF($R61=1,SUM($S$1:S61),"")</f>
        <v/>
      </c>
      <c r="AF61" s="115" t="str">
        <f ca="1">IF($R61=1,SUM($T$1:T61),"")</f>
        <v/>
      </c>
      <c r="AG61" s="115" t="str">
        <f ca="1">IF($R61=1,SUM($U$1:U61),"")</f>
        <v/>
      </c>
      <c r="AH61" s="115" t="str">
        <f ca="1">IF($R61=1,SUM($V$1:V61),"")</f>
        <v/>
      </c>
      <c r="AI61" s="115" t="str">
        <f ca="1">IF($R61=1,SUM($W$1:W61),"")</f>
        <v/>
      </c>
      <c r="AJ61" s="115" t="str">
        <f ca="1">IF($R61=1,SUM($X$1:X61),"")</f>
        <v/>
      </c>
      <c r="AK61" s="115" t="str">
        <f ca="1">IF($R61=1,SUM($Y$1:Y61),"")</f>
        <v/>
      </c>
      <c r="AL61" s="115" t="str">
        <f ca="1">IF($R61=1,SUM($Z$1:Z61),"")</f>
        <v/>
      </c>
      <c r="AM61" s="115" t="str">
        <f ca="1">IF($R61=1,SUM($AA$1:AA61),"")</f>
        <v/>
      </c>
      <c r="AN61" s="115" t="str">
        <f ca="1">IF($R61=1,SUM($AB$1:AB61),"")</f>
        <v/>
      </c>
      <c r="AO61" s="115" t="str">
        <f ca="1">IF($R61=1,SUM($AC$1:AC61),"")</f>
        <v/>
      </c>
      <c r="AQ61" s="120" t="str">
        <f t="shared" si="9"/>
        <v>12:20</v>
      </c>
    </row>
    <row r="62" spans="6:43" x14ac:dyDescent="0.3">
      <c r="F62" s="115">
        <f t="shared" si="11"/>
        <v>12</v>
      </c>
      <c r="G62" s="117">
        <f t="shared" si="5"/>
        <v>25</v>
      </c>
      <c r="H62" s="118">
        <f t="shared" si="6"/>
        <v>0.51736111111111105</v>
      </c>
      <c r="K62" s="116" t="str">
        <f ca="1" xml:space="preserve"> IF(O62=1,"",RTD("cqg.rtd",,"StudyData",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/>
      </c>
      <c r="L62" s="116" t="e">
        <f ca="1">IF(K62="",NA(),RTD("cqg.rtd",,"StudyData", "(Vol("&amp;$E$12&amp;")when  (LocalYear("&amp;$E$12&amp;")="&amp;$D$1&amp;" AND LocalMonth("&amp;$E$12&amp;")="&amp;$C$1&amp;" AND LocalDay("&amp;$E$12&amp;")="&amp;$B$1&amp;" AND LocalHour("&amp;$E$12&amp;")="&amp;F62&amp;" AND LocalMinute("&amp;$E$12&amp;")="&amp;G62&amp;"))", "Bar", "", "Close", "5", "0", "", "", "","FALSE","T"))</f>
        <v>#N/A</v>
      </c>
      <c r="M62" s="116">
        <f t="shared" ca="1" si="2"/>
        <v>1992.4</v>
      </c>
      <c r="O62" s="115">
        <f t="shared" si="7"/>
        <v>0</v>
      </c>
      <c r="R62" s="115">
        <f t="shared" ca="1" si="8"/>
        <v>1.0259999999999971</v>
      </c>
      <c r="S62" s="115" t="str">
        <f ca="1">IF(O62=1,"",RTD("cqg.rtd",,"StudyData", "(Vol("&amp;$E$13&amp;")when  (LocalYear("&amp;$E$13&amp;")="&amp;$D$2&amp;" AND LocalMonth("&amp;$E$13&amp;")="&amp;$C$2&amp;" AND LocalDay("&amp;$E$13&amp;")="&amp;$B$2&amp;" AND LocalHour("&amp;$E$13&amp;")="&amp;F62&amp;" AND LocalMinute("&amp;$E$13&amp;")="&amp;G62&amp;"))", "Bar", "", "Close", "5", "0", "", "", "","FALSE","T"))</f>
        <v/>
      </c>
      <c r="T62" s="115">
        <f ca="1">IF(O62=1,"",RTD("cqg.rtd",,"StudyData", "(Vol("&amp;$E$14&amp;")when  (LocalYear("&amp;$E$14&amp;")="&amp;$D$3&amp;" AND LocalMonth("&amp;$E$14&amp;")="&amp;$C$3&amp;" AND LocalDay("&amp;$E$14&amp;")="&amp;$B$3&amp;" AND LocalHour("&amp;$E$14&amp;")="&amp;F62&amp;" AND LocalMinute("&amp;$E$14&amp;")="&amp;G62&amp;"))", "Bar", "", "Close", "5", "0", "", "", "","FALSE","T"))</f>
        <v>2896</v>
      </c>
      <c r="U62" s="115">
        <f ca="1">IF(O62=1,"",RTD("cqg.rtd",,"StudyData", "(Vol("&amp;$E$15&amp;")when  (LocalYear("&amp;$E$15&amp;")="&amp;$D$4&amp;" AND LocalMonth("&amp;$E$15&amp;")="&amp;$C$4&amp;" AND LocalDay("&amp;$E$15&amp;")="&amp;$B$4&amp;" AND LocalHour("&amp;$E$15&amp;")="&amp;F62&amp;" AND LocalMinute("&amp;$E$15&amp;")="&amp;G62&amp;"))", "Bar", "", "Close", "5", "0", "", "", "","FALSE","T"))</f>
        <v>3305</v>
      </c>
      <c r="V62" s="115">
        <f ca="1">IF(O62=1,"",RTD("cqg.rtd",,"StudyData", "(Vol("&amp;$E$16&amp;")when  (LocalYear("&amp;$E$16&amp;")="&amp;$D$5&amp;" AND LocalMonth("&amp;$E$16&amp;")="&amp;$C$5&amp;" AND LocalDay("&amp;$E$16&amp;")="&amp;$B$5&amp;" AND LocalHour("&amp;$E$16&amp;")="&amp;F62&amp;" AND LocalMinute("&amp;$E$16&amp;")="&amp;G62&amp;"))", "Bar", "", "Close", "5", "0", "", "", "","FALSE","T"))</f>
        <v>2010</v>
      </c>
      <c r="W62" s="115">
        <f ca="1">IF(O62=1,"",RTD("cqg.rtd",,"StudyData", "(Vol("&amp;$E$17&amp;")when  (LocalYear("&amp;$E$17&amp;")="&amp;$D$6&amp;" AND LocalMonth("&amp;$E$17&amp;")="&amp;$C$6&amp;" AND LocalDay("&amp;$E$17&amp;")="&amp;$B$6&amp;" AND LocalHour("&amp;$E$17&amp;")="&amp;F62&amp;" AND LocalMinute("&amp;$E$17&amp;")="&amp;G62&amp;"))", "Bar", "", "Close", "5", "0", "", "", "","FALSE","T"))</f>
        <v>2362</v>
      </c>
      <c r="X62" s="115">
        <f ca="1">IF(O62=1,"",RTD("cqg.rtd",,"StudyData", "(Vol("&amp;$E$18&amp;")when  (LocalYear("&amp;$E$18&amp;")="&amp;$D$7&amp;" AND LocalMonth("&amp;$E$18&amp;")="&amp;$C$7&amp;" AND LocalDay("&amp;$E$18&amp;")="&amp;$B$7&amp;" AND LocalHour("&amp;$E$18&amp;")="&amp;F62&amp;" AND LocalMinute("&amp;$E$18&amp;")="&amp;G62&amp;"))", "Bar", "", "Close", "5", "0", "", "", "","FALSE","T"))</f>
        <v>3349</v>
      </c>
      <c r="Y62" s="115">
        <f ca="1">IF(O62=1,"",RTD("cqg.rtd",,"StudyData", "(Vol("&amp;$E$19&amp;")when  (LocalYear("&amp;$E$19&amp;")="&amp;$D$8&amp;" AND LocalMonth("&amp;$E$19&amp;")="&amp;$C$8&amp;" AND LocalDay("&amp;$E$19&amp;")="&amp;$B$8&amp;" AND LocalHour("&amp;$E$19&amp;")="&amp;F62&amp;" AND LocalMinute("&amp;$E$19&amp;")="&amp;G62&amp;"))", "Bar", "", "Close", "5", "0", "", "", "","FALSE","T"))</f>
        <v>1003</v>
      </c>
      <c r="Z62" s="115">
        <f ca="1">IF(O62=1,"",RTD("cqg.rtd",,"StudyData", "(Vol("&amp;$E$20&amp;")when  (LocalYear("&amp;$E$20&amp;")="&amp;$D$9&amp;" AND LocalMonth("&amp;$E$20&amp;")="&amp;$C$9&amp;" AND LocalDay("&amp;$E$20&amp;")="&amp;$B$9&amp;" AND LocalHour("&amp;$E$20&amp;")="&amp;F62&amp;" AND LocalMinute("&amp;$E$20&amp;")="&amp;G62&amp;"))", "Bar", "", "Close", "5", "0", "", "", "","FALSE","T"))</f>
        <v>2506</v>
      </c>
      <c r="AA62" s="115">
        <f ca="1">IF(O62=1,"",RTD("cqg.rtd",,"StudyData", "(Vol("&amp;$E$21&amp;")when  (LocalYear("&amp;$E$21&amp;")="&amp;$D$10&amp;" AND LocalMonth("&amp;$E$21&amp;")="&amp;$C$10&amp;" AND LocalDay("&amp;$E$21&amp;")="&amp;$B$10&amp;" AND LocalHour("&amp;$E$21&amp;")="&amp;F62&amp;" AND LocalMinute("&amp;$E$21&amp;")="&amp;G62&amp;"))", "Bar", "", "Close", "5", "0", "", "", "","FALSE","T"))</f>
        <v>1458</v>
      </c>
      <c r="AB62" s="115">
        <f ca="1">IF(O62=1,"",RTD("cqg.rtd",,"StudyData", "(Vol("&amp;$E$21&amp;")when  (LocalYear("&amp;$E$21&amp;")="&amp;$D$11&amp;" AND LocalMonth("&amp;$E$21&amp;")="&amp;$C$11&amp;" AND LocalDay("&amp;$E$21&amp;")="&amp;$B$11&amp;" AND LocalHour("&amp;$E$21&amp;")="&amp;F62&amp;" AND LocalMinute("&amp;$E$21&amp;")="&amp;G62&amp;"))", "Bar", "", "Close", "5", "0", "", "", "","FALSE","T"))</f>
        <v>1035</v>
      </c>
      <c r="AC62" s="116" t="str">
        <f t="shared" ca="1" si="3"/>
        <v/>
      </c>
      <c r="AE62" s="115" t="str">
        <f ca="1">IF($R62=1,SUM($S$1:S62),"")</f>
        <v/>
      </c>
      <c r="AF62" s="115" t="str">
        <f ca="1">IF($R62=1,SUM($T$1:T62),"")</f>
        <v/>
      </c>
      <c r="AG62" s="115" t="str">
        <f ca="1">IF($R62=1,SUM($U$1:U62),"")</f>
        <v/>
      </c>
      <c r="AH62" s="115" t="str">
        <f ca="1">IF($R62=1,SUM($V$1:V62),"")</f>
        <v/>
      </c>
      <c r="AI62" s="115" t="str">
        <f ca="1">IF($R62=1,SUM($W$1:W62),"")</f>
        <v/>
      </c>
      <c r="AJ62" s="115" t="str">
        <f ca="1">IF($R62=1,SUM($X$1:X62),"")</f>
        <v/>
      </c>
      <c r="AK62" s="115" t="str">
        <f ca="1">IF($R62=1,SUM($Y$1:Y62),"")</f>
        <v/>
      </c>
      <c r="AL62" s="115" t="str">
        <f ca="1">IF($R62=1,SUM($Z$1:Z62),"")</f>
        <v/>
      </c>
      <c r="AM62" s="115" t="str">
        <f ca="1">IF($R62=1,SUM($AA$1:AA62),"")</f>
        <v/>
      </c>
      <c r="AN62" s="115" t="str">
        <f ca="1">IF($R62=1,SUM($AB$1:AB62),"")</f>
        <v/>
      </c>
      <c r="AO62" s="115" t="str">
        <f ca="1">IF($R62=1,SUM($AC$1:AC62),"")</f>
        <v/>
      </c>
      <c r="AQ62" s="120" t="str">
        <f t="shared" si="9"/>
        <v>12:25</v>
      </c>
    </row>
    <row r="63" spans="6:43" x14ac:dyDescent="0.3">
      <c r="F63" s="115">
        <f t="shared" si="11"/>
        <v>12</v>
      </c>
      <c r="G63" s="117">
        <f t="shared" si="5"/>
        <v>30</v>
      </c>
      <c r="H63" s="118">
        <f t="shared" si="6"/>
        <v>0.52083333333333337</v>
      </c>
      <c r="K63" s="116" t="str">
        <f ca="1" xml:space="preserve"> IF(O63=1,"",RTD("cqg.rtd",,"StudyData",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/>
      </c>
      <c r="L63" s="116" t="e">
        <f ca="1">IF(K63="",NA(),RTD("cqg.rtd",,"StudyData", "(Vol("&amp;$E$12&amp;")when  (LocalYear("&amp;$E$12&amp;")="&amp;$D$1&amp;" AND LocalMonth("&amp;$E$12&amp;")="&amp;$C$1&amp;" AND LocalDay("&amp;$E$12&amp;")="&amp;$B$1&amp;" AND LocalHour("&amp;$E$12&amp;")="&amp;F63&amp;" AND LocalMinute("&amp;$E$12&amp;")="&amp;G63&amp;"))", "Bar", "", "Close", "5", "0", "", "", "","FALSE","T"))</f>
        <v>#N/A</v>
      </c>
      <c r="M63" s="116">
        <f t="shared" ca="1" si="2"/>
        <v>914.6</v>
      </c>
      <c r="O63" s="115">
        <f t="shared" si="7"/>
        <v>0</v>
      </c>
      <c r="R63" s="115">
        <f t="shared" ca="1" si="8"/>
        <v>1.026999999999997</v>
      </c>
      <c r="S63" s="115" t="str">
        <f ca="1">IF(O63=1,"",RTD("cqg.rtd",,"StudyData", "(Vol("&amp;$E$13&amp;")when  (LocalYear("&amp;$E$13&amp;")="&amp;$D$2&amp;" AND LocalMonth("&amp;$E$13&amp;")="&amp;$C$2&amp;" AND LocalDay("&amp;$E$13&amp;")="&amp;$B$2&amp;" AND LocalHour("&amp;$E$13&amp;")="&amp;F63&amp;" AND LocalMinute("&amp;$E$13&amp;")="&amp;G63&amp;"))", "Bar", "", "Close", "5", "0", "", "", "","FALSE","T"))</f>
        <v/>
      </c>
      <c r="T63" s="115">
        <f ca="1">IF(O63=1,"",RTD("cqg.rtd",,"StudyData", "(Vol("&amp;$E$14&amp;")when  (LocalYear("&amp;$E$14&amp;")="&amp;$D$3&amp;" AND LocalMonth("&amp;$E$14&amp;")="&amp;$C$3&amp;" AND LocalDay("&amp;$E$14&amp;")="&amp;$B$3&amp;" AND LocalHour("&amp;$E$14&amp;")="&amp;F63&amp;" AND LocalMinute("&amp;$E$14&amp;")="&amp;G63&amp;"))", "Bar", "", "Close", "5", "0", "", "", "","FALSE","T"))</f>
        <v>909</v>
      </c>
      <c r="U63" s="115">
        <f ca="1">IF(O63=1,"",RTD("cqg.rtd",,"StudyData", "(Vol("&amp;$E$15&amp;")when  (LocalYear("&amp;$E$15&amp;")="&amp;$D$4&amp;" AND LocalMonth("&amp;$E$15&amp;")="&amp;$C$4&amp;" AND LocalDay("&amp;$E$15&amp;")="&amp;$B$4&amp;" AND LocalHour("&amp;$E$15&amp;")="&amp;F63&amp;" AND LocalMinute("&amp;$E$15&amp;")="&amp;G63&amp;"))", "Bar", "", "Close", "5", "0", "", "", "","FALSE","T"))</f>
        <v>1200</v>
      </c>
      <c r="V63" s="115">
        <f ca="1">IF(O63=1,"",RTD("cqg.rtd",,"StudyData", "(Vol("&amp;$E$16&amp;")when  (LocalYear("&amp;$E$16&amp;")="&amp;$D$5&amp;" AND LocalMonth("&amp;$E$16&amp;")="&amp;$C$5&amp;" AND LocalDay("&amp;$E$16&amp;")="&amp;$B$5&amp;" AND LocalHour("&amp;$E$16&amp;")="&amp;F63&amp;" AND LocalMinute("&amp;$E$16&amp;")="&amp;G63&amp;"))", "Bar", "", "Close", "5", "0", "", "", "","FALSE","T"))</f>
        <v>604</v>
      </c>
      <c r="W63" s="115">
        <f ca="1">IF(O63=1,"",RTD("cqg.rtd",,"StudyData", "(Vol("&amp;$E$17&amp;")when  (LocalYear("&amp;$E$17&amp;")="&amp;$D$6&amp;" AND LocalMonth("&amp;$E$17&amp;")="&amp;$C$6&amp;" AND LocalDay("&amp;$E$17&amp;")="&amp;$B$6&amp;" AND LocalHour("&amp;$E$17&amp;")="&amp;F63&amp;" AND LocalMinute("&amp;$E$17&amp;")="&amp;G63&amp;"))", "Bar", "", "Close", "5", "0", "", "", "","FALSE","T"))</f>
        <v>906</v>
      </c>
      <c r="X63" s="115">
        <f ca="1">IF(O63=1,"",RTD("cqg.rtd",,"StudyData", "(Vol("&amp;$E$18&amp;")when  (LocalYear("&amp;$E$18&amp;")="&amp;$D$7&amp;" AND LocalMonth("&amp;$E$18&amp;")="&amp;$C$7&amp;" AND LocalDay("&amp;$E$18&amp;")="&amp;$B$7&amp;" AND LocalHour("&amp;$E$18&amp;")="&amp;F63&amp;" AND LocalMinute("&amp;$E$18&amp;")="&amp;G63&amp;"))", "Bar", "", "Close", "5", "0", "", "", "","FALSE","T"))</f>
        <v>1640</v>
      </c>
      <c r="Y63" s="115">
        <f ca="1">IF(O63=1,"",RTD("cqg.rtd",,"StudyData", "(Vol("&amp;$E$19&amp;")when  (LocalYear("&amp;$E$19&amp;")="&amp;$D$8&amp;" AND LocalMonth("&amp;$E$19&amp;")="&amp;$C$8&amp;" AND LocalDay("&amp;$E$19&amp;")="&amp;$B$8&amp;" AND LocalHour("&amp;$E$19&amp;")="&amp;F63&amp;" AND LocalMinute("&amp;$E$19&amp;")="&amp;G63&amp;"))", "Bar", "", "Close", "5", "0", "", "", "","FALSE","T"))</f>
        <v>502</v>
      </c>
      <c r="Z63" s="115">
        <f ca="1">IF(O63=1,"",RTD("cqg.rtd",,"StudyData", "(Vol("&amp;$E$20&amp;")when  (LocalYear("&amp;$E$20&amp;")="&amp;$D$9&amp;" AND LocalMonth("&amp;$E$20&amp;")="&amp;$C$9&amp;" AND LocalDay("&amp;$E$20&amp;")="&amp;$B$9&amp;" AND LocalHour("&amp;$E$20&amp;")="&amp;F63&amp;" AND LocalMinute("&amp;$E$20&amp;")="&amp;G63&amp;"))", "Bar", "", "Close", "5", "0", "", "", "","FALSE","T"))</f>
        <v>1149</v>
      </c>
      <c r="AA63" s="115">
        <f ca="1">IF(O63=1,"",RTD("cqg.rtd",,"StudyData", "(Vol("&amp;$E$21&amp;")when  (LocalYear("&amp;$E$21&amp;")="&amp;$D$10&amp;" AND LocalMonth("&amp;$E$21&amp;")="&amp;$C$10&amp;" AND LocalDay("&amp;$E$21&amp;")="&amp;$B$10&amp;" AND LocalHour("&amp;$E$21&amp;")="&amp;F63&amp;" AND LocalMinute("&amp;$E$21&amp;")="&amp;G63&amp;"))", "Bar", "", "Close", "5", "0", "", "", "","FALSE","T"))</f>
        <v>1579</v>
      </c>
      <c r="AB63" s="115">
        <f ca="1">IF(O63=1,"",RTD("cqg.rtd",,"StudyData", "(Vol("&amp;$E$21&amp;")when  (LocalYear("&amp;$E$21&amp;")="&amp;$D$11&amp;" AND LocalMonth("&amp;$E$21&amp;")="&amp;$C$11&amp;" AND LocalDay("&amp;$E$21&amp;")="&amp;$B$11&amp;" AND LocalHour("&amp;$E$21&amp;")="&amp;F63&amp;" AND LocalMinute("&amp;$E$21&amp;")="&amp;G63&amp;"))", "Bar", "", "Close", "5", "0", "", "", "","FALSE","T"))</f>
        <v>657</v>
      </c>
      <c r="AC63" s="116" t="str">
        <f t="shared" ca="1" si="3"/>
        <v/>
      </c>
      <c r="AE63" s="115" t="str">
        <f ca="1">IF($R63=1,SUM($S$1:S63),"")</f>
        <v/>
      </c>
      <c r="AF63" s="115" t="str">
        <f ca="1">IF($R63=1,SUM($T$1:T63),"")</f>
        <v/>
      </c>
      <c r="AG63" s="115" t="str">
        <f ca="1">IF($R63=1,SUM($U$1:U63),"")</f>
        <v/>
      </c>
      <c r="AH63" s="115" t="str">
        <f ca="1">IF($R63=1,SUM($V$1:V63),"")</f>
        <v/>
      </c>
      <c r="AI63" s="115" t="str">
        <f ca="1">IF($R63=1,SUM($W$1:W63),"")</f>
        <v/>
      </c>
      <c r="AJ63" s="115" t="str">
        <f ca="1">IF($R63=1,SUM($X$1:X63),"")</f>
        <v/>
      </c>
      <c r="AK63" s="115" t="str">
        <f ca="1">IF($R63=1,SUM($Y$1:Y63),"")</f>
        <v/>
      </c>
      <c r="AL63" s="115" t="str">
        <f ca="1">IF($R63=1,SUM($Z$1:Z63),"")</f>
        <v/>
      </c>
      <c r="AM63" s="115" t="str">
        <f ca="1">IF($R63=1,SUM($AA$1:AA63),"")</f>
        <v/>
      </c>
      <c r="AN63" s="115" t="str">
        <f ca="1">IF($R63=1,SUM($AB$1:AB63),"")</f>
        <v/>
      </c>
      <c r="AO63" s="115" t="str">
        <f ca="1">IF($R63=1,SUM($AC$1:AC63),"")</f>
        <v/>
      </c>
      <c r="AQ63" s="120" t="str">
        <f t="shared" si="9"/>
        <v>12:30</v>
      </c>
    </row>
    <row r="64" spans="6:43" x14ac:dyDescent="0.3">
      <c r="F64" s="115">
        <f t="shared" si="11"/>
        <v>12</v>
      </c>
      <c r="G64" s="117">
        <f t="shared" si="5"/>
        <v>35</v>
      </c>
      <c r="H64" s="118">
        <f t="shared" si="6"/>
        <v>0.52430555555555558</v>
      </c>
      <c r="K64" s="116" t="str">
        <f ca="1" xml:space="preserve"> IF(O64=1,"",RTD("cqg.rtd",,"StudyData",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/>
      </c>
      <c r="L64" s="116" t="e">
        <f ca="1">IF(K64="",NA(),RTD("cqg.rtd",,"StudyData", "(Vol("&amp;$E$12&amp;")when  (LocalYear("&amp;$E$12&amp;")="&amp;$D$1&amp;" AND LocalMonth("&amp;$E$12&amp;")="&amp;$C$1&amp;" AND LocalDay("&amp;$E$12&amp;")="&amp;$B$1&amp;" AND LocalHour("&amp;$E$12&amp;")="&amp;F64&amp;" AND LocalMinute("&amp;$E$12&amp;")="&amp;G64&amp;"))", "Bar", "", "Close", "5", "0", "", "", "","FALSE","T"))</f>
        <v>#N/A</v>
      </c>
      <c r="M64" s="116">
        <f t="shared" ca="1" si="2"/>
        <v>782.6</v>
      </c>
      <c r="O64" s="115">
        <f t="shared" si="7"/>
        <v>0</v>
      </c>
      <c r="R64" s="115">
        <f t="shared" ca="1" si="8"/>
        <v>1.0279999999999969</v>
      </c>
      <c r="S64" s="115" t="str">
        <f ca="1">IF(O64=1,"",RTD("cqg.rtd",,"StudyData", "(Vol("&amp;$E$13&amp;")when  (LocalYear("&amp;$E$13&amp;")="&amp;$D$2&amp;" AND LocalMonth("&amp;$E$13&amp;")="&amp;$C$2&amp;" AND LocalDay("&amp;$E$13&amp;")="&amp;$B$2&amp;" AND LocalHour("&amp;$E$13&amp;")="&amp;F64&amp;" AND LocalMinute("&amp;$E$13&amp;")="&amp;G64&amp;"))", "Bar", "", "Close", "5", "0", "", "", "","FALSE","T"))</f>
        <v/>
      </c>
      <c r="T64" s="115">
        <f ca="1">IF(O64=1,"",RTD("cqg.rtd",,"StudyData", "(Vol("&amp;$E$14&amp;")when  (LocalYear("&amp;$E$14&amp;")="&amp;$D$3&amp;" AND LocalMonth("&amp;$E$14&amp;")="&amp;$C$3&amp;" AND LocalDay("&amp;$E$14&amp;")="&amp;$B$3&amp;" AND LocalHour("&amp;$E$14&amp;")="&amp;F64&amp;" AND LocalMinute("&amp;$E$14&amp;")="&amp;G64&amp;"))", "Bar", "", "Close", "5", "0", "", "", "","FALSE","T"))</f>
        <v>416</v>
      </c>
      <c r="U64" s="115">
        <f ca="1">IF(O64=1,"",RTD("cqg.rtd",,"StudyData", "(Vol("&amp;$E$15&amp;")when  (LocalYear("&amp;$E$15&amp;")="&amp;$D$4&amp;" AND LocalMonth("&amp;$E$15&amp;")="&amp;$C$4&amp;" AND LocalDay("&amp;$E$15&amp;")="&amp;$B$4&amp;" AND LocalHour("&amp;$E$15&amp;")="&amp;F64&amp;" AND LocalMinute("&amp;$E$15&amp;")="&amp;G64&amp;"))", "Bar", "", "Close", "5", "0", "", "", "","FALSE","T"))</f>
        <v>2016</v>
      </c>
      <c r="V64" s="115">
        <f ca="1">IF(O64=1,"",RTD("cqg.rtd",,"StudyData", "(Vol("&amp;$E$16&amp;")when  (LocalYear("&amp;$E$16&amp;")="&amp;$D$5&amp;" AND LocalMonth("&amp;$E$16&amp;")="&amp;$C$5&amp;" AND LocalDay("&amp;$E$16&amp;")="&amp;$B$5&amp;" AND LocalHour("&amp;$E$16&amp;")="&amp;F64&amp;" AND LocalMinute("&amp;$E$16&amp;")="&amp;G64&amp;"))", "Bar", "", "Close", "5", "0", "", "", "","FALSE","T"))</f>
        <v>475</v>
      </c>
      <c r="W64" s="115">
        <f ca="1">IF(O64=1,"",RTD("cqg.rtd",,"StudyData", "(Vol("&amp;$E$17&amp;")when  (LocalYear("&amp;$E$17&amp;")="&amp;$D$6&amp;" AND LocalMonth("&amp;$E$17&amp;")="&amp;$C$6&amp;" AND LocalDay("&amp;$E$17&amp;")="&amp;$B$6&amp;" AND LocalHour("&amp;$E$17&amp;")="&amp;F64&amp;" AND LocalMinute("&amp;$E$17&amp;")="&amp;G64&amp;"))", "Bar", "", "Close", "5", "0", "", "", "","FALSE","T"))</f>
        <v>770</v>
      </c>
      <c r="X64" s="115">
        <f ca="1">IF(O64=1,"",RTD("cqg.rtd",,"StudyData", "(Vol("&amp;$E$18&amp;")when  (LocalYear("&amp;$E$18&amp;")="&amp;$D$7&amp;" AND LocalMonth("&amp;$E$18&amp;")="&amp;$C$7&amp;" AND LocalDay("&amp;$E$18&amp;")="&amp;$B$7&amp;" AND LocalHour("&amp;$E$18&amp;")="&amp;F64&amp;" AND LocalMinute("&amp;$E$18&amp;")="&amp;G64&amp;"))", "Bar", "", "Close", "5", "0", "", "", "","FALSE","T"))</f>
        <v>1131</v>
      </c>
      <c r="Y64" s="115">
        <f ca="1">IF(O64=1,"",RTD("cqg.rtd",,"StudyData", "(Vol("&amp;$E$19&amp;")when  (LocalYear("&amp;$E$19&amp;")="&amp;$D$8&amp;" AND LocalMonth("&amp;$E$19&amp;")="&amp;$C$8&amp;" AND LocalDay("&amp;$E$19&amp;")="&amp;$B$8&amp;" AND LocalHour("&amp;$E$19&amp;")="&amp;F64&amp;" AND LocalMinute("&amp;$E$19&amp;")="&amp;G64&amp;"))", "Bar", "", "Close", "5", "0", "", "", "","FALSE","T"))</f>
        <v>459</v>
      </c>
      <c r="Z64" s="115">
        <f ca="1">IF(O64=1,"",RTD("cqg.rtd",,"StudyData", "(Vol("&amp;$E$20&amp;")when  (LocalYear("&amp;$E$20&amp;")="&amp;$D$9&amp;" AND LocalMonth("&amp;$E$20&amp;")="&amp;$C$9&amp;" AND LocalDay("&amp;$E$20&amp;")="&amp;$B$9&amp;" AND LocalHour("&amp;$E$20&amp;")="&amp;F64&amp;" AND LocalMinute("&amp;$E$20&amp;")="&amp;G64&amp;"))", "Bar", "", "Close", "5", "0", "", "", "","FALSE","T"))</f>
        <v>249</v>
      </c>
      <c r="AA64" s="115">
        <f ca="1">IF(O64=1,"",RTD("cqg.rtd",,"StudyData", "(Vol("&amp;$E$21&amp;")when  (LocalYear("&amp;$E$21&amp;")="&amp;$D$10&amp;" AND LocalMonth("&amp;$E$21&amp;")="&amp;$C$10&amp;" AND LocalDay("&amp;$E$21&amp;")="&amp;$B$10&amp;" AND LocalHour("&amp;$E$21&amp;")="&amp;F64&amp;" AND LocalMinute("&amp;$E$21&amp;")="&amp;G64&amp;"))", "Bar", "", "Close", "5", "0", "", "", "","FALSE","T"))</f>
        <v>1799</v>
      </c>
      <c r="AB64" s="115">
        <f ca="1">IF(O64=1,"",RTD("cqg.rtd",,"StudyData", "(Vol("&amp;$E$21&amp;")when  (LocalYear("&amp;$E$21&amp;")="&amp;$D$11&amp;" AND LocalMonth("&amp;$E$21&amp;")="&amp;$C$11&amp;" AND LocalDay("&amp;$E$21&amp;")="&amp;$B$11&amp;" AND LocalHour("&amp;$E$21&amp;")="&amp;F64&amp;" AND LocalMinute("&amp;$E$21&amp;")="&amp;G64&amp;"))", "Bar", "", "Close", "5", "0", "", "", "","FALSE","T"))</f>
        <v>511</v>
      </c>
      <c r="AC64" s="116" t="str">
        <f t="shared" ca="1" si="3"/>
        <v/>
      </c>
      <c r="AE64" s="115" t="str">
        <f ca="1">IF($R64=1,SUM($S$1:S64),"")</f>
        <v/>
      </c>
      <c r="AF64" s="115" t="str">
        <f ca="1">IF($R64=1,SUM($T$1:T64),"")</f>
        <v/>
      </c>
      <c r="AG64" s="115" t="str">
        <f ca="1">IF($R64=1,SUM($U$1:U64),"")</f>
        <v/>
      </c>
      <c r="AH64" s="115" t="str">
        <f ca="1">IF($R64=1,SUM($V$1:V64),"")</f>
        <v/>
      </c>
      <c r="AI64" s="115" t="str">
        <f ca="1">IF($R64=1,SUM($W$1:W64),"")</f>
        <v/>
      </c>
      <c r="AJ64" s="115" t="str">
        <f ca="1">IF($R64=1,SUM($X$1:X64),"")</f>
        <v/>
      </c>
      <c r="AK64" s="115" t="str">
        <f ca="1">IF($R64=1,SUM($Y$1:Y64),"")</f>
        <v/>
      </c>
      <c r="AL64" s="115" t="str">
        <f ca="1">IF($R64=1,SUM($Z$1:Z64),"")</f>
        <v/>
      </c>
      <c r="AM64" s="115" t="str">
        <f ca="1">IF($R64=1,SUM($AA$1:AA64),"")</f>
        <v/>
      </c>
      <c r="AN64" s="115" t="str">
        <f ca="1">IF($R64=1,SUM($AB$1:AB64),"")</f>
        <v/>
      </c>
      <c r="AO64" s="115" t="str">
        <f ca="1">IF($R64=1,SUM($AC$1:AC64),"")</f>
        <v/>
      </c>
      <c r="AQ64" s="120" t="str">
        <f t="shared" si="9"/>
        <v>12:35</v>
      </c>
    </row>
    <row r="65" spans="6:43" x14ac:dyDescent="0.3">
      <c r="F65" s="115">
        <f t="shared" si="11"/>
        <v>12</v>
      </c>
      <c r="G65" s="117">
        <f t="shared" si="5"/>
        <v>40</v>
      </c>
      <c r="H65" s="118">
        <f t="shared" si="6"/>
        <v>0.52777777777777779</v>
      </c>
      <c r="K65" s="116" t="str">
        <f ca="1" xml:space="preserve"> IF(O65=1,"",RTD("cqg.rtd",,"StudyData",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/>
      </c>
      <c r="L65" s="116" t="e">
        <f ca="1">IF(K65="",NA(),RTD("cqg.rtd",,"StudyData", "(Vol("&amp;$E$12&amp;")when  (LocalYear("&amp;$E$12&amp;")="&amp;$D$1&amp;" AND LocalMonth("&amp;$E$12&amp;")="&amp;$C$1&amp;" AND LocalDay("&amp;$E$12&amp;")="&amp;$B$1&amp;" AND LocalHour("&amp;$E$12&amp;")="&amp;F65&amp;" AND LocalMinute("&amp;$E$12&amp;")="&amp;G65&amp;"))", "Bar", "", "Close", "5", "0", "", "", "","FALSE","T"))</f>
        <v>#N/A</v>
      </c>
      <c r="M65" s="116">
        <f t="shared" ref="M65:M81" ca="1" si="15">SUM(S65:AB65)/10</f>
        <v>539.79999999999995</v>
      </c>
      <c r="O65" s="115">
        <f t="shared" si="7"/>
        <v>0</v>
      </c>
      <c r="R65" s="115">
        <f t="shared" ca="1" si="8"/>
        <v>1.0289999999999968</v>
      </c>
      <c r="S65" s="115" t="str">
        <f ca="1">IF(O65=1,"",RTD("cqg.rtd",,"StudyData", "(Vol("&amp;$E$13&amp;")when  (LocalYear("&amp;$E$13&amp;")="&amp;$D$2&amp;" AND LocalMonth("&amp;$E$13&amp;")="&amp;$C$2&amp;" AND LocalDay("&amp;$E$13&amp;")="&amp;$B$2&amp;" AND LocalHour("&amp;$E$13&amp;")="&amp;F65&amp;" AND LocalMinute("&amp;$E$13&amp;")="&amp;G65&amp;"))", "Bar", "", "Close", "5", "0", "", "", "","FALSE","T"))</f>
        <v/>
      </c>
      <c r="T65" s="115">
        <f ca="1">IF(O65=1,"",RTD("cqg.rtd",,"StudyData", "(Vol("&amp;$E$14&amp;")when  (LocalYear("&amp;$E$14&amp;")="&amp;$D$3&amp;" AND LocalMonth("&amp;$E$14&amp;")="&amp;$C$3&amp;" AND LocalDay("&amp;$E$14&amp;")="&amp;$B$3&amp;" AND LocalHour("&amp;$E$14&amp;")="&amp;F65&amp;" AND LocalMinute("&amp;$E$14&amp;")="&amp;G65&amp;"))", "Bar", "", "Close", "5", "0", "", "", "","FALSE","T"))</f>
        <v>317</v>
      </c>
      <c r="U65" s="115">
        <f ca="1">IF(O65=1,"",RTD("cqg.rtd",,"StudyData", "(Vol("&amp;$E$15&amp;")when  (LocalYear("&amp;$E$15&amp;")="&amp;$D$4&amp;" AND LocalMonth("&amp;$E$15&amp;")="&amp;$C$4&amp;" AND LocalDay("&amp;$E$15&amp;")="&amp;$B$4&amp;" AND LocalHour("&amp;$E$15&amp;")="&amp;F65&amp;" AND LocalMinute("&amp;$E$15&amp;")="&amp;G65&amp;"))", "Bar", "", "Close", "5", "0", "", "", "","FALSE","T"))</f>
        <v>1189</v>
      </c>
      <c r="V65" s="115">
        <f ca="1">IF(O65=1,"",RTD("cqg.rtd",,"StudyData", "(Vol("&amp;$E$16&amp;")when  (LocalYear("&amp;$E$16&amp;")="&amp;$D$5&amp;" AND LocalMonth("&amp;$E$16&amp;")="&amp;$C$5&amp;" AND LocalDay("&amp;$E$16&amp;")="&amp;$B$5&amp;" AND LocalHour("&amp;$E$16&amp;")="&amp;F65&amp;" AND LocalMinute("&amp;$E$16&amp;")="&amp;G65&amp;"))", "Bar", "", "Close", "5", "0", "", "", "","FALSE","T"))</f>
        <v>418</v>
      </c>
      <c r="W65" s="115">
        <f ca="1">IF(O65=1,"",RTD("cqg.rtd",,"StudyData", "(Vol("&amp;$E$17&amp;")when  (LocalYear("&amp;$E$17&amp;")="&amp;$D$6&amp;" AND LocalMonth("&amp;$E$17&amp;")="&amp;$C$6&amp;" AND LocalDay("&amp;$E$17&amp;")="&amp;$B$6&amp;" AND LocalHour("&amp;$E$17&amp;")="&amp;F65&amp;" AND LocalMinute("&amp;$E$17&amp;")="&amp;G65&amp;"))", "Bar", "", "Close", "5", "0", "", "", "","FALSE","T"))</f>
        <v>397</v>
      </c>
      <c r="X65" s="115">
        <f ca="1">IF(O65=1,"",RTD("cqg.rtd",,"StudyData", "(Vol("&amp;$E$18&amp;")when  (LocalYear("&amp;$E$18&amp;")="&amp;$D$7&amp;" AND LocalMonth("&amp;$E$18&amp;")="&amp;$C$7&amp;" AND LocalDay("&amp;$E$18&amp;")="&amp;$B$7&amp;" AND LocalHour("&amp;$E$18&amp;")="&amp;F65&amp;" AND LocalMinute("&amp;$E$18&amp;")="&amp;G65&amp;"))", "Bar", "", "Close", "5", "0", "", "", "","FALSE","T"))</f>
        <v>928</v>
      </c>
      <c r="Y65" s="115">
        <f ca="1">IF(O65=1,"",RTD("cqg.rtd",,"StudyData", "(Vol("&amp;$E$19&amp;")when  (LocalYear("&amp;$E$19&amp;")="&amp;$D$8&amp;" AND LocalMonth("&amp;$E$19&amp;")="&amp;$C$8&amp;" AND LocalDay("&amp;$E$19&amp;")="&amp;$B$8&amp;" AND LocalHour("&amp;$E$19&amp;")="&amp;F65&amp;" AND LocalMinute("&amp;$E$19&amp;")="&amp;G65&amp;"))", "Bar", "", "Close", "5", "0", "", "", "","FALSE","T"))</f>
        <v>212</v>
      </c>
      <c r="Z65" s="115">
        <f ca="1">IF(O65=1,"",RTD("cqg.rtd",,"StudyData", "(Vol("&amp;$E$20&amp;")when  (LocalYear("&amp;$E$20&amp;")="&amp;$D$9&amp;" AND LocalMonth("&amp;$E$20&amp;")="&amp;$C$9&amp;" AND LocalDay("&amp;$E$20&amp;")="&amp;$B$9&amp;" AND LocalHour("&amp;$E$20&amp;")="&amp;F65&amp;" AND LocalMinute("&amp;$E$20&amp;")="&amp;G65&amp;"))", "Bar", "", "Close", "5", "0", "", "", "","FALSE","T"))</f>
        <v>460</v>
      </c>
      <c r="AA65" s="115">
        <f ca="1">IF(O65=1,"",RTD("cqg.rtd",,"StudyData", "(Vol("&amp;$E$21&amp;")when  (LocalYear("&amp;$E$21&amp;")="&amp;$D$10&amp;" AND LocalMonth("&amp;$E$21&amp;")="&amp;$C$10&amp;" AND LocalDay("&amp;$E$21&amp;")="&amp;$B$10&amp;" AND LocalHour("&amp;$E$21&amp;")="&amp;F65&amp;" AND LocalMinute("&amp;$E$21&amp;")="&amp;G65&amp;"))", "Bar", "", "Close", "5", "0", "", "", "","FALSE","T"))</f>
        <v>1215</v>
      </c>
      <c r="AB65" s="115">
        <f ca="1">IF(O65=1,"",RTD("cqg.rtd",,"StudyData", "(Vol("&amp;$E$21&amp;")when  (LocalYear("&amp;$E$21&amp;")="&amp;$D$11&amp;" AND LocalMonth("&amp;$E$21&amp;")="&amp;$C$11&amp;" AND LocalDay("&amp;$E$21&amp;")="&amp;$B$11&amp;" AND LocalHour("&amp;$E$21&amp;")="&amp;F65&amp;" AND LocalMinute("&amp;$E$21&amp;")="&amp;G65&amp;"))", "Bar", "", "Close", "5", "0", "", "", "","FALSE","T"))</f>
        <v>262</v>
      </c>
      <c r="AC65" s="116" t="str">
        <f t="shared" ref="AC65:AC128" ca="1" si="16">K65</f>
        <v/>
      </c>
      <c r="AE65" s="115" t="str">
        <f ca="1">IF($R65=1,SUM($S$1:S65),"")</f>
        <v/>
      </c>
      <c r="AF65" s="115" t="str">
        <f ca="1">IF($R65=1,SUM($T$1:T65),"")</f>
        <v/>
      </c>
      <c r="AG65" s="115" t="str">
        <f ca="1">IF($R65=1,SUM($U$1:U65),"")</f>
        <v/>
      </c>
      <c r="AH65" s="115" t="str">
        <f ca="1">IF($R65=1,SUM($V$1:V65),"")</f>
        <v/>
      </c>
      <c r="AI65" s="115" t="str">
        <f ca="1">IF($R65=1,SUM($W$1:W65),"")</f>
        <v/>
      </c>
      <c r="AJ65" s="115" t="str">
        <f ca="1">IF($R65=1,SUM($X$1:X65),"")</f>
        <v/>
      </c>
      <c r="AK65" s="115" t="str">
        <f ca="1">IF($R65=1,SUM($Y$1:Y65),"")</f>
        <v/>
      </c>
      <c r="AL65" s="115" t="str">
        <f ca="1">IF($R65=1,SUM($Z$1:Z65),"")</f>
        <v/>
      </c>
      <c r="AM65" s="115" t="str">
        <f ca="1">IF($R65=1,SUM($AA$1:AA65),"")</f>
        <v/>
      </c>
      <c r="AN65" s="115" t="str">
        <f ca="1">IF($R65=1,SUM($AB$1:AB65),"")</f>
        <v/>
      </c>
      <c r="AO65" s="115" t="str">
        <f ca="1">IF($R65=1,SUM($AC$1:AC65),"")</f>
        <v/>
      </c>
      <c r="AQ65" s="120" t="str">
        <f t="shared" si="9"/>
        <v>12:40</v>
      </c>
    </row>
    <row r="66" spans="6:43" x14ac:dyDescent="0.3">
      <c r="F66" s="115">
        <f t="shared" si="11"/>
        <v>12</v>
      </c>
      <c r="G66" s="117">
        <f t="shared" ref="G66:G129" si="17">IF(G65=55,0&amp;0,IF(G65=0&amp;0,G65+0&amp;5,G65+5))</f>
        <v>45</v>
      </c>
      <c r="H66" s="118">
        <f t="shared" ref="H66:H129" si="18">_xlfn.NUMBERVALUE(F66&amp;":"&amp;G66)</f>
        <v>0.53125</v>
      </c>
      <c r="K66" s="116" t="str">
        <f ca="1" xml:space="preserve"> IF(O66=1,"",RTD("cqg.rtd",,"StudyData",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/>
      </c>
      <c r="L66" s="116" t="e">
        <f ca="1">IF(K66="",NA(),RTD("cqg.rtd",,"StudyData", "(Vol("&amp;$E$12&amp;")when  (LocalYear("&amp;$E$12&amp;")="&amp;$D$1&amp;" AND LocalMonth("&amp;$E$12&amp;")="&amp;$C$1&amp;" AND LocalDay("&amp;$E$12&amp;")="&amp;$B$1&amp;" AND LocalHour("&amp;$E$12&amp;")="&amp;F66&amp;" AND LocalMinute("&amp;$E$12&amp;")="&amp;G66&amp;"))", "Bar", "", "Close", "5", "0", "", "", "","FALSE","T"))</f>
        <v>#N/A</v>
      </c>
      <c r="M66" s="116">
        <f t="shared" ca="1" si="15"/>
        <v>563.6</v>
      </c>
      <c r="O66" s="115">
        <f t="shared" ref="O66:O129" si="19">IF(H66&gt;$I$3,1,0)</f>
        <v>0</v>
      </c>
      <c r="R66" s="115">
        <f t="shared" ref="R66:R129" ca="1" si="20">IF(AND(K67="",K66&lt;&gt;""),1,0.001+R65)</f>
        <v>1.0299999999999967</v>
      </c>
      <c r="S66" s="115" t="str">
        <f ca="1">IF(O66=1,"",RTD("cqg.rtd",,"StudyData", "(Vol("&amp;$E$13&amp;")when  (LocalYear("&amp;$E$13&amp;")="&amp;$D$2&amp;" AND LocalMonth("&amp;$E$13&amp;")="&amp;$C$2&amp;" AND LocalDay("&amp;$E$13&amp;")="&amp;$B$2&amp;" AND LocalHour("&amp;$E$13&amp;")="&amp;F66&amp;" AND LocalMinute("&amp;$E$13&amp;")="&amp;G66&amp;"))", "Bar", "", "Close", "5", "0", "", "", "","FALSE","T"))</f>
        <v/>
      </c>
      <c r="T66" s="115">
        <f ca="1">IF(O66=1,"",RTD("cqg.rtd",,"StudyData", "(Vol("&amp;$E$14&amp;")when  (LocalYear("&amp;$E$14&amp;")="&amp;$D$3&amp;" AND LocalMonth("&amp;$E$14&amp;")="&amp;$C$3&amp;" AND LocalDay("&amp;$E$14&amp;")="&amp;$B$3&amp;" AND LocalHour("&amp;$E$14&amp;")="&amp;F66&amp;" AND LocalMinute("&amp;$E$14&amp;")="&amp;G66&amp;"))", "Bar", "", "Close", "5", "0", "", "", "","FALSE","T"))</f>
        <v>387</v>
      </c>
      <c r="U66" s="115">
        <f ca="1">IF(O66=1,"",RTD("cqg.rtd",,"StudyData", "(Vol("&amp;$E$15&amp;")when  (LocalYear("&amp;$E$15&amp;")="&amp;$D$4&amp;" AND LocalMonth("&amp;$E$15&amp;")="&amp;$C$4&amp;" AND LocalDay("&amp;$E$15&amp;")="&amp;$B$4&amp;" AND LocalHour("&amp;$E$15&amp;")="&amp;F66&amp;" AND LocalMinute("&amp;$E$15&amp;")="&amp;G66&amp;"))", "Bar", "", "Close", "5", "0", "", "", "","FALSE","T"))</f>
        <v>943</v>
      </c>
      <c r="V66" s="115">
        <f ca="1">IF(O66=1,"",RTD("cqg.rtd",,"StudyData", "(Vol("&amp;$E$16&amp;")when  (LocalYear("&amp;$E$16&amp;")="&amp;$D$5&amp;" AND LocalMonth("&amp;$E$16&amp;")="&amp;$C$5&amp;" AND LocalDay("&amp;$E$16&amp;")="&amp;$B$5&amp;" AND LocalHour("&amp;$E$16&amp;")="&amp;F66&amp;" AND LocalMinute("&amp;$E$16&amp;")="&amp;G66&amp;"))", "Bar", "", "Close", "5", "0", "", "", "","FALSE","T"))</f>
        <v>356</v>
      </c>
      <c r="W66" s="115">
        <f ca="1">IF(O66=1,"",RTD("cqg.rtd",,"StudyData", "(Vol("&amp;$E$17&amp;")when  (LocalYear("&amp;$E$17&amp;")="&amp;$D$6&amp;" AND LocalMonth("&amp;$E$17&amp;")="&amp;$C$6&amp;" AND LocalDay("&amp;$E$17&amp;")="&amp;$B$6&amp;" AND LocalHour("&amp;$E$17&amp;")="&amp;F66&amp;" AND LocalMinute("&amp;$E$17&amp;")="&amp;G66&amp;"))", "Bar", "", "Close", "5", "0", "", "", "","FALSE","T"))</f>
        <v>377</v>
      </c>
      <c r="X66" s="115">
        <f ca="1">IF(O66=1,"",RTD("cqg.rtd",,"StudyData", "(Vol("&amp;$E$18&amp;")when  (LocalYear("&amp;$E$18&amp;")="&amp;$D$7&amp;" AND LocalMonth("&amp;$E$18&amp;")="&amp;$C$7&amp;" AND LocalDay("&amp;$E$18&amp;")="&amp;$B$7&amp;" AND LocalHour("&amp;$E$18&amp;")="&amp;F66&amp;" AND LocalMinute("&amp;$E$18&amp;")="&amp;G66&amp;"))", "Bar", "", "Close", "5", "0", "", "", "","FALSE","T"))</f>
        <v>649</v>
      </c>
      <c r="Y66" s="115">
        <f ca="1">IF(O66=1,"",RTD("cqg.rtd",,"StudyData", "(Vol("&amp;$E$19&amp;")when  (LocalYear("&amp;$E$19&amp;")="&amp;$D$8&amp;" AND LocalMonth("&amp;$E$19&amp;")="&amp;$C$8&amp;" AND LocalDay("&amp;$E$19&amp;")="&amp;$B$8&amp;" AND LocalHour("&amp;$E$19&amp;")="&amp;F66&amp;" AND LocalMinute("&amp;$E$19&amp;")="&amp;G66&amp;"))", "Bar", "", "Close", "5", "0", "", "", "","FALSE","T"))</f>
        <v>333</v>
      </c>
      <c r="Z66" s="115">
        <f ca="1">IF(O66=1,"",RTD("cqg.rtd",,"StudyData", "(Vol("&amp;$E$20&amp;")when  (LocalYear("&amp;$E$20&amp;")="&amp;$D$9&amp;" AND LocalMonth("&amp;$E$20&amp;")="&amp;$C$9&amp;" AND LocalDay("&amp;$E$20&amp;")="&amp;$B$9&amp;" AND LocalHour("&amp;$E$20&amp;")="&amp;F66&amp;" AND LocalMinute("&amp;$E$20&amp;")="&amp;G66&amp;"))", "Bar", "", "Close", "5", "0", "", "", "","FALSE","T"))</f>
        <v>351</v>
      </c>
      <c r="AA66" s="115">
        <f ca="1">IF(O66=1,"",RTD("cqg.rtd",,"StudyData", "(Vol("&amp;$E$21&amp;")when  (LocalYear("&amp;$E$21&amp;")="&amp;$D$10&amp;" AND LocalMonth("&amp;$E$21&amp;")="&amp;$C$10&amp;" AND LocalDay("&amp;$E$21&amp;")="&amp;$B$10&amp;" AND LocalHour("&amp;$E$21&amp;")="&amp;F66&amp;" AND LocalMinute("&amp;$E$21&amp;")="&amp;G66&amp;"))", "Bar", "", "Close", "5", "0", "", "", "","FALSE","T"))</f>
        <v>1616</v>
      </c>
      <c r="AB66" s="115">
        <f ca="1">IF(O66=1,"",RTD("cqg.rtd",,"StudyData", "(Vol("&amp;$E$21&amp;")when  (LocalYear("&amp;$E$21&amp;")="&amp;$D$11&amp;" AND LocalMonth("&amp;$E$21&amp;")="&amp;$C$11&amp;" AND LocalDay("&amp;$E$21&amp;")="&amp;$B$11&amp;" AND LocalHour("&amp;$E$21&amp;")="&amp;F66&amp;" AND LocalMinute("&amp;$E$21&amp;")="&amp;G66&amp;"))", "Bar", "", "Close", "5", "0", "", "", "","FALSE","T"))</f>
        <v>624</v>
      </c>
      <c r="AC66" s="116" t="str">
        <f t="shared" ca="1" si="16"/>
        <v/>
      </c>
      <c r="AE66" s="115" t="str">
        <f ca="1">IF($R66=1,SUM($S$1:S66),"")</f>
        <v/>
      </c>
      <c r="AF66" s="115" t="str">
        <f ca="1">IF($R66=1,SUM($T$1:T66),"")</f>
        <v/>
      </c>
      <c r="AG66" s="115" t="str">
        <f ca="1">IF($R66=1,SUM($U$1:U66),"")</f>
        <v/>
      </c>
      <c r="AH66" s="115" t="str">
        <f ca="1">IF($R66=1,SUM($V$1:V66),"")</f>
        <v/>
      </c>
      <c r="AI66" s="115" t="str">
        <f ca="1">IF($R66=1,SUM($W$1:W66),"")</f>
        <v/>
      </c>
      <c r="AJ66" s="115" t="str">
        <f ca="1">IF($R66=1,SUM($X$1:X66),"")</f>
        <v/>
      </c>
      <c r="AK66" s="115" t="str">
        <f ca="1">IF($R66=1,SUM($Y$1:Y66),"")</f>
        <v/>
      </c>
      <c r="AL66" s="115" t="str">
        <f ca="1">IF($R66=1,SUM($Z$1:Z66),"")</f>
        <v/>
      </c>
      <c r="AM66" s="115" t="str">
        <f ca="1">IF($R66=1,SUM($AA$1:AA66),"")</f>
        <v/>
      </c>
      <c r="AN66" s="115" t="str">
        <f ca="1">IF($R66=1,SUM($AB$1:AB66),"")</f>
        <v/>
      </c>
      <c r="AO66" s="115" t="str">
        <f ca="1">IF($R66=1,SUM($AC$1:AC66),"")</f>
        <v/>
      </c>
      <c r="AQ66" s="120" t="str">
        <f t="shared" ref="AQ66:AQ129" si="21">F66&amp;":"&amp;G66</f>
        <v>12:45</v>
      </c>
    </row>
    <row r="67" spans="6:43" x14ac:dyDescent="0.3">
      <c r="F67" s="115">
        <f t="shared" ref="F67:F130" si="22">IF(G66=55,F66+1,F66)</f>
        <v>12</v>
      </c>
      <c r="G67" s="117">
        <f t="shared" si="17"/>
        <v>50</v>
      </c>
      <c r="H67" s="118">
        <f t="shared" si="18"/>
        <v>0.53472222222222221</v>
      </c>
      <c r="K67" s="116" t="str">
        <f ca="1" xml:space="preserve"> IF(O67=1,"",RTD("cqg.rtd",,"StudyData",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/>
      </c>
      <c r="L67" s="116" t="e">
        <f ca="1">IF(K67="",NA(),RTD("cqg.rtd",,"StudyData", "(Vol("&amp;$E$12&amp;")when  (LocalYear("&amp;$E$12&amp;")="&amp;$D$1&amp;" AND LocalMonth("&amp;$E$12&amp;")="&amp;$C$1&amp;" AND LocalDay("&amp;$E$12&amp;")="&amp;$B$1&amp;" AND LocalHour("&amp;$E$12&amp;")="&amp;F67&amp;" AND LocalMinute("&amp;$E$12&amp;")="&amp;G67&amp;"))", "Bar", "", "Close", "5", "0", "", "", "","FALSE","T"))</f>
        <v>#N/A</v>
      </c>
      <c r="M67" s="116">
        <f t="shared" ca="1" si="15"/>
        <v>385</v>
      </c>
      <c r="O67" s="115">
        <f t="shared" si="19"/>
        <v>0</v>
      </c>
      <c r="R67" s="115">
        <f t="shared" ca="1" si="20"/>
        <v>1.0309999999999966</v>
      </c>
      <c r="S67" s="115" t="str">
        <f ca="1">IF(O67=1,"",RTD("cqg.rtd",,"StudyData", "(Vol("&amp;$E$13&amp;")when  (LocalYear("&amp;$E$13&amp;")="&amp;$D$2&amp;" AND LocalMonth("&amp;$E$13&amp;")="&amp;$C$2&amp;" AND LocalDay("&amp;$E$13&amp;")="&amp;$B$2&amp;" AND LocalHour("&amp;$E$13&amp;")="&amp;F67&amp;" AND LocalMinute("&amp;$E$13&amp;")="&amp;G67&amp;"))", "Bar", "", "Close", "5", "0", "", "", "","FALSE","T"))</f>
        <v/>
      </c>
      <c r="T67" s="115">
        <f ca="1">IF(O67=1,"",RTD("cqg.rtd",,"StudyData", "(Vol("&amp;$E$14&amp;")when  (LocalYear("&amp;$E$14&amp;")="&amp;$D$3&amp;" AND LocalMonth("&amp;$E$14&amp;")="&amp;$C$3&amp;" AND LocalDay("&amp;$E$14&amp;")="&amp;$B$3&amp;" AND LocalHour("&amp;$E$14&amp;")="&amp;F67&amp;" AND LocalMinute("&amp;$E$14&amp;")="&amp;G67&amp;"))", "Bar", "", "Close", "5", "0", "", "", "","FALSE","T"))</f>
        <v>252</v>
      </c>
      <c r="U67" s="115">
        <f ca="1">IF(O67=1,"",RTD("cqg.rtd",,"StudyData", "(Vol("&amp;$E$15&amp;")when  (LocalYear("&amp;$E$15&amp;")="&amp;$D$4&amp;" AND LocalMonth("&amp;$E$15&amp;")="&amp;$C$4&amp;" AND LocalDay("&amp;$E$15&amp;")="&amp;$B$4&amp;" AND LocalHour("&amp;$E$15&amp;")="&amp;F67&amp;" AND LocalMinute("&amp;$E$15&amp;")="&amp;G67&amp;"))", "Bar", "", "Close", "5", "0", "", "", "","FALSE","T"))</f>
        <v>541</v>
      </c>
      <c r="V67" s="115">
        <f ca="1">IF(O67=1,"",RTD("cqg.rtd",,"StudyData", "(Vol("&amp;$E$16&amp;")when  (LocalYear("&amp;$E$16&amp;")="&amp;$D$5&amp;" AND LocalMonth("&amp;$E$16&amp;")="&amp;$C$5&amp;" AND LocalDay("&amp;$E$16&amp;")="&amp;$B$5&amp;" AND LocalHour("&amp;$E$16&amp;")="&amp;F67&amp;" AND LocalMinute("&amp;$E$16&amp;")="&amp;G67&amp;"))", "Bar", "", "Close", "5", "0", "", "", "","FALSE","T"))</f>
        <v>247</v>
      </c>
      <c r="W67" s="115">
        <f ca="1">IF(O67=1,"",RTD("cqg.rtd",,"StudyData", "(Vol("&amp;$E$17&amp;")when  (LocalYear("&amp;$E$17&amp;")="&amp;$D$6&amp;" AND LocalMonth("&amp;$E$17&amp;")="&amp;$C$6&amp;" AND LocalDay("&amp;$E$17&amp;")="&amp;$B$6&amp;" AND LocalHour("&amp;$E$17&amp;")="&amp;F67&amp;" AND LocalMinute("&amp;$E$17&amp;")="&amp;G67&amp;"))", "Bar", "", "Close", "5", "0", "", "", "","FALSE","T"))</f>
        <v>354</v>
      </c>
      <c r="X67" s="115">
        <f ca="1">IF(O67=1,"",RTD("cqg.rtd",,"StudyData", "(Vol("&amp;$E$18&amp;")when  (LocalYear("&amp;$E$18&amp;")="&amp;$D$7&amp;" AND LocalMonth("&amp;$E$18&amp;")="&amp;$C$7&amp;" AND LocalDay("&amp;$E$18&amp;")="&amp;$B$7&amp;" AND LocalHour("&amp;$E$18&amp;")="&amp;F67&amp;" AND LocalMinute("&amp;$E$18&amp;")="&amp;G67&amp;"))", "Bar", "", "Close", "5", "0", "", "", "","FALSE","T"))</f>
        <v>828</v>
      </c>
      <c r="Y67" s="115">
        <f ca="1">IF(O67=1,"",RTD("cqg.rtd",,"StudyData", "(Vol("&amp;$E$19&amp;")when  (LocalYear("&amp;$E$19&amp;")="&amp;$D$8&amp;" AND LocalMonth("&amp;$E$19&amp;")="&amp;$C$8&amp;" AND LocalDay("&amp;$E$19&amp;")="&amp;$B$8&amp;" AND LocalHour("&amp;$E$19&amp;")="&amp;F67&amp;" AND LocalMinute("&amp;$E$19&amp;")="&amp;G67&amp;"))", "Bar", "", "Close", "5", "0", "", "", "","FALSE","T"))</f>
        <v>353</v>
      </c>
      <c r="Z67" s="115">
        <f ca="1">IF(O67=1,"",RTD("cqg.rtd",,"StudyData", "(Vol("&amp;$E$20&amp;")when  (LocalYear("&amp;$E$20&amp;")="&amp;$D$9&amp;" AND LocalMonth("&amp;$E$20&amp;")="&amp;$C$9&amp;" AND LocalDay("&amp;$E$20&amp;")="&amp;$B$9&amp;" AND LocalHour("&amp;$E$20&amp;")="&amp;F67&amp;" AND LocalMinute("&amp;$E$20&amp;")="&amp;G67&amp;"))", "Bar", "", "Close", "5", "0", "", "", "","FALSE","T"))</f>
        <v>437</v>
      </c>
      <c r="AA67" s="115">
        <f ca="1">IF(O67=1,"",RTD("cqg.rtd",,"StudyData", "(Vol("&amp;$E$21&amp;")when  (LocalYear("&amp;$E$21&amp;")="&amp;$D$10&amp;" AND LocalMonth("&amp;$E$21&amp;")="&amp;$C$10&amp;" AND LocalDay("&amp;$E$21&amp;")="&amp;$B$10&amp;" AND LocalHour("&amp;$E$21&amp;")="&amp;F67&amp;" AND LocalMinute("&amp;$E$21&amp;")="&amp;G67&amp;"))", "Bar", "", "Close", "5", "0", "", "", "","FALSE","T"))</f>
        <v>692</v>
      </c>
      <c r="AB67" s="115">
        <f ca="1">IF(O67=1,"",RTD("cqg.rtd",,"StudyData", "(Vol("&amp;$E$21&amp;")when  (LocalYear("&amp;$E$21&amp;")="&amp;$D$11&amp;" AND LocalMonth("&amp;$E$21&amp;")="&amp;$C$11&amp;" AND LocalDay("&amp;$E$21&amp;")="&amp;$B$11&amp;" AND LocalHour("&amp;$E$21&amp;")="&amp;F67&amp;" AND LocalMinute("&amp;$E$21&amp;")="&amp;G67&amp;"))", "Bar", "", "Close", "5", "0", "", "", "","FALSE","T"))</f>
        <v>146</v>
      </c>
      <c r="AC67" s="116" t="str">
        <f t="shared" ca="1" si="16"/>
        <v/>
      </c>
      <c r="AE67" s="115" t="str">
        <f ca="1">IF($R67=1,SUM($S$1:S67),"")</f>
        <v/>
      </c>
      <c r="AF67" s="115" t="str">
        <f ca="1">IF($R67=1,SUM($T$1:T67),"")</f>
        <v/>
      </c>
      <c r="AG67" s="115" t="str">
        <f ca="1">IF($R67=1,SUM($U$1:U67),"")</f>
        <v/>
      </c>
      <c r="AH67" s="115" t="str">
        <f ca="1">IF($R67=1,SUM($V$1:V67),"")</f>
        <v/>
      </c>
      <c r="AI67" s="115" t="str">
        <f ca="1">IF($R67=1,SUM($W$1:W67),"")</f>
        <v/>
      </c>
      <c r="AJ67" s="115" t="str">
        <f ca="1">IF($R67=1,SUM($X$1:X67),"")</f>
        <v/>
      </c>
      <c r="AK67" s="115" t="str">
        <f ca="1">IF($R67=1,SUM($Y$1:Y67),"")</f>
        <v/>
      </c>
      <c r="AL67" s="115" t="str">
        <f ca="1">IF($R67=1,SUM($Z$1:Z67),"")</f>
        <v/>
      </c>
      <c r="AM67" s="115" t="str">
        <f ca="1">IF($R67=1,SUM($AA$1:AA67),"")</f>
        <v/>
      </c>
      <c r="AN67" s="115" t="str">
        <f ca="1">IF($R67=1,SUM($AB$1:AB67),"")</f>
        <v/>
      </c>
      <c r="AO67" s="115" t="str">
        <f ca="1">IF($R67=1,SUM($AC$1:AC67),"")</f>
        <v/>
      </c>
      <c r="AQ67" s="120" t="str">
        <f t="shared" si="21"/>
        <v>12:50</v>
      </c>
    </row>
    <row r="68" spans="6:43" x14ac:dyDescent="0.3">
      <c r="F68" s="115">
        <f t="shared" si="22"/>
        <v>12</v>
      </c>
      <c r="G68" s="117">
        <f t="shared" si="17"/>
        <v>55</v>
      </c>
      <c r="H68" s="118">
        <f t="shared" si="18"/>
        <v>0.53819444444444442</v>
      </c>
      <c r="K68" s="116" t="str">
        <f ca="1" xml:space="preserve"> IF(O68=1,"",RTD("cqg.rtd",,"StudyData",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/>
      </c>
      <c r="L68" s="116" t="e">
        <f ca="1">IF(K68="",NA(),RTD("cqg.rtd",,"StudyData", "(Vol("&amp;$E$12&amp;")when  (LocalYear("&amp;$E$12&amp;")="&amp;$D$1&amp;" AND LocalMonth("&amp;$E$12&amp;")="&amp;$C$1&amp;" AND LocalDay("&amp;$E$12&amp;")="&amp;$B$1&amp;" AND LocalHour("&amp;$E$12&amp;")="&amp;F68&amp;" AND LocalMinute("&amp;$E$12&amp;")="&amp;G68&amp;"))", "Bar", "", "Close", "5", "0", "", "", "","FALSE","T"))</f>
        <v>#N/A</v>
      </c>
      <c r="M68" s="116">
        <f t="shared" ca="1" si="15"/>
        <v>692.6</v>
      </c>
      <c r="O68" s="115">
        <f t="shared" si="19"/>
        <v>0</v>
      </c>
      <c r="R68" s="115">
        <f t="shared" ca="1" si="20"/>
        <v>1.0319999999999965</v>
      </c>
      <c r="S68" s="115" t="str">
        <f ca="1">IF(O68=1,"",RTD("cqg.rtd",,"StudyData", "(Vol("&amp;$E$13&amp;")when  (LocalYear("&amp;$E$13&amp;")="&amp;$D$2&amp;" AND LocalMonth("&amp;$E$13&amp;")="&amp;$C$2&amp;" AND LocalDay("&amp;$E$13&amp;")="&amp;$B$2&amp;" AND LocalHour("&amp;$E$13&amp;")="&amp;F68&amp;" AND LocalMinute("&amp;$E$13&amp;")="&amp;G68&amp;"))", "Bar", "", "Close", "5", "0", "", "", "","FALSE","T"))</f>
        <v/>
      </c>
      <c r="T68" s="115">
        <f ca="1">IF(O68=1,"",RTD("cqg.rtd",,"StudyData", "(Vol("&amp;$E$14&amp;")when  (LocalYear("&amp;$E$14&amp;")="&amp;$D$3&amp;" AND LocalMonth("&amp;$E$14&amp;")="&amp;$C$3&amp;" AND LocalDay("&amp;$E$14&amp;")="&amp;$B$3&amp;" AND LocalHour("&amp;$E$14&amp;")="&amp;F68&amp;" AND LocalMinute("&amp;$E$14&amp;")="&amp;G68&amp;"))", "Bar", "", "Close", "5", "0", "", "", "","FALSE","T"))</f>
        <v>406</v>
      </c>
      <c r="U68" s="115">
        <f ca="1">IF(O68=1,"",RTD("cqg.rtd",,"StudyData", "(Vol("&amp;$E$15&amp;")when  (LocalYear("&amp;$E$15&amp;")="&amp;$D$4&amp;" AND LocalMonth("&amp;$E$15&amp;")="&amp;$C$4&amp;" AND LocalDay("&amp;$E$15&amp;")="&amp;$B$4&amp;" AND LocalHour("&amp;$E$15&amp;")="&amp;F68&amp;" AND LocalMinute("&amp;$E$15&amp;")="&amp;G68&amp;"))", "Bar", "", "Close", "5", "0", "", "", "","FALSE","T"))</f>
        <v>759</v>
      </c>
      <c r="V68" s="115">
        <f ca="1">IF(O68=1,"",RTD("cqg.rtd",,"StudyData", "(Vol("&amp;$E$16&amp;")when  (LocalYear("&amp;$E$16&amp;")="&amp;$D$5&amp;" AND LocalMonth("&amp;$E$16&amp;")="&amp;$C$5&amp;" AND LocalDay("&amp;$E$16&amp;")="&amp;$B$5&amp;" AND LocalHour("&amp;$E$16&amp;")="&amp;F68&amp;" AND LocalMinute("&amp;$E$16&amp;")="&amp;G68&amp;"))", "Bar", "", "Close", "5", "0", "", "", "","FALSE","T"))</f>
        <v>284</v>
      </c>
      <c r="W68" s="115">
        <f ca="1">IF(O68=1,"",RTD("cqg.rtd",,"StudyData", "(Vol("&amp;$E$17&amp;")when  (LocalYear("&amp;$E$17&amp;")="&amp;$D$6&amp;" AND LocalMonth("&amp;$E$17&amp;")="&amp;$C$6&amp;" AND LocalDay("&amp;$E$17&amp;")="&amp;$B$6&amp;" AND LocalHour("&amp;$E$17&amp;")="&amp;F68&amp;" AND LocalMinute("&amp;$E$17&amp;")="&amp;G68&amp;"))", "Bar", "", "Close", "5", "0", "", "", "","FALSE","T"))</f>
        <v>490</v>
      </c>
      <c r="X68" s="115">
        <f ca="1">IF(O68=1,"",RTD("cqg.rtd",,"StudyData", "(Vol("&amp;$E$18&amp;")when  (LocalYear("&amp;$E$18&amp;")="&amp;$D$7&amp;" AND LocalMonth("&amp;$E$18&amp;")="&amp;$C$7&amp;" AND LocalDay("&amp;$E$18&amp;")="&amp;$B$7&amp;" AND LocalHour("&amp;$E$18&amp;")="&amp;F68&amp;" AND LocalMinute("&amp;$E$18&amp;")="&amp;G68&amp;"))", "Bar", "", "Close", "5", "0", "", "", "","FALSE","T"))</f>
        <v>1928</v>
      </c>
      <c r="Y68" s="115">
        <f ca="1">IF(O68=1,"",RTD("cqg.rtd",,"StudyData", "(Vol("&amp;$E$19&amp;")when  (LocalYear("&amp;$E$19&amp;")="&amp;$D$8&amp;" AND LocalMonth("&amp;$E$19&amp;")="&amp;$C$8&amp;" AND LocalDay("&amp;$E$19&amp;")="&amp;$B$8&amp;" AND LocalHour("&amp;$E$19&amp;")="&amp;F68&amp;" AND LocalMinute("&amp;$E$19&amp;")="&amp;G68&amp;"))", "Bar", "", "Close", "5", "0", "", "", "","FALSE","T"))</f>
        <v>200</v>
      </c>
      <c r="Z68" s="115">
        <f ca="1">IF(O68=1,"",RTD("cqg.rtd",,"StudyData", "(Vol("&amp;$E$20&amp;")when  (LocalYear("&amp;$E$20&amp;")="&amp;$D$9&amp;" AND LocalMonth("&amp;$E$20&amp;")="&amp;$C$9&amp;" AND LocalDay("&amp;$E$20&amp;")="&amp;$B$9&amp;" AND LocalHour("&amp;$E$20&amp;")="&amp;F68&amp;" AND LocalMinute("&amp;$E$20&amp;")="&amp;G68&amp;"))", "Bar", "", "Close", "5", "0", "", "", "","FALSE","T"))</f>
        <v>265</v>
      </c>
      <c r="AA68" s="115">
        <f ca="1">IF(O68=1,"",RTD("cqg.rtd",,"StudyData", "(Vol("&amp;$E$21&amp;")when  (LocalYear("&amp;$E$21&amp;")="&amp;$D$10&amp;" AND LocalMonth("&amp;$E$21&amp;")="&amp;$C$10&amp;" AND LocalDay("&amp;$E$21&amp;")="&amp;$B$10&amp;" AND LocalHour("&amp;$E$21&amp;")="&amp;F68&amp;" AND LocalMinute("&amp;$E$21&amp;")="&amp;G68&amp;"))", "Bar", "", "Close", "5", "0", "", "", "","FALSE","T"))</f>
        <v>2217</v>
      </c>
      <c r="AB68" s="115">
        <f ca="1">IF(O68=1,"",RTD("cqg.rtd",,"StudyData", "(Vol("&amp;$E$21&amp;")when  (LocalYear("&amp;$E$21&amp;")="&amp;$D$11&amp;" AND LocalMonth("&amp;$E$21&amp;")="&amp;$C$11&amp;" AND LocalDay("&amp;$E$21&amp;")="&amp;$B$11&amp;" AND LocalHour("&amp;$E$21&amp;")="&amp;F68&amp;" AND LocalMinute("&amp;$E$21&amp;")="&amp;G68&amp;"))", "Bar", "", "Close", "5", "0", "", "", "","FALSE","T"))</f>
        <v>377</v>
      </c>
      <c r="AC68" s="116" t="str">
        <f t="shared" ca="1" si="16"/>
        <v/>
      </c>
      <c r="AE68" s="115" t="str">
        <f ca="1">IF($R68=1,SUM($S$1:S68),"")</f>
        <v/>
      </c>
      <c r="AF68" s="115" t="str">
        <f ca="1">IF($R68=1,SUM($T$1:T68),"")</f>
        <v/>
      </c>
      <c r="AG68" s="115" t="str">
        <f ca="1">IF($R68=1,SUM($U$1:U68),"")</f>
        <v/>
      </c>
      <c r="AH68" s="115" t="str">
        <f ca="1">IF($R68=1,SUM($V$1:V68),"")</f>
        <v/>
      </c>
      <c r="AI68" s="115" t="str">
        <f ca="1">IF($R68=1,SUM($W$1:W68),"")</f>
        <v/>
      </c>
      <c r="AJ68" s="115" t="str">
        <f ca="1">IF($R68=1,SUM($X$1:X68),"")</f>
        <v/>
      </c>
      <c r="AK68" s="115" t="str">
        <f ca="1">IF($R68=1,SUM($Y$1:Y68),"")</f>
        <v/>
      </c>
      <c r="AL68" s="115" t="str">
        <f ca="1">IF($R68=1,SUM($Z$1:Z68),"")</f>
        <v/>
      </c>
      <c r="AM68" s="115" t="str">
        <f ca="1">IF($R68=1,SUM($AA$1:AA68),"")</f>
        <v/>
      </c>
      <c r="AN68" s="115" t="str">
        <f ca="1">IF($R68=1,SUM($AB$1:AB68),"")</f>
        <v/>
      </c>
      <c r="AO68" s="115" t="str">
        <f ca="1">IF($R68=1,SUM($AC$1:AC68),"")</f>
        <v/>
      </c>
      <c r="AQ68" s="120" t="str">
        <f t="shared" si="21"/>
        <v>12:55</v>
      </c>
    </row>
    <row r="69" spans="6:43" x14ac:dyDescent="0.3">
      <c r="F69" s="115">
        <f t="shared" si="22"/>
        <v>13</v>
      </c>
      <c r="G69" s="117" t="str">
        <f t="shared" si="17"/>
        <v>00</v>
      </c>
      <c r="H69" s="118">
        <f t="shared" si="18"/>
        <v>0.54166666666666663</v>
      </c>
      <c r="K69" s="116" t="str">
        <f ca="1" xml:space="preserve"> IF(O69=1,"",RTD("cqg.rtd",,"StudyData",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/>
      </c>
      <c r="L69" s="116" t="e">
        <f ca="1">IF(K69="",NA(),RTD("cqg.rtd",,"StudyData", "(Vol("&amp;$E$12&amp;")when  (LocalYear("&amp;$E$12&amp;")="&amp;$D$1&amp;" AND LocalMonth("&amp;$E$12&amp;")="&amp;$C$1&amp;" AND LocalDay("&amp;$E$12&amp;")="&amp;$B$1&amp;" AND LocalHour("&amp;$E$12&amp;")="&amp;F69&amp;" AND LocalMinute("&amp;$E$12&amp;")="&amp;G69&amp;"))", "Bar", "", "Close", "5", "0", "", "", "","FALSE","T"))</f>
        <v>#N/A</v>
      </c>
      <c r="M69" s="116">
        <f t="shared" ca="1" si="15"/>
        <v>653.70000000000005</v>
      </c>
      <c r="O69" s="115">
        <f t="shared" si="19"/>
        <v>0</v>
      </c>
      <c r="R69" s="115">
        <f t="shared" ca="1" si="20"/>
        <v>1.0329999999999964</v>
      </c>
      <c r="S69" s="115" t="str">
        <f ca="1">IF(O69=1,"",RTD("cqg.rtd",,"StudyData", "(Vol("&amp;$E$13&amp;")when  (LocalYear("&amp;$E$13&amp;")="&amp;$D$2&amp;" AND LocalMonth("&amp;$E$13&amp;")="&amp;$C$2&amp;" AND LocalDay("&amp;$E$13&amp;")="&amp;$B$2&amp;" AND LocalHour("&amp;$E$13&amp;")="&amp;F69&amp;" AND LocalMinute("&amp;$E$13&amp;")="&amp;G69&amp;"))", "Bar", "", "Close", "5", "0", "", "", "","FALSE","T"))</f>
        <v/>
      </c>
      <c r="T69" s="115">
        <f ca="1">IF(O69=1,"",RTD("cqg.rtd",,"StudyData", "(Vol("&amp;$E$14&amp;")when  (LocalYear("&amp;$E$14&amp;")="&amp;$D$3&amp;" AND LocalMonth("&amp;$E$14&amp;")="&amp;$C$3&amp;" AND LocalDay("&amp;$E$14&amp;")="&amp;$B$3&amp;" AND LocalHour("&amp;$E$14&amp;")="&amp;F69&amp;" AND LocalMinute("&amp;$E$14&amp;")="&amp;G69&amp;"))", "Bar", "", "Close", "5", "0", "", "", "","FALSE","T"))</f>
        <v>352</v>
      </c>
      <c r="U69" s="115">
        <f ca="1">IF(O69=1,"",RTD("cqg.rtd",,"StudyData", "(Vol("&amp;$E$15&amp;")when  (LocalYear("&amp;$E$15&amp;")="&amp;$D$4&amp;" AND LocalMonth("&amp;$E$15&amp;")="&amp;$C$4&amp;" AND LocalDay("&amp;$E$15&amp;")="&amp;$B$4&amp;" AND LocalHour("&amp;$E$15&amp;")="&amp;F69&amp;" AND LocalMinute("&amp;$E$15&amp;")="&amp;G69&amp;"))", "Bar", "", "Close", "5", "0", "", "", "","FALSE","T"))</f>
        <v>562</v>
      </c>
      <c r="V69" s="115">
        <f ca="1">IF(O69=1,"",RTD("cqg.rtd",,"StudyData", "(Vol("&amp;$E$16&amp;")when  (LocalYear("&amp;$E$16&amp;")="&amp;$D$5&amp;" AND LocalMonth("&amp;$E$16&amp;")="&amp;$C$5&amp;" AND LocalDay("&amp;$E$16&amp;")="&amp;$B$5&amp;" AND LocalHour("&amp;$E$16&amp;")="&amp;F69&amp;" AND LocalMinute("&amp;$E$16&amp;")="&amp;G69&amp;"))", "Bar", "", "Close", "5", "0", "", "", "","FALSE","T"))</f>
        <v>390</v>
      </c>
      <c r="W69" s="115">
        <f ca="1">IF(O69=1,"",RTD("cqg.rtd",,"StudyData", "(Vol("&amp;$E$17&amp;")when  (LocalYear("&amp;$E$17&amp;")="&amp;$D$6&amp;" AND LocalMonth("&amp;$E$17&amp;")="&amp;$C$6&amp;" AND LocalDay("&amp;$E$17&amp;")="&amp;$B$6&amp;" AND LocalHour("&amp;$E$17&amp;")="&amp;F69&amp;" AND LocalMinute("&amp;$E$17&amp;")="&amp;G69&amp;"))", "Bar", "", "Close", "5", "0", "", "", "","FALSE","T"))</f>
        <v>787</v>
      </c>
      <c r="X69" s="115">
        <f ca="1">IF(O69=1,"",RTD("cqg.rtd",,"StudyData", "(Vol("&amp;$E$18&amp;")when  (LocalYear("&amp;$E$18&amp;")="&amp;$D$7&amp;" AND LocalMonth("&amp;$E$18&amp;")="&amp;$C$7&amp;" AND LocalDay("&amp;$E$18&amp;")="&amp;$B$7&amp;" AND LocalHour("&amp;$E$18&amp;")="&amp;F69&amp;" AND LocalMinute("&amp;$E$18&amp;")="&amp;G69&amp;"))", "Bar", "", "Close", "5", "0", "", "", "","FALSE","T"))</f>
        <v>2672</v>
      </c>
      <c r="Y69" s="115">
        <f ca="1">IF(O69=1,"",RTD("cqg.rtd",,"StudyData", "(Vol("&amp;$E$19&amp;")when  (LocalYear("&amp;$E$19&amp;")="&amp;$D$8&amp;" AND LocalMonth("&amp;$E$19&amp;")="&amp;$C$8&amp;" AND LocalDay("&amp;$E$19&amp;")="&amp;$B$8&amp;" AND LocalHour("&amp;$E$19&amp;")="&amp;F69&amp;" AND LocalMinute("&amp;$E$19&amp;")="&amp;G69&amp;"))", "Bar", "", "Close", "5", "0", "", "", "","FALSE","T"))</f>
        <v>361</v>
      </c>
      <c r="Z69" s="115">
        <f ca="1">IF(O69=1,"",RTD("cqg.rtd",,"StudyData", "(Vol("&amp;$E$20&amp;")when  (LocalYear("&amp;$E$20&amp;")="&amp;$D$9&amp;" AND LocalMonth("&amp;$E$20&amp;")="&amp;$C$9&amp;" AND LocalDay("&amp;$E$20&amp;")="&amp;$B$9&amp;" AND LocalHour("&amp;$E$20&amp;")="&amp;F69&amp;" AND LocalMinute("&amp;$E$20&amp;")="&amp;G69&amp;"))", "Bar", "", "Close", "5", "0", "", "", "","FALSE","T"))</f>
        <v>192</v>
      </c>
      <c r="AA69" s="115">
        <f ca="1">IF(O69=1,"",RTD("cqg.rtd",,"StudyData", "(Vol("&amp;$E$21&amp;")when  (LocalYear("&amp;$E$21&amp;")="&amp;$D$10&amp;" AND LocalMonth("&amp;$E$21&amp;")="&amp;$C$10&amp;" AND LocalDay("&amp;$E$21&amp;")="&amp;$B$10&amp;" AND LocalHour("&amp;$E$21&amp;")="&amp;F69&amp;" AND LocalMinute("&amp;$E$21&amp;")="&amp;G69&amp;"))", "Bar", "", "Close", "5", "0", "", "", "","FALSE","T"))</f>
        <v>1015</v>
      </c>
      <c r="AB69" s="115">
        <f ca="1">IF(O69=1,"",RTD("cqg.rtd",,"StudyData", "(Vol("&amp;$E$21&amp;")when  (LocalYear("&amp;$E$21&amp;")="&amp;$D$11&amp;" AND LocalMonth("&amp;$E$21&amp;")="&amp;$C$11&amp;" AND LocalDay("&amp;$E$21&amp;")="&amp;$B$11&amp;" AND LocalHour("&amp;$E$21&amp;")="&amp;F69&amp;" AND LocalMinute("&amp;$E$21&amp;")="&amp;G69&amp;"))", "Bar", "", "Close", "5", "0", "", "", "","FALSE","T"))</f>
        <v>206</v>
      </c>
      <c r="AC69" s="116" t="str">
        <f t="shared" ca="1" si="16"/>
        <v/>
      </c>
      <c r="AE69" s="115" t="str">
        <f ca="1">IF($R69=1,SUM($S$1:S69),"")</f>
        <v/>
      </c>
      <c r="AF69" s="115" t="str">
        <f ca="1">IF($R69=1,SUM($T$1:T69),"")</f>
        <v/>
      </c>
      <c r="AG69" s="115" t="str">
        <f ca="1">IF($R69=1,SUM($U$1:U69),"")</f>
        <v/>
      </c>
      <c r="AH69" s="115" t="str">
        <f ca="1">IF($R69=1,SUM($V$1:V69),"")</f>
        <v/>
      </c>
      <c r="AI69" s="115" t="str">
        <f ca="1">IF($R69=1,SUM($W$1:W69),"")</f>
        <v/>
      </c>
      <c r="AJ69" s="115" t="str">
        <f ca="1">IF($R69=1,SUM($X$1:X69),"")</f>
        <v/>
      </c>
      <c r="AK69" s="115" t="str">
        <f ca="1">IF($R69=1,SUM($Y$1:Y69),"")</f>
        <v/>
      </c>
      <c r="AL69" s="115" t="str">
        <f ca="1">IF($R69=1,SUM($Z$1:Z69),"")</f>
        <v/>
      </c>
      <c r="AM69" s="115" t="str">
        <f ca="1">IF($R69=1,SUM($AA$1:AA69),"")</f>
        <v/>
      </c>
      <c r="AN69" s="115" t="str">
        <f ca="1">IF($R69=1,SUM($AB$1:AB69),"")</f>
        <v/>
      </c>
      <c r="AO69" s="115" t="str">
        <f ca="1">IF($R69=1,SUM($AC$1:AC69),"")</f>
        <v/>
      </c>
      <c r="AQ69" s="120" t="str">
        <f t="shared" si="21"/>
        <v>13:00</v>
      </c>
    </row>
    <row r="70" spans="6:43" x14ac:dyDescent="0.3">
      <c r="F70" s="115">
        <f t="shared" si="22"/>
        <v>13</v>
      </c>
      <c r="G70" s="117" t="str">
        <f t="shared" si="17"/>
        <v>05</v>
      </c>
      <c r="H70" s="118">
        <f t="shared" si="18"/>
        <v>0.54513888888888895</v>
      </c>
      <c r="K70" s="116" t="str">
        <f ca="1" xml:space="preserve"> IF(O70=1,"",RTD("cqg.rtd",,"StudyData",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/>
      </c>
      <c r="L70" s="116" t="e">
        <f ca="1">IF(K70="",NA(),RTD("cqg.rtd",,"StudyData", "(Vol("&amp;$E$12&amp;")when  (LocalYear("&amp;$E$12&amp;")="&amp;$D$1&amp;" AND LocalMonth("&amp;$E$12&amp;")="&amp;$C$1&amp;" AND LocalDay("&amp;$E$12&amp;")="&amp;$B$1&amp;" AND LocalHour("&amp;$E$12&amp;")="&amp;F70&amp;" AND LocalMinute("&amp;$E$12&amp;")="&amp;G70&amp;"))", "Bar", "", "Close", "5", "0", "", "", "","FALSE","T"))</f>
        <v>#N/A</v>
      </c>
      <c r="M70" s="116">
        <f t="shared" ca="1" si="15"/>
        <v>466.8</v>
      </c>
      <c r="O70" s="115">
        <f t="shared" si="19"/>
        <v>0</v>
      </c>
      <c r="R70" s="115">
        <f t="shared" ca="1" si="20"/>
        <v>1.0339999999999963</v>
      </c>
      <c r="S70" s="115" t="str">
        <f ca="1">IF(O70=1,"",RTD("cqg.rtd",,"StudyData", "(Vol("&amp;$E$13&amp;")when  (LocalYear("&amp;$E$13&amp;")="&amp;$D$2&amp;" AND LocalMonth("&amp;$E$13&amp;")="&amp;$C$2&amp;" AND LocalDay("&amp;$E$13&amp;")="&amp;$B$2&amp;" AND LocalHour("&amp;$E$13&amp;")="&amp;F70&amp;" AND LocalMinute("&amp;$E$13&amp;")="&amp;G70&amp;"))", "Bar", "", "Close", "5", "0", "", "", "","FALSE","T"))</f>
        <v/>
      </c>
      <c r="T70" s="115">
        <f ca="1">IF(O70=1,"",RTD("cqg.rtd",,"StudyData", "(Vol("&amp;$E$14&amp;")when  (LocalYear("&amp;$E$14&amp;")="&amp;$D$3&amp;" AND LocalMonth("&amp;$E$14&amp;")="&amp;$C$3&amp;" AND LocalDay("&amp;$E$14&amp;")="&amp;$B$3&amp;" AND LocalHour("&amp;$E$14&amp;")="&amp;F70&amp;" AND LocalMinute("&amp;$E$14&amp;")="&amp;G70&amp;"))", "Bar", "", "Close", "5", "0", "", "", "","FALSE","T"))</f>
        <v>459</v>
      </c>
      <c r="U70" s="115">
        <f ca="1">IF(O70=1,"",RTD("cqg.rtd",,"StudyData", "(Vol("&amp;$E$15&amp;")when  (LocalYear("&amp;$E$15&amp;")="&amp;$D$4&amp;" AND LocalMonth("&amp;$E$15&amp;")="&amp;$C$4&amp;" AND LocalDay("&amp;$E$15&amp;")="&amp;$B$4&amp;" AND LocalHour("&amp;$E$15&amp;")="&amp;F70&amp;" AND LocalMinute("&amp;$E$15&amp;")="&amp;G70&amp;"))", "Bar", "", "Close", "5", "0", "", "", "","FALSE","T"))</f>
        <v>262</v>
      </c>
      <c r="V70" s="115">
        <f ca="1">IF(O70=1,"",RTD("cqg.rtd",,"StudyData", "(Vol("&amp;$E$16&amp;")when  (LocalYear("&amp;$E$16&amp;")="&amp;$D$5&amp;" AND LocalMonth("&amp;$E$16&amp;")="&amp;$C$5&amp;" AND LocalDay("&amp;$E$16&amp;")="&amp;$B$5&amp;" AND LocalHour("&amp;$E$16&amp;")="&amp;F70&amp;" AND LocalMinute("&amp;$E$16&amp;")="&amp;G70&amp;"))", "Bar", "", "Close", "5", "0", "", "", "","FALSE","T"))</f>
        <v>152</v>
      </c>
      <c r="W70" s="115">
        <f ca="1">IF(O70=1,"",RTD("cqg.rtd",,"StudyData", "(Vol("&amp;$E$17&amp;")when  (LocalYear("&amp;$E$17&amp;")="&amp;$D$6&amp;" AND LocalMonth("&amp;$E$17&amp;")="&amp;$C$6&amp;" AND LocalDay("&amp;$E$17&amp;")="&amp;$B$6&amp;" AND LocalHour("&amp;$E$17&amp;")="&amp;F70&amp;" AND LocalMinute("&amp;$E$17&amp;")="&amp;G70&amp;"))", "Bar", "", "Close", "5", "0", "", "", "","FALSE","T"))</f>
        <v>1087</v>
      </c>
      <c r="X70" s="115">
        <f ca="1">IF(O70=1,"",RTD("cqg.rtd",,"StudyData", "(Vol("&amp;$E$18&amp;")when  (LocalYear("&amp;$E$18&amp;")="&amp;$D$7&amp;" AND LocalMonth("&amp;$E$18&amp;")="&amp;$C$7&amp;" AND LocalDay("&amp;$E$18&amp;")="&amp;$B$7&amp;" AND LocalHour("&amp;$E$18&amp;")="&amp;F70&amp;" AND LocalMinute("&amp;$E$18&amp;")="&amp;G70&amp;"))", "Bar", "", "Close", "5", "0", "", "", "","FALSE","T"))</f>
        <v>1331</v>
      </c>
      <c r="Y70" s="115">
        <f ca="1">IF(O70=1,"",RTD("cqg.rtd",,"StudyData", "(Vol("&amp;$E$19&amp;")when  (LocalYear("&amp;$E$19&amp;")="&amp;$D$8&amp;" AND LocalMonth("&amp;$E$19&amp;")="&amp;$C$8&amp;" AND LocalDay("&amp;$E$19&amp;")="&amp;$B$8&amp;" AND LocalHour("&amp;$E$19&amp;")="&amp;F70&amp;" AND LocalMinute("&amp;$E$19&amp;")="&amp;G70&amp;"))", "Bar", "", "Close", "5", "0", "", "", "","FALSE","T"))</f>
        <v>176</v>
      </c>
      <c r="Z70" s="115">
        <f ca="1">IF(O70=1,"",RTD("cqg.rtd",,"StudyData", "(Vol("&amp;$E$20&amp;")when  (LocalYear("&amp;$E$20&amp;")="&amp;$D$9&amp;" AND LocalMonth("&amp;$E$20&amp;")="&amp;$C$9&amp;" AND LocalDay("&amp;$E$20&amp;")="&amp;$B$9&amp;" AND LocalHour("&amp;$E$20&amp;")="&amp;F70&amp;" AND LocalMinute("&amp;$E$20&amp;")="&amp;G70&amp;"))", "Bar", "", "Close", "5", "0", "", "", "","FALSE","T"))</f>
        <v>266</v>
      </c>
      <c r="AA70" s="115">
        <f ca="1">IF(O70=1,"",RTD("cqg.rtd",,"StudyData", "(Vol("&amp;$E$21&amp;")when  (LocalYear("&amp;$E$21&amp;")="&amp;$D$10&amp;" AND LocalMonth("&amp;$E$21&amp;")="&amp;$C$10&amp;" AND LocalDay("&amp;$E$21&amp;")="&amp;$B$10&amp;" AND LocalHour("&amp;$E$21&amp;")="&amp;F70&amp;" AND LocalMinute("&amp;$E$21&amp;")="&amp;G70&amp;"))", "Bar", "", "Close", "5", "0", "", "", "","FALSE","T"))</f>
        <v>772</v>
      </c>
      <c r="AB70" s="115">
        <f ca="1">IF(O70=1,"",RTD("cqg.rtd",,"StudyData", "(Vol("&amp;$E$21&amp;")when  (LocalYear("&amp;$E$21&amp;")="&amp;$D$11&amp;" AND LocalMonth("&amp;$E$21&amp;")="&amp;$C$11&amp;" AND LocalDay("&amp;$E$21&amp;")="&amp;$B$11&amp;" AND LocalHour("&amp;$E$21&amp;")="&amp;F70&amp;" AND LocalMinute("&amp;$E$21&amp;")="&amp;G70&amp;"))", "Bar", "", "Close", "5", "0", "", "", "","FALSE","T"))</f>
        <v>163</v>
      </c>
      <c r="AC70" s="116" t="str">
        <f t="shared" ca="1" si="16"/>
        <v/>
      </c>
      <c r="AE70" s="115" t="str">
        <f ca="1">IF($R70=1,SUM($S$1:S70),"")</f>
        <v/>
      </c>
      <c r="AF70" s="115" t="str">
        <f ca="1">IF($R70=1,SUM($T$1:T70),"")</f>
        <v/>
      </c>
      <c r="AG70" s="115" t="str">
        <f ca="1">IF($R70=1,SUM($U$1:U70),"")</f>
        <v/>
      </c>
      <c r="AH70" s="115" t="str">
        <f ca="1">IF($R70=1,SUM($V$1:V70),"")</f>
        <v/>
      </c>
      <c r="AI70" s="115" t="str">
        <f ca="1">IF($R70=1,SUM($W$1:W70),"")</f>
        <v/>
      </c>
      <c r="AJ70" s="115" t="str">
        <f ca="1">IF($R70=1,SUM($X$1:X70),"")</f>
        <v/>
      </c>
      <c r="AK70" s="115" t="str">
        <f ca="1">IF($R70=1,SUM($Y$1:Y70),"")</f>
        <v/>
      </c>
      <c r="AL70" s="115" t="str">
        <f ca="1">IF($R70=1,SUM($Z$1:Z70),"")</f>
        <v/>
      </c>
      <c r="AM70" s="115" t="str">
        <f ca="1">IF($R70=1,SUM($AA$1:AA70),"")</f>
        <v/>
      </c>
      <c r="AN70" s="115" t="str">
        <f ca="1">IF($R70=1,SUM($AB$1:AB70),"")</f>
        <v/>
      </c>
      <c r="AO70" s="115" t="str">
        <f ca="1">IF($R70=1,SUM($AC$1:AC70),"")</f>
        <v/>
      </c>
      <c r="AQ70" s="120" t="str">
        <f t="shared" si="21"/>
        <v>13:05</v>
      </c>
    </row>
    <row r="71" spans="6:43" x14ac:dyDescent="0.3">
      <c r="F71" s="115">
        <f t="shared" si="22"/>
        <v>13</v>
      </c>
      <c r="G71" s="117">
        <f t="shared" si="17"/>
        <v>10</v>
      </c>
      <c r="H71" s="118">
        <f t="shared" si="18"/>
        <v>0.54861111111111105</v>
      </c>
      <c r="K71" s="116" t="str">
        <f ca="1" xml:space="preserve"> IF(O71=1,"",RTD("cqg.rtd",,"StudyData",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/>
      </c>
      <c r="L71" s="116" t="e">
        <f ca="1">IF(K71="",NA(),RTD("cqg.rtd",,"StudyData", "(Vol("&amp;$E$12&amp;")when  (LocalYear("&amp;$E$12&amp;")="&amp;$D$1&amp;" AND LocalMonth("&amp;$E$12&amp;")="&amp;$C$1&amp;" AND LocalDay("&amp;$E$12&amp;")="&amp;$B$1&amp;" AND LocalHour("&amp;$E$12&amp;")="&amp;F71&amp;" AND LocalMinute("&amp;$E$12&amp;")="&amp;G71&amp;"))", "Bar", "", "Close", "5", "0", "", "", "","FALSE","T"))</f>
        <v>#N/A</v>
      </c>
      <c r="M71" s="116">
        <f t="shared" ca="1" si="15"/>
        <v>506.5</v>
      </c>
      <c r="O71" s="115">
        <f t="shared" si="19"/>
        <v>0</v>
      </c>
      <c r="R71" s="115">
        <f t="shared" ca="1" si="20"/>
        <v>1.0349999999999961</v>
      </c>
      <c r="S71" s="115" t="str">
        <f ca="1">IF(O71=1,"",RTD("cqg.rtd",,"StudyData", "(Vol("&amp;$E$13&amp;")when  (LocalYear("&amp;$E$13&amp;")="&amp;$D$2&amp;" AND LocalMonth("&amp;$E$13&amp;")="&amp;$C$2&amp;" AND LocalDay("&amp;$E$13&amp;")="&amp;$B$2&amp;" AND LocalHour("&amp;$E$13&amp;")="&amp;F71&amp;" AND LocalMinute("&amp;$E$13&amp;")="&amp;G71&amp;"))", "Bar", "", "Close", "5", "0", "", "", "","FALSE","T"))</f>
        <v/>
      </c>
      <c r="T71" s="115">
        <f ca="1">IF(O71=1,"",RTD("cqg.rtd",,"StudyData", "(Vol("&amp;$E$14&amp;")when  (LocalYear("&amp;$E$14&amp;")="&amp;$D$3&amp;" AND LocalMonth("&amp;$E$14&amp;")="&amp;$C$3&amp;" AND LocalDay("&amp;$E$14&amp;")="&amp;$B$3&amp;" AND LocalHour("&amp;$E$14&amp;")="&amp;F71&amp;" AND LocalMinute("&amp;$E$14&amp;")="&amp;G71&amp;"))", "Bar", "", "Close", "5", "0", "", "", "","FALSE","T"))</f>
        <v>648</v>
      </c>
      <c r="U71" s="115">
        <f ca="1">IF(O71=1,"",RTD("cqg.rtd",,"StudyData", "(Vol("&amp;$E$15&amp;")when  (LocalYear("&amp;$E$15&amp;")="&amp;$D$4&amp;" AND LocalMonth("&amp;$E$15&amp;")="&amp;$C$4&amp;" AND LocalDay("&amp;$E$15&amp;")="&amp;$B$4&amp;" AND LocalHour("&amp;$E$15&amp;")="&amp;F71&amp;" AND LocalMinute("&amp;$E$15&amp;")="&amp;G71&amp;"))", "Bar", "", "Close", "5", "0", "", "", "","FALSE","T"))</f>
        <v>353</v>
      </c>
      <c r="V71" s="115">
        <f ca="1">IF(O71=1,"",RTD("cqg.rtd",,"StudyData", "(Vol("&amp;$E$16&amp;")when  (LocalYear("&amp;$E$16&amp;")="&amp;$D$5&amp;" AND LocalMonth("&amp;$E$16&amp;")="&amp;$C$5&amp;" AND LocalDay("&amp;$E$16&amp;")="&amp;$B$5&amp;" AND LocalHour("&amp;$E$16&amp;")="&amp;F71&amp;" AND LocalMinute("&amp;$E$16&amp;")="&amp;G71&amp;"))", "Bar", "", "Close", "5", "0", "", "", "","FALSE","T"))</f>
        <v>459</v>
      </c>
      <c r="W71" s="115">
        <f ca="1">IF(O71=1,"",RTD("cqg.rtd",,"StudyData", "(Vol("&amp;$E$17&amp;")when  (LocalYear("&amp;$E$17&amp;")="&amp;$D$6&amp;" AND LocalMonth("&amp;$E$17&amp;")="&amp;$C$6&amp;" AND LocalDay("&amp;$E$17&amp;")="&amp;$B$6&amp;" AND LocalHour("&amp;$E$17&amp;")="&amp;F71&amp;" AND LocalMinute("&amp;$E$17&amp;")="&amp;G71&amp;"))", "Bar", "", "Close", "5", "0", "", "", "","FALSE","T"))</f>
        <v>1220</v>
      </c>
      <c r="X71" s="115">
        <f ca="1">IF(O71=1,"",RTD("cqg.rtd",,"StudyData", "(Vol("&amp;$E$18&amp;")when  (LocalYear("&amp;$E$18&amp;")="&amp;$D$7&amp;" AND LocalMonth("&amp;$E$18&amp;")="&amp;$C$7&amp;" AND LocalDay("&amp;$E$18&amp;")="&amp;$B$7&amp;" AND LocalHour("&amp;$E$18&amp;")="&amp;F71&amp;" AND LocalMinute("&amp;$E$18&amp;")="&amp;G71&amp;"))", "Bar", "", "Close", "5", "0", "", "", "","FALSE","T"))</f>
        <v>1115</v>
      </c>
      <c r="Y71" s="115">
        <f ca="1">IF(O71=1,"",RTD("cqg.rtd",,"StudyData", "(Vol("&amp;$E$19&amp;")when  (LocalYear("&amp;$E$19&amp;")="&amp;$D$8&amp;" AND LocalMonth("&amp;$E$19&amp;")="&amp;$C$8&amp;" AND LocalDay("&amp;$E$19&amp;")="&amp;$B$8&amp;" AND LocalHour("&amp;$E$19&amp;")="&amp;F71&amp;" AND LocalMinute("&amp;$E$19&amp;")="&amp;G71&amp;"))", "Bar", "", "Close", "5", "0", "", "", "","FALSE","T"))</f>
        <v>307</v>
      </c>
      <c r="Z71" s="115">
        <f ca="1">IF(O71=1,"",RTD("cqg.rtd",,"StudyData", "(Vol("&amp;$E$20&amp;")when  (LocalYear("&amp;$E$20&amp;")="&amp;$D$9&amp;" AND LocalMonth("&amp;$E$20&amp;")="&amp;$C$9&amp;" AND LocalDay("&amp;$E$20&amp;")="&amp;$B$9&amp;" AND LocalHour("&amp;$E$20&amp;")="&amp;F71&amp;" AND LocalMinute("&amp;$E$20&amp;")="&amp;G71&amp;"))", "Bar", "", "Close", "5", "0", "", "", "","FALSE","T"))</f>
        <v>222</v>
      </c>
      <c r="AA71" s="115">
        <f ca="1">IF(O71=1,"",RTD("cqg.rtd",,"StudyData", "(Vol("&amp;$E$21&amp;")when  (LocalYear("&amp;$E$21&amp;")="&amp;$D$10&amp;" AND LocalMonth("&amp;$E$21&amp;")="&amp;$C$10&amp;" AND LocalDay("&amp;$E$21&amp;")="&amp;$B$10&amp;" AND LocalHour("&amp;$E$21&amp;")="&amp;F71&amp;" AND LocalMinute("&amp;$E$21&amp;")="&amp;G71&amp;"))", "Bar", "", "Close", "5", "0", "", "", "","FALSE","T"))</f>
        <v>562</v>
      </c>
      <c r="AB71" s="115">
        <f ca="1">IF(O71=1,"",RTD("cqg.rtd",,"StudyData", "(Vol("&amp;$E$21&amp;")when  (LocalYear("&amp;$E$21&amp;")="&amp;$D$11&amp;" AND LocalMonth("&amp;$E$21&amp;")="&amp;$C$11&amp;" AND LocalDay("&amp;$E$21&amp;")="&amp;$B$11&amp;" AND LocalHour("&amp;$E$21&amp;")="&amp;F71&amp;" AND LocalMinute("&amp;$E$21&amp;")="&amp;G71&amp;"))", "Bar", "", "Close", "5", "0", "", "", "","FALSE","T"))</f>
        <v>179</v>
      </c>
      <c r="AC71" s="116" t="str">
        <f t="shared" ca="1" si="16"/>
        <v/>
      </c>
      <c r="AE71" s="115" t="str">
        <f ca="1">IF($R71=1,SUM($S$1:S71),"")</f>
        <v/>
      </c>
      <c r="AF71" s="115" t="str">
        <f ca="1">IF($R71=1,SUM($T$1:T71),"")</f>
        <v/>
      </c>
      <c r="AG71" s="115" t="str">
        <f ca="1">IF($R71=1,SUM($U$1:U71),"")</f>
        <v/>
      </c>
      <c r="AH71" s="115" t="str">
        <f ca="1">IF($R71=1,SUM($V$1:V71),"")</f>
        <v/>
      </c>
      <c r="AI71" s="115" t="str">
        <f ca="1">IF($R71=1,SUM($W$1:W71),"")</f>
        <v/>
      </c>
      <c r="AJ71" s="115" t="str">
        <f ca="1">IF($R71=1,SUM($X$1:X71),"")</f>
        <v/>
      </c>
      <c r="AK71" s="115" t="str">
        <f ca="1">IF($R71=1,SUM($Y$1:Y71),"")</f>
        <v/>
      </c>
      <c r="AL71" s="115" t="str">
        <f ca="1">IF($R71=1,SUM($Z$1:Z71),"")</f>
        <v/>
      </c>
      <c r="AM71" s="115" t="str">
        <f ca="1">IF($R71=1,SUM($AA$1:AA71),"")</f>
        <v/>
      </c>
      <c r="AN71" s="115" t="str">
        <f ca="1">IF($R71=1,SUM($AB$1:AB71),"")</f>
        <v/>
      </c>
      <c r="AO71" s="115" t="str">
        <f ca="1">IF($R71=1,SUM($AC$1:AC71),"")</f>
        <v/>
      </c>
      <c r="AQ71" s="120" t="str">
        <f t="shared" si="21"/>
        <v>13:10</v>
      </c>
    </row>
    <row r="72" spans="6:43" x14ac:dyDescent="0.3">
      <c r="F72" s="115">
        <f t="shared" si="22"/>
        <v>13</v>
      </c>
      <c r="G72" s="117">
        <f t="shared" si="17"/>
        <v>15</v>
      </c>
      <c r="H72" s="118">
        <f t="shared" si="18"/>
        <v>0.55208333333333337</v>
      </c>
      <c r="K72" s="116" t="str">
        <f ca="1" xml:space="preserve"> IF(O72=1,"",RTD("cqg.rtd",,"StudyData",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/>
      </c>
      <c r="L72" s="116" t="e">
        <f ca="1">IF(K72="",NA(),RTD("cqg.rtd",,"StudyData", "(Vol("&amp;$E$12&amp;")when  (LocalYear("&amp;$E$12&amp;")="&amp;$D$1&amp;" AND LocalMonth("&amp;$E$12&amp;")="&amp;$C$1&amp;" AND LocalDay("&amp;$E$12&amp;")="&amp;$B$1&amp;" AND LocalHour("&amp;$E$12&amp;")="&amp;F72&amp;" AND LocalMinute("&amp;$E$12&amp;")="&amp;G72&amp;"))", "Bar", "", "Close", "5", "0", "", "", "","FALSE","T"))</f>
        <v>#N/A</v>
      </c>
      <c r="M72" s="116">
        <f t="shared" ca="1" si="15"/>
        <v>490.1</v>
      </c>
      <c r="O72" s="115">
        <f t="shared" si="19"/>
        <v>0</v>
      </c>
      <c r="R72" s="115">
        <f t="shared" ca="1" si="20"/>
        <v>1.035999999999996</v>
      </c>
      <c r="S72" s="115" t="str">
        <f ca="1">IF(O72=1,"",RTD("cqg.rtd",,"StudyData", "(Vol("&amp;$E$13&amp;")when  (LocalYear("&amp;$E$13&amp;")="&amp;$D$2&amp;" AND LocalMonth("&amp;$E$13&amp;")="&amp;$C$2&amp;" AND LocalDay("&amp;$E$13&amp;")="&amp;$B$2&amp;" AND LocalHour("&amp;$E$13&amp;")="&amp;F72&amp;" AND LocalMinute("&amp;$E$13&amp;")="&amp;G72&amp;"))", "Bar", "", "Close", "5", "0", "", "", "","FALSE","T"))</f>
        <v/>
      </c>
      <c r="T72" s="115">
        <f ca="1">IF(O72=1,"",RTD("cqg.rtd",,"StudyData", "(Vol("&amp;$E$14&amp;")when  (LocalYear("&amp;$E$14&amp;")="&amp;$D$3&amp;" AND LocalMonth("&amp;$E$14&amp;")="&amp;$C$3&amp;" AND LocalDay("&amp;$E$14&amp;")="&amp;$B$3&amp;" AND LocalHour("&amp;$E$14&amp;")="&amp;F72&amp;" AND LocalMinute("&amp;$E$14&amp;")="&amp;G72&amp;"))", "Bar", "", "Close", "5", "0", "", "", "","FALSE","T"))</f>
        <v>324</v>
      </c>
      <c r="U72" s="115">
        <f ca="1">IF(O72=1,"",RTD("cqg.rtd",,"StudyData", "(Vol("&amp;$E$15&amp;")when  (LocalYear("&amp;$E$15&amp;")="&amp;$D$4&amp;" AND LocalMonth("&amp;$E$15&amp;")="&amp;$C$4&amp;" AND LocalDay("&amp;$E$15&amp;")="&amp;$B$4&amp;" AND LocalHour("&amp;$E$15&amp;")="&amp;F72&amp;" AND LocalMinute("&amp;$E$15&amp;")="&amp;G72&amp;"))", "Bar", "", "Close", "5", "0", "", "", "","FALSE","T"))</f>
        <v>945</v>
      </c>
      <c r="V72" s="115">
        <f ca="1">IF(O72=1,"",RTD("cqg.rtd",,"StudyData", "(Vol("&amp;$E$16&amp;")when  (LocalYear("&amp;$E$16&amp;")="&amp;$D$5&amp;" AND LocalMonth("&amp;$E$16&amp;")="&amp;$C$5&amp;" AND LocalDay("&amp;$E$16&amp;")="&amp;$B$5&amp;" AND LocalHour("&amp;$E$16&amp;")="&amp;F72&amp;" AND LocalMinute("&amp;$E$16&amp;")="&amp;G72&amp;"))", "Bar", "", "Close", "5", "0", "", "", "","FALSE","T"))</f>
        <v>489</v>
      </c>
      <c r="W72" s="115">
        <f ca="1">IF(O72=1,"",RTD("cqg.rtd",,"StudyData", "(Vol("&amp;$E$17&amp;")when  (LocalYear("&amp;$E$17&amp;")="&amp;$D$6&amp;" AND LocalMonth("&amp;$E$17&amp;")="&amp;$C$6&amp;" AND LocalDay("&amp;$E$17&amp;")="&amp;$B$6&amp;" AND LocalHour("&amp;$E$17&amp;")="&amp;F72&amp;" AND LocalMinute("&amp;$E$17&amp;")="&amp;G72&amp;"))", "Bar", "", "Close", "5", "0", "", "", "","FALSE","T"))</f>
        <v>517</v>
      </c>
      <c r="X72" s="115">
        <f ca="1">IF(O72=1,"",RTD("cqg.rtd",,"StudyData", "(Vol("&amp;$E$18&amp;")when  (LocalYear("&amp;$E$18&amp;")="&amp;$D$7&amp;" AND LocalMonth("&amp;$E$18&amp;")="&amp;$C$7&amp;" AND LocalDay("&amp;$E$18&amp;")="&amp;$B$7&amp;" AND LocalHour("&amp;$E$18&amp;")="&amp;F72&amp;" AND LocalMinute("&amp;$E$18&amp;")="&amp;G72&amp;"))", "Bar", "", "Close", "5", "0", "", "", "","FALSE","T"))</f>
        <v>526</v>
      </c>
      <c r="Y72" s="115">
        <f ca="1">IF(O72=1,"",RTD("cqg.rtd",,"StudyData", "(Vol("&amp;$E$19&amp;")when  (LocalYear("&amp;$E$19&amp;")="&amp;$D$8&amp;" AND LocalMonth("&amp;$E$19&amp;")="&amp;$C$8&amp;" AND LocalDay("&amp;$E$19&amp;")="&amp;$B$8&amp;" AND LocalHour("&amp;$E$19&amp;")="&amp;F72&amp;" AND LocalMinute("&amp;$E$19&amp;")="&amp;G72&amp;"))", "Bar", "", "Close", "5", "0", "", "", "","FALSE","T"))</f>
        <v>735</v>
      </c>
      <c r="Z72" s="115">
        <f ca="1">IF(O72=1,"",RTD("cqg.rtd",,"StudyData", "(Vol("&amp;$E$20&amp;")when  (LocalYear("&amp;$E$20&amp;")="&amp;$D$9&amp;" AND LocalMonth("&amp;$E$20&amp;")="&amp;$C$9&amp;" AND LocalDay("&amp;$E$20&amp;")="&amp;$B$9&amp;" AND LocalHour("&amp;$E$20&amp;")="&amp;F72&amp;" AND LocalMinute("&amp;$E$20&amp;")="&amp;G72&amp;"))", "Bar", "", "Close", "5", "0", "", "", "","FALSE","T"))</f>
        <v>259</v>
      </c>
      <c r="AA72" s="115">
        <f ca="1">IF(O72=1,"",RTD("cqg.rtd",,"StudyData", "(Vol("&amp;$E$21&amp;")when  (LocalYear("&amp;$E$21&amp;")="&amp;$D$10&amp;" AND LocalMonth("&amp;$E$21&amp;")="&amp;$C$10&amp;" AND LocalDay("&amp;$E$21&amp;")="&amp;$B$10&amp;" AND LocalHour("&amp;$E$21&amp;")="&amp;F72&amp;" AND LocalMinute("&amp;$E$21&amp;")="&amp;G72&amp;"))", "Bar", "", "Close", "5", "0", "", "", "","FALSE","T"))</f>
        <v>980</v>
      </c>
      <c r="AB72" s="115">
        <f ca="1">IF(O72=1,"",RTD("cqg.rtd",,"StudyData", "(Vol("&amp;$E$21&amp;")when  (LocalYear("&amp;$E$21&amp;")="&amp;$D$11&amp;" AND LocalMonth("&amp;$E$21&amp;")="&amp;$C$11&amp;" AND LocalDay("&amp;$E$21&amp;")="&amp;$B$11&amp;" AND LocalHour("&amp;$E$21&amp;")="&amp;F72&amp;" AND LocalMinute("&amp;$E$21&amp;")="&amp;G72&amp;"))", "Bar", "", "Close", "5", "0", "", "", "","FALSE","T"))</f>
        <v>126</v>
      </c>
      <c r="AC72" s="116" t="str">
        <f t="shared" ca="1" si="16"/>
        <v/>
      </c>
      <c r="AE72" s="115" t="str">
        <f ca="1">IF($R72=1,SUM($S$1:S72),"")</f>
        <v/>
      </c>
      <c r="AF72" s="115" t="str">
        <f ca="1">IF($R72=1,SUM($T$1:T72),"")</f>
        <v/>
      </c>
      <c r="AG72" s="115" t="str">
        <f ca="1">IF($R72=1,SUM($U$1:U72),"")</f>
        <v/>
      </c>
      <c r="AH72" s="115" t="str">
        <f ca="1">IF($R72=1,SUM($V$1:V72),"")</f>
        <v/>
      </c>
      <c r="AI72" s="115" t="str">
        <f ca="1">IF($R72=1,SUM($W$1:W72),"")</f>
        <v/>
      </c>
      <c r="AJ72" s="115" t="str">
        <f ca="1">IF($R72=1,SUM($X$1:X72),"")</f>
        <v/>
      </c>
      <c r="AK72" s="115" t="str">
        <f ca="1">IF($R72=1,SUM($Y$1:Y72),"")</f>
        <v/>
      </c>
      <c r="AL72" s="115" t="str">
        <f ca="1">IF($R72=1,SUM($Z$1:Z72),"")</f>
        <v/>
      </c>
      <c r="AM72" s="115" t="str">
        <f ca="1">IF($R72=1,SUM($AA$1:AA72),"")</f>
        <v/>
      </c>
      <c r="AN72" s="115" t="str">
        <f ca="1">IF($R72=1,SUM($AB$1:AB72),"")</f>
        <v/>
      </c>
      <c r="AO72" s="115" t="str">
        <f ca="1">IF($R72=1,SUM($AC$1:AC72),"")</f>
        <v/>
      </c>
      <c r="AQ72" s="120" t="str">
        <f t="shared" si="21"/>
        <v>13:15</v>
      </c>
    </row>
    <row r="73" spans="6:43" x14ac:dyDescent="0.3">
      <c r="F73" s="115">
        <f t="shared" si="22"/>
        <v>13</v>
      </c>
      <c r="G73" s="117">
        <f t="shared" si="17"/>
        <v>20</v>
      </c>
      <c r="H73" s="118">
        <f t="shared" si="18"/>
        <v>0.55555555555555558</v>
      </c>
      <c r="K73" s="116" t="str">
        <f ca="1" xml:space="preserve"> IF(O73=1,"",RTD("cqg.rtd",,"StudyData",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/>
      </c>
      <c r="L73" s="116" t="e">
        <f ca="1">IF(K73="",NA(),RTD("cqg.rtd",,"StudyData", "(Vol("&amp;$E$12&amp;")when  (LocalYear("&amp;$E$12&amp;")="&amp;$D$1&amp;" AND LocalMonth("&amp;$E$12&amp;")="&amp;$C$1&amp;" AND LocalDay("&amp;$E$12&amp;")="&amp;$B$1&amp;" AND LocalHour("&amp;$E$12&amp;")="&amp;F73&amp;" AND LocalMinute("&amp;$E$12&amp;")="&amp;G73&amp;"))", "Bar", "", "Close", "5", "0", "", "", "","FALSE","T"))</f>
        <v>#N/A</v>
      </c>
      <c r="M73" s="116">
        <f t="shared" ca="1" si="15"/>
        <v>417.6</v>
      </c>
      <c r="O73" s="115">
        <f t="shared" si="19"/>
        <v>0</v>
      </c>
      <c r="R73" s="115">
        <f t="shared" ca="1" si="20"/>
        <v>1.0369999999999959</v>
      </c>
      <c r="S73" s="115" t="str">
        <f ca="1">IF(O73=1,"",RTD("cqg.rtd",,"StudyData", "(Vol("&amp;$E$13&amp;")when  (LocalYear("&amp;$E$13&amp;")="&amp;$D$2&amp;" AND LocalMonth("&amp;$E$13&amp;")="&amp;$C$2&amp;" AND LocalDay("&amp;$E$13&amp;")="&amp;$B$2&amp;" AND LocalHour("&amp;$E$13&amp;")="&amp;F73&amp;" AND LocalMinute("&amp;$E$13&amp;")="&amp;G73&amp;"))", "Bar", "", "Close", "5", "0", "", "", "","FALSE","T"))</f>
        <v/>
      </c>
      <c r="T73" s="115">
        <f ca="1">IF(O73=1,"",RTD("cqg.rtd",,"StudyData", "(Vol("&amp;$E$14&amp;")when  (LocalYear("&amp;$E$14&amp;")="&amp;$D$3&amp;" AND LocalMonth("&amp;$E$14&amp;")="&amp;$C$3&amp;" AND LocalDay("&amp;$E$14&amp;")="&amp;$B$3&amp;" AND LocalHour("&amp;$E$14&amp;")="&amp;F73&amp;" AND LocalMinute("&amp;$E$14&amp;")="&amp;G73&amp;"))", "Bar", "", "Close", "5", "0", "", "", "","FALSE","T"))</f>
        <v>241</v>
      </c>
      <c r="U73" s="115">
        <f ca="1">IF(O73=1,"",RTD("cqg.rtd",,"StudyData", "(Vol("&amp;$E$15&amp;")when  (LocalYear("&amp;$E$15&amp;")="&amp;$D$4&amp;" AND LocalMonth("&amp;$E$15&amp;")="&amp;$C$4&amp;" AND LocalDay("&amp;$E$15&amp;")="&amp;$B$4&amp;" AND LocalHour("&amp;$E$15&amp;")="&amp;F73&amp;" AND LocalMinute("&amp;$E$15&amp;")="&amp;G73&amp;"))", "Bar", "", "Close", "5", "0", "", "", "","FALSE","T"))</f>
        <v>991</v>
      </c>
      <c r="V73" s="115">
        <f ca="1">IF(O73=1,"",RTD("cqg.rtd",,"StudyData", "(Vol("&amp;$E$16&amp;")when  (LocalYear("&amp;$E$16&amp;")="&amp;$D$5&amp;" AND LocalMonth("&amp;$E$16&amp;")="&amp;$C$5&amp;" AND LocalDay("&amp;$E$16&amp;")="&amp;$B$5&amp;" AND LocalHour("&amp;$E$16&amp;")="&amp;F73&amp;" AND LocalMinute("&amp;$E$16&amp;")="&amp;G73&amp;"))", "Bar", "", "Close", "5", "0", "", "", "","FALSE","T"))</f>
        <v>168</v>
      </c>
      <c r="W73" s="115">
        <f ca="1">IF(O73=1,"",RTD("cqg.rtd",,"StudyData", "(Vol("&amp;$E$17&amp;")when  (LocalYear("&amp;$E$17&amp;")="&amp;$D$6&amp;" AND LocalMonth("&amp;$E$17&amp;")="&amp;$C$6&amp;" AND LocalDay("&amp;$E$17&amp;")="&amp;$B$6&amp;" AND LocalHour("&amp;$E$17&amp;")="&amp;F73&amp;" AND LocalMinute("&amp;$E$17&amp;")="&amp;G73&amp;"))", "Bar", "", "Close", "5", "0", "", "", "","FALSE","T"))</f>
        <v>392</v>
      </c>
      <c r="X73" s="115">
        <f ca="1">IF(O73=1,"",RTD("cqg.rtd",,"StudyData", "(Vol("&amp;$E$18&amp;")when  (LocalYear("&amp;$E$18&amp;")="&amp;$D$7&amp;" AND LocalMonth("&amp;$E$18&amp;")="&amp;$C$7&amp;" AND LocalDay("&amp;$E$18&amp;")="&amp;$B$7&amp;" AND LocalHour("&amp;$E$18&amp;")="&amp;F73&amp;" AND LocalMinute("&amp;$E$18&amp;")="&amp;G73&amp;"))", "Bar", "", "Close", "5", "0", "", "", "","FALSE","T"))</f>
        <v>447</v>
      </c>
      <c r="Y73" s="115">
        <f ca="1">IF(O73=1,"",RTD("cqg.rtd",,"StudyData", "(Vol("&amp;$E$19&amp;")when  (LocalYear("&amp;$E$19&amp;")="&amp;$D$8&amp;" AND LocalMonth("&amp;$E$19&amp;")="&amp;$C$8&amp;" AND LocalDay("&amp;$E$19&amp;")="&amp;$B$8&amp;" AND LocalHour("&amp;$E$19&amp;")="&amp;F73&amp;" AND LocalMinute("&amp;$E$19&amp;")="&amp;G73&amp;"))", "Bar", "", "Close", "5", "0", "", "", "","FALSE","T"))</f>
        <v>493</v>
      </c>
      <c r="Z73" s="115">
        <f ca="1">IF(O73=1,"",RTD("cqg.rtd",,"StudyData", "(Vol("&amp;$E$20&amp;")when  (LocalYear("&amp;$E$20&amp;")="&amp;$D$9&amp;" AND LocalMonth("&amp;$E$20&amp;")="&amp;$C$9&amp;" AND LocalDay("&amp;$E$20&amp;")="&amp;$B$9&amp;" AND LocalHour("&amp;$E$20&amp;")="&amp;F73&amp;" AND LocalMinute("&amp;$E$20&amp;")="&amp;G73&amp;"))", "Bar", "", "Close", "5", "0", "", "", "","FALSE","T"))</f>
        <v>221</v>
      </c>
      <c r="AA73" s="115">
        <f ca="1">IF(O73=1,"",RTD("cqg.rtd",,"StudyData", "(Vol("&amp;$E$21&amp;")when  (LocalYear("&amp;$E$21&amp;")="&amp;$D$10&amp;" AND LocalMonth("&amp;$E$21&amp;")="&amp;$C$10&amp;" AND LocalDay("&amp;$E$21&amp;")="&amp;$B$10&amp;" AND LocalHour("&amp;$E$21&amp;")="&amp;F73&amp;" AND LocalMinute("&amp;$E$21&amp;")="&amp;G73&amp;"))", "Bar", "", "Close", "5", "0", "", "", "","FALSE","T"))</f>
        <v>1013</v>
      </c>
      <c r="AB73" s="115">
        <f ca="1">IF(O73=1,"",RTD("cqg.rtd",,"StudyData", "(Vol("&amp;$E$21&amp;")when  (LocalYear("&amp;$E$21&amp;")="&amp;$D$11&amp;" AND LocalMonth("&amp;$E$21&amp;")="&amp;$C$11&amp;" AND LocalDay("&amp;$E$21&amp;")="&amp;$B$11&amp;" AND LocalHour("&amp;$E$21&amp;")="&amp;F73&amp;" AND LocalMinute("&amp;$E$21&amp;")="&amp;G73&amp;"))", "Bar", "", "Close", "5", "0", "", "", "","FALSE","T"))</f>
        <v>210</v>
      </c>
      <c r="AC73" s="116" t="str">
        <f t="shared" ca="1" si="16"/>
        <v/>
      </c>
      <c r="AE73" s="115" t="str">
        <f ca="1">IF($R73=1,SUM($S$1:S73),"")</f>
        <v/>
      </c>
      <c r="AF73" s="115" t="str">
        <f ca="1">IF($R73=1,SUM($T$1:T73),"")</f>
        <v/>
      </c>
      <c r="AG73" s="115" t="str">
        <f ca="1">IF($R73=1,SUM($U$1:U73),"")</f>
        <v/>
      </c>
      <c r="AH73" s="115" t="str">
        <f ca="1">IF($R73=1,SUM($V$1:V73),"")</f>
        <v/>
      </c>
      <c r="AI73" s="115" t="str">
        <f ca="1">IF($R73=1,SUM($W$1:W73),"")</f>
        <v/>
      </c>
      <c r="AJ73" s="115" t="str">
        <f ca="1">IF($R73=1,SUM($X$1:X73),"")</f>
        <v/>
      </c>
      <c r="AK73" s="115" t="str">
        <f ca="1">IF($R73=1,SUM($Y$1:Y73),"")</f>
        <v/>
      </c>
      <c r="AL73" s="115" t="str">
        <f ca="1">IF($R73=1,SUM($Z$1:Z73),"")</f>
        <v/>
      </c>
      <c r="AM73" s="115" t="str">
        <f ca="1">IF($R73=1,SUM($AA$1:AA73),"")</f>
        <v/>
      </c>
      <c r="AN73" s="115" t="str">
        <f ca="1">IF($R73=1,SUM($AB$1:AB73),"")</f>
        <v/>
      </c>
      <c r="AO73" s="115" t="str">
        <f ca="1">IF($R73=1,SUM($AC$1:AC73),"")</f>
        <v/>
      </c>
      <c r="AQ73" s="120" t="str">
        <f t="shared" si="21"/>
        <v>13:20</v>
      </c>
    </row>
    <row r="74" spans="6:43" x14ac:dyDescent="0.3">
      <c r="F74" s="115">
        <f t="shared" si="22"/>
        <v>13</v>
      </c>
      <c r="G74" s="117">
        <f t="shared" si="17"/>
        <v>25</v>
      </c>
      <c r="H74" s="118">
        <f t="shared" si="18"/>
        <v>0.55902777777777779</v>
      </c>
      <c r="K74" s="116" t="str">
        <f ca="1" xml:space="preserve"> IF(O74=1,"",RTD("cqg.rtd",,"StudyData",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/>
      </c>
      <c r="L74" s="116" t="e">
        <f ca="1">IF(K74="",NA(),RTD("cqg.rtd",,"StudyData", "(Vol("&amp;$E$12&amp;")when  (LocalYear("&amp;$E$12&amp;")="&amp;$D$1&amp;" AND LocalMonth("&amp;$E$12&amp;")="&amp;$C$1&amp;" AND LocalDay("&amp;$E$12&amp;")="&amp;$B$1&amp;" AND LocalHour("&amp;$E$12&amp;")="&amp;F74&amp;" AND LocalMinute("&amp;$E$12&amp;")="&amp;G74&amp;"))", "Bar", "", "Close", "5", "0", "", "", "","FALSE","T"))</f>
        <v>#N/A</v>
      </c>
      <c r="M74" s="116">
        <f t="shared" ca="1" si="15"/>
        <v>500.2</v>
      </c>
      <c r="O74" s="115">
        <f t="shared" si="19"/>
        <v>0</v>
      </c>
      <c r="R74" s="115">
        <f t="shared" ca="1" si="20"/>
        <v>1.0379999999999958</v>
      </c>
      <c r="S74" s="115" t="str">
        <f ca="1">IF(O74=1,"",RTD("cqg.rtd",,"StudyData", "(Vol("&amp;$E$13&amp;")when  (LocalYear("&amp;$E$13&amp;")="&amp;$D$2&amp;" AND LocalMonth("&amp;$E$13&amp;")="&amp;$C$2&amp;" AND LocalDay("&amp;$E$13&amp;")="&amp;$B$2&amp;" AND LocalHour("&amp;$E$13&amp;")="&amp;F74&amp;" AND LocalMinute("&amp;$E$13&amp;")="&amp;G74&amp;"))", "Bar", "", "Close", "5", "0", "", "", "","FALSE","T"))</f>
        <v/>
      </c>
      <c r="T74" s="115">
        <f ca="1">IF(O74=1,"",RTD("cqg.rtd",,"StudyData", "(Vol("&amp;$E$14&amp;")when  (LocalYear("&amp;$E$14&amp;")="&amp;$D$3&amp;" AND LocalMonth("&amp;$E$14&amp;")="&amp;$C$3&amp;" AND LocalDay("&amp;$E$14&amp;")="&amp;$B$3&amp;" AND LocalHour("&amp;$E$14&amp;")="&amp;F74&amp;" AND LocalMinute("&amp;$E$14&amp;")="&amp;G74&amp;"))", "Bar", "", "Close", "5", "0", "", "", "","FALSE","T"))</f>
        <v>402</v>
      </c>
      <c r="U74" s="115">
        <f ca="1">IF(O74=1,"",RTD("cqg.rtd",,"StudyData", "(Vol("&amp;$E$15&amp;")when  (LocalYear("&amp;$E$15&amp;")="&amp;$D$4&amp;" AND LocalMonth("&amp;$E$15&amp;")="&amp;$C$4&amp;" AND LocalDay("&amp;$E$15&amp;")="&amp;$B$4&amp;" AND LocalHour("&amp;$E$15&amp;")="&amp;F74&amp;" AND LocalMinute("&amp;$E$15&amp;")="&amp;G74&amp;"))", "Bar", "", "Close", "5", "0", "", "", "","FALSE","T"))</f>
        <v>745</v>
      </c>
      <c r="V74" s="115">
        <f ca="1">IF(O74=1,"",RTD("cqg.rtd",,"StudyData", "(Vol("&amp;$E$16&amp;")when  (LocalYear("&amp;$E$16&amp;")="&amp;$D$5&amp;" AND LocalMonth("&amp;$E$16&amp;")="&amp;$C$5&amp;" AND LocalDay("&amp;$E$16&amp;")="&amp;$B$5&amp;" AND LocalHour("&amp;$E$16&amp;")="&amp;F74&amp;" AND LocalMinute("&amp;$E$16&amp;")="&amp;G74&amp;"))", "Bar", "", "Close", "5", "0", "", "", "","FALSE","T"))</f>
        <v>244</v>
      </c>
      <c r="W74" s="115">
        <f ca="1">IF(O74=1,"",RTD("cqg.rtd",,"StudyData", "(Vol("&amp;$E$17&amp;")when  (LocalYear("&amp;$E$17&amp;")="&amp;$D$6&amp;" AND LocalMonth("&amp;$E$17&amp;")="&amp;$C$6&amp;" AND LocalDay("&amp;$E$17&amp;")="&amp;$B$6&amp;" AND LocalHour("&amp;$E$17&amp;")="&amp;F74&amp;" AND LocalMinute("&amp;$E$17&amp;")="&amp;G74&amp;"))", "Bar", "", "Close", "5", "0", "", "", "","FALSE","T"))</f>
        <v>422</v>
      </c>
      <c r="X74" s="115">
        <f ca="1">IF(O74=1,"",RTD("cqg.rtd",,"StudyData", "(Vol("&amp;$E$18&amp;")when  (LocalYear("&amp;$E$18&amp;")="&amp;$D$7&amp;" AND LocalMonth("&amp;$E$18&amp;")="&amp;$C$7&amp;" AND LocalDay("&amp;$E$18&amp;")="&amp;$B$7&amp;" AND LocalHour("&amp;$E$18&amp;")="&amp;F74&amp;" AND LocalMinute("&amp;$E$18&amp;")="&amp;G74&amp;"))", "Bar", "", "Close", "5", "0", "", "", "","FALSE","T"))</f>
        <v>436</v>
      </c>
      <c r="Y74" s="115">
        <f ca="1">IF(O74=1,"",RTD("cqg.rtd",,"StudyData", "(Vol("&amp;$E$19&amp;")when  (LocalYear("&amp;$E$19&amp;")="&amp;$D$8&amp;" AND LocalMonth("&amp;$E$19&amp;")="&amp;$C$8&amp;" AND LocalDay("&amp;$E$19&amp;")="&amp;$B$8&amp;" AND LocalHour("&amp;$E$19&amp;")="&amp;F74&amp;" AND LocalMinute("&amp;$E$19&amp;")="&amp;G74&amp;"))", "Bar", "", "Close", "5", "0", "", "", "","FALSE","T"))</f>
        <v>247</v>
      </c>
      <c r="Z74" s="115">
        <f ca="1">IF(O74=1,"",RTD("cqg.rtd",,"StudyData", "(Vol("&amp;$E$20&amp;")when  (LocalYear("&amp;$E$20&amp;")="&amp;$D$9&amp;" AND LocalMonth("&amp;$E$20&amp;")="&amp;$C$9&amp;" AND LocalDay("&amp;$E$20&amp;")="&amp;$B$9&amp;" AND LocalHour("&amp;$E$20&amp;")="&amp;F74&amp;" AND LocalMinute("&amp;$E$20&amp;")="&amp;G74&amp;"))", "Bar", "", "Close", "5", "0", "", "", "","FALSE","T"))</f>
        <v>234</v>
      </c>
      <c r="AA74" s="115">
        <f ca="1">IF(O74=1,"",RTD("cqg.rtd",,"StudyData", "(Vol("&amp;$E$21&amp;")when  (LocalYear("&amp;$E$21&amp;")="&amp;$D$10&amp;" AND LocalMonth("&amp;$E$21&amp;")="&amp;$C$10&amp;" AND LocalDay("&amp;$E$21&amp;")="&amp;$B$10&amp;" AND LocalHour("&amp;$E$21&amp;")="&amp;F74&amp;" AND LocalMinute("&amp;$E$21&amp;")="&amp;G74&amp;"))", "Bar", "", "Close", "5", "0", "", "", "","FALSE","T"))</f>
        <v>2058</v>
      </c>
      <c r="AB74" s="115">
        <f ca="1">IF(O74=1,"",RTD("cqg.rtd",,"StudyData", "(Vol("&amp;$E$21&amp;")when  (LocalYear("&amp;$E$21&amp;")="&amp;$D$11&amp;" AND LocalMonth("&amp;$E$21&amp;")="&amp;$C$11&amp;" AND LocalDay("&amp;$E$21&amp;")="&amp;$B$11&amp;" AND LocalHour("&amp;$E$21&amp;")="&amp;F74&amp;" AND LocalMinute("&amp;$E$21&amp;")="&amp;G74&amp;"))", "Bar", "", "Close", "5", "0", "", "", "","FALSE","T"))</f>
        <v>214</v>
      </c>
      <c r="AC74" s="116" t="str">
        <f t="shared" ca="1" si="16"/>
        <v/>
      </c>
      <c r="AE74" s="115" t="str">
        <f ca="1">IF($R74=1,SUM($S$1:S74),"")</f>
        <v/>
      </c>
      <c r="AF74" s="115" t="str">
        <f ca="1">IF($R74=1,SUM($T$1:T74),"")</f>
        <v/>
      </c>
      <c r="AG74" s="115" t="str">
        <f ca="1">IF($R74=1,SUM($U$1:U74),"")</f>
        <v/>
      </c>
      <c r="AH74" s="115" t="str">
        <f ca="1">IF($R74=1,SUM($V$1:V74),"")</f>
        <v/>
      </c>
      <c r="AI74" s="115" t="str">
        <f ca="1">IF($R74=1,SUM($W$1:W74),"")</f>
        <v/>
      </c>
      <c r="AJ74" s="115" t="str">
        <f ca="1">IF($R74=1,SUM($X$1:X74),"")</f>
        <v/>
      </c>
      <c r="AK74" s="115" t="str">
        <f ca="1">IF($R74=1,SUM($Y$1:Y74),"")</f>
        <v/>
      </c>
      <c r="AL74" s="115" t="str">
        <f ca="1">IF($R74=1,SUM($Z$1:Z74),"")</f>
        <v/>
      </c>
      <c r="AM74" s="115" t="str">
        <f ca="1">IF($R74=1,SUM($AA$1:AA74),"")</f>
        <v/>
      </c>
      <c r="AN74" s="115" t="str">
        <f ca="1">IF($R74=1,SUM($AB$1:AB74),"")</f>
        <v/>
      </c>
      <c r="AO74" s="115" t="str">
        <f ca="1">IF($R74=1,SUM($AC$1:AC74),"")</f>
        <v/>
      </c>
      <c r="AQ74" s="120" t="str">
        <f t="shared" si="21"/>
        <v>13:25</v>
      </c>
    </row>
    <row r="75" spans="6:43" x14ac:dyDescent="0.3">
      <c r="F75" s="115">
        <f t="shared" si="22"/>
        <v>13</v>
      </c>
      <c r="G75" s="117">
        <f t="shared" si="17"/>
        <v>30</v>
      </c>
      <c r="H75" s="118">
        <f t="shared" si="18"/>
        <v>0.5625</v>
      </c>
      <c r="K75" s="116" t="str">
        <f ca="1" xml:space="preserve"> IF(O75=1,"",RTD("cqg.rtd",,"StudyData",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/>
      </c>
      <c r="L75" s="116" t="e">
        <f ca="1">IF(K75="",NA(),RTD("cqg.rtd",,"StudyData", "(Vol("&amp;$E$12&amp;")when  (LocalYear("&amp;$E$12&amp;")="&amp;$D$1&amp;" AND LocalMonth("&amp;$E$12&amp;")="&amp;$C$1&amp;" AND LocalDay("&amp;$E$12&amp;")="&amp;$B$1&amp;" AND LocalHour("&amp;$E$12&amp;")="&amp;F75&amp;" AND LocalMinute("&amp;$E$12&amp;")="&amp;G75&amp;"))", "Bar", "", "Close", "5", "0", "", "", "","FALSE","T"))</f>
        <v>#N/A</v>
      </c>
      <c r="M75" s="116">
        <f t="shared" ca="1" si="15"/>
        <v>370.6</v>
      </c>
      <c r="O75" s="115">
        <f t="shared" si="19"/>
        <v>0</v>
      </c>
      <c r="R75" s="115">
        <f t="shared" ca="1" si="20"/>
        <v>1.0389999999999957</v>
      </c>
      <c r="S75" s="115" t="str">
        <f ca="1">IF(O75=1,"",RTD("cqg.rtd",,"StudyData", "(Vol("&amp;$E$13&amp;")when  (LocalYear("&amp;$E$13&amp;")="&amp;$D$2&amp;" AND LocalMonth("&amp;$E$13&amp;")="&amp;$C$2&amp;" AND LocalDay("&amp;$E$13&amp;")="&amp;$B$2&amp;" AND LocalHour("&amp;$E$13&amp;")="&amp;F75&amp;" AND LocalMinute("&amp;$E$13&amp;")="&amp;G75&amp;"))", "Bar", "", "Close", "5", "0", "", "", "","FALSE","T"))</f>
        <v/>
      </c>
      <c r="T75" s="115">
        <f ca="1">IF(O75=1,"",RTD("cqg.rtd",,"StudyData", "(Vol("&amp;$E$14&amp;")when  (LocalYear("&amp;$E$14&amp;")="&amp;$D$3&amp;" AND LocalMonth("&amp;$E$14&amp;")="&amp;$C$3&amp;" AND LocalDay("&amp;$E$14&amp;")="&amp;$B$3&amp;" AND LocalHour("&amp;$E$14&amp;")="&amp;F75&amp;" AND LocalMinute("&amp;$E$14&amp;")="&amp;G75&amp;"))", "Bar", "", "Close", "5", "0", "", "", "","FALSE","T"))</f>
        <v>201</v>
      </c>
      <c r="U75" s="115">
        <f ca="1">IF(O75=1,"",RTD("cqg.rtd",,"StudyData", "(Vol("&amp;$E$15&amp;")when  (LocalYear("&amp;$E$15&amp;")="&amp;$D$4&amp;" AND LocalMonth("&amp;$E$15&amp;")="&amp;$C$4&amp;" AND LocalDay("&amp;$E$15&amp;")="&amp;$B$4&amp;" AND LocalHour("&amp;$E$15&amp;")="&amp;F75&amp;" AND LocalMinute("&amp;$E$15&amp;")="&amp;G75&amp;"))", "Bar", "", "Close", "5", "0", "", "", "","FALSE","T"))</f>
        <v>962</v>
      </c>
      <c r="V75" s="115">
        <f ca="1">IF(O75=1,"",RTD("cqg.rtd",,"StudyData", "(Vol("&amp;$E$16&amp;")when  (LocalYear("&amp;$E$16&amp;")="&amp;$D$5&amp;" AND LocalMonth("&amp;$E$16&amp;")="&amp;$C$5&amp;" AND LocalDay("&amp;$E$16&amp;")="&amp;$B$5&amp;" AND LocalHour("&amp;$E$16&amp;")="&amp;F75&amp;" AND LocalMinute("&amp;$E$16&amp;")="&amp;G75&amp;"))", "Bar", "", "Close", "5", "0", "", "", "","FALSE","T"))</f>
        <v>199</v>
      </c>
      <c r="W75" s="115">
        <f ca="1">IF(O75=1,"",RTD("cqg.rtd",,"StudyData", "(Vol("&amp;$E$17&amp;")when  (LocalYear("&amp;$E$17&amp;")="&amp;$D$6&amp;" AND LocalMonth("&amp;$E$17&amp;")="&amp;$C$6&amp;" AND LocalDay("&amp;$E$17&amp;")="&amp;$B$6&amp;" AND LocalHour("&amp;$E$17&amp;")="&amp;F75&amp;" AND LocalMinute("&amp;$E$17&amp;")="&amp;G75&amp;"))", "Bar", "", "Close", "5", "0", "", "", "","FALSE","T"))</f>
        <v>187</v>
      </c>
      <c r="X75" s="115">
        <f ca="1">IF(O75=1,"",RTD("cqg.rtd",,"StudyData", "(Vol("&amp;$E$18&amp;")when  (LocalYear("&amp;$E$18&amp;")="&amp;$D$7&amp;" AND LocalMonth("&amp;$E$18&amp;")="&amp;$C$7&amp;" AND LocalDay("&amp;$E$18&amp;")="&amp;$B$7&amp;" AND LocalHour("&amp;$E$18&amp;")="&amp;F75&amp;" AND LocalMinute("&amp;$E$18&amp;")="&amp;G75&amp;"))", "Bar", "", "Close", "5", "0", "", "", "","FALSE","T"))</f>
        <v>456</v>
      </c>
      <c r="Y75" s="115">
        <f ca="1">IF(O75=1,"",RTD("cqg.rtd",,"StudyData", "(Vol("&amp;$E$19&amp;")when  (LocalYear("&amp;$E$19&amp;")="&amp;$D$8&amp;" AND LocalMonth("&amp;$E$19&amp;")="&amp;$C$8&amp;" AND LocalDay("&amp;$E$19&amp;")="&amp;$B$8&amp;" AND LocalHour("&amp;$E$19&amp;")="&amp;F75&amp;" AND LocalMinute("&amp;$E$19&amp;")="&amp;G75&amp;"))", "Bar", "", "Close", "5", "0", "", "", "","FALSE","T"))</f>
        <v>427</v>
      </c>
      <c r="Z75" s="115">
        <f ca="1">IF(O75=1,"",RTD("cqg.rtd",,"StudyData", "(Vol("&amp;$E$20&amp;")when  (LocalYear("&amp;$E$20&amp;")="&amp;$D$9&amp;" AND LocalMonth("&amp;$E$20&amp;")="&amp;$C$9&amp;" AND LocalDay("&amp;$E$20&amp;")="&amp;$B$9&amp;" AND LocalHour("&amp;$E$20&amp;")="&amp;F75&amp;" AND LocalMinute("&amp;$E$20&amp;")="&amp;G75&amp;"))", "Bar", "", "Close", "5", "0", "", "", "","FALSE","T"))</f>
        <v>345</v>
      </c>
      <c r="AA75" s="115">
        <f ca="1">IF(O75=1,"",RTD("cqg.rtd",,"StudyData", "(Vol("&amp;$E$21&amp;")when  (LocalYear("&amp;$E$21&amp;")="&amp;$D$10&amp;" AND LocalMonth("&amp;$E$21&amp;")="&amp;$C$10&amp;" AND LocalDay("&amp;$E$21&amp;")="&amp;$B$10&amp;" AND LocalHour("&amp;$E$21&amp;")="&amp;F75&amp;" AND LocalMinute("&amp;$E$21&amp;")="&amp;G75&amp;"))", "Bar", "", "Close", "5", "0", "", "", "","FALSE","T"))</f>
        <v>671</v>
      </c>
      <c r="AB75" s="115">
        <f ca="1">IF(O75=1,"",RTD("cqg.rtd",,"StudyData", "(Vol("&amp;$E$21&amp;")when  (LocalYear("&amp;$E$21&amp;")="&amp;$D$11&amp;" AND LocalMonth("&amp;$E$21&amp;")="&amp;$C$11&amp;" AND LocalDay("&amp;$E$21&amp;")="&amp;$B$11&amp;" AND LocalHour("&amp;$E$21&amp;")="&amp;F75&amp;" AND LocalMinute("&amp;$E$21&amp;")="&amp;G75&amp;"))", "Bar", "", "Close", "5", "0", "", "", "","FALSE","T"))</f>
        <v>258</v>
      </c>
      <c r="AC75" s="116" t="str">
        <f t="shared" ca="1" si="16"/>
        <v/>
      </c>
      <c r="AE75" s="115" t="str">
        <f ca="1">IF($R75=1,SUM($S$1:S75),"")</f>
        <v/>
      </c>
      <c r="AF75" s="115" t="str">
        <f ca="1">IF($R75=1,SUM($T$1:T75),"")</f>
        <v/>
      </c>
      <c r="AG75" s="115" t="str">
        <f ca="1">IF($R75=1,SUM($U$1:U75),"")</f>
        <v/>
      </c>
      <c r="AH75" s="115" t="str">
        <f ca="1">IF($R75=1,SUM($V$1:V75),"")</f>
        <v/>
      </c>
      <c r="AI75" s="115" t="str">
        <f ca="1">IF($R75=1,SUM($W$1:W75),"")</f>
        <v/>
      </c>
      <c r="AJ75" s="115" t="str">
        <f ca="1">IF($R75=1,SUM($X$1:X75),"")</f>
        <v/>
      </c>
      <c r="AK75" s="115" t="str">
        <f ca="1">IF($R75=1,SUM($Y$1:Y75),"")</f>
        <v/>
      </c>
      <c r="AL75" s="115" t="str">
        <f ca="1">IF($R75=1,SUM($Z$1:Z75),"")</f>
        <v/>
      </c>
      <c r="AM75" s="115" t="str">
        <f ca="1">IF($R75=1,SUM($AA$1:AA75),"")</f>
        <v/>
      </c>
      <c r="AN75" s="115" t="str">
        <f ca="1">IF($R75=1,SUM($AB$1:AB75),"")</f>
        <v/>
      </c>
      <c r="AO75" s="115" t="str">
        <f ca="1">IF($R75=1,SUM($AC$1:AC75),"")</f>
        <v/>
      </c>
      <c r="AQ75" s="120" t="str">
        <f t="shared" si="21"/>
        <v>13:30</v>
      </c>
    </row>
    <row r="76" spans="6:43" x14ac:dyDescent="0.3">
      <c r="F76" s="115">
        <f t="shared" si="22"/>
        <v>13</v>
      </c>
      <c r="G76" s="117">
        <f t="shared" si="17"/>
        <v>35</v>
      </c>
      <c r="H76" s="118">
        <f t="shared" si="18"/>
        <v>0.56597222222222221</v>
      </c>
      <c r="K76" s="116" t="str">
        <f ca="1" xml:space="preserve"> IF(O76=1,"",RTD("cqg.rtd",,"StudyData",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/>
      </c>
      <c r="L76" s="116" t="e">
        <f ca="1">IF(K76="",NA(),RTD("cqg.rtd",,"StudyData", "(Vol("&amp;$E$12&amp;")when  (LocalYear("&amp;$E$12&amp;")="&amp;$D$1&amp;" AND LocalMonth("&amp;$E$12&amp;")="&amp;$C$1&amp;" AND LocalDay("&amp;$E$12&amp;")="&amp;$B$1&amp;" AND LocalHour("&amp;$E$12&amp;")="&amp;F76&amp;" AND LocalMinute("&amp;$E$12&amp;")="&amp;G76&amp;"))", "Bar", "", "Close", "5", "0", "", "", "","FALSE","T"))</f>
        <v>#N/A</v>
      </c>
      <c r="M76" s="116">
        <f t="shared" ca="1" si="15"/>
        <v>428.6</v>
      </c>
      <c r="O76" s="115">
        <f t="shared" si="19"/>
        <v>0</v>
      </c>
      <c r="R76" s="115">
        <f t="shared" ca="1" si="20"/>
        <v>1.0399999999999956</v>
      </c>
      <c r="S76" s="115" t="str">
        <f ca="1">IF(O76=1,"",RTD("cqg.rtd",,"StudyData", "(Vol("&amp;$E$13&amp;")when  (LocalYear("&amp;$E$13&amp;")="&amp;$D$2&amp;" AND LocalMonth("&amp;$E$13&amp;")="&amp;$C$2&amp;" AND LocalDay("&amp;$E$13&amp;")="&amp;$B$2&amp;" AND LocalHour("&amp;$E$13&amp;")="&amp;F76&amp;" AND LocalMinute("&amp;$E$13&amp;")="&amp;G76&amp;"))", "Bar", "", "Close", "5", "0", "", "", "","FALSE","T"))</f>
        <v/>
      </c>
      <c r="T76" s="115">
        <f ca="1">IF(O76=1,"",RTD("cqg.rtd",,"StudyData", "(Vol("&amp;$E$14&amp;")when  (LocalYear("&amp;$E$14&amp;")="&amp;$D$3&amp;" AND LocalMonth("&amp;$E$14&amp;")="&amp;$C$3&amp;" AND LocalDay("&amp;$E$14&amp;")="&amp;$B$3&amp;" AND LocalHour("&amp;$E$14&amp;")="&amp;F76&amp;" AND LocalMinute("&amp;$E$14&amp;")="&amp;G76&amp;"))", "Bar", "", "Close", "5", "0", "", "", "","FALSE","T"))</f>
        <v>166</v>
      </c>
      <c r="U76" s="115">
        <f ca="1">IF(O76=1,"",RTD("cqg.rtd",,"StudyData", "(Vol("&amp;$E$15&amp;")when  (LocalYear("&amp;$E$15&amp;")="&amp;$D$4&amp;" AND LocalMonth("&amp;$E$15&amp;")="&amp;$C$4&amp;" AND LocalDay("&amp;$E$15&amp;")="&amp;$B$4&amp;" AND LocalHour("&amp;$E$15&amp;")="&amp;F76&amp;" AND LocalMinute("&amp;$E$15&amp;")="&amp;G76&amp;"))", "Bar", "", "Close", "5", "0", "", "", "","FALSE","T"))</f>
        <v>1872</v>
      </c>
      <c r="V76" s="115">
        <f ca="1">IF(O76=1,"",RTD("cqg.rtd",,"StudyData", "(Vol("&amp;$E$16&amp;")when  (LocalYear("&amp;$E$16&amp;")="&amp;$D$5&amp;" AND LocalMonth("&amp;$E$16&amp;")="&amp;$C$5&amp;" AND LocalDay("&amp;$E$16&amp;")="&amp;$B$5&amp;" AND LocalHour("&amp;$E$16&amp;")="&amp;F76&amp;" AND LocalMinute("&amp;$E$16&amp;")="&amp;G76&amp;"))", "Bar", "", "Close", "5", "0", "", "", "","FALSE","T"))</f>
        <v>135</v>
      </c>
      <c r="W76" s="115">
        <f ca="1">IF(O76=1,"",RTD("cqg.rtd",,"StudyData", "(Vol("&amp;$E$17&amp;")when  (LocalYear("&amp;$E$17&amp;")="&amp;$D$6&amp;" AND LocalMonth("&amp;$E$17&amp;")="&amp;$C$6&amp;" AND LocalDay("&amp;$E$17&amp;")="&amp;$B$6&amp;" AND LocalHour("&amp;$E$17&amp;")="&amp;F76&amp;" AND LocalMinute("&amp;$E$17&amp;")="&amp;G76&amp;"))", "Bar", "", "Close", "5", "0", "", "", "","FALSE","T"))</f>
        <v>603</v>
      </c>
      <c r="X76" s="115">
        <f ca="1">IF(O76=1,"",RTD("cqg.rtd",,"StudyData", "(Vol("&amp;$E$18&amp;")when  (LocalYear("&amp;$E$18&amp;")="&amp;$D$7&amp;" AND LocalMonth("&amp;$E$18&amp;")="&amp;$C$7&amp;" AND LocalDay("&amp;$E$18&amp;")="&amp;$B$7&amp;" AND LocalHour("&amp;$E$18&amp;")="&amp;F76&amp;" AND LocalMinute("&amp;$E$18&amp;")="&amp;G76&amp;"))", "Bar", "", "Close", "5", "0", "", "", "","FALSE","T"))</f>
        <v>272</v>
      </c>
      <c r="Y76" s="115">
        <f ca="1">IF(O76=1,"",RTD("cqg.rtd",,"StudyData", "(Vol("&amp;$E$19&amp;")when  (LocalYear("&amp;$E$19&amp;")="&amp;$D$8&amp;" AND LocalMonth("&amp;$E$19&amp;")="&amp;$C$8&amp;" AND LocalDay("&amp;$E$19&amp;")="&amp;$B$8&amp;" AND LocalHour("&amp;$E$19&amp;")="&amp;F76&amp;" AND LocalMinute("&amp;$E$19&amp;")="&amp;G76&amp;"))", "Bar", "", "Close", "5", "0", "", "", "","FALSE","T"))</f>
        <v>315</v>
      </c>
      <c r="Z76" s="115">
        <f ca="1">IF(O76=1,"",RTD("cqg.rtd",,"StudyData", "(Vol("&amp;$E$20&amp;")when  (LocalYear("&amp;$E$20&amp;")="&amp;$D$9&amp;" AND LocalMonth("&amp;$E$20&amp;")="&amp;$C$9&amp;" AND LocalDay("&amp;$E$20&amp;")="&amp;$B$9&amp;" AND LocalHour("&amp;$E$20&amp;")="&amp;F76&amp;" AND LocalMinute("&amp;$E$20&amp;")="&amp;G76&amp;"))", "Bar", "", "Close", "5", "0", "", "", "","FALSE","T"))</f>
        <v>361</v>
      </c>
      <c r="AA76" s="115">
        <f ca="1">IF(O76=1,"",RTD("cqg.rtd",,"StudyData", "(Vol("&amp;$E$21&amp;")when  (LocalYear("&amp;$E$21&amp;")="&amp;$D$10&amp;" AND LocalMonth("&amp;$E$21&amp;")="&amp;$C$10&amp;" AND LocalDay("&amp;$E$21&amp;")="&amp;$B$10&amp;" AND LocalHour("&amp;$E$21&amp;")="&amp;F76&amp;" AND LocalMinute("&amp;$E$21&amp;")="&amp;G76&amp;"))", "Bar", "", "Close", "5", "0", "", "", "","FALSE","T"))</f>
        <v>451</v>
      </c>
      <c r="AB76" s="115">
        <f ca="1">IF(O76=1,"",RTD("cqg.rtd",,"StudyData", "(Vol("&amp;$E$21&amp;")when  (LocalYear("&amp;$E$21&amp;")="&amp;$D$11&amp;" AND LocalMonth("&amp;$E$21&amp;")="&amp;$C$11&amp;" AND LocalDay("&amp;$E$21&amp;")="&amp;$B$11&amp;" AND LocalHour("&amp;$E$21&amp;")="&amp;F76&amp;" AND LocalMinute("&amp;$E$21&amp;")="&amp;G76&amp;"))", "Bar", "", "Close", "5", "0", "", "", "","FALSE","T"))</f>
        <v>111</v>
      </c>
      <c r="AC76" s="116" t="str">
        <f t="shared" ca="1" si="16"/>
        <v/>
      </c>
      <c r="AE76" s="115" t="str">
        <f ca="1">IF($R76=1,SUM($S$1:S76),"")</f>
        <v/>
      </c>
      <c r="AF76" s="115" t="str">
        <f ca="1">IF($R76=1,SUM($T$1:T76),"")</f>
        <v/>
      </c>
      <c r="AG76" s="115" t="str">
        <f ca="1">IF($R76=1,SUM($U$1:U76),"")</f>
        <v/>
      </c>
      <c r="AH76" s="115" t="str">
        <f ca="1">IF($R76=1,SUM($V$1:V76),"")</f>
        <v/>
      </c>
      <c r="AI76" s="115" t="str">
        <f ca="1">IF($R76=1,SUM($W$1:W76),"")</f>
        <v/>
      </c>
      <c r="AJ76" s="115" t="str">
        <f ca="1">IF($R76=1,SUM($X$1:X76),"")</f>
        <v/>
      </c>
      <c r="AK76" s="115" t="str">
        <f ca="1">IF($R76=1,SUM($Y$1:Y76),"")</f>
        <v/>
      </c>
      <c r="AL76" s="115" t="str">
        <f ca="1">IF($R76=1,SUM($Z$1:Z76),"")</f>
        <v/>
      </c>
      <c r="AM76" s="115" t="str">
        <f ca="1">IF($R76=1,SUM($AA$1:AA76),"")</f>
        <v/>
      </c>
      <c r="AN76" s="115" t="str">
        <f ca="1">IF($R76=1,SUM($AB$1:AB76),"")</f>
        <v/>
      </c>
      <c r="AO76" s="115" t="str">
        <f ca="1">IF($R76=1,SUM($AC$1:AC76),"")</f>
        <v/>
      </c>
      <c r="AQ76" s="120" t="str">
        <f t="shared" si="21"/>
        <v>13:35</v>
      </c>
    </row>
    <row r="77" spans="6:43" x14ac:dyDescent="0.3">
      <c r="F77" s="115">
        <f t="shared" si="22"/>
        <v>13</v>
      </c>
      <c r="G77" s="117">
        <f t="shared" si="17"/>
        <v>40</v>
      </c>
      <c r="H77" s="118">
        <f t="shared" si="18"/>
        <v>0.56944444444444442</v>
      </c>
      <c r="K77" s="116" t="str">
        <f ca="1" xml:space="preserve"> IF(O77=1,"",RTD("cqg.rtd",,"StudyData",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/>
      </c>
      <c r="L77" s="116" t="e">
        <f ca="1">IF(K77="",NA(),RTD("cqg.rtd",,"StudyData", "(Vol("&amp;$E$12&amp;")when  (LocalYear("&amp;$E$12&amp;")="&amp;$D$1&amp;" AND LocalMonth("&amp;$E$12&amp;")="&amp;$C$1&amp;" AND LocalDay("&amp;$E$12&amp;")="&amp;$B$1&amp;" AND LocalHour("&amp;$E$12&amp;")="&amp;F77&amp;" AND LocalMinute("&amp;$E$12&amp;")="&amp;G77&amp;"))", "Bar", "", "Close", "5", "0", "", "", "","FALSE","T"))</f>
        <v>#N/A</v>
      </c>
      <c r="M77" s="116">
        <f t="shared" ca="1" si="15"/>
        <v>466.4</v>
      </c>
      <c r="O77" s="115">
        <f t="shared" si="19"/>
        <v>0</v>
      </c>
      <c r="R77" s="115">
        <f t="shared" ca="1" si="20"/>
        <v>1.0409999999999955</v>
      </c>
      <c r="S77" s="115" t="str">
        <f ca="1">IF(O77=1,"",RTD("cqg.rtd",,"StudyData", "(Vol("&amp;$E$13&amp;")when  (LocalYear("&amp;$E$13&amp;")="&amp;$D$2&amp;" AND LocalMonth("&amp;$E$13&amp;")="&amp;$C$2&amp;" AND LocalDay("&amp;$E$13&amp;")="&amp;$B$2&amp;" AND LocalHour("&amp;$E$13&amp;")="&amp;F77&amp;" AND LocalMinute("&amp;$E$13&amp;")="&amp;G77&amp;"))", "Bar", "", "Close", "5", "0", "", "", "","FALSE","T"))</f>
        <v/>
      </c>
      <c r="T77" s="115">
        <f ca="1">IF(O77=1,"",RTD("cqg.rtd",,"StudyData", "(Vol("&amp;$E$14&amp;")when  (LocalYear("&amp;$E$14&amp;")="&amp;$D$3&amp;" AND LocalMonth("&amp;$E$14&amp;")="&amp;$C$3&amp;" AND LocalDay("&amp;$E$14&amp;")="&amp;$B$3&amp;" AND LocalHour("&amp;$E$14&amp;")="&amp;F77&amp;" AND LocalMinute("&amp;$E$14&amp;")="&amp;G77&amp;"))", "Bar", "", "Close", "5", "0", "", "", "","FALSE","T"))</f>
        <v>182</v>
      </c>
      <c r="U77" s="115">
        <f ca="1">IF(O77=1,"",RTD("cqg.rtd",,"StudyData", "(Vol("&amp;$E$15&amp;")when  (LocalYear("&amp;$E$15&amp;")="&amp;$D$4&amp;" AND LocalMonth("&amp;$E$15&amp;")="&amp;$C$4&amp;" AND LocalDay("&amp;$E$15&amp;")="&amp;$B$4&amp;" AND LocalHour("&amp;$E$15&amp;")="&amp;F77&amp;" AND LocalMinute("&amp;$E$15&amp;")="&amp;G77&amp;"))", "Bar", "", "Close", "5", "0", "", "", "","FALSE","T"))</f>
        <v>2009</v>
      </c>
      <c r="V77" s="115">
        <f ca="1">IF(O77=1,"",RTD("cqg.rtd",,"StudyData", "(Vol("&amp;$E$16&amp;")when  (LocalYear("&amp;$E$16&amp;")="&amp;$D$5&amp;" AND LocalMonth("&amp;$E$16&amp;")="&amp;$C$5&amp;" AND LocalDay("&amp;$E$16&amp;")="&amp;$B$5&amp;" AND LocalHour("&amp;$E$16&amp;")="&amp;F77&amp;" AND LocalMinute("&amp;$E$16&amp;")="&amp;G77&amp;"))", "Bar", "", "Close", "5", "0", "", "", "","FALSE","T"))</f>
        <v>422</v>
      </c>
      <c r="W77" s="115">
        <f ca="1">IF(O77=1,"",RTD("cqg.rtd",,"StudyData", "(Vol("&amp;$E$17&amp;")when  (LocalYear("&amp;$E$17&amp;")="&amp;$D$6&amp;" AND LocalMonth("&amp;$E$17&amp;")="&amp;$C$6&amp;" AND LocalDay("&amp;$E$17&amp;")="&amp;$B$6&amp;" AND LocalHour("&amp;$E$17&amp;")="&amp;F77&amp;" AND LocalMinute("&amp;$E$17&amp;")="&amp;G77&amp;"))", "Bar", "", "Close", "5", "0", "", "", "","FALSE","T"))</f>
        <v>447</v>
      </c>
      <c r="X77" s="115">
        <f ca="1">IF(O77=1,"",RTD("cqg.rtd",,"StudyData", "(Vol("&amp;$E$18&amp;")when  (LocalYear("&amp;$E$18&amp;")="&amp;$D$7&amp;" AND LocalMonth("&amp;$E$18&amp;")="&amp;$C$7&amp;" AND LocalDay("&amp;$E$18&amp;")="&amp;$B$7&amp;" AND LocalHour("&amp;$E$18&amp;")="&amp;F77&amp;" AND LocalMinute("&amp;$E$18&amp;")="&amp;G77&amp;"))", "Bar", "", "Close", "5", "0", "", "", "","FALSE","T"))</f>
        <v>406</v>
      </c>
      <c r="Y77" s="115">
        <f ca="1">IF(O77=1,"",RTD("cqg.rtd",,"StudyData", "(Vol("&amp;$E$19&amp;")when  (LocalYear("&amp;$E$19&amp;")="&amp;$D$8&amp;" AND LocalMonth("&amp;$E$19&amp;")="&amp;$C$8&amp;" AND LocalDay("&amp;$E$19&amp;")="&amp;$B$8&amp;" AND LocalHour("&amp;$E$19&amp;")="&amp;F77&amp;" AND LocalMinute("&amp;$E$19&amp;")="&amp;G77&amp;"))", "Bar", "", "Close", "5", "0", "", "", "","FALSE","T"))</f>
        <v>377</v>
      </c>
      <c r="Z77" s="115">
        <f ca="1">IF(O77=1,"",RTD("cqg.rtd",,"StudyData", "(Vol("&amp;$E$20&amp;")when  (LocalYear("&amp;$E$20&amp;")="&amp;$D$9&amp;" AND LocalMonth("&amp;$E$20&amp;")="&amp;$C$9&amp;" AND LocalDay("&amp;$E$20&amp;")="&amp;$B$9&amp;" AND LocalHour("&amp;$E$20&amp;")="&amp;F77&amp;" AND LocalMinute("&amp;$E$20&amp;")="&amp;G77&amp;"))", "Bar", "", "Close", "5", "0", "", "", "","FALSE","T"))</f>
        <v>305</v>
      </c>
      <c r="AA77" s="115">
        <f ca="1">IF(O77=1,"",RTD("cqg.rtd",,"StudyData", "(Vol("&amp;$E$21&amp;")when  (LocalYear("&amp;$E$21&amp;")="&amp;$D$10&amp;" AND LocalMonth("&amp;$E$21&amp;")="&amp;$C$10&amp;" AND LocalDay("&amp;$E$21&amp;")="&amp;$B$10&amp;" AND LocalHour("&amp;$E$21&amp;")="&amp;F77&amp;" AND LocalMinute("&amp;$E$21&amp;")="&amp;G77&amp;"))", "Bar", "", "Close", "5", "0", "", "", "","FALSE","T"))</f>
        <v>432</v>
      </c>
      <c r="AB77" s="115">
        <f ca="1">IF(O77=1,"",RTD("cqg.rtd",,"StudyData", "(Vol("&amp;$E$21&amp;")when  (LocalYear("&amp;$E$21&amp;")="&amp;$D$11&amp;" AND LocalMonth("&amp;$E$21&amp;")="&amp;$C$11&amp;" AND LocalDay("&amp;$E$21&amp;")="&amp;$B$11&amp;" AND LocalHour("&amp;$E$21&amp;")="&amp;F77&amp;" AND LocalMinute("&amp;$E$21&amp;")="&amp;G77&amp;"))", "Bar", "", "Close", "5", "0", "", "", "","FALSE","T"))</f>
        <v>84</v>
      </c>
      <c r="AC77" s="116" t="str">
        <f t="shared" ca="1" si="16"/>
        <v/>
      </c>
      <c r="AE77" s="115" t="str">
        <f ca="1">IF($R77=1,SUM($S$1:S77),"")</f>
        <v/>
      </c>
      <c r="AF77" s="115" t="str">
        <f ca="1">IF($R77=1,SUM($T$1:T77),"")</f>
        <v/>
      </c>
      <c r="AG77" s="115" t="str">
        <f ca="1">IF($R77=1,SUM($U$1:U77),"")</f>
        <v/>
      </c>
      <c r="AH77" s="115" t="str">
        <f ca="1">IF($R77=1,SUM($V$1:V77),"")</f>
        <v/>
      </c>
      <c r="AI77" s="115" t="str">
        <f ca="1">IF($R77=1,SUM($W$1:W77),"")</f>
        <v/>
      </c>
      <c r="AJ77" s="115" t="str">
        <f ca="1">IF($R77=1,SUM($X$1:X77),"")</f>
        <v/>
      </c>
      <c r="AK77" s="115" t="str">
        <f ca="1">IF($R77=1,SUM($Y$1:Y77),"")</f>
        <v/>
      </c>
      <c r="AL77" s="115" t="str">
        <f ca="1">IF($R77=1,SUM($Z$1:Z77),"")</f>
        <v/>
      </c>
      <c r="AM77" s="115" t="str">
        <f ca="1">IF($R77=1,SUM($AA$1:AA77),"")</f>
        <v/>
      </c>
      <c r="AN77" s="115" t="str">
        <f ca="1">IF($R77=1,SUM($AB$1:AB77),"")</f>
        <v/>
      </c>
      <c r="AO77" s="115" t="str">
        <f ca="1">IF($R77=1,SUM($AC$1:AC77),"")</f>
        <v/>
      </c>
      <c r="AQ77" s="120" t="str">
        <f t="shared" si="21"/>
        <v>13:40</v>
      </c>
    </row>
    <row r="78" spans="6:43" x14ac:dyDescent="0.3">
      <c r="F78" s="115">
        <f t="shared" si="22"/>
        <v>13</v>
      </c>
      <c r="G78" s="117">
        <f t="shared" si="17"/>
        <v>45</v>
      </c>
      <c r="H78" s="118">
        <f t="shared" si="18"/>
        <v>0.57291666666666663</v>
      </c>
      <c r="K78" s="116" t="str">
        <f ca="1" xml:space="preserve"> IF(O78=1,"",RTD("cqg.rtd",,"StudyData",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/>
      </c>
      <c r="L78" s="116" t="e">
        <f ca="1">IF(K78="",NA(),RTD("cqg.rtd",,"StudyData", "(Vol("&amp;$E$12&amp;")when  (LocalYear("&amp;$E$12&amp;")="&amp;$D$1&amp;" AND LocalMonth("&amp;$E$12&amp;")="&amp;$C$1&amp;" AND LocalDay("&amp;$E$12&amp;")="&amp;$B$1&amp;" AND LocalHour("&amp;$E$12&amp;")="&amp;F78&amp;" AND LocalMinute("&amp;$E$12&amp;")="&amp;G78&amp;"))", "Bar", "", "Close", "5", "0", "", "", "","FALSE","T"))</f>
        <v>#N/A</v>
      </c>
      <c r="M78" s="116">
        <f t="shared" ca="1" si="15"/>
        <v>461.3</v>
      </c>
      <c r="O78" s="115">
        <f t="shared" si="19"/>
        <v>0</v>
      </c>
      <c r="R78" s="115">
        <f t="shared" ca="1" si="20"/>
        <v>1.0419999999999954</v>
      </c>
      <c r="S78" s="115" t="str">
        <f ca="1">IF(O78=1,"",RTD("cqg.rtd",,"StudyData", "(Vol("&amp;$E$13&amp;")when  (LocalYear("&amp;$E$13&amp;")="&amp;$D$2&amp;" AND LocalMonth("&amp;$E$13&amp;")="&amp;$C$2&amp;" AND LocalDay("&amp;$E$13&amp;")="&amp;$B$2&amp;" AND LocalHour("&amp;$E$13&amp;")="&amp;F78&amp;" AND LocalMinute("&amp;$E$13&amp;")="&amp;G78&amp;"))", "Bar", "", "Close", "5", "0", "", "", "","FALSE","T"))</f>
        <v/>
      </c>
      <c r="T78" s="115">
        <f ca="1">IF(O78=1,"",RTD("cqg.rtd",,"StudyData", "(Vol("&amp;$E$14&amp;")when  (LocalYear("&amp;$E$14&amp;")="&amp;$D$3&amp;" AND LocalMonth("&amp;$E$14&amp;")="&amp;$C$3&amp;" AND LocalDay("&amp;$E$14&amp;")="&amp;$B$3&amp;" AND LocalHour("&amp;$E$14&amp;")="&amp;F78&amp;" AND LocalMinute("&amp;$E$14&amp;")="&amp;G78&amp;"))", "Bar", "", "Close", "5", "0", "", "", "","FALSE","T"))</f>
        <v>257</v>
      </c>
      <c r="U78" s="115">
        <f ca="1">IF(O78=1,"",RTD("cqg.rtd",,"StudyData", "(Vol("&amp;$E$15&amp;")when  (LocalYear("&amp;$E$15&amp;")="&amp;$D$4&amp;" AND LocalMonth("&amp;$E$15&amp;")="&amp;$C$4&amp;" AND LocalDay("&amp;$E$15&amp;")="&amp;$B$4&amp;" AND LocalHour("&amp;$E$15&amp;")="&amp;F78&amp;" AND LocalMinute("&amp;$E$15&amp;")="&amp;G78&amp;"))", "Bar", "", "Close", "5", "0", "", "", "","FALSE","T"))</f>
        <v>1656</v>
      </c>
      <c r="V78" s="115">
        <f ca="1">IF(O78=1,"",RTD("cqg.rtd",,"StudyData", "(Vol("&amp;$E$16&amp;")when  (LocalYear("&amp;$E$16&amp;")="&amp;$D$5&amp;" AND LocalMonth("&amp;$E$16&amp;")="&amp;$C$5&amp;" AND LocalDay("&amp;$E$16&amp;")="&amp;$B$5&amp;" AND LocalHour("&amp;$E$16&amp;")="&amp;F78&amp;" AND LocalMinute("&amp;$E$16&amp;")="&amp;G78&amp;"))", "Bar", "", "Close", "5", "0", "", "", "","FALSE","T"))</f>
        <v>148</v>
      </c>
      <c r="W78" s="115">
        <f ca="1">IF(O78=1,"",RTD("cqg.rtd",,"StudyData", "(Vol("&amp;$E$17&amp;")when  (LocalYear("&amp;$E$17&amp;")="&amp;$D$6&amp;" AND LocalMonth("&amp;$E$17&amp;")="&amp;$C$6&amp;" AND LocalDay("&amp;$E$17&amp;")="&amp;$B$6&amp;" AND LocalHour("&amp;$E$17&amp;")="&amp;F78&amp;" AND LocalMinute("&amp;$E$17&amp;")="&amp;G78&amp;"))", "Bar", "", "Close", "5", "0", "", "", "","FALSE","T"))</f>
        <v>356</v>
      </c>
      <c r="X78" s="115">
        <f ca="1">IF(O78=1,"",RTD("cqg.rtd",,"StudyData", "(Vol("&amp;$E$18&amp;")when  (LocalYear("&amp;$E$18&amp;")="&amp;$D$7&amp;" AND LocalMonth("&amp;$E$18&amp;")="&amp;$C$7&amp;" AND LocalDay("&amp;$E$18&amp;")="&amp;$B$7&amp;" AND LocalHour("&amp;$E$18&amp;")="&amp;F78&amp;" AND LocalMinute("&amp;$E$18&amp;")="&amp;G78&amp;"))", "Bar", "", "Close", "5", "0", "", "", "","FALSE","T"))</f>
        <v>697</v>
      </c>
      <c r="Y78" s="115">
        <f ca="1">IF(O78=1,"",RTD("cqg.rtd",,"StudyData", "(Vol("&amp;$E$19&amp;")when  (LocalYear("&amp;$E$19&amp;")="&amp;$D$8&amp;" AND LocalMonth("&amp;$E$19&amp;")="&amp;$C$8&amp;" AND LocalDay("&amp;$E$19&amp;")="&amp;$B$8&amp;" AND LocalHour("&amp;$E$19&amp;")="&amp;F78&amp;" AND LocalMinute("&amp;$E$19&amp;")="&amp;G78&amp;"))", "Bar", "", "Close", "5", "0", "", "", "","FALSE","T"))</f>
        <v>592</v>
      </c>
      <c r="Z78" s="115">
        <f ca="1">IF(O78=1,"",RTD("cqg.rtd",,"StudyData", "(Vol("&amp;$E$20&amp;")when  (LocalYear("&amp;$E$20&amp;")="&amp;$D$9&amp;" AND LocalMonth("&amp;$E$20&amp;")="&amp;$C$9&amp;" AND LocalDay("&amp;$E$20&amp;")="&amp;$B$9&amp;" AND LocalHour("&amp;$E$20&amp;")="&amp;F78&amp;" AND LocalMinute("&amp;$E$20&amp;")="&amp;G78&amp;"))", "Bar", "", "Close", "5", "0", "", "", "","FALSE","T"))</f>
        <v>261</v>
      </c>
      <c r="AA78" s="115">
        <f ca="1">IF(O78=1,"",RTD("cqg.rtd",,"StudyData", "(Vol("&amp;$E$21&amp;")when  (LocalYear("&amp;$E$21&amp;")="&amp;$D$10&amp;" AND LocalMonth("&amp;$E$21&amp;")="&amp;$C$10&amp;" AND LocalDay("&amp;$E$21&amp;")="&amp;$B$10&amp;" AND LocalHour("&amp;$E$21&amp;")="&amp;F78&amp;" AND LocalMinute("&amp;$E$21&amp;")="&amp;G78&amp;"))", "Bar", "", "Close", "5", "0", "", "", "","FALSE","T"))</f>
        <v>508</v>
      </c>
      <c r="AB78" s="115">
        <f ca="1">IF(O78=1,"",RTD("cqg.rtd",,"StudyData", "(Vol("&amp;$E$21&amp;")when  (LocalYear("&amp;$E$21&amp;")="&amp;$D$11&amp;" AND LocalMonth("&amp;$E$21&amp;")="&amp;$C$11&amp;" AND LocalDay("&amp;$E$21&amp;")="&amp;$B$11&amp;" AND LocalHour("&amp;$E$21&amp;")="&amp;F78&amp;" AND LocalMinute("&amp;$E$21&amp;")="&amp;G78&amp;"))", "Bar", "", "Close", "5", "0", "", "", "","FALSE","T"))</f>
        <v>138</v>
      </c>
      <c r="AC78" s="116" t="str">
        <f t="shared" ca="1" si="16"/>
        <v/>
      </c>
      <c r="AE78" s="115" t="str">
        <f ca="1">IF($R78=1,SUM($S$1:S78),"")</f>
        <v/>
      </c>
      <c r="AF78" s="115" t="str">
        <f ca="1">IF($R78=1,SUM($T$1:T78),"")</f>
        <v/>
      </c>
      <c r="AG78" s="115" t="str">
        <f ca="1">IF($R78=1,SUM($U$1:U78),"")</f>
        <v/>
      </c>
      <c r="AH78" s="115" t="str">
        <f ca="1">IF($R78=1,SUM($V$1:V78),"")</f>
        <v/>
      </c>
      <c r="AI78" s="115" t="str">
        <f ca="1">IF($R78=1,SUM($W$1:W78),"")</f>
        <v/>
      </c>
      <c r="AJ78" s="115" t="str">
        <f ca="1">IF($R78=1,SUM($X$1:X78),"")</f>
        <v/>
      </c>
      <c r="AK78" s="115" t="str">
        <f ca="1">IF($R78=1,SUM($Y$1:Y78),"")</f>
        <v/>
      </c>
      <c r="AL78" s="115" t="str">
        <f ca="1">IF($R78=1,SUM($Z$1:Z78),"")</f>
        <v/>
      </c>
      <c r="AM78" s="115" t="str">
        <f ca="1">IF($R78=1,SUM($AA$1:AA78),"")</f>
        <v/>
      </c>
      <c r="AN78" s="115" t="str">
        <f ca="1">IF($R78=1,SUM($AB$1:AB78),"")</f>
        <v/>
      </c>
      <c r="AO78" s="115" t="str">
        <f ca="1">IF($R78=1,SUM($AC$1:AC78),"")</f>
        <v/>
      </c>
      <c r="AQ78" s="120" t="str">
        <f t="shared" si="21"/>
        <v>13:45</v>
      </c>
    </row>
    <row r="79" spans="6:43" x14ac:dyDescent="0.3">
      <c r="F79" s="115">
        <f t="shared" si="22"/>
        <v>13</v>
      </c>
      <c r="G79" s="117">
        <f t="shared" si="17"/>
        <v>50</v>
      </c>
      <c r="H79" s="118">
        <f t="shared" si="18"/>
        <v>0.57638888888888895</v>
      </c>
      <c r="K79" s="116" t="str">
        <f ca="1" xml:space="preserve"> IF(O79=1,"",RTD("cqg.rtd",,"StudyData",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/>
      </c>
      <c r="L79" s="116" t="e">
        <f ca="1">IF(K79="",NA(),RTD("cqg.rtd",,"StudyData", "(Vol("&amp;$E$12&amp;")when  (LocalYear("&amp;$E$12&amp;")="&amp;$D$1&amp;" AND LocalMonth("&amp;$E$12&amp;")="&amp;$C$1&amp;" AND LocalDay("&amp;$E$12&amp;")="&amp;$B$1&amp;" AND LocalHour("&amp;$E$12&amp;")="&amp;F79&amp;" AND LocalMinute("&amp;$E$12&amp;")="&amp;G79&amp;"))", "Bar", "", "Close", "5", "0", "", "", "","FALSE","T"))</f>
        <v>#N/A</v>
      </c>
      <c r="M79" s="116">
        <f t="shared" ca="1" si="15"/>
        <v>349.2</v>
      </c>
      <c r="O79" s="115">
        <f t="shared" si="19"/>
        <v>0</v>
      </c>
      <c r="R79" s="115">
        <f t="shared" ca="1" si="20"/>
        <v>1.0429999999999953</v>
      </c>
      <c r="S79" s="115" t="str">
        <f ca="1">IF(O79=1,"",RTD("cqg.rtd",,"StudyData", "(Vol("&amp;$E$13&amp;")when  (LocalYear("&amp;$E$13&amp;")="&amp;$D$2&amp;" AND LocalMonth("&amp;$E$13&amp;")="&amp;$C$2&amp;" AND LocalDay("&amp;$E$13&amp;")="&amp;$B$2&amp;" AND LocalHour("&amp;$E$13&amp;")="&amp;F79&amp;" AND LocalMinute("&amp;$E$13&amp;")="&amp;G79&amp;"))", "Bar", "", "Close", "5", "0", "", "", "","FALSE","T"))</f>
        <v/>
      </c>
      <c r="T79" s="115">
        <f ca="1">IF(O79=1,"",RTD("cqg.rtd",,"StudyData", "(Vol("&amp;$E$14&amp;")when  (LocalYear("&amp;$E$14&amp;")="&amp;$D$3&amp;" AND LocalMonth("&amp;$E$14&amp;")="&amp;$C$3&amp;" AND LocalDay("&amp;$E$14&amp;")="&amp;$B$3&amp;" AND LocalHour("&amp;$E$14&amp;")="&amp;F79&amp;" AND LocalMinute("&amp;$E$14&amp;")="&amp;G79&amp;"))", "Bar", "", "Close", "5", "0", "", "", "","FALSE","T"))</f>
        <v>112</v>
      </c>
      <c r="U79" s="115">
        <f ca="1">IF(O79=1,"",RTD("cqg.rtd",,"StudyData", "(Vol("&amp;$E$15&amp;")when  (LocalYear("&amp;$E$15&amp;")="&amp;$D$4&amp;" AND LocalMonth("&amp;$E$15&amp;")="&amp;$C$4&amp;" AND LocalDay("&amp;$E$15&amp;")="&amp;$B$4&amp;" AND LocalHour("&amp;$E$15&amp;")="&amp;F79&amp;" AND LocalMinute("&amp;$E$15&amp;")="&amp;G79&amp;"))", "Bar", "", "Close", "5", "0", "", "", "","FALSE","T"))</f>
        <v>1152</v>
      </c>
      <c r="V79" s="115">
        <f ca="1">IF(O79=1,"",RTD("cqg.rtd",,"StudyData", "(Vol("&amp;$E$16&amp;")when  (LocalYear("&amp;$E$16&amp;")="&amp;$D$5&amp;" AND LocalMonth("&amp;$E$16&amp;")="&amp;$C$5&amp;" AND LocalDay("&amp;$E$16&amp;")="&amp;$B$5&amp;" AND LocalHour("&amp;$E$16&amp;")="&amp;F79&amp;" AND LocalMinute("&amp;$E$16&amp;")="&amp;G79&amp;"))", "Bar", "", "Close", "5", "0", "", "", "","FALSE","T"))</f>
        <v>137</v>
      </c>
      <c r="W79" s="115">
        <f ca="1">IF(O79=1,"",RTD("cqg.rtd",,"StudyData", "(Vol("&amp;$E$17&amp;")when  (LocalYear("&amp;$E$17&amp;")="&amp;$D$6&amp;" AND LocalMonth("&amp;$E$17&amp;")="&amp;$C$6&amp;" AND LocalDay("&amp;$E$17&amp;")="&amp;$B$6&amp;" AND LocalHour("&amp;$E$17&amp;")="&amp;F79&amp;" AND LocalMinute("&amp;$E$17&amp;")="&amp;G79&amp;"))", "Bar", "", "Close", "5", "0", "", "", "","FALSE","T"))</f>
        <v>537</v>
      </c>
      <c r="X79" s="115">
        <f ca="1">IF(O79=1,"",RTD("cqg.rtd",,"StudyData", "(Vol("&amp;$E$18&amp;")when  (LocalYear("&amp;$E$18&amp;")="&amp;$D$7&amp;" AND LocalMonth("&amp;$E$18&amp;")="&amp;$C$7&amp;" AND LocalDay("&amp;$E$18&amp;")="&amp;$B$7&amp;" AND LocalHour("&amp;$E$18&amp;")="&amp;F79&amp;" AND LocalMinute("&amp;$E$18&amp;")="&amp;G79&amp;"))", "Bar", "", "Close", "5", "0", "", "", "","FALSE","T"))</f>
        <v>321</v>
      </c>
      <c r="Y79" s="115">
        <f ca="1">IF(O79=1,"",RTD("cqg.rtd",,"StudyData", "(Vol("&amp;$E$19&amp;")when  (LocalYear("&amp;$E$19&amp;")="&amp;$D$8&amp;" AND LocalMonth("&amp;$E$19&amp;")="&amp;$C$8&amp;" AND LocalDay("&amp;$E$19&amp;")="&amp;$B$8&amp;" AND LocalHour("&amp;$E$19&amp;")="&amp;F79&amp;" AND LocalMinute("&amp;$E$19&amp;")="&amp;G79&amp;"))", "Bar", "", "Close", "5", "0", "", "", "","FALSE","T"))</f>
        <v>643</v>
      </c>
      <c r="Z79" s="115">
        <f ca="1">IF(O79=1,"",RTD("cqg.rtd",,"StudyData", "(Vol("&amp;$E$20&amp;")when  (LocalYear("&amp;$E$20&amp;")="&amp;$D$9&amp;" AND LocalMonth("&amp;$E$20&amp;")="&amp;$C$9&amp;" AND LocalDay("&amp;$E$20&amp;")="&amp;$B$9&amp;" AND LocalHour("&amp;$E$20&amp;")="&amp;F79&amp;" AND LocalMinute("&amp;$E$20&amp;")="&amp;G79&amp;"))", "Bar", "", "Close", "5", "0", "", "", "","FALSE","T"))</f>
        <v>222</v>
      </c>
      <c r="AA79" s="115">
        <f ca="1">IF(O79=1,"",RTD("cqg.rtd",,"StudyData", "(Vol("&amp;$E$21&amp;")when  (LocalYear("&amp;$E$21&amp;")="&amp;$D$10&amp;" AND LocalMonth("&amp;$E$21&amp;")="&amp;$C$10&amp;" AND LocalDay("&amp;$E$21&amp;")="&amp;$B$10&amp;" AND LocalHour("&amp;$E$21&amp;")="&amp;F79&amp;" AND LocalMinute("&amp;$E$21&amp;")="&amp;G79&amp;"))", "Bar", "", "Close", "5", "0", "", "", "","FALSE","T"))</f>
        <v>239</v>
      </c>
      <c r="AB79" s="115">
        <f ca="1">IF(O79=1,"",RTD("cqg.rtd",,"StudyData", "(Vol("&amp;$E$21&amp;")when  (LocalYear("&amp;$E$21&amp;")="&amp;$D$11&amp;" AND LocalMonth("&amp;$E$21&amp;")="&amp;$C$11&amp;" AND LocalDay("&amp;$E$21&amp;")="&amp;$B$11&amp;" AND LocalHour("&amp;$E$21&amp;")="&amp;F79&amp;" AND LocalMinute("&amp;$E$21&amp;")="&amp;G79&amp;"))", "Bar", "", "Close", "5", "0", "", "", "","FALSE","T"))</f>
        <v>129</v>
      </c>
      <c r="AC79" s="116" t="str">
        <f t="shared" ca="1" si="16"/>
        <v/>
      </c>
      <c r="AE79" s="115" t="str">
        <f ca="1">IF($R79=1,SUM($S$1:S79),"")</f>
        <v/>
      </c>
      <c r="AF79" s="115" t="str">
        <f ca="1">IF($R79=1,SUM($T$1:T79),"")</f>
        <v/>
      </c>
      <c r="AG79" s="115" t="str">
        <f ca="1">IF($R79=1,SUM($U$1:U79),"")</f>
        <v/>
      </c>
      <c r="AH79" s="115" t="str">
        <f ca="1">IF($R79=1,SUM($V$1:V79),"")</f>
        <v/>
      </c>
      <c r="AI79" s="115" t="str">
        <f ca="1">IF($R79=1,SUM($W$1:W79),"")</f>
        <v/>
      </c>
      <c r="AJ79" s="115" t="str">
        <f ca="1">IF($R79=1,SUM($X$1:X79),"")</f>
        <v/>
      </c>
      <c r="AK79" s="115" t="str">
        <f ca="1">IF($R79=1,SUM($Y$1:Y79),"")</f>
        <v/>
      </c>
      <c r="AL79" s="115" t="str">
        <f ca="1">IF($R79=1,SUM($Z$1:Z79),"")</f>
        <v/>
      </c>
      <c r="AM79" s="115" t="str">
        <f ca="1">IF($R79=1,SUM($AA$1:AA79),"")</f>
        <v/>
      </c>
      <c r="AN79" s="115" t="str">
        <f ca="1">IF($R79=1,SUM($AB$1:AB79),"")</f>
        <v/>
      </c>
      <c r="AO79" s="115" t="str">
        <f ca="1">IF($R79=1,SUM($AC$1:AC79),"")</f>
        <v/>
      </c>
      <c r="AQ79" s="120" t="str">
        <f t="shared" si="21"/>
        <v>13:50</v>
      </c>
    </row>
    <row r="80" spans="6:43" x14ac:dyDescent="0.3">
      <c r="F80" s="115">
        <f t="shared" si="22"/>
        <v>13</v>
      </c>
      <c r="G80" s="117">
        <f t="shared" si="17"/>
        <v>55</v>
      </c>
      <c r="H80" s="118">
        <f t="shared" si="18"/>
        <v>0.57986111111111105</v>
      </c>
      <c r="K80" s="116" t="str">
        <f ca="1" xml:space="preserve"> IF(O80=1,"",RTD("cqg.rtd",,"StudyData",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/>
      </c>
      <c r="L80" s="116" t="e">
        <f ca="1">IF(K80="",NA(),RTD("cqg.rtd",,"StudyData", "(Vol("&amp;$E$12&amp;")when  (LocalYear("&amp;$E$12&amp;")="&amp;$D$1&amp;" AND LocalMonth("&amp;$E$12&amp;")="&amp;$C$1&amp;" AND LocalDay("&amp;$E$12&amp;")="&amp;$B$1&amp;" AND LocalHour("&amp;$E$12&amp;")="&amp;F80&amp;" AND LocalMinute("&amp;$E$12&amp;")="&amp;G80&amp;"))", "Bar", "", "Close", "5", "0", "", "", "","FALSE","T"))</f>
        <v>#N/A</v>
      </c>
      <c r="M80" s="116">
        <f t="shared" ca="1" si="15"/>
        <v>576.70000000000005</v>
      </c>
      <c r="O80" s="115">
        <f t="shared" si="19"/>
        <v>0</v>
      </c>
      <c r="R80" s="115">
        <f t="shared" ca="1" si="20"/>
        <v>1.0439999999999952</v>
      </c>
      <c r="S80" s="115" t="str">
        <f ca="1">IF(O80=1,"",RTD("cqg.rtd",,"StudyData", "(Vol("&amp;$E$13&amp;")when  (LocalYear("&amp;$E$13&amp;")="&amp;$D$2&amp;" AND LocalMonth("&amp;$E$13&amp;")="&amp;$C$2&amp;" AND LocalDay("&amp;$E$13&amp;")="&amp;$B$2&amp;" AND LocalHour("&amp;$E$13&amp;")="&amp;F80&amp;" AND LocalMinute("&amp;$E$13&amp;")="&amp;G80&amp;"))", "Bar", "", "Close", "5", "0", "", "", "","FALSE","T"))</f>
        <v/>
      </c>
      <c r="T80" s="115">
        <f ca="1">IF(O80=1,"",RTD("cqg.rtd",,"StudyData", "(Vol("&amp;$E$14&amp;")when  (LocalYear("&amp;$E$14&amp;")="&amp;$D$3&amp;" AND LocalMonth("&amp;$E$14&amp;")="&amp;$C$3&amp;" AND LocalDay("&amp;$E$14&amp;")="&amp;$B$3&amp;" AND LocalHour("&amp;$E$14&amp;")="&amp;F80&amp;" AND LocalMinute("&amp;$E$14&amp;")="&amp;G80&amp;"))", "Bar", "", "Close", "5", "0", "", "", "","FALSE","T"))</f>
        <v>156</v>
      </c>
      <c r="U80" s="115">
        <f ca="1">IF(O80=1,"",RTD("cqg.rtd",,"StudyData", "(Vol("&amp;$E$15&amp;")when  (LocalYear("&amp;$E$15&amp;")="&amp;$D$4&amp;" AND LocalMonth("&amp;$E$15&amp;")="&amp;$C$4&amp;" AND LocalDay("&amp;$E$15&amp;")="&amp;$B$4&amp;" AND LocalHour("&amp;$E$15&amp;")="&amp;F80&amp;" AND LocalMinute("&amp;$E$15&amp;")="&amp;G80&amp;"))", "Bar", "", "Close", "5", "0", "", "", "","FALSE","T"))</f>
        <v>2253</v>
      </c>
      <c r="V80" s="115">
        <f ca="1">IF(O80=1,"",RTD("cqg.rtd",,"StudyData", "(Vol("&amp;$E$16&amp;")when  (LocalYear("&amp;$E$16&amp;")="&amp;$D$5&amp;" AND LocalMonth("&amp;$E$16&amp;")="&amp;$C$5&amp;" AND LocalDay("&amp;$E$16&amp;")="&amp;$B$5&amp;" AND LocalHour("&amp;$E$16&amp;")="&amp;F80&amp;" AND LocalMinute("&amp;$E$16&amp;")="&amp;G80&amp;"))", "Bar", "", "Close", "5", "0", "", "", "","FALSE","T"))</f>
        <v>162</v>
      </c>
      <c r="W80" s="115">
        <f ca="1">IF(O80=1,"",RTD("cqg.rtd",,"StudyData", "(Vol("&amp;$E$17&amp;")when  (LocalYear("&amp;$E$17&amp;")="&amp;$D$6&amp;" AND LocalMonth("&amp;$E$17&amp;")="&amp;$C$6&amp;" AND LocalDay("&amp;$E$17&amp;")="&amp;$B$6&amp;" AND LocalHour("&amp;$E$17&amp;")="&amp;F80&amp;" AND LocalMinute("&amp;$E$17&amp;")="&amp;G80&amp;"))", "Bar", "", "Close", "5", "0", "", "", "","FALSE","T"))</f>
        <v>826</v>
      </c>
      <c r="X80" s="115">
        <f ca="1">IF(O80=1,"",RTD("cqg.rtd",,"StudyData", "(Vol("&amp;$E$18&amp;")when  (LocalYear("&amp;$E$18&amp;")="&amp;$D$7&amp;" AND LocalMonth("&amp;$E$18&amp;")="&amp;$C$7&amp;" AND LocalDay("&amp;$E$18&amp;")="&amp;$B$7&amp;" AND LocalHour("&amp;$E$18&amp;")="&amp;F80&amp;" AND LocalMinute("&amp;$E$18&amp;")="&amp;G80&amp;"))", "Bar", "", "Close", "5", "0", "", "", "","FALSE","T"))</f>
        <v>632</v>
      </c>
      <c r="Y80" s="115">
        <f ca="1">IF(O80=1,"",RTD("cqg.rtd",,"StudyData", "(Vol("&amp;$E$19&amp;")when  (LocalYear("&amp;$E$19&amp;")="&amp;$D$8&amp;" AND LocalMonth("&amp;$E$19&amp;")="&amp;$C$8&amp;" AND LocalDay("&amp;$E$19&amp;")="&amp;$B$8&amp;" AND LocalHour("&amp;$E$19&amp;")="&amp;F80&amp;" AND LocalMinute("&amp;$E$19&amp;")="&amp;G80&amp;"))", "Bar", "", "Close", "5", "0", "", "", "","FALSE","T"))</f>
        <v>1072</v>
      </c>
      <c r="Z80" s="115">
        <f ca="1">IF(O80=1,"",RTD("cqg.rtd",,"StudyData", "(Vol("&amp;$E$20&amp;")when  (LocalYear("&amp;$E$20&amp;")="&amp;$D$9&amp;" AND LocalMonth("&amp;$E$20&amp;")="&amp;$C$9&amp;" AND LocalDay("&amp;$E$20&amp;")="&amp;$B$9&amp;" AND LocalHour("&amp;$E$20&amp;")="&amp;F80&amp;" AND LocalMinute("&amp;$E$20&amp;")="&amp;G80&amp;"))", "Bar", "", "Close", "5", "0", "", "", "","FALSE","T"))</f>
        <v>213</v>
      </c>
      <c r="AA80" s="115">
        <f ca="1">IF(O80=1,"",RTD("cqg.rtd",,"StudyData", "(Vol("&amp;$E$21&amp;")when  (LocalYear("&amp;$E$21&amp;")="&amp;$D$10&amp;" AND LocalMonth("&amp;$E$21&amp;")="&amp;$C$10&amp;" AND LocalDay("&amp;$E$21&amp;")="&amp;$B$10&amp;" AND LocalHour("&amp;$E$21&amp;")="&amp;F80&amp;" AND LocalMinute("&amp;$E$21&amp;")="&amp;G80&amp;"))", "Bar", "", "Close", "5", "0", "", "", "","FALSE","T"))</f>
        <v>349</v>
      </c>
      <c r="AB80" s="115">
        <f ca="1">IF(O80=1,"",RTD("cqg.rtd",,"StudyData", "(Vol("&amp;$E$21&amp;")when  (LocalYear("&amp;$E$21&amp;")="&amp;$D$11&amp;" AND LocalMonth("&amp;$E$21&amp;")="&amp;$C$11&amp;" AND LocalDay("&amp;$E$21&amp;")="&amp;$B$11&amp;" AND LocalHour("&amp;$E$21&amp;")="&amp;F80&amp;" AND LocalMinute("&amp;$E$21&amp;")="&amp;G80&amp;"))", "Bar", "", "Close", "5", "0", "", "", "","FALSE","T"))</f>
        <v>104</v>
      </c>
      <c r="AC80" s="116" t="str">
        <f t="shared" ca="1" si="16"/>
        <v/>
      </c>
      <c r="AE80" s="115" t="str">
        <f ca="1">IF($R80=1,SUM($S$1:S80),"")</f>
        <v/>
      </c>
      <c r="AF80" s="115" t="str">
        <f ca="1">IF($R80=1,SUM($T$1:T80),"")</f>
        <v/>
      </c>
      <c r="AG80" s="115" t="str">
        <f ca="1">IF($R80=1,SUM($U$1:U80),"")</f>
        <v/>
      </c>
      <c r="AH80" s="115" t="str">
        <f ca="1">IF($R80=1,SUM($V$1:V80),"")</f>
        <v/>
      </c>
      <c r="AI80" s="115" t="str">
        <f ca="1">IF($R80=1,SUM($W$1:W80),"")</f>
        <v/>
      </c>
      <c r="AJ80" s="115" t="str">
        <f ca="1">IF($R80=1,SUM($X$1:X80),"")</f>
        <v/>
      </c>
      <c r="AK80" s="115" t="str">
        <f ca="1">IF($R80=1,SUM($Y$1:Y80),"")</f>
        <v/>
      </c>
      <c r="AL80" s="115" t="str">
        <f ca="1">IF($R80=1,SUM($Z$1:Z80),"")</f>
        <v/>
      </c>
      <c r="AM80" s="115" t="str">
        <f ca="1">IF($R80=1,SUM($AA$1:AA80),"")</f>
        <v/>
      </c>
      <c r="AN80" s="115" t="str">
        <f ca="1">IF($R80=1,SUM($AB$1:AB80),"")</f>
        <v/>
      </c>
      <c r="AO80" s="115" t="str">
        <f ca="1">IF($R80=1,SUM($AC$1:AC80),"")</f>
        <v/>
      </c>
      <c r="AQ80" s="120" t="str">
        <f t="shared" si="21"/>
        <v>13:55</v>
      </c>
    </row>
    <row r="81" spans="6:43" x14ac:dyDescent="0.3">
      <c r="F81" s="115">
        <f t="shared" si="22"/>
        <v>14</v>
      </c>
      <c r="G81" s="117" t="str">
        <f t="shared" si="17"/>
        <v>00</v>
      </c>
      <c r="H81" s="118">
        <f t="shared" si="18"/>
        <v>0.58333333333333337</v>
      </c>
      <c r="K81" s="116" t="str">
        <f ca="1" xml:space="preserve"> IF(O81=1,"",RTD("cqg.rtd",,"StudyData",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/>
      </c>
      <c r="L81" s="116" t="e">
        <f ca="1">IF(K81="",NA(),RTD("cqg.rtd",,"StudyData", "(Vol("&amp;$E$12&amp;")when  (LocalYear("&amp;$E$12&amp;")="&amp;$D$1&amp;" AND LocalMonth("&amp;$E$12&amp;")="&amp;$C$1&amp;" AND LocalDay("&amp;$E$12&amp;")="&amp;$B$1&amp;" AND LocalHour("&amp;$E$12&amp;")="&amp;F81&amp;" AND LocalMinute("&amp;$E$12&amp;")="&amp;G81&amp;"))", "Bar", "", "Close", "5", "0", "", "", "","FALSE","T"))</f>
        <v>#N/A</v>
      </c>
      <c r="M81" s="116">
        <f t="shared" ca="1" si="15"/>
        <v>602.70000000000005</v>
      </c>
      <c r="O81" s="115">
        <f t="shared" si="19"/>
        <v>0</v>
      </c>
      <c r="R81" s="115">
        <f t="shared" ca="1" si="20"/>
        <v>1.044999999999995</v>
      </c>
      <c r="S81" s="115" t="str">
        <f ca="1">IF(O81=1,"",RTD("cqg.rtd",,"StudyData", "(Vol("&amp;$E$13&amp;")when  (LocalYear("&amp;$E$13&amp;")="&amp;$D$2&amp;" AND LocalMonth("&amp;$E$13&amp;")="&amp;$C$2&amp;" AND LocalDay("&amp;$E$13&amp;")="&amp;$B$2&amp;" AND LocalHour("&amp;$E$13&amp;")="&amp;F81&amp;" AND LocalMinute("&amp;$E$13&amp;")="&amp;G81&amp;"))", "Bar", "", "Close", "5", "0", "", "", "","FALSE","T"))</f>
        <v/>
      </c>
      <c r="T81" s="115">
        <f ca="1">IF(O81=1,"",RTD("cqg.rtd",,"StudyData", "(Vol("&amp;$E$14&amp;")when  (LocalYear("&amp;$E$14&amp;")="&amp;$D$3&amp;" AND LocalMonth("&amp;$E$14&amp;")="&amp;$C$3&amp;" AND LocalDay("&amp;$E$14&amp;")="&amp;$B$3&amp;" AND LocalHour("&amp;$E$14&amp;")="&amp;F81&amp;" AND LocalMinute("&amp;$E$14&amp;")="&amp;G81&amp;"))", "Bar", "", "Close", "5", "0", "", "", "","FALSE","T"))</f>
        <v>394</v>
      </c>
      <c r="U81" s="115">
        <f ca="1">IF(O81=1,"",RTD("cqg.rtd",,"StudyData", "(Vol("&amp;$E$15&amp;")when  (LocalYear("&amp;$E$15&amp;")="&amp;$D$4&amp;" AND LocalMonth("&amp;$E$15&amp;")="&amp;$C$4&amp;" AND LocalDay("&amp;$E$15&amp;")="&amp;$B$4&amp;" AND LocalHour("&amp;$E$15&amp;")="&amp;F81&amp;" AND LocalMinute("&amp;$E$15&amp;")="&amp;G81&amp;"))", "Bar", "", "Close", "5", "0", "", "", "","FALSE","T"))</f>
        <v>1428</v>
      </c>
      <c r="V81" s="115">
        <f ca="1">IF(O81=1,"",RTD("cqg.rtd",,"StudyData", "(Vol("&amp;$E$16&amp;")when  (LocalYear("&amp;$E$16&amp;")="&amp;$D$5&amp;" AND LocalMonth("&amp;$E$16&amp;")="&amp;$C$5&amp;" AND LocalDay("&amp;$E$16&amp;")="&amp;$B$5&amp;" AND LocalHour("&amp;$E$16&amp;")="&amp;F81&amp;" AND LocalMinute("&amp;$E$16&amp;")="&amp;G81&amp;"))", "Bar", "", "Close", "5", "0", "", "", "","FALSE","T"))</f>
        <v>466</v>
      </c>
      <c r="W81" s="115">
        <f ca="1">IF(O81=1,"",RTD("cqg.rtd",,"StudyData", "(Vol("&amp;$E$17&amp;")when  (LocalYear("&amp;$E$17&amp;")="&amp;$D$6&amp;" AND LocalMonth("&amp;$E$17&amp;")="&amp;$C$6&amp;" AND LocalDay("&amp;$E$17&amp;")="&amp;$B$6&amp;" AND LocalHour("&amp;$E$17&amp;")="&amp;F81&amp;" AND LocalMinute("&amp;$E$17&amp;")="&amp;G81&amp;"))", "Bar", "", "Close", "5", "0", "", "", "","FALSE","T"))</f>
        <v>467</v>
      </c>
      <c r="X81" s="115">
        <f ca="1">IF(O81=1,"",RTD("cqg.rtd",,"StudyData", "(Vol("&amp;$E$18&amp;")when  (LocalYear("&amp;$E$18&amp;")="&amp;$D$7&amp;" AND LocalMonth("&amp;$E$18&amp;")="&amp;$C$7&amp;" AND LocalDay("&amp;$E$18&amp;")="&amp;$B$7&amp;" AND LocalHour("&amp;$E$18&amp;")="&amp;F81&amp;" AND LocalMinute("&amp;$E$18&amp;")="&amp;G81&amp;"))", "Bar", "", "Close", "5", "0", "", "", "","FALSE","T"))</f>
        <v>530</v>
      </c>
      <c r="Y81" s="115">
        <f ca="1">IF(O81=1,"",RTD("cqg.rtd",,"StudyData", "(Vol("&amp;$E$19&amp;")when  (LocalYear("&amp;$E$19&amp;")="&amp;$D$8&amp;" AND LocalMonth("&amp;$E$19&amp;")="&amp;$C$8&amp;" AND LocalDay("&amp;$E$19&amp;")="&amp;$B$8&amp;" AND LocalHour("&amp;$E$19&amp;")="&amp;F81&amp;" AND LocalMinute("&amp;$E$19&amp;")="&amp;G81&amp;"))", "Bar", "", "Close", "5", "0", "", "", "","FALSE","T"))</f>
        <v>2121</v>
      </c>
      <c r="Z81" s="115">
        <f ca="1">IF(O81=1,"",RTD("cqg.rtd",,"StudyData", "(Vol("&amp;$E$20&amp;")when  (LocalYear("&amp;$E$20&amp;")="&amp;$D$9&amp;" AND LocalMonth("&amp;$E$20&amp;")="&amp;$C$9&amp;" AND LocalDay("&amp;$E$20&amp;")="&amp;$B$9&amp;" AND LocalHour("&amp;$E$20&amp;")="&amp;F81&amp;" AND LocalMinute("&amp;$E$20&amp;")="&amp;G81&amp;"))", "Bar", "", "Close", "5", "0", "", "", "","FALSE","T"))</f>
        <v>221</v>
      </c>
      <c r="AA81" s="115">
        <f ca="1">IF(O81=1,"",RTD("cqg.rtd",,"StudyData", "(Vol("&amp;$E$21&amp;")when  (LocalYear("&amp;$E$21&amp;")="&amp;$D$10&amp;" AND LocalMonth("&amp;$E$21&amp;")="&amp;$C$10&amp;" AND LocalDay("&amp;$E$21&amp;")="&amp;$B$10&amp;" AND LocalHour("&amp;$E$21&amp;")="&amp;F81&amp;" AND LocalMinute("&amp;$E$21&amp;")="&amp;G81&amp;"))", "Bar", "", "Close", "5", "0", "", "", "","FALSE","T"))</f>
        <v>310</v>
      </c>
      <c r="AB81" s="115">
        <f ca="1">IF(O81=1,"",RTD("cqg.rtd",,"StudyData", "(Vol("&amp;$E$21&amp;")when  (LocalYear("&amp;$E$21&amp;")="&amp;$D$11&amp;" AND LocalMonth("&amp;$E$21&amp;")="&amp;$C$11&amp;" AND LocalDay("&amp;$E$21&amp;")="&amp;$B$11&amp;" AND LocalHour("&amp;$E$21&amp;")="&amp;F81&amp;" AND LocalMinute("&amp;$E$21&amp;")="&amp;G81&amp;"))", "Bar", "", "Close", "5", "0", "", "", "","FALSE","T"))</f>
        <v>90</v>
      </c>
      <c r="AC81" s="116" t="str">
        <f t="shared" ca="1" si="16"/>
        <v/>
      </c>
      <c r="AE81" s="115" t="str">
        <f ca="1">IF($R81=1,SUM($S$1:S81),"")</f>
        <v/>
      </c>
      <c r="AF81" s="115" t="str">
        <f ca="1">IF($R81=1,SUM($T$1:T81),"")</f>
        <v/>
      </c>
      <c r="AG81" s="115" t="str">
        <f ca="1">IF($R81=1,SUM($U$1:U81),"")</f>
        <v/>
      </c>
      <c r="AH81" s="115" t="str">
        <f ca="1">IF($R81=1,SUM($V$1:V81),"")</f>
        <v/>
      </c>
      <c r="AI81" s="115" t="str">
        <f ca="1">IF($R81=1,SUM($W$1:W81),"")</f>
        <v/>
      </c>
      <c r="AJ81" s="115" t="str">
        <f ca="1">IF($R81=1,SUM($X$1:X81),"")</f>
        <v/>
      </c>
      <c r="AK81" s="115" t="str">
        <f ca="1">IF($R81=1,SUM($Y$1:Y81),"")</f>
        <v/>
      </c>
      <c r="AL81" s="115" t="str">
        <f ca="1">IF($R81=1,SUM($Z$1:Z81),"")</f>
        <v/>
      </c>
      <c r="AM81" s="115" t="str">
        <f ca="1">IF($R81=1,SUM($AA$1:AA81),"")</f>
        <v/>
      </c>
      <c r="AN81" s="115" t="str">
        <f ca="1">IF($R81=1,SUM($AB$1:AB81),"")</f>
        <v/>
      </c>
      <c r="AO81" s="115" t="str">
        <f ca="1">IF($R81=1,SUM($AC$1:AC81),"")</f>
        <v/>
      </c>
      <c r="AQ81" s="120" t="str">
        <f t="shared" si="21"/>
        <v>14:00</v>
      </c>
    </row>
    <row r="82" spans="6:43" x14ac:dyDescent="0.3">
      <c r="F82" s="115">
        <f t="shared" si="22"/>
        <v>14</v>
      </c>
      <c r="G82" s="117" t="str">
        <f t="shared" si="17"/>
        <v>05</v>
      </c>
      <c r="H82" s="118">
        <f t="shared" si="18"/>
        <v>0.58680555555555558</v>
      </c>
      <c r="K82" s="116" t="str">
        <f ca="1" xml:space="preserve"> IF(O82=1,"",RTD("cqg.rtd",,"StudyData",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/>
      </c>
      <c r="L82" s="116" t="e">
        <f ca="1">IF(K82="",NA(),RTD("cqg.rtd",,"StudyData", "(Vol("&amp;$E$12&amp;")when  (LocalYear("&amp;$E$12&amp;")="&amp;$D$1&amp;" AND LocalMonth("&amp;$E$12&amp;")="&amp;$C$1&amp;" AND LocalDay("&amp;$E$12&amp;")="&amp;$B$1&amp;" AND LocalHour("&amp;$E$12&amp;")="&amp;F82&amp;" AND LocalMinute("&amp;$E$12&amp;")="&amp;G82&amp;"))", "Bar", "", "Close", "5", "0", "", "", "","FALSE","T"))</f>
        <v>#N/A</v>
      </c>
      <c r="M82" s="116"/>
      <c r="O82" s="115">
        <f t="shared" si="19"/>
        <v>0</v>
      </c>
      <c r="R82" s="115">
        <f t="shared" ca="1" si="20"/>
        <v>1.0459999999999949</v>
      </c>
      <c r="S82" s="115" t="str">
        <f ca="1">IF(O82=1,"",RTD("cqg.rtd",,"StudyData", "(Vol("&amp;$E$13&amp;")when  (LocalYear("&amp;$E$13&amp;")="&amp;$D$2&amp;" AND LocalMonth("&amp;$E$13&amp;")="&amp;$C$2&amp;" AND LocalDay("&amp;$E$13&amp;")="&amp;$B$2&amp;" AND LocalHour("&amp;$E$13&amp;")="&amp;F82&amp;" AND LocalMinute("&amp;$E$13&amp;")="&amp;G82&amp;"))", "Bar", "", "Close", "5", "0", "", "", "","FALSE","T"))</f>
        <v/>
      </c>
      <c r="T82" s="115">
        <f ca="1">IF(O82=1,"",RTD("cqg.rtd",,"StudyData", "(Vol("&amp;$E$14&amp;")when  (LocalYear("&amp;$E$14&amp;")="&amp;$D$3&amp;" AND LocalMonth("&amp;$E$14&amp;")="&amp;$C$3&amp;" AND LocalDay("&amp;$E$14&amp;")="&amp;$B$3&amp;" AND LocalHour("&amp;$E$14&amp;")="&amp;F82&amp;" AND LocalMinute("&amp;$E$14&amp;")="&amp;G82&amp;"))", "Bar", "", "Close", "5", "0", "", "", "","FALSE","T"))</f>
        <v>100</v>
      </c>
      <c r="U82" s="115">
        <f ca="1">IF(O82=1,"",RTD("cqg.rtd",,"StudyData", "(Vol("&amp;$E$15&amp;")when  (LocalYear("&amp;$E$15&amp;")="&amp;$D$4&amp;" AND LocalMonth("&amp;$E$15&amp;")="&amp;$C$4&amp;" AND LocalDay("&amp;$E$15&amp;")="&amp;$B$4&amp;" AND LocalHour("&amp;$E$15&amp;")="&amp;F82&amp;" AND LocalMinute("&amp;$E$15&amp;")="&amp;G82&amp;"))", "Bar", "", "Close", "5", "0", "", "", "","FALSE","T"))</f>
        <v>1201</v>
      </c>
      <c r="V82" s="115">
        <f ca="1">IF(O82=1,"",RTD("cqg.rtd",,"StudyData", "(Vol("&amp;$E$16&amp;")when  (LocalYear("&amp;$E$16&amp;")="&amp;$D$5&amp;" AND LocalMonth("&amp;$E$16&amp;")="&amp;$C$5&amp;" AND LocalDay("&amp;$E$16&amp;")="&amp;$B$5&amp;" AND LocalHour("&amp;$E$16&amp;")="&amp;F82&amp;" AND LocalMinute("&amp;$E$16&amp;")="&amp;G82&amp;"))", "Bar", "", "Close", "5", "0", "", "", "","FALSE","T"))</f>
        <v>258</v>
      </c>
      <c r="W82" s="115">
        <f ca="1">IF(O82=1,"",RTD("cqg.rtd",,"StudyData", "(Vol("&amp;$E$17&amp;")when  (LocalYear("&amp;$E$17&amp;")="&amp;$D$6&amp;" AND LocalMonth("&amp;$E$17&amp;")="&amp;$C$6&amp;" AND LocalDay("&amp;$E$17&amp;")="&amp;$B$6&amp;" AND LocalHour("&amp;$E$17&amp;")="&amp;F82&amp;" AND LocalMinute("&amp;$E$17&amp;")="&amp;G82&amp;"))", "Bar", "", "Close", "5", "0", "", "", "","FALSE","T"))</f>
        <v>597</v>
      </c>
      <c r="X82" s="115">
        <f ca="1">IF(O82=1,"",RTD("cqg.rtd",,"StudyData", "(Vol("&amp;$E$18&amp;")when  (LocalYear("&amp;$E$18&amp;")="&amp;$D$7&amp;" AND LocalMonth("&amp;$E$18&amp;")="&amp;$C$7&amp;" AND LocalDay("&amp;$E$18&amp;")="&amp;$B$7&amp;" AND LocalHour("&amp;$E$18&amp;")="&amp;F82&amp;" AND LocalMinute("&amp;$E$18&amp;")="&amp;G82&amp;"))", "Bar", "", "Close", "5", "0", "", "", "","FALSE","T"))</f>
        <v>169</v>
      </c>
      <c r="Y82" s="115">
        <f ca="1">IF(O82=1,"",RTD("cqg.rtd",,"StudyData", "(Vol("&amp;$E$19&amp;")when  (LocalYear("&amp;$E$19&amp;")="&amp;$D$8&amp;" AND LocalMonth("&amp;$E$19&amp;")="&amp;$C$8&amp;" AND LocalDay("&amp;$E$19&amp;")="&amp;$B$8&amp;" AND LocalHour("&amp;$E$19&amp;")="&amp;F82&amp;" AND LocalMinute("&amp;$E$19&amp;")="&amp;G82&amp;"))", "Bar", "", "Close", "5", "0", "", "", "","FALSE","T"))</f>
        <v>1117</v>
      </c>
      <c r="Z82" s="115">
        <f ca="1">IF(O82=1,"",RTD("cqg.rtd",,"StudyData", "(Vol("&amp;$E$20&amp;")when  (LocalYear("&amp;$E$20&amp;")="&amp;$D$9&amp;" AND LocalMonth("&amp;$E$20&amp;")="&amp;$C$9&amp;" AND LocalDay("&amp;$E$20&amp;")="&amp;$B$9&amp;" AND LocalHour("&amp;$E$20&amp;")="&amp;F82&amp;" AND LocalMinute("&amp;$E$20&amp;")="&amp;G82&amp;"))", "Bar", "", "Close", "5", "0", "", "", "","FALSE","T"))</f>
        <v>172</v>
      </c>
      <c r="AA82" s="115">
        <f ca="1">IF(O82=1,"",RTD("cqg.rtd",,"StudyData", "(Vol("&amp;$E$21&amp;")when  (LocalYear("&amp;$E$21&amp;")="&amp;$D$10&amp;" AND LocalMonth("&amp;$E$21&amp;")="&amp;$C$10&amp;" AND LocalDay("&amp;$E$21&amp;")="&amp;$B$10&amp;" AND LocalHour("&amp;$E$21&amp;")="&amp;F82&amp;" AND LocalMinute("&amp;$E$21&amp;")="&amp;G82&amp;"))", "Bar", "", "Close", "5", "0", "", "", "","FALSE","T"))</f>
        <v>244</v>
      </c>
      <c r="AB82" s="115">
        <f ca="1">IF(O82=1,"",RTD("cqg.rtd",,"StudyData", "(Vol("&amp;$E$21&amp;")when  (LocalYear("&amp;$E$21&amp;")="&amp;$D$11&amp;" AND LocalMonth("&amp;$E$21&amp;")="&amp;$C$11&amp;" AND LocalDay("&amp;$E$21&amp;")="&amp;$B$11&amp;" AND LocalHour("&amp;$E$21&amp;")="&amp;F82&amp;" AND LocalMinute("&amp;$E$21&amp;")="&amp;G82&amp;"))", "Bar", "", "Close", "5", "0", "", "", "","FALSE","T"))</f>
        <v>432</v>
      </c>
      <c r="AC82" s="116" t="str">
        <f t="shared" ca="1" si="16"/>
        <v/>
      </c>
      <c r="AE82" s="115" t="str">
        <f ca="1">IF($R82=1,SUM($S$1:S82),"")</f>
        <v/>
      </c>
      <c r="AF82" s="115" t="str">
        <f ca="1">IF($R82=1,SUM($T$1:T82),"")</f>
        <v/>
      </c>
      <c r="AG82" s="115" t="str">
        <f ca="1">IF($R82=1,SUM($U$1:U82),"")</f>
        <v/>
      </c>
      <c r="AH82" s="115" t="str">
        <f ca="1">IF($R82=1,SUM($V$1:V82),"")</f>
        <v/>
      </c>
      <c r="AI82" s="115" t="str">
        <f ca="1">IF($R82=1,SUM($W$1:W82),"")</f>
        <v/>
      </c>
      <c r="AJ82" s="115" t="str">
        <f ca="1">IF($R82=1,SUM($X$1:X82),"")</f>
        <v/>
      </c>
      <c r="AK82" s="115" t="str">
        <f ca="1">IF($R82=1,SUM($Y$1:Y82),"")</f>
        <v/>
      </c>
      <c r="AL82" s="115" t="str">
        <f ca="1">IF($R82=1,SUM($Z$1:Z82),"")</f>
        <v/>
      </c>
      <c r="AM82" s="115" t="str">
        <f ca="1">IF($R82=1,SUM($AA$1:AA82),"")</f>
        <v/>
      </c>
      <c r="AN82" s="115" t="str">
        <f ca="1">IF($R82=1,SUM($AB$1:AB82),"")</f>
        <v/>
      </c>
      <c r="AO82" s="115" t="str">
        <f ca="1">IF($R82=1,SUM($AC$1:AC82),"")</f>
        <v/>
      </c>
      <c r="AQ82" s="120" t="str">
        <f t="shared" si="21"/>
        <v>14:05</v>
      </c>
    </row>
    <row r="83" spans="6:43" x14ac:dyDescent="0.3">
      <c r="F83" s="115">
        <f t="shared" si="22"/>
        <v>14</v>
      </c>
      <c r="G83" s="117">
        <f t="shared" si="17"/>
        <v>10</v>
      </c>
      <c r="H83" s="118">
        <f t="shared" si="18"/>
        <v>0.59027777777777779</v>
      </c>
      <c r="K83" s="116" t="str">
        <f ca="1" xml:space="preserve"> IF(O83=1,"",RTD("cqg.rtd",,"StudyData",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/>
      </c>
      <c r="L83" s="116" t="e">
        <f ca="1">IF(K83="",NA(),RTD("cqg.rtd",,"StudyData", "(Vol("&amp;$E$12&amp;")when  (LocalYear("&amp;$E$12&amp;")="&amp;$D$1&amp;" AND LocalMonth("&amp;$E$12&amp;")="&amp;$C$1&amp;" AND LocalDay("&amp;$E$12&amp;")="&amp;$B$1&amp;" AND LocalHour("&amp;$E$12&amp;")="&amp;F83&amp;" AND LocalMinute("&amp;$E$12&amp;")="&amp;G83&amp;"))", "Bar", "", "Close", "5", "0", "", "", "","FALSE","T"))</f>
        <v>#N/A</v>
      </c>
      <c r="M83" s="116"/>
      <c r="O83" s="115">
        <f t="shared" si="19"/>
        <v>0</v>
      </c>
      <c r="R83" s="115">
        <f t="shared" ca="1" si="20"/>
        <v>1.0469999999999948</v>
      </c>
      <c r="S83" s="115" t="str">
        <f ca="1">IF(O83=1,"",RTD("cqg.rtd",,"StudyData", "(Vol("&amp;$E$13&amp;")when  (LocalYear("&amp;$E$13&amp;")="&amp;$D$2&amp;" AND LocalMonth("&amp;$E$13&amp;")="&amp;$C$2&amp;" AND LocalDay("&amp;$E$13&amp;")="&amp;$B$2&amp;" AND LocalHour("&amp;$E$13&amp;")="&amp;F83&amp;" AND LocalMinute("&amp;$E$13&amp;")="&amp;G83&amp;"))", "Bar", "", "Close", "5", "0", "", "", "","FALSE","T"))</f>
        <v/>
      </c>
      <c r="T83" s="115">
        <f ca="1">IF(O83=1,"",RTD("cqg.rtd",,"StudyData", "(Vol("&amp;$E$14&amp;")when  (LocalYear("&amp;$E$14&amp;")="&amp;$D$3&amp;" AND LocalMonth("&amp;$E$14&amp;")="&amp;$C$3&amp;" AND LocalDay("&amp;$E$14&amp;")="&amp;$B$3&amp;" AND LocalHour("&amp;$E$14&amp;")="&amp;F83&amp;" AND LocalMinute("&amp;$E$14&amp;")="&amp;G83&amp;"))", "Bar", "", "Close", "5", "0", "", "", "","FALSE","T"))</f>
        <v>210</v>
      </c>
      <c r="U83" s="115">
        <f ca="1">IF(O83=1,"",RTD("cqg.rtd",,"StudyData", "(Vol("&amp;$E$15&amp;")when  (LocalYear("&amp;$E$15&amp;")="&amp;$D$4&amp;" AND LocalMonth("&amp;$E$15&amp;")="&amp;$C$4&amp;" AND LocalDay("&amp;$E$15&amp;")="&amp;$B$4&amp;" AND LocalHour("&amp;$E$15&amp;")="&amp;F83&amp;" AND LocalMinute("&amp;$E$15&amp;")="&amp;G83&amp;"))", "Bar", "", "Close", "5", "0", "", "", "","FALSE","T"))</f>
        <v>1253</v>
      </c>
      <c r="V83" s="115">
        <f ca="1">IF(O83=1,"",RTD("cqg.rtd",,"StudyData", "(Vol("&amp;$E$16&amp;")when  (LocalYear("&amp;$E$16&amp;")="&amp;$D$5&amp;" AND LocalMonth("&amp;$E$16&amp;")="&amp;$C$5&amp;" AND LocalDay("&amp;$E$16&amp;")="&amp;$B$5&amp;" AND LocalHour("&amp;$E$16&amp;")="&amp;F83&amp;" AND LocalMinute("&amp;$E$16&amp;")="&amp;G83&amp;"))", "Bar", "", "Close", "5", "0", "", "", "","FALSE","T"))</f>
        <v>197</v>
      </c>
      <c r="W83" s="115">
        <f ca="1">IF(O83=1,"",RTD("cqg.rtd",,"StudyData", "(Vol("&amp;$E$17&amp;")when  (LocalYear("&amp;$E$17&amp;")="&amp;$D$6&amp;" AND LocalMonth("&amp;$E$17&amp;")="&amp;$C$6&amp;" AND LocalDay("&amp;$E$17&amp;")="&amp;$B$6&amp;" AND LocalHour("&amp;$E$17&amp;")="&amp;F83&amp;" AND LocalMinute("&amp;$E$17&amp;")="&amp;G83&amp;"))", "Bar", "", "Close", "5", "0", "", "", "","FALSE","T"))</f>
        <v>786</v>
      </c>
      <c r="X83" s="115">
        <f ca="1">IF(O83=1,"",RTD("cqg.rtd",,"StudyData", "(Vol("&amp;$E$18&amp;")when  (LocalYear("&amp;$E$18&amp;")="&amp;$D$7&amp;" AND LocalMonth("&amp;$E$18&amp;")="&amp;$C$7&amp;" AND LocalDay("&amp;$E$18&amp;")="&amp;$B$7&amp;" AND LocalHour("&amp;$E$18&amp;")="&amp;F83&amp;" AND LocalMinute("&amp;$E$18&amp;")="&amp;G83&amp;"))", "Bar", "", "Close", "5", "0", "", "", "","FALSE","T"))</f>
        <v>326</v>
      </c>
      <c r="Y83" s="115">
        <f ca="1">IF(O83=1,"",RTD("cqg.rtd",,"StudyData", "(Vol("&amp;$E$19&amp;")when  (LocalYear("&amp;$E$19&amp;")="&amp;$D$8&amp;" AND LocalMonth("&amp;$E$19&amp;")="&amp;$C$8&amp;" AND LocalDay("&amp;$E$19&amp;")="&amp;$B$8&amp;" AND LocalHour("&amp;$E$19&amp;")="&amp;F83&amp;" AND LocalMinute("&amp;$E$19&amp;")="&amp;G83&amp;"))", "Bar", "", "Close", "5", "0", "", "", "","FALSE","T"))</f>
        <v>1241</v>
      </c>
      <c r="Z83" s="115">
        <f ca="1">IF(O83=1,"",RTD("cqg.rtd",,"StudyData", "(Vol("&amp;$E$20&amp;")when  (LocalYear("&amp;$E$20&amp;")="&amp;$D$9&amp;" AND LocalMonth("&amp;$E$20&amp;")="&amp;$C$9&amp;" AND LocalDay("&amp;$E$20&amp;")="&amp;$B$9&amp;" AND LocalHour("&amp;$E$20&amp;")="&amp;F83&amp;" AND LocalMinute("&amp;$E$20&amp;")="&amp;G83&amp;"))", "Bar", "", "Close", "5", "0", "", "", "","FALSE","T"))</f>
        <v>93</v>
      </c>
      <c r="AA83" s="115">
        <f ca="1">IF(O83=1,"",RTD("cqg.rtd",,"StudyData", "(Vol("&amp;$E$21&amp;")when  (LocalYear("&amp;$E$21&amp;")="&amp;$D$10&amp;" AND LocalMonth("&amp;$E$21&amp;")="&amp;$C$10&amp;" AND LocalDay("&amp;$E$21&amp;")="&amp;$B$10&amp;" AND LocalHour("&amp;$E$21&amp;")="&amp;F83&amp;" AND LocalMinute("&amp;$E$21&amp;")="&amp;G83&amp;"))", "Bar", "", "Close", "5", "0", "", "", "","FALSE","T"))</f>
        <v>687</v>
      </c>
      <c r="AB83" s="115">
        <f ca="1">IF(O83=1,"",RTD("cqg.rtd",,"StudyData", "(Vol("&amp;$E$21&amp;")when  (LocalYear("&amp;$E$21&amp;")="&amp;$D$11&amp;" AND LocalMonth("&amp;$E$21&amp;")="&amp;$C$11&amp;" AND LocalDay("&amp;$E$21&amp;")="&amp;$B$11&amp;" AND LocalHour("&amp;$E$21&amp;")="&amp;F83&amp;" AND LocalMinute("&amp;$E$21&amp;")="&amp;G83&amp;"))", "Bar", "", "Close", "5", "0", "", "", "","FALSE","T"))</f>
        <v>295</v>
      </c>
      <c r="AC83" s="116" t="str">
        <f t="shared" ca="1" si="16"/>
        <v/>
      </c>
      <c r="AE83" s="115" t="str">
        <f ca="1">IF($R83=1,SUM($S$1:S83),"")</f>
        <v/>
      </c>
      <c r="AF83" s="115" t="str">
        <f ca="1">IF($R83=1,SUM($T$1:T83),"")</f>
        <v/>
      </c>
      <c r="AG83" s="115" t="str">
        <f ca="1">IF($R83=1,SUM($U$1:U83),"")</f>
        <v/>
      </c>
      <c r="AH83" s="115" t="str">
        <f ca="1">IF($R83=1,SUM($V$1:V83),"")</f>
        <v/>
      </c>
      <c r="AI83" s="115" t="str">
        <f ca="1">IF($R83=1,SUM($W$1:W83),"")</f>
        <v/>
      </c>
      <c r="AJ83" s="115" t="str">
        <f ca="1">IF($R83=1,SUM($X$1:X83),"")</f>
        <v/>
      </c>
      <c r="AK83" s="115" t="str">
        <f ca="1">IF($R83=1,SUM($Y$1:Y83),"")</f>
        <v/>
      </c>
      <c r="AL83" s="115" t="str">
        <f ca="1">IF($R83=1,SUM($Z$1:Z83),"")</f>
        <v/>
      </c>
      <c r="AM83" s="115" t="str">
        <f ca="1">IF($R83=1,SUM($AA$1:AA83),"")</f>
        <v/>
      </c>
      <c r="AN83" s="115" t="str">
        <f ca="1">IF($R83=1,SUM($AB$1:AB83),"")</f>
        <v/>
      </c>
      <c r="AO83" s="115" t="str">
        <f ca="1">IF($R83=1,SUM($AC$1:AC83),"")</f>
        <v/>
      </c>
      <c r="AQ83" s="120" t="str">
        <f t="shared" si="21"/>
        <v>14:10</v>
      </c>
    </row>
    <row r="84" spans="6:43" x14ac:dyDescent="0.3">
      <c r="F84" s="115">
        <f t="shared" si="22"/>
        <v>14</v>
      </c>
      <c r="G84" s="117">
        <f t="shared" si="17"/>
        <v>15</v>
      </c>
      <c r="H84" s="118">
        <f t="shared" si="18"/>
        <v>0.59375</v>
      </c>
      <c r="K84" s="116" t="str">
        <f ca="1" xml:space="preserve"> IF(O84=1,"",RTD("cqg.rtd",,"StudyData",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/>
      </c>
      <c r="L84" s="116" t="e">
        <f ca="1">IF(K84="",NA(),RTD("cqg.rtd",,"StudyData", "(Vol("&amp;$E$12&amp;")when  (LocalYear("&amp;$E$12&amp;")="&amp;$D$1&amp;" AND LocalMonth("&amp;$E$12&amp;")="&amp;$C$1&amp;" AND LocalDay("&amp;$E$12&amp;")="&amp;$B$1&amp;" AND LocalHour("&amp;$E$12&amp;")="&amp;F84&amp;" AND LocalMinute("&amp;$E$12&amp;")="&amp;G84&amp;"))", "Bar", "", "Close", "5", "0", "", "", "","FALSE","T"))</f>
        <v>#N/A</v>
      </c>
      <c r="M84" s="116"/>
      <c r="O84" s="115">
        <f t="shared" si="19"/>
        <v>0</v>
      </c>
      <c r="R84" s="115">
        <f t="shared" ca="1" si="20"/>
        <v>1.0479999999999947</v>
      </c>
      <c r="S84" s="115" t="str">
        <f ca="1">IF(O84=1,"",RTD("cqg.rtd",,"StudyData", "(Vol("&amp;$E$13&amp;")when  (LocalYear("&amp;$E$13&amp;")="&amp;$D$2&amp;" AND LocalMonth("&amp;$E$13&amp;")="&amp;$C$2&amp;" AND LocalDay("&amp;$E$13&amp;")="&amp;$B$2&amp;" AND LocalHour("&amp;$E$13&amp;")="&amp;F84&amp;" AND LocalMinute("&amp;$E$13&amp;")="&amp;G84&amp;"))", "Bar", "", "Close", "5", "0", "", "", "","FALSE","T"))</f>
        <v/>
      </c>
      <c r="T84" s="115">
        <f ca="1">IF(O84=1,"",RTD("cqg.rtd",,"StudyData", "(Vol("&amp;$E$14&amp;")when  (LocalYear("&amp;$E$14&amp;")="&amp;$D$3&amp;" AND LocalMonth("&amp;$E$14&amp;")="&amp;$C$3&amp;" AND LocalDay("&amp;$E$14&amp;")="&amp;$B$3&amp;" AND LocalHour("&amp;$E$14&amp;")="&amp;F84&amp;" AND LocalMinute("&amp;$E$14&amp;")="&amp;G84&amp;"))", "Bar", "", "Close", "5", "0", "", "", "","FALSE","T"))</f>
        <v>363</v>
      </c>
      <c r="U84" s="115">
        <f ca="1">IF(O84=1,"",RTD("cqg.rtd",,"StudyData", "(Vol("&amp;$E$15&amp;")when  (LocalYear("&amp;$E$15&amp;")="&amp;$D$4&amp;" AND LocalMonth("&amp;$E$15&amp;")="&amp;$C$4&amp;" AND LocalDay("&amp;$E$15&amp;")="&amp;$B$4&amp;" AND LocalHour("&amp;$E$15&amp;")="&amp;F84&amp;" AND LocalMinute("&amp;$E$15&amp;")="&amp;G84&amp;"))", "Bar", "", "Close", "5", "0", "", "", "","FALSE","T"))</f>
        <v>542</v>
      </c>
      <c r="V84" s="115">
        <f ca="1">IF(O84=1,"",RTD("cqg.rtd",,"StudyData", "(Vol("&amp;$E$16&amp;")when  (LocalYear("&amp;$E$16&amp;")="&amp;$D$5&amp;" AND LocalMonth("&amp;$E$16&amp;")="&amp;$C$5&amp;" AND LocalDay("&amp;$E$16&amp;")="&amp;$B$5&amp;" AND LocalHour("&amp;$E$16&amp;")="&amp;F84&amp;" AND LocalMinute("&amp;$E$16&amp;")="&amp;G84&amp;"))", "Bar", "", "Close", "5", "0", "", "", "","FALSE","T"))</f>
        <v>531</v>
      </c>
      <c r="W84" s="115">
        <f ca="1">IF(O84=1,"",RTD("cqg.rtd",,"StudyData", "(Vol("&amp;$E$17&amp;")when  (LocalYear("&amp;$E$17&amp;")="&amp;$D$6&amp;" AND LocalMonth("&amp;$E$17&amp;")="&amp;$C$6&amp;" AND LocalDay("&amp;$E$17&amp;")="&amp;$B$6&amp;" AND LocalHour("&amp;$E$17&amp;")="&amp;F84&amp;" AND LocalMinute("&amp;$E$17&amp;")="&amp;G84&amp;"))", "Bar", "", "Close", "5", "0", "", "", "","FALSE","T"))</f>
        <v>937</v>
      </c>
      <c r="X84" s="115">
        <f ca="1">IF(O84=1,"",RTD("cqg.rtd",,"StudyData", "(Vol("&amp;$E$18&amp;")when  (LocalYear("&amp;$E$18&amp;")="&amp;$D$7&amp;" AND LocalMonth("&amp;$E$18&amp;")="&amp;$C$7&amp;" AND LocalDay("&amp;$E$18&amp;")="&amp;$B$7&amp;" AND LocalHour("&amp;$E$18&amp;")="&amp;F84&amp;" AND LocalMinute("&amp;$E$18&amp;")="&amp;G84&amp;"))", "Bar", "", "Close", "5", "0", "", "", "","FALSE","T"))</f>
        <v>769</v>
      </c>
      <c r="Y84" s="115">
        <f ca="1">IF(O84=1,"",RTD("cqg.rtd",,"StudyData", "(Vol("&amp;$E$19&amp;")when  (LocalYear("&amp;$E$19&amp;")="&amp;$D$8&amp;" AND LocalMonth("&amp;$E$19&amp;")="&amp;$C$8&amp;" AND LocalDay("&amp;$E$19&amp;")="&amp;$B$8&amp;" AND LocalHour("&amp;$E$19&amp;")="&amp;F84&amp;" AND LocalMinute("&amp;$E$19&amp;")="&amp;G84&amp;"))", "Bar", "", "Close", "5", "0", "", "", "","FALSE","T"))</f>
        <v>700</v>
      </c>
      <c r="Z84" s="115">
        <f ca="1">IF(O84=1,"",RTD("cqg.rtd",,"StudyData", "(Vol("&amp;$E$20&amp;")when  (LocalYear("&amp;$E$20&amp;")="&amp;$D$9&amp;" AND LocalMonth("&amp;$E$20&amp;")="&amp;$C$9&amp;" AND LocalDay("&amp;$E$20&amp;")="&amp;$B$9&amp;" AND LocalHour("&amp;$E$20&amp;")="&amp;F84&amp;" AND LocalMinute("&amp;$E$20&amp;")="&amp;G84&amp;"))", "Bar", "", "Close", "5", "0", "", "", "","FALSE","T"))</f>
        <v>161</v>
      </c>
      <c r="AA84" s="115">
        <f ca="1">IF(O84=1,"",RTD("cqg.rtd",,"StudyData", "(Vol("&amp;$E$21&amp;")when  (LocalYear("&amp;$E$21&amp;")="&amp;$D$10&amp;" AND LocalMonth("&amp;$E$21&amp;")="&amp;$C$10&amp;" AND LocalDay("&amp;$E$21&amp;")="&amp;$B$10&amp;" AND LocalHour("&amp;$E$21&amp;")="&amp;F84&amp;" AND LocalMinute("&amp;$E$21&amp;")="&amp;G84&amp;"))", "Bar", "", "Close", "5", "0", "", "", "","FALSE","T"))</f>
        <v>481</v>
      </c>
      <c r="AB84" s="115">
        <f ca="1">IF(O84=1,"",RTD("cqg.rtd",,"StudyData", "(Vol("&amp;$E$21&amp;")when  (LocalYear("&amp;$E$21&amp;")="&amp;$D$11&amp;" AND LocalMonth("&amp;$E$21&amp;")="&amp;$C$11&amp;" AND LocalDay("&amp;$E$21&amp;")="&amp;$B$11&amp;" AND LocalHour("&amp;$E$21&amp;")="&amp;F84&amp;" AND LocalMinute("&amp;$E$21&amp;")="&amp;G84&amp;"))", "Bar", "", "Close", "5", "0", "", "", "","FALSE","T"))</f>
        <v>235</v>
      </c>
      <c r="AC84" s="116" t="str">
        <f t="shared" ca="1" si="16"/>
        <v/>
      </c>
      <c r="AE84" s="115" t="str">
        <f ca="1">IF($R84=1,SUM($S$1:S84),"")</f>
        <v/>
      </c>
      <c r="AF84" s="115" t="str">
        <f ca="1">IF($R84=1,SUM($T$1:T84),"")</f>
        <v/>
      </c>
      <c r="AG84" s="115" t="str">
        <f ca="1">IF($R84=1,SUM($U$1:U84),"")</f>
        <v/>
      </c>
      <c r="AH84" s="115" t="str">
        <f ca="1">IF($R84=1,SUM($V$1:V84),"")</f>
        <v/>
      </c>
      <c r="AI84" s="115" t="str">
        <f ca="1">IF($R84=1,SUM($W$1:W84),"")</f>
        <v/>
      </c>
      <c r="AJ84" s="115" t="str">
        <f ca="1">IF($R84=1,SUM($X$1:X84),"")</f>
        <v/>
      </c>
      <c r="AK84" s="115" t="str">
        <f ca="1">IF($R84=1,SUM($Y$1:Y84),"")</f>
        <v/>
      </c>
      <c r="AL84" s="115" t="str">
        <f ca="1">IF($R84=1,SUM($Z$1:Z84),"")</f>
        <v/>
      </c>
      <c r="AM84" s="115" t="str">
        <f ca="1">IF($R84=1,SUM($AA$1:AA84),"")</f>
        <v/>
      </c>
      <c r="AN84" s="115" t="str">
        <f ca="1">IF($R84=1,SUM($AB$1:AB84),"")</f>
        <v/>
      </c>
      <c r="AO84" s="115" t="str">
        <f ca="1">IF($R84=1,SUM($AC$1:AC84),"")</f>
        <v/>
      </c>
      <c r="AQ84" s="120" t="str">
        <f t="shared" si="21"/>
        <v>14:15</v>
      </c>
    </row>
    <row r="85" spans="6:43" x14ac:dyDescent="0.3">
      <c r="F85" s="115">
        <f t="shared" si="22"/>
        <v>14</v>
      </c>
      <c r="G85" s="117">
        <f t="shared" si="17"/>
        <v>20</v>
      </c>
      <c r="H85" s="118">
        <f t="shared" si="18"/>
        <v>0.59722222222222221</v>
      </c>
      <c r="K85" s="116" t="str">
        <f ca="1" xml:space="preserve"> IF(O85=1,"",RTD("cqg.rtd",,"StudyData",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/>
      </c>
      <c r="L85" s="116" t="e">
        <f ca="1">IF(K85="",NA(),RTD("cqg.rtd",,"StudyData", "(Vol("&amp;$E$12&amp;")when  (LocalYear("&amp;$E$12&amp;")="&amp;$D$1&amp;" AND LocalMonth("&amp;$E$12&amp;")="&amp;$C$1&amp;" AND LocalDay("&amp;$E$12&amp;")="&amp;$B$1&amp;" AND LocalHour("&amp;$E$12&amp;")="&amp;F85&amp;" AND LocalMinute("&amp;$E$12&amp;")="&amp;G85&amp;"))", "Bar", "", "Close", "5", "0", "", "", "","FALSE","T"))</f>
        <v>#N/A</v>
      </c>
      <c r="M85" s="116"/>
      <c r="O85" s="115">
        <f t="shared" si="19"/>
        <v>0</v>
      </c>
      <c r="R85" s="115">
        <f t="shared" ca="1" si="20"/>
        <v>1.0489999999999946</v>
      </c>
      <c r="S85" s="115" t="str">
        <f ca="1">IF(O85=1,"",RTD("cqg.rtd",,"StudyData", "(Vol("&amp;$E$13&amp;")when  (LocalYear("&amp;$E$13&amp;")="&amp;$D$2&amp;" AND LocalMonth("&amp;$E$13&amp;")="&amp;$C$2&amp;" AND LocalDay("&amp;$E$13&amp;")="&amp;$B$2&amp;" AND LocalHour("&amp;$E$13&amp;")="&amp;F85&amp;" AND LocalMinute("&amp;$E$13&amp;")="&amp;G85&amp;"))", "Bar", "", "Close", "5", "0", "", "", "","FALSE","T"))</f>
        <v/>
      </c>
      <c r="T85" s="115">
        <f ca="1">IF(O85=1,"",RTD("cqg.rtd",,"StudyData", "(Vol("&amp;$E$14&amp;")when  (LocalYear("&amp;$E$14&amp;")="&amp;$D$3&amp;" AND LocalMonth("&amp;$E$14&amp;")="&amp;$C$3&amp;" AND LocalDay("&amp;$E$14&amp;")="&amp;$B$3&amp;" AND LocalHour("&amp;$E$14&amp;")="&amp;F85&amp;" AND LocalMinute("&amp;$E$14&amp;")="&amp;G85&amp;"))", "Bar", "", "Close", "5", "0", "", "", "","FALSE","T"))</f>
        <v>134</v>
      </c>
      <c r="U85" s="115">
        <f ca="1">IF(O85=1,"",RTD("cqg.rtd",,"StudyData", "(Vol("&amp;$E$15&amp;")when  (LocalYear("&amp;$E$15&amp;")="&amp;$D$4&amp;" AND LocalMonth("&amp;$E$15&amp;")="&amp;$C$4&amp;" AND LocalDay("&amp;$E$15&amp;")="&amp;$B$4&amp;" AND LocalHour("&amp;$E$15&amp;")="&amp;F85&amp;" AND LocalMinute("&amp;$E$15&amp;")="&amp;G85&amp;"))", "Bar", "", "Close", "5", "0", "", "", "","FALSE","T"))</f>
        <v>481</v>
      </c>
      <c r="V85" s="115">
        <f ca="1">IF(O85=1,"",RTD("cqg.rtd",,"StudyData", "(Vol("&amp;$E$16&amp;")when  (LocalYear("&amp;$E$16&amp;")="&amp;$D$5&amp;" AND LocalMonth("&amp;$E$16&amp;")="&amp;$C$5&amp;" AND LocalDay("&amp;$E$16&amp;")="&amp;$B$5&amp;" AND LocalHour("&amp;$E$16&amp;")="&amp;F85&amp;" AND LocalMinute("&amp;$E$16&amp;")="&amp;G85&amp;"))", "Bar", "", "Close", "5", "0", "", "", "","FALSE","T"))</f>
        <v>219</v>
      </c>
      <c r="W85" s="115">
        <f ca="1">IF(O85=1,"",RTD("cqg.rtd",,"StudyData", "(Vol("&amp;$E$17&amp;")when  (LocalYear("&amp;$E$17&amp;")="&amp;$D$6&amp;" AND LocalMonth("&amp;$E$17&amp;")="&amp;$C$6&amp;" AND LocalDay("&amp;$E$17&amp;")="&amp;$B$6&amp;" AND LocalHour("&amp;$E$17&amp;")="&amp;F85&amp;" AND LocalMinute("&amp;$E$17&amp;")="&amp;G85&amp;"))", "Bar", "", "Close", "5", "0", "", "", "","FALSE","T"))</f>
        <v>477</v>
      </c>
      <c r="X85" s="115">
        <f ca="1">IF(O85=1,"",RTD("cqg.rtd",,"StudyData", "(Vol("&amp;$E$18&amp;")when  (LocalYear("&amp;$E$18&amp;")="&amp;$D$7&amp;" AND LocalMonth("&amp;$E$18&amp;")="&amp;$C$7&amp;" AND LocalDay("&amp;$E$18&amp;")="&amp;$B$7&amp;" AND LocalHour("&amp;$E$18&amp;")="&amp;F85&amp;" AND LocalMinute("&amp;$E$18&amp;")="&amp;G85&amp;"))", "Bar", "", "Close", "5", "0", "", "", "","FALSE","T"))</f>
        <v>492</v>
      </c>
      <c r="Y85" s="115">
        <f ca="1">IF(O85=1,"",RTD("cqg.rtd",,"StudyData", "(Vol("&amp;$E$19&amp;")when  (LocalYear("&amp;$E$19&amp;")="&amp;$D$8&amp;" AND LocalMonth("&amp;$E$19&amp;")="&amp;$C$8&amp;" AND LocalDay("&amp;$E$19&amp;")="&amp;$B$8&amp;" AND LocalHour("&amp;$E$19&amp;")="&amp;F85&amp;" AND LocalMinute("&amp;$E$19&amp;")="&amp;G85&amp;"))", "Bar", "", "Close", "5", "0", "", "", "","FALSE","T"))</f>
        <v>659</v>
      </c>
      <c r="Z85" s="115">
        <f ca="1">IF(O85=1,"",RTD("cqg.rtd",,"StudyData", "(Vol("&amp;$E$20&amp;")when  (LocalYear("&amp;$E$20&amp;")="&amp;$D$9&amp;" AND LocalMonth("&amp;$E$20&amp;")="&amp;$C$9&amp;" AND LocalDay("&amp;$E$20&amp;")="&amp;$B$9&amp;" AND LocalHour("&amp;$E$20&amp;")="&amp;F85&amp;" AND LocalMinute("&amp;$E$20&amp;")="&amp;G85&amp;"))", "Bar", "", "Close", "5", "0", "", "", "","FALSE","T"))</f>
        <v>168</v>
      </c>
      <c r="AA85" s="115">
        <f ca="1">IF(O85=1,"",RTD("cqg.rtd",,"StudyData", "(Vol("&amp;$E$21&amp;")when  (LocalYear("&amp;$E$21&amp;")="&amp;$D$10&amp;" AND LocalMonth("&amp;$E$21&amp;")="&amp;$C$10&amp;" AND LocalDay("&amp;$E$21&amp;")="&amp;$B$10&amp;" AND LocalHour("&amp;$E$21&amp;")="&amp;F85&amp;" AND LocalMinute("&amp;$E$21&amp;")="&amp;G85&amp;"))", "Bar", "", "Close", "5", "0", "", "", "","FALSE","T"))</f>
        <v>125</v>
      </c>
      <c r="AB85" s="115">
        <f ca="1">IF(O85=1,"",RTD("cqg.rtd",,"StudyData", "(Vol("&amp;$E$21&amp;")when  (LocalYear("&amp;$E$21&amp;")="&amp;$D$11&amp;" AND LocalMonth("&amp;$E$21&amp;")="&amp;$C$11&amp;" AND LocalDay("&amp;$E$21&amp;")="&amp;$B$11&amp;" AND LocalHour("&amp;$E$21&amp;")="&amp;F85&amp;" AND LocalMinute("&amp;$E$21&amp;")="&amp;G85&amp;"))", "Bar", "", "Close", "5", "0", "", "", "","FALSE","T"))</f>
        <v>192</v>
      </c>
      <c r="AC85" s="116" t="str">
        <f t="shared" ca="1" si="16"/>
        <v/>
      </c>
      <c r="AE85" s="115" t="str">
        <f ca="1">IF($R85=1,SUM($S$1:S85),"")</f>
        <v/>
      </c>
      <c r="AF85" s="115" t="str">
        <f ca="1">IF($R85=1,SUM($T$1:T85),"")</f>
        <v/>
      </c>
      <c r="AG85" s="115" t="str">
        <f ca="1">IF($R85=1,SUM($U$1:U85),"")</f>
        <v/>
      </c>
      <c r="AH85" s="115" t="str">
        <f ca="1">IF($R85=1,SUM($V$1:V85),"")</f>
        <v/>
      </c>
      <c r="AI85" s="115" t="str">
        <f ca="1">IF($R85=1,SUM($W$1:W85),"")</f>
        <v/>
      </c>
      <c r="AJ85" s="115" t="str">
        <f ca="1">IF($R85=1,SUM($X$1:X85),"")</f>
        <v/>
      </c>
      <c r="AK85" s="115" t="str">
        <f ca="1">IF($R85=1,SUM($Y$1:Y85),"")</f>
        <v/>
      </c>
      <c r="AL85" s="115" t="str">
        <f ca="1">IF($R85=1,SUM($Z$1:Z85),"")</f>
        <v/>
      </c>
      <c r="AM85" s="115" t="str">
        <f ca="1">IF($R85=1,SUM($AA$1:AA85),"")</f>
        <v/>
      </c>
      <c r="AN85" s="115" t="str">
        <f ca="1">IF($R85=1,SUM($AB$1:AB85),"")</f>
        <v/>
      </c>
      <c r="AO85" s="115" t="str">
        <f ca="1">IF($R85=1,SUM($AC$1:AC85),"")</f>
        <v/>
      </c>
      <c r="AQ85" s="120" t="str">
        <f t="shared" si="21"/>
        <v>14:20</v>
      </c>
    </row>
    <row r="86" spans="6:43" x14ac:dyDescent="0.3">
      <c r="F86" s="115">
        <f t="shared" si="22"/>
        <v>14</v>
      </c>
      <c r="G86" s="117">
        <f t="shared" si="17"/>
        <v>25</v>
      </c>
      <c r="H86" s="118">
        <f t="shared" si="18"/>
        <v>0.60069444444444442</v>
      </c>
      <c r="K86" s="116" t="str">
        <f ca="1" xml:space="preserve"> IF(O86=1,"",RTD("cqg.rtd",,"StudyData",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/>
      </c>
      <c r="L86" s="116" t="e">
        <f ca="1">IF(K86="",NA(),RTD("cqg.rtd",,"StudyData", "(Vol("&amp;$E$12&amp;")when  (LocalYear("&amp;$E$12&amp;")="&amp;$D$1&amp;" AND LocalMonth("&amp;$E$12&amp;")="&amp;$C$1&amp;" AND LocalDay("&amp;$E$12&amp;")="&amp;$B$1&amp;" AND LocalHour("&amp;$E$12&amp;")="&amp;F86&amp;" AND LocalMinute("&amp;$E$12&amp;")="&amp;G86&amp;"))", "Bar", "", "Close", "5", "0", "", "", "","FALSE","T"))</f>
        <v>#N/A</v>
      </c>
      <c r="M86" s="116"/>
      <c r="O86" s="115">
        <f t="shared" si="19"/>
        <v>0</v>
      </c>
      <c r="R86" s="115">
        <f t="shared" ca="1" si="20"/>
        <v>1.0499999999999945</v>
      </c>
      <c r="S86" s="115" t="str">
        <f ca="1">IF(O86=1,"",RTD("cqg.rtd",,"StudyData", "(Vol("&amp;$E$13&amp;")when  (LocalYear("&amp;$E$13&amp;")="&amp;$D$2&amp;" AND LocalMonth("&amp;$E$13&amp;")="&amp;$C$2&amp;" AND LocalDay("&amp;$E$13&amp;")="&amp;$B$2&amp;" AND LocalHour("&amp;$E$13&amp;")="&amp;F86&amp;" AND LocalMinute("&amp;$E$13&amp;")="&amp;G86&amp;"))", "Bar", "", "Close", "5", "0", "", "", "","FALSE","T"))</f>
        <v/>
      </c>
      <c r="T86" s="115">
        <f ca="1">IF(O86=1,"",RTD("cqg.rtd",,"StudyData", "(Vol("&amp;$E$14&amp;")when  (LocalYear("&amp;$E$14&amp;")="&amp;$D$3&amp;" AND LocalMonth("&amp;$E$14&amp;")="&amp;$C$3&amp;" AND LocalDay("&amp;$E$14&amp;")="&amp;$B$3&amp;" AND LocalHour("&amp;$E$14&amp;")="&amp;F86&amp;" AND LocalMinute("&amp;$E$14&amp;")="&amp;G86&amp;"))", "Bar", "", "Close", "5", "0", "", "", "","FALSE","T"))</f>
        <v>197</v>
      </c>
      <c r="U86" s="115">
        <f ca="1">IF(O86=1,"",RTD("cqg.rtd",,"StudyData", "(Vol("&amp;$E$15&amp;")when  (LocalYear("&amp;$E$15&amp;")="&amp;$D$4&amp;" AND LocalMonth("&amp;$E$15&amp;")="&amp;$C$4&amp;" AND LocalDay("&amp;$E$15&amp;")="&amp;$B$4&amp;" AND LocalHour("&amp;$E$15&amp;")="&amp;F86&amp;" AND LocalMinute("&amp;$E$15&amp;")="&amp;G86&amp;"))", "Bar", "", "Close", "5", "0", "", "", "","FALSE","T"))</f>
        <v>739</v>
      </c>
      <c r="V86" s="115">
        <f ca="1">IF(O86=1,"",RTD("cqg.rtd",,"StudyData", "(Vol("&amp;$E$16&amp;")when  (LocalYear("&amp;$E$16&amp;")="&amp;$D$5&amp;" AND LocalMonth("&amp;$E$16&amp;")="&amp;$C$5&amp;" AND LocalDay("&amp;$E$16&amp;")="&amp;$B$5&amp;" AND LocalHour("&amp;$E$16&amp;")="&amp;F86&amp;" AND LocalMinute("&amp;$E$16&amp;")="&amp;G86&amp;"))", "Bar", "", "Close", "5", "0", "", "", "","FALSE","T"))</f>
        <v>146</v>
      </c>
      <c r="W86" s="115">
        <f ca="1">IF(O86=1,"",RTD("cqg.rtd",,"StudyData", "(Vol("&amp;$E$17&amp;")when  (LocalYear("&amp;$E$17&amp;")="&amp;$D$6&amp;" AND LocalMonth("&amp;$E$17&amp;")="&amp;$C$6&amp;" AND LocalDay("&amp;$E$17&amp;")="&amp;$B$6&amp;" AND LocalHour("&amp;$E$17&amp;")="&amp;F86&amp;" AND LocalMinute("&amp;$E$17&amp;")="&amp;G86&amp;"))", "Bar", "", "Close", "5", "0", "", "", "","FALSE","T"))</f>
        <v>502</v>
      </c>
      <c r="X86" s="115">
        <f ca="1">IF(O86=1,"",RTD("cqg.rtd",,"StudyData", "(Vol("&amp;$E$18&amp;")when  (LocalYear("&amp;$E$18&amp;")="&amp;$D$7&amp;" AND LocalMonth("&amp;$E$18&amp;")="&amp;$C$7&amp;" AND LocalDay("&amp;$E$18&amp;")="&amp;$B$7&amp;" AND LocalHour("&amp;$E$18&amp;")="&amp;F86&amp;" AND LocalMinute("&amp;$E$18&amp;")="&amp;G86&amp;"))", "Bar", "", "Close", "5", "0", "", "", "","FALSE","T"))</f>
        <v>358</v>
      </c>
      <c r="Y86" s="115">
        <f ca="1">IF(O86=1,"",RTD("cqg.rtd",,"StudyData", "(Vol("&amp;$E$19&amp;")when  (LocalYear("&amp;$E$19&amp;")="&amp;$D$8&amp;" AND LocalMonth("&amp;$E$19&amp;")="&amp;$C$8&amp;" AND LocalDay("&amp;$E$19&amp;")="&amp;$B$8&amp;" AND LocalHour("&amp;$E$19&amp;")="&amp;F86&amp;" AND LocalMinute("&amp;$E$19&amp;")="&amp;G86&amp;"))", "Bar", "", "Close", "5", "0", "", "", "","FALSE","T"))</f>
        <v>1843</v>
      </c>
      <c r="Z86" s="115">
        <f ca="1">IF(O86=1,"",RTD("cqg.rtd",,"StudyData", "(Vol("&amp;$E$20&amp;")when  (LocalYear("&amp;$E$20&amp;")="&amp;$D$9&amp;" AND LocalMonth("&amp;$E$20&amp;")="&amp;$C$9&amp;" AND LocalDay("&amp;$E$20&amp;")="&amp;$B$9&amp;" AND LocalHour("&amp;$E$20&amp;")="&amp;F86&amp;" AND LocalMinute("&amp;$E$20&amp;")="&amp;G86&amp;"))", "Bar", "", "Close", "5", "0", "", "", "","FALSE","T"))</f>
        <v>273</v>
      </c>
      <c r="AA86" s="115">
        <f ca="1">IF(O86=1,"",RTD("cqg.rtd",,"StudyData", "(Vol("&amp;$E$21&amp;")when  (LocalYear("&amp;$E$21&amp;")="&amp;$D$10&amp;" AND LocalMonth("&amp;$E$21&amp;")="&amp;$C$10&amp;" AND LocalDay("&amp;$E$21&amp;")="&amp;$B$10&amp;" AND LocalHour("&amp;$E$21&amp;")="&amp;F86&amp;" AND LocalMinute("&amp;$E$21&amp;")="&amp;G86&amp;"))", "Bar", "", "Close", "5", "0", "", "", "","FALSE","T"))</f>
        <v>380</v>
      </c>
      <c r="AB86" s="115">
        <f ca="1">IF(O86=1,"",RTD("cqg.rtd",,"StudyData", "(Vol("&amp;$E$21&amp;")when  (LocalYear("&amp;$E$21&amp;")="&amp;$D$11&amp;" AND LocalMonth("&amp;$E$21&amp;")="&amp;$C$11&amp;" AND LocalDay("&amp;$E$21&amp;")="&amp;$B$11&amp;" AND LocalHour("&amp;$E$21&amp;")="&amp;F86&amp;" AND LocalMinute("&amp;$E$21&amp;")="&amp;G86&amp;"))", "Bar", "", "Close", "5", "0", "", "", "","FALSE","T"))</f>
        <v>188</v>
      </c>
      <c r="AC86" s="116" t="str">
        <f t="shared" ca="1" si="16"/>
        <v/>
      </c>
      <c r="AE86" s="115" t="str">
        <f ca="1">IF($R86=1,SUM($S$1:S86),"")</f>
        <v/>
      </c>
      <c r="AF86" s="115" t="str">
        <f ca="1">IF($R86=1,SUM($T$1:T86),"")</f>
        <v/>
      </c>
      <c r="AG86" s="115" t="str">
        <f ca="1">IF($R86=1,SUM($U$1:U86),"")</f>
        <v/>
      </c>
      <c r="AH86" s="115" t="str">
        <f ca="1">IF($R86=1,SUM($V$1:V86),"")</f>
        <v/>
      </c>
      <c r="AI86" s="115" t="str">
        <f ca="1">IF($R86=1,SUM($W$1:W86),"")</f>
        <v/>
      </c>
      <c r="AJ86" s="115" t="str">
        <f ca="1">IF($R86=1,SUM($X$1:X86),"")</f>
        <v/>
      </c>
      <c r="AK86" s="115" t="str">
        <f ca="1">IF($R86=1,SUM($Y$1:Y86),"")</f>
        <v/>
      </c>
      <c r="AL86" s="115" t="str">
        <f ca="1">IF($R86=1,SUM($Z$1:Z86),"")</f>
        <v/>
      </c>
      <c r="AM86" s="115" t="str">
        <f ca="1">IF($R86=1,SUM($AA$1:AA86),"")</f>
        <v/>
      </c>
      <c r="AN86" s="115" t="str">
        <f ca="1">IF($R86=1,SUM($AB$1:AB86),"")</f>
        <v/>
      </c>
      <c r="AO86" s="115" t="str">
        <f ca="1">IF($R86=1,SUM($AC$1:AC86),"")</f>
        <v/>
      </c>
      <c r="AQ86" s="120" t="str">
        <f t="shared" si="21"/>
        <v>14:25</v>
      </c>
    </row>
    <row r="87" spans="6:43" x14ac:dyDescent="0.3">
      <c r="F87" s="115">
        <f t="shared" si="22"/>
        <v>14</v>
      </c>
      <c r="G87" s="117">
        <f t="shared" si="17"/>
        <v>30</v>
      </c>
      <c r="H87" s="118">
        <f t="shared" si="18"/>
        <v>0.60416666666666663</v>
      </c>
      <c r="K87" s="116" t="str">
        <f ca="1" xml:space="preserve"> IF(O87=1,"",RTD("cqg.rtd",,"StudyData",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/>
      </c>
      <c r="L87" s="116" t="e">
        <f ca="1">IF(K87="",NA(),RTD("cqg.rtd",,"StudyData", "(Vol("&amp;$E$12&amp;")when  (LocalYear("&amp;$E$12&amp;")="&amp;$D$1&amp;" AND LocalMonth("&amp;$E$12&amp;")="&amp;$C$1&amp;" AND LocalDay("&amp;$E$12&amp;")="&amp;$B$1&amp;" AND LocalHour("&amp;$E$12&amp;")="&amp;F87&amp;" AND LocalMinute("&amp;$E$12&amp;")="&amp;G87&amp;"))", "Bar", "", "Close", "5", "0", "", "", "","FALSE","T"))</f>
        <v>#N/A</v>
      </c>
      <c r="M87" s="116"/>
      <c r="O87" s="115">
        <f t="shared" si="19"/>
        <v>0</v>
      </c>
      <c r="R87" s="115">
        <f t="shared" ca="1" si="20"/>
        <v>1.0509999999999944</v>
      </c>
      <c r="S87" s="115" t="str">
        <f ca="1">IF(O87=1,"",RTD("cqg.rtd",,"StudyData", "(Vol("&amp;$E$13&amp;")when  (LocalYear("&amp;$E$13&amp;")="&amp;$D$2&amp;" AND LocalMonth("&amp;$E$13&amp;")="&amp;$C$2&amp;" AND LocalDay("&amp;$E$13&amp;")="&amp;$B$2&amp;" AND LocalHour("&amp;$E$13&amp;")="&amp;F87&amp;" AND LocalMinute("&amp;$E$13&amp;")="&amp;G87&amp;"))", "Bar", "", "Close", "5", "0", "", "", "","FALSE","T"))</f>
        <v/>
      </c>
      <c r="T87" s="115">
        <f ca="1">IF(O87=1,"",RTD("cqg.rtd",,"StudyData", "(Vol("&amp;$E$14&amp;")when  (LocalYear("&amp;$E$14&amp;")="&amp;$D$3&amp;" AND LocalMonth("&amp;$E$14&amp;")="&amp;$C$3&amp;" AND LocalDay("&amp;$E$14&amp;")="&amp;$B$3&amp;" AND LocalHour("&amp;$E$14&amp;")="&amp;F87&amp;" AND LocalMinute("&amp;$E$14&amp;")="&amp;G87&amp;"))", "Bar", "", "Close", "5", "0", "", "", "","FALSE","T"))</f>
        <v>298</v>
      </c>
      <c r="U87" s="115">
        <f ca="1">IF(O87=1,"",RTD("cqg.rtd",,"StudyData", "(Vol("&amp;$E$15&amp;")when  (LocalYear("&amp;$E$15&amp;")="&amp;$D$4&amp;" AND LocalMonth("&amp;$E$15&amp;")="&amp;$C$4&amp;" AND LocalDay("&amp;$E$15&amp;")="&amp;$B$4&amp;" AND LocalHour("&amp;$E$15&amp;")="&amp;F87&amp;" AND LocalMinute("&amp;$E$15&amp;")="&amp;G87&amp;"))", "Bar", "", "Close", "5", "0", "", "", "","FALSE","T"))</f>
        <v>583</v>
      </c>
      <c r="V87" s="115">
        <f ca="1">IF(O87=1,"",RTD("cqg.rtd",,"StudyData", "(Vol("&amp;$E$16&amp;")when  (LocalYear("&amp;$E$16&amp;")="&amp;$D$5&amp;" AND LocalMonth("&amp;$E$16&amp;")="&amp;$C$5&amp;" AND LocalDay("&amp;$E$16&amp;")="&amp;$B$5&amp;" AND LocalHour("&amp;$E$16&amp;")="&amp;F87&amp;" AND LocalMinute("&amp;$E$16&amp;")="&amp;G87&amp;"))", "Bar", "", "Close", "5", "0", "", "", "","FALSE","T"))</f>
        <v>184</v>
      </c>
      <c r="W87" s="115">
        <f ca="1">IF(O87=1,"",RTD("cqg.rtd",,"StudyData", "(Vol("&amp;$E$17&amp;")when  (LocalYear("&amp;$E$17&amp;")="&amp;$D$6&amp;" AND LocalMonth("&amp;$E$17&amp;")="&amp;$C$6&amp;" AND LocalDay("&amp;$E$17&amp;")="&amp;$B$6&amp;" AND LocalHour("&amp;$E$17&amp;")="&amp;F87&amp;" AND LocalMinute("&amp;$E$17&amp;")="&amp;G87&amp;"))", "Bar", "", "Close", "5", "0", "", "", "","FALSE","T"))</f>
        <v>184</v>
      </c>
      <c r="X87" s="115">
        <f ca="1">IF(O87=1,"",RTD("cqg.rtd",,"StudyData", "(Vol("&amp;$E$18&amp;")when  (LocalYear("&amp;$E$18&amp;")="&amp;$D$7&amp;" AND LocalMonth("&amp;$E$18&amp;")="&amp;$C$7&amp;" AND LocalDay("&amp;$E$18&amp;")="&amp;$B$7&amp;" AND LocalHour("&amp;$E$18&amp;")="&amp;F87&amp;" AND LocalMinute("&amp;$E$18&amp;")="&amp;G87&amp;"))", "Bar", "", "Close", "5", "0", "", "", "","FALSE","T"))</f>
        <v>960</v>
      </c>
      <c r="Y87" s="115">
        <f ca="1">IF(O87=1,"",RTD("cqg.rtd",,"StudyData", "(Vol("&amp;$E$19&amp;")when  (LocalYear("&amp;$E$19&amp;")="&amp;$D$8&amp;" AND LocalMonth("&amp;$E$19&amp;")="&amp;$C$8&amp;" AND LocalDay("&amp;$E$19&amp;")="&amp;$B$8&amp;" AND LocalHour("&amp;$E$19&amp;")="&amp;F87&amp;" AND LocalMinute("&amp;$E$19&amp;")="&amp;G87&amp;"))", "Bar", "", "Close", "5", "0", "", "", "","FALSE","T"))</f>
        <v>923</v>
      </c>
      <c r="Z87" s="115">
        <f ca="1">IF(O87=1,"",RTD("cqg.rtd",,"StudyData", "(Vol("&amp;$E$20&amp;")when  (LocalYear("&amp;$E$20&amp;")="&amp;$D$9&amp;" AND LocalMonth("&amp;$E$20&amp;")="&amp;$C$9&amp;" AND LocalDay("&amp;$E$20&amp;")="&amp;$B$9&amp;" AND LocalHour("&amp;$E$20&amp;")="&amp;F87&amp;" AND LocalMinute("&amp;$E$20&amp;")="&amp;G87&amp;"))", "Bar", "", "Close", "5", "0", "", "", "","FALSE","T"))</f>
        <v>396</v>
      </c>
      <c r="AA87" s="115">
        <f ca="1">IF(O87=1,"",RTD("cqg.rtd",,"StudyData", "(Vol("&amp;$E$21&amp;")when  (LocalYear("&amp;$E$21&amp;")="&amp;$D$10&amp;" AND LocalMonth("&amp;$E$21&amp;")="&amp;$C$10&amp;" AND LocalDay("&amp;$E$21&amp;")="&amp;$B$10&amp;" AND LocalHour("&amp;$E$21&amp;")="&amp;F87&amp;" AND LocalMinute("&amp;$E$21&amp;")="&amp;G87&amp;"))", "Bar", "", "Close", "5", "0", "", "", "","FALSE","T"))</f>
        <v>330</v>
      </c>
      <c r="AB87" s="115">
        <f ca="1">IF(O87=1,"",RTD("cqg.rtd",,"StudyData", "(Vol("&amp;$E$21&amp;")when  (LocalYear("&amp;$E$21&amp;")="&amp;$D$11&amp;" AND LocalMonth("&amp;$E$21&amp;")="&amp;$C$11&amp;" AND LocalDay("&amp;$E$21&amp;")="&amp;$B$11&amp;" AND LocalHour("&amp;$E$21&amp;")="&amp;F87&amp;" AND LocalMinute("&amp;$E$21&amp;")="&amp;G87&amp;"))", "Bar", "", "Close", "5", "0", "", "", "","FALSE","T"))</f>
        <v>159</v>
      </c>
      <c r="AC87" s="116" t="str">
        <f t="shared" ca="1" si="16"/>
        <v/>
      </c>
      <c r="AE87" s="115" t="str">
        <f ca="1">IF($R87=1,SUM($S$1:S87),"")</f>
        <v/>
      </c>
      <c r="AF87" s="115" t="str">
        <f ca="1">IF($R87=1,SUM($T$1:T87),"")</f>
        <v/>
      </c>
      <c r="AG87" s="115" t="str">
        <f ca="1">IF($R87=1,SUM($U$1:U87),"")</f>
        <v/>
      </c>
      <c r="AH87" s="115" t="str">
        <f ca="1">IF($R87=1,SUM($V$1:V87),"")</f>
        <v/>
      </c>
      <c r="AI87" s="115" t="str">
        <f ca="1">IF($R87=1,SUM($W$1:W87),"")</f>
        <v/>
      </c>
      <c r="AJ87" s="115" t="str">
        <f ca="1">IF($R87=1,SUM($X$1:X87),"")</f>
        <v/>
      </c>
      <c r="AK87" s="115" t="str">
        <f ca="1">IF($R87=1,SUM($Y$1:Y87),"")</f>
        <v/>
      </c>
      <c r="AL87" s="115" t="str">
        <f ca="1">IF($R87=1,SUM($Z$1:Z87),"")</f>
        <v/>
      </c>
      <c r="AM87" s="115" t="str">
        <f ca="1">IF($R87=1,SUM($AA$1:AA87),"")</f>
        <v/>
      </c>
      <c r="AN87" s="115" t="str">
        <f ca="1">IF($R87=1,SUM($AB$1:AB87),"")</f>
        <v/>
      </c>
      <c r="AO87" s="115" t="str">
        <f ca="1">IF($R87=1,SUM($AC$1:AC87),"")</f>
        <v/>
      </c>
      <c r="AQ87" s="120" t="str">
        <f t="shared" si="21"/>
        <v>14:30</v>
      </c>
    </row>
    <row r="88" spans="6:43" x14ac:dyDescent="0.3">
      <c r="F88" s="115">
        <f t="shared" si="22"/>
        <v>14</v>
      </c>
      <c r="G88" s="117">
        <f t="shared" si="17"/>
        <v>35</v>
      </c>
      <c r="H88" s="118">
        <f t="shared" si="18"/>
        <v>0.60763888888888895</v>
      </c>
      <c r="K88" s="116" t="str">
        <f ca="1" xml:space="preserve"> IF(O88=1,"",RTD("cqg.rtd",,"StudyData",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/>
      </c>
      <c r="L88" s="116" t="e">
        <f ca="1">IF(K88="",NA(),RTD("cqg.rtd",,"StudyData", "(Vol("&amp;$E$12&amp;")when  (LocalYear("&amp;$E$12&amp;")="&amp;$D$1&amp;" AND LocalMonth("&amp;$E$12&amp;")="&amp;$C$1&amp;" AND LocalDay("&amp;$E$12&amp;")="&amp;$B$1&amp;" AND LocalHour("&amp;$E$12&amp;")="&amp;F88&amp;" AND LocalMinute("&amp;$E$12&amp;")="&amp;G88&amp;"))", "Bar", "", "Close", "5", "0", "", "", "","FALSE","T"))</f>
        <v>#N/A</v>
      </c>
      <c r="M88" s="116"/>
      <c r="O88" s="115">
        <f t="shared" si="19"/>
        <v>0</v>
      </c>
      <c r="R88" s="115">
        <f t="shared" ca="1" si="20"/>
        <v>1.0519999999999943</v>
      </c>
      <c r="S88" s="115" t="str">
        <f ca="1">IF(O88=1,"",RTD("cqg.rtd",,"StudyData", "(Vol("&amp;$E$13&amp;")when  (LocalYear("&amp;$E$13&amp;")="&amp;$D$2&amp;" AND LocalMonth("&amp;$E$13&amp;")="&amp;$C$2&amp;" AND LocalDay("&amp;$E$13&amp;")="&amp;$B$2&amp;" AND LocalHour("&amp;$E$13&amp;")="&amp;F88&amp;" AND LocalMinute("&amp;$E$13&amp;")="&amp;G88&amp;"))", "Bar", "", "Close", "5", "0", "", "", "","FALSE","T"))</f>
        <v/>
      </c>
      <c r="T88" s="115">
        <f ca="1">IF(O88=1,"",RTD("cqg.rtd",,"StudyData", "(Vol("&amp;$E$14&amp;")when  (LocalYear("&amp;$E$14&amp;")="&amp;$D$3&amp;" AND LocalMonth("&amp;$E$14&amp;")="&amp;$C$3&amp;" AND LocalDay("&amp;$E$14&amp;")="&amp;$B$3&amp;" AND LocalHour("&amp;$E$14&amp;")="&amp;F88&amp;" AND LocalMinute("&amp;$E$14&amp;")="&amp;G88&amp;"))", "Bar", "", "Close", "5", "0", "", "", "","FALSE","T"))</f>
        <v>548</v>
      </c>
      <c r="U88" s="115">
        <f ca="1">IF(O88=1,"",RTD("cqg.rtd",,"StudyData", "(Vol("&amp;$E$15&amp;")when  (LocalYear("&amp;$E$15&amp;")="&amp;$D$4&amp;" AND LocalMonth("&amp;$E$15&amp;")="&amp;$C$4&amp;" AND LocalDay("&amp;$E$15&amp;")="&amp;$B$4&amp;" AND LocalHour("&amp;$E$15&amp;")="&amp;F88&amp;" AND LocalMinute("&amp;$E$15&amp;")="&amp;G88&amp;"))", "Bar", "", "Close", "5", "0", "", "", "","FALSE","T"))</f>
        <v>1048</v>
      </c>
      <c r="V88" s="115">
        <f ca="1">IF(O88=1,"",RTD("cqg.rtd",,"StudyData", "(Vol("&amp;$E$16&amp;")when  (LocalYear("&amp;$E$16&amp;")="&amp;$D$5&amp;" AND LocalMonth("&amp;$E$16&amp;")="&amp;$C$5&amp;" AND LocalDay("&amp;$E$16&amp;")="&amp;$B$5&amp;" AND LocalHour("&amp;$E$16&amp;")="&amp;F88&amp;" AND LocalMinute("&amp;$E$16&amp;")="&amp;G88&amp;"))", "Bar", "", "Close", "5", "0", "", "", "","FALSE","T"))</f>
        <v>370</v>
      </c>
      <c r="W88" s="115">
        <f ca="1">IF(O88=1,"",RTD("cqg.rtd",,"StudyData", "(Vol("&amp;$E$17&amp;")when  (LocalYear("&amp;$E$17&amp;")="&amp;$D$6&amp;" AND LocalMonth("&amp;$E$17&amp;")="&amp;$C$6&amp;" AND LocalDay("&amp;$E$17&amp;")="&amp;$B$6&amp;" AND LocalHour("&amp;$E$17&amp;")="&amp;F88&amp;" AND LocalMinute("&amp;$E$17&amp;")="&amp;G88&amp;"))", "Bar", "", "Close", "5", "0", "", "", "","FALSE","T"))</f>
        <v>672</v>
      </c>
      <c r="X88" s="115">
        <f ca="1">IF(O88=1,"",RTD("cqg.rtd",,"StudyData", "(Vol("&amp;$E$18&amp;")when  (LocalYear("&amp;$E$18&amp;")="&amp;$D$7&amp;" AND LocalMonth("&amp;$E$18&amp;")="&amp;$C$7&amp;" AND LocalDay("&amp;$E$18&amp;")="&amp;$B$7&amp;" AND LocalHour("&amp;$E$18&amp;")="&amp;F88&amp;" AND LocalMinute("&amp;$E$18&amp;")="&amp;G88&amp;"))", "Bar", "", "Close", "5", "0", "", "", "","FALSE","T"))</f>
        <v>486</v>
      </c>
      <c r="Y88" s="115">
        <f ca="1">IF(O88=1,"",RTD("cqg.rtd",,"StudyData", "(Vol("&amp;$E$19&amp;")when  (LocalYear("&amp;$E$19&amp;")="&amp;$D$8&amp;" AND LocalMonth("&amp;$E$19&amp;")="&amp;$C$8&amp;" AND LocalDay("&amp;$E$19&amp;")="&amp;$B$8&amp;" AND LocalHour("&amp;$E$19&amp;")="&amp;F88&amp;" AND LocalMinute("&amp;$E$19&amp;")="&amp;G88&amp;"))", "Bar", "", "Close", "5", "0", "", "", "","FALSE","T"))</f>
        <v>1030</v>
      </c>
      <c r="Z88" s="115">
        <f ca="1">IF(O88=1,"",RTD("cqg.rtd",,"StudyData", "(Vol("&amp;$E$20&amp;")when  (LocalYear("&amp;$E$20&amp;")="&amp;$D$9&amp;" AND LocalMonth("&amp;$E$20&amp;")="&amp;$C$9&amp;" AND LocalDay("&amp;$E$20&amp;")="&amp;$B$9&amp;" AND LocalHour("&amp;$E$20&amp;")="&amp;F88&amp;" AND LocalMinute("&amp;$E$20&amp;")="&amp;G88&amp;"))", "Bar", "", "Close", "5", "0", "", "", "","FALSE","T"))</f>
        <v>95</v>
      </c>
      <c r="AA88" s="115">
        <f ca="1">IF(O88=1,"",RTD("cqg.rtd",,"StudyData", "(Vol("&amp;$E$21&amp;")when  (LocalYear("&amp;$E$21&amp;")="&amp;$D$10&amp;" AND LocalMonth("&amp;$E$21&amp;")="&amp;$C$10&amp;" AND LocalDay("&amp;$E$21&amp;")="&amp;$B$10&amp;" AND LocalHour("&amp;$E$21&amp;")="&amp;F88&amp;" AND LocalMinute("&amp;$E$21&amp;")="&amp;G88&amp;"))", "Bar", "", "Close", "5", "0", "", "", "","FALSE","T"))</f>
        <v>233</v>
      </c>
      <c r="AB88" s="115">
        <f ca="1">IF(O88=1,"",RTD("cqg.rtd",,"StudyData", "(Vol("&amp;$E$21&amp;")when  (LocalYear("&amp;$E$21&amp;")="&amp;$D$11&amp;" AND LocalMonth("&amp;$E$21&amp;")="&amp;$C$11&amp;" AND LocalDay("&amp;$E$21&amp;")="&amp;$B$11&amp;" AND LocalHour("&amp;$E$21&amp;")="&amp;F88&amp;" AND LocalMinute("&amp;$E$21&amp;")="&amp;G88&amp;"))", "Bar", "", "Close", "5", "0", "", "", "","FALSE","T"))</f>
        <v>257</v>
      </c>
      <c r="AC88" s="116" t="str">
        <f t="shared" ca="1" si="16"/>
        <v/>
      </c>
      <c r="AE88" s="115" t="str">
        <f ca="1">IF($R88=1,SUM($S$1:S88),"")</f>
        <v/>
      </c>
      <c r="AF88" s="115" t="str">
        <f ca="1">IF($R88=1,SUM($T$1:T88),"")</f>
        <v/>
      </c>
      <c r="AG88" s="115" t="str">
        <f ca="1">IF($R88=1,SUM($U$1:U88),"")</f>
        <v/>
      </c>
      <c r="AH88" s="115" t="str">
        <f ca="1">IF($R88=1,SUM($V$1:V88),"")</f>
        <v/>
      </c>
      <c r="AI88" s="115" t="str">
        <f ca="1">IF($R88=1,SUM($W$1:W88),"")</f>
        <v/>
      </c>
      <c r="AJ88" s="115" t="str">
        <f ca="1">IF($R88=1,SUM($X$1:X88),"")</f>
        <v/>
      </c>
      <c r="AK88" s="115" t="str">
        <f ca="1">IF($R88=1,SUM($Y$1:Y88),"")</f>
        <v/>
      </c>
      <c r="AL88" s="115" t="str">
        <f ca="1">IF($R88=1,SUM($Z$1:Z88),"")</f>
        <v/>
      </c>
      <c r="AM88" s="115" t="str">
        <f ca="1">IF($R88=1,SUM($AA$1:AA88),"")</f>
        <v/>
      </c>
      <c r="AN88" s="115" t="str">
        <f ca="1">IF($R88=1,SUM($AB$1:AB88),"")</f>
        <v/>
      </c>
      <c r="AO88" s="115" t="str">
        <f ca="1">IF($R88=1,SUM($AC$1:AC88),"")</f>
        <v/>
      </c>
      <c r="AQ88" s="120" t="str">
        <f t="shared" si="21"/>
        <v>14:35</v>
      </c>
    </row>
    <row r="89" spans="6:43" x14ac:dyDescent="0.3">
      <c r="F89" s="115">
        <f t="shared" si="22"/>
        <v>14</v>
      </c>
      <c r="G89" s="117">
        <f t="shared" si="17"/>
        <v>40</v>
      </c>
      <c r="H89" s="118">
        <f t="shared" si="18"/>
        <v>0.61111111111111105</v>
      </c>
      <c r="K89" s="116" t="str">
        <f ca="1" xml:space="preserve"> IF(O89=1,"",RTD("cqg.rtd",,"StudyData",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/>
      </c>
      <c r="L89" s="116" t="e">
        <f ca="1">IF(K89="",NA(),RTD("cqg.rtd",,"StudyData", "(Vol("&amp;$E$12&amp;")when  (LocalYear("&amp;$E$12&amp;")="&amp;$D$1&amp;" AND LocalMonth("&amp;$E$12&amp;")="&amp;$C$1&amp;" AND LocalDay("&amp;$E$12&amp;")="&amp;$B$1&amp;" AND LocalHour("&amp;$E$12&amp;")="&amp;F89&amp;" AND LocalMinute("&amp;$E$12&amp;")="&amp;G89&amp;"))", "Bar", "", "Close", "5", "0", "", "", "","FALSE","T"))</f>
        <v>#N/A</v>
      </c>
      <c r="M89" s="116"/>
      <c r="O89" s="115">
        <f t="shared" si="19"/>
        <v>0</v>
      </c>
      <c r="R89" s="115">
        <f t="shared" ca="1" si="20"/>
        <v>1.0529999999999942</v>
      </c>
      <c r="S89" s="115" t="str">
        <f ca="1">IF(O89=1,"",RTD("cqg.rtd",,"StudyData", "(Vol("&amp;$E$13&amp;")when  (LocalYear("&amp;$E$13&amp;")="&amp;$D$2&amp;" AND LocalMonth("&amp;$E$13&amp;")="&amp;$C$2&amp;" AND LocalDay("&amp;$E$13&amp;")="&amp;$B$2&amp;" AND LocalHour("&amp;$E$13&amp;")="&amp;F89&amp;" AND LocalMinute("&amp;$E$13&amp;")="&amp;G89&amp;"))", "Bar", "", "Close", "5", "0", "", "", "","FALSE","T"))</f>
        <v/>
      </c>
      <c r="T89" s="115">
        <f ca="1">IF(O89=1,"",RTD("cqg.rtd",,"StudyData", "(Vol("&amp;$E$14&amp;")when  (LocalYear("&amp;$E$14&amp;")="&amp;$D$3&amp;" AND LocalMonth("&amp;$E$14&amp;")="&amp;$C$3&amp;" AND LocalDay("&amp;$E$14&amp;")="&amp;$B$3&amp;" AND LocalHour("&amp;$E$14&amp;")="&amp;F89&amp;" AND LocalMinute("&amp;$E$14&amp;")="&amp;G89&amp;"))", "Bar", "", "Close", "5", "0", "", "", "","FALSE","T"))</f>
        <v>158</v>
      </c>
      <c r="U89" s="115">
        <f ca="1">IF(O89=1,"",RTD("cqg.rtd",,"StudyData", "(Vol("&amp;$E$15&amp;")when  (LocalYear("&amp;$E$15&amp;")="&amp;$D$4&amp;" AND LocalMonth("&amp;$E$15&amp;")="&amp;$C$4&amp;" AND LocalDay("&amp;$E$15&amp;")="&amp;$B$4&amp;" AND LocalHour("&amp;$E$15&amp;")="&amp;F89&amp;" AND LocalMinute("&amp;$E$15&amp;")="&amp;G89&amp;"))", "Bar", "", "Close", "5", "0", "", "", "","FALSE","T"))</f>
        <v>852</v>
      </c>
      <c r="V89" s="115">
        <f ca="1">IF(O89=1,"",RTD("cqg.rtd",,"StudyData", "(Vol("&amp;$E$16&amp;")when  (LocalYear("&amp;$E$16&amp;")="&amp;$D$5&amp;" AND LocalMonth("&amp;$E$16&amp;")="&amp;$C$5&amp;" AND LocalDay("&amp;$E$16&amp;")="&amp;$B$5&amp;" AND LocalHour("&amp;$E$16&amp;")="&amp;F89&amp;" AND LocalMinute("&amp;$E$16&amp;")="&amp;G89&amp;"))", "Bar", "", "Close", "5", "0", "", "", "","FALSE","T"))</f>
        <v>1225</v>
      </c>
      <c r="W89" s="115">
        <f ca="1">IF(O89=1,"",RTD("cqg.rtd",,"StudyData", "(Vol("&amp;$E$17&amp;")when  (LocalYear("&amp;$E$17&amp;")="&amp;$D$6&amp;" AND LocalMonth("&amp;$E$17&amp;")="&amp;$C$6&amp;" AND LocalDay("&amp;$E$17&amp;")="&amp;$B$6&amp;" AND LocalHour("&amp;$E$17&amp;")="&amp;F89&amp;" AND LocalMinute("&amp;$E$17&amp;")="&amp;G89&amp;"))", "Bar", "", "Close", "5", "0", "", "", "","FALSE","T"))</f>
        <v>504</v>
      </c>
      <c r="X89" s="115">
        <f ca="1">IF(O89=1,"",RTD("cqg.rtd",,"StudyData", "(Vol("&amp;$E$18&amp;")when  (LocalYear("&amp;$E$18&amp;")="&amp;$D$7&amp;" AND LocalMonth("&amp;$E$18&amp;")="&amp;$C$7&amp;" AND LocalDay("&amp;$E$18&amp;")="&amp;$B$7&amp;" AND LocalHour("&amp;$E$18&amp;")="&amp;F89&amp;" AND LocalMinute("&amp;$E$18&amp;")="&amp;G89&amp;"))", "Bar", "", "Close", "5", "0", "", "", "","FALSE","T"))</f>
        <v>328</v>
      </c>
      <c r="Y89" s="115">
        <f ca="1">IF(O89=1,"",RTD("cqg.rtd",,"StudyData", "(Vol("&amp;$E$19&amp;")when  (LocalYear("&amp;$E$19&amp;")="&amp;$D$8&amp;" AND LocalMonth("&amp;$E$19&amp;")="&amp;$C$8&amp;" AND LocalDay("&amp;$E$19&amp;")="&amp;$B$8&amp;" AND LocalHour("&amp;$E$19&amp;")="&amp;F89&amp;" AND LocalMinute("&amp;$E$19&amp;")="&amp;G89&amp;"))", "Bar", "", "Close", "5", "0", "", "", "","FALSE","T"))</f>
        <v>2418</v>
      </c>
      <c r="Z89" s="115">
        <f ca="1">IF(O89=1,"",RTD("cqg.rtd",,"StudyData", "(Vol("&amp;$E$20&amp;")when  (LocalYear("&amp;$E$20&amp;")="&amp;$D$9&amp;" AND LocalMonth("&amp;$E$20&amp;")="&amp;$C$9&amp;" AND LocalDay("&amp;$E$20&amp;")="&amp;$B$9&amp;" AND LocalHour("&amp;$E$20&amp;")="&amp;F89&amp;" AND LocalMinute("&amp;$E$20&amp;")="&amp;G89&amp;"))", "Bar", "", "Close", "5", "0", "", "", "","FALSE","T"))</f>
        <v>456</v>
      </c>
      <c r="AA89" s="115">
        <f ca="1">IF(O89=1,"",RTD("cqg.rtd",,"StudyData", "(Vol("&amp;$E$21&amp;")when  (LocalYear("&amp;$E$21&amp;")="&amp;$D$10&amp;" AND LocalMonth("&amp;$E$21&amp;")="&amp;$C$10&amp;" AND LocalDay("&amp;$E$21&amp;")="&amp;$B$10&amp;" AND LocalHour("&amp;$E$21&amp;")="&amp;F89&amp;" AND LocalMinute("&amp;$E$21&amp;")="&amp;G89&amp;"))", "Bar", "", "Close", "5", "0", "", "", "","FALSE","T"))</f>
        <v>233</v>
      </c>
      <c r="AB89" s="115">
        <f ca="1">IF(O89=1,"",RTD("cqg.rtd",,"StudyData", "(Vol("&amp;$E$21&amp;")when  (LocalYear("&amp;$E$21&amp;")="&amp;$D$11&amp;" AND LocalMonth("&amp;$E$21&amp;")="&amp;$C$11&amp;" AND LocalDay("&amp;$E$21&amp;")="&amp;$B$11&amp;" AND LocalHour("&amp;$E$21&amp;")="&amp;F89&amp;" AND LocalMinute("&amp;$E$21&amp;")="&amp;G89&amp;"))", "Bar", "", "Close", "5", "0", "", "", "","FALSE","T"))</f>
        <v>119</v>
      </c>
      <c r="AC89" s="116" t="str">
        <f t="shared" ca="1" si="16"/>
        <v/>
      </c>
      <c r="AE89" s="115" t="str">
        <f ca="1">IF($R89=1,SUM($S$1:S89),"")</f>
        <v/>
      </c>
      <c r="AF89" s="115" t="str">
        <f ca="1">IF($R89=1,SUM($T$1:T89),"")</f>
        <v/>
      </c>
      <c r="AG89" s="115" t="str">
        <f ca="1">IF($R89=1,SUM($U$1:U89),"")</f>
        <v/>
      </c>
      <c r="AH89" s="115" t="str">
        <f ca="1">IF($R89=1,SUM($V$1:V89),"")</f>
        <v/>
      </c>
      <c r="AI89" s="115" t="str">
        <f ca="1">IF($R89=1,SUM($W$1:W89),"")</f>
        <v/>
      </c>
      <c r="AJ89" s="115" t="str">
        <f ca="1">IF($R89=1,SUM($X$1:X89),"")</f>
        <v/>
      </c>
      <c r="AK89" s="115" t="str">
        <f ca="1">IF($R89=1,SUM($Y$1:Y89),"")</f>
        <v/>
      </c>
      <c r="AL89" s="115" t="str">
        <f ca="1">IF($R89=1,SUM($Z$1:Z89),"")</f>
        <v/>
      </c>
      <c r="AM89" s="115" t="str">
        <f ca="1">IF($R89=1,SUM($AA$1:AA89),"")</f>
        <v/>
      </c>
      <c r="AN89" s="115" t="str">
        <f ca="1">IF($R89=1,SUM($AB$1:AB89),"")</f>
        <v/>
      </c>
      <c r="AO89" s="115" t="str">
        <f ca="1">IF($R89=1,SUM($AC$1:AC89),"")</f>
        <v/>
      </c>
      <c r="AQ89" s="120" t="str">
        <f t="shared" si="21"/>
        <v>14:40</v>
      </c>
    </row>
    <row r="90" spans="6:43" x14ac:dyDescent="0.3">
      <c r="F90" s="115">
        <f t="shared" si="22"/>
        <v>14</v>
      </c>
      <c r="G90" s="117">
        <f t="shared" si="17"/>
        <v>45</v>
      </c>
      <c r="H90" s="118">
        <f t="shared" si="18"/>
        <v>0.61458333333333337</v>
      </c>
      <c r="K90" s="116" t="str">
        <f ca="1" xml:space="preserve"> IF(O90=1,"",RTD("cqg.rtd",,"StudyData",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/>
      </c>
      <c r="L90" s="116" t="e">
        <f ca="1">IF(K90="",NA(),RTD("cqg.rtd",,"StudyData", "(Vol("&amp;$E$12&amp;")when  (LocalYear("&amp;$E$12&amp;")="&amp;$D$1&amp;" AND LocalMonth("&amp;$E$12&amp;")="&amp;$C$1&amp;" AND LocalDay("&amp;$E$12&amp;")="&amp;$B$1&amp;" AND LocalHour("&amp;$E$12&amp;")="&amp;F90&amp;" AND LocalMinute("&amp;$E$12&amp;")="&amp;G90&amp;"))", "Bar", "", "Close", "5", "0", "", "", "","FALSE","T"))</f>
        <v>#N/A</v>
      </c>
      <c r="M90" s="116"/>
      <c r="O90" s="115">
        <f t="shared" si="19"/>
        <v>0</v>
      </c>
      <c r="R90" s="115">
        <f t="shared" ca="1" si="20"/>
        <v>1.0539999999999941</v>
      </c>
      <c r="S90" s="115" t="str">
        <f ca="1">IF(O90=1,"",RTD("cqg.rtd",,"StudyData", "(Vol("&amp;$E$13&amp;")when  (LocalYear("&amp;$E$13&amp;")="&amp;$D$2&amp;" AND LocalMonth("&amp;$E$13&amp;")="&amp;$C$2&amp;" AND LocalDay("&amp;$E$13&amp;")="&amp;$B$2&amp;" AND LocalHour("&amp;$E$13&amp;")="&amp;F90&amp;" AND LocalMinute("&amp;$E$13&amp;")="&amp;G90&amp;"))", "Bar", "", "Close", "5", "0", "", "", "","FALSE","T"))</f>
        <v/>
      </c>
      <c r="T90" s="115">
        <f ca="1">IF(O90=1,"",RTD("cqg.rtd",,"StudyData", "(Vol("&amp;$E$14&amp;")when  (LocalYear("&amp;$E$14&amp;")="&amp;$D$3&amp;" AND LocalMonth("&amp;$E$14&amp;")="&amp;$C$3&amp;" AND LocalDay("&amp;$E$14&amp;")="&amp;$B$3&amp;" AND LocalHour("&amp;$E$14&amp;")="&amp;F90&amp;" AND LocalMinute("&amp;$E$14&amp;")="&amp;G90&amp;"))", "Bar", "", "Close", "5", "0", "", "", "","FALSE","T"))</f>
        <v>589</v>
      </c>
      <c r="U90" s="115">
        <f ca="1">IF(O90=1,"",RTD("cqg.rtd",,"StudyData", "(Vol("&amp;$E$15&amp;")when  (LocalYear("&amp;$E$15&amp;")="&amp;$D$4&amp;" AND LocalMonth("&amp;$E$15&amp;")="&amp;$C$4&amp;" AND LocalDay("&amp;$E$15&amp;")="&amp;$B$4&amp;" AND LocalHour("&amp;$E$15&amp;")="&amp;F90&amp;" AND LocalMinute("&amp;$E$15&amp;")="&amp;G90&amp;"))", "Bar", "", "Close", "5", "0", "", "", "","FALSE","T"))</f>
        <v>1449</v>
      </c>
      <c r="V90" s="115">
        <f ca="1">IF(O90=1,"",RTD("cqg.rtd",,"StudyData", "(Vol("&amp;$E$16&amp;")when  (LocalYear("&amp;$E$16&amp;")="&amp;$D$5&amp;" AND LocalMonth("&amp;$E$16&amp;")="&amp;$C$5&amp;" AND LocalDay("&amp;$E$16&amp;")="&amp;$B$5&amp;" AND LocalHour("&amp;$E$16&amp;")="&amp;F90&amp;" AND LocalMinute("&amp;$E$16&amp;")="&amp;G90&amp;"))", "Bar", "", "Close", "5", "0", "", "", "","FALSE","T"))</f>
        <v>501</v>
      </c>
      <c r="W90" s="115">
        <f ca="1">IF(O90=1,"",RTD("cqg.rtd",,"StudyData", "(Vol("&amp;$E$17&amp;")when  (LocalYear("&amp;$E$17&amp;")="&amp;$D$6&amp;" AND LocalMonth("&amp;$E$17&amp;")="&amp;$C$6&amp;" AND LocalDay("&amp;$E$17&amp;")="&amp;$B$6&amp;" AND LocalHour("&amp;$E$17&amp;")="&amp;F90&amp;" AND LocalMinute("&amp;$E$17&amp;")="&amp;G90&amp;"))", "Bar", "", "Close", "5", "0", "", "", "","FALSE","T"))</f>
        <v>259</v>
      </c>
      <c r="X90" s="115">
        <f ca="1">IF(O90=1,"",RTD("cqg.rtd",,"StudyData", "(Vol("&amp;$E$18&amp;")when  (LocalYear("&amp;$E$18&amp;")="&amp;$D$7&amp;" AND LocalMonth("&amp;$E$18&amp;")="&amp;$C$7&amp;" AND LocalDay("&amp;$E$18&amp;")="&amp;$B$7&amp;" AND LocalHour("&amp;$E$18&amp;")="&amp;F90&amp;" AND LocalMinute("&amp;$E$18&amp;")="&amp;G90&amp;"))", "Bar", "", "Close", "5", "0", "", "", "","FALSE","T"))</f>
        <v>944</v>
      </c>
      <c r="Y90" s="115">
        <f ca="1">IF(O90=1,"",RTD("cqg.rtd",,"StudyData", "(Vol("&amp;$E$19&amp;")when  (LocalYear("&amp;$E$19&amp;")="&amp;$D$8&amp;" AND LocalMonth("&amp;$E$19&amp;")="&amp;$C$8&amp;" AND LocalDay("&amp;$E$19&amp;")="&amp;$B$8&amp;" AND LocalHour("&amp;$E$19&amp;")="&amp;F90&amp;" AND LocalMinute("&amp;$E$19&amp;")="&amp;G90&amp;"))", "Bar", "", "Close", "5", "0", "", "", "","FALSE","T"))</f>
        <v>1591</v>
      </c>
      <c r="Z90" s="115">
        <f ca="1">IF(O90=1,"",RTD("cqg.rtd",,"StudyData", "(Vol("&amp;$E$20&amp;")when  (LocalYear("&amp;$E$20&amp;")="&amp;$D$9&amp;" AND LocalMonth("&amp;$E$20&amp;")="&amp;$C$9&amp;" AND LocalDay("&amp;$E$20&amp;")="&amp;$B$9&amp;" AND LocalHour("&amp;$E$20&amp;")="&amp;F90&amp;" AND LocalMinute("&amp;$E$20&amp;")="&amp;G90&amp;"))", "Bar", "", "Close", "5", "0", "", "", "","FALSE","T"))</f>
        <v>325</v>
      </c>
      <c r="AA90" s="115">
        <f ca="1">IF(O90=1,"",RTD("cqg.rtd",,"StudyData", "(Vol("&amp;$E$21&amp;")when  (LocalYear("&amp;$E$21&amp;")="&amp;$D$10&amp;" AND LocalMonth("&amp;$E$21&amp;")="&amp;$C$10&amp;" AND LocalDay("&amp;$E$21&amp;")="&amp;$B$10&amp;" AND LocalHour("&amp;$E$21&amp;")="&amp;F90&amp;" AND LocalMinute("&amp;$E$21&amp;")="&amp;G90&amp;"))", "Bar", "", "Close", "5", "0", "", "", "","FALSE","T"))</f>
        <v>455</v>
      </c>
      <c r="AB90" s="115">
        <f ca="1">IF(O90=1,"",RTD("cqg.rtd",,"StudyData", "(Vol("&amp;$E$21&amp;")when  (LocalYear("&amp;$E$21&amp;")="&amp;$D$11&amp;" AND LocalMonth("&amp;$E$21&amp;")="&amp;$C$11&amp;" AND LocalDay("&amp;$E$21&amp;")="&amp;$B$11&amp;" AND LocalHour("&amp;$E$21&amp;")="&amp;F90&amp;" AND LocalMinute("&amp;$E$21&amp;")="&amp;G90&amp;"))", "Bar", "", "Close", "5", "0", "", "", "","FALSE","T"))</f>
        <v>462</v>
      </c>
      <c r="AC90" s="116" t="str">
        <f t="shared" ca="1" si="16"/>
        <v/>
      </c>
      <c r="AE90" s="115" t="str">
        <f ca="1">IF($R90=1,SUM($S$1:S90),"")</f>
        <v/>
      </c>
      <c r="AF90" s="115" t="str">
        <f ca="1">IF($R90=1,SUM($T$1:T90),"")</f>
        <v/>
      </c>
      <c r="AG90" s="115" t="str">
        <f ca="1">IF($R90=1,SUM($U$1:U90),"")</f>
        <v/>
      </c>
      <c r="AH90" s="115" t="str">
        <f ca="1">IF($R90=1,SUM($V$1:V90),"")</f>
        <v/>
      </c>
      <c r="AI90" s="115" t="str">
        <f ca="1">IF($R90=1,SUM($W$1:W90),"")</f>
        <v/>
      </c>
      <c r="AJ90" s="115" t="str">
        <f ca="1">IF($R90=1,SUM($X$1:X90),"")</f>
        <v/>
      </c>
      <c r="AK90" s="115" t="str">
        <f ca="1">IF($R90=1,SUM($Y$1:Y90),"")</f>
        <v/>
      </c>
      <c r="AL90" s="115" t="str">
        <f ca="1">IF($R90=1,SUM($Z$1:Z90),"")</f>
        <v/>
      </c>
      <c r="AM90" s="115" t="str">
        <f ca="1">IF($R90=1,SUM($AA$1:AA90),"")</f>
        <v/>
      </c>
      <c r="AN90" s="115" t="str">
        <f ca="1">IF($R90=1,SUM($AB$1:AB90),"")</f>
        <v/>
      </c>
      <c r="AO90" s="115" t="str">
        <f ca="1">IF($R90=1,SUM($AC$1:AC90),"")</f>
        <v/>
      </c>
      <c r="AQ90" s="120" t="str">
        <f t="shared" si="21"/>
        <v>14:45</v>
      </c>
    </row>
    <row r="91" spans="6:43" x14ac:dyDescent="0.3">
      <c r="F91" s="115">
        <f t="shared" si="22"/>
        <v>14</v>
      </c>
      <c r="G91" s="117">
        <f t="shared" si="17"/>
        <v>50</v>
      </c>
      <c r="H91" s="118">
        <f t="shared" si="18"/>
        <v>0.61805555555555558</v>
      </c>
      <c r="K91" s="116" t="str">
        <f ca="1" xml:space="preserve"> IF(O91=1,"",RTD("cqg.rtd",,"StudyData",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/>
      </c>
      <c r="L91" s="116" t="e">
        <f ca="1">IF(K91="",NA(),RTD("cqg.rtd",,"StudyData", "(Vol("&amp;$E$12&amp;")when  (LocalYear("&amp;$E$12&amp;")="&amp;$D$1&amp;" AND LocalMonth("&amp;$E$12&amp;")="&amp;$C$1&amp;" AND LocalDay("&amp;$E$12&amp;")="&amp;$B$1&amp;" AND LocalHour("&amp;$E$12&amp;")="&amp;F91&amp;" AND LocalMinute("&amp;$E$12&amp;")="&amp;G91&amp;"))", "Bar", "", "Close", "5", "0", "", "", "","FALSE","T"))</f>
        <v>#N/A</v>
      </c>
      <c r="M91" s="116"/>
      <c r="O91" s="115">
        <f t="shared" si="19"/>
        <v>0</v>
      </c>
      <c r="R91" s="115">
        <f t="shared" ca="1" si="20"/>
        <v>1.0549999999999939</v>
      </c>
      <c r="S91" s="115" t="str">
        <f ca="1">IF(O91=1,"",RTD("cqg.rtd",,"StudyData", "(Vol("&amp;$E$13&amp;")when  (LocalYear("&amp;$E$13&amp;")="&amp;$D$2&amp;" AND LocalMonth("&amp;$E$13&amp;")="&amp;$C$2&amp;" AND LocalDay("&amp;$E$13&amp;")="&amp;$B$2&amp;" AND LocalHour("&amp;$E$13&amp;")="&amp;F91&amp;" AND LocalMinute("&amp;$E$13&amp;")="&amp;G91&amp;"))", "Bar", "", "Close", "5", "0", "", "", "","FALSE","T"))</f>
        <v/>
      </c>
      <c r="T91" s="115">
        <f ca="1">IF(O91=1,"",RTD("cqg.rtd",,"StudyData", "(Vol("&amp;$E$14&amp;")when  (LocalYear("&amp;$E$14&amp;")="&amp;$D$3&amp;" AND LocalMonth("&amp;$E$14&amp;")="&amp;$C$3&amp;" AND LocalDay("&amp;$E$14&amp;")="&amp;$B$3&amp;" AND LocalHour("&amp;$E$14&amp;")="&amp;F91&amp;" AND LocalMinute("&amp;$E$14&amp;")="&amp;G91&amp;"))", "Bar", "", "Close", "5", "0", "", "", "","FALSE","T"))</f>
        <v>321</v>
      </c>
      <c r="U91" s="115">
        <f ca="1">IF(O91=1,"",RTD("cqg.rtd",,"StudyData", "(Vol("&amp;$E$15&amp;")when  (LocalYear("&amp;$E$15&amp;")="&amp;$D$4&amp;" AND LocalMonth("&amp;$E$15&amp;")="&amp;$C$4&amp;" AND LocalDay("&amp;$E$15&amp;")="&amp;$B$4&amp;" AND LocalHour("&amp;$E$15&amp;")="&amp;F91&amp;" AND LocalMinute("&amp;$E$15&amp;")="&amp;G91&amp;"))", "Bar", "", "Close", "5", "0", "", "", "","FALSE","T"))</f>
        <v>807</v>
      </c>
      <c r="V91" s="115">
        <f ca="1">IF(O91=1,"",RTD("cqg.rtd",,"StudyData", "(Vol("&amp;$E$16&amp;")when  (LocalYear("&amp;$E$16&amp;")="&amp;$D$5&amp;" AND LocalMonth("&amp;$E$16&amp;")="&amp;$C$5&amp;" AND LocalDay("&amp;$E$16&amp;")="&amp;$B$5&amp;" AND LocalHour("&amp;$E$16&amp;")="&amp;F91&amp;" AND LocalMinute("&amp;$E$16&amp;")="&amp;G91&amp;"))", "Bar", "", "Close", "5", "0", "", "", "","FALSE","T"))</f>
        <v>583</v>
      </c>
      <c r="W91" s="115">
        <f ca="1">IF(O91=1,"",RTD("cqg.rtd",,"StudyData", "(Vol("&amp;$E$17&amp;")when  (LocalYear("&amp;$E$17&amp;")="&amp;$D$6&amp;" AND LocalMonth("&amp;$E$17&amp;")="&amp;$C$6&amp;" AND LocalDay("&amp;$E$17&amp;")="&amp;$B$6&amp;" AND LocalHour("&amp;$E$17&amp;")="&amp;F91&amp;" AND LocalMinute("&amp;$E$17&amp;")="&amp;G91&amp;"))", "Bar", "", "Close", "5", "0", "", "", "","FALSE","T"))</f>
        <v>236</v>
      </c>
      <c r="X91" s="115">
        <f ca="1">IF(O91=1,"",RTD("cqg.rtd",,"StudyData", "(Vol("&amp;$E$18&amp;")when  (LocalYear("&amp;$E$18&amp;")="&amp;$D$7&amp;" AND LocalMonth("&amp;$E$18&amp;")="&amp;$C$7&amp;" AND LocalDay("&amp;$E$18&amp;")="&amp;$B$7&amp;" AND LocalHour("&amp;$E$18&amp;")="&amp;F91&amp;" AND LocalMinute("&amp;$E$18&amp;")="&amp;G91&amp;"))", "Bar", "", "Close", "5", "0", "", "", "","FALSE","T"))</f>
        <v>744</v>
      </c>
      <c r="Y91" s="115">
        <f ca="1">IF(O91=1,"",RTD("cqg.rtd",,"StudyData", "(Vol("&amp;$E$19&amp;")when  (LocalYear("&amp;$E$19&amp;")="&amp;$D$8&amp;" AND LocalMonth("&amp;$E$19&amp;")="&amp;$C$8&amp;" AND LocalDay("&amp;$E$19&amp;")="&amp;$B$8&amp;" AND LocalHour("&amp;$E$19&amp;")="&amp;F91&amp;" AND LocalMinute("&amp;$E$19&amp;")="&amp;G91&amp;"))", "Bar", "", "Close", "5", "0", "", "", "","FALSE","T"))</f>
        <v>1213</v>
      </c>
      <c r="Z91" s="115">
        <f ca="1">IF(O91=1,"",RTD("cqg.rtd",,"StudyData", "(Vol("&amp;$E$20&amp;")when  (LocalYear("&amp;$E$20&amp;")="&amp;$D$9&amp;" AND LocalMonth("&amp;$E$20&amp;")="&amp;$C$9&amp;" AND LocalDay("&amp;$E$20&amp;")="&amp;$B$9&amp;" AND LocalHour("&amp;$E$20&amp;")="&amp;F91&amp;" AND LocalMinute("&amp;$E$20&amp;")="&amp;G91&amp;"))", "Bar", "", "Close", "5", "0", "", "", "","FALSE","T"))</f>
        <v>194</v>
      </c>
      <c r="AA91" s="115">
        <f ca="1">IF(O91=1,"",RTD("cqg.rtd",,"StudyData", "(Vol("&amp;$E$21&amp;")when  (LocalYear("&amp;$E$21&amp;")="&amp;$D$10&amp;" AND LocalMonth("&amp;$E$21&amp;")="&amp;$C$10&amp;" AND LocalDay("&amp;$E$21&amp;")="&amp;$B$10&amp;" AND LocalHour("&amp;$E$21&amp;")="&amp;F91&amp;" AND LocalMinute("&amp;$E$21&amp;")="&amp;G91&amp;"))", "Bar", "", "Close", "5", "0", "", "", "","FALSE","T"))</f>
        <v>388</v>
      </c>
      <c r="AB91" s="115">
        <f ca="1">IF(O91=1,"",RTD("cqg.rtd",,"StudyData", "(Vol("&amp;$E$21&amp;")when  (LocalYear("&amp;$E$21&amp;")="&amp;$D$11&amp;" AND LocalMonth("&amp;$E$21&amp;")="&amp;$C$11&amp;" AND LocalDay("&amp;$E$21&amp;")="&amp;$B$11&amp;" AND LocalHour("&amp;$E$21&amp;")="&amp;F91&amp;" AND LocalMinute("&amp;$E$21&amp;")="&amp;G91&amp;"))", "Bar", "", "Close", "5", "0", "", "", "","FALSE","T"))</f>
        <v>355</v>
      </c>
      <c r="AC91" s="116" t="str">
        <f t="shared" ca="1" si="16"/>
        <v/>
      </c>
      <c r="AE91" s="115" t="str">
        <f ca="1">IF($R91=1,SUM($S$1:S91),"")</f>
        <v/>
      </c>
      <c r="AF91" s="115" t="str">
        <f ca="1">IF($R91=1,SUM($T$1:T91),"")</f>
        <v/>
      </c>
      <c r="AG91" s="115" t="str">
        <f ca="1">IF($R91=1,SUM($U$1:U91),"")</f>
        <v/>
      </c>
      <c r="AH91" s="115" t="str">
        <f ca="1">IF($R91=1,SUM($V$1:V91),"")</f>
        <v/>
      </c>
      <c r="AI91" s="115" t="str">
        <f ca="1">IF($R91=1,SUM($W$1:W91),"")</f>
        <v/>
      </c>
      <c r="AJ91" s="115" t="str">
        <f ca="1">IF($R91=1,SUM($X$1:X91),"")</f>
        <v/>
      </c>
      <c r="AK91" s="115" t="str">
        <f ca="1">IF($R91=1,SUM($Y$1:Y91),"")</f>
        <v/>
      </c>
      <c r="AL91" s="115" t="str">
        <f ca="1">IF($R91=1,SUM($Z$1:Z91),"")</f>
        <v/>
      </c>
      <c r="AM91" s="115" t="str">
        <f ca="1">IF($R91=1,SUM($AA$1:AA91),"")</f>
        <v/>
      </c>
      <c r="AN91" s="115" t="str">
        <f ca="1">IF($R91=1,SUM($AB$1:AB91),"")</f>
        <v/>
      </c>
      <c r="AO91" s="115" t="str">
        <f ca="1">IF($R91=1,SUM($AC$1:AC91),"")</f>
        <v/>
      </c>
      <c r="AQ91" s="120" t="str">
        <f t="shared" si="21"/>
        <v>14:50</v>
      </c>
    </row>
    <row r="92" spans="6:43" x14ac:dyDescent="0.3">
      <c r="F92" s="115">
        <f t="shared" si="22"/>
        <v>14</v>
      </c>
      <c r="G92" s="117">
        <f t="shared" si="17"/>
        <v>55</v>
      </c>
      <c r="H92" s="118">
        <f t="shared" si="18"/>
        <v>0.62152777777777779</v>
      </c>
      <c r="K92" s="116" t="str">
        <f ca="1" xml:space="preserve"> IF(O92=1,"",RTD("cqg.rtd",,"StudyData",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/>
      </c>
      <c r="L92" s="116" t="e">
        <f ca="1">IF(K92="",NA(),RTD("cqg.rtd",,"StudyData", "(Vol("&amp;$E$12&amp;")when  (LocalYear("&amp;$E$12&amp;")="&amp;$D$1&amp;" AND LocalMonth("&amp;$E$12&amp;")="&amp;$C$1&amp;" AND LocalDay("&amp;$E$12&amp;")="&amp;$B$1&amp;" AND LocalHour("&amp;$E$12&amp;")="&amp;F92&amp;" AND LocalMinute("&amp;$E$12&amp;")="&amp;G92&amp;"))", "Bar", "", "Close", "5", "0", "", "", "","FALSE","T"))</f>
        <v>#N/A</v>
      </c>
      <c r="M92" s="116"/>
      <c r="O92" s="115">
        <f t="shared" si="19"/>
        <v>0</v>
      </c>
      <c r="R92" s="115">
        <f t="shared" ca="1" si="20"/>
        <v>1.0559999999999938</v>
      </c>
      <c r="S92" s="115" t="str">
        <f ca="1">IF(O92=1,"",RTD("cqg.rtd",,"StudyData", "(Vol("&amp;$E$13&amp;")when  (LocalYear("&amp;$E$13&amp;")="&amp;$D$2&amp;" AND LocalMonth("&amp;$E$13&amp;")="&amp;$C$2&amp;" AND LocalDay("&amp;$E$13&amp;")="&amp;$B$2&amp;" AND LocalHour("&amp;$E$13&amp;")="&amp;F92&amp;" AND LocalMinute("&amp;$E$13&amp;")="&amp;G92&amp;"))", "Bar", "", "Close", "5", "0", "", "", "","FALSE","T"))</f>
        <v/>
      </c>
      <c r="T92" s="115">
        <f ca="1">IF(O92=1,"",RTD("cqg.rtd",,"StudyData", "(Vol("&amp;$E$14&amp;")when  (LocalYear("&amp;$E$14&amp;")="&amp;$D$3&amp;" AND LocalMonth("&amp;$E$14&amp;")="&amp;$C$3&amp;" AND LocalDay("&amp;$E$14&amp;")="&amp;$B$3&amp;" AND LocalHour("&amp;$E$14&amp;")="&amp;F92&amp;" AND LocalMinute("&amp;$E$14&amp;")="&amp;G92&amp;"))", "Bar", "", "Close", "5", "0", "", "", "","FALSE","T"))</f>
        <v>528</v>
      </c>
      <c r="U92" s="115">
        <f ca="1">IF(O92=1,"",RTD("cqg.rtd",,"StudyData", "(Vol("&amp;$E$15&amp;")when  (LocalYear("&amp;$E$15&amp;")="&amp;$D$4&amp;" AND LocalMonth("&amp;$E$15&amp;")="&amp;$C$4&amp;" AND LocalDay("&amp;$E$15&amp;")="&amp;$B$4&amp;" AND LocalHour("&amp;$E$15&amp;")="&amp;F92&amp;" AND LocalMinute("&amp;$E$15&amp;")="&amp;G92&amp;"))", "Bar", "", "Close", "5", "0", "", "", "","FALSE","T"))</f>
        <v>1165</v>
      </c>
      <c r="V92" s="115">
        <f ca="1">IF(O92=1,"",RTD("cqg.rtd",,"StudyData", "(Vol("&amp;$E$16&amp;")when  (LocalYear("&amp;$E$16&amp;")="&amp;$D$5&amp;" AND LocalMonth("&amp;$E$16&amp;")="&amp;$C$5&amp;" AND LocalDay("&amp;$E$16&amp;")="&amp;$B$5&amp;" AND LocalHour("&amp;$E$16&amp;")="&amp;F92&amp;" AND LocalMinute("&amp;$E$16&amp;")="&amp;G92&amp;"))", "Bar", "", "Close", "5", "0", "", "", "","FALSE","T"))</f>
        <v>742</v>
      </c>
      <c r="W92" s="115">
        <f ca="1">IF(O92=1,"",RTD("cqg.rtd",,"StudyData", "(Vol("&amp;$E$17&amp;")when  (LocalYear("&amp;$E$17&amp;")="&amp;$D$6&amp;" AND LocalMonth("&amp;$E$17&amp;")="&amp;$C$6&amp;" AND LocalDay("&amp;$E$17&amp;")="&amp;$B$6&amp;" AND LocalHour("&amp;$E$17&amp;")="&amp;F92&amp;" AND LocalMinute("&amp;$E$17&amp;")="&amp;G92&amp;"))", "Bar", "", "Close", "5", "0", "", "", "","FALSE","T"))</f>
        <v>1521</v>
      </c>
      <c r="X92" s="115">
        <f ca="1">IF(O92=1,"",RTD("cqg.rtd",,"StudyData", "(Vol("&amp;$E$18&amp;")when  (LocalYear("&amp;$E$18&amp;")="&amp;$D$7&amp;" AND LocalMonth("&amp;$E$18&amp;")="&amp;$C$7&amp;" AND LocalDay("&amp;$E$18&amp;")="&amp;$B$7&amp;" AND LocalHour("&amp;$E$18&amp;")="&amp;F92&amp;" AND LocalMinute("&amp;$E$18&amp;")="&amp;G92&amp;"))", "Bar", "", "Close", "5", "0", "", "", "","FALSE","T"))</f>
        <v>807</v>
      </c>
      <c r="Y92" s="115">
        <f ca="1">IF(O92=1,"",RTD("cqg.rtd",,"StudyData", "(Vol("&amp;$E$19&amp;")when  (LocalYear("&amp;$E$19&amp;")="&amp;$D$8&amp;" AND LocalMonth("&amp;$E$19&amp;")="&amp;$C$8&amp;" AND LocalDay("&amp;$E$19&amp;")="&amp;$B$8&amp;" AND LocalHour("&amp;$E$19&amp;")="&amp;F92&amp;" AND LocalMinute("&amp;$E$19&amp;")="&amp;G92&amp;"))", "Bar", "", "Close", "5", "0", "", "", "","FALSE","T"))</f>
        <v>1460</v>
      </c>
      <c r="Z92" s="115">
        <f ca="1">IF(O92=1,"",RTD("cqg.rtd",,"StudyData", "(Vol("&amp;$E$20&amp;")when  (LocalYear("&amp;$E$20&amp;")="&amp;$D$9&amp;" AND LocalMonth("&amp;$E$20&amp;")="&amp;$C$9&amp;" AND LocalDay("&amp;$E$20&amp;")="&amp;$B$9&amp;" AND LocalHour("&amp;$E$20&amp;")="&amp;F92&amp;" AND LocalMinute("&amp;$E$20&amp;")="&amp;G92&amp;"))", "Bar", "", "Close", "5", "0", "", "", "","FALSE","T"))</f>
        <v>276</v>
      </c>
      <c r="AA92" s="115">
        <f ca="1">IF(O92=1,"",RTD("cqg.rtd",,"StudyData", "(Vol("&amp;$E$21&amp;")when  (LocalYear("&amp;$E$21&amp;")="&amp;$D$10&amp;" AND LocalMonth("&amp;$E$21&amp;")="&amp;$C$10&amp;" AND LocalDay("&amp;$E$21&amp;")="&amp;$B$10&amp;" AND LocalHour("&amp;$E$21&amp;")="&amp;F92&amp;" AND LocalMinute("&amp;$E$21&amp;")="&amp;G92&amp;"))", "Bar", "", "Close", "5", "0", "", "", "","FALSE","T"))</f>
        <v>682</v>
      </c>
      <c r="AB92" s="115">
        <f ca="1">IF(O92=1,"",RTD("cqg.rtd",,"StudyData", "(Vol("&amp;$E$21&amp;")when  (LocalYear("&amp;$E$21&amp;")="&amp;$D$11&amp;" AND LocalMonth("&amp;$E$21&amp;")="&amp;$C$11&amp;" AND LocalDay("&amp;$E$21&amp;")="&amp;$B$11&amp;" AND LocalHour("&amp;$E$21&amp;")="&amp;F92&amp;" AND LocalMinute("&amp;$E$21&amp;")="&amp;G92&amp;"))", "Bar", "", "Close", "5", "0", "", "", "","FALSE","T"))</f>
        <v>487</v>
      </c>
      <c r="AC92" s="116" t="str">
        <f t="shared" ca="1" si="16"/>
        <v/>
      </c>
      <c r="AE92" s="115" t="str">
        <f ca="1">IF($R92=1,SUM($S$1:S92),"")</f>
        <v/>
      </c>
      <c r="AF92" s="115" t="str">
        <f ca="1">IF($R92=1,SUM($T$1:T92),"")</f>
        <v/>
      </c>
      <c r="AG92" s="115" t="str">
        <f ca="1">IF($R92=1,SUM($U$1:U92),"")</f>
        <v/>
      </c>
      <c r="AH92" s="115" t="str">
        <f ca="1">IF($R92=1,SUM($V$1:V92),"")</f>
        <v/>
      </c>
      <c r="AI92" s="115" t="str">
        <f ca="1">IF($R92=1,SUM($W$1:W92),"")</f>
        <v/>
      </c>
      <c r="AJ92" s="115" t="str">
        <f ca="1">IF($R92=1,SUM($X$1:X92),"")</f>
        <v/>
      </c>
      <c r="AK92" s="115" t="str">
        <f ca="1">IF($R92=1,SUM($Y$1:Y92),"")</f>
        <v/>
      </c>
      <c r="AL92" s="115" t="str">
        <f ca="1">IF($R92=1,SUM($Z$1:Z92),"")</f>
        <v/>
      </c>
      <c r="AM92" s="115" t="str">
        <f ca="1">IF($R92=1,SUM($AA$1:AA92),"")</f>
        <v/>
      </c>
      <c r="AN92" s="115" t="str">
        <f ca="1">IF($R92=1,SUM($AB$1:AB92),"")</f>
        <v/>
      </c>
      <c r="AO92" s="115" t="str">
        <f ca="1">IF($R92=1,SUM($AC$1:AC92),"")</f>
        <v/>
      </c>
      <c r="AQ92" s="120" t="str">
        <f t="shared" si="21"/>
        <v>14:55</v>
      </c>
    </row>
    <row r="93" spans="6:43" x14ac:dyDescent="0.3">
      <c r="F93" s="115">
        <f t="shared" si="22"/>
        <v>15</v>
      </c>
      <c r="G93" s="117" t="str">
        <f t="shared" si="17"/>
        <v>00</v>
      </c>
      <c r="H93" s="118">
        <f t="shared" si="18"/>
        <v>0.625</v>
      </c>
      <c r="K93" s="116" t="str">
        <f ca="1" xml:space="preserve"> IF(O93=1,"",RTD("cqg.rtd",,"StudyData",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/>
      </c>
      <c r="L93" s="116" t="e">
        <f ca="1">IF(K93="",NA(),RTD("cqg.rtd",,"StudyData", "(Vol("&amp;$E$12&amp;")when  (LocalYear("&amp;$E$12&amp;")="&amp;$D$1&amp;" AND LocalMonth("&amp;$E$12&amp;")="&amp;$C$1&amp;" AND LocalDay("&amp;$E$12&amp;")="&amp;$B$1&amp;" AND LocalHour("&amp;$E$12&amp;")="&amp;F93&amp;" AND LocalMinute("&amp;$E$12&amp;")="&amp;G93&amp;"))", "Bar", "", "Close", "5", "0", "", "", "","FALSE","T"))</f>
        <v>#N/A</v>
      </c>
      <c r="M93" s="116"/>
      <c r="O93" s="115">
        <f t="shared" si="19"/>
        <v>0</v>
      </c>
      <c r="R93" s="115">
        <f t="shared" ca="1" si="20"/>
        <v>1.0569999999999937</v>
      </c>
      <c r="S93" s="115" t="str">
        <f ca="1">IF(O93=1,"",RTD("cqg.rtd",,"StudyData", "(Vol("&amp;$E$13&amp;")when  (LocalYear("&amp;$E$13&amp;")="&amp;$D$2&amp;" AND LocalMonth("&amp;$E$13&amp;")="&amp;$C$2&amp;" AND LocalDay("&amp;$E$13&amp;")="&amp;$B$2&amp;" AND LocalHour("&amp;$E$13&amp;")="&amp;F93&amp;" AND LocalMinute("&amp;$E$13&amp;")="&amp;G93&amp;"))", "Bar", "", "Close", "5", "0", "", "", "","FALSE","T"))</f>
        <v/>
      </c>
      <c r="T93" s="115">
        <f ca="1">IF(O93=1,"",RTD("cqg.rtd",,"StudyData", "(Vol("&amp;$E$14&amp;")when  (LocalYear("&amp;$E$14&amp;")="&amp;$D$3&amp;" AND LocalMonth("&amp;$E$14&amp;")="&amp;$C$3&amp;" AND LocalDay("&amp;$E$14&amp;")="&amp;$B$3&amp;" AND LocalHour("&amp;$E$14&amp;")="&amp;F93&amp;" AND LocalMinute("&amp;$E$14&amp;")="&amp;G93&amp;"))", "Bar", "", "Close", "5", "0", "", "", "","FALSE","T"))</f>
        <v>92</v>
      </c>
      <c r="U93" s="115">
        <f ca="1">IF(O93=1,"",RTD("cqg.rtd",,"StudyData", "(Vol("&amp;$E$15&amp;")when  (LocalYear("&amp;$E$15&amp;")="&amp;$D$4&amp;" AND LocalMonth("&amp;$E$15&amp;")="&amp;$C$4&amp;" AND LocalDay("&amp;$E$15&amp;")="&amp;$B$4&amp;" AND LocalHour("&amp;$E$15&amp;")="&amp;F93&amp;" AND LocalMinute("&amp;$E$15&amp;")="&amp;G93&amp;"))", "Bar", "", "Close", "5", "0", "", "", "","FALSE","T"))</f>
        <v>501</v>
      </c>
      <c r="V93" s="115">
        <f ca="1">IF(O93=1,"",RTD("cqg.rtd",,"StudyData", "(Vol("&amp;$E$16&amp;")when  (LocalYear("&amp;$E$16&amp;")="&amp;$D$5&amp;" AND LocalMonth("&amp;$E$16&amp;")="&amp;$C$5&amp;" AND LocalDay("&amp;$E$16&amp;")="&amp;$B$5&amp;" AND LocalHour("&amp;$E$16&amp;")="&amp;F93&amp;" AND LocalMinute("&amp;$E$16&amp;")="&amp;G93&amp;"))", "Bar", "", "Close", "5", "0", "", "", "","FALSE","T"))</f>
        <v>431</v>
      </c>
      <c r="W93" s="115">
        <f ca="1">IF(O93=1,"",RTD("cqg.rtd",,"StudyData", "(Vol("&amp;$E$17&amp;")when  (LocalYear("&amp;$E$17&amp;")="&amp;$D$6&amp;" AND LocalMonth("&amp;$E$17&amp;")="&amp;$C$6&amp;" AND LocalDay("&amp;$E$17&amp;")="&amp;$B$6&amp;" AND LocalHour("&amp;$E$17&amp;")="&amp;F93&amp;" AND LocalMinute("&amp;$E$17&amp;")="&amp;G93&amp;"))", "Bar", "", "Close", "5", "0", "", "", "","FALSE","T"))</f>
        <v>450</v>
      </c>
      <c r="X93" s="115">
        <f ca="1">IF(O93=1,"",RTD("cqg.rtd",,"StudyData", "(Vol("&amp;$E$18&amp;")when  (LocalYear("&amp;$E$18&amp;")="&amp;$D$7&amp;" AND LocalMonth("&amp;$E$18&amp;")="&amp;$C$7&amp;" AND LocalDay("&amp;$E$18&amp;")="&amp;$B$7&amp;" AND LocalHour("&amp;$E$18&amp;")="&amp;F93&amp;" AND LocalMinute("&amp;$E$18&amp;")="&amp;G93&amp;"))", "Bar", "", "Close", "5", "0", "", "", "","FALSE","T"))</f>
        <v>358</v>
      </c>
      <c r="Y93" s="115">
        <f ca="1">IF(O93=1,"",RTD("cqg.rtd",,"StudyData", "(Vol("&amp;$E$19&amp;")when  (LocalYear("&amp;$E$19&amp;")="&amp;$D$8&amp;" AND LocalMonth("&amp;$E$19&amp;")="&amp;$C$8&amp;" AND LocalDay("&amp;$E$19&amp;")="&amp;$B$8&amp;" AND LocalHour("&amp;$E$19&amp;")="&amp;F93&amp;" AND LocalMinute("&amp;$E$19&amp;")="&amp;G93&amp;"))", "Bar", "", "Close", "5", "0", "", "", "","FALSE","T"))</f>
        <v>1108</v>
      </c>
      <c r="Z93" s="115">
        <f ca="1">IF(O93=1,"",RTD("cqg.rtd",,"StudyData", "(Vol("&amp;$E$20&amp;")when  (LocalYear("&amp;$E$20&amp;")="&amp;$D$9&amp;" AND LocalMonth("&amp;$E$20&amp;")="&amp;$C$9&amp;" AND LocalDay("&amp;$E$20&amp;")="&amp;$B$9&amp;" AND LocalHour("&amp;$E$20&amp;")="&amp;F93&amp;" AND LocalMinute("&amp;$E$20&amp;")="&amp;G93&amp;"))", "Bar", "", "Close", "5", "0", "", "", "","FALSE","T"))</f>
        <v>243</v>
      </c>
      <c r="AA93" s="115">
        <f ca="1">IF(O93=1,"",RTD("cqg.rtd",,"StudyData", "(Vol("&amp;$E$21&amp;")when  (LocalYear("&amp;$E$21&amp;")="&amp;$D$10&amp;" AND LocalMonth("&amp;$E$21&amp;")="&amp;$C$10&amp;" AND LocalDay("&amp;$E$21&amp;")="&amp;$B$10&amp;" AND LocalHour("&amp;$E$21&amp;")="&amp;F93&amp;" AND LocalMinute("&amp;$E$21&amp;")="&amp;G93&amp;"))", "Bar", "", "Close", "5", "0", "", "", "","FALSE","T"))</f>
        <v>886</v>
      </c>
      <c r="AB93" s="115">
        <f ca="1">IF(O93=1,"",RTD("cqg.rtd",,"StudyData", "(Vol("&amp;$E$21&amp;")when  (LocalYear("&amp;$E$21&amp;")="&amp;$D$11&amp;" AND LocalMonth("&amp;$E$21&amp;")="&amp;$C$11&amp;" AND LocalDay("&amp;$E$21&amp;")="&amp;$B$11&amp;" AND LocalHour("&amp;$E$21&amp;")="&amp;F93&amp;" AND LocalMinute("&amp;$E$21&amp;")="&amp;G93&amp;"))", "Bar", "", "Close", "5", "0", "", "", "","FALSE","T"))</f>
        <v>230</v>
      </c>
      <c r="AC93" s="116" t="str">
        <f t="shared" ca="1" si="16"/>
        <v/>
      </c>
      <c r="AE93" s="115" t="str">
        <f ca="1">IF($R93=1,SUM($S$1:S93),"")</f>
        <v/>
      </c>
      <c r="AF93" s="115" t="str">
        <f ca="1">IF($R93=1,SUM($T$1:T93),"")</f>
        <v/>
      </c>
      <c r="AG93" s="115" t="str">
        <f ca="1">IF($R93=1,SUM($U$1:U93),"")</f>
        <v/>
      </c>
      <c r="AH93" s="115" t="str">
        <f ca="1">IF($R93=1,SUM($V$1:V93),"")</f>
        <v/>
      </c>
      <c r="AI93" s="115" t="str">
        <f ca="1">IF($R93=1,SUM($W$1:W93),"")</f>
        <v/>
      </c>
      <c r="AJ93" s="115" t="str">
        <f ca="1">IF($R93=1,SUM($X$1:X93),"")</f>
        <v/>
      </c>
      <c r="AK93" s="115" t="str">
        <f ca="1">IF($R93=1,SUM($Y$1:Y93),"")</f>
        <v/>
      </c>
      <c r="AL93" s="115" t="str">
        <f ca="1">IF($R93=1,SUM($Z$1:Z93),"")</f>
        <v/>
      </c>
      <c r="AM93" s="115" t="str">
        <f ca="1">IF($R93=1,SUM($AA$1:AA93),"")</f>
        <v/>
      </c>
      <c r="AN93" s="115" t="str">
        <f ca="1">IF($R93=1,SUM($AB$1:AB93),"")</f>
        <v/>
      </c>
      <c r="AO93" s="115" t="str">
        <f ca="1">IF($R93=1,SUM($AC$1:AC93),"")</f>
        <v/>
      </c>
      <c r="AQ93" s="120" t="str">
        <f t="shared" si="21"/>
        <v>15:00</v>
      </c>
    </row>
    <row r="94" spans="6:43" x14ac:dyDescent="0.3">
      <c r="F94" s="115">
        <f t="shared" si="22"/>
        <v>15</v>
      </c>
      <c r="G94" s="117" t="str">
        <f t="shared" si="17"/>
        <v>05</v>
      </c>
      <c r="H94" s="118">
        <f t="shared" si="18"/>
        <v>0.62847222222222221</v>
      </c>
      <c r="K94" s="116" t="str">
        <f ca="1" xml:space="preserve"> IF(O94=1,"",RTD("cqg.rtd",,"StudyData",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/>
      </c>
      <c r="L94" s="116" t="e">
        <f ca="1">IF(K94="",NA(),RTD("cqg.rtd",,"StudyData", "(Vol("&amp;$E$12&amp;")when  (LocalYear("&amp;$E$12&amp;")="&amp;$D$1&amp;" AND LocalMonth("&amp;$E$12&amp;")="&amp;$C$1&amp;" AND LocalDay("&amp;$E$12&amp;")="&amp;$B$1&amp;" AND LocalHour("&amp;$E$12&amp;")="&amp;F94&amp;" AND LocalMinute("&amp;$E$12&amp;")="&amp;G94&amp;"))", "Bar", "", "Close", "5", "0", "", "", "","FALSE","T"))</f>
        <v>#N/A</v>
      </c>
      <c r="M94" s="116"/>
      <c r="O94" s="115">
        <f t="shared" si="19"/>
        <v>0</v>
      </c>
      <c r="R94" s="115">
        <f t="shared" ca="1" si="20"/>
        <v>1.0579999999999936</v>
      </c>
      <c r="S94" s="115" t="str">
        <f ca="1">IF(O94=1,"",RTD("cqg.rtd",,"StudyData", "(Vol("&amp;$E$13&amp;")when  (LocalYear("&amp;$E$13&amp;")="&amp;$D$2&amp;" AND LocalMonth("&amp;$E$13&amp;")="&amp;$C$2&amp;" AND LocalDay("&amp;$E$13&amp;")="&amp;$B$2&amp;" AND LocalHour("&amp;$E$13&amp;")="&amp;F94&amp;" AND LocalMinute("&amp;$E$13&amp;")="&amp;G94&amp;"))", "Bar", "", "Close", "5", "0", "", "", "","FALSE","T"))</f>
        <v/>
      </c>
      <c r="T94" s="115">
        <f ca="1">IF(O94=1,"",RTD("cqg.rtd",,"StudyData", "(Vol("&amp;$E$14&amp;")when  (LocalYear("&amp;$E$14&amp;")="&amp;$D$3&amp;" AND LocalMonth("&amp;$E$14&amp;")="&amp;$C$3&amp;" AND LocalDay("&amp;$E$14&amp;")="&amp;$B$3&amp;" AND LocalHour("&amp;$E$14&amp;")="&amp;F94&amp;" AND LocalMinute("&amp;$E$14&amp;")="&amp;G94&amp;"))", "Bar", "", "Close", "5", "0", "", "", "","FALSE","T"))</f>
        <v>196</v>
      </c>
      <c r="U94" s="115">
        <f ca="1">IF(O94=1,"",RTD("cqg.rtd",,"StudyData", "(Vol("&amp;$E$15&amp;")when  (LocalYear("&amp;$E$15&amp;")="&amp;$D$4&amp;" AND LocalMonth("&amp;$E$15&amp;")="&amp;$C$4&amp;" AND LocalDay("&amp;$E$15&amp;")="&amp;$B$4&amp;" AND LocalHour("&amp;$E$15&amp;")="&amp;F94&amp;" AND LocalMinute("&amp;$E$15&amp;")="&amp;G94&amp;"))", "Bar", "", "Close", "5", "0", "", "", "","FALSE","T"))</f>
        <v>594</v>
      </c>
      <c r="V94" s="115">
        <f ca="1">IF(O94=1,"",RTD("cqg.rtd",,"StudyData", "(Vol("&amp;$E$16&amp;")when  (LocalYear("&amp;$E$16&amp;")="&amp;$D$5&amp;" AND LocalMonth("&amp;$E$16&amp;")="&amp;$C$5&amp;" AND LocalDay("&amp;$E$16&amp;")="&amp;$B$5&amp;" AND LocalHour("&amp;$E$16&amp;")="&amp;F94&amp;" AND LocalMinute("&amp;$E$16&amp;")="&amp;G94&amp;"))", "Bar", "", "Close", "5", "0", "", "", "","FALSE","T"))</f>
        <v>163</v>
      </c>
      <c r="W94" s="115">
        <f ca="1">IF(O94=1,"",RTD("cqg.rtd",,"StudyData", "(Vol("&amp;$E$17&amp;")when  (LocalYear("&amp;$E$17&amp;")="&amp;$D$6&amp;" AND LocalMonth("&amp;$E$17&amp;")="&amp;$C$6&amp;" AND LocalDay("&amp;$E$17&amp;")="&amp;$B$6&amp;" AND LocalHour("&amp;$E$17&amp;")="&amp;F94&amp;" AND LocalMinute("&amp;$E$17&amp;")="&amp;G94&amp;"))", "Bar", "", "Close", "5", "0", "", "", "","FALSE","T"))</f>
        <v>223</v>
      </c>
      <c r="X94" s="115">
        <f ca="1">IF(O94=1,"",RTD("cqg.rtd",,"StudyData", "(Vol("&amp;$E$18&amp;")when  (LocalYear("&amp;$E$18&amp;")="&amp;$D$7&amp;" AND LocalMonth("&amp;$E$18&amp;")="&amp;$C$7&amp;" AND LocalDay("&amp;$E$18&amp;")="&amp;$B$7&amp;" AND LocalHour("&amp;$E$18&amp;")="&amp;F94&amp;" AND LocalMinute("&amp;$E$18&amp;")="&amp;G94&amp;"))", "Bar", "", "Close", "5", "0", "", "", "","FALSE","T"))</f>
        <v>318</v>
      </c>
      <c r="Y94" s="115">
        <f ca="1">IF(O94=1,"",RTD("cqg.rtd",,"StudyData", "(Vol("&amp;$E$19&amp;")when  (LocalYear("&amp;$E$19&amp;")="&amp;$D$8&amp;" AND LocalMonth("&amp;$E$19&amp;")="&amp;$C$8&amp;" AND LocalDay("&amp;$E$19&amp;")="&amp;$B$8&amp;" AND LocalHour("&amp;$E$19&amp;")="&amp;F94&amp;" AND LocalMinute("&amp;$E$19&amp;")="&amp;G94&amp;"))", "Bar", "", "Close", "5", "0", "", "", "","FALSE","T"))</f>
        <v>484</v>
      </c>
      <c r="Z94" s="115">
        <f ca="1">IF(O94=1,"",RTD("cqg.rtd",,"StudyData", "(Vol("&amp;$E$20&amp;")when  (LocalYear("&amp;$E$20&amp;")="&amp;$D$9&amp;" AND LocalMonth("&amp;$E$20&amp;")="&amp;$C$9&amp;" AND LocalDay("&amp;$E$20&amp;")="&amp;$B$9&amp;" AND LocalHour("&amp;$E$20&amp;")="&amp;F94&amp;" AND LocalMinute("&amp;$E$20&amp;")="&amp;G94&amp;"))", "Bar", "", "Close", "5", "0", "", "", "","FALSE","T"))</f>
        <v>87</v>
      </c>
      <c r="AA94" s="115">
        <f ca="1">IF(O94=1,"",RTD("cqg.rtd",,"StudyData", "(Vol("&amp;$E$21&amp;")when  (LocalYear("&amp;$E$21&amp;")="&amp;$D$10&amp;" AND LocalMonth("&amp;$E$21&amp;")="&amp;$C$10&amp;" AND LocalDay("&amp;$E$21&amp;")="&amp;$B$10&amp;" AND LocalHour("&amp;$E$21&amp;")="&amp;F94&amp;" AND LocalMinute("&amp;$E$21&amp;")="&amp;G94&amp;"))", "Bar", "", "Close", "5", "0", "", "", "","FALSE","T"))</f>
        <v>204</v>
      </c>
      <c r="AB94" s="115">
        <f ca="1">IF(O94=1,"",RTD("cqg.rtd",,"StudyData", "(Vol("&amp;$E$21&amp;")when  (LocalYear("&amp;$E$21&amp;")="&amp;$D$11&amp;" AND LocalMonth("&amp;$E$21&amp;")="&amp;$C$11&amp;" AND LocalDay("&amp;$E$21&amp;")="&amp;$B$11&amp;" AND LocalHour("&amp;$E$21&amp;")="&amp;F94&amp;" AND LocalMinute("&amp;$E$21&amp;")="&amp;G94&amp;"))", "Bar", "", "Close", "5", "0", "", "", "","FALSE","T"))</f>
        <v>89</v>
      </c>
      <c r="AC94" s="116" t="str">
        <f t="shared" ca="1" si="16"/>
        <v/>
      </c>
      <c r="AE94" s="115" t="str">
        <f ca="1">IF($R94=1,SUM($S$1:S94),"")</f>
        <v/>
      </c>
      <c r="AF94" s="115" t="str">
        <f ca="1">IF($R94=1,SUM($T$1:T94),"")</f>
        <v/>
      </c>
      <c r="AG94" s="115" t="str">
        <f ca="1">IF($R94=1,SUM($U$1:U94),"")</f>
        <v/>
      </c>
      <c r="AH94" s="115" t="str">
        <f ca="1">IF($R94=1,SUM($V$1:V94),"")</f>
        <v/>
      </c>
      <c r="AI94" s="115" t="str">
        <f ca="1">IF($R94=1,SUM($W$1:W94),"")</f>
        <v/>
      </c>
      <c r="AJ94" s="115" t="str">
        <f ca="1">IF($R94=1,SUM($X$1:X94),"")</f>
        <v/>
      </c>
      <c r="AK94" s="115" t="str">
        <f ca="1">IF($R94=1,SUM($Y$1:Y94),"")</f>
        <v/>
      </c>
      <c r="AL94" s="115" t="str">
        <f ca="1">IF($R94=1,SUM($Z$1:Z94),"")</f>
        <v/>
      </c>
      <c r="AM94" s="115" t="str">
        <f ca="1">IF($R94=1,SUM($AA$1:AA94),"")</f>
        <v/>
      </c>
      <c r="AN94" s="115" t="str">
        <f ca="1">IF($R94=1,SUM($AB$1:AB94),"")</f>
        <v/>
      </c>
      <c r="AO94" s="115" t="str">
        <f ca="1">IF($R94=1,SUM($AC$1:AC94),"")</f>
        <v/>
      </c>
      <c r="AQ94" s="120" t="str">
        <f t="shared" si="21"/>
        <v>15:05</v>
      </c>
    </row>
    <row r="95" spans="6:43" x14ac:dyDescent="0.3">
      <c r="F95" s="115">
        <f t="shared" si="22"/>
        <v>15</v>
      </c>
      <c r="G95" s="117">
        <f t="shared" si="17"/>
        <v>10</v>
      </c>
      <c r="H95" s="118">
        <f t="shared" si="18"/>
        <v>0.63194444444444442</v>
      </c>
      <c r="K95" s="116" t="str">
        <f ca="1" xml:space="preserve"> IF(O95=1,"",RTD("cqg.rtd",,"StudyData",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/>
      </c>
      <c r="L95" s="116" t="e">
        <f ca="1">IF(K95="",NA(),RTD("cqg.rtd",,"StudyData", "(Vol("&amp;$E$12&amp;")when  (LocalYear("&amp;$E$12&amp;")="&amp;$D$1&amp;" AND LocalMonth("&amp;$E$12&amp;")="&amp;$C$1&amp;" AND LocalDay("&amp;$E$12&amp;")="&amp;$B$1&amp;" AND LocalHour("&amp;$E$12&amp;")="&amp;F95&amp;" AND LocalMinute("&amp;$E$12&amp;")="&amp;G95&amp;"))", "Bar", "", "Close", "5", "0", "", "", "","FALSE","T"))</f>
        <v>#N/A</v>
      </c>
      <c r="M95" s="116"/>
      <c r="O95" s="115">
        <f t="shared" si="19"/>
        <v>0</v>
      </c>
      <c r="R95" s="115">
        <f t="shared" ca="1" si="20"/>
        <v>1.0589999999999935</v>
      </c>
      <c r="S95" s="115" t="str">
        <f ca="1">IF(O95=1,"",RTD("cqg.rtd",,"StudyData", "(Vol("&amp;$E$13&amp;")when  (LocalYear("&amp;$E$13&amp;")="&amp;$D$2&amp;" AND LocalMonth("&amp;$E$13&amp;")="&amp;$C$2&amp;" AND LocalDay("&amp;$E$13&amp;")="&amp;$B$2&amp;" AND LocalHour("&amp;$E$13&amp;")="&amp;F95&amp;" AND LocalMinute("&amp;$E$13&amp;")="&amp;G95&amp;"))", "Bar", "", "Close", "5", "0", "", "", "","FALSE","T"))</f>
        <v/>
      </c>
      <c r="T95" s="115">
        <f ca="1">IF(O95=1,"",RTD("cqg.rtd",,"StudyData", "(Vol("&amp;$E$14&amp;")when  (LocalYear("&amp;$E$14&amp;")="&amp;$D$3&amp;" AND LocalMonth("&amp;$E$14&amp;")="&amp;$C$3&amp;" AND LocalDay("&amp;$E$14&amp;")="&amp;$B$3&amp;" AND LocalHour("&amp;$E$14&amp;")="&amp;F95&amp;" AND LocalMinute("&amp;$E$14&amp;")="&amp;G95&amp;"))", "Bar", "", "Close", "5", "0", "", "", "","FALSE","T"))</f>
        <v>229</v>
      </c>
      <c r="U95" s="115">
        <f ca="1">IF(O95=1,"",RTD("cqg.rtd",,"StudyData", "(Vol("&amp;$E$15&amp;")when  (LocalYear("&amp;$E$15&amp;")="&amp;$D$4&amp;" AND LocalMonth("&amp;$E$15&amp;")="&amp;$C$4&amp;" AND LocalDay("&amp;$E$15&amp;")="&amp;$B$4&amp;" AND LocalHour("&amp;$E$15&amp;")="&amp;F95&amp;" AND LocalMinute("&amp;$E$15&amp;")="&amp;G95&amp;"))", "Bar", "", "Close", "5", "0", "", "", "","FALSE","T"))</f>
        <v>160</v>
      </c>
      <c r="V95" s="115">
        <f ca="1">IF(O95=1,"",RTD("cqg.rtd",,"StudyData", "(Vol("&amp;$E$16&amp;")when  (LocalYear("&amp;$E$16&amp;")="&amp;$D$5&amp;" AND LocalMonth("&amp;$E$16&amp;")="&amp;$C$5&amp;" AND LocalDay("&amp;$E$16&amp;")="&amp;$B$5&amp;" AND LocalHour("&amp;$E$16&amp;")="&amp;F95&amp;" AND LocalMinute("&amp;$E$16&amp;")="&amp;G95&amp;"))", "Bar", "", "Close", "5", "0", "", "", "","FALSE","T"))</f>
        <v>149</v>
      </c>
      <c r="W95" s="115">
        <f ca="1">IF(O95=1,"",RTD("cqg.rtd",,"StudyData", "(Vol("&amp;$E$17&amp;")when  (LocalYear("&amp;$E$17&amp;")="&amp;$D$6&amp;" AND LocalMonth("&amp;$E$17&amp;")="&amp;$C$6&amp;" AND LocalDay("&amp;$E$17&amp;")="&amp;$B$6&amp;" AND LocalHour("&amp;$E$17&amp;")="&amp;F95&amp;" AND LocalMinute("&amp;$E$17&amp;")="&amp;G95&amp;"))", "Bar", "", "Close", "5", "0", "", "", "","FALSE","T"))</f>
        <v>106</v>
      </c>
      <c r="X95" s="115">
        <f ca="1">IF(O95=1,"",RTD("cqg.rtd",,"StudyData", "(Vol("&amp;$E$18&amp;")when  (LocalYear("&amp;$E$18&amp;")="&amp;$D$7&amp;" AND LocalMonth("&amp;$E$18&amp;")="&amp;$C$7&amp;" AND LocalDay("&amp;$E$18&amp;")="&amp;$B$7&amp;" AND LocalHour("&amp;$E$18&amp;")="&amp;F95&amp;" AND LocalMinute("&amp;$E$18&amp;")="&amp;G95&amp;"))", "Bar", "", "Close", "5", "0", "", "", "","FALSE","T"))</f>
        <v>388</v>
      </c>
      <c r="Y95" s="115">
        <f ca="1">IF(O95=1,"",RTD("cqg.rtd",,"StudyData", "(Vol("&amp;$E$19&amp;")when  (LocalYear("&amp;$E$19&amp;")="&amp;$D$8&amp;" AND LocalMonth("&amp;$E$19&amp;")="&amp;$C$8&amp;" AND LocalDay("&amp;$E$19&amp;")="&amp;$B$8&amp;" AND LocalHour("&amp;$E$19&amp;")="&amp;F95&amp;" AND LocalMinute("&amp;$E$19&amp;")="&amp;G95&amp;"))", "Bar", "", "Close", "5", "0", "", "", "","FALSE","T"))</f>
        <v>425</v>
      </c>
      <c r="Z95" s="115">
        <f ca="1">IF(O95=1,"",RTD("cqg.rtd",,"StudyData", "(Vol("&amp;$E$20&amp;")when  (LocalYear("&amp;$E$20&amp;")="&amp;$D$9&amp;" AND LocalMonth("&amp;$E$20&amp;")="&amp;$C$9&amp;" AND LocalDay("&amp;$E$20&amp;")="&amp;$B$9&amp;" AND LocalHour("&amp;$E$20&amp;")="&amp;F95&amp;" AND LocalMinute("&amp;$E$20&amp;")="&amp;G95&amp;"))", "Bar", "", "Close", "5", "0", "", "", "","FALSE","T"))</f>
        <v>82</v>
      </c>
      <c r="AA95" s="115">
        <f ca="1">IF(O95=1,"",RTD("cqg.rtd",,"StudyData", "(Vol("&amp;$E$21&amp;")when  (LocalYear("&amp;$E$21&amp;")="&amp;$D$10&amp;" AND LocalMonth("&amp;$E$21&amp;")="&amp;$C$10&amp;" AND LocalDay("&amp;$E$21&amp;")="&amp;$B$10&amp;" AND LocalHour("&amp;$E$21&amp;")="&amp;F95&amp;" AND LocalMinute("&amp;$E$21&amp;")="&amp;G95&amp;"))", "Bar", "", "Close", "5", "0", "", "", "","FALSE","T"))</f>
        <v>181</v>
      </c>
      <c r="AB95" s="115">
        <f ca="1">IF(O95=1,"",RTD("cqg.rtd",,"StudyData", "(Vol("&amp;$E$21&amp;")when  (LocalYear("&amp;$E$21&amp;")="&amp;$D$11&amp;" AND LocalMonth("&amp;$E$21&amp;")="&amp;$C$11&amp;" AND LocalDay("&amp;$E$21&amp;")="&amp;$B$11&amp;" AND LocalHour("&amp;$E$21&amp;")="&amp;F95&amp;" AND LocalMinute("&amp;$E$21&amp;")="&amp;G95&amp;"))", "Bar", "", "Close", "5", "0", "", "", "","FALSE","T"))</f>
        <v>48</v>
      </c>
      <c r="AC95" s="116" t="str">
        <f t="shared" ca="1" si="16"/>
        <v/>
      </c>
      <c r="AE95" s="115" t="str">
        <f ca="1">IF($R95=1,SUM($S$1:S95),"")</f>
        <v/>
      </c>
      <c r="AF95" s="115" t="str">
        <f ca="1">IF($R95=1,SUM($T$1:T95),"")</f>
        <v/>
      </c>
      <c r="AG95" s="115" t="str">
        <f ca="1">IF($R95=1,SUM($U$1:U95),"")</f>
        <v/>
      </c>
      <c r="AH95" s="115" t="str">
        <f ca="1">IF($R95=1,SUM($V$1:V95),"")</f>
        <v/>
      </c>
      <c r="AI95" s="115" t="str">
        <f ca="1">IF($R95=1,SUM($W$1:W95),"")</f>
        <v/>
      </c>
      <c r="AJ95" s="115" t="str">
        <f ca="1">IF($R95=1,SUM($X$1:X95),"")</f>
        <v/>
      </c>
      <c r="AK95" s="115" t="str">
        <f ca="1">IF($R95=1,SUM($Y$1:Y95),"")</f>
        <v/>
      </c>
      <c r="AL95" s="115" t="str">
        <f ca="1">IF($R95=1,SUM($Z$1:Z95),"")</f>
        <v/>
      </c>
      <c r="AM95" s="115" t="str">
        <f ca="1">IF($R95=1,SUM($AA$1:AA95),"")</f>
        <v/>
      </c>
      <c r="AN95" s="115" t="str">
        <f ca="1">IF($R95=1,SUM($AB$1:AB95),"")</f>
        <v/>
      </c>
      <c r="AO95" s="115" t="str">
        <f ca="1">IF($R95=1,SUM($AC$1:AC95),"")</f>
        <v/>
      </c>
      <c r="AQ95" s="120" t="str">
        <f t="shared" si="21"/>
        <v>15:10</v>
      </c>
    </row>
    <row r="96" spans="6:43" x14ac:dyDescent="0.3">
      <c r="F96" s="115">
        <f t="shared" si="22"/>
        <v>15</v>
      </c>
      <c r="G96" s="117">
        <f t="shared" si="17"/>
        <v>15</v>
      </c>
      <c r="H96" s="118">
        <f t="shared" si="18"/>
        <v>0.63541666666666663</v>
      </c>
      <c r="K96" s="116" t="str">
        <f ca="1" xml:space="preserve"> IF(O96=1,"",RTD("cqg.rtd",,"StudyData",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/>
      </c>
      <c r="L96" s="116" t="e">
        <f ca="1">IF(K96="",NA(),RTD("cqg.rtd",,"StudyData", "(Vol("&amp;$E$12&amp;")when  (LocalYear("&amp;$E$12&amp;")="&amp;$D$1&amp;" AND LocalMonth("&amp;$E$12&amp;")="&amp;$C$1&amp;" AND LocalDay("&amp;$E$12&amp;")="&amp;$B$1&amp;" AND LocalHour("&amp;$E$12&amp;")="&amp;F96&amp;" AND LocalMinute("&amp;$E$12&amp;")="&amp;G96&amp;"))", "Bar", "", "Close", "5", "0", "", "", "","FALSE","T"))</f>
        <v>#N/A</v>
      </c>
      <c r="M96" s="116"/>
      <c r="O96" s="115">
        <f t="shared" si="19"/>
        <v>0</v>
      </c>
      <c r="R96" s="115">
        <f t="shared" ca="1" si="20"/>
        <v>1.0599999999999934</v>
      </c>
      <c r="S96" s="115" t="str">
        <f ca="1">IF(O96=1,"",RTD("cqg.rtd",,"StudyData", "(Vol("&amp;$E$13&amp;")when  (LocalYear("&amp;$E$13&amp;")="&amp;$D$2&amp;" AND LocalMonth("&amp;$E$13&amp;")="&amp;$C$2&amp;" AND LocalDay("&amp;$E$13&amp;")="&amp;$B$2&amp;" AND LocalHour("&amp;$E$13&amp;")="&amp;F96&amp;" AND LocalMinute("&amp;$E$13&amp;")="&amp;G96&amp;"))", "Bar", "", "Close", "5", "0", "", "", "","FALSE","T"))</f>
        <v/>
      </c>
      <c r="T96" s="115">
        <f ca="1">IF(O96=1,"",RTD("cqg.rtd",,"StudyData", "(Vol("&amp;$E$14&amp;")when  (LocalYear("&amp;$E$14&amp;")="&amp;$D$3&amp;" AND LocalMonth("&amp;$E$14&amp;")="&amp;$C$3&amp;" AND LocalDay("&amp;$E$14&amp;")="&amp;$B$3&amp;" AND LocalHour("&amp;$E$14&amp;")="&amp;F96&amp;" AND LocalMinute("&amp;$E$14&amp;")="&amp;G96&amp;"))", "Bar", "", "Close", "5", "0", "", "", "","FALSE","T"))</f>
        <v>141</v>
      </c>
      <c r="U96" s="115">
        <f ca="1">IF(O96=1,"",RTD("cqg.rtd",,"StudyData", "(Vol("&amp;$E$15&amp;")when  (LocalYear("&amp;$E$15&amp;")="&amp;$D$4&amp;" AND LocalMonth("&amp;$E$15&amp;")="&amp;$C$4&amp;" AND LocalDay("&amp;$E$15&amp;")="&amp;$B$4&amp;" AND LocalHour("&amp;$E$15&amp;")="&amp;F96&amp;" AND LocalMinute("&amp;$E$15&amp;")="&amp;G96&amp;"))", "Bar", "", "Close", "5", "0", "", "", "","FALSE","T"))</f>
        <v>240</v>
      </c>
      <c r="V96" s="115">
        <f ca="1">IF(O96=1,"",RTD("cqg.rtd",,"StudyData", "(Vol("&amp;$E$16&amp;")when  (LocalYear("&amp;$E$16&amp;")="&amp;$D$5&amp;" AND LocalMonth("&amp;$E$16&amp;")="&amp;$C$5&amp;" AND LocalDay("&amp;$E$16&amp;")="&amp;$B$5&amp;" AND LocalHour("&amp;$E$16&amp;")="&amp;F96&amp;" AND LocalMinute("&amp;$E$16&amp;")="&amp;G96&amp;"))", "Bar", "", "Close", "5", "0", "", "", "","FALSE","T"))</f>
        <v>181</v>
      </c>
      <c r="W96" s="115">
        <f ca="1">IF(O96=1,"",RTD("cqg.rtd",,"StudyData", "(Vol("&amp;$E$17&amp;")when  (LocalYear("&amp;$E$17&amp;")="&amp;$D$6&amp;" AND LocalMonth("&amp;$E$17&amp;")="&amp;$C$6&amp;" AND LocalDay("&amp;$E$17&amp;")="&amp;$B$6&amp;" AND LocalHour("&amp;$E$17&amp;")="&amp;F96&amp;" AND LocalMinute("&amp;$E$17&amp;")="&amp;G96&amp;"))", "Bar", "", "Close", "5", "0", "", "", "","FALSE","T"))</f>
        <v>139</v>
      </c>
      <c r="X96" s="115">
        <f ca="1">IF(O96=1,"",RTD("cqg.rtd",,"StudyData", "(Vol("&amp;$E$18&amp;")when  (LocalYear("&amp;$E$18&amp;")="&amp;$D$7&amp;" AND LocalMonth("&amp;$E$18&amp;")="&amp;$C$7&amp;" AND LocalDay("&amp;$E$18&amp;")="&amp;$B$7&amp;" AND LocalHour("&amp;$E$18&amp;")="&amp;F96&amp;" AND LocalMinute("&amp;$E$18&amp;")="&amp;G96&amp;"))", "Bar", "", "Close", "5", "0", "", "", "","FALSE","T"))</f>
        <v>118</v>
      </c>
      <c r="Y96" s="115">
        <f ca="1">IF(O96=1,"",RTD("cqg.rtd",,"StudyData", "(Vol("&amp;$E$19&amp;")when  (LocalYear("&amp;$E$19&amp;")="&amp;$D$8&amp;" AND LocalMonth("&amp;$E$19&amp;")="&amp;$C$8&amp;" AND LocalDay("&amp;$E$19&amp;")="&amp;$B$8&amp;" AND LocalHour("&amp;$E$19&amp;")="&amp;F96&amp;" AND LocalMinute("&amp;$E$19&amp;")="&amp;G96&amp;"))", "Bar", "", "Close", "5", "0", "", "", "","FALSE","T"))</f>
        <v>132</v>
      </c>
      <c r="Z96" s="115">
        <f ca="1">IF(O96=1,"",RTD("cqg.rtd",,"StudyData", "(Vol("&amp;$E$20&amp;")when  (LocalYear("&amp;$E$20&amp;")="&amp;$D$9&amp;" AND LocalMonth("&amp;$E$20&amp;")="&amp;$C$9&amp;" AND LocalDay("&amp;$E$20&amp;")="&amp;$B$9&amp;" AND LocalHour("&amp;$E$20&amp;")="&amp;F96&amp;" AND LocalMinute("&amp;$E$20&amp;")="&amp;G96&amp;"))", "Bar", "", "Close", "5", "0", "", "", "","FALSE","T"))</f>
        <v>78</v>
      </c>
      <c r="AA96" s="115">
        <f ca="1">IF(O96=1,"",RTD("cqg.rtd",,"StudyData", "(Vol("&amp;$E$21&amp;")when  (LocalYear("&amp;$E$21&amp;")="&amp;$D$10&amp;" AND LocalMonth("&amp;$E$21&amp;")="&amp;$C$10&amp;" AND LocalDay("&amp;$E$21&amp;")="&amp;$B$10&amp;" AND LocalHour("&amp;$E$21&amp;")="&amp;F96&amp;" AND LocalMinute("&amp;$E$21&amp;")="&amp;G96&amp;"))", "Bar", "", "Close", "5", "0", "", "", "","FALSE","T"))</f>
        <v>158</v>
      </c>
      <c r="AB96" s="115">
        <f ca="1">IF(O96=1,"",RTD("cqg.rtd",,"StudyData", "(Vol("&amp;$E$21&amp;")when  (LocalYear("&amp;$E$21&amp;")="&amp;$D$11&amp;" AND LocalMonth("&amp;$E$21&amp;")="&amp;$C$11&amp;" AND LocalDay("&amp;$E$21&amp;")="&amp;$B$11&amp;" AND LocalHour("&amp;$E$21&amp;")="&amp;F96&amp;" AND LocalMinute("&amp;$E$21&amp;")="&amp;G96&amp;"))", "Bar", "", "Close", "5", "0", "", "", "","FALSE","T"))</f>
        <v>57</v>
      </c>
      <c r="AC96" s="116" t="str">
        <f t="shared" ca="1" si="16"/>
        <v/>
      </c>
      <c r="AE96" s="115" t="str">
        <f ca="1">IF($R96=1,SUM($S$1:S96),"")</f>
        <v/>
      </c>
      <c r="AF96" s="115" t="str">
        <f ca="1">IF($R96=1,SUM($T$1:T96),"")</f>
        <v/>
      </c>
      <c r="AG96" s="115" t="str">
        <f ca="1">IF($R96=1,SUM($U$1:U96),"")</f>
        <v/>
      </c>
      <c r="AH96" s="115" t="str">
        <f ca="1">IF($R96=1,SUM($V$1:V96),"")</f>
        <v/>
      </c>
      <c r="AI96" s="115" t="str">
        <f ca="1">IF($R96=1,SUM($W$1:W96),"")</f>
        <v/>
      </c>
      <c r="AJ96" s="115" t="str">
        <f ca="1">IF($R96=1,SUM($X$1:X96),"")</f>
        <v/>
      </c>
      <c r="AK96" s="115" t="str">
        <f ca="1">IF($R96=1,SUM($Y$1:Y96),"")</f>
        <v/>
      </c>
      <c r="AL96" s="115" t="str">
        <f ca="1">IF($R96=1,SUM($Z$1:Z96),"")</f>
        <v/>
      </c>
      <c r="AM96" s="115" t="str">
        <f ca="1">IF($R96=1,SUM($AA$1:AA96),"")</f>
        <v/>
      </c>
      <c r="AN96" s="115" t="str">
        <f ca="1">IF($R96=1,SUM($AB$1:AB96),"")</f>
        <v/>
      </c>
      <c r="AO96" s="115" t="str">
        <f ca="1">IF($R96=1,SUM($AC$1:AC96),"")</f>
        <v/>
      </c>
      <c r="AQ96" s="120" t="str">
        <f t="shared" si="21"/>
        <v>15:15</v>
      </c>
    </row>
    <row r="97" spans="6:43" x14ac:dyDescent="0.3">
      <c r="F97" s="115">
        <f t="shared" si="22"/>
        <v>15</v>
      </c>
      <c r="G97" s="117">
        <f t="shared" si="17"/>
        <v>20</v>
      </c>
      <c r="H97" s="118">
        <f t="shared" si="18"/>
        <v>0.63888888888888895</v>
      </c>
      <c r="K97" s="116" t="str">
        <f ca="1" xml:space="preserve"> IF(O97=1,"",RTD("cqg.rtd",,"StudyData",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/>
      </c>
      <c r="L97" s="116" t="e">
        <f ca="1">IF(K97="",NA(),RTD("cqg.rtd",,"StudyData", "(Vol("&amp;$E$12&amp;")when  (LocalYear("&amp;$E$12&amp;")="&amp;$D$1&amp;" AND LocalMonth("&amp;$E$12&amp;")="&amp;$C$1&amp;" AND LocalDay("&amp;$E$12&amp;")="&amp;$B$1&amp;" AND LocalHour("&amp;$E$12&amp;")="&amp;F97&amp;" AND LocalMinute("&amp;$E$12&amp;")="&amp;G97&amp;"))", "Bar", "", "Close", "5", "0", "", "", "","FALSE","T"))</f>
        <v>#N/A</v>
      </c>
      <c r="M97" s="116"/>
      <c r="O97" s="115">
        <f t="shared" si="19"/>
        <v>0</v>
      </c>
      <c r="R97" s="115">
        <f t="shared" ca="1" si="20"/>
        <v>1.0609999999999933</v>
      </c>
      <c r="S97" s="115" t="str">
        <f ca="1">IF(O97=1,"",RTD("cqg.rtd",,"StudyData", "(Vol("&amp;$E$13&amp;")when  (LocalYear("&amp;$E$13&amp;")="&amp;$D$2&amp;" AND LocalMonth("&amp;$E$13&amp;")="&amp;$C$2&amp;" AND LocalDay("&amp;$E$13&amp;")="&amp;$B$2&amp;" AND LocalHour("&amp;$E$13&amp;")="&amp;F97&amp;" AND LocalMinute("&amp;$E$13&amp;")="&amp;G97&amp;"))", "Bar", "", "Close", "5", "0", "", "", "","FALSE","T"))</f>
        <v/>
      </c>
      <c r="T97" s="115">
        <f ca="1">IF(O97=1,"",RTD("cqg.rtd",,"StudyData", "(Vol("&amp;$E$14&amp;")when  (LocalYear("&amp;$E$14&amp;")="&amp;$D$3&amp;" AND LocalMonth("&amp;$E$14&amp;")="&amp;$C$3&amp;" AND LocalDay("&amp;$E$14&amp;")="&amp;$B$3&amp;" AND LocalHour("&amp;$E$14&amp;")="&amp;F97&amp;" AND LocalMinute("&amp;$E$14&amp;")="&amp;G97&amp;"))", "Bar", "", "Close", "5", "0", "", "", "","FALSE","T"))</f>
        <v>52</v>
      </c>
      <c r="U97" s="115">
        <f ca="1">IF(O97=1,"",RTD("cqg.rtd",,"StudyData", "(Vol("&amp;$E$15&amp;")when  (LocalYear("&amp;$E$15&amp;")="&amp;$D$4&amp;" AND LocalMonth("&amp;$E$15&amp;")="&amp;$C$4&amp;" AND LocalDay("&amp;$E$15&amp;")="&amp;$B$4&amp;" AND LocalHour("&amp;$E$15&amp;")="&amp;F97&amp;" AND LocalMinute("&amp;$E$15&amp;")="&amp;G97&amp;"))", "Bar", "", "Close", "5", "0", "", "", "","FALSE","T"))</f>
        <v>147</v>
      </c>
      <c r="V97" s="115">
        <f ca="1">IF(O97=1,"",RTD("cqg.rtd",,"StudyData", "(Vol("&amp;$E$16&amp;")when  (LocalYear("&amp;$E$16&amp;")="&amp;$D$5&amp;" AND LocalMonth("&amp;$E$16&amp;")="&amp;$C$5&amp;" AND LocalDay("&amp;$E$16&amp;")="&amp;$B$5&amp;" AND LocalHour("&amp;$E$16&amp;")="&amp;F97&amp;" AND LocalMinute("&amp;$E$16&amp;")="&amp;G97&amp;"))", "Bar", "", "Close", "5", "0", "", "", "","FALSE","T"))</f>
        <v>177</v>
      </c>
      <c r="W97" s="115">
        <f ca="1">IF(O97=1,"",RTD("cqg.rtd",,"StudyData", "(Vol("&amp;$E$17&amp;")when  (LocalYear("&amp;$E$17&amp;")="&amp;$D$6&amp;" AND LocalMonth("&amp;$E$17&amp;")="&amp;$C$6&amp;" AND LocalDay("&amp;$E$17&amp;")="&amp;$B$6&amp;" AND LocalHour("&amp;$E$17&amp;")="&amp;F97&amp;" AND LocalMinute("&amp;$E$17&amp;")="&amp;G97&amp;"))", "Bar", "", "Close", "5", "0", "", "", "","FALSE","T"))</f>
        <v>31</v>
      </c>
      <c r="X97" s="115">
        <f ca="1">IF(O97=1,"",RTD("cqg.rtd",,"StudyData", "(Vol("&amp;$E$18&amp;")when  (LocalYear("&amp;$E$18&amp;")="&amp;$D$7&amp;" AND LocalMonth("&amp;$E$18&amp;")="&amp;$C$7&amp;" AND LocalDay("&amp;$E$18&amp;")="&amp;$B$7&amp;" AND LocalHour("&amp;$E$18&amp;")="&amp;F97&amp;" AND LocalMinute("&amp;$E$18&amp;")="&amp;G97&amp;"))", "Bar", "", "Close", "5", "0", "", "", "","FALSE","T"))</f>
        <v>109</v>
      </c>
      <c r="Y97" s="115">
        <f ca="1">IF(O97=1,"",RTD("cqg.rtd",,"StudyData", "(Vol("&amp;$E$19&amp;")when  (LocalYear("&amp;$E$19&amp;")="&amp;$D$8&amp;" AND LocalMonth("&amp;$E$19&amp;")="&amp;$C$8&amp;" AND LocalDay("&amp;$E$19&amp;")="&amp;$B$8&amp;" AND LocalHour("&amp;$E$19&amp;")="&amp;F97&amp;" AND LocalMinute("&amp;$E$19&amp;")="&amp;G97&amp;"))", "Bar", "", "Close", "5", "0", "", "", "","FALSE","T"))</f>
        <v>316</v>
      </c>
      <c r="Z97" s="115">
        <f ca="1">IF(O97=1,"",RTD("cqg.rtd",,"StudyData", "(Vol("&amp;$E$20&amp;")when  (LocalYear("&amp;$E$20&amp;")="&amp;$D$9&amp;" AND LocalMonth("&amp;$E$20&amp;")="&amp;$C$9&amp;" AND LocalDay("&amp;$E$20&amp;")="&amp;$B$9&amp;" AND LocalHour("&amp;$E$20&amp;")="&amp;F97&amp;" AND LocalMinute("&amp;$E$20&amp;")="&amp;G97&amp;"))", "Bar", "", "Close", "5", "0", "", "", "","FALSE","T"))</f>
        <v>19</v>
      </c>
      <c r="AA97" s="115">
        <f ca="1">IF(O97=1,"",RTD("cqg.rtd",,"StudyData", "(Vol("&amp;$E$21&amp;")when  (LocalYear("&amp;$E$21&amp;")="&amp;$D$10&amp;" AND LocalMonth("&amp;$E$21&amp;")="&amp;$C$10&amp;" AND LocalDay("&amp;$E$21&amp;")="&amp;$B$10&amp;" AND LocalHour("&amp;$E$21&amp;")="&amp;F97&amp;" AND LocalMinute("&amp;$E$21&amp;")="&amp;G97&amp;"))", "Bar", "", "Close", "5", "0", "", "", "","FALSE","T"))</f>
        <v>142</v>
      </c>
      <c r="AB97" s="115">
        <f ca="1">IF(O97=1,"",RTD("cqg.rtd",,"StudyData", "(Vol("&amp;$E$21&amp;")when  (LocalYear("&amp;$E$21&amp;")="&amp;$D$11&amp;" AND LocalMonth("&amp;$E$21&amp;")="&amp;$C$11&amp;" AND LocalDay("&amp;$E$21&amp;")="&amp;$B$11&amp;" AND LocalHour("&amp;$E$21&amp;")="&amp;F97&amp;" AND LocalMinute("&amp;$E$21&amp;")="&amp;G97&amp;"))", "Bar", "", "Close", "5", "0", "", "", "","FALSE","T"))</f>
        <v>29</v>
      </c>
      <c r="AC97" s="116" t="str">
        <f t="shared" ca="1" si="16"/>
        <v/>
      </c>
      <c r="AE97" s="115" t="str">
        <f ca="1">IF($R97=1,SUM($S$1:S97),"")</f>
        <v/>
      </c>
      <c r="AF97" s="115" t="str">
        <f ca="1">IF($R97=1,SUM($T$1:T97),"")</f>
        <v/>
      </c>
      <c r="AG97" s="115" t="str">
        <f ca="1">IF($R97=1,SUM($U$1:U97),"")</f>
        <v/>
      </c>
      <c r="AH97" s="115" t="str">
        <f ca="1">IF($R97=1,SUM($V$1:V97),"")</f>
        <v/>
      </c>
      <c r="AI97" s="115" t="str">
        <f ca="1">IF($R97=1,SUM($W$1:W97),"")</f>
        <v/>
      </c>
      <c r="AJ97" s="115" t="str">
        <f ca="1">IF($R97=1,SUM($X$1:X97),"")</f>
        <v/>
      </c>
      <c r="AK97" s="115" t="str">
        <f ca="1">IF($R97=1,SUM($Y$1:Y97),"")</f>
        <v/>
      </c>
      <c r="AL97" s="115" t="str">
        <f ca="1">IF($R97=1,SUM($Z$1:Z97),"")</f>
        <v/>
      </c>
      <c r="AM97" s="115" t="str">
        <f ca="1">IF($R97=1,SUM($AA$1:AA97),"")</f>
        <v/>
      </c>
      <c r="AN97" s="115" t="str">
        <f ca="1">IF($R97=1,SUM($AB$1:AB97),"")</f>
        <v/>
      </c>
      <c r="AO97" s="115" t="str">
        <f ca="1">IF($R97=1,SUM($AC$1:AC97),"")</f>
        <v/>
      </c>
      <c r="AQ97" s="120" t="str">
        <f t="shared" si="21"/>
        <v>15:20</v>
      </c>
    </row>
    <row r="98" spans="6:43" x14ac:dyDescent="0.3">
      <c r="F98" s="115">
        <f t="shared" si="22"/>
        <v>15</v>
      </c>
      <c r="G98" s="117">
        <f t="shared" si="17"/>
        <v>25</v>
      </c>
      <c r="H98" s="118">
        <f t="shared" si="18"/>
        <v>0.64236111111111105</v>
      </c>
      <c r="K98" s="116" t="str">
        <f ca="1" xml:space="preserve"> IF(O98=1,"",RTD("cqg.rtd",,"StudyData",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/>
      </c>
      <c r="L98" s="116" t="e">
        <f ca="1">IF(K98="",NA(),RTD("cqg.rtd",,"StudyData", "(Vol("&amp;$E$12&amp;")when  (LocalYear("&amp;$E$12&amp;")="&amp;$D$1&amp;" AND LocalMonth("&amp;$E$12&amp;")="&amp;$C$1&amp;" AND LocalDay("&amp;$E$12&amp;")="&amp;$B$1&amp;" AND LocalHour("&amp;$E$12&amp;")="&amp;F98&amp;" AND LocalMinute("&amp;$E$12&amp;")="&amp;G98&amp;"))", "Bar", "", "Close", "5", "0", "", "", "","FALSE","T"))</f>
        <v>#N/A</v>
      </c>
      <c r="M98" s="116"/>
      <c r="O98" s="115">
        <f t="shared" si="19"/>
        <v>0</v>
      </c>
      <c r="R98" s="115">
        <f t="shared" ca="1" si="20"/>
        <v>1.0619999999999932</v>
      </c>
      <c r="S98" s="115" t="str">
        <f ca="1">IF(O98=1,"",RTD("cqg.rtd",,"StudyData", "(Vol("&amp;$E$13&amp;")when  (LocalYear("&amp;$E$13&amp;")="&amp;$D$2&amp;" AND LocalMonth("&amp;$E$13&amp;")="&amp;$C$2&amp;" AND LocalDay("&amp;$E$13&amp;")="&amp;$B$2&amp;" AND LocalHour("&amp;$E$13&amp;")="&amp;F98&amp;" AND LocalMinute("&amp;$E$13&amp;")="&amp;G98&amp;"))", "Bar", "", "Close", "5", "0", "", "", "","FALSE","T"))</f>
        <v/>
      </c>
      <c r="T98" s="115">
        <f ca="1">IF(O98=1,"",RTD("cqg.rtd",,"StudyData", "(Vol("&amp;$E$14&amp;")when  (LocalYear("&amp;$E$14&amp;")="&amp;$D$3&amp;" AND LocalMonth("&amp;$E$14&amp;")="&amp;$C$3&amp;" AND LocalDay("&amp;$E$14&amp;")="&amp;$B$3&amp;" AND LocalHour("&amp;$E$14&amp;")="&amp;F98&amp;" AND LocalMinute("&amp;$E$14&amp;")="&amp;G98&amp;"))", "Bar", "", "Close", "5", "0", "", "", "","FALSE","T"))</f>
        <v>25</v>
      </c>
      <c r="U98" s="115">
        <f ca="1">IF(O98=1,"",RTD("cqg.rtd",,"StudyData", "(Vol("&amp;$E$15&amp;")when  (LocalYear("&amp;$E$15&amp;")="&amp;$D$4&amp;" AND LocalMonth("&amp;$E$15&amp;")="&amp;$C$4&amp;" AND LocalDay("&amp;$E$15&amp;")="&amp;$B$4&amp;" AND LocalHour("&amp;$E$15&amp;")="&amp;F98&amp;" AND LocalMinute("&amp;$E$15&amp;")="&amp;G98&amp;"))", "Bar", "", "Close", "5", "0", "", "", "","FALSE","T"))</f>
        <v>73</v>
      </c>
      <c r="V98" s="115">
        <f ca="1">IF(O98=1,"",RTD("cqg.rtd",,"StudyData", "(Vol("&amp;$E$16&amp;")when  (LocalYear("&amp;$E$16&amp;")="&amp;$D$5&amp;" AND LocalMonth("&amp;$E$16&amp;")="&amp;$C$5&amp;" AND LocalDay("&amp;$E$16&amp;")="&amp;$B$5&amp;" AND LocalHour("&amp;$E$16&amp;")="&amp;F98&amp;" AND LocalMinute("&amp;$E$16&amp;")="&amp;G98&amp;"))", "Bar", "", "Close", "5", "0", "", "", "","FALSE","T"))</f>
        <v>107</v>
      </c>
      <c r="W98" s="115">
        <f ca="1">IF(O98=1,"",RTD("cqg.rtd",,"StudyData", "(Vol("&amp;$E$17&amp;")when  (LocalYear("&amp;$E$17&amp;")="&amp;$D$6&amp;" AND LocalMonth("&amp;$E$17&amp;")="&amp;$C$6&amp;" AND LocalDay("&amp;$E$17&amp;")="&amp;$B$6&amp;" AND LocalHour("&amp;$E$17&amp;")="&amp;F98&amp;" AND LocalMinute("&amp;$E$17&amp;")="&amp;G98&amp;"))", "Bar", "", "Close", "5", "0", "", "", "","FALSE","T"))</f>
        <v>105</v>
      </c>
      <c r="X98" s="115">
        <f ca="1">IF(O98=1,"",RTD("cqg.rtd",,"StudyData", "(Vol("&amp;$E$18&amp;")when  (LocalYear("&amp;$E$18&amp;")="&amp;$D$7&amp;" AND LocalMonth("&amp;$E$18&amp;")="&amp;$C$7&amp;" AND LocalDay("&amp;$E$18&amp;")="&amp;$B$7&amp;" AND LocalHour("&amp;$E$18&amp;")="&amp;F98&amp;" AND LocalMinute("&amp;$E$18&amp;")="&amp;G98&amp;"))", "Bar", "", "Close", "5", "0", "", "", "","FALSE","T"))</f>
        <v>66</v>
      </c>
      <c r="Y98" s="115">
        <f ca="1">IF(O98=1,"",RTD("cqg.rtd",,"StudyData", "(Vol("&amp;$E$19&amp;")when  (LocalYear("&amp;$E$19&amp;")="&amp;$D$8&amp;" AND LocalMonth("&amp;$E$19&amp;")="&amp;$C$8&amp;" AND LocalDay("&amp;$E$19&amp;")="&amp;$B$8&amp;" AND LocalHour("&amp;$E$19&amp;")="&amp;F98&amp;" AND LocalMinute("&amp;$E$19&amp;")="&amp;G98&amp;"))", "Bar", "", "Close", "5", "0", "", "", "","FALSE","T"))</f>
        <v>272</v>
      </c>
      <c r="Z98" s="115">
        <f ca="1">IF(O98=1,"",RTD("cqg.rtd",,"StudyData", "(Vol("&amp;$E$20&amp;")when  (LocalYear("&amp;$E$20&amp;")="&amp;$D$9&amp;" AND LocalMonth("&amp;$E$20&amp;")="&amp;$C$9&amp;" AND LocalDay("&amp;$E$20&amp;")="&amp;$B$9&amp;" AND LocalHour("&amp;$E$20&amp;")="&amp;F98&amp;" AND LocalMinute("&amp;$E$20&amp;")="&amp;G98&amp;"))", "Bar", "", "Close", "5", "0", "", "", "","FALSE","T"))</f>
        <v>21</v>
      </c>
      <c r="AA98" s="115">
        <f ca="1">IF(O98=1,"",RTD("cqg.rtd",,"StudyData", "(Vol("&amp;$E$21&amp;")when  (LocalYear("&amp;$E$21&amp;")="&amp;$D$10&amp;" AND LocalMonth("&amp;$E$21&amp;")="&amp;$C$10&amp;" AND LocalDay("&amp;$E$21&amp;")="&amp;$B$10&amp;" AND LocalHour("&amp;$E$21&amp;")="&amp;F98&amp;" AND LocalMinute("&amp;$E$21&amp;")="&amp;G98&amp;"))", "Bar", "", "Close", "5", "0", "", "", "","FALSE","T"))</f>
        <v>46</v>
      </c>
      <c r="AB98" s="115">
        <f ca="1">IF(O98=1,"",RTD("cqg.rtd",,"StudyData", "(Vol("&amp;$E$21&amp;")when  (LocalYear("&amp;$E$21&amp;")="&amp;$D$11&amp;" AND LocalMonth("&amp;$E$21&amp;")="&amp;$C$11&amp;" AND LocalDay("&amp;$E$21&amp;")="&amp;$B$11&amp;" AND LocalHour("&amp;$E$21&amp;")="&amp;F98&amp;" AND LocalMinute("&amp;$E$21&amp;")="&amp;G98&amp;"))", "Bar", "", "Close", "5", "0", "", "", "","FALSE","T"))</f>
        <v>57</v>
      </c>
      <c r="AC98" s="116" t="str">
        <f t="shared" ca="1" si="16"/>
        <v/>
      </c>
      <c r="AE98" s="115" t="str">
        <f ca="1">IF($R98=1,SUM($S$1:S98),"")</f>
        <v/>
      </c>
      <c r="AF98" s="115" t="str">
        <f ca="1">IF($R98=1,SUM($T$1:T98),"")</f>
        <v/>
      </c>
      <c r="AG98" s="115" t="str">
        <f ca="1">IF($R98=1,SUM($U$1:U98),"")</f>
        <v/>
      </c>
      <c r="AH98" s="115" t="str">
        <f ca="1">IF($R98=1,SUM($V$1:V98),"")</f>
        <v/>
      </c>
      <c r="AI98" s="115" t="str">
        <f ca="1">IF($R98=1,SUM($W$1:W98),"")</f>
        <v/>
      </c>
      <c r="AJ98" s="115" t="str">
        <f ca="1">IF($R98=1,SUM($X$1:X98),"")</f>
        <v/>
      </c>
      <c r="AK98" s="115" t="str">
        <f ca="1">IF($R98=1,SUM($Y$1:Y98),"")</f>
        <v/>
      </c>
      <c r="AL98" s="115" t="str">
        <f ca="1">IF($R98=1,SUM($Z$1:Z98),"")</f>
        <v/>
      </c>
      <c r="AM98" s="115" t="str">
        <f ca="1">IF($R98=1,SUM($AA$1:AA98),"")</f>
        <v/>
      </c>
      <c r="AN98" s="115" t="str">
        <f ca="1">IF($R98=1,SUM($AB$1:AB98),"")</f>
        <v/>
      </c>
      <c r="AO98" s="115" t="str">
        <f ca="1">IF($R98=1,SUM($AC$1:AC98),"")</f>
        <v/>
      </c>
      <c r="AQ98" s="120" t="str">
        <f t="shared" si="21"/>
        <v>15:25</v>
      </c>
    </row>
    <row r="99" spans="6:43" x14ac:dyDescent="0.3">
      <c r="F99" s="115">
        <f t="shared" si="22"/>
        <v>15</v>
      </c>
      <c r="G99" s="117">
        <f t="shared" si="17"/>
        <v>30</v>
      </c>
      <c r="H99" s="118">
        <f t="shared" si="18"/>
        <v>0.64583333333333337</v>
      </c>
      <c r="K99" s="116" t="str">
        <f xml:space="preserve"> IF(O99=1,"",RTD("cqg.rtd",,"StudyData",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/>
      </c>
      <c r="L99" s="116" t="e">
        <f>IF(K99="",NA(),RTD("cqg.rtd",,"StudyData", "(Vol("&amp;$E$12&amp;")when  (LocalYear("&amp;$E$12&amp;")="&amp;$D$1&amp;" AND LocalMonth("&amp;$E$12&amp;")="&amp;$C$1&amp;" AND LocalDay("&amp;$E$12&amp;")="&amp;$B$1&amp;" AND LocalHour("&amp;$E$12&amp;")="&amp;F99&amp;" AND LocalMinute("&amp;$E$12&amp;")="&amp;G99&amp;"))", "Bar", "", "Close", "5", "0", "", "", "","FALSE","T"))</f>
        <v>#N/A</v>
      </c>
      <c r="M99" s="116"/>
      <c r="O99" s="115">
        <f t="shared" si="19"/>
        <v>1</v>
      </c>
      <c r="R99" s="115">
        <f t="shared" ca="1" si="20"/>
        <v>1.0629999999999931</v>
      </c>
      <c r="S99" s="115" t="str">
        <f>IF(O99=1,"",RTD("cqg.rtd",,"StudyData", "(Vol("&amp;$E$13&amp;")when  (LocalYear("&amp;$E$13&amp;")="&amp;$D$2&amp;" AND LocalMonth("&amp;$E$13&amp;")="&amp;$C$2&amp;" AND LocalDay("&amp;$E$13&amp;")="&amp;$B$2&amp;" AND LocalHour("&amp;$E$13&amp;")="&amp;F99&amp;" AND LocalMinute("&amp;$E$13&amp;")="&amp;G99&amp;"))", "Bar", "", "Close", "5", "0", "", "", "","FALSE","T"))</f>
        <v/>
      </c>
      <c r="T99" s="115" t="str">
        <f>IF(O99=1,"",RTD("cqg.rtd",,"StudyData", "(Vol("&amp;$E$14&amp;")when  (LocalYear("&amp;$E$14&amp;")="&amp;$D$3&amp;" AND LocalMonth("&amp;$E$14&amp;")="&amp;$C$3&amp;" AND LocalDay("&amp;$E$14&amp;")="&amp;$B$3&amp;" AND LocalHour("&amp;$E$14&amp;")="&amp;F99&amp;" AND LocalMinute("&amp;$E$14&amp;")="&amp;G99&amp;"))", "Bar", "", "Close", "5", "0", "", "", "","FALSE","T"))</f>
        <v/>
      </c>
      <c r="U99" s="115" t="str">
        <f>IF(O99=1,"",RTD("cqg.rtd",,"StudyData", "(Vol("&amp;$E$15&amp;")when  (LocalYear("&amp;$E$15&amp;")="&amp;$D$4&amp;" AND LocalMonth("&amp;$E$15&amp;")="&amp;$C$4&amp;" AND LocalDay("&amp;$E$15&amp;")="&amp;$B$4&amp;" AND LocalHour("&amp;$E$15&amp;")="&amp;F99&amp;" AND LocalMinute("&amp;$E$15&amp;")="&amp;G99&amp;"))", "Bar", "", "Close", "5", "0", "", "", "","FALSE","T"))</f>
        <v/>
      </c>
      <c r="V99" s="115" t="str">
        <f>IF(O99=1,"",RTD("cqg.rtd",,"StudyData", "(Vol("&amp;$E$16&amp;")when  (LocalYear("&amp;$E$16&amp;")="&amp;$D$5&amp;" AND LocalMonth("&amp;$E$16&amp;")="&amp;$C$5&amp;" AND LocalDay("&amp;$E$16&amp;")="&amp;$B$5&amp;" AND LocalHour("&amp;$E$16&amp;")="&amp;F99&amp;" AND LocalMinute("&amp;$E$16&amp;")="&amp;G99&amp;"))", "Bar", "", "Close", "5", "0", "", "", "","FALSE","T"))</f>
        <v/>
      </c>
      <c r="W99" s="115" t="str">
        <f>IF(O99=1,"",RTD("cqg.rtd",,"StudyData", "(Vol("&amp;$E$17&amp;")when  (LocalYear("&amp;$E$17&amp;")="&amp;$D$6&amp;" AND LocalMonth("&amp;$E$17&amp;")="&amp;$C$6&amp;" AND LocalDay("&amp;$E$17&amp;")="&amp;$B$6&amp;" AND LocalHour("&amp;$E$17&amp;")="&amp;F99&amp;" AND LocalMinute("&amp;$E$17&amp;")="&amp;G99&amp;"))", "Bar", "", "Close", "5", "0", "", "", "","FALSE","T"))</f>
        <v/>
      </c>
      <c r="X99" s="115" t="str">
        <f>IF(O99=1,"",RTD("cqg.rtd",,"StudyData", "(Vol("&amp;$E$18&amp;")when  (LocalYear("&amp;$E$18&amp;")="&amp;$D$7&amp;" AND LocalMonth("&amp;$E$18&amp;")="&amp;$C$7&amp;" AND LocalDay("&amp;$E$18&amp;")="&amp;$B$7&amp;" AND LocalHour("&amp;$E$18&amp;")="&amp;F99&amp;" AND LocalMinute("&amp;$E$18&amp;")="&amp;G99&amp;"))", "Bar", "", "Close", "5", "0", "", "", "","FALSE","T"))</f>
        <v/>
      </c>
      <c r="Y99" s="115" t="str">
        <f>IF(O99=1,"",RTD("cqg.rtd",,"StudyData", "(Vol("&amp;$E$19&amp;")when  (LocalYear("&amp;$E$19&amp;")="&amp;$D$8&amp;" AND LocalMonth("&amp;$E$19&amp;")="&amp;$C$8&amp;" AND LocalDay("&amp;$E$19&amp;")="&amp;$B$8&amp;" AND LocalHour("&amp;$E$19&amp;")="&amp;F99&amp;" AND LocalMinute("&amp;$E$19&amp;")="&amp;G99&amp;"))", "Bar", "", "Close", "5", "0", "", "", "","FALSE","T"))</f>
        <v/>
      </c>
      <c r="Z99" s="115" t="str">
        <f>IF(O99=1,"",RTD("cqg.rtd",,"StudyData", "(Vol("&amp;$E$20&amp;")when  (LocalYear("&amp;$E$20&amp;")="&amp;$D$9&amp;" AND LocalMonth("&amp;$E$20&amp;")="&amp;$C$9&amp;" AND LocalDay("&amp;$E$20&amp;")="&amp;$B$9&amp;" AND LocalHour("&amp;$E$20&amp;")="&amp;F99&amp;" AND LocalMinute("&amp;$E$20&amp;")="&amp;G99&amp;"))", "Bar", "", "Close", "5", "0", "", "", "","FALSE","T"))</f>
        <v/>
      </c>
      <c r="AA99" s="115" t="str">
        <f>IF(O99=1,"",RTD("cqg.rtd",,"StudyData", "(Vol("&amp;$E$21&amp;")when  (LocalYear("&amp;$E$21&amp;")="&amp;$D$10&amp;" AND LocalMonth("&amp;$E$21&amp;")="&amp;$C$10&amp;" AND LocalDay("&amp;$E$21&amp;")="&amp;$B$10&amp;" AND LocalHour("&amp;$E$21&amp;")="&amp;F99&amp;" AND LocalMinute("&amp;$E$21&amp;")="&amp;G99&amp;"))", "Bar", "", "Close", "5", "0", "", "", "","FALSE","T"))</f>
        <v/>
      </c>
      <c r="AB99" s="115" t="str">
        <f>IF(O99=1,"",RTD("cqg.rtd",,"StudyData", "(Vol("&amp;$E$21&amp;")when  (LocalYear("&amp;$E$21&amp;")="&amp;$D$11&amp;" AND LocalMonth("&amp;$E$21&amp;")="&amp;$C$11&amp;" AND LocalDay("&amp;$E$21&amp;")="&amp;$B$11&amp;" AND LocalHour("&amp;$E$21&amp;")="&amp;F99&amp;" AND LocalMinute("&amp;$E$21&amp;")="&amp;G99&amp;"))", "Bar", "", "Close", "5", "0", "", "", "","FALSE","T"))</f>
        <v/>
      </c>
      <c r="AC99" s="116" t="str">
        <f t="shared" si="16"/>
        <v/>
      </c>
      <c r="AE99" s="115" t="str">
        <f ca="1">IF($R99=1,SUM($S$1:S99),"")</f>
        <v/>
      </c>
      <c r="AF99" s="115" t="str">
        <f ca="1">IF($R99=1,SUM($T$1:T99),"")</f>
        <v/>
      </c>
      <c r="AG99" s="115" t="str">
        <f ca="1">IF($R99=1,SUM($U$1:U99),"")</f>
        <v/>
      </c>
      <c r="AH99" s="115" t="str">
        <f ca="1">IF($R99=1,SUM($V$1:V99),"")</f>
        <v/>
      </c>
      <c r="AI99" s="115" t="str">
        <f ca="1">IF($R99=1,SUM($W$1:W99),"")</f>
        <v/>
      </c>
      <c r="AJ99" s="115" t="str">
        <f ca="1">IF($R99=1,SUM($X$1:X99),"")</f>
        <v/>
      </c>
      <c r="AK99" s="115" t="str">
        <f ca="1">IF($R99=1,SUM($Y$1:Y99),"")</f>
        <v/>
      </c>
      <c r="AL99" s="115" t="str">
        <f ca="1">IF($R99=1,SUM($Z$1:Z99),"")</f>
        <v/>
      </c>
      <c r="AM99" s="115" t="str">
        <f ca="1">IF($R99=1,SUM($AA$1:AA99),"")</f>
        <v/>
      </c>
      <c r="AN99" s="115" t="str">
        <f ca="1">IF($R99=1,SUM($AB$1:AB99),"")</f>
        <v/>
      </c>
      <c r="AO99" s="115" t="str">
        <f ca="1">IF($R99=1,SUM($AC$1:AC99),"")</f>
        <v/>
      </c>
      <c r="AQ99" s="120" t="str">
        <f t="shared" si="21"/>
        <v>15:30</v>
      </c>
    </row>
    <row r="100" spans="6:43" x14ac:dyDescent="0.3">
      <c r="F100" s="115">
        <f t="shared" si="22"/>
        <v>15</v>
      </c>
      <c r="G100" s="117">
        <f t="shared" si="17"/>
        <v>35</v>
      </c>
      <c r="H100" s="118">
        <f t="shared" si="18"/>
        <v>0.64930555555555558</v>
      </c>
      <c r="K100" s="116" t="str">
        <f xml:space="preserve"> IF(O100=1,"",RTD("cqg.rtd",,"StudyData",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/>
      </c>
      <c r="L100" s="116" t="e">
        <f>IF(K100="",NA(),RTD("cqg.rtd",,"StudyData", "(Vol("&amp;$E$12&amp;")when  (LocalYear("&amp;$E$12&amp;")="&amp;$D$1&amp;" AND LocalMonth("&amp;$E$12&amp;")="&amp;$C$1&amp;" AND LocalDay("&amp;$E$12&amp;")="&amp;$B$1&amp;" AND LocalHour("&amp;$E$12&amp;")="&amp;F100&amp;" AND LocalMinute("&amp;$E$12&amp;")="&amp;G100&amp;"))", "Bar", "", "Close", "5", "0", "", "", "","FALSE","T"))</f>
        <v>#N/A</v>
      </c>
      <c r="M100" s="116"/>
      <c r="O100" s="115">
        <f t="shared" si="19"/>
        <v>1</v>
      </c>
      <c r="R100" s="115">
        <f t="shared" ca="1" si="20"/>
        <v>1.063999999999993</v>
      </c>
      <c r="S100" s="115" t="str">
        <f>IF(O100=1,"",RTD("cqg.rtd",,"StudyData", "(Vol("&amp;$E$13&amp;")when  (LocalYear("&amp;$E$13&amp;")="&amp;$D$2&amp;" AND LocalMonth("&amp;$E$13&amp;")="&amp;$C$2&amp;" AND LocalDay("&amp;$E$13&amp;")="&amp;$B$2&amp;" AND LocalHour("&amp;$E$13&amp;")="&amp;F100&amp;" AND LocalMinute("&amp;$E$13&amp;")="&amp;G100&amp;"))", "Bar", "", "Close", "5", "0", "", "", "","FALSE","T"))</f>
        <v/>
      </c>
      <c r="T100" s="115" t="str">
        <f>IF(O100=1,"",RTD("cqg.rtd",,"StudyData", "(Vol("&amp;$E$14&amp;")when  (LocalYear("&amp;$E$14&amp;")="&amp;$D$3&amp;" AND LocalMonth("&amp;$E$14&amp;")="&amp;$C$3&amp;" AND LocalDay("&amp;$E$14&amp;")="&amp;$B$3&amp;" AND LocalHour("&amp;$E$14&amp;")="&amp;F100&amp;" AND LocalMinute("&amp;$E$14&amp;")="&amp;G100&amp;"))", "Bar", "", "Close", "5", "0", "", "", "","FALSE","T"))</f>
        <v/>
      </c>
      <c r="U100" s="115" t="str">
        <f>IF(O100=1,"",RTD("cqg.rtd",,"StudyData", "(Vol("&amp;$E$15&amp;")when  (LocalYear("&amp;$E$15&amp;")="&amp;$D$4&amp;" AND LocalMonth("&amp;$E$15&amp;")="&amp;$C$4&amp;" AND LocalDay("&amp;$E$15&amp;")="&amp;$B$4&amp;" AND LocalHour("&amp;$E$15&amp;")="&amp;F100&amp;" AND LocalMinute("&amp;$E$15&amp;")="&amp;G100&amp;"))", "Bar", "", "Close", "5", "0", "", "", "","FALSE","T"))</f>
        <v/>
      </c>
      <c r="V100" s="115" t="str">
        <f>IF(O100=1,"",RTD("cqg.rtd",,"StudyData", "(Vol("&amp;$E$16&amp;")when  (LocalYear("&amp;$E$16&amp;")="&amp;$D$5&amp;" AND LocalMonth("&amp;$E$16&amp;")="&amp;$C$5&amp;" AND LocalDay("&amp;$E$16&amp;")="&amp;$B$5&amp;" AND LocalHour("&amp;$E$16&amp;")="&amp;F100&amp;" AND LocalMinute("&amp;$E$16&amp;")="&amp;G100&amp;"))", "Bar", "", "Close", "5", "0", "", "", "","FALSE","T"))</f>
        <v/>
      </c>
      <c r="W100" s="115" t="str">
        <f>IF(O100=1,"",RTD("cqg.rtd",,"StudyData", "(Vol("&amp;$E$17&amp;")when  (LocalYear("&amp;$E$17&amp;")="&amp;$D$6&amp;" AND LocalMonth("&amp;$E$17&amp;")="&amp;$C$6&amp;" AND LocalDay("&amp;$E$17&amp;")="&amp;$B$6&amp;" AND LocalHour("&amp;$E$17&amp;")="&amp;F100&amp;" AND LocalMinute("&amp;$E$17&amp;")="&amp;G100&amp;"))", "Bar", "", "Close", "5", "0", "", "", "","FALSE","T"))</f>
        <v/>
      </c>
      <c r="X100" s="115" t="str">
        <f>IF(O100=1,"",RTD("cqg.rtd",,"StudyData", "(Vol("&amp;$E$18&amp;")when  (LocalYear("&amp;$E$18&amp;")="&amp;$D$7&amp;" AND LocalMonth("&amp;$E$18&amp;")="&amp;$C$7&amp;" AND LocalDay("&amp;$E$18&amp;")="&amp;$B$7&amp;" AND LocalHour("&amp;$E$18&amp;")="&amp;F100&amp;" AND LocalMinute("&amp;$E$18&amp;")="&amp;G100&amp;"))", "Bar", "", "Close", "5", "0", "", "", "","FALSE","T"))</f>
        <v/>
      </c>
      <c r="Y100" s="115" t="str">
        <f>IF(O100=1,"",RTD("cqg.rtd",,"StudyData", "(Vol("&amp;$E$19&amp;")when  (LocalYear("&amp;$E$19&amp;")="&amp;$D$8&amp;" AND LocalMonth("&amp;$E$19&amp;")="&amp;$C$8&amp;" AND LocalDay("&amp;$E$19&amp;")="&amp;$B$8&amp;" AND LocalHour("&amp;$E$19&amp;")="&amp;F100&amp;" AND LocalMinute("&amp;$E$19&amp;")="&amp;G100&amp;"))", "Bar", "", "Close", "5", "0", "", "", "","FALSE","T"))</f>
        <v/>
      </c>
      <c r="Z100" s="115" t="str">
        <f>IF(O100=1,"",RTD("cqg.rtd",,"StudyData", "(Vol("&amp;$E$20&amp;")when  (LocalYear("&amp;$E$20&amp;")="&amp;$D$9&amp;" AND LocalMonth("&amp;$E$20&amp;")="&amp;$C$9&amp;" AND LocalDay("&amp;$E$20&amp;")="&amp;$B$9&amp;" AND LocalHour("&amp;$E$20&amp;")="&amp;F100&amp;" AND LocalMinute("&amp;$E$20&amp;")="&amp;G100&amp;"))", "Bar", "", "Close", "5", "0", "", "", "","FALSE","T"))</f>
        <v/>
      </c>
      <c r="AA100" s="115" t="str">
        <f>IF(O100=1,"",RTD("cqg.rtd",,"StudyData", "(Vol("&amp;$E$21&amp;")when  (LocalYear("&amp;$E$21&amp;")="&amp;$D$10&amp;" AND LocalMonth("&amp;$E$21&amp;")="&amp;$C$10&amp;" AND LocalDay("&amp;$E$21&amp;")="&amp;$B$10&amp;" AND LocalHour("&amp;$E$21&amp;")="&amp;F100&amp;" AND LocalMinute("&amp;$E$21&amp;")="&amp;G100&amp;"))", "Bar", "", "Close", "5", "0", "", "", "","FALSE","T"))</f>
        <v/>
      </c>
      <c r="AB100" s="115" t="str">
        <f>IF(O100=1,"",RTD("cqg.rtd",,"StudyData", "(Vol("&amp;$E$21&amp;")when  (LocalYear("&amp;$E$21&amp;")="&amp;$D$11&amp;" AND LocalMonth("&amp;$E$21&amp;")="&amp;$C$11&amp;" AND LocalDay("&amp;$E$21&amp;")="&amp;$B$11&amp;" AND LocalHour("&amp;$E$21&amp;")="&amp;F100&amp;" AND LocalMinute("&amp;$E$21&amp;")="&amp;G100&amp;"))", "Bar", "", "Close", "5", "0", "", "", "","FALSE","T"))</f>
        <v/>
      </c>
      <c r="AC100" s="116" t="str">
        <f t="shared" si="16"/>
        <v/>
      </c>
      <c r="AE100" s="115" t="str">
        <f ca="1">IF($R100=1,SUM($S$1:S100),"")</f>
        <v/>
      </c>
      <c r="AF100" s="115" t="str">
        <f ca="1">IF($R100=1,SUM($T$1:T100),"")</f>
        <v/>
      </c>
      <c r="AG100" s="115" t="str">
        <f ca="1">IF($R100=1,SUM($U$1:U100),"")</f>
        <v/>
      </c>
      <c r="AH100" s="115" t="str">
        <f ca="1">IF($R100=1,SUM($V$1:V100),"")</f>
        <v/>
      </c>
      <c r="AI100" s="115" t="str">
        <f ca="1">IF($R100=1,SUM($W$1:W100),"")</f>
        <v/>
      </c>
      <c r="AJ100" s="115" t="str">
        <f ca="1">IF($R100=1,SUM($X$1:X100),"")</f>
        <v/>
      </c>
      <c r="AK100" s="115" t="str">
        <f ca="1">IF($R100=1,SUM($Y$1:Y100),"")</f>
        <v/>
      </c>
      <c r="AL100" s="115" t="str">
        <f ca="1">IF($R100=1,SUM($Z$1:Z100),"")</f>
        <v/>
      </c>
      <c r="AM100" s="115" t="str">
        <f ca="1">IF($R100=1,SUM($AA$1:AA100),"")</f>
        <v/>
      </c>
      <c r="AN100" s="115" t="str">
        <f ca="1">IF($R100=1,SUM($AB$1:AB100),"")</f>
        <v/>
      </c>
      <c r="AO100" s="115" t="str">
        <f ca="1">IF($R100=1,SUM($AC$1:AC100),"")</f>
        <v/>
      </c>
      <c r="AQ100" s="120" t="str">
        <f t="shared" si="21"/>
        <v>15:35</v>
      </c>
    </row>
    <row r="101" spans="6:43" x14ac:dyDescent="0.3">
      <c r="F101" s="115">
        <f t="shared" si="22"/>
        <v>15</v>
      </c>
      <c r="G101" s="117">
        <f t="shared" si="17"/>
        <v>40</v>
      </c>
      <c r="H101" s="118">
        <f t="shared" si="18"/>
        <v>0.65277777777777779</v>
      </c>
      <c r="K101" s="116" t="str">
        <f xml:space="preserve"> IF(O101=1,"",RTD("cqg.rtd",,"StudyData",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/>
      </c>
      <c r="L101" s="116" t="e">
        <f>IF(K101="",NA(),RTD("cqg.rtd",,"StudyData", "(Vol("&amp;$E$12&amp;")when  (LocalYear("&amp;$E$12&amp;")="&amp;$D$1&amp;" AND LocalMonth("&amp;$E$12&amp;")="&amp;$C$1&amp;" AND LocalDay("&amp;$E$12&amp;")="&amp;$B$1&amp;" AND LocalHour("&amp;$E$12&amp;")="&amp;F101&amp;" AND LocalMinute("&amp;$E$12&amp;")="&amp;G101&amp;"))", "Bar", "", "Close", "5", "0", "", "", "","FALSE","T"))</f>
        <v>#N/A</v>
      </c>
      <c r="M101" s="116"/>
      <c r="O101" s="115">
        <f t="shared" si="19"/>
        <v>1</v>
      </c>
      <c r="R101" s="115">
        <f t="shared" ca="1" si="20"/>
        <v>1.0649999999999928</v>
      </c>
      <c r="S101" s="115" t="str">
        <f>IF(O101=1,"",RTD("cqg.rtd",,"StudyData", "(Vol("&amp;$E$13&amp;")when  (LocalYear("&amp;$E$13&amp;")="&amp;$D$2&amp;" AND LocalMonth("&amp;$E$13&amp;")="&amp;$C$2&amp;" AND LocalDay("&amp;$E$13&amp;")="&amp;$B$2&amp;" AND LocalHour("&amp;$E$13&amp;")="&amp;F101&amp;" AND LocalMinute("&amp;$E$13&amp;")="&amp;G101&amp;"))", "Bar", "", "Close", "5", "0", "", "", "","FALSE","T"))</f>
        <v/>
      </c>
      <c r="T101" s="115" t="str">
        <f>IF(O101=1,"",RTD("cqg.rtd",,"StudyData", "(Vol("&amp;$E$14&amp;")when  (LocalYear("&amp;$E$14&amp;")="&amp;$D$3&amp;" AND LocalMonth("&amp;$E$14&amp;")="&amp;$C$3&amp;" AND LocalDay("&amp;$E$14&amp;")="&amp;$B$3&amp;" AND LocalHour("&amp;$E$14&amp;")="&amp;F101&amp;" AND LocalMinute("&amp;$E$14&amp;")="&amp;G101&amp;"))", "Bar", "", "Close", "5", "0", "", "", "","FALSE","T"))</f>
        <v/>
      </c>
      <c r="U101" s="115" t="str">
        <f>IF(O101=1,"",RTD("cqg.rtd",,"StudyData", "(Vol("&amp;$E$15&amp;")when  (LocalYear("&amp;$E$15&amp;")="&amp;$D$4&amp;" AND LocalMonth("&amp;$E$15&amp;")="&amp;$C$4&amp;" AND LocalDay("&amp;$E$15&amp;")="&amp;$B$4&amp;" AND LocalHour("&amp;$E$15&amp;")="&amp;F101&amp;" AND LocalMinute("&amp;$E$15&amp;")="&amp;G101&amp;"))", "Bar", "", "Close", "5", "0", "", "", "","FALSE","T"))</f>
        <v/>
      </c>
      <c r="V101" s="115" t="str">
        <f>IF(O101=1,"",RTD("cqg.rtd",,"StudyData", "(Vol("&amp;$E$16&amp;")when  (LocalYear("&amp;$E$16&amp;")="&amp;$D$5&amp;" AND LocalMonth("&amp;$E$16&amp;")="&amp;$C$5&amp;" AND LocalDay("&amp;$E$16&amp;")="&amp;$B$5&amp;" AND LocalHour("&amp;$E$16&amp;")="&amp;F101&amp;" AND LocalMinute("&amp;$E$16&amp;")="&amp;G101&amp;"))", "Bar", "", "Close", "5", "0", "", "", "","FALSE","T"))</f>
        <v/>
      </c>
      <c r="W101" s="115" t="str">
        <f>IF(O101=1,"",RTD("cqg.rtd",,"StudyData", "(Vol("&amp;$E$17&amp;")when  (LocalYear("&amp;$E$17&amp;")="&amp;$D$6&amp;" AND LocalMonth("&amp;$E$17&amp;")="&amp;$C$6&amp;" AND LocalDay("&amp;$E$17&amp;")="&amp;$B$6&amp;" AND LocalHour("&amp;$E$17&amp;")="&amp;F101&amp;" AND LocalMinute("&amp;$E$17&amp;")="&amp;G101&amp;"))", "Bar", "", "Close", "5", "0", "", "", "","FALSE","T"))</f>
        <v/>
      </c>
      <c r="X101" s="115" t="str">
        <f>IF(O101=1,"",RTD("cqg.rtd",,"StudyData", "(Vol("&amp;$E$18&amp;")when  (LocalYear("&amp;$E$18&amp;")="&amp;$D$7&amp;" AND LocalMonth("&amp;$E$18&amp;")="&amp;$C$7&amp;" AND LocalDay("&amp;$E$18&amp;")="&amp;$B$7&amp;" AND LocalHour("&amp;$E$18&amp;")="&amp;F101&amp;" AND LocalMinute("&amp;$E$18&amp;")="&amp;G101&amp;"))", "Bar", "", "Close", "5", "0", "", "", "","FALSE","T"))</f>
        <v/>
      </c>
      <c r="Y101" s="115" t="str">
        <f>IF(O101=1,"",RTD("cqg.rtd",,"StudyData", "(Vol("&amp;$E$19&amp;")when  (LocalYear("&amp;$E$19&amp;")="&amp;$D$8&amp;" AND LocalMonth("&amp;$E$19&amp;")="&amp;$C$8&amp;" AND LocalDay("&amp;$E$19&amp;")="&amp;$B$8&amp;" AND LocalHour("&amp;$E$19&amp;")="&amp;F101&amp;" AND LocalMinute("&amp;$E$19&amp;")="&amp;G101&amp;"))", "Bar", "", "Close", "5", "0", "", "", "","FALSE","T"))</f>
        <v/>
      </c>
      <c r="Z101" s="115" t="str">
        <f>IF(O101=1,"",RTD("cqg.rtd",,"StudyData", "(Vol("&amp;$E$20&amp;")when  (LocalYear("&amp;$E$20&amp;")="&amp;$D$9&amp;" AND LocalMonth("&amp;$E$20&amp;")="&amp;$C$9&amp;" AND LocalDay("&amp;$E$20&amp;")="&amp;$B$9&amp;" AND LocalHour("&amp;$E$20&amp;")="&amp;F101&amp;" AND LocalMinute("&amp;$E$20&amp;")="&amp;G101&amp;"))", "Bar", "", "Close", "5", "0", "", "", "","FALSE","T"))</f>
        <v/>
      </c>
      <c r="AA101" s="115" t="str">
        <f>IF(O101=1,"",RTD("cqg.rtd",,"StudyData", "(Vol("&amp;$E$21&amp;")when  (LocalYear("&amp;$E$21&amp;")="&amp;$D$10&amp;" AND LocalMonth("&amp;$E$21&amp;")="&amp;$C$10&amp;" AND LocalDay("&amp;$E$21&amp;")="&amp;$B$10&amp;" AND LocalHour("&amp;$E$21&amp;")="&amp;F101&amp;" AND LocalMinute("&amp;$E$21&amp;")="&amp;G101&amp;"))", "Bar", "", "Close", "5", "0", "", "", "","FALSE","T"))</f>
        <v/>
      </c>
      <c r="AB101" s="115" t="str">
        <f>IF(O101=1,"",RTD("cqg.rtd",,"StudyData", "(Vol("&amp;$E$21&amp;")when  (LocalYear("&amp;$E$21&amp;")="&amp;$D$11&amp;" AND LocalMonth("&amp;$E$21&amp;")="&amp;$C$11&amp;" AND LocalDay("&amp;$E$21&amp;")="&amp;$B$11&amp;" AND LocalHour("&amp;$E$21&amp;")="&amp;F101&amp;" AND LocalMinute("&amp;$E$21&amp;")="&amp;G101&amp;"))", "Bar", "", "Close", "5", "0", "", "", "","FALSE","T"))</f>
        <v/>
      </c>
      <c r="AC101" s="116" t="str">
        <f t="shared" si="16"/>
        <v/>
      </c>
      <c r="AE101" s="115" t="str">
        <f ca="1">IF($R101=1,SUM($S$1:S101),"")</f>
        <v/>
      </c>
      <c r="AF101" s="115" t="str">
        <f ca="1">IF($R101=1,SUM($T$1:T101),"")</f>
        <v/>
      </c>
      <c r="AG101" s="115" t="str">
        <f ca="1">IF($R101=1,SUM($U$1:U101),"")</f>
        <v/>
      </c>
      <c r="AH101" s="115" t="str">
        <f ca="1">IF($R101=1,SUM($V$1:V101),"")</f>
        <v/>
      </c>
      <c r="AI101" s="115" t="str">
        <f ca="1">IF($R101=1,SUM($W$1:W101),"")</f>
        <v/>
      </c>
      <c r="AJ101" s="115" t="str">
        <f ca="1">IF($R101=1,SUM($X$1:X101),"")</f>
        <v/>
      </c>
      <c r="AK101" s="115" t="str">
        <f ca="1">IF($R101=1,SUM($Y$1:Y101),"")</f>
        <v/>
      </c>
      <c r="AL101" s="115" t="str">
        <f ca="1">IF($R101=1,SUM($Z$1:Z101),"")</f>
        <v/>
      </c>
      <c r="AM101" s="115" t="str">
        <f ca="1">IF($R101=1,SUM($AA$1:AA101),"")</f>
        <v/>
      </c>
      <c r="AN101" s="115" t="str">
        <f ca="1">IF($R101=1,SUM($AB$1:AB101),"")</f>
        <v/>
      </c>
      <c r="AO101" s="115" t="str">
        <f ca="1">IF($R101=1,SUM($AC$1:AC101),"")</f>
        <v/>
      </c>
      <c r="AQ101" s="120" t="str">
        <f t="shared" si="21"/>
        <v>15:40</v>
      </c>
    </row>
    <row r="102" spans="6:43" x14ac:dyDescent="0.3">
      <c r="F102" s="115">
        <f t="shared" si="22"/>
        <v>15</v>
      </c>
      <c r="G102" s="117">
        <f t="shared" si="17"/>
        <v>45</v>
      </c>
      <c r="H102" s="118">
        <f t="shared" si="18"/>
        <v>0.65625</v>
      </c>
      <c r="K102" s="116" t="str">
        <f xml:space="preserve"> IF(O102=1,"",RTD("cqg.rtd",,"StudyData",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/>
      </c>
      <c r="L102" s="116" t="e">
        <f>IF(K102="",NA(),RTD("cqg.rtd",,"StudyData", "(Vol("&amp;$E$12&amp;")when  (LocalYear("&amp;$E$12&amp;")="&amp;$D$1&amp;" AND LocalMonth("&amp;$E$12&amp;")="&amp;$C$1&amp;" AND LocalDay("&amp;$E$12&amp;")="&amp;$B$1&amp;" AND LocalHour("&amp;$E$12&amp;")="&amp;F102&amp;" AND LocalMinute("&amp;$E$12&amp;")="&amp;G102&amp;"))", "Bar", "", "Close", "5", "0", "", "", "","FALSE","T"))</f>
        <v>#N/A</v>
      </c>
      <c r="O102" s="115">
        <f t="shared" si="19"/>
        <v>1</v>
      </c>
      <c r="R102" s="115">
        <f t="shared" ca="1" si="20"/>
        <v>1.0659999999999927</v>
      </c>
      <c r="S102" s="115" t="str">
        <f>IF(O102=1,"",RTD("cqg.rtd",,"StudyData", "(Vol("&amp;$E$13&amp;")when  (LocalYear("&amp;$E$13&amp;")="&amp;$D$2&amp;" AND LocalMonth("&amp;$E$13&amp;")="&amp;$C$2&amp;" AND LocalDay("&amp;$E$13&amp;")="&amp;$B$2&amp;" AND LocalHour("&amp;$E$13&amp;")="&amp;F102&amp;" AND LocalMinute("&amp;$E$13&amp;")="&amp;G102&amp;"))", "Bar", "", "Close", "5", "0", "", "", "","FALSE","T"))</f>
        <v/>
      </c>
      <c r="T102" s="115" t="str">
        <f>IF(O102=1,"",RTD("cqg.rtd",,"StudyData", "(Vol("&amp;$E$14&amp;")when  (LocalYear("&amp;$E$14&amp;")="&amp;$D$3&amp;" AND LocalMonth("&amp;$E$14&amp;")="&amp;$C$3&amp;" AND LocalDay("&amp;$E$14&amp;")="&amp;$B$3&amp;" AND LocalHour("&amp;$E$14&amp;")="&amp;F102&amp;" AND LocalMinute("&amp;$E$14&amp;")="&amp;G102&amp;"))", "Bar", "", "Close", "5", "0", "", "", "","FALSE","T"))</f>
        <v/>
      </c>
      <c r="U102" s="115" t="str">
        <f>IF(O102=1,"",RTD("cqg.rtd",,"StudyData", "(Vol("&amp;$E$15&amp;")when  (LocalYear("&amp;$E$15&amp;")="&amp;$D$4&amp;" AND LocalMonth("&amp;$E$15&amp;")="&amp;$C$4&amp;" AND LocalDay("&amp;$E$15&amp;")="&amp;$B$4&amp;" AND LocalHour("&amp;$E$15&amp;")="&amp;F102&amp;" AND LocalMinute("&amp;$E$15&amp;")="&amp;G102&amp;"))", "Bar", "", "Close", "5", "0", "", "", "","FALSE","T"))</f>
        <v/>
      </c>
      <c r="V102" s="115" t="str">
        <f>IF(O102=1,"",RTD("cqg.rtd",,"StudyData", "(Vol("&amp;$E$16&amp;")when  (LocalYear("&amp;$E$16&amp;")="&amp;$D$5&amp;" AND LocalMonth("&amp;$E$16&amp;")="&amp;$C$5&amp;" AND LocalDay("&amp;$E$16&amp;")="&amp;$B$5&amp;" AND LocalHour("&amp;$E$16&amp;")="&amp;F102&amp;" AND LocalMinute("&amp;$E$16&amp;")="&amp;G102&amp;"))", "Bar", "", "Close", "5", "0", "", "", "","FALSE","T"))</f>
        <v/>
      </c>
      <c r="W102" s="115" t="str">
        <f>IF(O102=1,"",RTD("cqg.rtd",,"StudyData", "(Vol("&amp;$E$17&amp;")when  (LocalYear("&amp;$E$17&amp;")="&amp;$D$6&amp;" AND LocalMonth("&amp;$E$17&amp;")="&amp;$C$6&amp;" AND LocalDay("&amp;$E$17&amp;")="&amp;$B$6&amp;" AND LocalHour("&amp;$E$17&amp;")="&amp;F102&amp;" AND LocalMinute("&amp;$E$17&amp;")="&amp;G102&amp;"))", "Bar", "", "Close", "5", "0", "", "", "","FALSE","T"))</f>
        <v/>
      </c>
      <c r="X102" s="115" t="str">
        <f>IF(O102=1,"",RTD("cqg.rtd",,"StudyData", "(Vol("&amp;$E$18&amp;")when  (LocalYear("&amp;$E$18&amp;")="&amp;$D$7&amp;" AND LocalMonth("&amp;$E$18&amp;")="&amp;$C$7&amp;" AND LocalDay("&amp;$E$18&amp;")="&amp;$B$7&amp;" AND LocalHour("&amp;$E$18&amp;")="&amp;F102&amp;" AND LocalMinute("&amp;$E$18&amp;")="&amp;G102&amp;"))", "Bar", "", "Close", "5", "0", "", "", "","FALSE","T"))</f>
        <v/>
      </c>
      <c r="Y102" s="115" t="str">
        <f>IF(O102=1,"",RTD("cqg.rtd",,"StudyData", "(Vol("&amp;$E$19&amp;")when  (LocalYear("&amp;$E$19&amp;")="&amp;$D$8&amp;" AND LocalMonth("&amp;$E$19&amp;")="&amp;$C$8&amp;" AND LocalDay("&amp;$E$19&amp;")="&amp;$B$8&amp;" AND LocalHour("&amp;$E$19&amp;")="&amp;F102&amp;" AND LocalMinute("&amp;$E$19&amp;")="&amp;G102&amp;"))", "Bar", "", "Close", "5", "0", "", "", "","FALSE","T"))</f>
        <v/>
      </c>
      <c r="Z102" s="115" t="str">
        <f>IF(O102=1,"",RTD("cqg.rtd",,"StudyData", "(Vol("&amp;$E$20&amp;")when  (LocalYear("&amp;$E$20&amp;")="&amp;$D$9&amp;" AND LocalMonth("&amp;$E$20&amp;")="&amp;$C$9&amp;" AND LocalDay("&amp;$E$20&amp;")="&amp;$B$9&amp;" AND LocalHour("&amp;$E$20&amp;")="&amp;F102&amp;" AND LocalMinute("&amp;$E$20&amp;")="&amp;G102&amp;"))", "Bar", "", "Close", "5", "0", "", "", "","FALSE","T"))</f>
        <v/>
      </c>
      <c r="AA102" s="115" t="str">
        <f>IF(O102=1,"",RTD("cqg.rtd",,"StudyData", "(Vol("&amp;$E$21&amp;")when  (LocalYear("&amp;$E$21&amp;")="&amp;$D$10&amp;" AND LocalMonth("&amp;$E$21&amp;")="&amp;$C$10&amp;" AND LocalDay("&amp;$E$21&amp;")="&amp;$B$10&amp;" AND LocalHour("&amp;$E$21&amp;")="&amp;F102&amp;" AND LocalMinute("&amp;$E$21&amp;")="&amp;G102&amp;"))", "Bar", "", "Close", "5", "0", "", "", "","FALSE","T"))</f>
        <v/>
      </c>
      <c r="AB102" s="115" t="str">
        <f>IF(O102=1,"",RTD("cqg.rtd",,"StudyData", "(Vol("&amp;$E$21&amp;")when  (LocalYear("&amp;$E$21&amp;")="&amp;$D$11&amp;" AND LocalMonth("&amp;$E$21&amp;")="&amp;$C$11&amp;" AND LocalDay("&amp;$E$21&amp;")="&amp;$B$11&amp;" AND LocalHour("&amp;$E$21&amp;")="&amp;F102&amp;" AND LocalMinute("&amp;$E$21&amp;")="&amp;G102&amp;"))", "Bar", "", "Close", "5", "0", "", "", "","FALSE","T"))</f>
        <v/>
      </c>
      <c r="AC102" s="116" t="str">
        <f t="shared" si="16"/>
        <v/>
      </c>
      <c r="AE102" s="115" t="str">
        <f ca="1">IF($R102=1,SUM($S$1:S102),"")</f>
        <v/>
      </c>
      <c r="AF102" s="115" t="str">
        <f ca="1">IF($R102=1,SUM($T$1:T102),"")</f>
        <v/>
      </c>
      <c r="AG102" s="115" t="str">
        <f ca="1">IF($R102=1,SUM($U$1:U102),"")</f>
        <v/>
      </c>
      <c r="AH102" s="115" t="str">
        <f ca="1">IF($R102=1,SUM($V$1:V102),"")</f>
        <v/>
      </c>
      <c r="AI102" s="115" t="str">
        <f ca="1">IF($R102=1,SUM($W$1:W102),"")</f>
        <v/>
      </c>
      <c r="AJ102" s="115" t="str">
        <f ca="1">IF($R102=1,SUM($X$1:X102),"")</f>
        <v/>
      </c>
      <c r="AK102" s="115" t="str">
        <f ca="1">IF($R102=1,SUM($Y$1:Y102),"")</f>
        <v/>
      </c>
      <c r="AL102" s="115" t="str">
        <f ca="1">IF($R102=1,SUM($Z$1:Z102),"")</f>
        <v/>
      </c>
      <c r="AM102" s="115" t="str">
        <f ca="1">IF($R102=1,SUM($AA$1:AA102),"")</f>
        <v/>
      </c>
      <c r="AN102" s="115" t="str">
        <f ca="1">IF($R102=1,SUM($AB$1:AB102),"")</f>
        <v/>
      </c>
      <c r="AO102" s="115" t="str">
        <f ca="1">IF($R102=1,SUM($AC$1:AC102),"")</f>
        <v/>
      </c>
      <c r="AQ102" s="120" t="str">
        <f t="shared" si="21"/>
        <v>15:45</v>
      </c>
    </row>
    <row r="103" spans="6:43" x14ac:dyDescent="0.3">
      <c r="F103" s="115">
        <f t="shared" si="22"/>
        <v>15</v>
      </c>
      <c r="G103" s="117">
        <f t="shared" si="17"/>
        <v>50</v>
      </c>
      <c r="H103" s="118">
        <f t="shared" si="18"/>
        <v>0.65972222222222221</v>
      </c>
      <c r="K103" s="116" t="str">
        <f xml:space="preserve"> IF(O103=1,"",RTD("cqg.rtd",,"StudyData",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/>
      </c>
      <c r="L103" s="116" t="e">
        <f>IF(K103="",NA(),RTD("cqg.rtd",,"StudyData", "(Vol("&amp;$E$12&amp;")when  (LocalYear("&amp;$E$12&amp;")="&amp;$D$1&amp;" AND LocalMonth("&amp;$E$12&amp;")="&amp;$C$1&amp;" AND LocalDay("&amp;$E$12&amp;")="&amp;$B$1&amp;" AND LocalHour("&amp;$E$12&amp;")="&amp;F103&amp;" AND LocalMinute("&amp;$E$12&amp;")="&amp;G103&amp;"))", "Bar", "", "Close", "5", "0", "", "", "","FALSE","T"))</f>
        <v>#N/A</v>
      </c>
      <c r="O103" s="115">
        <f t="shared" si="19"/>
        <v>1</v>
      </c>
      <c r="R103" s="115">
        <f t="shared" ca="1" si="20"/>
        <v>1.0669999999999926</v>
      </c>
      <c r="S103" s="115" t="str">
        <f>IF(O103=1,"",RTD("cqg.rtd",,"StudyData", "(Vol("&amp;$E$13&amp;")when  (LocalYear("&amp;$E$13&amp;")="&amp;$D$2&amp;" AND LocalMonth("&amp;$E$13&amp;")="&amp;$C$2&amp;" AND LocalDay("&amp;$E$13&amp;")="&amp;$B$2&amp;" AND LocalHour("&amp;$E$13&amp;")="&amp;F103&amp;" AND LocalMinute("&amp;$E$13&amp;")="&amp;G103&amp;"))", "Bar", "", "Close", "5", "0", "", "", "","FALSE","T"))</f>
        <v/>
      </c>
      <c r="T103" s="115" t="str">
        <f>IF(O103=1,"",RTD("cqg.rtd",,"StudyData", "(Vol("&amp;$E$14&amp;")when  (LocalYear("&amp;$E$14&amp;")="&amp;$D$3&amp;" AND LocalMonth("&amp;$E$14&amp;")="&amp;$C$3&amp;" AND LocalDay("&amp;$E$14&amp;")="&amp;$B$3&amp;" AND LocalHour("&amp;$E$14&amp;")="&amp;F103&amp;" AND LocalMinute("&amp;$E$14&amp;")="&amp;G103&amp;"))", "Bar", "", "Close", "5", "0", "", "", "","FALSE","T"))</f>
        <v/>
      </c>
      <c r="U103" s="115" t="str">
        <f>IF(O103=1,"",RTD("cqg.rtd",,"StudyData", "(Vol("&amp;$E$15&amp;")when  (LocalYear("&amp;$E$15&amp;")="&amp;$D$4&amp;" AND LocalMonth("&amp;$E$15&amp;")="&amp;$C$4&amp;" AND LocalDay("&amp;$E$15&amp;")="&amp;$B$4&amp;" AND LocalHour("&amp;$E$15&amp;")="&amp;F103&amp;" AND LocalMinute("&amp;$E$15&amp;")="&amp;G103&amp;"))", "Bar", "", "Close", "5", "0", "", "", "","FALSE","T"))</f>
        <v/>
      </c>
      <c r="V103" s="115" t="str">
        <f>IF(O103=1,"",RTD("cqg.rtd",,"StudyData", "(Vol("&amp;$E$16&amp;")when  (LocalYear("&amp;$E$16&amp;")="&amp;$D$5&amp;" AND LocalMonth("&amp;$E$16&amp;")="&amp;$C$5&amp;" AND LocalDay("&amp;$E$16&amp;")="&amp;$B$5&amp;" AND LocalHour("&amp;$E$16&amp;")="&amp;F103&amp;" AND LocalMinute("&amp;$E$16&amp;")="&amp;G103&amp;"))", "Bar", "", "Close", "5", "0", "", "", "","FALSE","T"))</f>
        <v/>
      </c>
      <c r="W103" s="115" t="str">
        <f>IF(O103=1,"",RTD("cqg.rtd",,"StudyData", "(Vol("&amp;$E$17&amp;")when  (LocalYear("&amp;$E$17&amp;")="&amp;$D$6&amp;" AND LocalMonth("&amp;$E$17&amp;")="&amp;$C$6&amp;" AND LocalDay("&amp;$E$17&amp;")="&amp;$B$6&amp;" AND LocalHour("&amp;$E$17&amp;")="&amp;F103&amp;" AND LocalMinute("&amp;$E$17&amp;")="&amp;G103&amp;"))", "Bar", "", "Close", "5", "0", "", "", "","FALSE","T"))</f>
        <v/>
      </c>
      <c r="X103" s="115" t="str">
        <f>IF(O103=1,"",RTD("cqg.rtd",,"StudyData", "(Vol("&amp;$E$18&amp;")when  (LocalYear("&amp;$E$18&amp;")="&amp;$D$7&amp;" AND LocalMonth("&amp;$E$18&amp;")="&amp;$C$7&amp;" AND LocalDay("&amp;$E$18&amp;")="&amp;$B$7&amp;" AND LocalHour("&amp;$E$18&amp;")="&amp;F103&amp;" AND LocalMinute("&amp;$E$18&amp;")="&amp;G103&amp;"))", "Bar", "", "Close", "5", "0", "", "", "","FALSE","T"))</f>
        <v/>
      </c>
      <c r="Y103" s="115" t="str">
        <f>IF(O103=1,"",RTD("cqg.rtd",,"StudyData", "(Vol("&amp;$E$19&amp;")when  (LocalYear("&amp;$E$19&amp;")="&amp;$D$8&amp;" AND LocalMonth("&amp;$E$19&amp;")="&amp;$C$8&amp;" AND LocalDay("&amp;$E$19&amp;")="&amp;$B$8&amp;" AND LocalHour("&amp;$E$19&amp;")="&amp;F103&amp;" AND LocalMinute("&amp;$E$19&amp;")="&amp;G103&amp;"))", "Bar", "", "Close", "5", "0", "", "", "","FALSE","T"))</f>
        <v/>
      </c>
      <c r="Z103" s="115" t="str">
        <f>IF(O103=1,"",RTD("cqg.rtd",,"StudyData", "(Vol("&amp;$E$20&amp;")when  (LocalYear("&amp;$E$20&amp;")="&amp;$D$9&amp;" AND LocalMonth("&amp;$E$20&amp;")="&amp;$C$9&amp;" AND LocalDay("&amp;$E$20&amp;")="&amp;$B$9&amp;" AND LocalHour("&amp;$E$20&amp;")="&amp;F103&amp;" AND LocalMinute("&amp;$E$20&amp;")="&amp;G103&amp;"))", "Bar", "", "Close", "5", "0", "", "", "","FALSE","T"))</f>
        <v/>
      </c>
      <c r="AA103" s="115" t="str">
        <f>IF(O103=1,"",RTD("cqg.rtd",,"StudyData", "(Vol("&amp;$E$21&amp;")when  (LocalYear("&amp;$E$21&amp;")="&amp;$D$10&amp;" AND LocalMonth("&amp;$E$21&amp;")="&amp;$C$10&amp;" AND LocalDay("&amp;$E$21&amp;")="&amp;$B$10&amp;" AND LocalHour("&amp;$E$21&amp;")="&amp;F103&amp;" AND LocalMinute("&amp;$E$21&amp;")="&amp;G103&amp;"))", "Bar", "", "Close", "5", "0", "", "", "","FALSE","T"))</f>
        <v/>
      </c>
      <c r="AB103" s="115" t="str">
        <f>IF(O103=1,"",RTD("cqg.rtd",,"StudyData", "(Vol("&amp;$E$21&amp;")when  (LocalYear("&amp;$E$21&amp;")="&amp;$D$11&amp;" AND LocalMonth("&amp;$E$21&amp;")="&amp;$C$11&amp;" AND LocalDay("&amp;$E$21&amp;")="&amp;$B$11&amp;" AND LocalHour("&amp;$E$21&amp;")="&amp;F103&amp;" AND LocalMinute("&amp;$E$21&amp;")="&amp;G103&amp;"))", "Bar", "", "Close", "5", "0", "", "", "","FALSE","T"))</f>
        <v/>
      </c>
      <c r="AC103" s="116" t="str">
        <f t="shared" si="16"/>
        <v/>
      </c>
      <c r="AE103" s="115" t="str">
        <f ca="1">IF($R103=1,SUM($S$1:S103),"")</f>
        <v/>
      </c>
      <c r="AF103" s="115" t="str">
        <f ca="1">IF($R103=1,SUM($T$1:T103),"")</f>
        <v/>
      </c>
      <c r="AG103" s="115" t="str">
        <f ca="1">IF($R103=1,SUM($U$1:U103),"")</f>
        <v/>
      </c>
      <c r="AH103" s="115" t="str">
        <f ca="1">IF($R103=1,SUM($V$1:V103),"")</f>
        <v/>
      </c>
      <c r="AI103" s="115" t="str">
        <f ca="1">IF($R103=1,SUM($W$1:W103),"")</f>
        <v/>
      </c>
      <c r="AJ103" s="115" t="str">
        <f ca="1">IF($R103=1,SUM($X$1:X103),"")</f>
        <v/>
      </c>
      <c r="AK103" s="115" t="str">
        <f ca="1">IF($R103=1,SUM($Y$1:Y103),"")</f>
        <v/>
      </c>
      <c r="AL103" s="115" t="str">
        <f ca="1">IF($R103=1,SUM($Z$1:Z103),"")</f>
        <v/>
      </c>
      <c r="AM103" s="115" t="str">
        <f ca="1">IF($R103=1,SUM($AA$1:AA103),"")</f>
        <v/>
      </c>
      <c r="AN103" s="115" t="str">
        <f ca="1">IF($R103=1,SUM($AB$1:AB103),"")</f>
        <v/>
      </c>
      <c r="AO103" s="115" t="str">
        <f ca="1">IF($R103=1,SUM($AC$1:AC103),"")</f>
        <v/>
      </c>
      <c r="AQ103" s="120" t="str">
        <f t="shared" si="21"/>
        <v>15:50</v>
      </c>
    </row>
    <row r="104" spans="6:43" x14ac:dyDescent="0.3">
      <c r="F104" s="115">
        <f t="shared" si="22"/>
        <v>15</v>
      </c>
      <c r="G104" s="117">
        <f t="shared" si="17"/>
        <v>55</v>
      </c>
      <c r="H104" s="118">
        <f t="shared" si="18"/>
        <v>0.66319444444444442</v>
      </c>
      <c r="K104" s="116" t="str">
        <f xml:space="preserve"> IF(O104=1,"",RTD("cqg.rtd",,"StudyData",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/>
      </c>
      <c r="L104" s="116" t="e">
        <f>IF(K104="",NA(),RTD("cqg.rtd",,"StudyData", "(Vol("&amp;$E$12&amp;")when  (LocalYear("&amp;$E$12&amp;")="&amp;$D$1&amp;" AND LocalMonth("&amp;$E$12&amp;")="&amp;$C$1&amp;" AND LocalDay("&amp;$E$12&amp;")="&amp;$B$1&amp;" AND LocalHour("&amp;$E$12&amp;")="&amp;F104&amp;" AND LocalMinute("&amp;$E$12&amp;")="&amp;G104&amp;"))", "Bar", "", "Close", "5", "0", "", "", "","FALSE","T"))</f>
        <v>#N/A</v>
      </c>
      <c r="O104" s="115">
        <f t="shared" si="19"/>
        <v>1</v>
      </c>
      <c r="R104" s="115">
        <f t="shared" ca="1" si="20"/>
        <v>1.0679999999999925</v>
      </c>
      <c r="S104" s="115" t="str">
        <f>IF(O104=1,"",RTD("cqg.rtd",,"StudyData", "(Vol("&amp;$E$13&amp;")when  (LocalYear("&amp;$E$13&amp;")="&amp;$D$2&amp;" AND LocalMonth("&amp;$E$13&amp;")="&amp;$C$2&amp;" AND LocalDay("&amp;$E$13&amp;")="&amp;$B$2&amp;" AND LocalHour("&amp;$E$13&amp;")="&amp;F104&amp;" AND LocalMinute("&amp;$E$13&amp;")="&amp;G104&amp;"))", "Bar", "", "Close", "5", "0", "", "", "","FALSE","T"))</f>
        <v/>
      </c>
      <c r="T104" s="115" t="str">
        <f>IF(O104=1,"",RTD("cqg.rtd",,"StudyData", "(Vol("&amp;$E$14&amp;")when  (LocalYear("&amp;$E$14&amp;")="&amp;$D$3&amp;" AND LocalMonth("&amp;$E$14&amp;")="&amp;$C$3&amp;" AND LocalDay("&amp;$E$14&amp;")="&amp;$B$3&amp;" AND LocalHour("&amp;$E$14&amp;")="&amp;F104&amp;" AND LocalMinute("&amp;$E$14&amp;")="&amp;G104&amp;"))", "Bar", "", "Close", "5", "0", "", "", "","FALSE","T"))</f>
        <v/>
      </c>
      <c r="U104" s="115" t="str">
        <f>IF(O104=1,"",RTD("cqg.rtd",,"StudyData", "(Vol("&amp;$E$15&amp;")when  (LocalYear("&amp;$E$15&amp;")="&amp;$D$4&amp;" AND LocalMonth("&amp;$E$15&amp;")="&amp;$C$4&amp;" AND LocalDay("&amp;$E$15&amp;")="&amp;$B$4&amp;" AND LocalHour("&amp;$E$15&amp;")="&amp;F104&amp;" AND LocalMinute("&amp;$E$15&amp;")="&amp;G104&amp;"))", "Bar", "", "Close", "5", "0", "", "", "","FALSE","T"))</f>
        <v/>
      </c>
      <c r="V104" s="115" t="str">
        <f>IF(O104=1,"",RTD("cqg.rtd",,"StudyData", "(Vol("&amp;$E$16&amp;")when  (LocalYear("&amp;$E$16&amp;")="&amp;$D$5&amp;" AND LocalMonth("&amp;$E$16&amp;")="&amp;$C$5&amp;" AND LocalDay("&amp;$E$16&amp;")="&amp;$B$5&amp;" AND LocalHour("&amp;$E$16&amp;")="&amp;F104&amp;" AND LocalMinute("&amp;$E$16&amp;")="&amp;G104&amp;"))", "Bar", "", "Close", "5", "0", "", "", "","FALSE","T"))</f>
        <v/>
      </c>
      <c r="W104" s="115" t="str">
        <f>IF(O104=1,"",RTD("cqg.rtd",,"StudyData", "(Vol("&amp;$E$17&amp;")when  (LocalYear("&amp;$E$17&amp;")="&amp;$D$6&amp;" AND LocalMonth("&amp;$E$17&amp;")="&amp;$C$6&amp;" AND LocalDay("&amp;$E$17&amp;")="&amp;$B$6&amp;" AND LocalHour("&amp;$E$17&amp;")="&amp;F104&amp;" AND LocalMinute("&amp;$E$17&amp;")="&amp;G104&amp;"))", "Bar", "", "Close", "5", "0", "", "", "","FALSE","T"))</f>
        <v/>
      </c>
      <c r="X104" s="115" t="str">
        <f>IF(O104=1,"",RTD("cqg.rtd",,"StudyData", "(Vol("&amp;$E$18&amp;")when  (LocalYear("&amp;$E$18&amp;")="&amp;$D$7&amp;" AND LocalMonth("&amp;$E$18&amp;")="&amp;$C$7&amp;" AND LocalDay("&amp;$E$18&amp;")="&amp;$B$7&amp;" AND LocalHour("&amp;$E$18&amp;")="&amp;F104&amp;" AND LocalMinute("&amp;$E$18&amp;")="&amp;G104&amp;"))", "Bar", "", "Close", "5", "0", "", "", "","FALSE","T"))</f>
        <v/>
      </c>
      <c r="Y104" s="115" t="str">
        <f>IF(O104=1,"",RTD("cqg.rtd",,"StudyData", "(Vol("&amp;$E$19&amp;")when  (LocalYear("&amp;$E$19&amp;")="&amp;$D$8&amp;" AND LocalMonth("&amp;$E$19&amp;")="&amp;$C$8&amp;" AND LocalDay("&amp;$E$19&amp;")="&amp;$B$8&amp;" AND LocalHour("&amp;$E$19&amp;")="&amp;F104&amp;" AND LocalMinute("&amp;$E$19&amp;")="&amp;G104&amp;"))", "Bar", "", "Close", "5", "0", "", "", "","FALSE","T"))</f>
        <v/>
      </c>
      <c r="Z104" s="115" t="str">
        <f>IF(O104=1,"",RTD("cqg.rtd",,"StudyData", "(Vol("&amp;$E$20&amp;")when  (LocalYear("&amp;$E$20&amp;")="&amp;$D$9&amp;" AND LocalMonth("&amp;$E$20&amp;")="&amp;$C$9&amp;" AND LocalDay("&amp;$E$20&amp;")="&amp;$B$9&amp;" AND LocalHour("&amp;$E$20&amp;")="&amp;F104&amp;" AND LocalMinute("&amp;$E$20&amp;")="&amp;G104&amp;"))", "Bar", "", "Close", "5", "0", "", "", "","FALSE","T"))</f>
        <v/>
      </c>
      <c r="AA104" s="115" t="str">
        <f>IF(O104=1,"",RTD("cqg.rtd",,"StudyData", "(Vol("&amp;$E$21&amp;")when  (LocalYear("&amp;$E$21&amp;")="&amp;$D$10&amp;" AND LocalMonth("&amp;$E$21&amp;")="&amp;$C$10&amp;" AND LocalDay("&amp;$E$21&amp;")="&amp;$B$10&amp;" AND LocalHour("&amp;$E$21&amp;")="&amp;F104&amp;" AND LocalMinute("&amp;$E$21&amp;")="&amp;G104&amp;"))", "Bar", "", "Close", "5", "0", "", "", "","FALSE","T"))</f>
        <v/>
      </c>
      <c r="AB104" s="115" t="str">
        <f>IF(O104=1,"",RTD("cqg.rtd",,"StudyData", "(Vol("&amp;$E$21&amp;")when  (LocalYear("&amp;$E$21&amp;")="&amp;$D$11&amp;" AND LocalMonth("&amp;$E$21&amp;")="&amp;$C$11&amp;" AND LocalDay("&amp;$E$21&amp;")="&amp;$B$11&amp;" AND LocalHour("&amp;$E$21&amp;")="&amp;F104&amp;" AND LocalMinute("&amp;$E$21&amp;")="&amp;G104&amp;"))", "Bar", "", "Close", "5", "0", "", "", "","FALSE","T"))</f>
        <v/>
      </c>
      <c r="AC104" s="116" t="str">
        <f t="shared" si="16"/>
        <v/>
      </c>
      <c r="AE104" s="115" t="str">
        <f ca="1">IF($R104=1,SUM($S$1:S104),"")</f>
        <v/>
      </c>
      <c r="AF104" s="115" t="str">
        <f ca="1">IF($R104=1,SUM($T$1:T104),"")</f>
        <v/>
      </c>
      <c r="AG104" s="115" t="str">
        <f ca="1">IF($R104=1,SUM($U$1:U104),"")</f>
        <v/>
      </c>
      <c r="AH104" s="115" t="str">
        <f ca="1">IF($R104=1,SUM($V$1:V104),"")</f>
        <v/>
      </c>
      <c r="AI104" s="115" t="str">
        <f ca="1">IF($R104=1,SUM($W$1:W104),"")</f>
        <v/>
      </c>
      <c r="AJ104" s="115" t="str">
        <f ca="1">IF($R104=1,SUM($X$1:X104),"")</f>
        <v/>
      </c>
      <c r="AK104" s="115" t="str">
        <f ca="1">IF($R104=1,SUM($Y$1:Y104),"")</f>
        <v/>
      </c>
      <c r="AL104" s="115" t="str">
        <f ca="1">IF($R104=1,SUM($Z$1:Z104),"")</f>
        <v/>
      </c>
      <c r="AM104" s="115" t="str">
        <f ca="1">IF($R104=1,SUM($AA$1:AA104),"")</f>
        <v/>
      </c>
      <c r="AN104" s="115" t="str">
        <f ca="1">IF($R104=1,SUM($AB$1:AB104),"")</f>
        <v/>
      </c>
      <c r="AO104" s="115" t="str">
        <f ca="1">IF($R104=1,SUM($AC$1:AC104),"")</f>
        <v/>
      </c>
      <c r="AQ104" s="120" t="str">
        <f t="shared" si="21"/>
        <v>15:55</v>
      </c>
    </row>
    <row r="105" spans="6:43" x14ac:dyDescent="0.3">
      <c r="F105" s="115">
        <f t="shared" si="22"/>
        <v>16</v>
      </c>
      <c r="G105" s="117" t="str">
        <f t="shared" si="17"/>
        <v>00</v>
      </c>
      <c r="H105" s="118">
        <f t="shared" si="18"/>
        <v>0.66666666666666663</v>
      </c>
      <c r="K105" s="116" t="str">
        <f xml:space="preserve"> IF(O105=1,"",RTD("cqg.rtd",,"StudyData",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/>
      </c>
      <c r="L105" s="116" t="e">
        <f>IF(K105="",NA(),RTD("cqg.rtd",,"StudyData", "(Vol("&amp;$E$12&amp;")when  (LocalYear("&amp;$E$12&amp;")="&amp;$D$1&amp;" AND LocalMonth("&amp;$E$12&amp;")="&amp;$C$1&amp;" AND LocalDay("&amp;$E$12&amp;")="&amp;$B$1&amp;" AND LocalHour("&amp;$E$12&amp;")="&amp;F105&amp;" AND LocalMinute("&amp;$E$12&amp;")="&amp;G105&amp;"))", "Bar", "", "Close", "5", "0", "", "", "","FALSE","T"))</f>
        <v>#N/A</v>
      </c>
      <c r="O105" s="115">
        <f t="shared" si="19"/>
        <v>1</v>
      </c>
      <c r="R105" s="115">
        <f t="shared" ca="1" si="20"/>
        <v>1.0689999999999924</v>
      </c>
      <c r="S105" s="115" t="str">
        <f>IF(O105=1,"",RTD("cqg.rtd",,"StudyData", "(Vol("&amp;$E$13&amp;")when  (LocalYear("&amp;$E$13&amp;")="&amp;$D$2&amp;" AND LocalMonth("&amp;$E$13&amp;")="&amp;$C$2&amp;" AND LocalDay("&amp;$E$13&amp;")="&amp;$B$2&amp;" AND LocalHour("&amp;$E$13&amp;")="&amp;F105&amp;" AND LocalMinute("&amp;$E$13&amp;")="&amp;G105&amp;"))", "Bar", "", "Close", "5", "0", "", "", "","FALSE","T"))</f>
        <v/>
      </c>
      <c r="T105" s="115" t="str">
        <f>IF(O105=1,"",RTD("cqg.rtd",,"StudyData", "(Vol("&amp;$E$14&amp;")when  (LocalYear("&amp;$E$14&amp;")="&amp;$D$3&amp;" AND LocalMonth("&amp;$E$14&amp;")="&amp;$C$3&amp;" AND LocalDay("&amp;$E$14&amp;")="&amp;$B$3&amp;" AND LocalHour("&amp;$E$14&amp;")="&amp;F105&amp;" AND LocalMinute("&amp;$E$14&amp;")="&amp;G105&amp;"))", "Bar", "", "Close", "5", "0", "", "", "","FALSE","T"))</f>
        <v/>
      </c>
      <c r="U105" s="115" t="str">
        <f>IF(O105=1,"",RTD("cqg.rtd",,"StudyData", "(Vol("&amp;$E$15&amp;")when  (LocalYear("&amp;$E$15&amp;")="&amp;$D$4&amp;" AND LocalMonth("&amp;$E$15&amp;")="&amp;$C$4&amp;" AND LocalDay("&amp;$E$15&amp;")="&amp;$B$4&amp;" AND LocalHour("&amp;$E$15&amp;")="&amp;F105&amp;" AND LocalMinute("&amp;$E$15&amp;")="&amp;G105&amp;"))", "Bar", "", "Close", "5", "0", "", "", "","FALSE","T"))</f>
        <v/>
      </c>
      <c r="V105" s="115" t="str">
        <f>IF(O105=1,"",RTD("cqg.rtd",,"StudyData", "(Vol("&amp;$E$16&amp;")when  (LocalYear("&amp;$E$16&amp;")="&amp;$D$5&amp;" AND LocalMonth("&amp;$E$16&amp;")="&amp;$C$5&amp;" AND LocalDay("&amp;$E$16&amp;")="&amp;$B$5&amp;" AND LocalHour("&amp;$E$16&amp;")="&amp;F105&amp;" AND LocalMinute("&amp;$E$16&amp;")="&amp;G105&amp;"))", "Bar", "", "Close", "5", "0", "", "", "","FALSE","T"))</f>
        <v/>
      </c>
      <c r="W105" s="115" t="str">
        <f>IF(O105=1,"",RTD("cqg.rtd",,"StudyData", "(Vol("&amp;$E$17&amp;")when  (LocalYear("&amp;$E$17&amp;")="&amp;$D$6&amp;" AND LocalMonth("&amp;$E$17&amp;")="&amp;$C$6&amp;" AND LocalDay("&amp;$E$17&amp;")="&amp;$B$6&amp;" AND LocalHour("&amp;$E$17&amp;")="&amp;F105&amp;" AND LocalMinute("&amp;$E$17&amp;")="&amp;G105&amp;"))", "Bar", "", "Close", "5", "0", "", "", "","FALSE","T"))</f>
        <v/>
      </c>
      <c r="X105" s="115" t="str">
        <f>IF(O105=1,"",RTD("cqg.rtd",,"StudyData", "(Vol("&amp;$E$18&amp;")when  (LocalYear("&amp;$E$18&amp;")="&amp;$D$7&amp;" AND LocalMonth("&amp;$E$18&amp;")="&amp;$C$7&amp;" AND LocalDay("&amp;$E$18&amp;")="&amp;$B$7&amp;" AND LocalHour("&amp;$E$18&amp;")="&amp;F105&amp;" AND LocalMinute("&amp;$E$18&amp;")="&amp;G105&amp;"))", "Bar", "", "Close", "5", "0", "", "", "","FALSE","T"))</f>
        <v/>
      </c>
      <c r="Y105" s="115" t="str">
        <f>IF(O105=1,"",RTD("cqg.rtd",,"StudyData", "(Vol("&amp;$E$19&amp;")when  (LocalYear("&amp;$E$19&amp;")="&amp;$D$8&amp;" AND LocalMonth("&amp;$E$19&amp;")="&amp;$C$8&amp;" AND LocalDay("&amp;$E$19&amp;")="&amp;$B$8&amp;" AND LocalHour("&amp;$E$19&amp;")="&amp;F105&amp;" AND LocalMinute("&amp;$E$19&amp;")="&amp;G105&amp;"))", "Bar", "", "Close", "5", "0", "", "", "","FALSE","T"))</f>
        <v/>
      </c>
      <c r="Z105" s="115" t="str">
        <f>IF(O105=1,"",RTD("cqg.rtd",,"StudyData", "(Vol("&amp;$E$20&amp;")when  (LocalYear("&amp;$E$20&amp;")="&amp;$D$9&amp;" AND LocalMonth("&amp;$E$20&amp;")="&amp;$C$9&amp;" AND LocalDay("&amp;$E$20&amp;")="&amp;$B$9&amp;" AND LocalHour("&amp;$E$20&amp;")="&amp;F105&amp;" AND LocalMinute("&amp;$E$20&amp;")="&amp;G105&amp;"))", "Bar", "", "Close", "5", "0", "", "", "","FALSE","T"))</f>
        <v/>
      </c>
      <c r="AA105" s="115" t="str">
        <f>IF(O105=1,"",RTD("cqg.rtd",,"StudyData", "(Vol("&amp;$E$21&amp;")when  (LocalYear("&amp;$E$21&amp;")="&amp;$D$10&amp;" AND LocalMonth("&amp;$E$21&amp;")="&amp;$C$10&amp;" AND LocalDay("&amp;$E$21&amp;")="&amp;$B$10&amp;" AND LocalHour("&amp;$E$21&amp;")="&amp;F105&amp;" AND LocalMinute("&amp;$E$21&amp;")="&amp;G105&amp;"))", "Bar", "", "Close", "5", "0", "", "", "","FALSE","T"))</f>
        <v/>
      </c>
      <c r="AB105" s="115" t="str">
        <f>IF(O105=1,"",RTD("cqg.rtd",,"StudyData", "(Vol("&amp;$E$21&amp;")when  (LocalYear("&amp;$E$21&amp;")="&amp;$D$11&amp;" AND LocalMonth("&amp;$E$21&amp;")="&amp;$C$11&amp;" AND LocalDay("&amp;$E$21&amp;")="&amp;$B$11&amp;" AND LocalHour("&amp;$E$21&amp;")="&amp;F105&amp;" AND LocalMinute("&amp;$E$21&amp;")="&amp;G105&amp;"))", "Bar", "", "Close", "5", "0", "", "", "","FALSE","T"))</f>
        <v/>
      </c>
      <c r="AC105" s="116" t="str">
        <f t="shared" si="16"/>
        <v/>
      </c>
      <c r="AE105" s="115" t="str">
        <f ca="1">IF($R105=1,SUM($S$1:S105),"")</f>
        <v/>
      </c>
      <c r="AF105" s="115" t="str">
        <f ca="1">IF($R105=1,SUM($T$1:T105),"")</f>
        <v/>
      </c>
      <c r="AG105" s="115" t="str">
        <f ca="1">IF($R105=1,SUM($U$1:U105),"")</f>
        <v/>
      </c>
      <c r="AH105" s="115" t="str">
        <f ca="1">IF($R105=1,SUM($V$1:V105),"")</f>
        <v/>
      </c>
      <c r="AI105" s="115" t="str">
        <f ca="1">IF($R105=1,SUM($W$1:W105),"")</f>
        <v/>
      </c>
      <c r="AJ105" s="115" t="str">
        <f ca="1">IF($R105=1,SUM($X$1:X105),"")</f>
        <v/>
      </c>
      <c r="AK105" s="115" t="str">
        <f ca="1">IF($R105=1,SUM($Y$1:Y105),"")</f>
        <v/>
      </c>
      <c r="AL105" s="115" t="str">
        <f ca="1">IF($R105=1,SUM($Z$1:Z105),"")</f>
        <v/>
      </c>
      <c r="AM105" s="115" t="str">
        <f ca="1">IF($R105=1,SUM($AA$1:AA105),"")</f>
        <v/>
      </c>
      <c r="AN105" s="115" t="str">
        <f ca="1">IF($R105=1,SUM($AB$1:AB105),"")</f>
        <v/>
      </c>
      <c r="AO105" s="115" t="str">
        <f ca="1">IF($R105=1,SUM($AC$1:AC105),"")</f>
        <v/>
      </c>
      <c r="AQ105" s="120" t="str">
        <f t="shared" si="21"/>
        <v>16:00</v>
      </c>
    </row>
    <row r="106" spans="6:43" x14ac:dyDescent="0.3">
      <c r="F106" s="115">
        <f t="shared" si="22"/>
        <v>16</v>
      </c>
      <c r="G106" s="117" t="str">
        <f t="shared" si="17"/>
        <v>05</v>
      </c>
      <c r="H106" s="118">
        <f t="shared" si="18"/>
        <v>0.67013888888888884</v>
      </c>
      <c r="K106" s="116" t="str">
        <f xml:space="preserve"> IF(O106=1,"",RTD("cqg.rtd",,"StudyData",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/>
      </c>
      <c r="L106" s="116" t="e">
        <f>IF(K106="",NA(),RTD("cqg.rtd",,"StudyData", "(Vol("&amp;$E$12&amp;")when  (LocalYear("&amp;$E$12&amp;")="&amp;$D$1&amp;" AND LocalMonth("&amp;$E$12&amp;")="&amp;$C$1&amp;" AND LocalDay("&amp;$E$12&amp;")="&amp;$B$1&amp;" AND LocalHour("&amp;$E$12&amp;")="&amp;F106&amp;" AND LocalMinute("&amp;$E$12&amp;")="&amp;G106&amp;"))", "Bar", "", "Close", "5", "0", "", "", "","FALSE","T"))</f>
        <v>#N/A</v>
      </c>
      <c r="O106" s="115">
        <f t="shared" si="19"/>
        <v>1</v>
      </c>
      <c r="R106" s="115">
        <f t="shared" ca="1" si="20"/>
        <v>1.0699999999999923</v>
      </c>
      <c r="S106" s="115" t="str">
        <f>IF(O106=1,"",RTD("cqg.rtd",,"StudyData", "(Vol("&amp;$E$13&amp;")when  (LocalYear("&amp;$E$13&amp;")="&amp;$D$2&amp;" AND LocalMonth("&amp;$E$13&amp;")="&amp;$C$2&amp;" AND LocalDay("&amp;$E$13&amp;")="&amp;$B$2&amp;" AND LocalHour("&amp;$E$13&amp;")="&amp;F106&amp;" AND LocalMinute("&amp;$E$13&amp;")="&amp;G106&amp;"))", "Bar", "", "Close", "5", "0", "", "", "","FALSE","T"))</f>
        <v/>
      </c>
      <c r="T106" s="115" t="str">
        <f>IF(O106=1,"",RTD("cqg.rtd",,"StudyData", "(Vol("&amp;$E$14&amp;")when  (LocalYear("&amp;$E$14&amp;")="&amp;$D$3&amp;" AND LocalMonth("&amp;$E$14&amp;")="&amp;$C$3&amp;" AND LocalDay("&amp;$E$14&amp;")="&amp;$B$3&amp;" AND LocalHour("&amp;$E$14&amp;")="&amp;F106&amp;" AND LocalMinute("&amp;$E$14&amp;")="&amp;G106&amp;"))", "Bar", "", "Close", "5", "0", "", "", "","FALSE","T"))</f>
        <v/>
      </c>
      <c r="U106" s="115" t="str">
        <f>IF(O106=1,"",RTD("cqg.rtd",,"StudyData", "(Vol("&amp;$E$15&amp;")when  (LocalYear("&amp;$E$15&amp;")="&amp;$D$4&amp;" AND LocalMonth("&amp;$E$15&amp;")="&amp;$C$4&amp;" AND LocalDay("&amp;$E$15&amp;")="&amp;$B$4&amp;" AND LocalHour("&amp;$E$15&amp;")="&amp;F106&amp;" AND LocalMinute("&amp;$E$15&amp;")="&amp;G106&amp;"))", "Bar", "", "Close", "5", "0", "", "", "","FALSE","T"))</f>
        <v/>
      </c>
      <c r="V106" s="115" t="str">
        <f>IF(O106=1,"",RTD("cqg.rtd",,"StudyData", "(Vol("&amp;$E$16&amp;")when  (LocalYear("&amp;$E$16&amp;")="&amp;$D$5&amp;" AND LocalMonth("&amp;$E$16&amp;")="&amp;$C$5&amp;" AND LocalDay("&amp;$E$16&amp;")="&amp;$B$5&amp;" AND LocalHour("&amp;$E$16&amp;")="&amp;F106&amp;" AND LocalMinute("&amp;$E$16&amp;")="&amp;G106&amp;"))", "Bar", "", "Close", "5", "0", "", "", "","FALSE","T"))</f>
        <v/>
      </c>
      <c r="W106" s="115" t="str">
        <f>IF(O106=1,"",RTD("cqg.rtd",,"StudyData", "(Vol("&amp;$E$17&amp;")when  (LocalYear("&amp;$E$17&amp;")="&amp;$D$6&amp;" AND LocalMonth("&amp;$E$17&amp;")="&amp;$C$6&amp;" AND LocalDay("&amp;$E$17&amp;")="&amp;$B$6&amp;" AND LocalHour("&amp;$E$17&amp;")="&amp;F106&amp;" AND LocalMinute("&amp;$E$17&amp;")="&amp;G106&amp;"))", "Bar", "", "Close", "5", "0", "", "", "","FALSE","T"))</f>
        <v/>
      </c>
      <c r="X106" s="115" t="str">
        <f>IF(O106=1,"",RTD("cqg.rtd",,"StudyData", "(Vol("&amp;$E$18&amp;")when  (LocalYear("&amp;$E$18&amp;")="&amp;$D$7&amp;" AND LocalMonth("&amp;$E$18&amp;")="&amp;$C$7&amp;" AND LocalDay("&amp;$E$18&amp;")="&amp;$B$7&amp;" AND LocalHour("&amp;$E$18&amp;")="&amp;F106&amp;" AND LocalMinute("&amp;$E$18&amp;")="&amp;G106&amp;"))", "Bar", "", "Close", "5", "0", "", "", "","FALSE","T"))</f>
        <v/>
      </c>
      <c r="Y106" s="115" t="str">
        <f>IF(O106=1,"",RTD("cqg.rtd",,"StudyData", "(Vol("&amp;$E$19&amp;")when  (LocalYear("&amp;$E$19&amp;")="&amp;$D$8&amp;" AND LocalMonth("&amp;$E$19&amp;")="&amp;$C$8&amp;" AND LocalDay("&amp;$E$19&amp;")="&amp;$B$8&amp;" AND LocalHour("&amp;$E$19&amp;")="&amp;F106&amp;" AND LocalMinute("&amp;$E$19&amp;")="&amp;G106&amp;"))", "Bar", "", "Close", "5", "0", "", "", "","FALSE","T"))</f>
        <v/>
      </c>
      <c r="Z106" s="115" t="str">
        <f>IF(O106=1,"",RTD("cqg.rtd",,"StudyData", "(Vol("&amp;$E$20&amp;")when  (LocalYear("&amp;$E$20&amp;")="&amp;$D$9&amp;" AND LocalMonth("&amp;$E$20&amp;")="&amp;$C$9&amp;" AND LocalDay("&amp;$E$20&amp;")="&amp;$B$9&amp;" AND LocalHour("&amp;$E$20&amp;")="&amp;F106&amp;" AND LocalMinute("&amp;$E$20&amp;")="&amp;G106&amp;"))", "Bar", "", "Close", "5", "0", "", "", "","FALSE","T"))</f>
        <v/>
      </c>
      <c r="AA106" s="115" t="str">
        <f>IF(O106=1,"",RTD("cqg.rtd",,"StudyData", "(Vol("&amp;$E$21&amp;")when  (LocalYear("&amp;$E$21&amp;")="&amp;$D$10&amp;" AND LocalMonth("&amp;$E$21&amp;")="&amp;$C$10&amp;" AND LocalDay("&amp;$E$21&amp;")="&amp;$B$10&amp;" AND LocalHour("&amp;$E$21&amp;")="&amp;F106&amp;" AND LocalMinute("&amp;$E$21&amp;")="&amp;G106&amp;"))", "Bar", "", "Close", "5", "0", "", "", "","FALSE","T"))</f>
        <v/>
      </c>
      <c r="AB106" s="115" t="str">
        <f>IF(O106=1,"",RTD("cqg.rtd",,"StudyData", "(Vol("&amp;$E$21&amp;")when  (LocalYear("&amp;$E$21&amp;")="&amp;$D$11&amp;" AND LocalMonth("&amp;$E$21&amp;")="&amp;$C$11&amp;" AND LocalDay("&amp;$E$21&amp;")="&amp;$B$11&amp;" AND LocalHour("&amp;$E$21&amp;")="&amp;F106&amp;" AND LocalMinute("&amp;$E$21&amp;")="&amp;G106&amp;"))", "Bar", "", "Close", "5", "0", "", "", "","FALSE","T"))</f>
        <v/>
      </c>
      <c r="AC106" s="116" t="str">
        <f t="shared" si="16"/>
        <v/>
      </c>
      <c r="AE106" s="115" t="str">
        <f ca="1">IF($R106=1,SUM($S$1:S106),"")</f>
        <v/>
      </c>
      <c r="AF106" s="115" t="str">
        <f ca="1">IF($R106=1,SUM($T$1:T106),"")</f>
        <v/>
      </c>
      <c r="AG106" s="115" t="str">
        <f ca="1">IF($R106=1,SUM($U$1:U106),"")</f>
        <v/>
      </c>
      <c r="AH106" s="115" t="str">
        <f ca="1">IF($R106=1,SUM($V$1:V106),"")</f>
        <v/>
      </c>
      <c r="AI106" s="115" t="str">
        <f ca="1">IF($R106=1,SUM($W$1:W106),"")</f>
        <v/>
      </c>
      <c r="AJ106" s="115" t="str">
        <f ca="1">IF($R106=1,SUM($X$1:X106),"")</f>
        <v/>
      </c>
      <c r="AK106" s="115" t="str">
        <f ca="1">IF($R106=1,SUM($Y$1:Y106),"")</f>
        <v/>
      </c>
      <c r="AL106" s="115" t="str">
        <f ca="1">IF($R106=1,SUM($Z$1:Z106),"")</f>
        <v/>
      </c>
      <c r="AM106" s="115" t="str">
        <f ca="1">IF($R106=1,SUM($AA$1:AA106),"")</f>
        <v/>
      </c>
      <c r="AN106" s="115" t="str">
        <f ca="1">IF($R106=1,SUM($AB$1:AB106),"")</f>
        <v/>
      </c>
      <c r="AO106" s="115" t="str">
        <f ca="1">IF($R106=1,SUM($AC$1:AC106),"")</f>
        <v/>
      </c>
      <c r="AQ106" s="120" t="str">
        <f t="shared" si="21"/>
        <v>16:05</v>
      </c>
    </row>
    <row r="107" spans="6:43" x14ac:dyDescent="0.3">
      <c r="F107" s="115">
        <f t="shared" si="22"/>
        <v>16</v>
      </c>
      <c r="G107" s="117">
        <f t="shared" si="17"/>
        <v>10</v>
      </c>
      <c r="H107" s="118">
        <f t="shared" si="18"/>
        <v>0.67361111111111116</v>
      </c>
      <c r="K107" s="116" t="str">
        <f xml:space="preserve"> IF(O107=1,"",RTD("cqg.rtd",,"StudyData",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/>
      </c>
      <c r="L107" s="116" t="e">
        <f>IF(K107="",NA(),RTD("cqg.rtd",,"StudyData", "(Vol("&amp;$E$12&amp;")when  (LocalYear("&amp;$E$12&amp;")="&amp;$D$1&amp;" AND LocalMonth("&amp;$E$12&amp;")="&amp;$C$1&amp;" AND LocalDay("&amp;$E$12&amp;")="&amp;$B$1&amp;" AND LocalHour("&amp;$E$12&amp;")="&amp;F107&amp;" AND LocalMinute("&amp;$E$12&amp;")="&amp;G107&amp;"))", "Bar", "", "Close", "5", "0", "", "", "","FALSE","T"))</f>
        <v>#N/A</v>
      </c>
      <c r="O107" s="115">
        <f t="shared" si="19"/>
        <v>1</v>
      </c>
      <c r="R107" s="115">
        <f t="shared" ca="1" si="20"/>
        <v>1.0709999999999922</v>
      </c>
      <c r="S107" s="115" t="str">
        <f>IF(O107=1,"",RTD("cqg.rtd",,"StudyData", "(Vol("&amp;$E$13&amp;")when  (LocalYear("&amp;$E$13&amp;")="&amp;$D$2&amp;" AND LocalMonth("&amp;$E$13&amp;")="&amp;$C$2&amp;" AND LocalDay("&amp;$E$13&amp;")="&amp;$B$2&amp;" AND LocalHour("&amp;$E$13&amp;")="&amp;F107&amp;" AND LocalMinute("&amp;$E$13&amp;")="&amp;G107&amp;"))", "Bar", "", "Close", "5", "0", "", "", "","FALSE","T"))</f>
        <v/>
      </c>
      <c r="T107" s="115" t="str">
        <f>IF(O107=1,"",RTD("cqg.rtd",,"StudyData", "(Vol("&amp;$E$14&amp;")when  (LocalYear("&amp;$E$14&amp;")="&amp;$D$3&amp;" AND LocalMonth("&amp;$E$14&amp;")="&amp;$C$3&amp;" AND LocalDay("&amp;$E$14&amp;")="&amp;$B$3&amp;" AND LocalHour("&amp;$E$14&amp;")="&amp;F107&amp;" AND LocalMinute("&amp;$E$14&amp;")="&amp;G107&amp;"))", "Bar", "", "Close", "5", "0", "", "", "","FALSE","T"))</f>
        <v/>
      </c>
      <c r="U107" s="115" t="str">
        <f>IF(O107=1,"",RTD("cqg.rtd",,"StudyData", "(Vol("&amp;$E$15&amp;")when  (LocalYear("&amp;$E$15&amp;")="&amp;$D$4&amp;" AND LocalMonth("&amp;$E$15&amp;")="&amp;$C$4&amp;" AND LocalDay("&amp;$E$15&amp;")="&amp;$B$4&amp;" AND LocalHour("&amp;$E$15&amp;")="&amp;F107&amp;" AND LocalMinute("&amp;$E$15&amp;")="&amp;G107&amp;"))", "Bar", "", "Close", "5", "0", "", "", "","FALSE","T"))</f>
        <v/>
      </c>
      <c r="V107" s="115" t="str">
        <f>IF(O107=1,"",RTD("cqg.rtd",,"StudyData", "(Vol("&amp;$E$16&amp;")when  (LocalYear("&amp;$E$16&amp;")="&amp;$D$5&amp;" AND LocalMonth("&amp;$E$16&amp;")="&amp;$C$5&amp;" AND LocalDay("&amp;$E$16&amp;")="&amp;$B$5&amp;" AND LocalHour("&amp;$E$16&amp;")="&amp;F107&amp;" AND LocalMinute("&amp;$E$16&amp;")="&amp;G107&amp;"))", "Bar", "", "Close", "5", "0", "", "", "","FALSE","T"))</f>
        <v/>
      </c>
      <c r="W107" s="115" t="str">
        <f>IF(O107=1,"",RTD("cqg.rtd",,"StudyData", "(Vol("&amp;$E$17&amp;")when  (LocalYear("&amp;$E$17&amp;")="&amp;$D$6&amp;" AND LocalMonth("&amp;$E$17&amp;")="&amp;$C$6&amp;" AND LocalDay("&amp;$E$17&amp;")="&amp;$B$6&amp;" AND LocalHour("&amp;$E$17&amp;")="&amp;F107&amp;" AND LocalMinute("&amp;$E$17&amp;")="&amp;G107&amp;"))", "Bar", "", "Close", "5", "0", "", "", "","FALSE","T"))</f>
        <v/>
      </c>
      <c r="X107" s="115" t="str">
        <f>IF(O107=1,"",RTD("cqg.rtd",,"StudyData", "(Vol("&amp;$E$18&amp;")when  (LocalYear("&amp;$E$18&amp;")="&amp;$D$7&amp;" AND LocalMonth("&amp;$E$18&amp;")="&amp;$C$7&amp;" AND LocalDay("&amp;$E$18&amp;")="&amp;$B$7&amp;" AND LocalHour("&amp;$E$18&amp;")="&amp;F107&amp;" AND LocalMinute("&amp;$E$18&amp;")="&amp;G107&amp;"))", "Bar", "", "Close", "5", "0", "", "", "","FALSE","T"))</f>
        <v/>
      </c>
      <c r="Y107" s="115" t="str">
        <f>IF(O107=1,"",RTD("cqg.rtd",,"StudyData", "(Vol("&amp;$E$19&amp;")when  (LocalYear("&amp;$E$19&amp;")="&amp;$D$8&amp;" AND LocalMonth("&amp;$E$19&amp;")="&amp;$C$8&amp;" AND LocalDay("&amp;$E$19&amp;")="&amp;$B$8&amp;" AND LocalHour("&amp;$E$19&amp;")="&amp;F107&amp;" AND LocalMinute("&amp;$E$19&amp;")="&amp;G107&amp;"))", "Bar", "", "Close", "5", "0", "", "", "","FALSE","T"))</f>
        <v/>
      </c>
      <c r="Z107" s="115" t="str">
        <f>IF(O107=1,"",RTD("cqg.rtd",,"StudyData", "(Vol("&amp;$E$20&amp;")when  (LocalYear("&amp;$E$20&amp;")="&amp;$D$9&amp;" AND LocalMonth("&amp;$E$20&amp;")="&amp;$C$9&amp;" AND LocalDay("&amp;$E$20&amp;")="&amp;$B$9&amp;" AND LocalHour("&amp;$E$20&amp;")="&amp;F107&amp;" AND LocalMinute("&amp;$E$20&amp;")="&amp;G107&amp;"))", "Bar", "", "Close", "5", "0", "", "", "","FALSE","T"))</f>
        <v/>
      </c>
      <c r="AA107" s="115" t="str">
        <f>IF(O107=1,"",RTD("cqg.rtd",,"StudyData", "(Vol("&amp;$E$21&amp;")when  (LocalYear("&amp;$E$21&amp;")="&amp;$D$10&amp;" AND LocalMonth("&amp;$E$21&amp;")="&amp;$C$10&amp;" AND LocalDay("&amp;$E$21&amp;")="&amp;$B$10&amp;" AND LocalHour("&amp;$E$21&amp;")="&amp;F107&amp;" AND LocalMinute("&amp;$E$21&amp;")="&amp;G107&amp;"))", "Bar", "", "Close", "5", "0", "", "", "","FALSE","T"))</f>
        <v/>
      </c>
      <c r="AB107" s="115" t="str">
        <f>IF(O107=1,"",RTD("cqg.rtd",,"StudyData", "(Vol("&amp;$E$21&amp;")when  (LocalYear("&amp;$E$21&amp;")="&amp;$D$11&amp;" AND LocalMonth("&amp;$E$21&amp;")="&amp;$C$11&amp;" AND LocalDay("&amp;$E$21&amp;")="&amp;$B$11&amp;" AND LocalHour("&amp;$E$21&amp;")="&amp;F107&amp;" AND LocalMinute("&amp;$E$21&amp;")="&amp;G107&amp;"))", "Bar", "", "Close", "5", "0", "", "", "","FALSE","T"))</f>
        <v/>
      </c>
      <c r="AC107" s="116" t="str">
        <f t="shared" si="16"/>
        <v/>
      </c>
      <c r="AE107" s="115" t="str">
        <f ca="1">IF($R107=1,SUM($S$1:S107),"")</f>
        <v/>
      </c>
      <c r="AF107" s="115" t="str">
        <f ca="1">IF($R107=1,SUM($T$1:T107),"")</f>
        <v/>
      </c>
      <c r="AG107" s="115" t="str">
        <f ca="1">IF($R107=1,SUM($U$1:U107),"")</f>
        <v/>
      </c>
      <c r="AH107" s="115" t="str">
        <f ca="1">IF($R107=1,SUM($V$1:V107),"")</f>
        <v/>
      </c>
      <c r="AI107" s="115" t="str">
        <f ca="1">IF($R107=1,SUM($W$1:W107),"")</f>
        <v/>
      </c>
      <c r="AJ107" s="115" t="str">
        <f ca="1">IF($R107=1,SUM($X$1:X107),"")</f>
        <v/>
      </c>
      <c r="AK107" s="115" t="str">
        <f ca="1">IF($R107=1,SUM($Y$1:Y107),"")</f>
        <v/>
      </c>
      <c r="AL107" s="115" t="str">
        <f ca="1">IF($R107=1,SUM($Z$1:Z107),"")</f>
        <v/>
      </c>
      <c r="AM107" s="115" t="str">
        <f ca="1">IF($R107=1,SUM($AA$1:AA107),"")</f>
        <v/>
      </c>
      <c r="AN107" s="115" t="str">
        <f ca="1">IF($R107=1,SUM($AB$1:AB107),"")</f>
        <v/>
      </c>
      <c r="AO107" s="115" t="str">
        <f ca="1">IF($R107=1,SUM($AC$1:AC107),"")</f>
        <v/>
      </c>
      <c r="AQ107" s="120" t="str">
        <f t="shared" si="21"/>
        <v>16:10</v>
      </c>
    </row>
    <row r="108" spans="6:43" x14ac:dyDescent="0.3">
      <c r="F108" s="115">
        <f t="shared" si="22"/>
        <v>16</v>
      </c>
      <c r="G108" s="117">
        <f t="shared" si="17"/>
        <v>15</v>
      </c>
      <c r="H108" s="118">
        <f t="shared" si="18"/>
        <v>0.67708333333333337</v>
      </c>
      <c r="K108" s="116" t="str">
        <f xml:space="preserve"> IF(O108=1,"",RTD("cqg.rtd",,"StudyData",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/>
      </c>
      <c r="L108" s="116" t="e">
        <f>IF(K108="",NA(),RTD("cqg.rtd",,"StudyData", "(Vol("&amp;$E$12&amp;")when  (LocalYear("&amp;$E$12&amp;")="&amp;$D$1&amp;" AND LocalMonth("&amp;$E$12&amp;")="&amp;$C$1&amp;" AND LocalDay("&amp;$E$12&amp;")="&amp;$B$1&amp;" AND LocalHour("&amp;$E$12&amp;")="&amp;F108&amp;" AND LocalMinute("&amp;$E$12&amp;")="&amp;G108&amp;"))", "Bar", "", "Close", "5", "0", "", "", "","FALSE","T"))</f>
        <v>#N/A</v>
      </c>
      <c r="O108" s="115">
        <f t="shared" si="19"/>
        <v>1</v>
      </c>
      <c r="R108" s="115">
        <f t="shared" ca="1" si="20"/>
        <v>1.0719999999999921</v>
      </c>
      <c r="S108" s="115" t="str">
        <f>IF(O108=1,"",RTD("cqg.rtd",,"StudyData", "(Vol("&amp;$E$13&amp;")when  (LocalYear("&amp;$E$13&amp;")="&amp;$D$2&amp;" AND LocalMonth("&amp;$E$13&amp;")="&amp;$C$2&amp;" AND LocalDay("&amp;$E$13&amp;")="&amp;$B$2&amp;" AND LocalHour("&amp;$E$13&amp;")="&amp;F108&amp;" AND LocalMinute("&amp;$E$13&amp;")="&amp;G108&amp;"))", "Bar", "", "Close", "5", "0", "", "", "","FALSE","T"))</f>
        <v/>
      </c>
      <c r="T108" s="115" t="str">
        <f>IF(O108=1,"",RTD("cqg.rtd",,"StudyData", "(Vol("&amp;$E$14&amp;")when  (LocalYear("&amp;$E$14&amp;")="&amp;$D$3&amp;" AND LocalMonth("&amp;$E$14&amp;")="&amp;$C$3&amp;" AND LocalDay("&amp;$E$14&amp;")="&amp;$B$3&amp;" AND LocalHour("&amp;$E$14&amp;")="&amp;F108&amp;" AND LocalMinute("&amp;$E$14&amp;")="&amp;G108&amp;"))", "Bar", "", "Close", "5", "0", "", "", "","FALSE","T"))</f>
        <v/>
      </c>
      <c r="U108" s="115" t="str">
        <f>IF(O108=1,"",RTD("cqg.rtd",,"StudyData", "(Vol("&amp;$E$15&amp;")when  (LocalYear("&amp;$E$15&amp;")="&amp;$D$4&amp;" AND LocalMonth("&amp;$E$15&amp;")="&amp;$C$4&amp;" AND LocalDay("&amp;$E$15&amp;")="&amp;$B$4&amp;" AND LocalHour("&amp;$E$15&amp;")="&amp;F108&amp;" AND LocalMinute("&amp;$E$15&amp;")="&amp;G108&amp;"))", "Bar", "", "Close", "5", "0", "", "", "","FALSE","T"))</f>
        <v/>
      </c>
      <c r="V108" s="115" t="str">
        <f>IF(O108=1,"",RTD("cqg.rtd",,"StudyData", "(Vol("&amp;$E$16&amp;")when  (LocalYear("&amp;$E$16&amp;")="&amp;$D$5&amp;" AND LocalMonth("&amp;$E$16&amp;")="&amp;$C$5&amp;" AND LocalDay("&amp;$E$16&amp;")="&amp;$B$5&amp;" AND LocalHour("&amp;$E$16&amp;")="&amp;F108&amp;" AND LocalMinute("&amp;$E$16&amp;")="&amp;G108&amp;"))", "Bar", "", "Close", "5", "0", "", "", "","FALSE","T"))</f>
        <v/>
      </c>
      <c r="W108" s="115" t="str">
        <f>IF(O108=1,"",RTD("cqg.rtd",,"StudyData", "(Vol("&amp;$E$17&amp;")when  (LocalYear("&amp;$E$17&amp;")="&amp;$D$6&amp;" AND LocalMonth("&amp;$E$17&amp;")="&amp;$C$6&amp;" AND LocalDay("&amp;$E$17&amp;")="&amp;$B$6&amp;" AND LocalHour("&amp;$E$17&amp;")="&amp;F108&amp;" AND LocalMinute("&amp;$E$17&amp;")="&amp;G108&amp;"))", "Bar", "", "Close", "5", "0", "", "", "","FALSE","T"))</f>
        <v/>
      </c>
      <c r="X108" s="115" t="str">
        <f>IF(O108=1,"",RTD("cqg.rtd",,"StudyData", "(Vol("&amp;$E$18&amp;")when  (LocalYear("&amp;$E$18&amp;")="&amp;$D$7&amp;" AND LocalMonth("&amp;$E$18&amp;")="&amp;$C$7&amp;" AND LocalDay("&amp;$E$18&amp;")="&amp;$B$7&amp;" AND LocalHour("&amp;$E$18&amp;")="&amp;F108&amp;" AND LocalMinute("&amp;$E$18&amp;")="&amp;G108&amp;"))", "Bar", "", "Close", "5", "0", "", "", "","FALSE","T"))</f>
        <v/>
      </c>
      <c r="Y108" s="115" t="str">
        <f>IF(O108=1,"",RTD("cqg.rtd",,"StudyData", "(Vol("&amp;$E$19&amp;")when  (LocalYear("&amp;$E$19&amp;")="&amp;$D$8&amp;" AND LocalMonth("&amp;$E$19&amp;")="&amp;$C$8&amp;" AND LocalDay("&amp;$E$19&amp;")="&amp;$B$8&amp;" AND LocalHour("&amp;$E$19&amp;")="&amp;F108&amp;" AND LocalMinute("&amp;$E$19&amp;")="&amp;G108&amp;"))", "Bar", "", "Close", "5", "0", "", "", "","FALSE","T"))</f>
        <v/>
      </c>
      <c r="Z108" s="115" t="str">
        <f>IF(O108=1,"",RTD("cqg.rtd",,"StudyData", "(Vol("&amp;$E$20&amp;")when  (LocalYear("&amp;$E$20&amp;")="&amp;$D$9&amp;" AND LocalMonth("&amp;$E$20&amp;")="&amp;$C$9&amp;" AND LocalDay("&amp;$E$20&amp;")="&amp;$B$9&amp;" AND LocalHour("&amp;$E$20&amp;")="&amp;F108&amp;" AND LocalMinute("&amp;$E$20&amp;")="&amp;G108&amp;"))", "Bar", "", "Close", "5", "0", "", "", "","FALSE","T"))</f>
        <v/>
      </c>
      <c r="AA108" s="115" t="str">
        <f>IF(O108=1,"",RTD("cqg.rtd",,"StudyData", "(Vol("&amp;$E$21&amp;")when  (LocalYear("&amp;$E$21&amp;")="&amp;$D$10&amp;" AND LocalMonth("&amp;$E$21&amp;")="&amp;$C$10&amp;" AND LocalDay("&amp;$E$21&amp;")="&amp;$B$10&amp;" AND LocalHour("&amp;$E$21&amp;")="&amp;F108&amp;" AND LocalMinute("&amp;$E$21&amp;")="&amp;G108&amp;"))", "Bar", "", "Close", "5", "0", "", "", "","FALSE","T"))</f>
        <v/>
      </c>
      <c r="AB108" s="115" t="str">
        <f>IF(O108=1,"",RTD("cqg.rtd",,"StudyData", "(Vol("&amp;$E$21&amp;")when  (LocalYear("&amp;$E$21&amp;")="&amp;$D$11&amp;" AND LocalMonth("&amp;$E$21&amp;")="&amp;$C$11&amp;" AND LocalDay("&amp;$E$21&amp;")="&amp;$B$11&amp;" AND LocalHour("&amp;$E$21&amp;")="&amp;F108&amp;" AND LocalMinute("&amp;$E$21&amp;")="&amp;G108&amp;"))", "Bar", "", "Close", "5", "0", "", "", "","FALSE","T"))</f>
        <v/>
      </c>
      <c r="AC108" s="116" t="str">
        <f t="shared" si="16"/>
        <v/>
      </c>
      <c r="AE108" s="115" t="str">
        <f ca="1">IF($R108=1,SUM($S$1:S108),"")</f>
        <v/>
      </c>
      <c r="AF108" s="115" t="str">
        <f ca="1">IF($R108=1,SUM($T$1:T108),"")</f>
        <v/>
      </c>
      <c r="AG108" s="115" t="str">
        <f ca="1">IF($R108=1,SUM($U$1:U108),"")</f>
        <v/>
      </c>
      <c r="AH108" s="115" t="str">
        <f ca="1">IF($R108=1,SUM($V$1:V108),"")</f>
        <v/>
      </c>
      <c r="AI108" s="115" t="str">
        <f ca="1">IF($R108=1,SUM($W$1:W108),"")</f>
        <v/>
      </c>
      <c r="AJ108" s="115" t="str">
        <f ca="1">IF($R108=1,SUM($X$1:X108),"")</f>
        <v/>
      </c>
      <c r="AK108" s="115" t="str">
        <f ca="1">IF($R108=1,SUM($Y$1:Y108),"")</f>
        <v/>
      </c>
      <c r="AL108" s="115" t="str">
        <f ca="1">IF($R108=1,SUM($Z$1:Z108),"")</f>
        <v/>
      </c>
      <c r="AM108" s="115" t="str">
        <f ca="1">IF($R108=1,SUM($AA$1:AA108),"")</f>
        <v/>
      </c>
      <c r="AN108" s="115" t="str">
        <f ca="1">IF($R108=1,SUM($AB$1:AB108),"")</f>
        <v/>
      </c>
      <c r="AO108" s="115" t="str">
        <f ca="1">IF($R108=1,SUM($AC$1:AC108),"")</f>
        <v/>
      </c>
      <c r="AQ108" s="120" t="str">
        <f t="shared" si="21"/>
        <v>16:15</v>
      </c>
    </row>
    <row r="109" spans="6:43" x14ac:dyDescent="0.3">
      <c r="F109" s="115">
        <f t="shared" si="22"/>
        <v>16</v>
      </c>
      <c r="G109" s="117">
        <f t="shared" si="17"/>
        <v>20</v>
      </c>
      <c r="H109" s="118">
        <f t="shared" si="18"/>
        <v>0.68055555555555547</v>
      </c>
      <c r="K109" s="116" t="str">
        <f xml:space="preserve"> IF(O109=1,"",RTD("cqg.rtd",,"StudyData",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/>
      </c>
      <c r="L109" s="116" t="e">
        <f>IF(K109="",NA(),RTD("cqg.rtd",,"StudyData", "(Vol("&amp;$E$12&amp;")when  (LocalYear("&amp;$E$12&amp;")="&amp;$D$1&amp;" AND LocalMonth("&amp;$E$12&amp;")="&amp;$C$1&amp;" AND LocalDay("&amp;$E$12&amp;")="&amp;$B$1&amp;" AND LocalHour("&amp;$E$12&amp;")="&amp;F109&amp;" AND LocalMinute("&amp;$E$12&amp;")="&amp;G109&amp;"))", "Bar", "", "Close", "5", "0", "", "", "","FALSE","T"))</f>
        <v>#N/A</v>
      </c>
      <c r="O109" s="115">
        <f t="shared" si="19"/>
        <v>1</v>
      </c>
      <c r="R109" s="115">
        <f t="shared" ca="1" si="20"/>
        <v>1.072999999999992</v>
      </c>
      <c r="S109" s="115" t="str">
        <f>IF(O109=1,"",RTD("cqg.rtd",,"StudyData", "(Vol("&amp;$E$13&amp;")when  (LocalYear("&amp;$E$13&amp;")="&amp;$D$2&amp;" AND LocalMonth("&amp;$E$13&amp;")="&amp;$C$2&amp;" AND LocalDay("&amp;$E$13&amp;")="&amp;$B$2&amp;" AND LocalHour("&amp;$E$13&amp;")="&amp;F109&amp;" AND LocalMinute("&amp;$E$13&amp;")="&amp;G109&amp;"))", "Bar", "", "Close", "5", "0", "", "", "","FALSE","T"))</f>
        <v/>
      </c>
      <c r="T109" s="115" t="str">
        <f>IF(O109=1,"",RTD("cqg.rtd",,"StudyData", "(Vol("&amp;$E$14&amp;")when  (LocalYear("&amp;$E$14&amp;")="&amp;$D$3&amp;" AND LocalMonth("&amp;$E$14&amp;")="&amp;$C$3&amp;" AND LocalDay("&amp;$E$14&amp;")="&amp;$B$3&amp;" AND LocalHour("&amp;$E$14&amp;")="&amp;F109&amp;" AND LocalMinute("&amp;$E$14&amp;")="&amp;G109&amp;"))", "Bar", "", "Close", "5", "0", "", "", "","FALSE","T"))</f>
        <v/>
      </c>
      <c r="U109" s="115" t="str">
        <f>IF(O109=1,"",RTD("cqg.rtd",,"StudyData", "(Vol("&amp;$E$15&amp;")when  (LocalYear("&amp;$E$15&amp;")="&amp;$D$4&amp;" AND LocalMonth("&amp;$E$15&amp;")="&amp;$C$4&amp;" AND LocalDay("&amp;$E$15&amp;")="&amp;$B$4&amp;" AND LocalHour("&amp;$E$15&amp;")="&amp;F109&amp;" AND LocalMinute("&amp;$E$15&amp;")="&amp;G109&amp;"))", "Bar", "", "Close", "5", "0", "", "", "","FALSE","T"))</f>
        <v/>
      </c>
      <c r="V109" s="115" t="str">
        <f>IF(O109=1,"",RTD("cqg.rtd",,"StudyData", "(Vol("&amp;$E$16&amp;")when  (LocalYear("&amp;$E$16&amp;")="&amp;$D$5&amp;" AND LocalMonth("&amp;$E$16&amp;")="&amp;$C$5&amp;" AND LocalDay("&amp;$E$16&amp;")="&amp;$B$5&amp;" AND LocalHour("&amp;$E$16&amp;")="&amp;F109&amp;" AND LocalMinute("&amp;$E$16&amp;")="&amp;G109&amp;"))", "Bar", "", "Close", "5", "0", "", "", "","FALSE","T"))</f>
        <v/>
      </c>
      <c r="W109" s="115" t="str">
        <f>IF(O109=1,"",RTD("cqg.rtd",,"StudyData", "(Vol("&amp;$E$17&amp;")when  (LocalYear("&amp;$E$17&amp;")="&amp;$D$6&amp;" AND LocalMonth("&amp;$E$17&amp;")="&amp;$C$6&amp;" AND LocalDay("&amp;$E$17&amp;")="&amp;$B$6&amp;" AND LocalHour("&amp;$E$17&amp;")="&amp;F109&amp;" AND LocalMinute("&amp;$E$17&amp;")="&amp;G109&amp;"))", "Bar", "", "Close", "5", "0", "", "", "","FALSE","T"))</f>
        <v/>
      </c>
      <c r="X109" s="115" t="str">
        <f>IF(O109=1,"",RTD("cqg.rtd",,"StudyData", "(Vol("&amp;$E$18&amp;")when  (LocalYear("&amp;$E$18&amp;")="&amp;$D$7&amp;" AND LocalMonth("&amp;$E$18&amp;")="&amp;$C$7&amp;" AND LocalDay("&amp;$E$18&amp;")="&amp;$B$7&amp;" AND LocalHour("&amp;$E$18&amp;")="&amp;F109&amp;" AND LocalMinute("&amp;$E$18&amp;")="&amp;G109&amp;"))", "Bar", "", "Close", "5", "0", "", "", "","FALSE","T"))</f>
        <v/>
      </c>
      <c r="Y109" s="115" t="str">
        <f>IF(O109=1,"",RTD("cqg.rtd",,"StudyData", "(Vol("&amp;$E$19&amp;")when  (LocalYear("&amp;$E$19&amp;")="&amp;$D$8&amp;" AND LocalMonth("&amp;$E$19&amp;")="&amp;$C$8&amp;" AND LocalDay("&amp;$E$19&amp;")="&amp;$B$8&amp;" AND LocalHour("&amp;$E$19&amp;")="&amp;F109&amp;" AND LocalMinute("&amp;$E$19&amp;")="&amp;G109&amp;"))", "Bar", "", "Close", "5", "0", "", "", "","FALSE","T"))</f>
        <v/>
      </c>
      <c r="Z109" s="115" t="str">
        <f>IF(O109=1,"",RTD("cqg.rtd",,"StudyData", "(Vol("&amp;$E$20&amp;")when  (LocalYear("&amp;$E$20&amp;")="&amp;$D$9&amp;" AND LocalMonth("&amp;$E$20&amp;")="&amp;$C$9&amp;" AND LocalDay("&amp;$E$20&amp;")="&amp;$B$9&amp;" AND LocalHour("&amp;$E$20&amp;")="&amp;F109&amp;" AND LocalMinute("&amp;$E$20&amp;")="&amp;G109&amp;"))", "Bar", "", "Close", "5", "0", "", "", "","FALSE","T"))</f>
        <v/>
      </c>
      <c r="AA109" s="115" t="str">
        <f>IF(O109=1,"",RTD("cqg.rtd",,"StudyData", "(Vol("&amp;$E$21&amp;")when  (LocalYear("&amp;$E$21&amp;")="&amp;$D$10&amp;" AND LocalMonth("&amp;$E$21&amp;")="&amp;$C$10&amp;" AND LocalDay("&amp;$E$21&amp;")="&amp;$B$10&amp;" AND LocalHour("&amp;$E$21&amp;")="&amp;F109&amp;" AND LocalMinute("&amp;$E$21&amp;")="&amp;G109&amp;"))", "Bar", "", "Close", "5", "0", "", "", "","FALSE","T"))</f>
        <v/>
      </c>
      <c r="AB109" s="115" t="str">
        <f>IF(O109=1,"",RTD("cqg.rtd",,"StudyData", "(Vol("&amp;$E$21&amp;")when  (LocalYear("&amp;$E$21&amp;")="&amp;$D$11&amp;" AND LocalMonth("&amp;$E$21&amp;")="&amp;$C$11&amp;" AND LocalDay("&amp;$E$21&amp;")="&amp;$B$11&amp;" AND LocalHour("&amp;$E$21&amp;")="&amp;F109&amp;" AND LocalMinute("&amp;$E$21&amp;")="&amp;G109&amp;"))", "Bar", "", "Close", "5", "0", "", "", "","FALSE","T"))</f>
        <v/>
      </c>
      <c r="AC109" s="116" t="str">
        <f t="shared" si="16"/>
        <v/>
      </c>
      <c r="AE109" s="115" t="str">
        <f ca="1">IF($R109=1,SUM($S$1:S109),"")</f>
        <v/>
      </c>
      <c r="AF109" s="115" t="str">
        <f ca="1">IF($R109=1,SUM($T$1:T109),"")</f>
        <v/>
      </c>
      <c r="AG109" s="115" t="str">
        <f ca="1">IF($R109=1,SUM($U$1:U109),"")</f>
        <v/>
      </c>
      <c r="AH109" s="115" t="str">
        <f ca="1">IF($R109=1,SUM($V$1:V109),"")</f>
        <v/>
      </c>
      <c r="AI109" s="115" t="str">
        <f ca="1">IF($R109=1,SUM($W$1:W109),"")</f>
        <v/>
      </c>
      <c r="AJ109" s="115" t="str">
        <f ca="1">IF($R109=1,SUM($X$1:X109),"")</f>
        <v/>
      </c>
      <c r="AK109" s="115" t="str">
        <f ca="1">IF($R109=1,SUM($Y$1:Y109),"")</f>
        <v/>
      </c>
      <c r="AL109" s="115" t="str">
        <f ca="1">IF($R109=1,SUM($Z$1:Z109),"")</f>
        <v/>
      </c>
      <c r="AM109" s="115" t="str">
        <f ca="1">IF($R109=1,SUM($AA$1:AA109),"")</f>
        <v/>
      </c>
      <c r="AN109" s="115" t="str">
        <f ca="1">IF($R109=1,SUM($AB$1:AB109),"")</f>
        <v/>
      </c>
      <c r="AO109" s="115" t="str">
        <f ca="1">IF($R109=1,SUM($AC$1:AC109),"")</f>
        <v/>
      </c>
      <c r="AQ109" s="120" t="str">
        <f t="shared" si="21"/>
        <v>16:20</v>
      </c>
    </row>
    <row r="110" spans="6:43" x14ac:dyDescent="0.3">
      <c r="F110" s="115">
        <f t="shared" si="22"/>
        <v>16</v>
      </c>
      <c r="G110" s="117">
        <f t="shared" si="17"/>
        <v>25</v>
      </c>
      <c r="H110" s="118">
        <f t="shared" si="18"/>
        <v>0.68402777777777779</v>
      </c>
      <c r="K110" s="116" t="str">
        <f xml:space="preserve"> IF(O110=1,"",RTD("cqg.rtd",,"StudyData",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/>
      </c>
      <c r="L110" s="116" t="e">
        <f>IF(K110="",NA(),RTD("cqg.rtd",,"StudyData", "(Vol("&amp;$E$12&amp;")when  (LocalYear("&amp;$E$12&amp;")="&amp;$D$1&amp;" AND LocalMonth("&amp;$E$12&amp;")="&amp;$C$1&amp;" AND LocalDay("&amp;$E$12&amp;")="&amp;$B$1&amp;" AND LocalHour("&amp;$E$12&amp;")="&amp;F110&amp;" AND LocalMinute("&amp;$E$12&amp;")="&amp;G110&amp;"))", "Bar", "", "Close", "5", "0", "", "", "","FALSE","T"))</f>
        <v>#N/A</v>
      </c>
      <c r="O110" s="115">
        <f t="shared" si="19"/>
        <v>1</v>
      </c>
      <c r="R110" s="115">
        <f t="shared" ca="1" si="20"/>
        <v>1.0739999999999919</v>
      </c>
      <c r="S110" s="115" t="str">
        <f>IF(O110=1,"",RTD("cqg.rtd",,"StudyData", "(Vol("&amp;$E$13&amp;")when  (LocalYear("&amp;$E$13&amp;")="&amp;$D$2&amp;" AND LocalMonth("&amp;$E$13&amp;")="&amp;$C$2&amp;" AND LocalDay("&amp;$E$13&amp;")="&amp;$B$2&amp;" AND LocalHour("&amp;$E$13&amp;")="&amp;F110&amp;" AND LocalMinute("&amp;$E$13&amp;")="&amp;G110&amp;"))", "Bar", "", "Close", "5", "0", "", "", "","FALSE","T"))</f>
        <v/>
      </c>
      <c r="T110" s="115" t="str">
        <f>IF(O110=1,"",RTD("cqg.rtd",,"StudyData", "(Vol("&amp;$E$14&amp;")when  (LocalYear("&amp;$E$14&amp;")="&amp;$D$3&amp;" AND LocalMonth("&amp;$E$14&amp;")="&amp;$C$3&amp;" AND LocalDay("&amp;$E$14&amp;")="&amp;$B$3&amp;" AND LocalHour("&amp;$E$14&amp;")="&amp;F110&amp;" AND LocalMinute("&amp;$E$14&amp;")="&amp;G110&amp;"))", "Bar", "", "Close", "5", "0", "", "", "","FALSE","T"))</f>
        <v/>
      </c>
      <c r="U110" s="115" t="str">
        <f>IF(O110=1,"",RTD("cqg.rtd",,"StudyData", "(Vol("&amp;$E$15&amp;")when  (LocalYear("&amp;$E$15&amp;")="&amp;$D$4&amp;" AND LocalMonth("&amp;$E$15&amp;")="&amp;$C$4&amp;" AND LocalDay("&amp;$E$15&amp;")="&amp;$B$4&amp;" AND LocalHour("&amp;$E$15&amp;")="&amp;F110&amp;" AND LocalMinute("&amp;$E$15&amp;")="&amp;G110&amp;"))", "Bar", "", "Close", "5", "0", "", "", "","FALSE","T"))</f>
        <v/>
      </c>
      <c r="V110" s="115" t="str">
        <f>IF(O110=1,"",RTD("cqg.rtd",,"StudyData", "(Vol("&amp;$E$16&amp;")when  (LocalYear("&amp;$E$16&amp;")="&amp;$D$5&amp;" AND LocalMonth("&amp;$E$16&amp;")="&amp;$C$5&amp;" AND LocalDay("&amp;$E$16&amp;")="&amp;$B$5&amp;" AND LocalHour("&amp;$E$16&amp;")="&amp;F110&amp;" AND LocalMinute("&amp;$E$16&amp;")="&amp;G110&amp;"))", "Bar", "", "Close", "5", "0", "", "", "","FALSE","T"))</f>
        <v/>
      </c>
      <c r="W110" s="115" t="str">
        <f>IF(O110=1,"",RTD("cqg.rtd",,"StudyData", "(Vol("&amp;$E$17&amp;")when  (LocalYear("&amp;$E$17&amp;")="&amp;$D$6&amp;" AND LocalMonth("&amp;$E$17&amp;")="&amp;$C$6&amp;" AND LocalDay("&amp;$E$17&amp;")="&amp;$B$6&amp;" AND LocalHour("&amp;$E$17&amp;")="&amp;F110&amp;" AND LocalMinute("&amp;$E$17&amp;")="&amp;G110&amp;"))", "Bar", "", "Close", "5", "0", "", "", "","FALSE","T"))</f>
        <v/>
      </c>
      <c r="X110" s="115" t="str">
        <f>IF(O110=1,"",RTD("cqg.rtd",,"StudyData", "(Vol("&amp;$E$18&amp;")when  (LocalYear("&amp;$E$18&amp;")="&amp;$D$7&amp;" AND LocalMonth("&amp;$E$18&amp;")="&amp;$C$7&amp;" AND LocalDay("&amp;$E$18&amp;")="&amp;$B$7&amp;" AND LocalHour("&amp;$E$18&amp;")="&amp;F110&amp;" AND LocalMinute("&amp;$E$18&amp;")="&amp;G110&amp;"))", "Bar", "", "Close", "5", "0", "", "", "","FALSE","T"))</f>
        <v/>
      </c>
      <c r="Y110" s="115" t="str">
        <f>IF(O110=1,"",RTD("cqg.rtd",,"StudyData", "(Vol("&amp;$E$19&amp;")when  (LocalYear("&amp;$E$19&amp;")="&amp;$D$8&amp;" AND LocalMonth("&amp;$E$19&amp;")="&amp;$C$8&amp;" AND LocalDay("&amp;$E$19&amp;")="&amp;$B$8&amp;" AND LocalHour("&amp;$E$19&amp;")="&amp;F110&amp;" AND LocalMinute("&amp;$E$19&amp;")="&amp;G110&amp;"))", "Bar", "", "Close", "5", "0", "", "", "","FALSE","T"))</f>
        <v/>
      </c>
      <c r="Z110" s="115" t="str">
        <f>IF(O110=1,"",RTD("cqg.rtd",,"StudyData", "(Vol("&amp;$E$20&amp;")when  (LocalYear("&amp;$E$20&amp;")="&amp;$D$9&amp;" AND LocalMonth("&amp;$E$20&amp;")="&amp;$C$9&amp;" AND LocalDay("&amp;$E$20&amp;")="&amp;$B$9&amp;" AND LocalHour("&amp;$E$20&amp;")="&amp;F110&amp;" AND LocalMinute("&amp;$E$20&amp;")="&amp;G110&amp;"))", "Bar", "", "Close", "5", "0", "", "", "","FALSE","T"))</f>
        <v/>
      </c>
      <c r="AA110" s="115" t="str">
        <f>IF(O110=1,"",RTD("cqg.rtd",,"StudyData", "(Vol("&amp;$E$21&amp;")when  (LocalYear("&amp;$E$21&amp;")="&amp;$D$10&amp;" AND LocalMonth("&amp;$E$21&amp;")="&amp;$C$10&amp;" AND LocalDay("&amp;$E$21&amp;")="&amp;$B$10&amp;" AND LocalHour("&amp;$E$21&amp;")="&amp;F110&amp;" AND LocalMinute("&amp;$E$21&amp;")="&amp;G110&amp;"))", "Bar", "", "Close", "5", "0", "", "", "","FALSE","T"))</f>
        <v/>
      </c>
      <c r="AB110" s="115" t="str">
        <f>IF(O110=1,"",RTD("cqg.rtd",,"StudyData", "(Vol("&amp;$E$21&amp;")when  (LocalYear("&amp;$E$21&amp;")="&amp;$D$11&amp;" AND LocalMonth("&amp;$E$21&amp;")="&amp;$C$11&amp;" AND LocalDay("&amp;$E$21&amp;")="&amp;$B$11&amp;" AND LocalHour("&amp;$E$21&amp;")="&amp;F110&amp;" AND LocalMinute("&amp;$E$21&amp;")="&amp;G110&amp;"))", "Bar", "", "Close", "5", "0", "", "", "","FALSE","T"))</f>
        <v/>
      </c>
      <c r="AC110" s="116" t="str">
        <f t="shared" si="16"/>
        <v/>
      </c>
      <c r="AE110" s="115" t="str">
        <f ca="1">IF($R110=1,SUM($S$1:S110),"")</f>
        <v/>
      </c>
      <c r="AF110" s="115" t="str">
        <f ca="1">IF($R110=1,SUM($T$1:T110),"")</f>
        <v/>
      </c>
      <c r="AG110" s="115" t="str">
        <f ca="1">IF($R110=1,SUM($U$1:U110),"")</f>
        <v/>
      </c>
      <c r="AH110" s="115" t="str">
        <f ca="1">IF($R110=1,SUM($V$1:V110),"")</f>
        <v/>
      </c>
      <c r="AI110" s="115" t="str">
        <f ca="1">IF($R110=1,SUM($W$1:W110),"")</f>
        <v/>
      </c>
      <c r="AJ110" s="115" t="str">
        <f ca="1">IF($R110=1,SUM($X$1:X110),"")</f>
        <v/>
      </c>
      <c r="AK110" s="115" t="str">
        <f ca="1">IF($R110=1,SUM($Y$1:Y110),"")</f>
        <v/>
      </c>
      <c r="AL110" s="115" t="str">
        <f ca="1">IF($R110=1,SUM($Z$1:Z110),"")</f>
        <v/>
      </c>
      <c r="AM110" s="115" t="str">
        <f ca="1">IF($R110=1,SUM($AA$1:AA110),"")</f>
        <v/>
      </c>
      <c r="AN110" s="115" t="str">
        <f ca="1">IF($R110=1,SUM($AB$1:AB110),"")</f>
        <v/>
      </c>
      <c r="AO110" s="115" t="str">
        <f ca="1">IF($R110=1,SUM($AC$1:AC110),"")</f>
        <v/>
      </c>
      <c r="AQ110" s="120" t="str">
        <f t="shared" si="21"/>
        <v>16:25</v>
      </c>
    </row>
    <row r="111" spans="6:43" x14ac:dyDescent="0.3">
      <c r="F111" s="115">
        <f t="shared" si="22"/>
        <v>16</v>
      </c>
      <c r="G111" s="117">
        <f t="shared" si="17"/>
        <v>30</v>
      </c>
      <c r="H111" s="118">
        <f t="shared" si="18"/>
        <v>0.6875</v>
      </c>
      <c r="K111" s="116" t="str">
        <f xml:space="preserve"> IF(O111=1,"",RTD("cqg.rtd",,"StudyData",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/>
      </c>
      <c r="L111" s="116" t="e">
        <f>IF(K111="",NA(),RTD("cqg.rtd",,"StudyData", "(Vol("&amp;$E$12&amp;")when  (LocalYear("&amp;$E$12&amp;")="&amp;$D$1&amp;" AND LocalMonth("&amp;$E$12&amp;")="&amp;$C$1&amp;" AND LocalDay("&amp;$E$12&amp;")="&amp;$B$1&amp;" AND LocalHour("&amp;$E$12&amp;")="&amp;F111&amp;" AND LocalMinute("&amp;$E$12&amp;")="&amp;G111&amp;"))", "Bar", "", "Close", "5", "0", "", "", "","FALSE","T"))</f>
        <v>#N/A</v>
      </c>
      <c r="O111" s="115">
        <f t="shared" si="19"/>
        <v>1</v>
      </c>
      <c r="R111" s="115">
        <f t="shared" ca="1" si="20"/>
        <v>1.0749999999999917</v>
      </c>
      <c r="S111" s="115" t="str">
        <f>IF(O111=1,"",RTD("cqg.rtd",,"StudyData", "(Vol("&amp;$E$13&amp;")when  (LocalYear("&amp;$E$13&amp;")="&amp;$D$2&amp;" AND LocalMonth("&amp;$E$13&amp;")="&amp;$C$2&amp;" AND LocalDay("&amp;$E$13&amp;")="&amp;$B$2&amp;" AND LocalHour("&amp;$E$13&amp;")="&amp;F111&amp;" AND LocalMinute("&amp;$E$13&amp;")="&amp;G111&amp;"))", "Bar", "", "Close", "5", "0", "", "", "","FALSE","T"))</f>
        <v/>
      </c>
      <c r="T111" s="115" t="str">
        <f>IF(O111=1,"",RTD("cqg.rtd",,"StudyData", "(Vol("&amp;$E$14&amp;")when  (LocalYear("&amp;$E$14&amp;")="&amp;$D$3&amp;" AND LocalMonth("&amp;$E$14&amp;")="&amp;$C$3&amp;" AND LocalDay("&amp;$E$14&amp;")="&amp;$B$3&amp;" AND LocalHour("&amp;$E$14&amp;")="&amp;F111&amp;" AND LocalMinute("&amp;$E$14&amp;")="&amp;G111&amp;"))", "Bar", "", "Close", "5", "0", "", "", "","FALSE","T"))</f>
        <v/>
      </c>
      <c r="U111" s="115" t="str">
        <f>IF(O111=1,"",RTD("cqg.rtd",,"StudyData", "(Vol("&amp;$E$15&amp;")when  (LocalYear("&amp;$E$15&amp;")="&amp;$D$4&amp;" AND LocalMonth("&amp;$E$15&amp;")="&amp;$C$4&amp;" AND LocalDay("&amp;$E$15&amp;")="&amp;$B$4&amp;" AND LocalHour("&amp;$E$15&amp;")="&amp;F111&amp;" AND LocalMinute("&amp;$E$15&amp;")="&amp;G111&amp;"))", "Bar", "", "Close", "5", "0", "", "", "","FALSE","T"))</f>
        <v/>
      </c>
      <c r="V111" s="115" t="str">
        <f>IF(O111=1,"",RTD("cqg.rtd",,"StudyData", "(Vol("&amp;$E$16&amp;")when  (LocalYear("&amp;$E$16&amp;")="&amp;$D$5&amp;" AND LocalMonth("&amp;$E$16&amp;")="&amp;$C$5&amp;" AND LocalDay("&amp;$E$16&amp;")="&amp;$B$5&amp;" AND LocalHour("&amp;$E$16&amp;")="&amp;F111&amp;" AND LocalMinute("&amp;$E$16&amp;")="&amp;G111&amp;"))", "Bar", "", "Close", "5", "0", "", "", "","FALSE","T"))</f>
        <v/>
      </c>
      <c r="W111" s="115" t="str">
        <f>IF(O111=1,"",RTD("cqg.rtd",,"StudyData", "(Vol("&amp;$E$17&amp;")when  (LocalYear("&amp;$E$17&amp;")="&amp;$D$6&amp;" AND LocalMonth("&amp;$E$17&amp;")="&amp;$C$6&amp;" AND LocalDay("&amp;$E$17&amp;")="&amp;$B$6&amp;" AND LocalHour("&amp;$E$17&amp;")="&amp;F111&amp;" AND LocalMinute("&amp;$E$17&amp;")="&amp;G111&amp;"))", "Bar", "", "Close", "5", "0", "", "", "","FALSE","T"))</f>
        <v/>
      </c>
      <c r="X111" s="115" t="str">
        <f>IF(O111=1,"",RTD("cqg.rtd",,"StudyData", "(Vol("&amp;$E$18&amp;")when  (LocalYear("&amp;$E$18&amp;")="&amp;$D$7&amp;" AND LocalMonth("&amp;$E$18&amp;")="&amp;$C$7&amp;" AND LocalDay("&amp;$E$18&amp;")="&amp;$B$7&amp;" AND LocalHour("&amp;$E$18&amp;")="&amp;F111&amp;" AND LocalMinute("&amp;$E$18&amp;")="&amp;G111&amp;"))", "Bar", "", "Close", "5", "0", "", "", "","FALSE","T"))</f>
        <v/>
      </c>
      <c r="Y111" s="115" t="str">
        <f>IF(O111=1,"",RTD("cqg.rtd",,"StudyData", "(Vol("&amp;$E$19&amp;")when  (LocalYear("&amp;$E$19&amp;")="&amp;$D$8&amp;" AND LocalMonth("&amp;$E$19&amp;")="&amp;$C$8&amp;" AND LocalDay("&amp;$E$19&amp;")="&amp;$B$8&amp;" AND LocalHour("&amp;$E$19&amp;")="&amp;F111&amp;" AND LocalMinute("&amp;$E$19&amp;")="&amp;G111&amp;"))", "Bar", "", "Close", "5", "0", "", "", "","FALSE","T"))</f>
        <v/>
      </c>
      <c r="Z111" s="115" t="str">
        <f>IF(O111=1,"",RTD("cqg.rtd",,"StudyData", "(Vol("&amp;$E$20&amp;")when  (LocalYear("&amp;$E$20&amp;")="&amp;$D$9&amp;" AND LocalMonth("&amp;$E$20&amp;")="&amp;$C$9&amp;" AND LocalDay("&amp;$E$20&amp;")="&amp;$B$9&amp;" AND LocalHour("&amp;$E$20&amp;")="&amp;F111&amp;" AND LocalMinute("&amp;$E$20&amp;")="&amp;G111&amp;"))", "Bar", "", "Close", "5", "0", "", "", "","FALSE","T"))</f>
        <v/>
      </c>
      <c r="AA111" s="115" t="str">
        <f>IF(O111=1,"",RTD("cqg.rtd",,"StudyData", "(Vol("&amp;$E$21&amp;")when  (LocalYear("&amp;$E$21&amp;")="&amp;$D$10&amp;" AND LocalMonth("&amp;$E$21&amp;")="&amp;$C$10&amp;" AND LocalDay("&amp;$E$21&amp;")="&amp;$B$10&amp;" AND LocalHour("&amp;$E$21&amp;")="&amp;F111&amp;" AND LocalMinute("&amp;$E$21&amp;")="&amp;G111&amp;"))", "Bar", "", "Close", "5", "0", "", "", "","FALSE","T"))</f>
        <v/>
      </c>
      <c r="AB111" s="115" t="str">
        <f>IF(O111=1,"",RTD("cqg.rtd",,"StudyData", "(Vol("&amp;$E$21&amp;")when  (LocalYear("&amp;$E$21&amp;")="&amp;$D$11&amp;" AND LocalMonth("&amp;$E$21&amp;")="&amp;$C$11&amp;" AND LocalDay("&amp;$E$21&amp;")="&amp;$B$11&amp;" AND LocalHour("&amp;$E$21&amp;")="&amp;F111&amp;" AND LocalMinute("&amp;$E$21&amp;")="&amp;G111&amp;"))", "Bar", "", "Close", "5", "0", "", "", "","FALSE","T"))</f>
        <v/>
      </c>
      <c r="AC111" s="116" t="str">
        <f t="shared" si="16"/>
        <v/>
      </c>
      <c r="AE111" s="115" t="str">
        <f ca="1">IF($R111=1,SUM($S$1:S111),"")</f>
        <v/>
      </c>
      <c r="AF111" s="115" t="str">
        <f ca="1">IF($R111=1,SUM($T$1:T111),"")</f>
        <v/>
      </c>
      <c r="AG111" s="115" t="str">
        <f ca="1">IF($R111=1,SUM($U$1:U111),"")</f>
        <v/>
      </c>
      <c r="AH111" s="115" t="str">
        <f ca="1">IF($R111=1,SUM($V$1:V111),"")</f>
        <v/>
      </c>
      <c r="AI111" s="115" t="str">
        <f ca="1">IF($R111=1,SUM($W$1:W111),"")</f>
        <v/>
      </c>
      <c r="AJ111" s="115" t="str">
        <f ca="1">IF($R111=1,SUM($X$1:X111),"")</f>
        <v/>
      </c>
      <c r="AK111" s="115" t="str">
        <f ca="1">IF($R111=1,SUM($Y$1:Y111),"")</f>
        <v/>
      </c>
      <c r="AL111" s="115" t="str">
        <f ca="1">IF($R111=1,SUM($Z$1:Z111),"")</f>
        <v/>
      </c>
      <c r="AM111" s="115" t="str">
        <f ca="1">IF($R111=1,SUM($AA$1:AA111),"")</f>
        <v/>
      </c>
      <c r="AN111" s="115" t="str">
        <f ca="1">IF($R111=1,SUM($AB$1:AB111),"")</f>
        <v/>
      </c>
      <c r="AO111" s="115" t="str">
        <f ca="1">IF($R111=1,SUM($AC$1:AC111),"")</f>
        <v/>
      </c>
      <c r="AQ111" s="120" t="str">
        <f t="shared" si="21"/>
        <v>16:30</v>
      </c>
    </row>
    <row r="112" spans="6:43" x14ac:dyDescent="0.3">
      <c r="F112" s="115">
        <f t="shared" si="22"/>
        <v>16</v>
      </c>
      <c r="G112" s="117">
        <f t="shared" si="17"/>
        <v>35</v>
      </c>
      <c r="H112" s="118">
        <f t="shared" si="18"/>
        <v>0.69097222222222221</v>
      </c>
      <c r="K112" s="116" t="str">
        <f xml:space="preserve"> IF(O112=1,"",RTD("cqg.rtd",,"StudyData",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/>
      </c>
      <c r="L112" s="116" t="e">
        <f>IF(K112="",NA(),RTD("cqg.rtd",,"StudyData", "(Vol("&amp;$E$12&amp;")when  (LocalYear("&amp;$E$12&amp;")="&amp;$D$1&amp;" AND LocalMonth("&amp;$E$12&amp;")="&amp;$C$1&amp;" AND LocalDay("&amp;$E$12&amp;")="&amp;$B$1&amp;" AND LocalHour("&amp;$E$12&amp;")="&amp;F112&amp;" AND LocalMinute("&amp;$E$12&amp;")="&amp;G112&amp;"))", "Bar", "", "Close", "5", "0", "", "", "","FALSE","T"))</f>
        <v>#N/A</v>
      </c>
      <c r="O112" s="115">
        <f t="shared" si="19"/>
        <v>1</v>
      </c>
      <c r="R112" s="115">
        <f t="shared" ca="1" si="20"/>
        <v>1.0759999999999916</v>
      </c>
      <c r="S112" s="115" t="str">
        <f>IF(O112=1,"",RTD("cqg.rtd",,"StudyData", "(Vol("&amp;$E$13&amp;")when  (LocalYear("&amp;$E$13&amp;")="&amp;$D$2&amp;" AND LocalMonth("&amp;$E$13&amp;")="&amp;$C$2&amp;" AND LocalDay("&amp;$E$13&amp;")="&amp;$B$2&amp;" AND LocalHour("&amp;$E$13&amp;")="&amp;F112&amp;" AND LocalMinute("&amp;$E$13&amp;")="&amp;G112&amp;"))", "Bar", "", "Close", "5", "0", "", "", "","FALSE","T"))</f>
        <v/>
      </c>
      <c r="T112" s="115" t="str">
        <f>IF(O112=1,"",RTD("cqg.rtd",,"StudyData", "(Vol("&amp;$E$14&amp;")when  (LocalYear("&amp;$E$14&amp;")="&amp;$D$3&amp;" AND LocalMonth("&amp;$E$14&amp;")="&amp;$C$3&amp;" AND LocalDay("&amp;$E$14&amp;")="&amp;$B$3&amp;" AND LocalHour("&amp;$E$14&amp;")="&amp;F112&amp;" AND LocalMinute("&amp;$E$14&amp;")="&amp;G112&amp;"))", "Bar", "", "Close", "5", "0", "", "", "","FALSE","T"))</f>
        <v/>
      </c>
      <c r="U112" s="115" t="str">
        <f>IF(O112=1,"",RTD("cqg.rtd",,"StudyData", "(Vol("&amp;$E$15&amp;")when  (LocalYear("&amp;$E$15&amp;")="&amp;$D$4&amp;" AND LocalMonth("&amp;$E$15&amp;")="&amp;$C$4&amp;" AND LocalDay("&amp;$E$15&amp;")="&amp;$B$4&amp;" AND LocalHour("&amp;$E$15&amp;")="&amp;F112&amp;" AND LocalMinute("&amp;$E$15&amp;")="&amp;G112&amp;"))", "Bar", "", "Close", "5", "0", "", "", "","FALSE","T"))</f>
        <v/>
      </c>
      <c r="V112" s="115" t="str">
        <f>IF(O112=1,"",RTD("cqg.rtd",,"StudyData", "(Vol("&amp;$E$16&amp;")when  (LocalYear("&amp;$E$16&amp;")="&amp;$D$5&amp;" AND LocalMonth("&amp;$E$16&amp;")="&amp;$C$5&amp;" AND LocalDay("&amp;$E$16&amp;")="&amp;$B$5&amp;" AND LocalHour("&amp;$E$16&amp;")="&amp;F112&amp;" AND LocalMinute("&amp;$E$16&amp;")="&amp;G112&amp;"))", "Bar", "", "Close", "5", "0", "", "", "","FALSE","T"))</f>
        <v/>
      </c>
      <c r="W112" s="115" t="str">
        <f>IF(O112=1,"",RTD("cqg.rtd",,"StudyData", "(Vol("&amp;$E$17&amp;")when  (LocalYear("&amp;$E$17&amp;")="&amp;$D$6&amp;" AND LocalMonth("&amp;$E$17&amp;")="&amp;$C$6&amp;" AND LocalDay("&amp;$E$17&amp;")="&amp;$B$6&amp;" AND LocalHour("&amp;$E$17&amp;")="&amp;F112&amp;" AND LocalMinute("&amp;$E$17&amp;")="&amp;G112&amp;"))", "Bar", "", "Close", "5", "0", "", "", "","FALSE","T"))</f>
        <v/>
      </c>
      <c r="X112" s="115" t="str">
        <f>IF(O112=1,"",RTD("cqg.rtd",,"StudyData", "(Vol("&amp;$E$18&amp;")when  (LocalYear("&amp;$E$18&amp;")="&amp;$D$7&amp;" AND LocalMonth("&amp;$E$18&amp;")="&amp;$C$7&amp;" AND LocalDay("&amp;$E$18&amp;")="&amp;$B$7&amp;" AND LocalHour("&amp;$E$18&amp;")="&amp;F112&amp;" AND LocalMinute("&amp;$E$18&amp;")="&amp;G112&amp;"))", "Bar", "", "Close", "5", "0", "", "", "","FALSE","T"))</f>
        <v/>
      </c>
      <c r="Y112" s="115" t="str">
        <f>IF(O112=1,"",RTD("cqg.rtd",,"StudyData", "(Vol("&amp;$E$19&amp;")when  (LocalYear("&amp;$E$19&amp;")="&amp;$D$8&amp;" AND LocalMonth("&amp;$E$19&amp;")="&amp;$C$8&amp;" AND LocalDay("&amp;$E$19&amp;")="&amp;$B$8&amp;" AND LocalHour("&amp;$E$19&amp;")="&amp;F112&amp;" AND LocalMinute("&amp;$E$19&amp;")="&amp;G112&amp;"))", "Bar", "", "Close", "5", "0", "", "", "","FALSE","T"))</f>
        <v/>
      </c>
      <c r="Z112" s="115" t="str">
        <f>IF(O112=1,"",RTD("cqg.rtd",,"StudyData", "(Vol("&amp;$E$20&amp;")when  (LocalYear("&amp;$E$20&amp;")="&amp;$D$9&amp;" AND LocalMonth("&amp;$E$20&amp;")="&amp;$C$9&amp;" AND LocalDay("&amp;$E$20&amp;")="&amp;$B$9&amp;" AND LocalHour("&amp;$E$20&amp;")="&amp;F112&amp;" AND LocalMinute("&amp;$E$20&amp;")="&amp;G112&amp;"))", "Bar", "", "Close", "5", "0", "", "", "","FALSE","T"))</f>
        <v/>
      </c>
      <c r="AA112" s="115" t="str">
        <f>IF(O112=1,"",RTD("cqg.rtd",,"StudyData", "(Vol("&amp;$E$21&amp;")when  (LocalYear("&amp;$E$21&amp;")="&amp;$D$10&amp;" AND LocalMonth("&amp;$E$21&amp;")="&amp;$C$10&amp;" AND LocalDay("&amp;$E$21&amp;")="&amp;$B$10&amp;" AND LocalHour("&amp;$E$21&amp;")="&amp;F112&amp;" AND LocalMinute("&amp;$E$21&amp;")="&amp;G112&amp;"))", "Bar", "", "Close", "5", "0", "", "", "","FALSE","T"))</f>
        <v/>
      </c>
      <c r="AB112" s="115" t="str">
        <f>IF(O112=1,"",RTD("cqg.rtd",,"StudyData", "(Vol("&amp;$E$21&amp;")when  (LocalYear("&amp;$E$21&amp;")="&amp;$D$11&amp;" AND LocalMonth("&amp;$E$21&amp;")="&amp;$C$11&amp;" AND LocalDay("&amp;$E$21&amp;")="&amp;$B$11&amp;" AND LocalHour("&amp;$E$21&amp;")="&amp;F112&amp;" AND LocalMinute("&amp;$E$21&amp;")="&amp;G112&amp;"))", "Bar", "", "Close", "5", "0", "", "", "","FALSE","T"))</f>
        <v/>
      </c>
      <c r="AC112" s="116" t="str">
        <f t="shared" si="16"/>
        <v/>
      </c>
      <c r="AE112" s="115" t="str">
        <f ca="1">IF($R112=1,SUM($S$1:S112),"")</f>
        <v/>
      </c>
      <c r="AF112" s="115" t="str">
        <f ca="1">IF($R112=1,SUM($T$1:T112),"")</f>
        <v/>
      </c>
      <c r="AG112" s="115" t="str">
        <f ca="1">IF($R112=1,SUM($U$1:U112),"")</f>
        <v/>
      </c>
      <c r="AH112" s="115" t="str">
        <f ca="1">IF($R112=1,SUM($V$1:V112),"")</f>
        <v/>
      </c>
      <c r="AI112" s="115" t="str">
        <f ca="1">IF($R112=1,SUM($W$1:W112),"")</f>
        <v/>
      </c>
      <c r="AJ112" s="115" t="str">
        <f ca="1">IF($R112=1,SUM($X$1:X112),"")</f>
        <v/>
      </c>
      <c r="AK112" s="115" t="str">
        <f ca="1">IF($R112=1,SUM($Y$1:Y112),"")</f>
        <v/>
      </c>
      <c r="AL112" s="115" t="str">
        <f ca="1">IF($R112=1,SUM($Z$1:Z112),"")</f>
        <v/>
      </c>
      <c r="AM112" s="115" t="str">
        <f ca="1">IF($R112=1,SUM($AA$1:AA112),"")</f>
        <v/>
      </c>
      <c r="AN112" s="115" t="str">
        <f ca="1">IF($R112=1,SUM($AB$1:AB112),"")</f>
        <v/>
      </c>
      <c r="AO112" s="115" t="str">
        <f ca="1">IF($R112=1,SUM($AC$1:AC112),"")</f>
        <v/>
      </c>
      <c r="AQ112" s="120" t="str">
        <f t="shared" si="21"/>
        <v>16:35</v>
      </c>
    </row>
    <row r="113" spans="6:43" x14ac:dyDescent="0.3">
      <c r="F113" s="115">
        <f t="shared" si="22"/>
        <v>16</v>
      </c>
      <c r="G113" s="117">
        <f t="shared" si="17"/>
        <v>40</v>
      </c>
      <c r="H113" s="118">
        <f t="shared" si="18"/>
        <v>0.69444444444444453</v>
      </c>
      <c r="K113" s="116" t="str">
        <f xml:space="preserve"> IF(O113=1,"",RTD("cqg.rtd",,"StudyData",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/>
      </c>
      <c r="L113" s="116" t="e">
        <f>IF(K113="",NA(),RTD("cqg.rtd",,"StudyData", "(Vol("&amp;$E$12&amp;")when  (LocalYear("&amp;$E$12&amp;")="&amp;$D$1&amp;" AND LocalMonth("&amp;$E$12&amp;")="&amp;$C$1&amp;" AND LocalDay("&amp;$E$12&amp;")="&amp;$B$1&amp;" AND LocalHour("&amp;$E$12&amp;")="&amp;F113&amp;" AND LocalMinute("&amp;$E$12&amp;")="&amp;G113&amp;"))", "Bar", "", "Close", "5", "0", "", "", "","FALSE","T"))</f>
        <v>#N/A</v>
      </c>
      <c r="O113" s="115">
        <f t="shared" si="19"/>
        <v>1</v>
      </c>
      <c r="R113" s="115">
        <f t="shared" ca="1" si="20"/>
        <v>1.0769999999999915</v>
      </c>
      <c r="S113" s="115" t="str">
        <f>IF(O113=1,"",RTD("cqg.rtd",,"StudyData", "(Vol("&amp;$E$13&amp;")when  (LocalYear("&amp;$E$13&amp;")="&amp;$D$2&amp;" AND LocalMonth("&amp;$E$13&amp;")="&amp;$C$2&amp;" AND LocalDay("&amp;$E$13&amp;")="&amp;$B$2&amp;" AND LocalHour("&amp;$E$13&amp;")="&amp;F113&amp;" AND LocalMinute("&amp;$E$13&amp;")="&amp;G113&amp;"))", "Bar", "", "Close", "5", "0", "", "", "","FALSE","T"))</f>
        <v/>
      </c>
      <c r="T113" s="115" t="str">
        <f>IF(O113=1,"",RTD("cqg.rtd",,"StudyData", "(Vol("&amp;$E$14&amp;")when  (LocalYear("&amp;$E$14&amp;")="&amp;$D$3&amp;" AND LocalMonth("&amp;$E$14&amp;")="&amp;$C$3&amp;" AND LocalDay("&amp;$E$14&amp;")="&amp;$B$3&amp;" AND LocalHour("&amp;$E$14&amp;")="&amp;F113&amp;" AND LocalMinute("&amp;$E$14&amp;")="&amp;G113&amp;"))", "Bar", "", "Close", "5", "0", "", "", "","FALSE","T"))</f>
        <v/>
      </c>
      <c r="U113" s="115" t="str">
        <f>IF(O113=1,"",RTD("cqg.rtd",,"StudyData", "(Vol("&amp;$E$15&amp;")when  (LocalYear("&amp;$E$15&amp;")="&amp;$D$4&amp;" AND LocalMonth("&amp;$E$15&amp;")="&amp;$C$4&amp;" AND LocalDay("&amp;$E$15&amp;")="&amp;$B$4&amp;" AND LocalHour("&amp;$E$15&amp;")="&amp;F113&amp;" AND LocalMinute("&amp;$E$15&amp;")="&amp;G113&amp;"))", "Bar", "", "Close", "5", "0", "", "", "","FALSE","T"))</f>
        <v/>
      </c>
      <c r="V113" s="115" t="str">
        <f>IF(O113=1,"",RTD("cqg.rtd",,"StudyData", "(Vol("&amp;$E$16&amp;")when  (LocalYear("&amp;$E$16&amp;")="&amp;$D$5&amp;" AND LocalMonth("&amp;$E$16&amp;")="&amp;$C$5&amp;" AND LocalDay("&amp;$E$16&amp;")="&amp;$B$5&amp;" AND LocalHour("&amp;$E$16&amp;")="&amp;F113&amp;" AND LocalMinute("&amp;$E$16&amp;")="&amp;G113&amp;"))", "Bar", "", "Close", "5", "0", "", "", "","FALSE","T"))</f>
        <v/>
      </c>
      <c r="W113" s="115" t="str">
        <f>IF(O113=1,"",RTD("cqg.rtd",,"StudyData", "(Vol("&amp;$E$17&amp;")when  (LocalYear("&amp;$E$17&amp;")="&amp;$D$6&amp;" AND LocalMonth("&amp;$E$17&amp;")="&amp;$C$6&amp;" AND LocalDay("&amp;$E$17&amp;")="&amp;$B$6&amp;" AND LocalHour("&amp;$E$17&amp;")="&amp;F113&amp;" AND LocalMinute("&amp;$E$17&amp;")="&amp;G113&amp;"))", "Bar", "", "Close", "5", "0", "", "", "","FALSE","T"))</f>
        <v/>
      </c>
      <c r="X113" s="115" t="str">
        <f>IF(O113=1,"",RTD("cqg.rtd",,"StudyData", "(Vol("&amp;$E$18&amp;")when  (LocalYear("&amp;$E$18&amp;")="&amp;$D$7&amp;" AND LocalMonth("&amp;$E$18&amp;")="&amp;$C$7&amp;" AND LocalDay("&amp;$E$18&amp;")="&amp;$B$7&amp;" AND LocalHour("&amp;$E$18&amp;")="&amp;F113&amp;" AND LocalMinute("&amp;$E$18&amp;")="&amp;G113&amp;"))", "Bar", "", "Close", "5", "0", "", "", "","FALSE","T"))</f>
        <v/>
      </c>
      <c r="Y113" s="115" t="str">
        <f>IF(O113=1,"",RTD("cqg.rtd",,"StudyData", "(Vol("&amp;$E$19&amp;")when  (LocalYear("&amp;$E$19&amp;")="&amp;$D$8&amp;" AND LocalMonth("&amp;$E$19&amp;")="&amp;$C$8&amp;" AND LocalDay("&amp;$E$19&amp;")="&amp;$B$8&amp;" AND LocalHour("&amp;$E$19&amp;")="&amp;F113&amp;" AND LocalMinute("&amp;$E$19&amp;")="&amp;G113&amp;"))", "Bar", "", "Close", "5", "0", "", "", "","FALSE","T"))</f>
        <v/>
      </c>
      <c r="Z113" s="115" t="str">
        <f>IF(O113=1,"",RTD("cqg.rtd",,"StudyData", "(Vol("&amp;$E$20&amp;")when  (LocalYear("&amp;$E$20&amp;")="&amp;$D$9&amp;" AND LocalMonth("&amp;$E$20&amp;")="&amp;$C$9&amp;" AND LocalDay("&amp;$E$20&amp;")="&amp;$B$9&amp;" AND LocalHour("&amp;$E$20&amp;")="&amp;F113&amp;" AND LocalMinute("&amp;$E$20&amp;")="&amp;G113&amp;"))", "Bar", "", "Close", "5", "0", "", "", "","FALSE","T"))</f>
        <v/>
      </c>
      <c r="AA113" s="115" t="str">
        <f>IF(O113=1,"",RTD("cqg.rtd",,"StudyData", "(Vol("&amp;$E$21&amp;")when  (LocalYear("&amp;$E$21&amp;")="&amp;$D$10&amp;" AND LocalMonth("&amp;$E$21&amp;")="&amp;$C$10&amp;" AND LocalDay("&amp;$E$21&amp;")="&amp;$B$10&amp;" AND LocalHour("&amp;$E$21&amp;")="&amp;F113&amp;" AND LocalMinute("&amp;$E$21&amp;")="&amp;G113&amp;"))", "Bar", "", "Close", "5", "0", "", "", "","FALSE","T"))</f>
        <v/>
      </c>
      <c r="AB113" s="115" t="str">
        <f>IF(O113=1,"",RTD("cqg.rtd",,"StudyData", "(Vol("&amp;$E$21&amp;")when  (LocalYear("&amp;$E$21&amp;")="&amp;$D$11&amp;" AND LocalMonth("&amp;$E$21&amp;")="&amp;$C$11&amp;" AND LocalDay("&amp;$E$21&amp;")="&amp;$B$11&amp;" AND LocalHour("&amp;$E$21&amp;")="&amp;F113&amp;" AND LocalMinute("&amp;$E$21&amp;")="&amp;G113&amp;"))", "Bar", "", "Close", "5", "0", "", "", "","FALSE","T"))</f>
        <v/>
      </c>
      <c r="AC113" s="116" t="str">
        <f t="shared" si="16"/>
        <v/>
      </c>
      <c r="AE113" s="115" t="str">
        <f ca="1">IF($R113=1,SUM($S$1:S113),"")</f>
        <v/>
      </c>
      <c r="AF113" s="115" t="str">
        <f ca="1">IF($R113=1,SUM($T$1:T113),"")</f>
        <v/>
      </c>
      <c r="AG113" s="115" t="str">
        <f ca="1">IF($R113=1,SUM($U$1:U113),"")</f>
        <v/>
      </c>
      <c r="AH113" s="115" t="str">
        <f ca="1">IF($R113=1,SUM($V$1:V113),"")</f>
        <v/>
      </c>
      <c r="AI113" s="115" t="str">
        <f ca="1">IF($R113=1,SUM($W$1:W113),"")</f>
        <v/>
      </c>
      <c r="AJ113" s="115" t="str">
        <f ca="1">IF($R113=1,SUM($X$1:X113),"")</f>
        <v/>
      </c>
      <c r="AK113" s="115" t="str">
        <f ca="1">IF($R113=1,SUM($Y$1:Y113),"")</f>
        <v/>
      </c>
      <c r="AL113" s="115" t="str">
        <f ca="1">IF($R113=1,SUM($Z$1:Z113),"")</f>
        <v/>
      </c>
      <c r="AM113" s="115" t="str">
        <f ca="1">IF($R113=1,SUM($AA$1:AA113),"")</f>
        <v/>
      </c>
      <c r="AN113" s="115" t="str">
        <f ca="1">IF($R113=1,SUM($AB$1:AB113),"")</f>
        <v/>
      </c>
      <c r="AO113" s="115" t="str">
        <f ca="1">IF($R113=1,SUM($AC$1:AC113),"")</f>
        <v/>
      </c>
      <c r="AQ113" s="120" t="str">
        <f t="shared" si="21"/>
        <v>16:40</v>
      </c>
    </row>
    <row r="114" spans="6:43" x14ac:dyDescent="0.3">
      <c r="F114" s="115">
        <f t="shared" si="22"/>
        <v>16</v>
      </c>
      <c r="G114" s="117">
        <f t="shared" si="17"/>
        <v>45</v>
      </c>
      <c r="H114" s="118">
        <f t="shared" si="18"/>
        <v>0.69791666666666663</v>
      </c>
      <c r="K114" s="116" t="str">
        <f xml:space="preserve"> IF(O114=1,"",RTD("cqg.rtd",,"StudyData",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/>
      </c>
      <c r="L114" s="116" t="e">
        <f>IF(K114="",NA(),RTD("cqg.rtd",,"StudyData", "(Vol("&amp;$E$12&amp;")when  (LocalYear("&amp;$E$12&amp;")="&amp;$D$1&amp;" AND LocalMonth("&amp;$E$12&amp;")="&amp;$C$1&amp;" AND LocalDay("&amp;$E$12&amp;")="&amp;$B$1&amp;" AND LocalHour("&amp;$E$12&amp;")="&amp;F114&amp;" AND LocalMinute("&amp;$E$12&amp;")="&amp;G114&amp;"))", "Bar", "", "Close", "5", "0", "", "", "","FALSE","T"))</f>
        <v>#N/A</v>
      </c>
      <c r="O114" s="115">
        <f t="shared" si="19"/>
        <v>1</v>
      </c>
      <c r="R114" s="115">
        <f t="shared" ca="1" si="20"/>
        <v>1.0779999999999914</v>
      </c>
      <c r="S114" s="115" t="str">
        <f>IF(O114=1,"",RTD("cqg.rtd",,"StudyData", "(Vol("&amp;$E$13&amp;")when  (LocalYear("&amp;$E$13&amp;")="&amp;$D$2&amp;" AND LocalMonth("&amp;$E$13&amp;")="&amp;$C$2&amp;" AND LocalDay("&amp;$E$13&amp;")="&amp;$B$2&amp;" AND LocalHour("&amp;$E$13&amp;")="&amp;F114&amp;" AND LocalMinute("&amp;$E$13&amp;")="&amp;G114&amp;"))", "Bar", "", "Close", "5", "0", "", "", "","FALSE","T"))</f>
        <v/>
      </c>
      <c r="T114" s="115" t="str">
        <f>IF(O114=1,"",RTD("cqg.rtd",,"StudyData", "(Vol("&amp;$E$14&amp;")when  (LocalYear("&amp;$E$14&amp;")="&amp;$D$3&amp;" AND LocalMonth("&amp;$E$14&amp;")="&amp;$C$3&amp;" AND LocalDay("&amp;$E$14&amp;")="&amp;$B$3&amp;" AND LocalHour("&amp;$E$14&amp;")="&amp;F114&amp;" AND LocalMinute("&amp;$E$14&amp;")="&amp;G114&amp;"))", "Bar", "", "Close", "5", "0", "", "", "","FALSE","T"))</f>
        <v/>
      </c>
      <c r="U114" s="115" t="str">
        <f>IF(O114=1,"",RTD("cqg.rtd",,"StudyData", "(Vol("&amp;$E$15&amp;")when  (LocalYear("&amp;$E$15&amp;")="&amp;$D$4&amp;" AND LocalMonth("&amp;$E$15&amp;")="&amp;$C$4&amp;" AND LocalDay("&amp;$E$15&amp;")="&amp;$B$4&amp;" AND LocalHour("&amp;$E$15&amp;")="&amp;F114&amp;" AND LocalMinute("&amp;$E$15&amp;")="&amp;G114&amp;"))", "Bar", "", "Close", "5", "0", "", "", "","FALSE","T"))</f>
        <v/>
      </c>
      <c r="V114" s="115" t="str">
        <f>IF(O114=1,"",RTD("cqg.rtd",,"StudyData", "(Vol("&amp;$E$16&amp;")when  (LocalYear("&amp;$E$16&amp;")="&amp;$D$5&amp;" AND LocalMonth("&amp;$E$16&amp;")="&amp;$C$5&amp;" AND LocalDay("&amp;$E$16&amp;")="&amp;$B$5&amp;" AND LocalHour("&amp;$E$16&amp;")="&amp;F114&amp;" AND LocalMinute("&amp;$E$16&amp;")="&amp;G114&amp;"))", "Bar", "", "Close", "5", "0", "", "", "","FALSE","T"))</f>
        <v/>
      </c>
      <c r="W114" s="115" t="str">
        <f>IF(O114=1,"",RTD("cqg.rtd",,"StudyData", "(Vol("&amp;$E$17&amp;")when  (LocalYear("&amp;$E$17&amp;")="&amp;$D$6&amp;" AND LocalMonth("&amp;$E$17&amp;")="&amp;$C$6&amp;" AND LocalDay("&amp;$E$17&amp;")="&amp;$B$6&amp;" AND LocalHour("&amp;$E$17&amp;")="&amp;F114&amp;" AND LocalMinute("&amp;$E$17&amp;")="&amp;G114&amp;"))", "Bar", "", "Close", "5", "0", "", "", "","FALSE","T"))</f>
        <v/>
      </c>
      <c r="X114" s="115" t="str">
        <f>IF(O114=1,"",RTD("cqg.rtd",,"StudyData", "(Vol("&amp;$E$18&amp;")when  (LocalYear("&amp;$E$18&amp;")="&amp;$D$7&amp;" AND LocalMonth("&amp;$E$18&amp;")="&amp;$C$7&amp;" AND LocalDay("&amp;$E$18&amp;")="&amp;$B$7&amp;" AND LocalHour("&amp;$E$18&amp;")="&amp;F114&amp;" AND LocalMinute("&amp;$E$18&amp;")="&amp;G114&amp;"))", "Bar", "", "Close", "5", "0", "", "", "","FALSE","T"))</f>
        <v/>
      </c>
      <c r="Y114" s="115" t="str">
        <f>IF(O114=1,"",RTD("cqg.rtd",,"StudyData", "(Vol("&amp;$E$19&amp;")when  (LocalYear("&amp;$E$19&amp;")="&amp;$D$8&amp;" AND LocalMonth("&amp;$E$19&amp;")="&amp;$C$8&amp;" AND LocalDay("&amp;$E$19&amp;")="&amp;$B$8&amp;" AND LocalHour("&amp;$E$19&amp;")="&amp;F114&amp;" AND LocalMinute("&amp;$E$19&amp;")="&amp;G114&amp;"))", "Bar", "", "Close", "5", "0", "", "", "","FALSE","T"))</f>
        <v/>
      </c>
      <c r="Z114" s="115" t="str">
        <f>IF(O114=1,"",RTD("cqg.rtd",,"StudyData", "(Vol("&amp;$E$20&amp;")when  (LocalYear("&amp;$E$20&amp;")="&amp;$D$9&amp;" AND LocalMonth("&amp;$E$20&amp;")="&amp;$C$9&amp;" AND LocalDay("&amp;$E$20&amp;")="&amp;$B$9&amp;" AND LocalHour("&amp;$E$20&amp;")="&amp;F114&amp;" AND LocalMinute("&amp;$E$20&amp;")="&amp;G114&amp;"))", "Bar", "", "Close", "5", "0", "", "", "","FALSE","T"))</f>
        <v/>
      </c>
      <c r="AA114" s="115" t="str">
        <f>IF(O114=1,"",RTD("cqg.rtd",,"StudyData", "(Vol("&amp;$E$21&amp;")when  (LocalYear("&amp;$E$21&amp;")="&amp;$D$10&amp;" AND LocalMonth("&amp;$E$21&amp;")="&amp;$C$10&amp;" AND LocalDay("&amp;$E$21&amp;")="&amp;$B$10&amp;" AND LocalHour("&amp;$E$21&amp;")="&amp;F114&amp;" AND LocalMinute("&amp;$E$21&amp;")="&amp;G114&amp;"))", "Bar", "", "Close", "5", "0", "", "", "","FALSE","T"))</f>
        <v/>
      </c>
      <c r="AB114" s="115" t="str">
        <f>IF(O114=1,"",RTD("cqg.rtd",,"StudyData", "(Vol("&amp;$E$21&amp;")when  (LocalYear("&amp;$E$21&amp;")="&amp;$D$11&amp;" AND LocalMonth("&amp;$E$21&amp;")="&amp;$C$11&amp;" AND LocalDay("&amp;$E$21&amp;")="&amp;$B$11&amp;" AND LocalHour("&amp;$E$21&amp;")="&amp;F114&amp;" AND LocalMinute("&amp;$E$21&amp;")="&amp;G114&amp;"))", "Bar", "", "Close", "5", "0", "", "", "","FALSE","T"))</f>
        <v/>
      </c>
      <c r="AC114" s="116" t="str">
        <f t="shared" si="16"/>
        <v/>
      </c>
      <c r="AE114" s="115" t="str">
        <f ca="1">IF($R114=1,SUM($S$1:S114),"")</f>
        <v/>
      </c>
      <c r="AF114" s="115" t="str">
        <f ca="1">IF($R114=1,SUM($T$1:T114),"")</f>
        <v/>
      </c>
      <c r="AG114" s="115" t="str">
        <f ca="1">IF($R114=1,SUM($U$1:U114),"")</f>
        <v/>
      </c>
      <c r="AH114" s="115" t="str">
        <f ca="1">IF($R114=1,SUM($V$1:V114),"")</f>
        <v/>
      </c>
      <c r="AI114" s="115" t="str">
        <f ca="1">IF($R114=1,SUM($W$1:W114),"")</f>
        <v/>
      </c>
      <c r="AJ114" s="115" t="str">
        <f ca="1">IF($R114=1,SUM($X$1:X114),"")</f>
        <v/>
      </c>
      <c r="AK114" s="115" t="str">
        <f ca="1">IF($R114=1,SUM($Y$1:Y114),"")</f>
        <v/>
      </c>
      <c r="AL114" s="115" t="str">
        <f ca="1">IF($R114=1,SUM($Z$1:Z114),"")</f>
        <v/>
      </c>
      <c r="AM114" s="115" t="str">
        <f ca="1">IF($R114=1,SUM($AA$1:AA114),"")</f>
        <v/>
      </c>
      <c r="AN114" s="115" t="str">
        <f ca="1">IF($R114=1,SUM($AB$1:AB114),"")</f>
        <v/>
      </c>
      <c r="AO114" s="115" t="str">
        <f ca="1">IF($R114=1,SUM($AC$1:AC114),"")</f>
        <v/>
      </c>
      <c r="AQ114" s="120" t="str">
        <f t="shared" si="21"/>
        <v>16:45</v>
      </c>
    </row>
    <row r="115" spans="6:43" x14ac:dyDescent="0.3">
      <c r="F115" s="115">
        <f t="shared" si="22"/>
        <v>16</v>
      </c>
      <c r="G115" s="117">
        <f t="shared" si="17"/>
        <v>50</v>
      </c>
      <c r="H115" s="118">
        <f t="shared" si="18"/>
        <v>0.70138888888888884</v>
      </c>
      <c r="K115" s="116" t="str">
        <f xml:space="preserve"> IF(O115=1,"",RTD("cqg.rtd",,"StudyData",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/>
      </c>
      <c r="L115" s="116" t="e">
        <f>IF(K115="",NA(),RTD("cqg.rtd",,"StudyData", "(Vol("&amp;$E$12&amp;")when  (LocalYear("&amp;$E$12&amp;")="&amp;$D$1&amp;" AND LocalMonth("&amp;$E$12&amp;")="&amp;$C$1&amp;" AND LocalDay("&amp;$E$12&amp;")="&amp;$B$1&amp;" AND LocalHour("&amp;$E$12&amp;")="&amp;F115&amp;" AND LocalMinute("&amp;$E$12&amp;")="&amp;G115&amp;"))", "Bar", "", "Close", "5", "0", "", "", "","FALSE","T"))</f>
        <v>#N/A</v>
      </c>
      <c r="O115" s="115">
        <f t="shared" si="19"/>
        <v>1</v>
      </c>
      <c r="R115" s="115">
        <f t="shared" ca="1" si="20"/>
        <v>1.0789999999999913</v>
      </c>
      <c r="S115" s="115" t="str">
        <f>IF(O115=1,"",RTD("cqg.rtd",,"StudyData", "(Vol("&amp;$E$13&amp;")when  (LocalYear("&amp;$E$13&amp;")="&amp;$D$2&amp;" AND LocalMonth("&amp;$E$13&amp;")="&amp;$C$2&amp;" AND LocalDay("&amp;$E$13&amp;")="&amp;$B$2&amp;" AND LocalHour("&amp;$E$13&amp;")="&amp;F115&amp;" AND LocalMinute("&amp;$E$13&amp;")="&amp;G115&amp;"))", "Bar", "", "Close", "5", "0", "", "", "","FALSE","T"))</f>
        <v/>
      </c>
      <c r="T115" s="115" t="str">
        <f>IF(O115=1,"",RTD("cqg.rtd",,"StudyData", "(Vol("&amp;$E$14&amp;")when  (LocalYear("&amp;$E$14&amp;")="&amp;$D$3&amp;" AND LocalMonth("&amp;$E$14&amp;")="&amp;$C$3&amp;" AND LocalDay("&amp;$E$14&amp;")="&amp;$B$3&amp;" AND LocalHour("&amp;$E$14&amp;")="&amp;F115&amp;" AND LocalMinute("&amp;$E$14&amp;")="&amp;G115&amp;"))", "Bar", "", "Close", "5", "0", "", "", "","FALSE","T"))</f>
        <v/>
      </c>
      <c r="U115" s="115" t="str">
        <f>IF(O115=1,"",RTD("cqg.rtd",,"StudyData", "(Vol("&amp;$E$15&amp;")when  (LocalYear("&amp;$E$15&amp;")="&amp;$D$4&amp;" AND LocalMonth("&amp;$E$15&amp;")="&amp;$C$4&amp;" AND LocalDay("&amp;$E$15&amp;")="&amp;$B$4&amp;" AND LocalHour("&amp;$E$15&amp;")="&amp;F115&amp;" AND LocalMinute("&amp;$E$15&amp;")="&amp;G115&amp;"))", "Bar", "", "Close", "5", "0", "", "", "","FALSE","T"))</f>
        <v/>
      </c>
      <c r="V115" s="115" t="str">
        <f>IF(O115=1,"",RTD("cqg.rtd",,"StudyData", "(Vol("&amp;$E$16&amp;")when  (LocalYear("&amp;$E$16&amp;")="&amp;$D$5&amp;" AND LocalMonth("&amp;$E$16&amp;")="&amp;$C$5&amp;" AND LocalDay("&amp;$E$16&amp;")="&amp;$B$5&amp;" AND LocalHour("&amp;$E$16&amp;")="&amp;F115&amp;" AND LocalMinute("&amp;$E$16&amp;")="&amp;G115&amp;"))", "Bar", "", "Close", "5", "0", "", "", "","FALSE","T"))</f>
        <v/>
      </c>
      <c r="W115" s="115" t="str">
        <f>IF(O115=1,"",RTD("cqg.rtd",,"StudyData", "(Vol("&amp;$E$17&amp;")when  (LocalYear("&amp;$E$17&amp;")="&amp;$D$6&amp;" AND LocalMonth("&amp;$E$17&amp;")="&amp;$C$6&amp;" AND LocalDay("&amp;$E$17&amp;")="&amp;$B$6&amp;" AND LocalHour("&amp;$E$17&amp;")="&amp;F115&amp;" AND LocalMinute("&amp;$E$17&amp;")="&amp;G115&amp;"))", "Bar", "", "Close", "5", "0", "", "", "","FALSE","T"))</f>
        <v/>
      </c>
      <c r="X115" s="115" t="str">
        <f>IF(O115=1,"",RTD("cqg.rtd",,"StudyData", "(Vol("&amp;$E$18&amp;")when  (LocalYear("&amp;$E$18&amp;")="&amp;$D$7&amp;" AND LocalMonth("&amp;$E$18&amp;")="&amp;$C$7&amp;" AND LocalDay("&amp;$E$18&amp;")="&amp;$B$7&amp;" AND LocalHour("&amp;$E$18&amp;")="&amp;F115&amp;" AND LocalMinute("&amp;$E$18&amp;")="&amp;G115&amp;"))", "Bar", "", "Close", "5", "0", "", "", "","FALSE","T"))</f>
        <v/>
      </c>
      <c r="Y115" s="115" t="str">
        <f>IF(O115=1,"",RTD("cqg.rtd",,"StudyData", "(Vol("&amp;$E$19&amp;")when  (LocalYear("&amp;$E$19&amp;")="&amp;$D$8&amp;" AND LocalMonth("&amp;$E$19&amp;")="&amp;$C$8&amp;" AND LocalDay("&amp;$E$19&amp;")="&amp;$B$8&amp;" AND LocalHour("&amp;$E$19&amp;")="&amp;F115&amp;" AND LocalMinute("&amp;$E$19&amp;")="&amp;G115&amp;"))", "Bar", "", "Close", "5", "0", "", "", "","FALSE","T"))</f>
        <v/>
      </c>
      <c r="Z115" s="115" t="str">
        <f>IF(O115=1,"",RTD("cqg.rtd",,"StudyData", "(Vol("&amp;$E$20&amp;")when  (LocalYear("&amp;$E$20&amp;")="&amp;$D$9&amp;" AND LocalMonth("&amp;$E$20&amp;")="&amp;$C$9&amp;" AND LocalDay("&amp;$E$20&amp;")="&amp;$B$9&amp;" AND LocalHour("&amp;$E$20&amp;")="&amp;F115&amp;" AND LocalMinute("&amp;$E$20&amp;")="&amp;G115&amp;"))", "Bar", "", "Close", "5", "0", "", "", "","FALSE","T"))</f>
        <v/>
      </c>
      <c r="AA115" s="115" t="str">
        <f>IF(O115=1,"",RTD("cqg.rtd",,"StudyData", "(Vol("&amp;$E$21&amp;")when  (LocalYear("&amp;$E$21&amp;")="&amp;$D$10&amp;" AND LocalMonth("&amp;$E$21&amp;")="&amp;$C$10&amp;" AND LocalDay("&amp;$E$21&amp;")="&amp;$B$10&amp;" AND LocalHour("&amp;$E$21&amp;")="&amp;F115&amp;" AND LocalMinute("&amp;$E$21&amp;")="&amp;G115&amp;"))", "Bar", "", "Close", "5", "0", "", "", "","FALSE","T"))</f>
        <v/>
      </c>
      <c r="AB115" s="115" t="str">
        <f>IF(O115=1,"",RTD("cqg.rtd",,"StudyData", "(Vol("&amp;$E$21&amp;")when  (LocalYear("&amp;$E$21&amp;")="&amp;$D$11&amp;" AND LocalMonth("&amp;$E$21&amp;")="&amp;$C$11&amp;" AND LocalDay("&amp;$E$21&amp;")="&amp;$B$11&amp;" AND LocalHour("&amp;$E$21&amp;")="&amp;F115&amp;" AND LocalMinute("&amp;$E$21&amp;")="&amp;G115&amp;"))", "Bar", "", "Close", "5", "0", "", "", "","FALSE","T"))</f>
        <v/>
      </c>
      <c r="AC115" s="116" t="str">
        <f t="shared" si="16"/>
        <v/>
      </c>
      <c r="AE115" s="115" t="str">
        <f ca="1">IF($R115=1,SUM($S$1:S115),"")</f>
        <v/>
      </c>
      <c r="AF115" s="115" t="str">
        <f ca="1">IF($R115=1,SUM($T$1:T115),"")</f>
        <v/>
      </c>
      <c r="AG115" s="115" t="str">
        <f ca="1">IF($R115=1,SUM($U$1:U115),"")</f>
        <v/>
      </c>
      <c r="AH115" s="115" t="str">
        <f ca="1">IF($R115=1,SUM($V$1:V115),"")</f>
        <v/>
      </c>
      <c r="AI115" s="115" t="str">
        <f ca="1">IF($R115=1,SUM($W$1:W115),"")</f>
        <v/>
      </c>
      <c r="AJ115" s="115" t="str">
        <f ca="1">IF($R115=1,SUM($X$1:X115),"")</f>
        <v/>
      </c>
      <c r="AK115" s="115" t="str">
        <f ca="1">IF($R115=1,SUM($Y$1:Y115),"")</f>
        <v/>
      </c>
      <c r="AL115" s="115" t="str">
        <f ca="1">IF($R115=1,SUM($Z$1:Z115),"")</f>
        <v/>
      </c>
      <c r="AM115" s="115" t="str">
        <f ca="1">IF($R115=1,SUM($AA$1:AA115),"")</f>
        <v/>
      </c>
      <c r="AN115" s="115" t="str">
        <f ca="1">IF($R115=1,SUM($AB$1:AB115),"")</f>
        <v/>
      </c>
      <c r="AO115" s="115" t="str">
        <f ca="1">IF($R115=1,SUM($AC$1:AC115),"")</f>
        <v/>
      </c>
      <c r="AQ115" s="120" t="str">
        <f t="shared" si="21"/>
        <v>16:50</v>
      </c>
    </row>
    <row r="116" spans="6:43" x14ac:dyDescent="0.3">
      <c r="F116" s="115">
        <f t="shared" si="22"/>
        <v>16</v>
      </c>
      <c r="G116" s="117">
        <f t="shared" si="17"/>
        <v>55</v>
      </c>
      <c r="H116" s="118">
        <f t="shared" si="18"/>
        <v>0.70486111111111116</v>
      </c>
      <c r="K116" s="116" t="str">
        <f xml:space="preserve"> IF(O116=1,"",RTD("cqg.rtd",,"StudyData",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/>
      </c>
      <c r="L116" s="116" t="e">
        <f>IF(K116="",NA(),RTD("cqg.rtd",,"StudyData", "(Vol("&amp;$E$12&amp;")when  (LocalYear("&amp;$E$12&amp;")="&amp;$D$1&amp;" AND LocalMonth("&amp;$E$12&amp;")="&amp;$C$1&amp;" AND LocalDay("&amp;$E$12&amp;")="&amp;$B$1&amp;" AND LocalHour("&amp;$E$12&amp;")="&amp;F116&amp;" AND LocalMinute("&amp;$E$12&amp;")="&amp;G116&amp;"))", "Bar", "", "Close", "5", "0", "", "", "","FALSE","T"))</f>
        <v>#N/A</v>
      </c>
      <c r="O116" s="115">
        <f t="shared" si="19"/>
        <v>1</v>
      </c>
      <c r="R116" s="115">
        <f t="shared" ca="1" si="20"/>
        <v>1.0799999999999912</v>
      </c>
      <c r="S116" s="115" t="str">
        <f>IF(O116=1,"",RTD("cqg.rtd",,"StudyData", "(Vol("&amp;$E$13&amp;")when  (LocalYear("&amp;$E$13&amp;")="&amp;$D$2&amp;" AND LocalMonth("&amp;$E$13&amp;")="&amp;$C$2&amp;" AND LocalDay("&amp;$E$13&amp;")="&amp;$B$2&amp;" AND LocalHour("&amp;$E$13&amp;")="&amp;F116&amp;" AND LocalMinute("&amp;$E$13&amp;")="&amp;G116&amp;"))", "Bar", "", "Close", "5", "0", "", "", "","FALSE","T"))</f>
        <v/>
      </c>
      <c r="T116" s="115" t="str">
        <f>IF(O116=1,"",RTD("cqg.rtd",,"StudyData", "(Vol("&amp;$E$14&amp;")when  (LocalYear("&amp;$E$14&amp;")="&amp;$D$3&amp;" AND LocalMonth("&amp;$E$14&amp;")="&amp;$C$3&amp;" AND LocalDay("&amp;$E$14&amp;")="&amp;$B$3&amp;" AND LocalHour("&amp;$E$14&amp;")="&amp;F116&amp;" AND LocalMinute("&amp;$E$14&amp;")="&amp;G116&amp;"))", "Bar", "", "Close", "5", "0", "", "", "","FALSE","T"))</f>
        <v/>
      </c>
      <c r="U116" s="115" t="str">
        <f>IF(O116=1,"",RTD("cqg.rtd",,"StudyData", "(Vol("&amp;$E$15&amp;")when  (LocalYear("&amp;$E$15&amp;")="&amp;$D$4&amp;" AND LocalMonth("&amp;$E$15&amp;")="&amp;$C$4&amp;" AND LocalDay("&amp;$E$15&amp;")="&amp;$B$4&amp;" AND LocalHour("&amp;$E$15&amp;")="&amp;F116&amp;" AND LocalMinute("&amp;$E$15&amp;")="&amp;G116&amp;"))", "Bar", "", "Close", "5", "0", "", "", "","FALSE","T"))</f>
        <v/>
      </c>
      <c r="V116" s="115" t="str">
        <f>IF(O116=1,"",RTD("cqg.rtd",,"StudyData", "(Vol("&amp;$E$16&amp;")when  (LocalYear("&amp;$E$16&amp;")="&amp;$D$5&amp;" AND LocalMonth("&amp;$E$16&amp;")="&amp;$C$5&amp;" AND LocalDay("&amp;$E$16&amp;")="&amp;$B$5&amp;" AND LocalHour("&amp;$E$16&amp;")="&amp;F116&amp;" AND LocalMinute("&amp;$E$16&amp;")="&amp;G116&amp;"))", "Bar", "", "Close", "5", "0", "", "", "","FALSE","T"))</f>
        <v/>
      </c>
      <c r="W116" s="115" t="str">
        <f>IF(O116=1,"",RTD("cqg.rtd",,"StudyData", "(Vol("&amp;$E$17&amp;")when  (LocalYear("&amp;$E$17&amp;")="&amp;$D$6&amp;" AND LocalMonth("&amp;$E$17&amp;")="&amp;$C$6&amp;" AND LocalDay("&amp;$E$17&amp;")="&amp;$B$6&amp;" AND LocalHour("&amp;$E$17&amp;")="&amp;F116&amp;" AND LocalMinute("&amp;$E$17&amp;")="&amp;G116&amp;"))", "Bar", "", "Close", "5", "0", "", "", "","FALSE","T"))</f>
        <v/>
      </c>
      <c r="X116" s="115" t="str">
        <f>IF(O116=1,"",RTD("cqg.rtd",,"StudyData", "(Vol("&amp;$E$18&amp;")when  (LocalYear("&amp;$E$18&amp;")="&amp;$D$7&amp;" AND LocalMonth("&amp;$E$18&amp;")="&amp;$C$7&amp;" AND LocalDay("&amp;$E$18&amp;")="&amp;$B$7&amp;" AND LocalHour("&amp;$E$18&amp;")="&amp;F116&amp;" AND LocalMinute("&amp;$E$18&amp;")="&amp;G116&amp;"))", "Bar", "", "Close", "5", "0", "", "", "","FALSE","T"))</f>
        <v/>
      </c>
      <c r="Y116" s="115" t="str">
        <f>IF(O116=1,"",RTD("cqg.rtd",,"StudyData", "(Vol("&amp;$E$19&amp;")when  (LocalYear("&amp;$E$19&amp;")="&amp;$D$8&amp;" AND LocalMonth("&amp;$E$19&amp;")="&amp;$C$8&amp;" AND LocalDay("&amp;$E$19&amp;")="&amp;$B$8&amp;" AND LocalHour("&amp;$E$19&amp;")="&amp;F116&amp;" AND LocalMinute("&amp;$E$19&amp;")="&amp;G116&amp;"))", "Bar", "", "Close", "5", "0", "", "", "","FALSE","T"))</f>
        <v/>
      </c>
      <c r="Z116" s="115" t="str">
        <f>IF(O116=1,"",RTD("cqg.rtd",,"StudyData", "(Vol("&amp;$E$20&amp;")when  (LocalYear("&amp;$E$20&amp;")="&amp;$D$9&amp;" AND LocalMonth("&amp;$E$20&amp;")="&amp;$C$9&amp;" AND LocalDay("&amp;$E$20&amp;")="&amp;$B$9&amp;" AND LocalHour("&amp;$E$20&amp;")="&amp;F116&amp;" AND LocalMinute("&amp;$E$20&amp;")="&amp;G116&amp;"))", "Bar", "", "Close", "5", "0", "", "", "","FALSE","T"))</f>
        <v/>
      </c>
      <c r="AA116" s="115" t="str">
        <f>IF(O116=1,"",RTD("cqg.rtd",,"StudyData", "(Vol("&amp;$E$21&amp;")when  (LocalYear("&amp;$E$21&amp;")="&amp;$D$10&amp;" AND LocalMonth("&amp;$E$21&amp;")="&amp;$C$10&amp;" AND LocalDay("&amp;$E$21&amp;")="&amp;$B$10&amp;" AND LocalHour("&amp;$E$21&amp;")="&amp;F116&amp;" AND LocalMinute("&amp;$E$21&amp;")="&amp;G116&amp;"))", "Bar", "", "Close", "5", "0", "", "", "","FALSE","T"))</f>
        <v/>
      </c>
      <c r="AB116" s="115" t="str">
        <f>IF(O116=1,"",RTD("cqg.rtd",,"StudyData", "(Vol("&amp;$E$21&amp;")when  (LocalYear("&amp;$E$21&amp;")="&amp;$D$11&amp;" AND LocalMonth("&amp;$E$21&amp;")="&amp;$C$11&amp;" AND LocalDay("&amp;$E$21&amp;")="&amp;$B$11&amp;" AND LocalHour("&amp;$E$21&amp;")="&amp;F116&amp;" AND LocalMinute("&amp;$E$21&amp;")="&amp;G116&amp;"))", "Bar", "", "Close", "5", "0", "", "", "","FALSE","T"))</f>
        <v/>
      </c>
      <c r="AC116" s="116" t="str">
        <f t="shared" si="16"/>
        <v/>
      </c>
      <c r="AE116" s="115" t="str">
        <f ca="1">IF($R116=1,SUM($S$1:S116),"")</f>
        <v/>
      </c>
      <c r="AF116" s="115" t="str">
        <f ca="1">IF($R116=1,SUM($T$1:T116),"")</f>
        <v/>
      </c>
      <c r="AG116" s="115" t="str">
        <f ca="1">IF($R116=1,SUM($U$1:U116),"")</f>
        <v/>
      </c>
      <c r="AH116" s="115" t="str">
        <f ca="1">IF($R116=1,SUM($V$1:V116),"")</f>
        <v/>
      </c>
      <c r="AI116" s="115" t="str">
        <f ca="1">IF($R116=1,SUM($W$1:W116),"")</f>
        <v/>
      </c>
      <c r="AJ116" s="115" t="str">
        <f ca="1">IF($R116=1,SUM($X$1:X116),"")</f>
        <v/>
      </c>
      <c r="AK116" s="115" t="str">
        <f ca="1">IF($R116=1,SUM($Y$1:Y116),"")</f>
        <v/>
      </c>
      <c r="AL116" s="115" t="str">
        <f ca="1">IF($R116=1,SUM($Z$1:Z116),"")</f>
        <v/>
      </c>
      <c r="AM116" s="115" t="str">
        <f ca="1">IF($R116=1,SUM($AA$1:AA116),"")</f>
        <v/>
      </c>
      <c r="AN116" s="115" t="str">
        <f ca="1">IF($R116=1,SUM($AB$1:AB116),"")</f>
        <v/>
      </c>
      <c r="AO116" s="115" t="str">
        <f ca="1">IF($R116=1,SUM($AC$1:AC116),"")</f>
        <v/>
      </c>
      <c r="AQ116" s="120" t="str">
        <f t="shared" si="21"/>
        <v>16:55</v>
      </c>
    </row>
    <row r="117" spans="6:43" x14ac:dyDescent="0.3">
      <c r="F117" s="115">
        <f t="shared" si="22"/>
        <v>17</v>
      </c>
      <c r="G117" s="117" t="str">
        <f t="shared" si="17"/>
        <v>00</v>
      </c>
      <c r="H117" s="118">
        <f t="shared" si="18"/>
        <v>0.70833333333333337</v>
      </c>
      <c r="K117" s="116" t="str">
        <f xml:space="preserve"> IF(O117=1,"",RTD("cqg.rtd",,"StudyData",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/>
      </c>
      <c r="L117" s="116" t="e">
        <f>IF(K117="",NA(),RTD("cqg.rtd",,"StudyData", "(Vol("&amp;$E$12&amp;")when  (LocalYear("&amp;$E$12&amp;")="&amp;$D$1&amp;" AND LocalMonth("&amp;$E$12&amp;")="&amp;$C$1&amp;" AND LocalDay("&amp;$E$12&amp;")="&amp;$B$1&amp;" AND LocalHour("&amp;$E$12&amp;")="&amp;F117&amp;" AND LocalMinute("&amp;$E$12&amp;")="&amp;G117&amp;"))", "Bar", "", "Close", "5", "0", "", "", "","FALSE","T"))</f>
        <v>#N/A</v>
      </c>
      <c r="O117" s="115">
        <f t="shared" si="19"/>
        <v>1</v>
      </c>
      <c r="R117" s="115">
        <f t="shared" ca="1" si="20"/>
        <v>1.0809999999999911</v>
      </c>
      <c r="S117" s="115" t="str">
        <f>IF(O117=1,"",RTD("cqg.rtd",,"StudyData", "(Vol("&amp;$E$13&amp;")when  (LocalYear("&amp;$E$13&amp;")="&amp;$D$2&amp;" AND LocalMonth("&amp;$E$13&amp;")="&amp;$C$2&amp;" AND LocalDay("&amp;$E$13&amp;")="&amp;$B$2&amp;" AND LocalHour("&amp;$E$13&amp;")="&amp;F117&amp;" AND LocalMinute("&amp;$E$13&amp;")="&amp;G117&amp;"))", "Bar", "", "Close", "5", "0", "", "", "","FALSE","T"))</f>
        <v/>
      </c>
      <c r="T117" s="115" t="str">
        <f>IF(O117=1,"",RTD("cqg.rtd",,"StudyData", "(Vol("&amp;$E$14&amp;")when  (LocalYear("&amp;$E$14&amp;")="&amp;$D$3&amp;" AND LocalMonth("&amp;$E$14&amp;")="&amp;$C$3&amp;" AND LocalDay("&amp;$E$14&amp;")="&amp;$B$3&amp;" AND LocalHour("&amp;$E$14&amp;")="&amp;F117&amp;" AND LocalMinute("&amp;$E$14&amp;")="&amp;G117&amp;"))", "Bar", "", "Close", "5", "0", "", "", "","FALSE","T"))</f>
        <v/>
      </c>
      <c r="U117" s="115" t="str">
        <f>IF(O117=1,"",RTD("cqg.rtd",,"StudyData", "(Vol("&amp;$E$15&amp;")when  (LocalYear("&amp;$E$15&amp;")="&amp;$D$4&amp;" AND LocalMonth("&amp;$E$15&amp;")="&amp;$C$4&amp;" AND LocalDay("&amp;$E$15&amp;")="&amp;$B$4&amp;" AND LocalHour("&amp;$E$15&amp;")="&amp;F117&amp;" AND LocalMinute("&amp;$E$15&amp;")="&amp;G117&amp;"))", "Bar", "", "Close", "5", "0", "", "", "","FALSE","T"))</f>
        <v/>
      </c>
      <c r="V117" s="115" t="str">
        <f>IF(O117=1,"",RTD("cqg.rtd",,"StudyData", "(Vol("&amp;$E$16&amp;")when  (LocalYear("&amp;$E$16&amp;")="&amp;$D$5&amp;" AND LocalMonth("&amp;$E$16&amp;")="&amp;$C$5&amp;" AND LocalDay("&amp;$E$16&amp;")="&amp;$B$5&amp;" AND LocalHour("&amp;$E$16&amp;")="&amp;F117&amp;" AND LocalMinute("&amp;$E$16&amp;")="&amp;G117&amp;"))", "Bar", "", "Close", "5", "0", "", "", "","FALSE","T"))</f>
        <v/>
      </c>
      <c r="W117" s="115" t="str">
        <f>IF(O117=1,"",RTD("cqg.rtd",,"StudyData", "(Vol("&amp;$E$17&amp;")when  (LocalYear("&amp;$E$17&amp;")="&amp;$D$6&amp;" AND LocalMonth("&amp;$E$17&amp;")="&amp;$C$6&amp;" AND LocalDay("&amp;$E$17&amp;")="&amp;$B$6&amp;" AND LocalHour("&amp;$E$17&amp;")="&amp;F117&amp;" AND LocalMinute("&amp;$E$17&amp;")="&amp;G117&amp;"))", "Bar", "", "Close", "5", "0", "", "", "","FALSE","T"))</f>
        <v/>
      </c>
      <c r="X117" s="115" t="str">
        <f>IF(O117=1,"",RTD("cqg.rtd",,"StudyData", "(Vol("&amp;$E$18&amp;")when  (LocalYear("&amp;$E$18&amp;")="&amp;$D$7&amp;" AND LocalMonth("&amp;$E$18&amp;")="&amp;$C$7&amp;" AND LocalDay("&amp;$E$18&amp;")="&amp;$B$7&amp;" AND LocalHour("&amp;$E$18&amp;")="&amp;F117&amp;" AND LocalMinute("&amp;$E$18&amp;")="&amp;G117&amp;"))", "Bar", "", "Close", "5", "0", "", "", "","FALSE","T"))</f>
        <v/>
      </c>
      <c r="Y117" s="115" t="str">
        <f>IF(O117=1,"",RTD("cqg.rtd",,"StudyData", "(Vol("&amp;$E$19&amp;")when  (LocalYear("&amp;$E$19&amp;")="&amp;$D$8&amp;" AND LocalMonth("&amp;$E$19&amp;")="&amp;$C$8&amp;" AND LocalDay("&amp;$E$19&amp;")="&amp;$B$8&amp;" AND LocalHour("&amp;$E$19&amp;")="&amp;F117&amp;" AND LocalMinute("&amp;$E$19&amp;")="&amp;G117&amp;"))", "Bar", "", "Close", "5", "0", "", "", "","FALSE","T"))</f>
        <v/>
      </c>
      <c r="Z117" s="115" t="str">
        <f>IF(O117=1,"",RTD("cqg.rtd",,"StudyData", "(Vol("&amp;$E$20&amp;")when  (LocalYear("&amp;$E$20&amp;")="&amp;$D$9&amp;" AND LocalMonth("&amp;$E$20&amp;")="&amp;$C$9&amp;" AND LocalDay("&amp;$E$20&amp;")="&amp;$B$9&amp;" AND LocalHour("&amp;$E$20&amp;")="&amp;F117&amp;" AND LocalMinute("&amp;$E$20&amp;")="&amp;G117&amp;"))", "Bar", "", "Close", "5", "0", "", "", "","FALSE","T"))</f>
        <v/>
      </c>
      <c r="AA117" s="115" t="str">
        <f>IF(O117=1,"",RTD("cqg.rtd",,"StudyData", "(Vol("&amp;$E$21&amp;")when  (LocalYear("&amp;$E$21&amp;")="&amp;$D$10&amp;" AND LocalMonth("&amp;$E$21&amp;")="&amp;$C$10&amp;" AND LocalDay("&amp;$E$21&amp;")="&amp;$B$10&amp;" AND LocalHour("&amp;$E$21&amp;")="&amp;F117&amp;" AND LocalMinute("&amp;$E$21&amp;")="&amp;G117&amp;"))", "Bar", "", "Close", "5", "0", "", "", "","FALSE","T"))</f>
        <v/>
      </c>
      <c r="AB117" s="115" t="str">
        <f>IF(O117=1,"",RTD("cqg.rtd",,"StudyData", "(Vol("&amp;$E$21&amp;")when  (LocalYear("&amp;$E$21&amp;")="&amp;$D$11&amp;" AND LocalMonth("&amp;$E$21&amp;")="&amp;$C$11&amp;" AND LocalDay("&amp;$E$21&amp;")="&amp;$B$11&amp;" AND LocalHour("&amp;$E$21&amp;")="&amp;F117&amp;" AND LocalMinute("&amp;$E$21&amp;")="&amp;G117&amp;"))", "Bar", "", "Close", "5", "0", "", "", "","FALSE","T"))</f>
        <v/>
      </c>
      <c r="AC117" s="116" t="str">
        <f t="shared" si="16"/>
        <v/>
      </c>
      <c r="AE117" s="115" t="str">
        <f ca="1">IF($R117=1,SUM($S$1:S117),"")</f>
        <v/>
      </c>
      <c r="AF117" s="115" t="str">
        <f ca="1">IF($R117=1,SUM($T$1:T117),"")</f>
        <v/>
      </c>
      <c r="AG117" s="115" t="str">
        <f ca="1">IF($R117=1,SUM($U$1:U117),"")</f>
        <v/>
      </c>
      <c r="AH117" s="115" t="str">
        <f ca="1">IF($R117=1,SUM($V$1:V117),"")</f>
        <v/>
      </c>
      <c r="AI117" s="115" t="str">
        <f ca="1">IF($R117=1,SUM($W$1:W117),"")</f>
        <v/>
      </c>
      <c r="AJ117" s="115" t="str">
        <f ca="1">IF($R117=1,SUM($X$1:X117),"")</f>
        <v/>
      </c>
      <c r="AK117" s="115" t="str">
        <f ca="1">IF($R117=1,SUM($Y$1:Y117),"")</f>
        <v/>
      </c>
      <c r="AL117" s="115" t="str">
        <f ca="1">IF($R117=1,SUM($Z$1:Z117),"")</f>
        <v/>
      </c>
      <c r="AM117" s="115" t="str">
        <f ca="1">IF($R117=1,SUM($AA$1:AA117),"")</f>
        <v/>
      </c>
      <c r="AN117" s="115" t="str">
        <f ca="1">IF($R117=1,SUM($AB$1:AB117),"")</f>
        <v/>
      </c>
      <c r="AO117" s="115" t="str">
        <f ca="1">IF($R117=1,SUM($AC$1:AC117),"")</f>
        <v/>
      </c>
      <c r="AQ117" s="120" t="str">
        <f t="shared" si="21"/>
        <v>17:00</v>
      </c>
    </row>
    <row r="118" spans="6:43" x14ac:dyDescent="0.3">
      <c r="F118" s="115">
        <f t="shared" si="22"/>
        <v>17</v>
      </c>
      <c r="G118" s="117" t="str">
        <f t="shared" si="17"/>
        <v>05</v>
      </c>
      <c r="H118" s="118">
        <f t="shared" si="18"/>
        <v>0.71180555555555547</v>
      </c>
      <c r="K118" s="116" t="str">
        <f xml:space="preserve"> IF(O118=1,"",RTD("cqg.rtd",,"StudyData",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/>
      </c>
      <c r="L118" s="116" t="e">
        <f>IF(K118="",NA(),RTD("cqg.rtd",,"StudyData", "(Vol("&amp;$E$12&amp;")when  (LocalYear("&amp;$E$12&amp;")="&amp;$D$1&amp;" AND LocalMonth("&amp;$E$12&amp;")="&amp;$C$1&amp;" AND LocalDay("&amp;$E$12&amp;")="&amp;$B$1&amp;" AND LocalHour("&amp;$E$12&amp;")="&amp;F118&amp;" AND LocalMinute("&amp;$E$12&amp;")="&amp;G118&amp;"))", "Bar", "", "Close", "5", "0", "", "", "","FALSE","T"))</f>
        <v>#N/A</v>
      </c>
      <c r="O118" s="115">
        <f t="shared" si="19"/>
        <v>1</v>
      </c>
      <c r="R118" s="115">
        <f t="shared" ca="1" si="20"/>
        <v>1.081999999999991</v>
      </c>
      <c r="S118" s="115" t="str">
        <f>IF(O118=1,"",RTD("cqg.rtd",,"StudyData", "(Vol("&amp;$E$13&amp;")when  (LocalYear("&amp;$E$13&amp;")="&amp;$D$2&amp;" AND LocalMonth("&amp;$E$13&amp;")="&amp;$C$2&amp;" AND LocalDay("&amp;$E$13&amp;")="&amp;$B$2&amp;" AND LocalHour("&amp;$E$13&amp;")="&amp;F118&amp;" AND LocalMinute("&amp;$E$13&amp;")="&amp;G118&amp;"))", "Bar", "", "Close", "5", "0", "", "", "","FALSE","T"))</f>
        <v/>
      </c>
      <c r="T118" s="115" t="str">
        <f>IF(O118=1,"",RTD("cqg.rtd",,"StudyData", "(Vol("&amp;$E$14&amp;")when  (LocalYear("&amp;$E$14&amp;")="&amp;$D$3&amp;" AND LocalMonth("&amp;$E$14&amp;")="&amp;$C$3&amp;" AND LocalDay("&amp;$E$14&amp;")="&amp;$B$3&amp;" AND LocalHour("&amp;$E$14&amp;")="&amp;F118&amp;" AND LocalMinute("&amp;$E$14&amp;")="&amp;G118&amp;"))", "Bar", "", "Close", "5", "0", "", "", "","FALSE","T"))</f>
        <v/>
      </c>
      <c r="U118" s="115" t="str">
        <f>IF(O118=1,"",RTD("cqg.rtd",,"StudyData", "(Vol("&amp;$E$15&amp;")when  (LocalYear("&amp;$E$15&amp;")="&amp;$D$4&amp;" AND LocalMonth("&amp;$E$15&amp;")="&amp;$C$4&amp;" AND LocalDay("&amp;$E$15&amp;")="&amp;$B$4&amp;" AND LocalHour("&amp;$E$15&amp;")="&amp;F118&amp;" AND LocalMinute("&amp;$E$15&amp;")="&amp;G118&amp;"))", "Bar", "", "Close", "5", "0", "", "", "","FALSE","T"))</f>
        <v/>
      </c>
      <c r="V118" s="115" t="str">
        <f>IF(O118=1,"",RTD("cqg.rtd",,"StudyData", "(Vol("&amp;$E$16&amp;")when  (LocalYear("&amp;$E$16&amp;")="&amp;$D$5&amp;" AND LocalMonth("&amp;$E$16&amp;")="&amp;$C$5&amp;" AND LocalDay("&amp;$E$16&amp;")="&amp;$B$5&amp;" AND LocalHour("&amp;$E$16&amp;")="&amp;F118&amp;" AND LocalMinute("&amp;$E$16&amp;")="&amp;G118&amp;"))", "Bar", "", "Close", "5", "0", "", "", "","FALSE","T"))</f>
        <v/>
      </c>
      <c r="W118" s="115" t="str">
        <f>IF(O118=1,"",RTD("cqg.rtd",,"StudyData", "(Vol("&amp;$E$17&amp;")when  (LocalYear("&amp;$E$17&amp;")="&amp;$D$6&amp;" AND LocalMonth("&amp;$E$17&amp;")="&amp;$C$6&amp;" AND LocalDay("&amp;$E$17&amp;")="&amp;$B$6&amp;" AND LocalHour("&amp;$E$17&amp;")="&amp;F118&amp;" AND LocalMinute("&amp;$E$17&amp;")="&amp;G118&amp;"))", "Bar", "", "Close", "5", "0", "", "", "","FALSE","T"))</f>
        <v/>
      </c>
      <c r="X118" s="115" t="str">
        <f>IF(O118=1,"",RTD("cqg.rtd",,"StudyData", "(Vol("&amp;$E$18&amp;")when  (LocalYear("&amp;$E$18&amp;")="&amp;$D$7&amp;" AND LocalMonth("&amp;$E$18&amp;")="&amp;$C$7&amp;" AND LocalDay("&amp;$E$18&amp;")="&amp;$B$7&amp;" AND LocalHour("&amp;$E$18&amp;")="&amp;F118&amp;" AND LocalMinute("&amp;$E$18&amp;")="&amp;G118&amp;"))", "Bar", "", "Close", "5", "0", "", "", "","FALSE","T"))</f>
        <v/>
      </c>
      <c r="Y118" s="115" t="str">
        <f>IF(O118=1,"",RTD("cqg.rtd",,"StudyData", "(Vol("&amp;$E$19&amp;")when  (LocalYear("&amp;$E$19&amp;")="&amp;$D$8&amp;" AND LocalMonth("&amp;$E$19&amp;")="&amp;$C$8&amp;" AND LocalDay("&amp;$E$19&amp;")="&amp;$B$8&amp;" AND LocalHour("&amp;$E$19&amp;")="&amp;F118&amp;" AND LocalMinute("&amp;$E$19&amp;")="&amp;G118&amp;"))", "Bar", "", "Close", "5", "0", "", "", "","FALSE","T"))</f>
        <v/>
      </c>
      <c r="Z118" s="115" t="str">
        <f>IF(O118=1,"",RTD("cqg.rtd",,"StudyData", "(Vol("&amp;$E$20&amp;")when  (LocalYear("&amp;$E$20&amp;")="&amp;$D$9&amp;" AND LocalMonth("&amp;$E$20&amp;")="&amp;$C$9&amp;" AND LocalDay("&amp;$E$20&amp;")="&amp;$B$9&amp;" AND LocalHour("&amp;$E$20&amp;")="&amp;F118&amp;" AND LocalMinute("&amp;$E$20&amp;")="&amp;G118&amp;"))", "Bar", "", "Close", "5", "0", "", "", "","FALSE","T"))</f>
        <v/>
      </c>
      <c r="AA118" s="115" t="str">
        <f>IF(O118=1,"",RTD("cqg.rtd",,"StudyData", "(Vol("&amp;$E$21&amp;")when  (LocalYear("&amp;$E$21&amp;")="&amp;$D$10&amp;" AND LocalMonth("&amp;$E$21&amp;")="&amp;$C$10&amp;" AND LocalDay("&amp;$E$21&amp;")="&amp;$B$10&amp;" AND LocalHour("&amp;$E$21&amp;")="&amp;F118&amp;" AND LocalMinute("&amp;$E$21&amp;")="&amp;G118&amp;"))", "Bar", "", "Close", "5", "0", "", "", "","FALSE","T"))</f>
        <v/>
      </c>
      <c r="AB118" s="115" t="str">
        <f>IF(O118=1,"",RTD("cqg.rtd",,"StudyData", "(Vol("&amp;$E$21&amp;")when  (LocalYear("&amp;$E$21&amp;")="&amp;$D$11&amp;" AND LocalMonth("&amp;$E$21&amp;")="&amp;$C$11&amp;" AND LocalDay("&amp;$E$21&amp;")="&amp;$B$11&amp;" AND LocalHour("&amp;$E$21&amp;")="&amp;F118&amp;" AND LocalMinute("&amp;$E$21&amp;")="&amp;G118&amp;"))", "Bar", "", "Close", "5", "0", "", "", "","FALSE","T"))</f>
        <v/>
      </c>
      <c r="AC118" s="116" t="str">
        <f t="shared" si="16"/>
        <v/>
      </c>
      <c r="AE118" s="115" t="str">
        <f ca="1">IF($R118=1,SUM($S$1:S118),"")</f>
        <v/>
      </c>
      <c r="AF118" s="115" t="str">
        <f ca="1">IF($R118=1,SUM($T$1:T118),"")</f>
        <v/>
      </c>
      <c r="AG118" s="115" t="str">
        <f ca="1">IF($R118=1,SUM($U$1:U118),"")</f>
        <v/>
      </c>
      <c r="AH118" s="115" t="str">
        <f ca="1">IF($R118=1,SUM($V$1:V118),"")</f>
        <v/>
      </c>
      <c r="AI118" s="115" t="str">
        <f ca="1">IF($R118=1,SUM($W$1:W118),"")</f>
        <v/>
      </c>
      <c r="AJ118" s="115" t="str">
        <f ca="1">IF($R118=1,SUM($X$1:X118),"")</f>
        <v/>
      </c>
      <c r="AK118" s="115" t="str">
        <f ca="1">IF($R118=1,SUM($Y$1:Y118),"")</f>
        <v/>
      </c>
      <c r="AL118" s="115" t="str">
        <f ca="1">IF($R118=1,SUM($Z$1:Z118),"")</f>
        <v/>
      </c>
      <c r="AM118" s="115" t="str">
        <f ca="1">IF($R118=1,SUM($AA$1:AA118),"")</f>
        <v/>
      </c>
      <c r="AN118" s="115" t="str">
        <f ca="1">IF($R118=1,SUM($AB$1:AB118),"")</f>
        <v/>
      </c>
      <c r="AO118" s="115" t="str">
        <f ca="1">IF($R118=1,SUM($AC$1:AC118),"")</f>
        <v/>
      </c>
      <c r="AQ118" s="120" t="str">
        <f t="shared" si="21"/>
        <v>17:05</v>
      </c>
    </row>
    <row r="119" spans="6:43" x14ac:dyDescent="0.3">
      <c r="F119" s="115">
        <f t="shared" si="22"/>
        <v>17</v>
      </c>
      <c r="G119" s="117">
        <f t="shared" si="17"/>
        <v>10</v>
      </c>
      <c r="H119" s="118">
        <f t="shared" si="18"/>
        <v>0.71527777777777779</v>
      </c>
      <c r="K119" s="116" t="str">
        <f xml:space="preserve"> IF(O119=1,"",RTD("cqg.rtd",,"StudyData",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/>
      </c>
      <c r="L119" s="116" t="e">
        <f>IF(K119="",NA(),RTD("cqg.rtd",,"StudyData", "(Vol("&amp;$E$12&amp;")when  (LocalYear("&amp;$E$12&amp;")="&amp;$D$1&amp;" AND LocalMonth("&amp;$E$12&amp;")="&amp;$C$1&amp;" AND LocalDay("&amp;$E$12&amp;")="&amp;$B$1&amp;" AND LocalHour("&amp;$E$12&amp;")="&amp;F119&amp;" AND LocalMinute("&amp;$E$12&amp;")="&amp;G119&amp;"))", "Bar", "", "Close", "5", "0", "", "", "","FALSE","T"))</f>
        <v>#N/A</v>
      </c>
      <c r="O119" s="115">
        <f t="shared" si="19"/>
        <v>1</v>
      </c>
      <c r="R119" s="115">
        <f t="shared" ca="1" si="20"/>
        <v>1.0829999999999909</v>
      </c>
      <c r="S119" s="115" t="str">
        <f>IF(O119=1,"",RTD("cqg.rtd",,"StudyData", "(Vol("&amp;$E$13&amp;")when  (LocalYear("&amp;$E$13&amp;")="&amp;$D$2&amp;" AND LocalMonth("&amp;$E$13&amp;")="&amp;$C$2&amp;" AND LocalDay("&amp;$E$13&amp;")="&amp;$B$2&amp;" AND LocalHour("&amp;$E$13&amp;")="&amp;F119&amp;" AND LocalMinute("&amp;$E$13&amp;")="&amp;G119&amp;"))", "Bar", "", "Close", "5", "0", "", "", "","FALSE","T"))</f>
        <v/>
      </c>
      <c r="T119" s="115" t="str">
        <f>IF(O119=1,"",RTD("cqg.rtd",,"StudyData", "(Vol("&amp;$E$14&amp;")when  (LocalYear("&amp;$E$14&amp;")="&amp;$D$3&amp;" AND LocalMonth("&amp;$E$14&amp;")="&amp;$C$3&amp;" AND LocalDay("&amp;$E$14&amp;")="&amp;$B$3&amp;" AND LocalHour("&amp;$E$14&amp;")="&amp;F119&amp;" AND LocalMinute("&amp;$E$14&amp;")="&amp;G119&amp;"))", "Bar", "", "Close", "5", "0", "", "", "","FALSE","T"))</f>
        <v/>
      </c>
      <c r="U119" s="115" t="str">
        <f>IF(O119=1,"",RTD("cqg.rtd",,"StudyData", "(Vol("&amp;$E$15&amp;")when  (LocalYear("&amp;$E$15&amp;")="&amp;$D$4&amp;" AND LocalMonth("&amp;$E$15&amp;")="&amp;$C$4&amp;" AND LocalDay("&amp;$E$15&amp;")="&amp;$B$4&amp;" AND LocalHour("&amp;$E$15&amp;")="&amp;F119&amp;" AND LocalMinute("&amp;$E$15&amp;")="&amp;G119&amp;"))", "Bar", "", "Close", "5", "0", "", "", "","FALSE","T"))</f>
        <v/>
      </c>
      <c r="V119" s="115" t="str">
        <f>IF(O119=1,"",RTD("cqg.rtd",,"StudyData", "(Vol("&amp;$E$16&amp;")when  (LocalYear("&amp;$E$16&amp;")="&amp;$D$5&amp;" AND LocalMonth("&amp;$E$16&amp;")="&amp;$C$5&amp;" AND LocalDay("&amp;$E$16&amp;")="&amp;$B$5&amp;" AND LocalHour("&amp;$E$16&amp;")="&amp;F119&amp;" AND LocalMinute("&amp;$E$16&amp;")="&amp;G119&amp;"))", "Bar", "", "Close", "5", "0", "", "", "","FALSE","T"))</f>
        <v/>
      </c>
      <c r="W119" s="115" t="str">
        <f>IF(O119=1,"",RTD("cqg.rtd",,"StudyData", "(Vol("&amp;$E$17&amp;")when  (LocalYear("&amp;$E$17&amp;")="&amp;$D$6&amp;" AND LocalMonth("&amp;$E$17&amp;")="&amp;$C$6&amp;" AND LocalDay("&amp;$E$17&amp;")="&amp;$B$6&amp;" AND LocalHour("&amp;$E$17&amp;")="&amp;F119&amp;" AND LocalMinute("&amp;$E$17&amp;")="&amp;G119&amp;"))", "Bar", "", "Close", "5", "0", "", "", "","FALSE","T"))</f>
        <v/>
      </c>
      <c r="X119" s="115" t="str">
        <f>IF(O119=1,"",RTD("cqg.rtd",,"StudyData", "(Vol("&amp;$E$18&amp;")when  (LocalYear("&amp;$E$18&amp;")="&amp;$D$7&amp;" AND LocalMonth("&amp;$E$18&amp;")="&amp;$C$7&amp;" AND LocalDay("&amp;$E$18&amp;")="&amp;$B$7&amp;" AND LocalHour("&amp;$E$18&amp;")="&amp;F119&amp;" AND LocalMinute("&amp;$E$18&amp;")="&amp;G119&amp;"))", "Bar", "", "Close", "5", "0", "", "", "","FALSE","T"))</f>
        <v/>
      </c>
      <c r="Y119" s="115" t="str">
        <f>IF(O119=1,"",RTD("cqg.rtd",,"StudyData", "(Vol("&amp;$E$19&amp;")when  (LocalYear("&amp;$E$19&amp;")="&amp;$D$8&amp;" AND LocalMonth("&amp;$E$19&amp;")="&amp;$C$8&amp;" AND LocalDay("&amp;$E$19&amp;")="&amp;$B$8&amp;" AND LocalHour("&amp;$E$19&amp;")="&amp;F119&amp;" AND LocalMinute("&amp;$E$19&amp;")="&amp;G119&amp;"))", "Bar", "", "Close", "5", "0", "", "", "","FALSE","T"))</f>
        <v/>
      </c>
      <c r="Z119" s="115" t="str">
        <f>IF(O119=1,"",RTD("cqg.rtd",,"StudyData", "(Vol("&amp;$E$20&amp;")when  (LocalYear("&amp;$E$20&amp;")="&amp;$D$9&amp;" AND LocalMonth("&amp;$E$20&amp;")="&amp;$C$9&amp;" AND LocalDay("&amp;$E$20&amp;")="&amp;$B$9&amp;" AND LocalHour("&amp;$E$20&amp;")="&amp;F119&amp;" AND LocalMinute("&amp;$E$20&amp;")="&amp;G119&amp;"))", "Bar", "", "Close", "5", "0", "", "", "","FALSE","T"))</f>
        <v/>
      </c>
      <c r="AA119" s="115" t="str">
        <f>IF(O119=1,"",RTD("cqg.rtd",,"StudyData", "(Vol("&amp;$E$21&amp;")when  (LocalYear("&amp;$E$21&amp;")="&amp;$D$10&amp;" AND LocalMonth("&amp;$E$21&amp;")="&amp;$C$10&amp;" AND LocalDay("&amp;$E$21&amp;")="&amp;$B$10&amp;" AND LocalHour("&amp;$E$21&amp;")="&amp;F119&amp;" AND LocalMinute("&amp;$E$21&amp;")="&amp;G119&amp;"))", "Bar", "", "Close", "5", "0", "", "", "","FALSE","T"))</f>
        <v/>
      </c>
      <c r="AB119" s="115" t="str">
        <f>IF(O119=1,"",RTD("cqg.rtd",,"StudyData", "(Vol("&amp;$E$21&amp;")when  (LocalYear("&amp;$E$21&amp;")="&amp;$D$11&amp;" AND LocalMonth("&amp;$E$21&amp;")="&amp;$C$11&amp;" AND LocalDay("&amp;$E$21&amp;")="&amp;$B$11&amp;" AND LocalHour("&amp;$E$21&amp;")="&amp;F119&amp;" AND LocalMinute("&amp;$E$21&amp;")="&amp;G119&amp;"))", "Bar", "", "Close", "5", "0", "", "", "","FALSE","T"))</f>
        <v/>
      </c>
      <c r="AC119" s="116" t="str">
        <f t="shared" si="16"/>
        <v/>
      </c>
      <c r="AE119" s="115" t="str">
        <f ca="1">IF($R119=1,SUM($S$1:S119),"")</f>
        <v/>
      </c>
      <c r="AF119" s="115" t="str">
        <f ca="1">IF($R119=1,SUM($T$1:T119),"")</f>
        <v/>
      </c>
      <c r="AG119" s="115" t="str">
        <f ca="1">IF($R119=1,SUM($U$1:U119),"")</f>
        <v/>
      </c>
      <c r="AH119" s="115" t="str">
        <f ca="1">IF($R119=1,SUM($V$1:V119),"")</f>
        <v/>
      </c>
      <c r="AI119" s="115" t="str">
        <f ca="1">IF($R119=1,SUM($W$1:W119),"")</f>
        <v/>
      </c>
      <c r="AJ119" s="115" t="str">
        <f ca="1">IF($R119=1,SUM($X$1:X119),"")</f>
        <v/>
      </c>
      <c r="AK119" s="115" t="str">
        <f ca="1">IF($R119=1,SUM($Y$1:Y119),"")</f>
        <v/>
      </c>
      <c r="AL119" s="115" t="str">
        <f ca="1">IF($R119=1,SUM($Z$1:Z119),"")</f>
        <v/>
      </c>
      <c r="AM119" s="115" t="str">
        <f ca="1">IF($R119=1,SUM($AA$1:AA119),"")</f>
        <v/>
      </c>
      <c r="AN119" s="115" t="str">
        <f ca="1">IF($R119=1,SUM($AB$1:AB119),"")</f>
        <v/>
      </c>
      <c r="AO119" s="115" t="str">
        <f ca="1">IF($R119=1,SUM($AC$1:AC119),"")</f>
        <v/>
      </c>
      <c r="AQ119" s="120" t="str">
        <f t="shared" si="21"/>
        <v>17:10</v>
      </c>
    </row>
    <row r="120" spans="6:43" x14ac:dyDescent="0.3">
      <c r="F120" s="115">
        <f t="shared" si="22"/>
        <v>17</v>
      </c>
      <c r="G120" s="117">
        <f t="shared" si="17"/>
        <v>15</v>
      </c>
      <c r="H120" s="118">
        <f t="shared" si="18"/>
        <v>0.71875</v>
      </c>
      <c r="K120" s="116" t="str">
        <f xml:space="preserve"> IF(O120=1,"",RTD("cqg.rtd",,"StudyData",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/>
      </c>
      <c r="L120" s="116" t="e">
        <f>IF(K120="",NA(),RTD("cqg.rtd",,"StudyData", "(Vol("&amp;$E$12&amp;")when  (LocalYear("&amp;$E$12&amp;")="&amp;$D$1&amp;" AND LocalMonth("&amp;$E$12&amp;")="&amp;$C$1&amp;" AND LocalDay("&amp;$E$12&amp;")="&amp;$B$1&amp;" AND LocalHour("&amp;$E$12&amp;")="&amp;F120&amp;" AND LocalMinute("&amp;$E$12&amp;")="&amp;G120&amp;"))", "Bar", "", "Close", "5", "0", "", "", "","FALSE","T"))</f>
        <v>#N/A</v>
      </c>
      <c r="O120" s="115">
        <f t="shared" si="19"/>
        <v>1</v>
      </c>
      <c r="R120" s="115">
        <f t="shared" ca="1" si="20"/>
        <v>1.0839999999999907</v>
      </c>
      <c r="S120" s="115" t="str">
        <f>IF(O120=1,"",RTD("cqg.rtd",,"StudyData", "(Vol("&amp;$E$13&amp;")when  (LocalYear("&amp;$E$13&amp;")="&amp;$D$2&amp;" AND LocalMonth("&amp;$E$13&amp;")="&amp;$C$2&amp;" AND LocalDay("&amp;$E$13&amp;")="&amp;$B$2&amp;" AND LocalHour("&amp;$E$13&amp;")="&amp;F120&amp;" AND LocalMinute("&amp;$E$13&amp;")="&amp;G120&amp;"))", "Bar", "", "Close", "5", "0", "", "", "","FALSE","T"))</f>
        <v/>
      </c>
      <c r="T120" s="115" t="str">
        <f>IF(O120=1,"",RTD("cqg.rtd",,"StudyData", "(Vol("&amp;$E$14&amp;")when  (LocalYear("&amp;$E$14&amp;")="&amp;$D$3&amp;" AND LocalMonth("&amp;$E$14&amp;")="&amp;$C$3&amp;" AND LocalDay("&amp;$E$14&amp;")="&amp;$B$3&amp;" AND LocalHour("&amp;$E$14&amp;")="&amp;F120&amp;" AND LocalMinute("&amp;$E$14&amp;")="&amp;G120&amp;"))", "Bar", "", "Close", "5", "0", "", "", "","FALSE","T"))</f>
        <v/>
      </c>
      <c r="U120" s="115" t="str">
        <f>IF(O120=1,"",RTD("cqg.rtd",,"StudyData", "(Vol("&amp;$E$15&amp;")when  (LocalYear("&amp;$E$15&amp;")="&amp;$D$4&amp;" AND LocalMonth("&amp;$E$15&amp;")="&amp;$C$4&amp;" AND LocalDay("&amp;$E$15&amp;")="&amp;$B$4&amp;" AND LocalHour("&amp;$E$15&amp;")="&amp;F120&amp;" AND LocalMinute("&amp;$E$15&amp;")="&amp;G120&amp;"))", "Bar", "", "Close", "5", "0", "", "", "","FALSE","T"))</f>
        <v/>
      </c>
      <c r="V120" s="115" t="str">
        <f>IF(O120=1,"",RTD("cqg.rtd",,"StudyData", "(Vol("&amp;$E$16&amp;")when  (LocalYear("&amp;$E$16&amp;")="&amp;$D$5&amp;" AND LocalMonth("&amp;$E$16&amp;")="&amp;$C$5&amp;" AND LocalDay("&amp;$E$16&amp;")="&amp;$B$5&amp;" AND LocalHour("&amp;$E$16&amp;")="&amp;F120&amp;" AND LocalMinute("&amp;$E$16&amp;")="&amp;G120&amp;"))", "Bar", "", "Close", "5", "0", "", "", "","FALSE","T"))</f>
        <v/>
      </c>
      <c r="W120" s="115" t="str">
        <f>IF(O120=1,"",RTD("cqg.rtd",,"StudyData", "(Vol("&amp;$E$17&amp;")when  (LocalYear("&amp;$E$17&amp;")="&amp;$D$6&amp;" AND LocalMonth("&amp;$E$17&amp;")="&amp;$C$6&amp;" AND LocalDay("&amp;$E$17&amp;")="&amp;$B$6&amp;" AND LocalHour("&amp;$E$17&amp;")="&amp;F120&amp;" AND LocalMinute("&amp;$E$17&amp;")="&amp;G120&amp;"))", "Bar", "", "Close", "5", "0", "", "", "","FALSE","T"))</f>
        <v/>
      </c>
      <c r="X120" s="115" t="str">
        <f>IF(O120=1,"",RTD("cqg.rtd",,"StudyData", "(Vol("&amp;$E$18&amp;")when  (LocalYear("&amp;$E$18&amp;")="&amp;$D$7&amp;" AND LocalMonth("&amp;$E$18&amp;")="&amp;$C$7&amp;" AND LocalDay("&amp;$E$18&amp;")="&amp;$B$7&amp;" AND LocalHour("&amp;$E$18&amp;")="&amp;F120&amp;" AND LocalMinute("&amp;$E$18&amp;")="&amp;G120&amp;"))", "Bar", "", "Close", "5", "0", "", "", "","FALSE","T"))</f>
        <v/>
      </c>
      <c r="Y120" s="115" t="str">
        <f>IF(O120=1,"",RTD("cqg.rtd",,"StudyData", "(Vol("&amp;$E$19&amp;")when  (LocalYear("&amp;$E$19&amp;")="&amp;$D$8&amp;" AND LocalMonth("&amp;$E$19&amp;")="&amp;$C$8&amp;" AND LocalDay("&amp;$E$19&amp;")="&amp;$B$8&amp;" AND LocalHour("&amp;$E$19&amp;")="&amp;F120&amp;" AND LocalMinute("&amp;$E$19&amp;")="&amp;G120&amp;"))", "Bar", "", "Close", "5", "0", "", "", "","FALSE","T"))</f>
        <v/>
      </c>
      <c r="Z120" s="115" t="str">
        <f>IF(O120=1,"",RTD("cqg.rtd",,"StudyData", "(Vol("&amp;$E$20&amp;")when  (LocalYear("&amp;$E$20&amp;")="&amp;$D$9&amp;" AND LocalMonth("&amp;$E$20&amp;")="&amp;$C$9&amp;" AND LocalDay("&amp;$E$20&amp;")="&amp;$B$9&amp;" AND LocalHour("&amp;$E$20&amp;")="&amp;F120&amp;" AND LocalMinute("&amp;$E$20&amp;")="&amp;G120&amp;"))", "Bar", "", "Close", "5", "0", "", "", "","FALSE","T"))</f>
        <v/>
      </c>
      <c r="AA120" s="115" t="str">
        <f>IF(O120=1,"",RTD("cqg.rtd",,"StudyData", "(Vol("&amp;$E$21&amp;")when  (LocalYear("&amp;$E$21&amp;")="&amp;$D$10&amp;" AND LocalMonth("&amp;$E$21&amp;")="&amp;$C$10&amp;" AND LocalDay("&amp;$E$21&amp;")="&amp;$B$10&amp;" AND LocalHour("&amp;$E$21&amp;")="&amp;F120&amp;" AND LocalMinute("&amp;$E$21&amp;")="&amp;G120&amp;"))", "Bar", "", "Close", "5", "0", "", "", "","FALSE","T"))</f>
        <v/>
      </c>
      <c r="AB120" s="115" t="str">
        <f>IF(O120=1,"",RTD("cqg.rtd",,"StudyData", "(Vol("&amp;$E$21&amp;")when  (LocalYear("&amp;$E$21&amp;")="&amp;$D$11&amp;" AND LocalMonth("&amp;$E$21&amp;")="&amp;$C$11&amp;" AND LocalDay("&amp;$E$21&amp;")="&amp;$B$11&amp;" AND LocalHour("&amp;$E$21&amp;")="&amp;F120&amp;" AND LocalMinute("&amp;$E$21&amp;")="&amp;G120&amp;"))", "Bar", "", "Close", "5", "0", "", "", "","FALSE","T"))</f>
        <v/>
      </c>
      <c r="AC120" s="116" t="str">
        <f t="shared" si="16"/>
        <v/>
      </c>
      <c r="AE120" s="115" t="str">
        <f ca="1">IF($R120=1,SUM($S$1:S120),"")</f>
        <v/>
      </c>
      <c r="AF120" s="115" t="str">
        <f ca="1">IF($R120=1,SUM($T$1:T120),"")</f>
        <v/>
      </c>
      <c r="AG120" s="115" t="str">
        <f ca="1">IF($R120=1,SUM($U$1:U120),"")</f>
        <v/>
      </c>
      <c r="AH120" s="115" t="str">
        <f ca="1">IF($R120=1,SUM($V$1:V120),"")</f>
        <v/>
      </c>
      <c r="AI120" s="115" t="str">
        <f ca="1">IF($R120=1,SUM($W$1:W120),"")</f>
        <v/>
      </c>
      <c r="AJ120" s="115" t="str">
        <f ca="1">IF($R120=1,SUM($X$1:X120),"")</f>
        <v/>
      </c>
      <c r="AK120" s="115" t="str">
        <f ca="1">IF($R120=1,SUM($Y$1:Y120),"")</f>
        <v/>
      </c>
      <c r="AL120" s="115" t="str">
        <f ca="1">IF($R120=1,SUM($Z$1:Z120),"")</f>
        <v/>
      </c>
      <c r="AM120" s="115" t="str">
        <f ca="1">IF($R120=1,SUM($AA$1:AA120),"")</f>
        <v/>
      </c>
      <c r="AN120" s="115" t="str">
        <f ca="1">IF($R120=1,SUM($AB$1:AB120),"")</f>
        <v/>
      </c>
      <c r="AO120" s="115" t="str">
        <f ca="1">IF($R120=1,SUM($AC$1:AC120),"")</f>
        <v/>
      </c>
      <c r="AQ120" s="120" t="str">
        <f t="shared" si="21"/>
        <v>17:15</v>
      </c>
    </row>
    <row r="121" spans="6:43" x14ac:dyDescent="0.3">
      <c r="F121" s="115">
        <f t="shared" si="22"/>
        <v>17</v>
      </c>
      <c r="G121" s="117">
        <f t="shared" si="17"/>
        <v>20</v>
      </c>
      <c r="H121" s="118">
        <f t="shared" si="18"/>
        <v>0.72222222222222221</v>
      </c>
      <c r="K121" s="116" t="str">
        <f xml:space="preserve"> IF(O121=1,"",RTD("cqg.rtd",,"StudyData",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/>
      </c>
      <c r="L121" s="116" t="e">
        <f>IF(K121="",NA(),RTD("cqg.rtd",,"StudyData", "(Vol("&amp;$E$12&amp;")when  (LocalYear("&amp;$E$12&amp;")="&amp;$D$1&amp;" AND LocalMonth("&amp;$E$12&amp;")="&amp;$C$1&amp;" AND LocalDay("&amp;$E$12&amp;")="&amp;$B$1&amp;" AND LocalHour("&amp;$E$12&amp;")="&amp;F121&amp;" AND LocalMinute("&amp;$E$12&amp;")="&amp;G121&amp;"))", "Bar", "", "Close", "5", "0", "", "", "","FALSE","T"))</f>
        <v>#N/A</v>
      </c>
      <c r="O121" s="115">
        <f t="shared" si="19"/>
        <v>1</v>
      </c>
      <c r="R121" s="115">
        <f t="shared" ca="1" si="20"/>
        <v>1.0849999999999906</v>
      </c>
      <c r="S121" s="115" t="str">
        <f>IF(O121=1,"",RTD("cqg.rtd",,"StudyData", "(Vol("&amp;$E$13&amp;")when  (LocalYear("&amp;$E$13&amp;")="&amp;$D$2&amp;" AND LocalMonth("&amp;$E$13&amp;")="&amp;$C$2&amp;" AND LocalDay("&amp;$E$13&amp;")="&amp;$B$2&amp;" AND LocalHour("&amp;$E$13&amp;")="&amp;F121&amp;" AND LocalMinute("&amp;$E$13&amp;")="&amp;G121&amp;"))", "Bar", "", "Close", "5", "0", "", "", "","FALSE","T"))</f>
        <v/>
      </c>
      <c r="T121" s="115" t="str">
        <f>IF(O121=1,"",RTD("cqg.rtd",,"StudyData", "(Vol("&amp;$E$14&amp;")when  (LocalYear("&amp;$E$14&amp;")="&amp;$D$3&amp;" AND LocalMonth("&amp;$E$14&amp;")="&amp;$C$3&amp;" AND LocalDay("&amp;$E$14&amp;")="&amp;$B$3&amp;" AND LocalHour("&amp;$E$14&amp;")="&amp;F121&amp;" AND LocalMinute("&amp;$E$14&amp;")="&amp;G121&amp;"))", "Bar", "", "Close", "5", "0", "", "", "","FALSE","T"))</f>
        <v/>
      </c>
      <c r="U121" s="115" t="str">
        <f>IF(O121=1,"",RTD("cqg.rtd",,"StudyData", "(Vol("&amp;$E$15&amp;")when  (LocalYear("&amp;$E$15&amp;")="&amp;$D$4&amp;" AND LocalMonth("&amp;$E$15&amp;")="&amp;$C$4&amp;" AND LocalDay("&amp;$E$15&amp;")="&amp;$B$4&amp;" AND LocalHour("&amp;$E$15&amp;")="&amp;F121&amp;" AND LocalMinute("&amp;$E$15&amp;")="&amp;G121&amp;"))", "Bar", "", "Close", "5", "0", "", "", "","FALSE","T"))</f>
        <v/>
      </c>
      <c r="V121" s="115" t="str">
        <f>IF(O121=1,"",RTD("cqg.rtd",,"StudyData", "(Vol("&amp;$E$16&amp;")when  (LocalYear("&amp;$E$16&amp;")="&amp;$D$5&amp;" AND LocalMonth("&amp;$E$16&amp;")="&amp;$C$5&amp;" AND LocalDay("&amp;$E$16&amp;")="&amp;$B$5&amp;" AND LocalHour("&amp;$E$16&amp;")="&amp;F121&amp;" AND LocalMinute("&amp;$E$16&amp;")="&amp;G121&amp;"))", "Bar", "", "Close", "5", "0", "", "", "","FALSE","T"))</f>
        <v/>
      </c>
      <c r="W121" s="115" t="str">
        <f>IF(O121=1,"",RTD("cqg.rtd",,"StudyData", "(Vol("&amp;$E$17&amp;")when  (LocalYear("&amp;$E$17&amp;")="&amp;$D$6&amp;" AND LocalMonth("&amp;$E$17&amp;")="&amp;$C$6&amp;" AND LocalDay("&amp;$E$17&amp;")="&amp;$B$6&amp;" AND LocalHour("&amp;$E$17&amp;")="&amp;F121&amp;" AND LocalMinute("&amp;$E$17&amp;")="&amp;G121&amp;"))", "Bar", "", "Close", "5", "0", "", "", "","FALSE","T"))</f>
        <v/>
      </c>
      <c r="X121" s="115" t="str">
        <f>IF(O121=1,"",RTD("cqg.rtd",,"StudyData", "(Vol("&amp;$E$18&amp;")when  (LocalYear("&amp;$E$18&amp;")="&amp;$D$7&amp;" AND LocalMonth("&amp;$E$18&amp;")="&amp;$C$7&amp;" AND LocalDay("&amp;$E$18&amp;")="&amp;$B$7&amp;" AND LocalHour("&amp;$E$18&amp;")="&amp;F121&amp;" AND LocalMinute("&amp;$E$18&amp;")="&amp;G121&amp;"))", "Bar", "", "Close", "5", "0", "", "", "","FALSE","T"))</f>
        <v/>
      </c>
      <c r="Y121" s="115" t="str">
        <f>IF(O121=1,"",RTD("cqg.rtd",,"StudyData", "(Vol("&amp;$E$19&amp;")when  (LocalYear("&amp;$E$19&amp;")="&amp;$D$8&amp;" AND LocalMonth("&amp;$E$19&amp;")="&amp;$C$8&amp;" AND LocalDay("&amp;$E$19&amp;")="&amp;$B$8&amp;" AND LocalHour("&amp;$E$19&amp;")="&amp;F121&amp;" AND LocalMinute("&amp;$E$19&amp;")="&amp;G121&amp;"))", "Bar", "", "Close", "5", "0", "", "", "","FALSE","T"))</f>
        <v/>
      </c>
      <c r="Z121" s="115" t="str">
        <f>IF(O121=1,"",RTD("cqg.rtd",,"StudyData", "(Vol("&amp;$E$20&amp;")when  (LocalYear("&amp;$E$20&amp;")="&amp;$D$9&amp;" AND LocalMonth("&amp;$E$20&amp;")="&amp;$C$9&amp;" AND LocalDay("&amp;$E$20&amp;")="&amp;$B$9&amp;" AND LocalHour("&amp;$E$20&amp;")="&amp;F121&amp;" AND LocalMinute("&amp;$E$20&amp;")="&amp;G121&amp;"))", "Bar", "", "Close", "5", "0", "", "", "","FALSE","T"))</f>
        <v/>
      </c>
      <c r="AA121" s="115" t="str">
        <f>IF(O121=1,"",RTD("cqg.rtd",,"StudyData", "(Vol("&amp;$E$21&amp;")when  (LocalYear("&amp;$E$21&amp;")="&amp;$D$10&amp;" AND LocalMonth("&amp;$E$21&amp;")="&amp;$C$10&amp;" AND LocalDay("&amp;$E$21&amp;")="&amp;$B$10&amp;" AND LocalHour("&amp;$E$21&amp;")="&amp;F121&amp;" AND LocalMinute("&amp;$E$21&amp;")="&amp;G121&amp;"))", "Bar", "", "Close", "5", "0", "", "", "","FALSE","T"))</f>
        <v/>
      </c>
      <c r="AB121" s="115" t="str">
        <f>IF(O121=1,"",RTD("cqg.rtd",,"StudyData", "(Vol("&amp;$E$21&amp;")when  (LocalYear("&amp;$E$21&amp;")="&amp;$D$11&amp;" AND LocalMonth("&amp;$E$21&amp;")="&amp;$C$11&amp;" AND LocalDay("&amp;$E$21&amp;")="&amp;$B$11&amp;" AND LocalHour("&amp;$E$21&amp;")="&amp;F121&amp;" AND LocalMinute("&amp;$E$21&amp;")="&amp;G121&amp;"))", "Bar", "", "Close", "5", "0", "", "", "","FALSE","T"))</f>
        <v/>
      </c>
      <c r="AC121" s="116" t="str">
        <f t="shared" si="16"/>
        <v/>
      </c>
      <c r="AE121" s="115" t="str">
        <f ca="1">IF($R121=1,SUM($S$1:S121),"")</f>
        <v/>
      </c>
      <c r="AF121" s="115" t="str">
        <f ca="1">IF($R121=1,SUM($T$1:T121),"")</f>
        <v/>
      </c>
      <c r="AG121" s="115" t="str">
        <f ca="1">IF($R121=1,SUM($U$1:U121),"")</f>
        <v/>
      </c>
      <c r="AH121" s="115" t="str">
        <f ca="1">IF($R121=1,SUM($V$1:V121),"")</f>
        <v/>
      </c>
      <c r="AI121" s="115" t="str">
        <f ca="1">IF($R121=1,SUM($W$1:W121),"")</f>
        <v/>
      </c>
      <c r="AJ121" s="115" t="str">
        <f ca="1">IF($R121=1,SUM($X$1:X121),"")</f>
        <v/>
      </c>
      <c r="AK121" s="115" t="str">
        <f ca="1">IF($R121=1,SUM($Y$1:Y121),"")</f>
        <v/>
      </c>
      <c r="AL121" s="115" t="str">
        <f ca="1">IF($R121=1,SUM($Z$1:Z121),"")</f>
        <v/>
      </c>
      <c r="AM121" s="115" t="str">
        <f ca="1">IF($R121=1,SUM($AA$1:AA121),"")</f>
        <v/>
      </c>
      <c r="AN121" s="115" t="str">
        <f ca="1">IF($R121=1,SUM($AB$1:AB121),"")</f>
        <v/>
      </c>
      <c r="AO121" s="115" t="str">
        <f ca="1">IF($R121=1,SUM($AC$1:AC121),"")</f>
        <v/>
      </c>
      <c r="AQ121" s="120" t="str">
        <f t="shared" si="21"/>
        <v>17:20</v>
      </c>
    </row>
    <row r="122" spans="6:43" x14ac:dyDescent="0.3">
      <c r="F122" s="115">
        <f t="shared" si="22"/>
        <v>17</v>
      </c>
      <c r="G122" s="117">
        <f t="shared" si="17"/>
        <v>25</v>
      </c>
      <c r="H122" s="118">
        <f t="shared" si="18"/>
        <v>0.72569444444444453</v>
      </c>
      <c r="K122" s="116" t="str">
        <f xml:space="preserve"> IF(O122=1,"",RTD("cqg.rtd",,"StudyData",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/>
      </c>
      <c r="L122" s="116" t="e">
        <f>IF(K122="",NA(),RTD("cqg.rtd",,"StudyData", "(Vol("&amp;$E$12&amp;")when  (LocalYear("&amp;$E$12&amp;")="&amp;$D$1&amp;" AND LocalMonth("&amp;$E$12&amp;")="&amp;$C$1&amp;" AND LocalDay("&amp;$E$12&amp;")="&amp;$B$1&amp;" AND LocalHour("&amp;$E$12&amp;")="&amp;F122&amp;" AND LocalMinute("&amp;$E$12&amp;")="&amp;G122&amp;"))", "Bar", "", "Close", "5", "0", "", "", "","FALSE","T"))</f>
        <v>#N/A</v>
      </c>
      <c r="O122" s="115">
        <f t="shared" si="19"/>
        <v>1</v>
      </c>
      <c r="R122" s="115">
        <f t="shared" ca="1" si="20"/>
        <v>1.0859999999999905</v>
      </c>
      <c r="S122" s="115" t="str">
        <f>IF(O122=1,"",RTD("cqg.rtd",,"StudyData", "(Vol("&amp;$E$13&amp;")when  (LocalYear("&amp;$E$13&amp;")="&amp;$D$2&amp;" AND LocalMonth("&amp;$E$13&amp;")="&amp;$C$2&amp;" AND LocalDay("&amp;$E$13&amp;")="&amp;$B$2&amp;" AND LocalHour("&amp;$E$13&amp;")="&amp;F122&amp;" AND LocalMinute("&amp;$E$13&amp;")="&amp;G122&amp;"))", "Bar", "", "Close", "5", "0", "", "", "","FALSE","T"))</f>
        <v/>
      </c>
      <c r="T122" s="115" t="str">
        <f>IF(O122=1,"",RTD("cqg.rtd",,"StudyData", "(Vol("&amp;$E$14&amp;")when  (LocalYear("&amp;$E$14&amp;")="&amp;$D$3&amp;" AND LocalMonth("&amp;$E$14&amp;")="&amp;$C$3&amp;" AND LocalDay("&amp;$E$14&amp;")="&amp;$B$3&amp;" AND LocalHour("&amp;$E$14&amp;")="&amp;F122&amp;" AND LocalMinute("&amp;$E$14&amp;")="&amp;G122&amp;"))", "Bar", "", "Close", "5", "0", "", "", "","FALSE","T"))</f>
        <v/>
      </c>
      <c r="U122" s="115" t="str">
        <f>IF(O122=1,"",RTD("cqg.rtd",,"StudyData", "(Vol("&amp;$E$15&amp;")when  (LocalYear("&amp;$E$15&amp;")="&amp;$D$4&amp;" AND LocalMonth("&amp;$E$15&amp;")="&amp;$C$4&amp;" AND LocalDay("&amp;$E$15&amp;")="&amp;$B$4&amp;" AND LocalHour("&amp;$E$15&amp;")="&amp;F122&amp;" AND LocalMinute("&amp;$E$15&amp;")="&amp;G122&amp;"))", "Bar", "", "Close", "5", "0", "", "", "","FALSE","T"))</f>
        <v/>
      </c>
      <c r="V122" s="115" t="str">
        <f>IF(O122=1,"",RTD("cqg.rtd",,"StudyData", "(Vol("&amp;$E$16&amp;")when  (LocalYear("&amp;$E$16&amp;")="&amp;$D$5&amp;" AND LocalMonth("&amp;$E$16&amp;")="&amp;$C$5&amp;" AND LocalDay("&amp;$E$16&amp;")="&amp;$B$5&amp;" AND LocalHour("&amp;$E$16&amp;")="&amp;F122&amp;" AND LocalMinute("&amp;$E$16&amp;")="&amp;G122&amp;"))", "Bar", "", "Close", "5", "0", "", "", "","FALSE","T"))</f>
        <v/>
      </c>
      <c r="W122" s="115" t="str">
        <f>IF(O122=1,"",RTD("cqg.rtd",,"StudyData", "(Vol("&amp;$E$17&amp;")when  (LocalYear("&amp;$E$17&amp;")="&amp;$D$6&amp;" AND LocalMonth("&amp;$E$17&amp;")="&amp;$C$6&amp;" AND LocalDay("&amp;$E$17&amp;")="&amp;$B$6&amp;" AND LocalHour("&amp;$E$17&amp;")="&amp;F122&amp;" AND LocalMinute("&amp;$E$17&amp;")="&amp;G122&amp;"))", "Bar", "", "Close", "5", "0", "", "", "","FALSE","T"))</f>
        <v/>
      </c>
      <c r="X122" s="115" t="str">
        <f>IF(O122=1,"",RTD("cqg.rtd",,"StudyData", "(Vol("&amp;$E$18&amp;")when  (LocalYear("&amp;$E$18&amp;")="&amp;$D$7&amp;" AND LocalMonth("&amp;$E$18&amp;")="&amp;$C$7&amp;" AND LocalDay("&amp;$E$18&amp;")="&amp;$B$7&amp;" AND LocalHour("&amp;$E$18&amp;")="&amp;F122&amp;" AND LocalMinute("&amp;$E$18&amp;")="&amp;G122&amp;"))", "Bar", "", "Close", "5", "0", "", "", "","FALSE","T"))</f>
        <v/>
      </c>
      <c r="Y122" s="115" t="str">
        <f>IF(O122=1,"",RTD("cqg.rtd",,"StudyData", "(Vol("&amp;$E$19&amp;")when  (LocalYear("&amp;$E$19&amp;")="&amp;$D$8&amp;" AND LocalMonth("&amp;$E$19&amp;")="&amp;$C$8&amp;" AND LocalDay("&amp;$E$19&amp;")="&amp;$B$8&amp;" AND LocalHour("&amp;$E$19&amp;")="&amp;F122&amp;" AND LocalMinute("&amp;$E$19&amp;")="&amp;G122&amp;"))", "Bar", "", "Close", "5", "0", "", "", "","FALSE","T"))</f>
        <v/>
      </c>
      <c r="Z122" s="115" t="str">
        <f>IF(O122=1,"",RTD("cqg.rtd",,"StudyData", "(Vol("&amp;$E$20&amp;")when  (LocalYear("&amp;$E$20&amp;")="&amp;$D$9&amp;" AND LocalMonth("&amp;$E$20&amp;")="&amp;$C$9&amp;" AND LocalDay("&amp;$E$20&amp;")="&amp;$B$9&amp;" AND LocalHour("&amp;$E$20&amp;")="&amp;F122&amp;" AND LocalMinute("&amp;$E$20&amp;")="&amp;G122&amp;"))", "Bar", "", "Close", "5", "0", "", "", "","FALSE","T"))</f>
        <v/>
      </c>
      <c r="AA122" s="115" t="str">
        <f>IF(O122=1,"",RTD("cqg.rtd",,"StudyData", "(Vol("&amp;$E$21&amp;")when  (LocalYear("&amp;$E$21&amp;")="&amp;$D$10&amp;" AND LocalMonth("&amp;$E$21&amp;")="&amp;$C$10&amp;" AND LocalDay("&amp;$E$21&amp;")="&amp;$B$10&amp;" AND LocalHour("&amp;$E$21&amp;")="&amp;F122&amp;" AND LocalMinute("&amp;$E$21&amp;")="&amp;G122&amp;"))", "Bar", "", "Close", "5", "0", "", "", "","FALSE","T"))</f>
        <v/>
      </c>
      <c r="AB122" s="115" t="str">
        <f>IF(O122=1,"",RTD("cqg.rtd",,"StudyData", "(Vol("&amp;$E$21&amp;")when  (LocalYear("&amp;$E$21&amp;")="&amp;$D$11&amp;" AND LocalMonth("&amp;$E$21&amp;")="&amp;$C$11&amp;" AND LocalDay("&amp;$E$21&amp;")="&amp;$B$11&amp;" AND LocalHour("&amp;$E$21&amp;")="&amp;F122&amp;" AND LocalMinute("&amp;$E$21&amp;")="&amp;G122&amp;"))", "Bar", "", "Close", "5", "0", "", "", "","FALSE","T"))</f>
        <v/>
      </c>
      <c r="AC122" s="116" t="str">
        <f t="shared" si="16"/>
        <v/>
      </c>
      <c r="AE122" s="115" t="str">
        <f ca="1">IF($R122=1,SUM($S$1:S122),"")</f>
        <v/>
      </c>
      <c r="AF122" s="115" t="str">
        <f ca="1">IF($R122=1,SUM($T$1:T122),"")</f>
        <v/>
      </c>
      <c r="AG122" s="115" t="str">
        <f ca="1">IF($R122=1,SUM($U$1:U122),"")</f>
        <v/>
      </c>
      <c r="AH122" s="115" t="str">
        <f ca="1">IF($R122=1,SUM($V$1:V122),"")</f>
        <v/>
      </c>
      <c r="AI122" s="115" t="str">
        <f ca="1">IF($R122=1,SUM($W$1:W122),"")</f>
        <v/>
      </c>
      <c r="AJ122" s="115" t="str">
        <f ca="1">IF($R122=1,SUM($X$1:X122),"")</f>
        <v/>
      </c>
      <c r="AK122" s="115" t="str">
        <f ca="1">IF($R122=1,SUM($Y$1:Y122),"")</f>
        <v/>
      </c>
      <c r="AL122" s="115" t="str">
        <f ca="1">IF($R122=1,SUM($Z$1:Z122),"")</f>
        <v/>
      </c>
      <c r="AM122" s="115" t="str">
        <f ca="1">IF($R122=1,SUM($AA$1:AA122),"")</f>
        <v/>
      </c>
      <c r="AN122" s="115" t="str">
        <f ca="1">IF($R122=1,SUM($AB$1:AB122),"")</f>
        <v/>
      </c>
      <c r="AO122" s="115" t="str">
        <f ca="1">IF($R122=1,SUM($AC$1:AC122),"")</f>
        <v/>
      </c>
      <c r="AQ122" s="120" t="str">
        <f t="shared" si="21"/>
        <v>17:25</v>
      </c>
    </row>
    <row r="123" spans="6:43" x14ac:dyDescent="0.3">
      <c r="F123" s="115">
        <f t="shared" si="22"/>
        <v>17</v>
      </c>
      <c r="G123" s="117">
        <f t="shared" si="17"/>
        <v>30</v>
      </c>
      <c r="H123" s="118">
        <f t="shared" si="18"/>
        <v>0.72916666666666663</v>
      </c>
      <c r="K123" s="116" t="str">
        <f xml:space="preserve"> IF(O123=1,"",RTD("cqg.rtd",,"StudyData",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/>
      </c>
      <c r="L123" s="116" t="e">
        <f>IF(K123="",NA(),RTD("cqg.rtd",,"StudyData", "(Vol("&amp;$E$12&amp;")when  (LocalYear("&amp;$E$12&amp;")="&amp;$D$1&amp;" AND LocalMonth("&amp;$E$12&amp;")="&amp;$C$1&amp;" AND LocalDay("&amp;$E$12&amp;")="&amp;$B$1&amp;" AND LocalHour("&amp;$E$12&amp;")="&amp;F123&amp;" AND LocalMinute("&amp;$E$12&amp;")="&amp;G123&amp;"))", "Bar", "", "Close", "5", "0", "", "", "","FALSE","T"))</f>
        <v>#N/A</v>
      </c>
      <c r="O123" s="115">
        <f t="shared" si="19"/>
        <v>1</v>
      </c>
      <c r="R123" s="115">
        <f t="shared" ca="1" si="20"/>
        <v>1.0869999999999904</v>
      </c>
      <c r="S123" s="115" t="str">
        <f>IF(O123=1,"",RTD("cqg.rtd",,"StudyData", "(Vol("&amp;$E$13&amp;")when  (LocalYear("&amp;$E$13&amp;")="&amp;$D$2&amp;" AND LocalMonth("&amp;$E$13&amp;")="&amp;$C$2&amp;" AND LocalDay("&amp;$E$13&amp;")="&amp;$B$2&amp;" AND LocalHour("&amp;$E$13&amp;")="&amp;F123&amp;" AND LocalMinute("&amp;$E$13&amp;")="&amp;G123&amp;"))", "Bar", "", "Close", "5", "0", "", "", "","FALSE","T"))</f>
        <v/>
      </c>
      <c r="T123" s="115" t="str">
        <f>IF(O123=1,"",RTD("cqg.rtd",,"StudyData", "(Vol("&amp;$E$14&amp;")when  (LocalYear("&amp;$E$14&amp;")="&amp;$D$3&amp;" AND LocalMonth("&amp;$E$14&amp;")="&amp;$C$3&amp;" AND LocalDay("&amp;$E$14&amp;")="&amp;$B$3&amp;" AND LocalHour("&amp;$E$14&amp;")="&amp;F123&amp;" AND LocalMinute("&amp;$E$14&amp;")="&amp;G123&amp;"))", "Bar", "", "Close", "5", "0", "", "", "","FALSE","T"))</f>
        <v/>
      </c>
      <c r="U123" s="115" t="str">
        <f>IF(O123=1,"",RTD("cqg.rtd",,"StudyData", "(Vol("&amp;$E$15&amp;")when  (LocalYear("&amp;$E$15&amp;")="&amp;$D$4&amp;" AND LocalMonth("&amp;$E$15&amp;")="&amp;$C$4&amp;" AND LocalDay("&amp;$E$15&amp;")="&amp;$B$4&amp;" AND LocalHour("&amp;$E$15&amp;")="&amp;F123&amp;" AND LocalMinute("&amp;$E$15&amp;")="&amp;G123&amp;"))", "Bar", "", "Close", "5", "0", "", "", "","FALSE","T"))</f>
        <v/>
      </c>
      <c r="V123" s="115" t="str">
        <f>IF(O123=1,"",RTD("cqg.rtd",,"StudyData", "(Vol("&amp;$E$16&amp;")when  (LocalYear("&amp;$E$16&amp;")="&amp;$D$5&amp;" AND LocalMonth("&amp;$E$16&amp;")="&amp;$C$5&amp;" AND LocalDay("&amp;$E$16&amp;")="&amp;$B$5&amp;" AND LocalHour("&amp;$E$16&amp;")="&amp;F123&amp;" AND LocalMinute("&amp;$E$16&amp;")="&amp;G123&amp;"))", "Bar", "", "Close", "5", "0", "", "", "","FALSE","T"))</f>
        <v/>
      </c>
      <c r="W123" s="115" t="str">
        <f>IF(O123=1,"",RTD("cqg.rtd",,"StudyData", "(Vol("&amp;$E$17&amp;")when  (LocalYear("&amp;$E$17&amp;")="&amp;$D$6&amp;" AND LocalMonth("&amp;$E$17&amp;")="&amp;$C$6&amp;" AND LocalDay("&amp;$E$17&amp;")="&amp;$B$6&amp;" AND LocalHour("&amp;$E$17&amp;")="&amp;F123&amp;" AND LocalMinute("&amp;$E$17&amp;")="&amp;G123&amp;"))", "Bar", "", "Close", "5", "0", "", "", "","FALSE","T"))</f>
        <v/>
      </c>
      <c r="X123" s="115" t="str">
        <f>IF(O123=1,"",RTD("cqg.rtd",,"StudyData", "(Vol("&amp;$E$18&amp;")when  (LocalYear("&amp;$E$18&amp;")="&amp;$D$7&amp;" AND LocalMonth("&amp;$E$18&amp;")="&amp;$C$7&amp;" AND LocalDay("&amp;$E$18&amp;")="&amp;$B$7&amp;" AND LocalHour("&amp;$E$18&amp;")="&amp;F123&amp;" AND LocalMinute("&amp;$E$18&amp;")="&amp;G123&amp;"))", "Bar", "", "Close", "5", "0", "", "", "","FALSE","T"))</f>
        <v/>
      </c>
      <c r="Y123" s="115" t="str">
        <f>IF(O123=1,"",RTD("cqg.rtd",,"StudyData", "(Vol("&amp;$E$19&amp;")when  (LocalYear("&amp;$E$19&amp;")="&amp;$D$8&amp;" AND LocalMonth("&amp;$E$19&amp;")="&amp;$C$8&amp;" AND LocalDay("&amp;$E$19&amp;")="&amp;$B$8&amp;" AND LocalHour("&amp;$E$19&amp;")="&amp;F123&amp;" AND LocalMinute("&amp;$E$19&amp;")="&amp;G123&amp;"))", "Bar", "", "Close", "5", "0", "", "", "","FALSE","T"))</f>
        <v/>
      </c>
      <c r="Z123" s="115" t="str">
        <f>IF(O123=1,"",RTD("cqg.rtd",,"StudyData", "(Vol("&amp;$E$20&amp;")when  (LocalYear("&amp;$E$20&amp;")="&amp;$D$9&amp;" AND LocalMonth("&amp;$E$20&amp;")="&amp;$C$9&amp;" AND LocalDay("&amp;$E$20&amp;")="&amp;$B$9&amp;" AND LocalHour("&amp;$E$20&amp;")="&amp;F123&amp;" AND LocalMinute("&amp;$E$20&amp;")="&amp;G123&amp;"))", "Bar", "", "Close", "5", "0", "", "", "","FALSE","T"))</f>
        <v/>
      </c>
      <c r="AA123" s="115" t="str">
        <f>IF(O123=1,"",RTD("cqg.rtd",,"StudyData", "(Vol("&amp;$E$21&amp;")when  (LocalYear("&amp;$E$21&amp;")="&amp;$D$10&amp;" AND LocalMonth("&amp;$E$21&amp;")="&amp;$C$10&amp;" AND LocalDay("&amp;$E$21&amp;")="&amp;$B$10&amp;" AND LocalHour("&amp;$E$21&amp;")="&amp;F123&amp;" AND LocalMinute("&amp;$E$21&amp;")="&amp;G123&amp;"))", "Bar", "", "Close", "5", "0", "", "", "","FALSE","T"))</f>
        <v/>
      </c>
      <c r="AB123" s="115" t="str">
        <f>IF(O123=1,"",RTD("cqg.rtd",,"StudyData", "(Vol("&amp;$E$21&amp;")when  (LocalYear("&amp;$E$21&amp;")="&amp;$D$11&amp;" AND LocalMonth("&amp;$E$21&amp;")="&amp;$C$11&amp;" AND LocalDay("&amp;$E$21&amp;")="&amp;$B$11&amp;" AND LocalHour("&amp;$E$21&amp;")="&amp;F123&amp;" AND LocalMinute("&amp;$E$21&amp;")="&amp;G123&amp;"))", "Bar", "", "Close", "5", "0", "", "", "","FALSE","T"))</f>
        <v/>
      </c>
      <c r="AC123" s="116" t="str">
        <f t="shared" si="16"/>
        <v/>
      </c>
      <c r="AE123" s="115" t="str">
        <f ca="1">IF($R123=1,SUM($S$1:S123),"")</f>
        <v/>
      </c>
      <c r="AF123" s="115" t="str">
        <f ca="1">IF($R123=1,SUM($T$1:T123),"")</f>
        <v/>
      </c>
      <c r="AG123" s="115" t="str">
        <f ca="1">IF($R123=1,SUM($U$1:U123),"")</f>
        <v/>
      </c>
      <c r="AH123" s="115" t="str">
        <f ca="1">IF($R123=1,SUM($V$1:V123),"")</f>
        <v/>
      </c>
      <c r="AI123" s="115" t="str">
        <f ca="1">IF($R123=1,SUM($W$1:W123),"")</f>
        <v/>
      </c>
      <c r="AJ123" s="115" t="str">
        <f ca="1">IF($R123=1,SUM($X$1:X123),"")</f>
        <v/>
      </c>
      <c r="AK123" s="115" t="str">
        <f ca="1">IF($R123=1,SUM($Y$1:Y123),"")</f>
        <v/>
      </c>
      <c r="AL123" s="115" t="str">
        <f ca="1">IF($R123=1,SUM($Z$1:Z123),"")</f>
        <v/>
      </c>
      <c r="AM123" s="115" t="str">
        <f ca="1">IF($R123=1,SUM($AA$1:AA123),"")</f>
        <v/>
      </c>
      <c r="AN123" s="115" t="str">
        <f ca="1">IF($R123=1,SUM($AB$1:AB123),"")</f>
        <v/>
      </c>
      <c r="AO123" s="115" t="str">
        <f ca="1">IF($R123=1,SUM($AC$1:AC123),"")</f>
        <v/>
      </c>
      <c r="AQ123" s="120" t="str">
        <f t="shared" si="21"/>
        <v>17:30</v>
      </c>
    </row>
    <row r="124" spans="6:43" x14ac:dyDescent="0.3">
      <c r="F124" s="115">
        <f t="shared" si="22"/>
        <v>17</v>
      </c>
      <c r="G124" s="117">
        <f t="shared" si="17"/>
        <v>35</v>
      </c>
      <c r="H124" s="118">
        <f t="shared" si="18"/>
        <v>0.73263888888888884</v>
      </c>
      <c r="K124" s="116" t="str">
        <f xml:space="preserve"> IF(O124=1,"",RTD("cqg.rtd",,"StudyData",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/>
      </c>
      <c r="L124" s="116" t="e">
        <f>IF(K124="",NA(),RTD("cqg.rtd",,"StudyData", "(Vol("&amp;$E$12&amp;")when  (LocalYear("&amp;$E$12&amp;")="&amp;$D$1&amp;" AND LocalMonth("&amp;$E$12&amp;")="&amp;$C$1&amp;" AND LocalDay("&amp;$E$12&amp;")="&amp;$B$1&amp;" AND LocalHour("&amp;$E$12&amp;")="&amp;F124&amp;" AND LocalMinute("&amp;$E$12&amp;")="&amp;G124&amp;"))", "Bar", "", "Close", "5", "0", "", "", "","FALSE","T"))</f>
        <v>#N/A</v>
      </c>
      <c r="O124" s="115">
        <f t="shared" si="19"/>
        <v>1</v>
      </c>
      <c r="R124" s="115">
        <f t="shared" ca="1" si="20"/>
        <v>1.0879999999999903</v>
      </c>
      <c r="S124" s="115" t="str">
        <f>IF(O124=1,"",RTD("cqg.rtd",,"StudyData", "(Vol("&amp;$E$13&amp;")when  (LocalYear("&amp;$E$13&amp;")="&amp;$D$2&amp;" AND LocalMonth("&amp;$E$13&amp;")="&amp;$C$2&amp;" AND LocalDay("&amp;$E$13&amp;")="&amp;$B$2&amp;" AND LocalHour("&amp;$E$13&amp;")="&amp;F124&amp;" AND LocalMinute("&amp;$E$13&amp;")="&amp;G124&amp;"))", "Bar", "", "Close", "5", "0", "", "", "","FALSE","T"))</f>
        <v/>
      </c>
      <c r="T124" s="115" t="str">
        <f>IF(O124=1,"",RTD("cqg.rtd",,"StudyData", "(Vol("&amp;$E$14&amp;")when  (LocalYear("&amp;$E$14&amp;")="&amp;$D$3&amp;" AND LocalMonth("&amp;$E$14&amp;")="&amp;$C$3&amp;" AND LocalDay("&amp;$E$14&amp;")="&amp;$B$3&amp;" AND LocalHour("&amp;$E$14&amp;")="&amp;F124&amp;" AND LocalMinute("&amp;$E$14&amp;")="&amp;G124&amp;"))", "Bar", "", "Close", "5", "0", "", "", "","FALSE","T"))</f>
        <v/>
      </c>
      <c r="U124" s="115" t="str">
        <f>IF(O124=1,"",RTD("cqg.rtd",,"StudyData", "(Vol("&amp;$E$15&amp;")when  (LocalYear("&amp;$E$15&amp;")="&amp;$D$4&amp;" AND LocalMonth("&amp;$E$15&amp;")="&amp;$C$4&amp;" AND LocalDay("&amp;$E$15&amp;")="&amp;$B$4&amp;" AND LocalHour("&amp;$E$15&amp;")="&amp;F124&amp;" AND LocalMinute("&amp;$E$15&amp;")="&amp;G124&amp;"))", "Bar", "", "Close", "5", "0", "", "", "","FALSE","T"))</f>
        <v/>
      </c>
      <c r="V124" s="115" t="str">
        <f>IF(O124=1,"",RTD("cqg.rtd",,"StudyData", "(Vol("&amp;$E$16&amp;")when  (LocalYear("&amp;$E$16&amp;")="&amp;$D$5&amp;" AND LocalMonth("&amp;$E$16&amp;")="&amp;$C$5&amp;" AND LocalDay("&amp;$E$16&amp;")="&amp;$B$5&amp;" AND LocalHour("&amp;$E$16&amp;")="&amp;F124&amp;" AND LocalMinute("&amp;$E$16&amp;")="&amp;G124&amp;"))", "Bar", "", "Close", "5", "0", "", "", "","FALSE","T"))</f>
        <v/>
      </c>
      <c r="W124" s="115" t="str">
        <f>IF(O124=1,"",RTD("cqg.rtd",,"StudyData", "(Vol("&amp;$E$17&amp;")when  (LocalYear("&amp;$E$17&amp;")="&amp;$D$6&amp;" AND LocalMonth("&amp;$E$17&amp;")="&amp;$C$6&amp;" AND LocalDay("&amp;$E$17&amp;")="&amp;$B$6&amp;" AND LocalHour("&amp;$E$17&amp;")="&amp;F124&amp;" AND LocalMinute("&amp;$E$17&amp;")="&amp;G124&amp;"))", "Bar", "", "Close", "5", "0", "", "", "","FALSE","T"))</f>
        <v/>
      </c>
      <c r="X124" s="115" t="str">
        <f>IF(O124=1,"",RTD("cqg.rtd",,"StudyData", "(Vol("&amp;$E$18&amp;")when  (LocalYear("&amp;$E$18&amp;")="&amp;$D$7&amp;" AND LocalMonth("&amp;$E$18&amp;")="&amp;$C$7&amp;" AND LocalDay("&amp;$E$18&amp;")="&amp;$B$7&amp;" AND LocalHour("&amp;$E$18&amp;")="&amp;F124&amp;" AND LocalMinute("&amp;$E$18&amp;")="&amp;G124&amp;"))", "Bar", "", "Close", "5", "0", "", "", "","FALSE","T"))</f>
        <v/>
      </c>
      <c r="Y124" s="115" t="str">
        <f>IF(O124=1,"",RTD("cqg.rtd",,"StudyData", "(Vol("&amp;$E$19&amp;")when  (LocalYear("&amp;$E$19&amp;")="&amp;$D$8&amp;" AND LocalMonth("&amp;$E$19&amp;")="&amp;$C$8&amp;" AND LocalDay("&amp;$E$19&amp;")="&amp;$B$8&amp;" AND LocalHour("&amp;$E$19&amp;")="&amp;F124&amp;" AND LocalMinute("&amp;$E$19&amp;")="&amp;G124&amp;"))", "Bar", "", "Close", "5", "0", "", "", "","FALSE","T"))</f>
        <v/>
      </c>
      <c r="Z124" s="115" t="str">
        <f>IF(O124=1,"",RTD("cqg.rtd",,"StudyData", "(Vol("&amp;$E$20&amp;")when  (LocalYear("&amp;$E$20&amp;")="&amp;$D$9&amp;" AND LocalMonth("&amp;$E$20&amp;")="&amp;$C$9&amp;" AND LocalDay("&amp;$E$20&amp;")="&amp;$B$9&amp;" AND LocalHour("&amp;$E$20&amp;")="&amp;F124&amp;" AND LocalMinute("&amp;$E$20&amp;")="&amp;G124&amp;"))", "Bar", "", "Close", "5", "0", "", "", "","FALSE","T"))</f>
        <v/>
      </c>
      <c r="AA124" s="115" t="str">
        <f>IF(O124=1,"",RTD("cqg.rtd",,"StudyData", "(Vol("&amp;$E$21&amp;")when  (LocalYear("&amp;$E$21&amp;")="&amp;$D$10&amp;" AND LocalMonth("&amp;$E$21&amp;")="&amp;$C$10&amp;" AND LocalDay("&amp;$E$21&amp;")="&amp;$B$10&amp;" AND LocalHour("&amp;$E$21&amp;")="&amp;F124&amp;" AND LocalMinute("&amp;$E$21&amp;")="&amp;G124&amp;"))", "Bar", "", "Close", "5", "0", "", "", "","FALSE","T"))</f>
        <v/>
      </c>
      <c r="AB124" s="115" t="str">
        <f>IF(O124=1,"",RTD("cqg.rtd",,"StudyData", "(Vol("&amp;$E$21&amp;")when  (LocalYear("&amp;$E$21&amp;")="&amp;$D$11&amp;" AND LocalMonth("&amp;$E$21&amp;")="&amp;$C$11&amp;" AND LocalDay("&amp;$E$21&amp;")="&amp;$B$11&amp;" AND LocalHour("&amp;$E$21&amp;")="&amp;F124&amp;" AND LocalMinute("&amp;$E$21&amp;")="&amp;G124&amp;"))", "Bar", "", "Close", "5", "0", "", "", "","FALSE","T"))</f>
        <v/>
      </c>
      <c r="AC124" s="116" t="str">
        <f t="shared" si="16"/>
        <v/>
      </c>
      <c r="AE124" s="115" t="str">
        <f ca="1">IF($R124=1,SUM($S$1:S124),"")</f>
        <v/>
      </c>
      <c r="AF124" s="115" t="str">
        <f ca="1">IF($R124=1,SUM($T$1:T124),"")</f>
        <v/>
      </c>
      <c r="AG124" s="115" t="str">
        <f ca="1">IF($R124=1,SUM($U$1:U124),"")</f>
        <v/>
      </c>
      <c r="AH124" s="115" t="str">
        <f ca="1">IF($R124=1,SUM($V$1:V124),"")</f>
        <v/>
      </c>
      <c r="AI124" s="115" t="str">
        <f ca="1">IF($R124=1,SUM($W$1:W124),"")</f>
        <v/>
      </c>
      <c r="AJ124" s="115" t="str">
        <f ca="1">IF($R124=1,SUM($X$1:X124),"")</f>
        <v/>
      </c>
      <c r="AK124" s="115" t="str">
        <f ca="1">IF($R124=1,SUM($Y$1:Y124),"")</f>
        <v/>
      </c>
      <c r="AL124" s="115" t="str">
        <f ca="1">IF($R124=1,SUM($Z$1:Z124),"")</f>
        <v/>
      </c>
      <c r="AM124" s="115" t="str">
        <f ca="1">IF($R124=1,SUM($AA$1:AA124),"")</f>
        <v/>
      </c>
      <c r="AN124" s="115" t="str">
        <f ca="1">IF($R124=1,SUM($AB$1:AB124),"")</f>
        <v/>
      </c>
      <c r="AO124" s="115" t="str">
        <f ca="1">IF($R124=1,SUM($AC$1:AC124),"")</f>
        <v/>
      </c>
      <c r="AQ124" s="120" t="str">
        <f t="shared" si="21"/>
        <v>17:35</v>
      </c>
    </row>
    <row r="125" spans="6:43" x14ac:dyDescent="0.3">
      <c r="F125" s="115">
        <f t="shared" si="22"/>
        <v>17</v>
      </c>
      <c r="G125" s="117">
        <f t="shared" si="17"/>
        <v>40</v>
      </c>
      <c r="H125" s="118">
        <f t="shared" si="18"/>
        <v>0.73611111111111116</v>
      </c>
      <c r="K125" s="116" t="str">
        <f xml:space="preserve"> IF(O125=1,"",RTD("cqg.rtd",,"StudyData",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/>
      </c>
      <c r="L125" s="116" t="e">
        <f>IF(K125="",NA(),RTD("cqg.rtd",,"StudyData", "(Vol("&amp;$E$12&amp;")when  (LocalYear("&amp;$E$12&amp;")="&amp;$D$1&amp;" AND LocalMonth("&amp;$E$12&amp;")="&amp;$C$1&amp;" AND LocalDay("&amp;$E$12&amp;")="&amp;$B$1&amp;" AND LocalHour("&amp;$E$12&amp;")="&amp;F125&amp;" AND LocalMinute("&amp;$E$12&amp;")="&amp;G125&amp;"))", "Bar", "", "Close", "5", "0", "", "", "","FALSE","T"))</f>
        <v>#N/A</v>
      </c>
      <c r="O125" s="115">
        <f t="shared" si="19"/>
        <v>1</v>
      </c>
      <c r="R125" s="115">
        <f t="shared" ca="1" si="20"/>
        <v>1.0889999999999902</v>
      </c>
      <c r="S125" s="115" t="str">
        <f>IF(O125=1,"",RTD("cqg.rtd",,"StudyData", "(Vol("&amp;$E$13&amp;")when  (LocalYear("&amp;$E$13&amp;")="&amp;$D$2&amp;" AND LocalMonth("&amp;$E$13&amp;")="&amp;$C$2&amp;" AND LocalDay("&amp;$E$13&amp;")="&amp;$B$2&amp;" AND LocalHour("&amp;$E$13&amp;")="&amp;F125&amp;" AND LocalMinute("&amp;$E$13&amp;")="&amp;G125&amp;"))", "Bar", "", "Close", "5", "0", "", "", "","FALSE","T"))</f>
        <v/>
      </c>
      <c r="T125" s="115" t="str">
        <f>IF(O125=1,"",RTD("cqg.rtd",,"StudyData", "(Vol("&amp;$E$14&amp;")when  (LocalYear("&amp;$E$14&amp;")="&amp;$D$3&amp;" AND LocalMonth("&amp;$E$14&amp;")="&amp;$C$3&amp;" AND LocalDay("&amp;$E$14&amp;")="&amp;$B$3&amp;" AND LocalHour("&amp;$E$14&amp;")="&amp;F125&amp;" AND LocalMinute("&amp;$E$14&amp;")="&amp;G125&amp;"))", "Bar", "", "Close", "5", "0", "", "", "","FALSE","T"))</f>
        <v/>
      </c>
      <c r="U125" s="115" t="str">
        <f>IF(O125=1,"",RTD("cqg.rtd",,"StudyData", "(Vol("&amp;$E$15&amp;")when  (LocalYear("&amp;$E$15&amp;")="&amp;$D$4&amp;" AND LocalMonth("&amp;$E$15&amp;")="&amp;$C$4&amp;" AND LocalDay("&amp;$E$15&amp;")="&amp;$B$4&amp;" AND LocalHour("&amp;$E$15&amp;")="&amp;F125&amp;" AND LocalMinute("&amp;$E$15&amp;")="&amp;G125&amp;"))", "Bar", "", "Close", "5", "0", "", "", "","FALSE","T"))</f>
        <v/>
      </c>
      <c r="V125" s="115" t="str">
        <f>IF(O125=1,"",RTD("cqg.rtd",,"StudyData", "(Vol("&amp;$E$16&amp;")when  (LocalYear("&amp;$E$16&amp;")="&amp;$D$5&amp;" AND LocalMonth("&amp;$E$16&amp;")="&amp;$C$5&amp;" AND LocalDay("&amp;$E$16&amp;")="&amp;$B$5&amp;" AND LocalHour("&amp;$E$16&amp;")="&amp;F125&amp;" AND LocalMinute("&amp;$E$16&amp;")="&amp;G125&amp;"))", "Bar", "", "Close", "5", "0", "", "", "","FALSE","T"))</f>
        <v/>
      </c>
      <c r="W125" s="115" t="str">
        <f>IF(O125=1,"",RTD("cqg.rtd",,"StudyData", "(Vol("&amp;$E$17&amp;")when  (LocalYear("&amp;$E$17&amp;")="&amp;$D$6&amp;" AND LocalMonth("&amp;$E$17&amp;")="&amp;$C$6&amp;" AND LocalDay("&amp;$E$17&amp;")="&amp;$B$6&amp;" AND LocalHour("&amp;$E$17&amp;")="&amp;F125&amp;" AND LocalMinute("&amp;$E$17&amp;")="&amp;G125&amp;"))", "Bar", "", "Close", "5", "0", "", "", "","FALSE","T"))</f>
        <v/>
      </c>
      <c r="X125" s="115" t="str">
        <f>IF(O125=1,"",RTD("cqg.rtd",,"StudyData", "(Vol("&amp;$E$18&amp;")when  (LocalYear("&amp;$E$18&amp;")="&amp;$D$7&amp;" AND LocalMonth("&amp;$E$18&amp;")="&amp;$C$7&amp;" AND LocalDay("&amp;$E$18&amp;")="&amp;$B$7&amp;" AND LocalHour("&amp;$E$18&amp;")="&amp;F125&amp;" AND LocalMinute("&amp;$E$18&amp;")="&amp;G125&amp;"))", "Bar", "", "Close", "5", "0", "", "", "","FALSE","T"))</f>
        <v/>
      </c>
      <c r="Y125" s="115" t="str">
        <f>IF(O125=1,"",RTD("cqg.rtd",,"StudyData", "(Vol("&amp;$E$19&amp;")when  (LocalYear("&amp;$E$19&amp;")="&amp;$D$8&amp;" AND LocalMonth("&amp;$E$19&amp;")="&amp;$C$8&amp;" AND LocalDay("&amp;$E$19&amp;")="&amp;$B$8&amp;" AND LocalHour("&amp;$E$19&amp;")="&amp;F125&amp;" AND LocalMinute("&amp;$E$19&amp;")="&amp;G125&amp;"))", "Bar", "", "Close", "5", "0", "", "", "","FALSE","T"))</f>
        <v/>
      </c>
      <c r="Z125" s="115" t="str">
        <f>IF(O125=1,"",RTD("cqg.rtd",,"StudyData", "(Vol("&amp;$E$20&amp;")when  (LocalYear("&amp;$E$20&amp;")="&amp;$D$9&amp;" AND LocalMonth("&amp;$E$20&amp;")="&amp;$C$9&amp;" AND LocalDay("&amp;$E$20&amp;")="&amp;$B$9&amp;" AND LocalHour("&amp;$E$20&amp;")="&amp;F125&amp;" AND LocalMinute("&amp;$E$20&amp;")="&amp;G125&amp;"))", "Bar", "", "Close", "5", "0", "", "", "","FALSE","T"))</f>
        <v/>
      </c>
      <c r="AA125" s="115" t="str">
        <f>IF(O125=1,"",RTD("cqg.rtd",,"StudyData", "(Vol("&amp;$E$21&amp;")when  (LocalYear("&amp;$E$21&amp;")="&amp;$D$10&amp;" AND LocalMonth("&amp;$E$21&amp;")="&amp;$C$10&amp;" AND LocalDay("&amp;$E$21&amp;")="&amp;$B$10&amp;" AND LocalHour("&amp;$E$21&amp;")="&amp;F125&amp;" AND LocalMinute("&amp;$E$21&amp;")="&amp;G125&amp;"))", "Bar", "", "Close", "5", "0", "", "", "","FALSE","T"))</f>
        <v/>
      </c>
      <c r="AB125" s="115" t="str">
        <f>IF(O125=1,"",RTD("cqg.rtd",,"StudyData", "(Vol("&amp;$E$21&amp;")when  (LocalYear("&amp;$E$21&amp;")="&amp;$D$11&amp;" AND LocalMonth("&amp;$E$21&amp;")="&amp;$C$11&amp;" AND LocalDay("&amp;$E$21&amp;")="&amp;$B$11&amp;" AND LocalHour("&amp;$E$21&amp;")="&amp;F125&amp;" AND LocalMinute("&amp;$E$21&amp;")="&amp;G125&amp;"))", "Bar", "", "Close", "5", "0", "", "", "","FALSE","T"))</f>
        <v/>
      </c>
      <c r="AC125" s="116" t="str">
        <f t="shared" si="16"/>
        <v/>
      </c>
      <c r="AE125" s="115" t="str">
        <f ca="1">IF($R125=1,SUM($S$1:S125),"")</f>
        <v/>
      </c>
      <c r="AF125" s="115" t="str">
        <f ca="1">IF($R125=1,SUM($T$1:T125),"")</f>
        <v/>
      </c>
      <c r="AG125" s="115" t="str">
        <f ca="1">IF($R125=1,SUM($U$1:U125),"")</f>
        <v/>
      </c>
      <c r="AH125" s="115" t="str">
        <f ca="1">IF($R125=1,SUM($V$1:V125),"")</f>
        <v/>
      </c>
      <c r="AI125" s="115" t="str">
        <f ca="1">IF($R125=1,SUM($W$1:W125),"")</f>
        <v/>
      </c>
      <c r="AJ125" s="115" t="str">
        <f ca="1">IF($R125=1,SUM($X$1:X125),"")</f>
        <v/>
      </c>
      <c r="AK125" s="115" t="str">
        <f ca="1">IF($R125=1,SUM($Y$1:Y125),"")</f>
        <v/>
      </c>
      <c r="AL125" s="115" t="str">
        <f ca="1">IF($R125=1,SUM($Z$1:Z125),"")</f>
        <v/>
      </c>
      <c r="AM125" s="115" t="str">
        <f ca="1">IF($R125=1,SUM($AA$1:AA125),"")</f>
        <v/>
      </c>
      <c r="AN125" s="115" t="str">
        <f ca="1">IF($R125=1,SUM($AB$1:AB125),"")</f>
        <v/>
      </c>
      <c r="AO125" s="115" t="str">
        <f ca="1">IF($R125=1,SUM($AC$1:AC125),"")</f>
        <v/>
      </c>
      <c r="AQ125" s="120" t="str">
        <f t="shared" si="21"/>
        <v>17:40</v>
      </c>
    </row>
    <row r="126" spans="6:43" x14ac:dyDescent="0.3">
      <c r="F126" s="115">
        <f t="shared" si="22"/>
        <v>17</v>
      </c>
      <c r="G126" s="117">
        <f t="shared" si="17"/>
        <v>45</v>
      </c>
      <c r="H126" s="118">
        <f t="shared" si="18"/>
        <v>0.73958333333333337</v>
      </c>
      <c r="K126" s="116" t="str">
        <f xml:space="preserve"> IF(O126=1,"",RTD("cqg.rtd",,"StudyData",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/>
      </c>
      <c r="L126" s="116" t="e">
        <f>IF(K126="",NA(),RTD("cqg.rtd",,"StudyData", "(Vol("&amp;$E$12&amp;")when  (LocalYear("&amp;$E$12&amp;")="&amp;$D$1&amp;" AND LocalMonth("&amp;$E$12&amp;")="&amp;$C$1&amp;" AND LocalDay("&amp;$E$12&amp;")="&amp;$B$1&amp;" AND LocalHour("&amp;$E$12&amp;")="&amp;F126&amp;" AND LocalMinute("&amp;$E$12&amp;")="&amp;G126&amp;"))", "Bar", "", "Close", "5", "0", "", "", "","FALSE","T"))</f>
        <v>#N/A</v>
      </c>
      <c r="O126" s="115">
        <f t="shared" si="19"/>
        <v>1</v>
      </c>
      <c r="R126" s="115">
        <f t="shared" ca="1" si="20"/>
        <v>1.0899999999999901</v>
      </c>
      <c r="S126" s="115" t="str">
        <f>IF(O126=1,"",RTD("cqg.rtd",,"StudyData", "(Vol("&amp;$E$13&amp;")when  (LocalYear("&amp;$E$13&amp;")="&amp;$D$2&amp;" AND LocalMonth("&amp;$E$13&amp;")="&amp;$C$2&amp;" AND LocalDay("&amp;$E$13&amp;")="&amp;$B$2&amp;" AND LocalHour("&amp;$E$13&amp;")="&amp;F126&amp;" AND LocalMinute("&amp;$E$13&amp;")="&amp;G126&amp;"))", "Bar", "", "Close", "5", "0", "", "", "","FALSE","T"))</f>
        <v/>
      </c>
      <c r="T126" s="115" t="str">
        <f>IF(O126=1,"",RTD("cqg.rtd",,"StudyData", "(Vol("&amp;$E$14&amp;")when  (LocalYear("&amp;$E$14&amp;")="&amp;$D$3&amp;" AND LocalMonth("&amp;$E$14&amp;")="&amp;$C$3&amp;" AND LocalDay("&amp;$E$14&amp;")="&amp;$B$3&amp;" AND LocalHour("&amp;$E$14&amp;")="&amp;F126&amp;" AND LocalMinute("&amp;$E$14&amp;")="&amp;G126&amp;"))", "Bar", "", "Close", "5", "0", "", "", "","FALSE","T"))</f>
        <v/>
      </c>
      <c r="U126" s="115" t="str">
        <f>IF(O126=1,"",RTD("cqg.rtd",,"StudyData", "(Vol("&amp;$E$15&amp;")when  (LocalYear("&amp;$E$15&amp;")="&amp;$D$4&amp;" AND LocalMonth("&amp;$E$15&amp;")="&amp;$C$4&amp;" AND LocalDay("&amp;$E$15&amp;")="&amp;$B$4&amp;" AND LocalHour("&amp;$E$15&amp;")="&amp;F126&amp;" AND LocalMinute("&amp;$E$15&amp;")="&amp;G126&amp;"))", "Bar", "", "Close", "5", "0", "", "", "","FALSE","T"))</f>
        <v/>
      </c>
      <c r="V126" s="115" t="str">
        <f>IF(O126=1,"",RTD("cqg.rtd",,"StudyData", "(Vol("&amp;$E$16&amp;")when  (LocalYear("&amp;$E$16&amp;")="&amp;$D$5&amp;" AND LocalMonth("&amp;$E$16&amp;")="&amp;$C$5&amp;" AND LocalDay("&amp;$E$16&amp;")="&amp;$B$5&amp;" AND LocalHour("&amp;$E$16&amp;")="&amp;F126&amp;" AND LocalMinute("&amp;$E$16&amp;")="&amp;G126&amp;"))", "Bar", "", "Close", "5", "0", "", "", "","FALSE","T"))</f>
        <v/>
      </c>
      <c r="W126" s="115" t="str">
        <f>IF(O126=1,"",RTD("cqg.rtd",,"StudyData", "(Vol("&amp;$E$17&amp;")when  (LocalYear("&amp;$E$17&amp;")="&amp;$D$6&amp;" AND LocalMonth("&amp;$E$17&amp;")="&amp;$C$6&amp;" AND LocalDay("&amp;$E$17&amp;")="&amp;$B$6&amp;" AND LocalHour("&amp;$E$17&amp;")="&amp;F126&amp;" AND LocalMinute("&amp;$E$17&amp;")="&amp;G126&amp;"))", "Bar", "", "Close", "5", "0", "", "", "","FALSE","T"))</f>
        <v/>
      </c>
      <c r="X126" s="115" t="str">
        <f>IF(O126=1,"",RTD("cqg.rtd",,"StudyData", "(Vol("&amp;$E$18&amp;")when  (LocalYear("&amp;$E$18&amp;")="&amp;$D$7&amp;" AND LocalMonth("&amp;$E$18&amp;")="&amp;$C$7&amp;" AND LocalDay("&amp;$E$18&amp;")="&amp;$B$7&amp;" AND LocalHour("&amp;$E$18&amp;")="&amp;F126&amp;" AND LocalMinute("&amp;$E$18&amp;")="&amp;G126&amp;"))", "Bar", "", "Close", "5", "0", "", "", "","FALSE","T"))</f>
        <v/>
      </c>
      <c r="Y126" s="115" t="str">
        <f>IF(O126=1,"",RTD("cqg.rtd",,"StudyData", "(Vol("&amp;$E$19&amp;")when  (LocalYear("&amp;$E$19&amp;")="&amp;$D$8&amp;" AND LocalMonth("&amp;$E$19&amp;")="&amp;$C$8&amp;" AND LocalDay("&amp;$E$19&amp;")="&amp;$B$8&amp;" AND LocalHour("&amp;$E$19&amp;")="&amp;F126&amp;" AND LocalMinute("&amp;$E$19&amp;")="&amp;G126&amp;"))", "Bar", "", "Close", "5", "0", "", "", "","FALSE","T"))</f>
        <v/>
      </c>
      <c r="Z126" s="115" t="str">
        <f>IF(O126=1,"",RTD("cqg.rtd",,"StudyData", "(Vol("&amp;$E$20&amp;")when  (LocalYear("&amp;$E$20&amp;")="&amp;$D$9&amp;" AND LocalMonth("&amp;$E$20&amp;")="&amp;$C$9&amp;" AND LocalDay("&amp;$E$20&amp;")="&amp;$B$9&amp;" AND LocalHour("&amp;$E$20&amp;")="&amp;F126&amp;" AND LocalMinute("&amp;$E$20&amp;")="&amp;G126&amp;"))", "Bar", "", "Close", "5", "0", "", "", "","FALSE","T"))</f>
        <v/>
      </c>
      <c r="AA126" s="115" t="str">
        <f>IF(O126=1,"",RTD("cqg.rtd",,"StudyData", "(Vol("&amp;$E$21&amp;")when  (LocalYear("&amp;$E$21&amp;")="&amp;$D$10&amp;" AND LocalMonth("&amp;$E$21&amp;")="&amp;$C$10&amp;" AND LocalDay("&amp;$E$21&amp;")="&amp;$B$10&amp;" AND LocalHour("&amp;$E$21&amp;")="&amp;F126&amp;" AND LocalMinute("&amp;$E$21&amp;")="&amp;G126&amp;"))", "Bar", "", "Close", "5", "0", "", "", "","FALSE","T"))</f>
        <v/>
      </c>
      <c r="AB126" s="115" t="str">
        <f>IF(O126=1,"",RTD("cqg.rtd",,"StudyData", "(Vol("&amp;$E$21&amp;")when  (LocalYear("&amp;$E$21&amp;")="&amp;$D$11&amp;" AND LocalMonth("&amp;$E$21&amp;")="&amp;$C$11&amp;" AND LocalDay("&amp;$E$21&amp;")="&amp;$B$11&amp;" AND LocalHour("&amp;$E$21&amp;")="&amp;F126&amp;" AND LocalMinute("&amp;$E$21&amp;")="&amp;G126&amp;"))", "Bar", "", "Close", "5", "0", "", "", "","FALSE","T"))</f>
        <v/>
      </c>
      <c r="AC126" s="116" t="str">
        <f t="shared" si="16"/>
        <v/>
      </c>
      <c r="AE126" s="115" t="str">
        <f ca="1">IF($R126=1,SUM($S$1:S126),"")</f>
        <v/>
      </c>
      <c r="AF126" s="115" t="str">
        <f ca="1">IF($R126=1,SUM($T$1:T126),"")</f>
        <v/>
      </c>
      <c r="AG126" s="115" t="str">
        <f ca="1">IF($R126=1,SUM($U$1:U126),"")</f>
        <v/>
      </c>
      <c r="AH126" s="115" t="str">
        <f ca="1">IF($R126=1,SUM($V$1:V126),"")</f>
        <v/>
      </c>
      <c r="AI126" s="115" t="str">
        <f ca="1">IF($R126=1,SUM($W$1:W126),"")</f>
        <v/>
      </c>
      <c r="AJ126" s="115" t="str">
        <f ca="1">IF($R126=1,SUM($X$1:X126),"")</f>
        <v/>
      </c>
      <c r="AK126" s="115" t="str">
        <f ca="1">IF($R126=1,SUM($Y$1:Y126),"")</f>
        <v/>
      </c>
      <c r="AL126" s="115" t="str">
        <f ca="1">IF($R126=1,SUM($Z$1:Z126),"")</f>
        <v/>
      </c>
      <c r="AM126" s="115" t="str">
        <f ca="1">IF($R126=1,SUM($AA$1:AA126),"")</f>
        <v/>
      </c>
      <c r="AN126" s="115" t="str">
        <f ca="1">IF($R126=1,SUM($AB$1:AB126),"")</f>
        <v/>
      </c>
      <c r="AO126" s="115" t="str">
        <f ca="1">IF($R126=1,SUM($AC$1:AC126),"")</f>
        <v/>
      </c>
      <c r="AQ126" s="120" t="str">
        <f t="shared" si="21"/>
        <v>17:45</v>
      </c>
    </row>
    <row r="127" spans="6:43" x14ac:dyDescent="0.3">
      <c r="F127" s="115">
        <f t="shared" si="22"/>
        <v>17</v>
      </c>
      <c r="G127" s="117">
        <f t="shared" si="17"/>
        <v>50</v>
      </c>
      <c r="H127" s="118">
        <f t="shared" si="18"/>
        <v>0.74305555555555547</v>
      </c>
      <c r="K127" s="116" t="str">
        <f xml:space="preserve"> IF(O127=1,"",RTD("cqg.rtd",,"StudyData",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/>
      </c>
      <c r="L127" s="116" t="e">
        <f>IF(K127="",NA(),RTD("cqg.rtd",,"StudyData", "(Vol("&amp;$E$12&amp;")when  (LocalYear("&amp;$E$12&amp;")="&amp;$D$1&amp;" AND LocalMonth("&amp;$E$12&amp;")="&amp;$C$1&amp;" AND LocalDay("&amp;$E$12&amp;")="&amp;$B$1&amp;" AND LocalHour("&amp;$E$12&amp;")="&amp;F127&amp;" AND LocalMinute("&amp;$E$12&amp;")="&amp;G127&amp;"))", "Bar", "", "Close", "5", "0", "", "", "","FALSE","T"))</f>
        <v>#N/A</v>
      </c>
      <c r="O127" s="115">
        <f t="shared" si="19"/>
        <v>1</v>
      </c>
      <c r="R127" s="115">
        <f t="shared" ca="1" si="20"/>
        <v>1.09099999999999</v>
      </c>
      <c r="S127" s="115" t="str">
        <f>IF(O127=1,"",RTD("cqg.rtd",,"StudyData", "(Vol("&amp;$E$13&amp;")when  (LocalYear("&amp;$E$13&amp;")="&amp;$D$2&amp;" AND LocalMonth("&amp;$E$13&amp;")="&amp;$C$2&amp;" AND LocalDay("&amp;$E$13&amp;")="&amp;$B$2&amp;" AND LocalHour("&amp;$E$13&amp;")="&amp;F127&amp;" AND LocalMinute("&amp;$E$13&amp;")="&amp;G127&amp;"))", "Bar", "", "Close", "5", "0", "", "", "","FALSE","T"))</f>
        <v/>
      </c>
      <c r="T127" s="115" t="str">
        <f>IF(O127=1,"",RTD("cqg.rtd",,"StudyData", "(Vol("&amp;$E$14&amp;")when  (LocalYear("&amp;$E$14&amp;")="&amp;$D$3&amp;" AND LocalMonth("&amp;$E$14&amp;")="&amp;$C$3&amp;" AND LocalDay("&amp;$E$14&amp;")="&amp;$B$3&amp;" AND LocalHour("&amp;$E$14&amp;")="&amp;F127&amp;" AND LocalMinute("&amp;$E$14&amp;")="&amp;G127&amp;"))", "Bar", "", "Close", "5", "0", "", "", "","FALSE","T"))</f>
        <v/>
      </c>
      <c r="U127" s="115" t="str">
        <f>IF(O127=1,"",RTD("cqg.rtd",,"StudyData", "(Vol("&amp;$E$15&amp;")when  (LocalYear("&amp;$E$15&amp;")="&amp;$D$4&amp;" AND LocalMonth("&amp;$E$15&amp;")="&amp;$C$4&amp;" AND LocalDay("&amp;$E$15&amp;")="&amp;$B$4&amp;" AND LocalHour("&amp;$E$15&amp;")="&amp;F127&amp;" AND LocalMinute("&amp;$E$15&amp;")="&amp;G127&amp;"))", "Bar", "", "Close", "5", "0", "", "", "","FALSE","T"))</f>
        <v/>
      </c>
      <c r="V127" s="115" t="str">
        <f>IF(O127=1,"",RTD("cqg.rtd",,"StudyData", "(Vol("&amp;$E$16&amp;")when  (LocalYear("&amp;$E$16&amp;")="&amp;$D$5&amp;" AND LocalMonth("&amp;$E$16&amp;")="&amp;$C$5&amp;" AND LocalDay("&amp;$E$16&amp;")="&amp;$B$5&amp;" AND LocalHour("&amp;$E$16&amp;")="&amp;F127&amp;" AND LocalMinute("&amp;$E$16&amp;")="&amp;G127&amp;"))", "Bar", "", "Close", "5", "0", "", "", "","FALSE","T"))</f>
        <v/>
      </c>
      <c r="W127" s="115" t="str">
        <f>IF(O127=1,"",RTD("cqg.rtd",,"StudyData", "(Vol("&amp;$E$17&amp;")when  (LocalYear("&amp;$E$17&amp;")="&amp;$D$6&amp;" AND LocalMonth("&amp;$E$17&amp;")="&amp;$C$6&amp;" AND LocalDay("&amp;$E$17&amp;")="&amp;$B$6&amp;" AND LocalHour("&amp;$E$17&amp;")="&amp;F127&amp;" AND LocalMinute("&amp;$E$17&amp;")="&amp;G127&amp;"))", "Bar", "", "Close", "5", "0", "", "", "","FALSE","T"))</f>
        <v/>
      </c>
      <c r="X127" s="115" t="str">
        <f>IF(O127=1,"",RTD("cqg.rtd",,"StudyData", "(Vol("&amp;$E$18&amp;")when  (LocalYear("&amp;$E$18&amp;")="&amp;$D$7&amp;" AND LocalMonth("&amp;$E$18&amp;")="&amp;$C$7&amp;" AND LocalDay("&amp;$E$18&amp;")="&amp;$B$7&amp;" AND LocalHour("&amp;$E$18&amp;")="&amp;F127&amp;" AND LocalMinute("&amp;$E$18&amp;")="&amp;G127&amp;"))", "Bar", "", "Close", "5", "0", "", "", "","FALSE","T"))</f>
        <v/>
      </c>
      <c r="Y127" s="115" t="str">
        <f>IF(O127=1,"",RTD("cqg.rtd",,"StudyData", "(Vol("&amp;$E$19&amp;")when  (LocalYear("&amp;$E$19&amp;")="&amp;$D$8&amp;" AND LocalMonth("&amp;$E$19&amp;")="&amp;$C$8&amp;" AND LocalDay("&amp;$E$19&amp;")="&amp;$B$8&amp;" AND LocalHour("&amp;$E$19&amp;")="&amp;F127&amp;" AND LocalMinute("&amp;$E$19&amp;")="&amp;G127&amp;"))", "Bar", "", "Close", "5", "0", "", "", "","FALSE","T"))</f>
        <v/>
      </c>
      <c r="Z127" s="115" t="str">
        <f>IF(O127=1,"",RTD("cqg.rtd",,"StudyData", "(Vol("&amp;$E$20&amp;")when  (LocalYear("&amp;$E$20&amp;")="&amp;$D$9&amp;" AND LocalMonth("&amp;$E$20&amp;")="&amp;$C$9&amp;" AND LocalDay("&amp;$E$20&amp;")="&amp;$B$9&amp;" AND LocalHour("&amp;$E$20&amp;")="&amp;F127&amp;" AND LocalMinute("&amp;$E$20&amp;")="&amp;G127&amp;"))", "Bar", "", "Close", "5", "0", "", "", "","FALSE","T"))</f>
        <v/>
      </c>
      <c r="AA127" s="115" t="str">
        <f>IF(O127=1,"",RTD("cqg.rtd",,"StudyData", "(Vol("&amp;$E$21&amp;")when  (LocalYear("&amp;$E$21&amp;")="&amp;$D$10&amp;" AND LocalMonth("&amp;$E$21&amp;")="&amp;$C$10&amp;" AND LocalDay("&amp;$E$21&amp;")="&amp;$B$10&amp;" AND LocalHour("&amp;$E$21&amp;")="&amp;F127&amp;" AND LocalMinute("&amp;$E$21&amp;")="&amp;G127&amp;"))", "Bar", "", "Close", "5", "0", "", "", "","FALSE","T"))</f>
        <v/>
      </c>
      <c r="AB127" s="115" t="str">
        <f>IF(O127=1,"",RTD("cqg.rtd",,"StudyData", "(Vol("&amp;$E$21&amp;")when  (LocalYear("&amp;$E$21&amp;")="&amp;$D$11&amp;" AND LocalMonth("&amp;$E$21&amp;")="&amp;$C$11&amp;" AND LocalDay("&amp;$E$21&amp;")="&amp;$B$11&amp;" AND LocalHour("&amp;$E$21&amp;")="&amp;F127&amp;" AND LocalMinute("&amp;$E$21&amp;")="&amp;G127&amp;"))", "Bar", "", "Close", "5", "0", "", "", "","FALSE","T"))</f>
        <v/>
      </c>
      <c r="AC127" s="116" t="str">
        <f t="shared" si="16"/>
        <v/>
      </c>
      <c r="AE127" s="115" t="str">
        <f ca="1">IF($R127=1,SUM($S$1:S127),"")</f>
        <v/>
      </c>
      <c r="AF127" s="115" t="str">
        <f ca="1">IF($R127=1,SUM($T$1:T127),"")</f>
        <v/>
      </c>
      <c r="AG127" s="115" t="str">
        <f ca="1">IF($R127=1,SUM($U$1:U127),"")</f>
        <v/>
      </c>
      <c r="AH127" s="115" t="str">
        <f ca="1">IF($R127=1,SUM($V$1:V127),"")</f>
        <v/>
      </c>
      <c r="AI127" s="115" t="str">
        <f ca="1">IF($R127=1,SUM($W$1:W127),"")</f>
        <v/>
      </c>
      <c r="AJ127" s="115" t="str">
        <f ca="1">IF($R127=1,SUM($X$1:X127),"")</f>
        <v/>
      </c>
      <c r="AK127" s="115" t="str">
        <f ca="1">IF($R127=1,SUM($Y$1:Y127),"")</f>
        <v/>
      </c>
      <c r="AL127" s="115" t="str">
        <f ca="1">IF($R127=1,SUM($Z$1:Z127),"")</f>
        <v/>
      </c>
      <c r="AM127" s="115" t="str">
        <f ca="1">IF($R127=1,SUM($AA$1:AA127),"")</f>
        <v/>
      </c>
      <c r="AN127" s="115" t="str">
        <f ca="1">IF($R127=1,SUM($AB$1:AB127),"")</f>
        <v/>
      </c>
      <c r="AO127" s="115" t="str">
        <f ca="1">IF($R127=1,SUM($AC$1:AC127),"")</f>
        <v/>
      </c>
      <c r="AQ127" s="120" t="str">
        <f t="shared" si="21"/>
        <v>17:50</v>
      </c>
    </row>
    <row r="128" spans="6:43" x14ac:dyDescent="0.3">
      <c r="F128" s="115">
        <f t="shared" si="22"/>
        <v>17</v>
      </c>
      <c r="G128" s="117">
        <f t="shared" si="17"/>
        <v>55</v>
      </c>
      <c r="H128" s="118">
        <f t="shared" si="18"/>
        <v>0.74652777777777779</v>
      </c>
      <c r="K128" s="116" t="str">
        <f xml:space="preserve"> IF(O128=1,"",RTD("cqg.rtd",,"StudyData",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/>
      </c>
      <c r="L128" s="116" t="e">
        <f>IF(K128="",NA(),RTD("cqg.rtd",,"StudyData", "(Vol("&amp;$E$12&amp;")when  (LocalYear("&amp;$E$12&amp;")="&amp;$D$1&amp;" AND LocalMonth("&amp;$E$12&amp;")="&amp;$C$1&amp;" AND LocalDay("&amp;$E$12&amp;")="&amp;$B$1&amp;" AND LocalHour("&amp;$E$12&amp;")="&amp;F128&amp;" AND LocalMinute("&amp;$E$12&amp;")="&amp;G128&amp;"))", "Bar", "", "Close", "5", "0", "", "", "","FALSE","T"))</f>
        <v>#N/A</v>
      </c>
      <c r="O128" s="115">
        <f t="shared" si="19"/>
        <v>1</v>
      </c>
      <c r="R128" s="115">
        <f t="shared" ca="1" si="20"/>
        <v>1.0919999999999899</v>
      </c>
      <c r="S128" s="115" t="str">
        <f>IF(O128=1,"",RTD("cqg.rtd",,"StudyData", "(Vol("&amp;$E$13&amp;")when  (LocalYear("&amp;$E$13&amp;")="&amp;$D$2&amp;" AND LocalMonth("&amp;$E$13&amp;")="&amp;$C$2&amp;" AND LocalDay("&amp;$E$13&amp;")="&amp;$B$2&amp;" AND LocalHour("&amp;$E$13&amp;")="&amp;F128&amp;" AND LocalMinute("&amp;$E$13&amp;")="&amp;G128&amp;"))", "Bar", "", "Close", "5", "0", "", "", "","FALSE","T"))</f>
        <v/>
      </c>
      <c r="T128" s="115" t="str">
        <f>IF(O128=1,"",RTD("cqg.rtd",,"StudyData", "(Vol("&amp;$E$14&amp;")when  (LocalYear("&amp;$E$14&amp;")="&amp;$D$3&amp;" AND LocalMonth("&amp;$E$14&amp;")="&amp;$C$3&amp;" AND LocalDay("&amp;$E$14&amp;")="&amp;$B$3&amp;" AND LocalHour("&amp;$E$14&amp;")="&amp;F128&amp;" AND LocalMinute("&amp;$E$14&amp;")="&amp;G128&amp;"))", "Bar", "", "Close", "5", "0", "", "", "","FALSE","T"))</f>
        <v/>
      </c>
      <c r="U128" s="115" t="str">
        <f>IF(O128=1,"",RTD("cqg.rtd",,"StudyData", "(Vol("&amp;$E$15&amp;")when  (LocalYear("&amp;$E$15&amp;")="&amp;$D$4&amp;" AND LocalMonth("&amp;$E$15&amp;")="&amp;$C$4&amp;" AND LocalDay("&amp;$E$15&amp;")="&amp;$B$4&amp;" AND LocalHour("&amp;$E$15&amp;")="&amp;F128&amp;" AND LocalMinute("&amp;$E$15&amp;")="&amp;G128&amp;"))", "Bar", "", "Close", "5", "0", "", "", "","FALSE","T"))</f>
        <v/>
      </c>
      <c r="V128" s="115" t="str">
        <f>IF(O128=1,"",RTD("cqg.rtd",,"StudyData", "(Vol("&amp;$E$16&amp;")when  (LocalYear("&amp;$E$16&amp;")="&amp;$D$5&amp;" AND LocalMonth("&amp;$E$16&amp;")="&amp;$C$5&amp;" AND LocalDay("&amp;$E$16&amp;")="&amp;$B$5&amp;" AND LocalHour("&amp;$E$16&amp;")="&amp;F128&amp;" AND LocalMinute("&amp;$E$16&amp;")="&amp;G128&amp;"))", "Bar", "", "Close", "5", "0", "", "", "","FALSE","T"))</f>
        <v/>
      </c>
      <c r="W128" s="115" t="str">
        <f>IF(O128=1,"",RTD("cqg.rtd",,"StudyData", "(Vol("&amp;$E$17&amp;")when  (LocalYear("&amp;$E$17&amp;")="&amp;$D$6&amp;" AND LocalMonth("&amp;$E$17&amp;")="&amp;$C$6&amp;" AND LocalDay("&amp;$E$17&amp;")="&amp;$B$6&amp;" AND LocalHour("&amp;$E$17&amp;")="&amp;F128&amp;" AND LocalMinute("&amp;$E$17&amp;")="&amp;G128&amp;"))", "Bar", "", "Close", "5", "0", "", "", "","FALSE","T"))</f>
        <v/>
      </c>
      <c r="X128" s="115" t="str">
        <f>IF(O128=1,"",RTD("cqg.rtd",,"StudyData", "(Vol("&amp;$E$18&amp;")when  (LocalYear("&amp;$E$18&amp;")="&amp;$D$7&amp;" AND LocalMonth("&amp;$E$18&amp;")="&amp;$C$7&amp;" AND LocalDay("&amp;$E$18&amp;")="&amp;$B$7&amp;" AND LocalHour("&amp;$E$18&amp;")="&amp;F128&amp;" AND LocalMinute("&amp;$E$18&amp;")="&amp;G128&amp;"))", "Bar", "", "Close", "5", "0", "", "", "","FALSE","T"))</f>
        <v/>
      </c>
      <c r="Y128" s="115" t="str">
        <f>IF(O128=1,"",RTD("cqg.rtd",,"StudyData", "(Vol("&amp;$E$19&amp;")when  (LocalYear("&amp;$E$19&amp;")="&amp;$D$8&amp;" AND LocalMonth("&amp;$E$19&amp;")="&amp;$C$8&amp;" AND LocalDay("&amp;$E$19&amp;")="&amp;$B$8&amp;" AND LocalHour("&amp;$E$19&amp;")="&amp;F128&amp;" AND LocalMinute("&amp;$E$19&amp;")="&amp;G128&amp;"))", "Bar", "", "Close", "5", "0", "", "", "","FALSE","T"))</f>
        <v/>
      </c>
      <c r="Z128" s="115" t="str">
        <f>IF(O128=1,"",RTD("cqg.rtd",,"StudyData", "(Vol("&amp;$E$20&amp;")when  (LocalYear("&amp;$E$20&amp;")="&amp;$D$9&amp;" AND LocalMonth("&amp;$E$20&amp;")="&amp;$C$9&amp;" AND LocalDay("&amp;$E$20&amp;")="&amp;$B$9&amp;" AND LocalHour("&amp;$E$20&amp;")="&amp;F128&amp;" AND LocalMinute("&amp;$E$20&amp;")="&amp;G128&amp;"))", "Bar", "", "Close", "5", "0", "", "", "","FALSE","T"))</f>
        <v/>
      </c>
      <c r="AA128" s="115" t="str">
        <f>IF(O128=1,"",RTD("cqg.rtd",,"StudyData", "(Vol("&amp;$E$21&amp;")when  (LocalYear("&amp;$E$21&amp;")="&amp;$D$10&amp;" AND LocalMonth("&amp;$E$21&amp;")="&amp;$C$10&amp;" AND LocalDay("&amp;$E$21&amp;")="&amp;$B$10&amp;" AND LocalHour("&amp;$E$21&amp;")="&amp;F128&amp;" AND LocalMinute("&amp;$E$21&amp;")="&amp;G128&amp;"))", "Bar", "", "Close", "5", "0", "", "", "","FALSE","T"))</f>
        <v/>
      </c>
      <c r="AB128" s="115" t="str">
        <f>IF(O128=1,"",RTD("cqg.rtd",,"StudyData", "(Vol("&amp;$E$21&amp;")when  (LocalYear("&amp;$E$21&amp;")="&amp;$D$11&amp;" AND LocalMonth("&amp;$E$21&amp;")="&amp;$C$11&amp;" AND LocalDay("&amp;$E$21&amp;")="&amp;$B$11&amp;" AND LocalHour("&amp;$E$21&amp;")="&amp;F128&amp;" AND LocalMinute("&amp;$E$21&amp;")="&amp;G128&amp;"))", "Bar", "", "Close", "5", "0", "", "", "","FALSE","T"))</f>
        <v/>
      </c>
      <c r="AC128" s="116" t="str">
        <f t="shared" si="16"/>
        <v/>
      </c>
      <c r="AE128" s="115" t="str">
        <f ca="1">IF($R128=1,SUM($S$1:S128),"")</f>
        <v/>
      </c>
      <c r="AF128" s="115" t="str">
        <f ca="1">IF($R128=1,SUM($T$1:T128),"")</f>
        <v/>
      </c>
      <c r="AG128" s="115" t="str">
        <f ca="1">IF($R128=1,SUM($U$1:U128),"")</f>
        <v/>
      </c>
      <c r="AH128" s="115" t="str">
        <f ca="1">IF($R128=1,SUM($V$1:V128),"")</f>
        <v/>
      </c>
      <c r="AI128" s="115" t="str">
        <f ca="1">IF($R128=1,SUM($W$1:W128),"")</f>
        <v/>
      </c>
      <c r="AJ128" s="115" t="str">
        <f ca="1">IF($R128=1,SUM($X$1:X128),"")</f>
        <v/>
      </c>
      <c r="AK128" s="115" t="str">
        <f ca="1">IF($R128=1,SUM($Y$1:Y128),"")</f>
        <v/>
      </c>
      <c r="AL128" s="115" t="str">
        <f ca="1">IF($R128=1,SUM($Z$1:Z128),"")</f>
        <v/>
      </c>
      <c r="AM128" s="115" t="str">
        <f ca="1">IF($R128=1,SUM($AA$1:AA128),"")</f>
        <v/>
      </c>
      <c r="AN128" s="115" t="str">
        <f ca="1">IF($R128=1,SUM($AB$1:AB128),"")</f>
        <v/>
      </c>
      <c r="AO128" s="115" t="str">
        <f ca="1">IF($R128=1,SUM($AC$1:AC128),"")</f>
        <v/>
      </c>
      <c r="AQ128" s="120" t="str">
        <f t="shared" si="21"/>
        <v>17:55</v>
      </c>
    </row>
    <row r="129" spans="6:43" x14ac:dyDescent="0.3">
      <c r="F129" s="115">
        <f t="shared" si="22"/>
        <v>18</v>
      </c>
      <c r="G129" s="117" t="str">
        <f t="shared" si="17"/>
        <v>00</v>
      </c>
      <c r="H129" s="118">
        <f t="shared" si="18"/>
        <v>0.75</v>
      </c>
      <c r="K129" s="116" t="str">
        <f xml:space="preserve"> IF(O129=1,"",RTD("cqg.rtd",,"StudyData",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/>
      </c>
      <c r="L129" s="116" t="e">
        <f>IF(K129="",NA(),RTD("cqg.rtd",,"StudyData", "(Vol("&amp;$E$12&amp;")when  (LocalYear("&amp;$E$12&amp;")="&amp;$D$1&amp;" AND LocalMonth("&amp;$E$12&amp;")="&amp;$C$1&amp;" AND LocalDay("&amp;$E$12&amp;")="&amp;$B$1&amp;" AND LocalHour("&amp;$E$12&amp;")="&amp;F129&amp;" AND LocalMinute("&amp;$E$12&amp;")="&amp;G129&amp;"))", "Bar", "", "Close", "5", "0", "", "", "","FALSE","T"))</f>
        <v>#N/A</v>
      </c>
      <c r="O129" s="115">
        <f t="shared" si="19"/>
        <v>1</v>
      </c>
      <c r="R129" s="115">
        <f t="shared" ca="1" si="20"/>
        <v>1.0929999999999898</v>
      </c>
      <c r="S129" s="115" t="str">
        <f>IF(O129=1,"",RTD("cqg.rtd",,"StudyData", "(Vol("&amp;$E$13&amp;")when  (LocalYear("&amp;$E$13&amp;")="&amp;$D$2&amp;" AND LocalMonth("&amp;$E$13&amp;")="&amp;$C$2&amp;" AND LocalDay("&amp;$E$13&amp;")="&amp;$B$2&amp;" AND LocalHour("&amp;$E$13&amp;")="&amp;F129&amp;" AND LocalMinute("&amp;$E$13&amp;")="&amp;G129&amp;"))", "Bar", "", "Close", "5", "0", "", "", "","FALSE","T"))</f>
        <v/>
      </c>
      <c r="T129" s="115" t="str">
        <f>IF(O129=1,"",RTD("cqg.rtd",,"StudyData", "(Vol("&amp;$E$14&amp;")when  (LocalYear("&amp;$E$14&amp;")="&amp;$D$3&amp;" AND LocalMonth("&amp;$E$14&amp;")="&amp;$C$3&amp;" AND LocalDay("&amp;$E$14&amp;")="&amp;$B$3&amp;" AND LocalHour("&amp;$E$14&amp;")="&amp;F129&amp;" AND LocalMinute("&amp;$E$14&amp;")="&amp;G129&amp;"))", "Bar", "", "Close", "5", "0", "", "", "","FALSE","T"))</f>
        <v/>
      </c>
      <c r="U129" s="115" t="str">
        <f>IF(O129=1,"",RTD("cqg.rtd",,"StudyData", "(Vol("&amp;$E$15&amp;")when  (LocalYear("&amp;$E$15&amp;")="&amp;$D$4&amp;" AND LocalMonth("&amp;$E$15&amp;")="&amp;$C$4&amp;" AND LocalDay("&amp;$E$15&amp;")="&amp;$B$4&amp;" AND LocalHour("&amp;$E$15&amp;")="&amp;F129&amp;" AND LocalMinute("&amp;$E$15&amp;")="&amp;G129&amp;"))", "Bar", "", "Close", "5", "0", "", "", "","FALSE","T"))</f>
        <v/>
      </c>
      <c r="V129" s="115" t="str">
        <f>IF(O129=1,"",RTD("cqg.rtd",,"StudyData", "(Vol("&amp;$E$16&amp;")when  (LocalYear("&amp;$E$16&amp;")="&amp;$D$5&amp;" AND LocalMonth("&amp;$E$16&amp;")="&amp;$C$5&amp;" AND LocalDay("&amp;$E$16&amp;")="&amp;$B$5&amp;" AND LocalHour("&amp;$E$16&amp;")="&amp;F129&amp;" AND LocalMinute("&amp;$E$16&amp;")="&amp;G129&amp;"))", "Bar", "", "Close", "5", "0", "", "", "","FALSE","T"))</f>
        <v/>
      </c>
      <c r="W129" s="115" t="str">
        <f>IF(O129=1,"",RTD("cqg.rtd",,"StudyData", "(Vol("&amp;$E$17&amp;")when  (LocalYear("&amp;$E$17&amp;")="&amp;$D$6&amp;" AND LocalMonth("&amp;$E$17&amp;")="&amp;$C$6&amp;" AND LocalDay("&amp;$E$17&amp;")="&amp;$B$6&amp;" AND LocalHour("&amp;$E$17&amp;")="&amp;F129&amp;" AND LocalMinute("&amp;$E$17&amp;")="&amp;G129&amp;"))", "Bar", "", "Close", "5", "0", "", "", "","FALSE","T"))</f>
        <v/>
      </c>
      <c r="X129" s="115" t="str">
        <f>IF(O129=1,"",RTD("cqg.rtd",,"StudyData", "(Vol("&amp;$E$18&amp;")when  (LocalYear("&amp;$E$18&amp;")="&amp;$D$7&amp;" AND LocalMonth("&amp;$E$18&amp;")="&amp;$C$7&amp;" AND LocalDay("&amp;$E$18&amp;")="&amp;$B$7&amp;" AND LocalHour("&amp;$E$18&amp;")="&amp;F129&amp;" AND LocalMinute("&amp;$E$18&amp;")="&amp;G129&amp;"))", "Bar", "", "Close", "5", "0", "", "", "","FALSE","T"))</f>
        <v/>
      </c>
      <c r="Y129" s="115" t="str">
        <f>IF(O129=1,"",RTD("cqg.rtd",,"StudyData", "(Vol("&amp;$E$19&amp;")when  (LocalYear("&amp;$E$19&amp;")="&amp;$D$8&amp;" AND LocalMonth("&amp;$E$19&amp;")="&amp;$C$8&amp;" AND LocalDay("&amp;$E$19&amp;")="&amp;$B$8&amp;" AND LocalHour("&amp;$E$19&amp;")="&amp;F129&amp;" AND LocalMinute("&amp;$E$19&amp;")="&amp;G129&amp;"))", "Bar", "", "Close", "5", "0", "", "", "","FALSE","T"))</f>
        <v/>
      </c>
      <c r="Z129" s="115" t="str">
        <f>IF(O129=1,"",RTD("cqg.rtd",,"StudyData", "(Vol("&amp;$E$20&amp;")when  (LocalYear("&amp;$E$20&amp;")="&amp;$D$9&amp;" AND LocalMonth("&amp;$E$20&amp;")="&amp;$C$9&amp;" AND LocalDay("&amp;$E$20&amp;")="&amp;$B$9&amp;" AND LocalHour("&amp;$E$20&amp;")="&amp;F129&amp;" AND LocalMinute("&amp;$E$20&amp;")="&amp;G129&amp;"))", "Bar", "", "Close", "5", "0", "", "", "","FALSE","T"))</f>
        <v/>
      </c>
      <c r="AA129" s="115" t="str">
        <f>IF(O129=1,"",RTD("cqg.rtd",,"StudyData", "(Vol("&amp;$E$21&amp;")when  (LocalYear("&amp;$E$21&amp;")="&amp;$D$10&amp;" AND LocalMonth("&amp;$E$21&amp;")="&amp;$C$10&amp;" AND LocalDay("&amp;$E$21&amp;")="&amp;$B$10&amp;" AND LocalHour("&amp;$E$21&amp;")="&amp;F129&amp;" AND LocalMinute("&amp;$E$21&amp;")="&amp;G129&amp;"))", "Bar", "", "Close", "5", "0", "", "", "","FALSE","T"))</f>
        <v/>
      </c>
      <c r="AB129" s="115" t="str">
        <f>IF(O129=1,"",RTD("cqg.rtd",,"StudyData", "(Vol("&amp;$E$21&amp;")when  (LocalYear("&amp;$E$21&amp;")="&amp;$D$11&amp;" AND LocalMonth("&amp;$E$21&amp;")="&amp;$C$11&amp;" AND LocalDay("&amp;$E$21&amp;")="&amp;$B$11&amp;" AND LocalHour("&amp;$E$21&amp;")="&amp;F129&amp;" AND LocalMinute("&amp;$E$21&amp;")="&amp;G129&amp;"))", "Bar", "", "Close", "5", "0", "", "", "","FALSE","T"))</f>
        <v/>
      </c>
      <c r="AC129" s="116" t="str">
        <f t="shared" ref="AC129:AC192" si="23">K129</f>
        <v/>
      </c>
      <c r="AE129" s="115" t="str">
        <f ca="1">IF($R129=1,SUM($S$1:S129),"")</f>
        <v/>
      </c>
      <c r="AF129" s="115" t="str">
        <f ca="1">IF($R129=1,SUM($T$1:T129),"")</f>
        <v/>
      </c>
      <c r="AG129" s="115" t="str">
        <f ca="1">IF($R129=1,SUM($U$1:U129),"")</f>
        <v/>
      </c>
      <c r="AH129" s="115" t="str">
        <f ca="1">IF($R129=1,SUM($V$1:V129),"")</f>
        <v/>
      </c>
      <c r="AI129" s="115" t="str">
        <f ca="1">IF($R129=1,SUM($W$1:W129),"")</f>
        <v/>
      </c>
      <c r="AJ129" s="115" t="str">
        <f ca="1">IF($R129=1,SUM($X$1:X129),"")</f>
        <v/>
      </c>
      <c r="AK129" s="115" t="str">
        <f ca="1">IF($R129=1,SUM($Y$1:Y129),"")</f>
        <v/>
      </c>
      <c r="AL129" s="115" t="str">
        <f ca="1">IF($R129=1,SUM($Z$1:Z129),"")</f>
        <v/>
      </c>
      <c r="AM129" s="115" t="str">
        <f ca="1">IF($R129=1,SUM($AA$1:AA129),"")</f>
        <v/>
      </c>
      <c r="AN129" s="115" t="str">
        <f ca="1">IF($R129=1,SUM($AB$1:AB129),"")</f>
        <v/>
      </c>
      <c r="AO129" s="115" t="str">
        <f ca="1">IF($R129=1,SUM($AC$1:AC129),"")</f>
        <v/>
      </c>
      <c r="AQ129" s="120" t="str">
        <f t="shared" si="21"/>
        <v>18:00</v>
      </c>
    </row>
    <row r="130" spans="6:43" x14ac:dyDescent="0.3">
      <c r="F130" s="115">
        <f t="shared" si="22"/>
        <v>18</v>
      </c>
      <c r="G130" s="117" t="str">
        <f t="shared" ref="G130:G193" si="24">IF(G129=55,0&amp;0,IF(G129=0&amp;0,G129+0&amp;5,G129+5))</f>
        <v>05</v>
      </c>
      <c r="H130" s="118">
        <f t="shared" ref="H130:H193" si="25">_xlfn.NUMBERVALUE(F130&amp;":"&amp;G130)</f>
        <v>0.75347222222222221</v>
      </c>
      <c r="K130" s="116" t="str">
        <f xml:space="preserve"> IF(O130=1,"",RTD("cqg.rtd",,"StudyData",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/>
      </c>
      <c r="L130" s="116" t="e">
        <f>IF(K130="",NA(),RTD("cqg.rtd",,"StudyData", "(Vol("&amp;$E$12&amp;")when  (LocalYear("&amp;$E$12&amp;")="&amp;$D$1&amp;" AND LocalMonth("&amp;$E$12&amp;")="&amp;$C$1&amp;" AND LocalDay("&amp;$E$12&amp;")="&amp;$B$1&amp;" AND LocalHour("&amp;$E$12&amp;")="&amp;F130&amp;" AND LocalMinute("&amp;$E$12&amp;")="&amp;G130&amp;"))", "Bar", "", "Close", "5", "0", "", "", "","FALSE","T"))</f>
        <v>#N/A</v>
      </c>
      <c r="O130" s="115">
        <f t="shared" ref="O130:O193" si="26">IF(H130&gt;$I$3,1,0)</f>
        <v>1</v>
      </c>
      <c r="R130" s="115">
        <f t="shared" ref="R130:R193" ca="1" si="27">IF(AND(K131="",K130&lt;&gt;""),1,0.001+R129)</f>
        <v>1.0939999999999896</v>
      </c>
      <c r="S130" s="115" t="str">
        <f>IF(O130=1,"",RTD("cqg.rtd",,"StudyData", "(Vol("&amp;$E$13&amp;")when  (LocalYear("&amp;$E$13&amp;")="&amp;$D$2&amp;" AND LocalMonth("&amp;$E$13&amp;")="&amp;$C$2&amp;" AND LocalDay("&amp;$E$13&amp;")="&amp;$B$2&amp;" AND LocalHour("&amp;$E$13&amp;")="&amp;F130&amp;" AND LocalMinute("&amp;$E$13&amp;")="&amp;G130&amp;"))", "Bar", "", "Close", "5", "0", "", "", "","FALSE","T"))</f>
        <v/>
      </c>
      <c r="T130" s="115" t="str">
        <f>IF(O130=1,"",RTD("cqg.rtd",,"StudyData", "(Vol("&amp;$E$14&amp;")when  (LocalYear("&amp;$E$14&amp;")="&amp;$D$3&amp;" AND LocalMonth("&amp;$E$14&amp;")="&amp;$C$3&amp;" AND LocalDay("&amp;$E$14&amp;")="&amp;$B$3&amp;" AND LocalHour("&amp;$E$14&amp;")="&amp;F130&amp;" AND LocalMinute("&amp;$E$14&amp;")="&amp;G130&amp;"))", "Bar", "", "Close", "5", "0", "", "", "","FALSE","T"))</f>
        <v/>
      </c>
      <c r="U130" s="115" t="str">
        <f>IF(O130=1,"",RTD("cqg.rtd",,"StudyData", "(Vol("&amp;$E$15&amp;")when  (LocalYear("&amp;$E$15&amp;")="&amp;$D$4&amp;" AND LocalMonth("&amp;$E$15&amp;")="&amp;$C$4&amp;" AND LocalDay("&amp;$E$15&amp;")="&amp;$B$4&amp;" AND LocalHour("&amp;$E$15&amp;")="&amp;F130&amp;" AND LocalMinute("&amp;$E$15&amp;")="&amp;G130&amp;"))", "Bar", "", "Close", "5", "0", "", "", "","FALSE","T"))</f>
        <v/>
      </c>
      <c r="V130" s="115" t="str">
        <f>IF(O130=1,"",RTD("cqg.rtd",,"StudyData", "(Vol("&amp;$E$16&amp;")when  (LocalYear("&amp;$E$16&amp;")="&amp;$D$5&amp;" AND LocalMonth("&amp;$E$16&amp;")="&amp;$C$5&amp;" AND LocalDay("&amp;$E$16&amp;")="&amp;$B$5&amp;" AND LocalHour("&amp;$E$16&amp;")="&amp;F130&amp;" AND LocalMinute("&amp;$E$16&amp;")="&amp;G130&amp;"))", "Bar", "", "Close", "5", "0", "", "", "","FALSE","T"))</f>
        <v/>
      </c>
      <c r="W130" s="115" t="str">
        <f>IF(O130=1,"",RTD("cqg.rtd",,"StudyData", "(Vol("&amp;$E$17&amp;")when  (LocalYear("&amp;$E$17&amp;")="&amp;$D$6&amp;" AND LocalMonth("&amp;$E$17&amp;")="&amp;$C$6&amp;" AND LocalDay("&amp;$E$17&amp;")="&amp;$B$6&amp;" AND LocalHour("&amp;$E$17&amp;")="&amp;F130&amp;" AND LocalMinute("&amp;$E$17&amp;")="&amp;G130&amp;"))", "Bar", "", "Close", "5", "0", "", "", "","FALSE","T"))</f>
        <v/>
      </c>
      <c r="X130" s="115" t="str">
        <f>IF(O130=1,"",RTD("cqg.rtd",,"StudyData", "(Vol("&amp;$E$18&amp;")when  (LocalYear("&amp;$E$18&amp;")="&amp;$D$7&amp;" AND LocalMonth("&amp;$E$18&amp;")="&amp;$C$7&amp;" AND LocalDay("&amp;$E$18&amp;")="&amp;$B$7&amp;" AND LocalHour("&amp;$E$18&amp;")="&amp;F130&amp;" AND LocalMinute("&amp;$E$18&amp;")="&amp;G130&amp;"))", "Bar", "", "Close", "5", "0", "", "", "","FALSE","T"))</f>
        <v/>
      </c>
      <c r="Y130" s="115" t="str">
        <f>IF(O130=1,"",RTD("cqg.rtd",,"StudyData", "(Vol("&amp;$E$19&amp;")when  (LocalYear("&amp;$E$19&amp;")="&amp;$D$8&amp;" AND LocalMonth("&amp;$E$19&amp;")="&amp;$C$8&amp;" AND LocalDay("&amp;$E$19&amp;")="&amp;$B$8&amp;" AND LocalHour("&amp;$E$19&amp;")="&amp;F130&amp;" AND LocalMinute("&amp;$E$19&amp;")="&amp;G130&amp;"))", "Bar", "", "Close", "5", "0", "", "", "","FALSE","T"))</f>
        <v/>
      </c>
      <c r="Z130" s="115" t="str">
        <f>IF(O130=1,"",RTD("cqg.rtd",,"StudyData", "(Vol("&amp;$E$20&amp;")when  (LocalYear("&amp;$E$20&amp;")="&amp;$D$9&amp;" AND LocalMonth("&amp;$E$20&amp;")="&amp;$C$9&amp;" AND LocalDay("&amp;$E$20&amp;")="&amp;$B$9&amp;" AND LocalHour("&amp;$E$20&amp;")="&amp;F130&amp;" AND LocalMinute("&amp;$E$20&amp;")="&amp;G130&amp;"))", "Bar", "", "Close", "5", "0", "", "", "","FALSE","T"))</f>
        <v/>
      </c>
      <c r="AA130" s="115" t="str">
        <f>IF(O130=1,"",RTD("cqg.rtd",,"StudyData", "(Vol("&amp;$E$21&amp;")when  (LocalYear("&amp;$E$21&amp;")="&amp;$D$10&amp;" AND LocalMonth("&amp;$E$21&amp;")="&amp;$C$10&amp;" AND LocalDay("&amp;$E$21&amp;")="&amp;$B$10&amp;" AND LocalHour("&amp;$E$21&amp;")="&amp;F130&amp;" AND LocalMinute("&amp;$E$21&amp;")="&amp;G130&amp;"))", "Bar", "", "Close", "5", "0", "", "", "","FALSE","T"))</f>
        <v/>
      </c>
      <c r="AB130" s="115" t="str">
        <f>IF(O130=1,"",RTD("cqg.rtd",,"StudyData", "(Vol("&amp;$E$21&amp;")when  (LocalYear("&amp;$E$21&amp;")="&amp;$D$11&amp;" AND LocalMonth("&amp;$E$21&amp;")="&amp;$C$11&amp;" AND LocalDay("&amp;$E$21&amp;")="&amp;$B$11&amp;" AND LocalHour("&amp;$E$21&amp;")="&amp;F130&amp;" AND LocalMinute("&amp;$E$21&amp;")="&amp;G130&amp;"))", "Bar", "", "Close", "5", "0", "", "", "","FALSE","T"))</f>
        <v/>
      </c>
      <c r="AC130" s="116" t="str">
        <f t="shared" si="23"/>
        <v/>
      </c>
      <c r="AE130" s="115" t="str">
        <f ca="1">IF($R130=1,SUM($S$1:S130),"")</f>
        <v/>
      </c>
      <c r="AF130" s="115" t="str">
        <f ca="1">IF($R130=1,SUM($T$1:T130),"")</f>
        <v/>
      </c>
      <c r="AG130" s="115" t="str">
        <f ca="1">IF($R130=1,SUM($U$1:U130),"")</f>
        <v/>
      </c>
      <c r="AH130" s="115" t="str">
        <f ca="1">IF($R130=1,SUM($V$1:V130),"")</f>
        <v/>
      </c>
      <c r="AI130" s="115" t="str">
        <f ca="1">IF($R130=1,SUM($W$1:W130),"")</f>
        <v/>
      </c>
      <c r="AJ130" s="115" t="str">
        <f ca="1">IF($R130=1,SUM($X$1:X130),"")</f>
        <v/>
      </c>
      <c r="AK130" s="115" t="str">
        <f ca="1">IF($R130=1,SUM($Y$1:Y130),"")</f>
        <v/>
      </c>
      <c r="AL130" s="115" t="str">
        <f ca="1">IF($R130=1,SUM($Z$1:Z130),"")</f>
        <v/>
      </c>
      <c r="AM130" s="115" t="str">
        <f ca="1">IF($R130=1,SUM($AA$1:AA130),"")</f>
        <v/>
      </c>
      <c r="AN130" s="115" t="str">
        <f ca="1">IF($R130=1,SUM($AB$1:AB130),"")</f>
        <v/>
      </c>
      <c r="AO130" s="115" t="str">
        <f ca="1">IF($R130=1,SUM($AC$1:AC130),"")</f>
        <v/>
      </c>
      <c r="AQ130" s="120" t="str">
        <f t="shared" ref="AQ130:AQ193" si="28">F130&amp;":"&amp;G130</f>
        <v>18:05</v>
      </c>
    </row>
    <row r="131" spans="6:43" x14ac:dyDescent="0.3">
      <c r="F131" s="115">
        <f t="shared" ref="F131:F194" si="29">IF(G130=55,F130+1,F130)</f>
        <v>18</v>
      </c>
      <c r="G131" s="117">
        <f t="shared" si="24"/>
        <v>10</v>
      </c>
      <c r="H131" s="118">
        <f t="shared" si="25"/>
        <v>0.75694444444444453</v>
      </c>
      <c r="K131" s="116" t="str">
        <f xml:space="preserve"> IF(O131=1,"",RTD("cqg.rtd",,"StudyData",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/>
      </c>
      <c r="L131" s="116" t="e">
        <f>IF(K131="",NA(),RTD("cqg.rtd",,"StudyData", "(Vol("&amp;$E$12&amp;")when  (LocalYear("&amp;$E$12&amp;")="&amp;$D$1&amp;" AND LocalMonth("&amp;$E$12&amp;")="&amp;$C$1&amp;" AND LocalDay("&amp;$E$12&amp;")="&amp;$B$1&amp;" AND LocalHour("&amp;$E$12&amp;")="&amp;F131&amp;" AND LocalMinute("&amp;$E$12&amp;")="&amp;G131&amp;"))", "Bar", "", "Close", "5", "0", "", "", "","FALSE","T"))</f>
        <v>#N/A</v>
      </c>
      <c r="O131" s="115">
        <f t="shared" si="26"/>
        <v>1</v>
      </c>
      <c r="R131" s="115">
        <f t="shared" ca="1" si="27"/>
        <v>1.0949999999999895</v>
      </c>
      <c r="S131" s="115" t="str">
        <f>IF(O131=1,"",RTD("cqg.rtd",,"StudyData", "(Vol("&amp;$E$13&amp;")when  (LocalYear("&amp;$E$13&amp;")="&amp;$D$2&amp;" AND LocalMonth("&amp;$E$13&amp;")="&amp;$C$2&amp;" AND LocalDay("&amp;$E$13&amp;")="&amp;$B$2&amp;" AND LocalHour("&amp;$E$13&amp;")="&amp;F131&amp;" AND LocalMinute("&amp;$E$13&amp;")="&amp;G131&amp;"))", "Bar", "", "Close", "5", "0", "", "", "","FALSE","T"))</f>
        <v/>
      </c>
      <c r="T131" s="115" t="str">
        <f>IF(O131=1,"",RTD("cqg.rtd",,"StudyData", "(Vol("&amp;$E$14&amp;")when  (LocalYear("&amp;$E$14&amp;")="&amp;$D$3&amp;" AND LocalMonth("&amp;$E$14&amp;")="&amp;$C$3&amp;" AND LocalDay("&amp;$E$14&amp;")="&amp;$B$3&amp;" AND LocalHour("&amp;$E$14&amp;")="&amp;F131&amp;" AND LocalMinute("&amp;$E$14&amp;")="&amp;G131&amp;"))", "Bar", "", "Close", "5", "0", "", "", "","FALSE","T"))</f>
        <v/>
      </c>
      <c r="U131" s="115" t="str">
        <f>IF(O131=1,"",RTD("cqg.rtd",,"StudyData", "(Vol("&amp;$E$15&amp;")when  (LocalYear("&amp;$E$15&amp;")="&amp;$D$4&amp;" AND LocalMonth("&amp;$E$15&amp;")="&amp;$C$4&amp;" AND LocalDay("&amp;$E$15&amp;")="&amp;$B$4&amp;" AND LocalHour("&amp;$E$15&amp;")="&amp;F131&amp;" AND LocalMinute("&amp;$E$15&amp;")="&amp;G131&amp;"))", "Bar", "", "Close", "5", "0", "", "", "","FALSE","T"))</f>
        <v/>
      </c>
      <c r="V131" s="115" t="str">
        <f>IF(O131=1,"",RTD("cqg.rtd",,"StudyData", "(Vol("&amp;$E$16&amp;")when  (LocalYear("&amp;$E$16&amp;")="&amp;$D$5&amp;" AND LocalMonth("&amp;$E$16&amp;")="&amp;$C$5&amp;" AND LocalDay("&amp;$E$16&amp;")="&amp;$B$5&amp;" AND LocalHour("&amp;$E$16&amp;")="&amp;F131&amp;" AND LocalMinute("&amp;$E$16&amp;")="&amp;G131&amp;"))", "Bar", "", "Close", "5", "0", "", "", "","FALSE","T"))</f>
        <v/>
      </c>
      <c r="W131" s="115" t="str">
        <f>IF(O131=1,"",RTD("cqg.rtd",,"StudyData", "(Vol("&amp;$E$17&amp;")when  (LocalYear("&amp;$E$17&amp;")="&amp;$D$6&amp;" AND LocalMonth("&amp;$E$17&amp;")="&amp;$C$6&amp;" AND LocalDay("&amp;$E$17&amp;")="&amp;$B$6&amp;" AND LocalHour("&amp;$E$17&amp;")="&amp;F131&amp;" AND LocalMinute("&amp;$E$17&amp;")="&amp;G131&amp;"))", "Bar", "", "Close", "5", "0", "", "", "","FALSE","T"))</f>
        <v/>
      </c>
      <c r="X131" s="115" t="str">
        <f>IF(O131=1,"",RTD("cqg.rtd",,"StudyData", "(Vol("&amp;$E$18&amp;")when  (LocalYear("&amp;$E$18&amp;")="&amp;$D$7&amp;" AND LocalMonth("&amp;$E$18&amp;")="&amp;$C$7&amp;" AND LocalDay("&amp;$E$18&amp;")="&amp;$B$7&amp;" AND LocalHour("&amp;$E$18&amp;")="&amp;F131&amp;" AND LocalMinute("&amp;$E$18&amp;")="&amp;G131&amp;"))", "Bar", "", "Close", "5", "0", "", "", "","FALSE","T"))</f>
        <v/>
      </c>
      <c r="Y131" s="115" t="str">
        <f>IF(O131=1,"",RTD("cqg.rtd",,"StudyData", "(Vol("&amp;$E$19&amp;")when  (LocalYear("&amp;$E$19&amp;")="&amp;$D$8&amp;" AND LocalMonth("&amp;$E$19&amp;")="&amp;$C$8&amp;" AND LocalDay("&amp;$E$19&amp;")="&amp;$B$8&amp;" AND LocalHour("&amp;$E$19&amp;")="&amp;F131&amp;" AND LocalMinute("&amp;$E$19&amp;")="&amp;G131&amp;"))", "Bar", "", "Close", "5", "0", "", "", "","FALSE","T"))</f>
        <v/>
      </c>
      <c r="Z131" s="115" t="str">
        <f>IF(O131=1,"",RTD("cqg.rtd",,"StudyData", "(Vol("&amp;$E$20&amp;")when  (LocalYear("&amp;$E$20&amp;")="&amp;$D$9&amp;" AND LocalMonth("&amp;$E$20&amp;")="&amp;$C$9&amp;" AND LocalDay("&amp;$E$20&amp;")="&amp;$B$9&amp;" AND LocalHour("&amp;$E$20&amp;")="&amp;F131&amp;" AND LocalMinute("&amp;$E$20&amp;")="&amp;G131&amp;"))", "Bar", "", "Close", "5", "0", "", "", "","FALSE","T"))</f>
        <v/>
      </c>
      <c r="AA131" s="115" t="str">
        <f>IF(O131=1,"",RTD("cqg.rtd",,"StudyData", "(Vol("&amp;$E$21&amp;")when  (LocalYear("&amp;$E$21&amp;")="&amp;$D$10&amp;" AND LocalMonth("&amp;$E$21&amp;")="&amp;$C$10&amp;" AND LocalDay("&amp;$E$21&amp;")="&amp;$B$10&amp;" AND LocalHour("&amp;$E$21&amp;")="&amp;F131&amp;" AND LocalMinute("&amp;$E$21&amp;")="&amp;G131&amp;"))", "Bar", "", "Close", "5", "0", "", "", "","FALSE","T"))</f>
        <v/>
      </c>
      <c r="AB131" s="115" t="str">
        <f>IF(O131=1,"",RTD("cqg.rtd",,"StudyData", "(Vol("&amp;$E$21&amp;")when  (LocalYear("&amp;$E$21&amp;")="&amp;$D$11&amp;" AND LocalMonth("&amp;$E$21&amp;")="&amp;$C$11&amp;" AND LocalDay("&amp;$E$21&amp;")="&amp;$B$11&amp;" AND LocalHour("&amp;$E$21&amp;")="&amp;F131&amp;" AND LocalMinute("&amp;$E$21&amp;")="&amp;G131&amp;"))", "Bar", "", "Close", "5", "0", "", "", "","FALSE","T"))</f>
        <v/>
      </c>
      <c r="AC131" s="116" t="str">
        <f t="shared" si="23"/>
        <v/>
      </c>
      <c r="AE131" s="115" t="str">
        <f ca="1">IF($R131=1,SUM($S$1:S131),"")</f>
        <v/>
      </c>
      <c r="AF131" s="115" t="str">
        <f ca="1">IF($R131=1,SUM($T$1:T131),"")</f>
        <v/>
      </c>
      <c r="AG131" s="115" t="str">
        <f ca="1">IF($R131=1,SUM($U$1:U131),"")</f>
        <v/>
      </c>
      <c r="AH131" s="115" t="str">
        <f ca="1">IF($R131=1,SUM($V$1:V131),"")</f>
        <v/>
      </c>
      <c r="AI131" s="115" t="str">
        <f ca="1">IF($R131=1,SUM($W$1:W131),"")</f>
        <v/>
      </c>
      <c r="AJ131" s="115" t="str">
        <f ca="1">IF($R131=1,SUM($X$1:X131),"")</f>
        <v/>
      </c>
      <c r="AK131" s="115" t="str">
        <f ca="1">IF($R131=1,SUM($Y$1:Y131),"")</f>
        <v/>
      </c>
      <c r="AL131" s="115" t="str">
        <f ca="1">IF($R131=1,SUM($Z$1:Z131),"")</f>
        <v/>
      </c>
      <c r="AM131" s="115" t="str">
        <f ca="1">IF($R131=1,SUM($AA$1:AA131),"")</f>
        <v/>
      </c>
      <c r="AN131" s="115" t="str">
        <f ca="1">IF($R131=1,SUM($AB$1:AB131),"")</f>
        <v/>
      </c>
      <c r="AO131" s="115" t="str">
        <f ca="1">IF($R131=1,SUM($AC$1:AC131),"")</f>
        <v/>
      </c>
      <c r="AQ131" s="120" t="str">
        <f t="shared" si="28"/>
        <v>18:10</v>
      </c>
    </row>
    <row r="132" spans="6:43" x14ac:dyDescent="0.3">
      <c r="F132" s="115">
        <f t="shared" si="29"/>
        <v>18</v>
      </c>
      <c r="G132" s="117">
        <f t="shared" si="24"/>
        <v>15</v>
      </c>
      <c r="H132" s="118">
        <f t="shared" si="25"/>
        <v>0.76041666666666663</v>
      </c>
      <c r="K132" s="116" t="str">
        <f xml:space="preserve"> IF(O132=1,"",RTD("cqg.rtd",,"StudyData",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/>
      </c>
      <c r="L132" s="116" t="e">
        <f>IF(K132="",NA(),RTD("cqg.rtd",,"StudyData", "(Vol("&amp;$E$12&amp;")when  (LocalYear("&amp;$E$12&amp;")="&amp;$D$1&amp;" AND LocalMonth("&amp;$E$12&amp;")="&amp;$C$1&amp;" AND LocalDay("&amp;$E$12&amp;")="&amp;$B$1&amp;" AND LocalHour("&amp;$E$12&amp;")="&amp;F132&amp;" AND LocalMinute("&amp;$E$12&amp;")="&amp;G132&amp;"))", "Bar", "", "Close", "5", "0", "", "", "","FALSE","T"))</f>
        <v>#N/A</v>
      </c>
      <c r="O132" s="115">
        <f t="shared" si="26"/>
        <v>1</v>
      </c>
      <c r="R132" s="115">
        <f t="shared" ca="1" si="27"/>
        <v>1.0959999999999894</v>
      </c>
      <c r="S132" s="115" t="str">
        <f>IF(O132=1,"",RTD("cqg.rtd",,"StudyData", "(Vol("&amp;$E$13&amp;")when  (LocalYear("&amp;$E$13&amp;")="&amp;$D$2&amp;" AND LocalMonth("&amp;$E$13&amp;")="&amp;$C$2&amp;" AND LocalDay("&amp;$E$13&amp;")="&amp;$B$2&amp;" AND LocalHour("&amp;$E$13&amp;")="&amp;F132&amp;" AND LocalMinute("&amp;$E$13&amp;")="&amp;G132&amp;"))", "Bar", "", "Close", "5", "0", "", "", "","FALSE","T"))</f>
        <v/>
      </c>
      <c r="T132" s="115" t="str">
        <f>IF(O132=1,"",RTD("cqg.rtd",,"StudyData", "(Vol("&amp;$E$14&amp;")when  (LocalYear("&amp;$E$14&amp;")="&amp;$D$3&amp;" AND LocalMonth("&amp;$E$14&amp;")="&amp;$C$3&amp;" AND LocalDay("&amp;$E$14&amp;")="&amp;$B$3&amp;" AND LocalHour("&amp;$E$14&amp;")="&amp;F132&amp;" AND LocalMinute("&amp;$E$14&amp;")="&amp;G132&amp;"))", "Bar", "", "Close", "5", "0", "", "", "","FALSE","T"))</f>
        <v/>
      </c>
      <c r="U132" s="115" t="str">
        <f>IF(O132=1,"",RTD("cqg.rtd",,"StudyData", "(Vol("&amp;$E$15&amp;")when  (LocalYear("&amp;$E$15&amp;")="&amp;$D$4&amp;" AND LocalMonth("&amp;$E$15&amp;")="&amp;$C$4&amp;" AND LocalDay("&amp;$E$15&amp;")="&amp;$B$4&amp;" AND LocalHour("&amp;$E$15&amp;")="&amp;F132&amp;" AND LocalMinute("&amp;$E$15&amp;")="&amp;G132&amp;"))", "Bar", "", "Close", "5", "0", "", "", "","FALSE","T"))</f>
        <v/>
      </c>
      <c r="V132" s="115" t="str">
        <f>IF(O132=1,"",RTD("cqg.rtd",,"StudyData", "(Vol("&amp;$E$16&amp;")when  (LocalYear("&amp;$E$16&amp;")="&amp;$D$5&amp;" AND LocalMonth("&amp;$E$16&amp;")="&amp;$C$5&amp;" AND LocalDay("&amp;$E$16&amp;")="&amp;$B$5&amp;" AND LocalHour("&amp;$E$16&amp;")="&amp;F132&amp;" AND LocalMinute("&amp;$E$16&amp;")="&amp;G132&amp;"))", "Bar", "", "Close", "5", "0", "", "", "","FALSE","T"))</f>
        <v/>
      </c>
      <c r="W132" s="115" t="str">
        <f>IF(O132=1,"",RTD("cqg.rtd",,"StudyData", "(Vol("&amp;$E$17&amp;")when  (LocalYear("&amp;$E$17&amp;")="&amp;$D$6&amp;" AND LocalMonth("&amp;$E$17&amp;")="&amp;$C$6&amp;" AND LocalDay("&amp;$E$17&amp;")="&amp;$B$6&amp;" AND LocalHour("&amp;$E$17&amp;")="&amp;F132&amp;" AND LocalMinute("&amp;$E$17&amp;")="&amp;G132&amp;"))", "Bar", "", "Close", "5", "0", "", "", "","FALSE","T"))</f>
        <v/>
      </c>
      <c r="X132" s="115" t="str">
        <f>IF(O132=1,"",RTD("cqg.rtd",,"StudyData", "(Vol("&amp;$E$18&amp;")when  (LocalYear("&amp;$E$18&amp;")="&amp;$D$7&amp;" AND LocalMonth("&amp;$E$18&amp;")="&amp;$C$7&amp;" AND LocalDay("&amp;$E$18&amp;")="&amp;$B$7&amp;" AND LocalHour("&amp;$E$18&amp;")="&amp;F132&amp;" AND LocalMinute("&amp;$E$18&amp;")="&amp;G132&amp;"))", "Bar", "", "Close", "5", "0", "", "", "","FALSE","T"))</f>
        <v/>
      </c>
      <c r="Y132" s="115" t="str">
        <f>IF(O132=1,"",RTD("cqg.rtd",,"StudyData", "(Vol("&amp;$E$19&amp;")when  (LocalYear("&amp;$E$19&amp;")="&amp;$D$8&amp;" AND LocalMonth("&amp;$E$19&amp;")="&amp;$C$8&amp;" AND LocalDay("&amp;$E$19&amp;")="&amp;$B$8&amp;" AND LocalHour("&amp;$E$19&amp;")="&amp;F132&amp;" AND LocalMinute("&amp;$E$19&amp;")="&amp;G132&amp;"))", "Bar", "", "Close", "5", "0", "", "", "","FALSE","T"))</f>
        <v/>
      </c>
      <c r="Z132" s="115" t="str">
        <f>IF(O132=1,"",RTD("cqg.rtd",,"StudyData", "(Vol("&amp;$E$20&amp;")when  (LocalYear("&amp;$E$20&amp;")="&amp;$D$9&amp;" AND LocalMonth("&amp;$E$20&amp;")="&amp;$C$9&amp;" AND LocalDay("&amp;$E$20&amp;")="&amp;$B$9&amp;" AND LocalHour("&amp;$E$20&amp;")="&amp;F132&amp;" AND LocalMinute("&amp;$E$20&amp;")="&amp;G132&amp;"))", "Bar", "", "Close", "5", "0", "", "", "","FALSE","T"))</f>
        <v/>
      </c>
      <c r="AA132" s="115" t="str">
        <f>IF(O132=1,"",RTD("cqg.rtd",,"StudyData", "(Vol("&amp;$E$21&amp;")when  (LocalYear("&amp;$E$21&amp;")="&amp;$D$10&amp;" AND LocalMonth("&amp;$E$21&amp;")="&amp;$C$10&amp;" AND LocalDay("&amp;$E$21&amp;")="&amp;$B$10&amp;" AND LocalHour("&amp;$E$21&amp;")="&amp;F132&amp;" AND LocalMinute("&amp;$E$21&amp;")="&amp;G132&amp;"))", "Bar", "", "Close", "5", "0", "", "", "","FALSE","T"))</f>
        <v/>
      </c>
      <c r="AB132" s="115" t="str">
        <f>IF(O132=1,"",RTD("cqg.rtd",,"StudyData", "(Vol("&amp;$E$21&amp;")when  (LocalYear("&amp;$E$21&amp;")="&amp;$D$11&amp;" AND LocalMonth("&amp;$E$21&amp;")="&amp;$C$11&amp;" AND LocalDay("&amp;$E$21&amp;")="&amp;$B$11&amp;" AND LocalHour("&amp;$E$21&amp;")="&amp;F132&amp;" AND LocalMinute("&amp;$E$21&amp;")="&amp;G132&amp;"))", "Bar", "", "Close", "5", "0", "", "", "","FALSE","T"))</f>
        <v/>
      </c>
      <c r="AC132" s="116" t="str">
        <f t="shared" si="23"/>
        <v/>
      </c>
      <c r="AE132" s="115" t="str">
        <f ca="1">IF($R132=1,SUM($S$1:S132),"")</f>
        <v/>
      </c>
      <c r="AF132" s="115" t="str">
        <f ca="1">IF($R132=1,SUM($T$1:T132),"")</f>
        <v/>
      </c>
      <c r="AG132" s="115" t="str">
        <f ca="1">IF($R132=1,SUM($U$1:U132),"")</f>
        <v/>
      </c>
      <c r="AH132" s="115" t="str">
        <f ca="1">IF($R132=1,SUM($V$1:V132),"")</f>
        <v/>
      </c>
      <c r="AI132" s="115" t="str">
        <f ca="1">IF($R132=1,SUM($W$1:W132),"")</f>
        <v/>
      </c>
      <c r="AJ132" s="115" t="str">
        <f ca="1">IF($R132=1,SUM($X$1:X132),"")</f>
        <v/>
      </c>
      <c r="AK132" s="115" t="str">
        <f ca="1">IF($R132=1,SUM($Y$1:Y132),"")</f>
        <v/>
      </c>
      <c r="AL132" s="115" t="str">
        <f ca="1">IF($R132=1,SUM($Z$1:Z132),"")</f>
        <v/>
      </c>
      <c r="AM132" s="115" t="str">
        <f ca="1">IF($R132=1,SUM($AA$1:AA132),"")</f>
        <v/>
      </c>
      <c r="AN132" s="115" t="str">
        <f ca="1">IF($R132=1,SUM($AB$1:AB132),"")</f>
        <v/>
      </c>
      <c r="AO132" s="115" t="str">
        <f ca="1">IF($R132=1,SUM($AC$1:AC132),"")</f>
        <v/>
      </c>
      <c r="AQ132" s="120" t="str">
        <f t="shared" si="28"/>
        <v>18:15</v>
      </c>
    </row>
    <row r="133" spans="6:43" x14ac:dyDescent="0.3">
      <c r="F133" s="115">
        <f t="shared" si="29"/>
        <v>18</v>
      </c>
      <c r="G133" s="117">
        <f t="shared" si="24"/>
        <v>20</v>
      </c>
      <c r="H133" s="118">
        <f t="shared" si="25"/>
        <v>0.76388888888888884</v>
      </c>
      <c r="K133" s="116" t="str">
        <f xml:space="preserve"> IF(O133=1,"",RTD("cqg.rtd",,"StudyData",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/>
      </c>
      <c r="L133" s="116" t="e">
        <f>IF(K133="",NA(),RTD("cqg.rtd",,"StudyData", "(Vol("&amp;$E$12&amp;")when  (LocalYear("&amp;$E$12&amp;")="&amp;$D$1&amp;" AND LocalMonth("&amp;$E$12&amp;")="&amp;$C$1&amp;" AND LocalDay("&amp;$E$12&amp;")="&amp;$B$1&amp;" AND LocalHour("&amp;$E$12&amp;")="&amp;F133&amp;" AND LocalMinute("&amp;$E$12&amp;")="&amp;G133&amp;"))", "Bar", "", "Close", "5", "0", "", "", "","FALSE","T"))</f>
        <v>#N/A</v>
      </c>
      <c r="O133" s="115">
        <f t="shared" si="26"/>
        <v>1</v>
      </c>
      <c r="R133" s="115">
        <f t="shared" ca="1" si="27"/>
        <v>1.0969999999999893</v>
      </c>
      <c r="S133" s="115" t="str">
        <f>IF(O133=1,"",RTD("cqg.rtd",,"StudyData", "(Vol("&amp;$E$13&amp;")when  (LocalYear("&amp;$E$13&amp;")="&amp;$D$2&amp;" AND LocalMonth("&amp;$E$13&amp;")="&amp;$C$2&amp;" AND LocalDay("&amp;$E$13&amp;")="&amp;$B$2&amp;" AND LocalHour("&amp;$E$13&amp;")="&amp;F133&amp;" AND LocalMinute("&amp;$E$13&amp;")="&amp;G133&amp;"))", "Bar", "", "Close", "5", "0", "", "", "","FALSE","T"))</f>
        <v/>
      </c>
      <c r="T133" s="115" t="str">
        <f>IF(O133=1,"",RTD("cqg.rtd",,"StudyData", "(Vol("&amp;$E$14&amp;")when  (LocalYear("&amp;$E$14&amp;")="&amp;$D$3&amp;" AND LocalMonth("&amp;$E$14&amp;")="&amp;$C$3&amp;" AND LocalDay("&amp;$E$14&amp;")="&amp;$B$3&amp;" AND LocalHour("&amp;$E$14&amp;")="&amp;F133&amp;" AND LocalMinute("&amp;$E$14&amp;")="&amp;G133&amp;"))", "Bar", "", "Close", "5", "0", "", "", "","FALSE","T"))</f>
        <v/>
      </c>
      <c r="U133" s="115" t="str">
        <f>IF(O133=1,"",RTD("cqg.rtd",,"StudyData", "(Vol("&amp;$E$15&amp;")when  (LocalYear("&amp;$E$15&amp;")="&amp;$D$4&amp;" AND LocalMonth("&amp;$E$15&amp;")="&amp;$C$4&amp;" AND LocalDay("&amp;$E$15&amp;")="&amp;$B$4&amp;" AND LocalHour("&amp;$E$15&amp;")="&amp;F133&amp;" AND LocalMinute("&amp;$E$15&amp;")="&amp;G133&amp;"))", "Bar", "", "Close", "5", "0", "", "", "","FALSE","T"))</f>
        <v/>
      </c>
      <c r="V133" s="115" t="str">
        <f>IF(O133=1,"",RTD("cqg.rtd",,"StudyData", "(Vol("&amp;$E$16&amp;")when  (LocalYear("&amp;$E$16&amp;")="&amp;$D$5&amp;" AND LocalMonth("&amp;$E$16&amp;")="&amp;$C$5&amp;" AND LocalDay("&amp;$E$16&amp;")="&amp;$B$5&amp;" AND LocalHour("&amp;$E$16&amp;")="&amp;F133&amp;" AND LocalMinute("&amp;$E$16&amp;")="&amp;G133&amp;"))", "Bar", "", "Close", "5", "0", "", "", "","FALSE","T"))</f>
        <v/>
      </c>
      <c r="W133" s="115" t="str">
        <f>IF(O133=1,"",RTD("cqg.rtd",,"StudyData", "(Vol("&amp;$E$17&amp;")when  (LocalYear("&amp;$E$17&amp;")="&amp;$D$6&amp;" AND LocalMonth("&amp;$E$17&amp;")="&amp;$C$6&amp;" AND LocalDay("&amp;$E$17&amp;")="&amp;$B$6&amp;" AND LocalHour("&amp;$E$17&amp;")="&amp;F133&amp;" AND LocalMinute("&amp;$E$17&amp;")="&amp;G133&amp;"))", "Bar", "", "Close", "5", "0", "", "", "","FALSE","T"))</f>
        <v/>
      </c>
      <c r="X133" s="115" t="str">
        <f>IF(O133=1,"",RTD("cqg.rtd",,"StudyData", "(Vol("&amp;$E$18&amp;")when  (LocalYear("&amp;$E$18&amp;")="&amp;$D$7&amp;" AND LocalMonth("&amp;$E$18&amp;")="&amp;$C$7&amp;" AND LocalDay("&amp;$E$18&amp;")="&amp;$B$7&amp;" AND LocalHour("&amp;$E$18&amp;")="&amp;F133&amp;" AND LocalMinute("&amp;$E$18&amp;")="&amp;G133&amp;"))", "Bar", "", "Close", "5", "0", "", "", "","FALSE","T"))</f>
        <v/>
      </c>
      <c r="Y133" s="115" t="str">
        <f>IF(O133=1,"",RTD("cqg.rtd",,"StudyData", "(Vol("&amp;$E$19&amp;")when  (LocalYear("&amp;$E$19&amp;")="&amp;$D$8&amp;" AND LocalMonth("&amp;$E$19&amp;")="&amp;$C$8&amp;" AND LocalDay("&amp;$E$19&amp;")="&amp;$B$8&amp;" AND LocalHour("&amp;$E$19&amp;")="&amp;F133&amp;" AND LocalMinute("&amp;$E$19&amp;")="&amp;G133&amp;"))", "Bar", "", "Close", "5", "0", "", "", "","FALSE","T"))</f>
        <v/>
      </c>
      <c r="Z133" s="115" t="str">
        <f>IF(O133=1,"",RTD("cqg.rtd",,"StudyData", "(Vol("&amp;$E$20&amp;")when  (LocalYear("&amp;$E$20&amp;")="&amp;$D$9&amp;" AND LocalMonth("&amp;$E$20&amp;")="&amp;$C$9&amp;" AND LocalDay("&amp;$E$20&amp;")="&amp;$B$9&amp;" AND LocalHour("&amp;$E$20&amp;")="&amp;F133&amp;" AND LocalMinute("&amp;$E$20&amp;")="&amp;G133&amp;"))", "Bar", "", "Close", "5", "0", "", "", "","FALSE","T"))</f>
        <v/>
      </c>
      <c r="AA133" s="115" t="str">
        <f>IF(O133=1,"",RTD("cqg.rtd",,"StudyData", "(Vol("&amp;$E$21&amp;")when  (LocalYear("&amp;$E$21&amp;")="&amp;$D$10&amp;" AND LocalMonth("&amp;$E$21&amp;")="&amp;$C$10&amp;" AND LocalDay("&amp;$E$21&amp;")="&amp;$B$10&amp;" AND LocalHour("&amp;$E$21&amp;")="&amp;F133&amp;" AND LocalMinute("&amp;$E$21&amp;")="&amp;G133&amp;"))", "Bar", "", "Close", "5", "0", "", "", "","FALSE","T"))</f>
        <v/>
      </c>
      <c r="AB133" s="115" t="str">
        <f>IF(O133=1,"",RTD("cqg.rtd",,"StudyData", "(Vol("&amp;$E$21&amp;")when  (LocalYear("&amp;$E$21&amp;")="&amp;$D$11&amp;" AND LocalMonth("&amp;$E$21&amp;")="&amp;$C$11&amp;" AND LocalDay("&amp;$E$21&amp;")="&amp;$B$11&amp;" AND LocalHour("&amp;$E$21&amp;")="&amp;F133&amp;" AND LocalMinute("&amp;$E$21&amp;")="&amp;G133&amp;"))", "Bar", "", "Close", "5", "0", "", "", "","FALSE","T"))</f>
        <v/>
      </c>
      <c r="AC133" s="116" t="str">
        <f t="shared" si="23"/>
        <v/>
      </c>
      <c r="AE133" s="115" t="str">
        <f ca="1">IF($R133=1,SUM($S$1:S133),"")</f>
        <v/>
      </c>
      <c r="AF133" s="115" t="str">
        <f ca="1">IF($R133=1,SUM($T$1:T133),"")</f>
        <v/>
      </c>
      <c r="AG133" s="115" t="str">
        <f ca="1">IF($R133=1,SUM($U$1:U133),"")</f>
        <v/>
      </c>
      <c r="AH133" s="115" t="str">
        <f ca="1">IF($R133=1,SUM($V$1:V133),"")</f>
        <v/>
      </c>
      <c r="AI133" s="115" t="str">
        <f ca="1">IF($R133=1,SUM($W$1:W133),"")</f>
        <v/>
      </c>
      <c r="AJ133" s="115" t="str">
        <f ca="1">IF($R133=1,SUM($X$1:X133),"")</f>
        <v/>
      </c>
      <c r="AK133" s="115" t="str">
        <f ca="1">IF($R133=1,SUM($Y$1:Y133),"")</f>
        <v/>
      </c>
      <c r="AL133" s="115" t="str">
        <f ca="1">IF($R133=1,SUM($Z$1:Z133),"")</f>
        <v/>
      </c>
      <c r="AM133" s="115" t="str">
        <f ca="1">IF($R133=1,SUM($AA$1:AA133),"")</f>
        <v/>
      </c>
      <c r="AN133" s="115" t="str">
        <f ca="1">IF($R133=1,SUM($AB$1:AB133),"")</f>
        <v/>
      </c>
      <c r="AO133" s="115" t="str">
        <f ca="1">IF($R133=1,SUM($AC$1:AC133),"")</f>
        <v/>
      </c>
      <c r="AQ133" s="120" t="str">
        <f t="shared" si="28"/>
        <v>18:20</v>
      </c>
    </row>
    <row r="134" spans="6:43" x14ac:dyDescent="0.3">
      <c r="F134" s="115">
        <f t="shared" si="29"/>
        <v>18</v>
      </c>
      <c r="G134" s="117">
        <f t="shared" si="24"/>
        <v>25</v>
      </c>
      <c r="H134" s="118">
        <f t="shared" si="25"/>
        <v>0.76736111111111116</v>
      </c>
      <c r="K134" s="116" t="str">
        <f xml:space="preserve"> IF(O134=1,"",RTD("cqg.rtd",,"StudyData",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/>
      </c>
      <c r="L134" s="116" t="e">
        <f>IF(K134="",NA(),RTD("cqg.rtd",,"StudyData", "(Vol("&amp;$E$12&amp;")when  (LocalYear("&amp;$E$12&amp;")="&amp;$D$1&amp;" AND LocalMonth("&amp;$E$12&amp;")="&amp;$C$1&amp;" AND LocalDay("&amp;$E$12&amp;")="&amp;$B$1&amp;" AND LocalHour("&amp;$E$12&amp;")="&amp;F134&amp;" AND LocalMinute("&amp;$E$12&amp;")="&amp;G134&amp;"))", "Bar", "", "Close", "5", "0", "", "", "","FALSE","T"))</f>
        <v>#N/A</v>
      </c>
      <c r="O134" s="115">
        <f t="shared" si="26"/>
        <v>1</v>
      </c>
      <c r="R134" s="115">
        <f t="shared" ca="1" si="27"/>
        <v>1.0979999999999892</v>
      </c>
      <c r="S134" s="115" t="str">
        <f>IF(O134=1,"",RTD("cqg.rtd",,"StudyData", "(Vol("&amp;$E$13&amp;")when  (LocalYear("&amp;$E$13&amp;")="&amp;$D$2&amp;" AND LocalMonth("&amp;$E$13&amp;")="&amp;$C$2&amp;" AND LocalDay("&amp;$E$13&amp;")="&amp;$B$2&amp;" AND LocalHour("&amp;$E$13&amp;")="&amp;F134&amp;" AND LocalMinute("&amp;$E$13&amp;")="&amp;G134&amp;"))", "Bar", "", "Close", "5", "0", "", "", "","FALSE","T"))</f>
        <v/>
      </c>
      <c r="T134" s="115" t="str">
        <f>IF(O134=1,"",RTD("cqg.rtd",,"StudyData", "(Vol("&amp;$E$14&amp;")when  (LocalYear("&amp;$E$14&amp;")="&amp;$D$3&amp;" AND LocalMonth("&amp;$E$14&amp;")="&amp;$C$3&amp;" AND LocalDay("&amp;$E$14&amp;")="&amp;$B$3&amp;" AND LocalHour("&amp;$E$14&amp;")="&amp;F134&amp;" AND LocalMinute("&amp;$E$14&amp;")="&amp;G134&amp;"))", "Bar", "", "Close", "5", "0", "", "", "","FALSE","T"))</f>
        <v/>
      </c>
      <c r="U134" s="115" t="str">
        <f>IF(O134=1,"",RTD("cqg.rtd",,"StudyData", "(Vol("&amp;$E$15&amp;")when  (LocalYear("&amp;$E$15&amp;")="&amp;$D$4&amp;" AND LocalMonth("&amp;$E$15&amp;")="&amp;$C$4&amp;" AND LocalDay("&amp;$E$15&amp;")="&amp;$B$4&amp;" AND LocalHour("&amp;$E$15&amp;")="&amp;F134&amp;" AND LocalMinute("&amp;$E$15&amp;")="&amp;G134&amp;"))", "Bar", "", "Close", "5", "0", "", "", "","FALSE","T"))</f>
        <v/>
      </c>
      <c r="V134" s="115" t="str">
        <f>IF(O134=1,"",RTD("cqg.rtd",,"StudyData", "(Vol("&amp;$E$16&amp;")when  (LocalYear("&amp;$E$16&amp;")="&amp;$D$5&amp;" AND LocalMonth("&amp;$E$16&amp;")="&amp;$C$5&amp;" AND LocalDay("&amp;$E$16&amp;")="&amp;$B$5&amp;" AND LocalHour("&amp;$E$16&amp;")="&amp;F134&amp;" AND LocalMinute("&amp;$E$16&amp;")="&amp;G134&amp;"))", "Bar", "", "Close", "5", "0", "", "", "","FALSE","T"))</f>
        <v/>
      </c>
      <c r="W134" s="115" t="str">
        <f>IF(O134=1,"",RTD("cqg.rtd",,"StudyData", "(Vol("&amp;$E$17&amp;")when  (LocalYear("&amp;$E$17&amp;")="&amp;$D$6&amp;" AND LocalMonth("&amp;$E$17&amp;")="&amp;$C$6&amp;" AND LocalDay("&amp;$E$17&amp;")="&amp;$B$6&amp;" AND LocalHour("&amp;$E$17&amp;")="&amp;F134&amp;" AND LocalMinute("&amp;$E$17&amp;")="&amp;G134&amp;"))", "Bar", "", "Close", "5", "0", "", "", "","FALSE","T"))</f>
        <v/>
      </c>
      <c r="X134" s="115" t="str">
        <f>IF(O134=1,"",RTD("cqg.rtd",,"StudyData", "(Vol("&amp;$E$18&amp;")when  (LocalYear("&amp;$E$18&amp;")="&amp;$D$7&amp;" AND LocalMonth("&amp;$E$18&amp;")="&amp;$C$7&amp;" AND LocalDay("&amp;$E$18&amp;")="&amp;$B$7&amp;" AND LocalHour("&amp;$E$18&amp;")="&amp;F134&amp;" AND LocalMinute("&amp;$E$18&amp;")="&amp;G134&amp;"))", "Bar", "", "Close", "5", "0", "", "", "","FALSE","T"))</f>
        <v/>
      </c>
      <c r="Y134" s="115" t="str">
        <f>IF(O134=1,"",RTD("cqg.rtd",,"StudyData", "(Vol("&amp;$E$19&amp;")when  (LocalYear("&amp;$E$19&amp;")="&amp;$D$8&amp;" AND LocalMonth("&amp;$E$19&amp;")="&amp;$C$8&amp;" AND LocalDay("&amp;$E$19&amp;")="&amp;$B$8&amp;" AND LocalHour("&amp;$E$19&amp;")="&amp;F134&amp;" AND LocalMinute("&amp;$E$19&amp;")="&amp;G134&amp;"))", "Bar", "", "Close", "5", "0", "", "", "","FALSE","T"))</f>
        <v/>
      </c>
      <c r="Z134" s="115" t="str">
        <f>IF(O134=1,"",RTD("cqg.rtd",,"StudyData", "(Vol("&amp;$E$20&amp;")when  (LocalYear("&amp;$E$20&amp;")="&amp;$D$9&amp;" AND LocalMonth("&amp;$E$20&amp;")="&amp;$C$9&amp;" AND LocalDay("&amp;$E$20&amp;")="&amp;$B$9&amp;" AND LocalHour("&amp;$E$20&amp;")="&amp;F134&amp;" AND LocalMinute("&amp;$E$20&amp;")="&amp;G134&amp;"))", "Bar", "", "Close", "5", "0", "", "", "","FALSE","T"))</f>
        <v/>
      </c>
      <c r="AA134" s="115" t="str">
        <f>IF(O134=1,"",RTD("cqg.rtd",,"StudyData", "(Vol("&amp;$E$21&amp;")when  (LocalYear("&amp;$E$21&amp;")="&amp;$D$10&amp;" AND LocalMonth("&amp;$E$21&amp;")="&amp;$C$10&amp;" AND LocalDay("&amp;$E$21&amp;")="&amp;$B$10&amp;" AND LocalHour("&amp;$E$21&amp;")="&amp;F134&amp;" AND LocalMinute("&amp;$E$21&amp;")="&amp;G134&amp;"))", "Bar", "", "Close", "5", "0", "", "", "","FALSE","T"))</f>
        <v/>
      </c>
      <c r="AB134" s="115" t="str">
        <f>IF(O134=1,"",RTD("cqg.rtd",,"StudyData", "(Vol("&amp;$E$21&amp;")when  (LocalYear("&amp;$E$21&amp;")="&amp;$D$11&amp;" AND LocalMonth("&amp;$E$21&amp;")="&amp;$C$11&amp;" AND LocalDay("&amp;$E$21&amp;")="&amp;$B$11&amp;" AND LocalHour("&amp;$E$21&amp;")="&amp;F134&amp;" AND LocalMinute("&amp;$E$21&amp;")="&amp;G134&amp;"))", "Bar", "", "Close", "5", "0", "", "", "","FALSE","T"))</f>
        <v/>
      </c>
      <c r="AC134" s="116" t="str">
        <f t="shared" si="23"/>
        <v/>
      </c>
      <c r="AE134" s="115" t="str">
        <f ca="1">IF($R134=1,SUM($S$1:S134),"")</f>
        <v/>
      </c>
      <c r="AF134" s="115" t="str">
        <f ca="1">IF($R134=1,SUM($T$1:T134),"")</f>
        <v/>
      </c>
      <c r="AG134" s="115" t="str">
        <f ca="1">IF($R134=1,SUM($U$1:U134),"")</f>
        <v/>
      </c>
      <c r="AH134" s="115" t="str">
        <f ca="1">IF($R134=1,SUM($V$1:V134),"")</f>
        <v/>
      </c>
      <c r="AI134" s="115" t="str">
        <f ca="1">IF($R134=1,SUM($W$1:W134),"")</f>
        <v/>
      </c>
      <c r="AJ134" s="115" t="str">
        <f ca="1">IF($R134=1,SUM($X$1:X134),"")</f>
        <v/>
      </c>
      <c r="AK134" s="115" t="str">
        <f ca="1">IF($R134=1,SUM($Y$1:Y134),"")</f>
        <v/>
      </c>
      <c r="AL134" s="115" t="str">
        <f ca="1">IF($R134=1,SUM($Z$1:Z134),"")</f>
        <v/>
      </c>
      <c r="AM134" s="115" t="str">
        <f ca="1">IF($R134=1,SUM($AA$1:AA134),"")</f>
        <v/>
      </c>
      <c r="AN134" s="115" t="str">
        <f ca="1">IF($R134=1,SUM($AB$1:AB134),"")</f>
        <v/>
      </c>
      <c r="AO134" s="115" t="str">
        <f ca="1">IF($R134=1,SUM($AC$1:AC134),"")</f>
        <v/>
      </c>
      <c r="AQ134" s="120" t="str">
        <f t="shared" si="28"/>
        <v>18:25</v>
      </c>
    </row>
    <row r="135" spans="6:43" x14ac:dyDescent="0.3">
      <c r="F135" s="115">
        <f t="shared" si="29"/>
        <v>18</v>
      </c>
      <c r="G135" s="117">
        <f t="shared" si="24"/>
        <v>30</v>
      </c>
      <c r="H135" s="118">
        <f t="shared" si="25"/>
        <v>0.77083333333333337</v>
      </c>
      <c r="K135" s="116" t="str">
        <f xml:space="preserve"> IF(O135=1,"",RTD("cqg.rtd",,"StudyData",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/>
      </c>
      <c r="L135" s="116" t="e">
        <f>IF(K135="",NA(),RTD("cqg.rtd",,"StudyData", "(Vol("&amp;$E$12&amp;")when  (LocalYear("&amp;$E$12&amp;")="&amp;$D$1&amp;" AND LocalMonth("&amp;$E$12&amp;")="&amp;$C$1&amp;" AND LocalDay("&amp;$E$12&amp;")="&amp;$B$1&amp;" AND LocalHour("&amp;$E$12&amp;")="&amp;F135&amp;" AND LocalMinute("&amp;$E$12&amp;")="&amp;G135&amp;"))", "Bar", "", "Close", "5", "0", "", "", "","FALSE","T"))</f>
        <v>#N/A</v>
      </c>
      <c r="O135" s="115">
        <f t="shared" si="26"/>
        <v>1</v>
      </c>
      <c r="R135" s="115">
        <f t="shared" ca="1" si="27"/>
        <v>1.0989999999999891</v>
      </c>
      <c r="S135" s="115" t="str">
        <f>IF(O135=1,"",RTD("cqg.rtd",,"StudyData", "(Vol("&amp;$E$13&amp;")when  (LocalYear("&amp;$E$13&amp;")="&amp;$D$2&amp;" AND LocalMonth("&amp;$E$13&amp;")="&amp;$C$2&amp;" AND LocalDay("&amp;$E$13&amp;")="&amp;$B$2&amp;" AND LocalHour("&amp;$E$13&amp;")="&amp;F135&amp;" AND LocalMinute("&amp;$E$13&amp;")="&amp;G135&amp;"))", "Bar", "", "Close", "5", "0", "", "", "","FALSE","T"))</f>
        <v/>
      </c>
      <c r="T135" s="115" t="str">
        <f>IF(O135=1,"",RTD("cqg.rtd",,"StudyData", "(Vol("&amp;$E$14&amp;")when  (LocalYear("&amp;$E$14&amp;")="&amp;$D$3&amp;" AND LocalMonth("&amp;$E$14&amp;")="&amp;$C$3&amp;" AND LocalDay("&amp;$E$14&amp;")="&amp;$B$3&amp;" AND LocalHour("&amp;$E$14&amp;")="&amp;F135&amp;" AND LocalMinute("&amp;$E$14&amp;")="&amp;G135&amp;"))", "Bar", "", "Close", "5", "0", "", "", "","FALSE","T"))</f>
        <v/>
      </c>
      <c r="U135" s="115" t="str">
        <f>IF(O135=1,"",RTD("cqg.rtd",,"StudyData", "(Vol("&amp;$E$15&amp;")when  (LocalYear("&amp;$E$15&amp;")="&amp;$D$4&amp;" AND LocalMonth("&amp;$E$15&amp;")="&amp;$C$4&amp;" AND LocalDay("&amp;$E$15&amp;")="&amp;$B$4&amp;" AND LocalHour("&amp;$E$15&amp;")="&amp;F135&amp;" AND LocalMinute("&amp;$E$15&amp;")="&amp;G135&amp;"))", "Bar", "", "Close", "5", "0", "", "", "","FALSE","T"))</f>
        <v/>
      </c>
      <c r="V135" s="115" t="str">
        <f>IF(O135=1,"",RTD("cqg.rtd",,"StudyData", "(Vol("&amp;$E$16&amp;")when  (LocalYear("&amp;$E$16&amp;")="&amp;$D$5&amp;" AND LocalMonth("&amp;$E$16&amp;")="&amp;$C$5&amp;" AND LocalDay("&amp;$E$16&amp;")="&amp;$B$5&amp;" AND LocalHour("&amp;$E$16&amp;")="&amp;F135&amp;" AND LocalMinute("&amp;$E$16&amp;")="&amp;G135&amp;"))", "Bar", "", "Close", "5", "0", "", "", "","FALSE","T"))</f>
        <v/>
      </c>
      <c r="W135" s="115" t="str">
        <f>IF(O135=1,"",RTD("cqg.rtd",,"StudyData", "(Vol("&amp;$E$17&amp;")when  (LocalYear("&amp;$E$17&amp;")="&amp;$D$6&amp;" AND LocalMonth("&amp;$E$17&amp;")="&amp;$C$6&amp;" AND LocalDay("&amp;$E$17&amp;")="&amp;$B$6&amp;" AND LocalHour("&amp;$E$17&amp;")="&amp;F135&amp;" AND LocalMinute("&amp;$E$17&amp;")="&amp;G135&amp;"))", "Bar", "", "Close", "5", "0", "", "", "","FALSE","T"))</f>
        <v/>
      </c>
      <c r="X135" s="115" t="str">
        <f>IF(O135=1,"",RTD("cqg.rtd",,"StudyData", "(Vol("&amp;$E$18&amp;")when  (LocalYear("&amp;$E$18&amp;")="&amp;$D$7&amp;" AND LocalMonth("&amp;$E$18&amp;")="&amp;$C$7&amp;" AND LocalDay("&amp;$E$18&amp;")="&amp;$B$7&amp;" AND LocalHour("&amp;$E$18&amp;")="&amp;F135&amp;" AND LocalMinute("&amp;$E$18&amp;")="&amp;G135&amp;"))", "Bar", "", "Close", "5", "0", "", "", "","FALSE","T"))</f>
        <v/>
      </c>
      <c r="Y135" s="115" t="str">
        <f>IF(O135=1,"",RTD("cqg.rtd",,"StudyData", "(Vol("&amp;$E$19&amp;")when  (LocalYear("&amp;$E$19&amp;")="&amp;$D$8&amp;" AND LocalMonth("&amp;$E$19&amp;")="&amp;$C$8&amp;" AND LocalDay("&amp;$E$19&amp;")="&amp;$B$8&amp;" AND LocalHour("&amp;$E$19&amp;")="&amp;F135&amp;" AND LocalMinute("&amp;$E$19&amp;")="&amp;G135&amp;"))", "Bar", "", "Close", "5", "0", "", "", "","FALSE","T"))</f>
        <v/>
      </c>
      <c r="Z135" s="115" t="str">
        <f>IF(O135=1,"",RTD("cqg.rtd",,"StudyData", "(Vol("&amp;$E$20&amp;")when  (LocalYear("&amp;$E$20&amp;")="&amp;$D$9&amp;" AND LocalMonth("&amp;$E$20&amp;")="&amp;$C$9&amp;" AND LocalDay("&amp;$E$20&amp;")="&amp;$B$9&amp;" AND LocalHour("&amp;$E$20&amp;")="&amp;F135&amp;" AND LocalMinute("&amp;$E$20&amp;")="&amp;G135&amp;"))", "Bar", "", "Close", "5", "0", "", "", "","FALSE","T"))</f>
        <v/>
      </c>
      <c r="AA135" s="115" t="str">
        <f>IF(O135=1,"",RTD("cqg.rtd",,"StudyData", "(Vol("&amp;$E$21&amp;")when  (LocalYear("&amp;$E$21&amp;")="&amp;$D$10&amp;" AND LocalMonth("&amp;$E$21&amp;")="&amp;$C$10&amp;" AND LocalDay("&amp;$E$21&amp;")="&amp;$B$10&amp;" AND LocalHour("&amp;$E$21&amp;")="&amp;F135&amp;" AND LocalMinute("&amp;$E$21&amp;")="&amp;G135&amp;"))", "Bar", "", "Close", "5", "0", "", "", "","FALSE","T"))</f>
        <v/>
      </c>
      <c r="AB135" s="115" t="str">
        <f>IF(O135=1,"",RTD("cqg.rtd",,"StudyData", "(Vol("&amp;$E$21&amp;")when  (LocalYear("&amp;$E$21&amp;")="&amp;$D$11&amp;" AND LocalMonth("&amp;$E$21&amp;")="&amp;$C$11&amp;" AND LocalDay("&amp;$E$21&amp;")="&amp;$B$11&amp;" AND LocalHour("&amp;$E$21&amp;")="&amp;F135&amp;" AND LocalMinute("&amp;$E$21&amp;")="&amp;G135&amp;"))", "Bar", "", "Close", "5", "0", "", "", "","FALSE","T"))</f>
        <v/>
      </c>
      <c r="AC135" s="116" t="str">
        <f t="shared" si="23"/>
        <v/>
      </c>
      <c r="AE135" s="115" t="str">
        <f ca="1">IF($R135=1,SUM($S$1:S135),"")</f>
        <v/>
      </c>
      <c r="AF135" s="115" t="str">
        <f ca="1">IF($R135=1,SUM($T$1:T135),"")</f>
        <v/>
      </c>
      <c r="AG135" s="115" t="str">
        <f ca="1">IF($R135=1,SUM($U$1:U135),"")</f>
        <v/>
      </c>
      <c r="AH135" s="115" t="str">
        <f ca="1">IF($R135=1,SUM($V$1:V135),"")</f>
        <v/>
      </c>
      <c r="AI135" s="115" t="str">
        <f ca="1">IF($R135=1,SUM($W$1:W135),"")</f>
        <v/>
      </c>
      <c r="AJ135" s="115" t="str">
        <f ca="1">IF($R135=1,SUM($X$1:X135),"")</f>
        <v/>
      </c>
      <c r="AK135" s="115" t="str">
        <f ca="1">IF($R135=1,SUM($Y$1:Y135),"")</f>
        <v/>
      </c>
      <c r="AL135" s="115" t="str">
        <f ca="1">IF($R135=1,SUM($Z$1:Z135),"")</f>
        <v/>
      </c>
      <c r="AM135" s="115" t="str">
        <f ca="1">IF($R135=1,SUM($AA$1:AA135),"")</f>
        <v/>
      </c>
      <c r="AN135" s="115" t="str">
        <f ca="1">IF($R135=1,SUM($AB$1:AB135),"")</f>
        <v/>
      </c>
      <c r="AO135" s="115" t="str">
        <f ca="1">IF($R135=1,SUM($AC$1:AC135),"")</f>
        <v/>
      </c>
      <c r="AQ135" s="120" t="str">
        <f t="shared" si="28"/>
        <v>18:30</v>
      </c>
    </row>
    <row r="136" spans="6:43" x14ac:dyDescent="0.3">
      <c r="F136" s="115">
        <f t="shared" si="29"/>
        <v>18</v>
      </c>
      <c r="G136" s="117">
        <f t="shared" si="24"/>
        <v>35</v>
      </c>
      <c r="H136" s="118">
        <f t="shared" si="25"/>
        <v>0.77430555555555547</v>
      </c>
      <c r="K136" s="116" t="str">
        <f xml:space="preserve"> IF(O136=1,"",RTD("cqg.rtd",,"StudyData",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/>
      </c>
      <c r="L136" s="116" t="e">
        <f>IF(K136="",NA(),RTD("cqg.rtd",,"StudyData", "(Vol("&amp;$E$12&amp;")when  (LocalYear("&amp;$E$12&amp;")="&amp;$D$1&amp;" AND LocalMonth("&amp;$E$12&amp;")="&amp;$C$1&amp;" AND LocalDay("&amp;$E$12&amp;")="&amp;$B$1&amp;" AND LocalHour("&amp;$E$12&amp;")="&amp;F136&amp;" AND LocalMinute("&amp;$E$12&amp;")="&amp;G136&amp;"))", "Bar", "", "Close", "5", "0", "", "", "","FALSE","T"))</f>
        <v>#N/A</v>
      </c>
      <c r="O136" s="115">
        <f t="shared" si="26"/>
        <v>1</v>
      </c>
      <c r="R136" s="115">
        <f t="shared" ca="1" si="27"/>
        <v>1.099999999999989</v>
      </c>
      <c r="S136" s="115" t="str">
        <f>IF(O136=1,"",RTD("cqg.rtd",,"StudyData", "(Vol("&amp;$E$13&amp;")when  (LocalYear("&amp;$E$13&amp;")="&amp;$D$2&amp;" AND LocalMonth("&amp;$E$13&amp;")="&amp;$C$2&amp;" AND LocalDay("&amp;$E$13&amp;")="&amp;$B$2&amp;" AND LocalHour("&amp;$E$13&amp;")="&amp;F136&amp;" AND LocalMinute("&amp;$E$13&amp;")="&amp;G136&amp;"))", "Bar", "", "Close", "5", "0", "", "", "","FALSE","T"))</f>
        <v/>
      </c>
      <c r="T136" s="115" t="str">
        <f>IF(O136=1,"",RTD("cqg.rtd",,"StudyData", "(Vol("&amp;$E$14&amp;")when  (LocalYear("&amp;$E$14&amp;")="&amp;$D$3&amp;" AND LocalMonth("&amp;$E$14&amp;")="&amp;$C$3&amp;" AND LocalDay("&amp;$E$14&amp;")="&amp;$B$3&amp;" AND LocalHour("&amp;$E$14&amp;")="&amp;F136&amp;" AND LocalMinute("&amp;$E$14&amp;")="&amp;G136&amp;"))", "Bar", "", "Close", "5", "0", "", "", "","FALSE","T"))</f>
        <v/>
      </c>
      <c r="U136" s="115" t="str">
        <f>IF(O136=1,"",RTD("cqg.rtd",,"StudyData", "(Vol("&amp;$E$15&amp;")when  (LocalYear("&amp;$E$15&amp;")="&amp;$D$4&amp;" AND LocalMonth("&amp;$E$15&amp;")="&amp;$C$4&amp;" AND LocalDay("&amp;$E$15&amp;")="&amp;$B$4&amp;" AND LocalHour("&amp;$E$15&amp;")="&amp;F136&amp;" AND LocalMinute("&amp;$E$15&amp;")="&amp;G136&amp;"))", "Bar", "", "Close", "5", "0", "", "", "","FALSE","T"))</f>
        <v/>
      </c>
      <c r="V136" s="115" t="str">
        <f>IF(O136=1,"",RTD("cqg.rtd",,"StudyData", "(Vol("&amp;$E$16&amp;")when  (LocalYear("&amp;$E$16&amp;")="&amp;$D$5&amp;" AND LocalMonth("&amp;$E$16&amp;")="&amp;$C$5&amp;" AND LocalDay("&amp;$E$16&amp;")="&amp;$B$5&amp;" AND LocalHour("&amp;$E$16&amp;")="&amp;F136&amp;" AND LocalMinute("&amp;$E$16&amp;")="&amp;G136&amp;"))", "Bar", "", "Close", "5", "0", "", "", "","FALSE","T"))</f>
        <v/>
      </c>
      <c r="W136" s="115" t="str">
        <f>IF(O136=1,"",RTD("cqg.rtd",,"StudyData", "(Vol("&amp;$E$17&amp;")when  (LocalYear("&amp;$E$17&amp;")="&amp;$D$6&amp;" AND LocalMonth("&amp;$E$17&amp;")="&amp;$C$6&amp;" AND LocalDay("&amp;$E$17&amp;")="&amp;$B$6&amp;" AND LocalHour("&amp;$E$17&amp;")="&amp;F136&amp;" AND LocalMinute("&amp;$E$17&amp;")="&amp;G136&amp;"))", "Bar", "", "Close", "5", "0", "", "", "","FALSE","T"))</f>
        <v/>
      </c>
      <c r="X136" s="115" t="str">
        <f>IF(O136=1,"",RTD("cqg.rtd",,"StudyData", "(Vol("&amp;$E$18&amp;")when  (LocalYear("&amp;$E$18&amp;")="&amp;$D$7&amp;" AND LocalMonth("&amp;$E$18&amp;")="&amp;$C$7&amp;" AND LocalDay("&amp;$E$18&amp;")="&amp;$B$7&amp;" AND LocalHour("&amp;$E$18&amp;")="&amp;F136&amp;" AND LocalMinute("&amp;$E$18&amp;")="&amp;G136&amp;"))", "Bar", "", "Close", "5", "0", "", "", "","FALSE","T"))</f>
        <v/>
      </c>
      <c r="Y136" s="115" t="str">
        <f>IF(O136=1,"",RTD("cqg.rtd",,"StudyData", "(Vol("&amp;$E$19&amp;")when  (LocalYear("&amp;$E$19&amp;")="&amp;$D$8&amp;" AND LocalMonth("&amp;$E$19&amp;")="&amp;$C$8&amp;" AND LocalDay("&amp;$E$19&amp;")="&amp;$B$8&amp;" AND LocalHour("&amp;$E$19&amp;")="&amp;F136&amp;" AND LocalMinute("&amp;$E$19&amp;")="&amp;G136&amp;"))", "Bar", "", "Close", "5", "0", "", "", "","FALSE","T"))</f>
        <v/>
      </c>
      <c r="Z136" s="115" t="str">
        <f>IF(O136=1,"",RTD("cqg.rtd",,"StudyData", "(Vol("&amp;$E$20&amp;")when  (LocalYear("&amp;$E$20&amp;")="&amp;$D$9&amp;" AND LocalMonth("&amp;$E$20&amp;")="&amp;$C$9&amp;" AND LocalDay("&amp;$E$20&amp;")="&amp;$B$9&amp;" AND LocalHour("&amp;$E$20&amp;")="&amp;F136&amp;" AND LocalMinute("&amp;$E$20&amp;")="&amp;G136&amp;"))", "Bar", "", "Close", "5", "0", "", "", "","FALSE","T"))</f>
        <v/>
      </c>
      <c r="AA136" s="115" t="str">
        <f>IF(O136=1,"",RTD("cqg.rtd",,"StudyData", "(Vol("&amp;$E$21&amp;")when  (LocalYear("&amp;$E$21&amp;")="&amp;$D$10&amp;" AND LocalMonth("&amp;$E$21&amp;")="&amp;$C$10&amp;" AND LocalDay("&amp;$E$21&amp;")="&amp;$B$10&amp;" AND LocalHour("&amp;$E$21&amp;")="&amp;F136&amp;" AND LocalMinute("&amp;$E$21&amp;")="&amp;G136&amp;"))", "Bar", "", "Close", "5", "0", "", "", "","FALSE","T"))</f>
        <v/>
      </c>
      <c r="AB136" s="115" t="str">
        <f>IF(O136=1,"",RTD("cqg.rtd",,"StudyData", "(Vol("&amp;$E$21&amp;")when  (LocalYear("&amp;$E$21&amp;")="&amp;$D$11&amp;" AND LocalMonth("&amp;$E$21&amp;")="&amp;$C$11&amp;" AND LocalDay("&amp;$E$21&amp;")="&amp;$B$11&amp;" AND LocalHour("&amp;$E$21&amp;")="&amp;F136&amp;" AND LocalMinute("&amp;$E$21&amp;")="&amp;G136&amp;"))", "Bar", "", "Close", "5", "0", "", "", "","FALSE","T"))</f>
        <v/>
      </c>
      <c r="AC136" s="116" t="str">
        <f t="shared" si="23"/>
        <v/>
      </c>
      <c r="AE136" s="115" t="str">
        <f ca="1">IF($R136=1,SUM($S$1:S136),"")</f>
        <v/>
      </c>
      <c r="AF136" s="115" t="str">
        <f ca="1">IF($R136=1,SUM($T$1:T136),"")</f>
        <v/>
      </c>
      <c r="AG136" s="115" t="str">
        <f ca="1">IF($R136=1,SUM($U$1:U136),"")</f>
        <v/>
      </c>
      <c r="AH136" s="115" t="str">
        <f ca="1">IF($R136=1,SUM($V$1:V136),"")</f>
        <v/>
      </c>
      <c r="AI136" s="115" t="str">
        <f ca="1">IF($R136=1,SUM($W$1:W136),"")</f>
        <v/>
      </c>
      <c r="AJ136" s="115" t="str">
        <f ca="1">IF($R136=1,SUM($X$1:X136),"")</f>
        <v/>
      </c>
      <c r="AK136" s="115" t="str">
        <f ca="1">IF($R136=1,SUM($Y$1:Y136),"")</f>
        <v/>
      </c>
      <c r="AL136" s="115" t="str">
        <f ca="1">IF($R136=1,SUM($Z$1:Z136),"")</f>
        <v/>
      </c>
      <c r="AM136" s="115" t="str">
        <f ca="1">IF($R136=1,SUM($AA$1:AA136),"")</f>
        <v/>
      </c>
      <c r="AN136" s="115" t="str">
        <f ca="1">IF($R136=1,SUM($AB$1:AB136),"")</f>
        <v/>
      </c>
      <c r="AO136" s="115" t="str">
        <f ca="1">IF($R136=1,SUM($AC$1:AC136),"")</f>
        <v/>
      </c>
      <c r="AQ136" s="120" t="str">
        <f t="shared" si="28"/>
        <v>18:35</v>
      </c>
    </row>
    <row r="137" spans="6:43" x14ac:dyDescent="0.3">
      <c r="F137" s="115">
        <f t="shared" si="29"/>
        <v>18</v>
      </c>
      <c r="G137" s="117">
        <f t="shared" si="24"/>
        <v>40</v>
      </c>
      <c r="H137" s="118">
        <f t="shared" si="25"/>
        <v>0.77777777777777779</v>
      </c>
      <c r="K137" s="116" t="str">
        <f xml:space="preserve"> IF(O137=1,"",RTD("cqg.rtd",,"StudyData",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/>
      </c>
      <c r="L137" s="116" t="e">
        <f>IF(K137="",NA(),RTD("cqg.rtd",,"StudyData", "(Vol("&amp;$E$12&amp;")when  (LocalYear("&amp;$E$12&amp;")="&amp;$D$1&amp;" AND LocalMonth("&amp;$E$12&amp;")="&amp;$C$1&amp;" AND LocalDay("&amp;$E$12&amp;")="&amp;$B$1&amp;" AND LocalHour("&amp;$E$12&amp;")="&amp;F137&amp;" AND LocalMinute("&amp;$E$12&amp;")="&amp;G137&amp;"))", "Bar", "", "Close", "5", "0", "", "", "","FALSE","T"))</f>
        <v>#N/A</v>
      </c>
      <c r="O137" s="115">
        <f t="shared" si="26"/>
        <v>1</v>
      </c>
      <c r="R137" s="115">
        <f t="shared" ca="1" si="27"/>
        <v>1.1009999999999889</v>
      </c>
      <c r="S137" s="115" t="str">
        <f>IF(O137=1,"",RTD("cqg.rtd",,"StudyData", "(Vol("&amp;$E$13&amp;")when  (LocalYear("&amp;$E$13&amp;")="&amp;$D$2&amp;" AND LocalMonth("&amp;$E$13&amp;")="&amp;$C$2&amp;" AND LocalDay("&amp;$E$13&amp;")="&amp;$B$2&amp;" AND LocalHour("&amp;$E$13&amp;")="&amp;F137&amp;" AND LocalMinute("&amp;$E$13&amp;")="&amp;G137&amp;"))", "Bar", "", "Close", "5", "0", "", "", "","FALSE","T"))</f>
        <v/>
      </c>
      <c r="T137" s="115" t="str">
        <f>IF(O137=1,"",RTD("cqg.rtd",,"StudyData", "(Vol("&amp;$E$14&amp;")when  (LocalYear("&amp;$E$14&amp;")="&amp;$D$3&amp;" AND LocalMonth("&amp;$E$14&amp;")="&amp;$C$3&amp;" AND LocalDay("&amp;$E$14&amp;")="&amp;$B$3&amp;" AND LocalHour("&amp;$E$14&amp;")="&amp;F137&amp;" AND LocalMinute("&amp;$E$14&amp;")="&amp;G137&amp;"))", "Bar", "", "Close", "5", "0", "", "", "","FALSE","T"))</f>
        <v/>
      </c>
      <c r="U137" s="115" t="str">
        <f>IF(O137=1,"",RTD("cqg.rtd",,"StudyData", "(Vol("&amp;$E$15&amp;")when  (LocalYear("&amp;$E$15&amp;")="&amp;$D$4&amp;" AND LocalMonth("&amp;$E$15&amp;")="&amp;$C$4&amp;" AND LocalDay("&amp;$E$15&amp;")="&amp;$B$4&amp;" AND LocalHour("&amp;$E$15&amp;")="&amp;F137&amp;" AND LocalMinute("&amp;$E$15&amp;")="&amp;G137&amp;"))", "Bar", "", "Close", "5", "0", "", "", "","FALSE","T"))</f>
        <v/>
      </c>
      <c r="V137" s="115" t="str">
        <f>IF(O137=1,"",RTD("cqg.rtd",,"StudyData", "(Vol("&amp;$E$16&amp;")when  (LocalYear("&amp;$E$16&amp;")="&amp;$D$5&amp;" AND LocalMonth("&amp;$E$16&amp;")="&amp;$C$5&amp;" AND LocalDay("&amp;$E$16&amp;")="&amp;$B$5&amp;" AND LocalHour("&amp;$E$16&amp;")="&amp;F137&amp;" AND LocalMinute("&amp;$E$16&amp;")="&amp;G137&amp;"))", "Bar", "", "Close", "5", "0", "", "", "","FALSE","T"))</f>
        <v/>
      </c>
      <c r="W137" s="115" t="str">
        <f>IF(O137=1,"",RTD("cqg.rtd",,"StudyData", "(Vol("&amp;$E$17&amp;")when  (LocalYear("&amp;$E$17&amp;")="&amp;$D$6&amp;" AND LocalMonth("&amp;$E$17&amp;")="&amp;$C$6&amp;" AND LocalDay("&amp;$E$17&amp;")="&amp;$B$6&amp;" AND LocalHour("&amp;$E$17&amp;")="&amp;F137&amp;" AND LocalMinute("&amp;$E$17&amp;")="&amp;G137&amp;"))", "Bar", "", "Close", "5", "0", "", "", "","FALSE","T"))</f>
        <v/>
      </c>
      <c r="X137" s="115" t="str">
        <f>IF(O137=1,"",RTD("cqg.rtd",,"StudyData", "(Vol("&amp;$E$18&amp;")when  (LocalYear("&amp;$E$18&amp;")="&amp;$D$7&amp;" AND LocalMonth("&amp;$E$18&amp;")="&amp;$C$7&amp;" AND LocalDay("&amp;$E$18&amp;")="&amp;$B$7&amp;" AND LocalHour("&amp;$E$18&amp;")="&amp;F137&amp;" AND LocalMinute("&amp;$E$18&amp;")="&amp;G137&amp;"))", "Bar", "", "Close", "5", "0", "", "", "","FALSE","T"))</f>
        <v/>
      </c>
      <c r="Y137" s="115" t="str">
        <f>IF(O137=1,"",RTD("cqg.rtd",,"StudyData", "(Vol("&amp;$E$19&amp;")when  (LocalYear("&amp;$E$19&amp;")="&amp;$D$8&amp;" AND LocalMonth("&amp;$E$19&amp;")="&amp;$C$8&amp;" AND LocalDay("&amp;$E$19&amp;")="&amp;$B$8&amp;" AND LocalHour("&amp;$E$19&amp;")="&amp;F137&amp;" AND LocalMinute("&amp;$E$19&amp;")="&amp;G137&amp;"))", "Bar", "", "Close", "5", "0", "", "", "","FALSE","T"))</f>
        <v/>
      </c>
      <c r="Z137" s="115" t="str">
        <f>IF(O137=1,"",RTD("cqg.rtd",,"StudyData", "(Vol("&amp;$E$20&amp;")when  (LocalYear("&amp;$E$20&amp;")="&amp;$D$9&amp;" AND LocalMonth("&amp;$E$20&amp;")="&amp;$C$9&amp;" AND LocalDay("&amp;$E$20&amp;")="&amp;$B$9&amp;" AND LocalHour("&amp;$E$20&amp;")="&amp;F137&amp;" AND LocalMinute("&amp;$E$20&amp;")="&amp;G137&amp;"))", "Bar", "", "Close", "5", "0", "", "", "","FALSE","T"))</f>
        <v/>
      </c>
      <c r="AA137" s="115" t="str">
        <f>IF(O137=1,"",RTD("cqg.rtd",,"StudyData", "(Vol("&amp;$E$21&amp;")when  (LocalYear("&amp;$E$21&amp;")="&amp;$D$10&amp;" AND LocalMonth("&amp;$E$21&amp;")="&amp;$C$10&amp;" AND LocalDay("&amp;$E$21&amp;")="&amp;$B$10&amp;" AND LocalHour("&amp;$E$21&amp;")="&amp;F137&amp;" AND LocalMinute("&amp;$E$21&amp;")="&amp;G137&amp;"))", "Bar", "", "Close", "5", "0", "", "", "","FALSE","T"))</f>
        <v/>
      </c>
      <c r="AB137" s="115" t="str">
        <f>IF(O137=1,"",RTD("cqg.rtd",,"StudyData", "(Vol("&amp;$E$21&amp;")when  (LocalYear("&amp;$E$21&amp;")="&amp;$D$11&amp;" AND LocalMonth("&amp;$E$21&amp;")="&amp;$C$11&amp;" AND LocalDay("&amp;$E$21&amp;")="&amp;$B$11&amp;" AND LocalHour("&amp;$E$21&amp;")="&amp;F137&amp;" AND LocalMinute("&amp;$E$21&amp;")="&amp;G137&amp;"))", "Bar", "", "Close", "5", "0", "", "", "","FALSE","T"))</f>
        <v/>
      </c>
      <c r="AC137" s="116" t="str">
        <f t="shared" si="23"/>
        <v/>
      </c>
      <c r="AE137" s="115" t="str">
        <f ca="1">IF($R137=1,SUM($S$1:S137),"")</f>
        <v/>
      </c>
      <c r="AF137" s="115" t="str">
        <f ca="1">IF($R137=1,SUM($T$1:T137),"")</f>
        <v/>
      </c>
      <c r="AG137" s="115" t="str">
        <f ca="1">IF($R137=1,SUM($U$1:U137),"")</f>
        <v/>
      </c>
      <c r="AH137" s="115" t="str">
        <f ca="1">IF($R137=1,SUM($V$1:V137),"")</f>
        <v/>
      </c>
      <c r="AI137" s="115" t="str">
        <f ca="1">IF($R137=1,SUM($W$1:W137),"")</f>
        <v/>
      </c>
      <c r="AJ137" s="115" t="str">
        <f ca="1">IF($R137=1,SUM($X$1:X137),"")</f>
        <v/>
      </c>
      <c r="AK137" s="115" t="str">
        <f ca="1">IF($R137=1,SUM($Y$1:Y137),"")</f>
        <v/>
      </c>
      <c r="AL137" s="115" t="str">
        <f ca="1">IF($R137=1,SUM($Z$1:Z137),"")</f>
        <v/>
      </c>
      <c r="AM137" s="115" t="str">
        <f ca="1">IF($R137=1,SUM($AA$1:AA137),"")</f>
        <v/>
      </c>
      <c r="AN137" s="115" t="str">
        <f ca="1">IF($R137=1,SUM($AB$1:AB137),"")</f>
        <v/>
      </c>
      <c r="AO137" s="115" t="str">
        <f ca="1">IF($R137=1,SUM($AC$1:AC137),"")</f>
        <v/>
      </c>
      <c r="AQ137" s="120" t="str">
        <f t="shared" si="28"/>
        <v>18:40</v>
      </c>
    </row>
    <row r="138" spans="6:43" x14ac:dyDescent="0.3">
      <c r="F138" s="115">
        <f t="shared" si="29"/>
        <v>18</v>
      </c>
      <c r="G138" s="117">
        <f t="shared" si="24"/>
        <v>45</v>
      </c>
      <c r="H138" s="118">
        <f t="shared" si="25"/>
        <v>0.78125</v>
      </c>
      <c r="K138" s="116" t="str">
        <f xml:space="preserve"> IF(O138=1,"",RTD("cqg.rtd",,"StudyData",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/>
      </c>
      <c r="L138" s="116" t="e">
        <f>IF(K138="",NA(),RTD("cqg.rtd",,"StudyData", "(Vol("&amp;$E$12&amp;")when  (LocalYear("&amp;$E$12&amp;")="&amp;$D$1&amp;" AND LocalMonth("&amp;$E$12&amp;")="&amp;$C$1&amp;" AND LocalDay("&amp;$E$12&amp;")="&amp;$B$1&amp;" AND LocalHour("&amp;$E$12&amp;")="&amp;F138&amp;" AND LocalMinute("&amp;$E$12&amp;")="&amp;G138&amp;"))", "Bar", "", "Close", "5", "0", "", "", "","FALSE","T"))</f>
        <v>#N/A</v>
      </c>
      <c r="O138" s="115">
        <f t="shared" si="26"/>
        <v>1</v>
      </c>
      <c r="R138" s="115">
        <f t="shared" ca="1" si="27"/>
        <v>1.1019999999999888</v>
      </c>
      <c r="S138" s="115" t="str">
        <f>IF(O138=1,"",RTD("cqg.rtd",,"StudyData", "(Vol("&amp;$E$13&amp;")when  (LocalYear("&amp;$E$13&amp;")="&amp;$D$2&amp;" AND LocalMonth("&amp;$E$13&amp;")="&amp;$C$2&amp;" AND LocalDay("&amp;$E$13&amp;")="&amp;$B$2&amp;" AND LocalHour("&amp;$E$13&amp;")="&amp;F138&amp;" AND LocalMinute("&amp;$E$13&amp;")="&amp;G138&amp;"))", "Bar", "", "Close", "5", "0", "", "", "","FALSE","T"))</f>
        <v/>
      </c>
      <c r="T138" s="115" t="str">
        <f>IF(O138=1,"",RTD("cqg.rtd",,"StudyData", "(Vol("&amp;$E$14&amp;")when  (LocalYear("&amp;$E$14&amp;")="&amp;$D$3&amp;" AND LocalMonth("&amp;$E$14&amp;")="&amp;$C$3&amp;" AND LocalDay("&amp;$E$14&amp;")="&amp;$B$3&amp;" AND LocalHour("&amp;$E$14&amp;")="&amp;F138&amp;" AND LocalMinute("&amp;$E$14&amp;")="&amp;G138&amp;"))", "Bar", "", "Close", "5", "0", "", "", "","FALSE","T"))</f>
        <v/>
      </c>
      <c r="U138" s="115" t="str">
        <f>IF(O138=1,"",RTD("cqg.rtd",,"StudyData", "(Vol("&amp;$E$15&amp;")when  (LocalYear("&amp;$E$15&amp;")="&amp;$D$4&amp;" AND LocalMonth("&amp;$E$15&amp;")="&amp;$C$4&amp;" AND LocalDay("&amp;$E$15&amp;")="&amp;$B$4&amp;" AND LocalHour("&amp;$E$15&amp;")="&amp;F138&amp;" AND LocalMinute("&amp;$E$15&amp;")="&amp;G138&amp;"))", "Bar", "", "Close", "5", "0", "", "", "","FALSE","T"))</f>
        <v/>
      </c>
      <c r="V138" s="115" t="str">
        <f>IF(O138=1,"",RTD("cqg.rtd",,"StudyData", "(Vol("&amp;$E$16&amp;")when  (LocalYear("&amp;$E$16&amp;")="&amp;$D$5&amp;" AND LocalMonth("&amp;$E$16&amp;")="&amp;$C$5&amp;" AND LocalDay("&amp;$E$16&amp;")="&amp;$B$5&amp;" AND LocalHour("&amp;$E$16&amp;")="&amp;F138&amp;" AND LocalMinute("&amp;$E$16&amp;")="&amp;G138&amp;"))", "Bar", "", "Close", "5", "0", "", "", "","FALSE","T"))</f>
        <v/>
      </c>
      <c r="W138" s="115" t="str">
        <f>IF(O138=1,"",RTD("cqg.rtd",,"StudyData", "(Vol("&amp;$E$17&amp;")when  (LocalYear("&amp;$E$17&amp;")="&amp;$D$6&amp;" AND LocalMonth("&amp;$E$17&amp;")="&amp;$C$6&amp;" AND LocalDay("&amp;$E$17&amp;")="&amp;$B$6&amp;" AND LocalHour("&amp;$E$17&amp;")="&amp;F138&amp;" AND LocalMinute("&amp;$E$17&amp;")="&amp;G138&amp;"))", "Bar", "", "Close", "5", "0", "", "", "","FALSE","T"))</f>
        <v/>
      </c>
      <c r="X138" s="115" t="str">
        <f>IF(O138=1,"",RTD("cqg.rtd",,"StudyData", "(Vol("&amp;$E$18&amp;")when  (LocalYear("&amp;$E$18&amp;")="&amp;$D$7&amp;" AND LocalMonth("&amp;$E$18&amp;")="&amp;$C$7&amp;" AND LocalDay("&amp;$E$18&amp;")="&amp;$B$7&amp;" AND LocalHour("&amp;$E$18&amp;")="&amp;F138&amp;" AND LocalMinute("&amp;$E$18&amp;")="&amp;G138&amp;"))", "Bar", "", "Close", "5", "0", "", "", "","FALSE","T"))</f>
        <v/>
      </c>
      <c r="Y138" s="115" t="str">
        <f>IF(O138=1,"",RTD("cqg.rtd",,"StudyData", "(Vol("&amp;$E$19&amp;")when  (LocalYear("&amp;$E$19&amp;")="&amp;$D$8&amp;" AND LocalMonth("&amp;$E$19&amp;")="&amp;$C$8&amp;" AND LocalDay("&amp;$E$19&amp;")="&amp;$B$8&amp;" AND LocalHour("&amp;$E$19&amp;")="&amp;F138&amp;" AND LocalMinute("&amp;$E$19&amp;")="&amp;G138&amp;"))", "Bar", "", "Close", "5", "0", "", "", "","FALSE","T"))</f>
        <v/>
      </c>
      <c r="Z138" s="115" t="str">
        <f>IF(O138=1,"",RTD("cqg.rtd",,"StudyData", "(Vol("&amp;$E$20&amp;")when  (LocalYear("&amp;$E$20&amp;")="&amp;$D$9&amp;" AND LocalMonth("&amp;$E$20&amp;")="&amp;$C$9&amp;" AND LocalDay("&amp;$E$20&amp;")="&amp;$B$9&amp;" AND LocalHour("&amp;$E$20&amp;")="&amp;F138&amp;" AND LocalMinute("&amp;$E$20&amp;")="&amp;G138&amp;"))", "Bar", "", "Close", "5", "0", "", "", "","FALSE","T"))</f>
        <v/>
      </c>
      <c r="AA138" s="115" t="str">
        <f>IF(O138=1,"",RTD("cqg.rtd",,"StudyData", "(Vol("&amp;$E$21&amp;")when  (LocalYear("&amp;$E$21&amp;")="&amp;$D$10&amp;" AND LocalMonth("&amp;$E$21&amp;")="&amp;$C$10&amp;" AND LocalDay("&amp;$E$21&amp;")="&amp;$B$10&amp;" AND LocalHour("&amp;$E$21&amp;")="&amp;F138&amp;" AND LocalMinute("&amp;$E$21&amp;")="&amp;G138&amp;"))", "Bar", "", "Close", "5", "0", "", "", "","FALSE","T"))</f>
        <v/>
      </c>
      <c r="AB138" s="115" t="str">
        <f>IF(O138=1,"",RTD("cqg.rtd",,"StudyData", "(Vol("&amp;$E$21&amp;")when  (LocalYear("&amp;$E$21&amp;")="&amp;$D$11&amp;" AND LocalMonth("&amp;$E$21&amp;")="&amp;$C$11&amp;" AND LocalDay("&amp;$E$21&amp;")="&amp;$B$11&amp;" AND LocalHour("&amp;$E$21&amp;")="&amp;F138&amp;" AND LocalMinute("&amp;$E$21&amp;")="&amp;G138&amp;"))", "Bar", "", "Close", "5", "0", "", "", "","FALSE","T"))</f>
        <v/>
      </c>
      <c r="AC138" s="116" t="str">
        <f t="shared" si="23"/>
        <v/>
      </c>
      <c r="AE138" s="115" t="str">
        <f ca="1">IF($R138=1,SUM($S$1:S138),"")</f>
        <v/>
      </c>
      <c r="AF138" s="115" t="str">
        <f ca="1">IF($R138=1,SUM($T$1:T138),"")</f>
        <v/>
      </c>
      <c r="AG138" s="115" t="str">
        <f ca="1">IF($R138=1,SUM($U$1:U138),"")</f>
        <v/>
      </c>
      <c r="AH138" s="115" t="str">
        <f ca="1">IF($R138=1,SUM($V$1:V138),"")</f>
        <v/>
      </c>
      <c r="AI138" s="115" t="str">
        <f ca="1">IF($R138=1,SUM($W$1:W138),"")</f>
        <v/>
      </c>
      <c r="AJ138" s="115" t="str">
        <f ca="1">IF($R138=1,SUM($X$1:X138),"")</f>
        <v/>
      </c>
      <c r="AK138" s="115" t="str">
        <f ca="1">IF($R138=1,SUM($Y$1:Y138),"")</f>
        <v/>
      </c>
      <c r="AL138" s="115" t="str">
        <f ca="1">IF($R138=1,SUM($Z$1:Z138),"")</f>
        <v/>
      </c>
      <c r="AM138" s="115" t="str">
        <f ca="1">IF($R138=1,SUM($AA$1:AA138),"")</f>
        <v/>
      </c>
      <c r="AN138" s="115" t="str">
        <f ca="1">IF($R138=1,SUM($AB$1:AB138),"")</f>
        <v/>
      </c>
      <c r="AO138" s="115" t="str">
        <f ca="1">IF($R138=1,SUM($AC$1:AC138),"")</f>
        <v/>
      </c>
      <c r="AQ138" s="120" t="str">
        <f t="shared" si="28"/>
        <v>18:45</v>
      </c>
    </row>
    <row r="139" spans="6:43" x14ac:dyDescent="0.3">
      <c r="F139" s="115">
        <f t="shared" si="29"/>
        <v>18</v>
      </c>
      <c r="G139" s="117">
        <f t="shared" si="24"/>
        <v>50</v>
      </c>
      <c r="H139" s="118">
        <f t="shared" si="25"/>
        <v>0.78472222222222221</v>
      </c>
      <c r="K139" s="116" t="str">
        <f xml:space="preserve"> IF(O139=1,"",RTD("cqg.rtd",,"StudyData",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/>
      </c>
      <c r="L139" s="116" t="e">
        <f>IF(K139="",NA(),RTD("cqg.rtd",,"StudyData", "(Vol("&amp;$E$12&amp;")when  (LocalYear("&amp;$E$12&amp;")="&amp;$D$1&amp;" AND LocalMonth("&amp;$E$12&amp;")="&amp;$C$1&amp;" AND LocalDay("&amp;$E$12&amp;")="&amp;$B$1&amp;" AND LocalHour("&amp;$E$12&amp;")="&amp;F139&amp;" AND LocalMinute("&amp;$E$12&amp;")="&amp;G139&amp;"))", "Bar", "", "Close", "5", "0", "", "", "","FALSE","T"))</f>
        <v>#N/A</v>
      </c>
      <c r="O139" s="115">
        <f t="shared" si="26"/>
        <v>1</v>
      </c>
      <c r="R139" s="115">
        <f t="shared" ca="1" si="27"/>
        <v>1.1029999999999887</v>
      </c>
      <c r="S139" s="115" t="str">
        <f>IF(O139=1,"",RTD("cqg.rtd",,"StudyData", "(Vol("&amp;$E$13&amp;")when  (LocalYear("&amp;$E$13&amp;")="&amp;$D$2&amp;" AND LocalMonth("&amp;$E$13&amp;")="&amp;$C$2&amp;" AND LocalDay("&amp;$E$13&amp;")="&amp;$B$2&amp;" AND LocalHour("&amp;$E$13&amp;")="&amp;F139&amp;" AND LocalMinute("&amp;$E$13&amp;")="&amp;G139&amp;"))", "Bar", "", "Close", "5", "0", "", "", "","FALSE","T"))</f>
        <v/>
      </c>
      <c r="T139" s="115" t="str">
        <f>IF(O139=1,"",RTD("cqg.rtd",,"StudyData", "(Vol("&amp;$E$14&amp;")when  (LocalYear("&amp;$E$14&amp;")="&amp;$D$3&amp;" AND LocalMonth("&amp;$E$14&amp;")="&amp;$C$3&amp;" AND LocalDay("&amp;$E$14&amp;")="&amp;$B$3&amp;" AND LocalHour("&amp;$E$14&amp;")="&amp;F139&amp;" AND LocalMinute("&amp;$E$14&amp;")="&amp;G139&amp;"))", "Bar", "", "Close", "5", "0", "", "", "","FALSE","T"))</f>
        <v/>
      </c>
      <c r="U139" s="115" t="str">
        <f>IF(O139=1,"",RTD("cqg.rtd",,"StudyData", "(Vol("&amp;$E$15&amp;")when  (LocalYear("&amp;$E$15&amp;")="&amp;$D$4&amp;" AND LocalMonth("&amp;$E$15&amp;")="&amp;$C$4&amp;" AND LocalDay("&amp;$E$15&amp;")="&amp;$B$4&amp;" AND LocalHour("&amp;$E$15&amp;")="&amp;F139&amp;" AND LocalMinute("&amp;$E$15&amp;")="&amp;G139&amp;"))", "Bar", "", "Close", "5", "0", "", "", "","FALSE","T"))</f>
        <v/>
      </c>
      <c r="V139" s="115" t="str">
        <f>IF(O139=1,"",RTD("cqg.rtd",,"StudyData", "(Vol("&amp;$E$16&amp;")when  (LocalYear("&amp;$E$16&amp;")="&amp;$D$5&amp;" AND LocalMonth("&amp;$E$16&amp;")="&amp;$C$5&amp;" AND LocalDay("&amp;$E$16&amp;")="&amp;$B$5&amp;" AND LocalHour("&amp;$E$16&amp;")="&amp;F139&amp;" AND LocalMinute("&amp;$E$16&amp;")="&amp;G139&amp;"))", "Bar", "", "Close", "5", "0", "", "", "","FALSE","T"))</f>
        <v/>
      </c>
      <c r="W139" s="115" t="str">
        <f>IF(O139=1,"",RTD("cqg.rtd",,"StudyData", "(Vol("&amp;$E$17&amp;")when  (LocalYear("&amp;$E$17&amp;")="&amp;$D$6&amp;" AND LocalMonth("&amp;$E$17&amp;")="&amp;$C$6&amp;" AND LocalDay("&amp;$E$17&amp;")="&amp;$B$6&amp;" AND LocalHour("&amp;$E$17&amp;")="&amp;F139&amp;" AND LocalMinute("&amp;$E$17&amp;")="&amp;G139&amp;"))", "Bar", "", "Close", "5", "0", "", "", "","FALSE","T"))</f>
        <v/>
      </c>
      <c r="X139" s="115" t="str">
        <f>IF(O139=1,"",RTD("cqg.rtd",,"StudyData", "(Vol("&amp;$E$18&amp;")when  (LocalYear("&amp;$E$18&amp;")="&amp;$D$7&amp;" AND LocalMonth("&amp;$E$18&amp;")="&amp;$C$7&amp;" AND LocalDay("&amp;$E$18&amp;")="&amp;$B$7&amp;" AND LocalHour("&amp;$E$18&amp;")="&amp;F139&amp;" AND LocalMinute("&amp;$E$18&amp;")="&amp;G139&amp;"))", "Bar", "", "Close", "5", "0", "", "", "","FALSE","T"))</f>
        <v/>
      </c>
      <c r="Y139" s="115" t="str">
        <f>IF(O139=1,"",RTD("cqg.rtd",,"StudyData", "(Vol("&amp;$E$19&amp;")when  (LocalYear("&amp;$E$19&amp;")="&amp;$D$8&amp;" AND LocalMonth("&amp;$E$19&amp;")="&amp;$C$8&amp;" AND LocalDay("&amp;$E$19&amp;")="&amp;$B$8&amp;" AND LocalHour("&amp;$E$19&amp;")="&amp;F139&amp;" AND LocalMinute("&amp;$E$19&amp;")="&amp;G139&amp;"))", "Bar", "", "Close", "5", "0", "", "", "","FALSE","T"))</f>
        <v/>
      </c>
      <c r="Z139" s="115" t="str">
        <f>IF(O139=1,"",RTD("cqg.rtd",,"StudyData", "(Vol("&amp;$E$20&amp;")when  (LocalYear("&amp;$E$20&amp;")="&amp;$D$9&amp;" AND LocalMonth("&amp;$E$20&amp;")="&amp;$C$9&amp;" AND LocalDay("&amp;$E$20&amp;")="&amp;$B$9&amp;" AND LocalHour("&amp;$E$20&amp;")="&amp;F139&amp;" AND LocalMinute("&amp;$E$20&amp;")="&amp;G139&amp;"))", "Bar", "", "Close", "5", "0", "", "", "","FALSE","T"))</f>
        <v/>
      </c>
      <c r="AA139" s="115" t="str">
        <f>IF(O139=1,"",RTD("cqg.rtd",,"StudyData", "(Vol("&amp;$E$21&amp;")when  (LocalYear("&amp;$E$21&amp;")="&amp;$D$10&amp;" AND LocalMonth("&amp;$E$21&amp;")="&amp;$C$10&amp;" AND LocalDay("&amp;$E$21&amp;")="&amp;$B$10&amp;" AND LocalHour("&amp;$E$21&amp;")="&amp;F139&amp;" AND LocalMinute("&amp;$E$21&amp;")="&amp;G139&amp;"))", "Bar", "", "Close", "5", "0", "", "", "","FALSE","T"))</f>
        <v/>
      </c>
      <c r="AB139" s="115" t="str">
        <f>IF(O139=1,"",RTD("cqg.rtd",,"StudyData", "(Vol("&amp;$E$21&amp;")when  (LocalYear("&amp;$E$21&amp;")="&amp;$D$11&amp;" AND LocalMonth("&amp;$E$21&amp;")="&amp;$C$11&amp;" AND LocalDay("&amp;$E$21&amp;")="&amp;$B$11&amp;" AND LocalHour("&amp;$E$21&amp;")="&amp;F139&amp;" AND LocalMinute("&amp;$E$21&amp;")="&amp;G139&amp;"))", "Bar", "", "Close", "5", "0", "", "", "","FALSE","T"))</f>
        <v/>
      </c>
      <c r="AC139" s="116" t="str">
        <f t="shared" si="23"/>
        <v/>
      </c>
      <c r="AE139" s="115" t="str">
        <f ca="1">IF($R139=1,SUM($S$1:S139),"")</f>
        <v/>
      </c>
      <c r="AF139" s="115" t="str">
        <f ca="1">IF($R139=1,SUM($T$1:T139),"")</f>
        <v/>
      </c>
      <c r="AG139" s="115" t="str">
        <f ca="1">IF($R139=1,SUM($U$1:U139),"")</f>
        <v/>
      </c>
      <c r="AH139" s="115" t="str">
        <f ca="1">IF($R139=1,SUM($V$1:V139),"")</f>
        <v/>
      </c>
      <c r="AI139" s="115" t="str">
        <f ca="1">IF($R139=1,SUM($W$1:W139),"")</f>
        <v/>
      </c>
      <c r="AJ139" s="115" t="str">
        <f ca="1">IF($R139=1,SUM($X$1:X139),"")</f>
        <v/>
      </c>
      <c r="AK139" s="115" t="str">
        <f ca="1">IF($R139=1,SUM($Y$1:Y139),"")</f>
        <v/>
      </c>
      <c r="AL139" s="115" t="str">
        <f ca="1">IF($R139=1,SUM($Z$1:Z139),"")</f>
        <v/>
      </c>
      <c r="AM139" s="115" t="str">
        <f ca="1">IF($R139=1,SUM($AA$1:AA139),"")</f>
        <v/>
      </c>
      <c r="AN139" s="115" t="str">
        <f ca="1">IF($R139=1,SUM($AB$1:AB139),"")</f>
        <v/>
      </c>
      <c r="AO139" s="115" t="str">
        <f ca="1">IF($R139=1,SUM($AC$1:AC139),"")</f>
        <v/>
      </c>
      <c r="AQ139" s="120" t="str">
        <f t="shared" si="28"/>
        <v>18:50</v>
      </c>
    </row>
    <row r="140" spans="6:43" x14ac:dyDescent="0.3">
      <c r="F140" s="115">
        <f t="shared" si="29"/>
        <v>18</v>
      </c>
      <c r="G140" s="117">
        <f t="shared" si="24"/>
        <v>55</v>
      </c>
      <c r="H140" s="118">
        <f t="shared" si="25"/>
        <v>0.78819444444444453</v>
      </c>
      <c r="K140" s="116" t="str">
        <f xml:space="preserve"> IF(O140=1,"",RTD("cqg.rtd",,"StudyData",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/>
      </c>
      <c r="L140" s="116" t="e">
        <f>IF(K140="",NA(),RTD("cqg.rtd",,"StudyData", "(Vol("&amp;$E$12&amp;")when  (LocalYear("&amp;$E$12&amp;")="&amp;$D$1&amp;" AND LocalMonth("&amp;$E$12&amp;")="&amp;$C$1&amp;" AND LocalDay("&amp;$E$12&amp;")="&amp;$B$1&amp;" AND LocalHour("&amp;$E$12&amp;")="&amp;F140&amp;" AND LocalMinute("&amp;$E$12&amp;")="&amp;G140&amp;"))", "Bar", "", "Close", "5", "0", "", "", "","FALSE","T"))</f>
        <v>#N/A</v>
      </c>
      <c r="O140" s="115">
        <f t="shared" si="26"/>
        <v>1</v>
      </c>
      <c r="R140" s="115">
        <f t="shared" ca="1" si="27"/>
        <v>1.1039999999999885</v>
      </c>
      <c r="S140" s="115" t="str">
        <f>IF(O140=1,"",RTD("cqg.rtd",,"StudyData", "(Vol("&amp;$E$13&amp;")when  (LocalYear("&amp;$E$13&amp;")="&amp;$D$2&amp;" AND LocalMonth("&amp;$E$13&amp;")="&amp;$C$2&amp;" AND LocalDay("&amp;$E$13&amp;")="&amp;$B$2&amp;" AND LocalHour("&amp;$E$13&amp;")="&amp;F140&amp;" AND LocalMinute("&amp;$E$13&amp;")="&amp;G140&amp;"))", "Bar", "", "Close", "5", "0", "", "", "","FALSE","T"))</f>
        <v/>
      </c>
      <c r="T140" s="115" t="str">
        <f>IF(O140=1,"",RTD("cqg.rtd",,"StudyData", "(Vol("&amp;$E$14&amp;")when  (LocalYear("&amp;$E$14&amp;")="&amp;$D$3&amp;" AND LocalMonth("&amp;$E$14&amp;")="&amp;$C$3&amp;" AND LocalDay("&amp;$E$14&amp;")="&amp;$B$3&amp;" AND LocalHour("&amp;$E$14&amp;")="&amp;F140&amp;" AND LocalMinute("&amp;$E$14&amp;")="&amp;G140&amp;"))", "Bar", "", "Close", "5", "0", "", "", "","FALSE","T"))</f>
        <v/>
      </c>
      <c r="U140" s="115" t="str">
        <f>IF(O140=1,"",RTD("cqg.rtd",,"StudyData", "(Vol("&amp;$E$15&amp;")when  (LocalYear("&amp;$E$15&amp;")="&amp;$D$4&amp;" AND LocalMonth("&amp;$E$15&amp;")="&amp;$C$4&amp;" AND LocalDay("&amp;$E$15&amp;")="&amp;$B$4&amp;" AND LocalHour("&amp;$E$15&amp;")="&amp;F140&amp;" AND LocalMinute("&amp;$E$15&amp;")="&amp;G140&amp;"))", "Bar", "", "Close", "5", "0", "", "", "","FALSE","T"))</f>
        <v/>
      </c>
      <c r="V140" s="115" t="str">
        <f>IF(O140=1,"",RTD("cqg.rtd",,"StudyData", "(Vol("&amp;$E$16&amp;")when  (LocalYear("&amp;$E$16&amp;")="&amp;$D$5&amp;" AND LocalMonth("&amp;$E$16&amp;")="&amp;$C$5&amp;" AND LocalDay("&amp;$E$16&amp;")="&amp;$B$5&amp;" AND LocalHour("&amp;$E$16&amp;")="&amp;F140&amp;" AND LocalMinute("&amp;$E$16&amp;")="&amp;G140&amp;"))", "Bar", "", "Close", "5", "0", "", "", "","FALSE","T"))</f>
        <v/>
      </c>
      <c r="W140" s="115" t="str">
        <f>IF(O140=1,"",RTD("cqg.rtd",,"StudyData", "(Vol("&amp;$E$17&amp;")when  (LocalYear("&amp;$E$17&amp;")="&amp;$D$6&amp;" AND LocalMonth("&amp;$E$17&amp;")="&amp;$C$6&amp;" AND LocalDay("&amp;$E$17&amp;")="&amp;$B$6&amp;" AND LocalHour("&amp;$E$17&amp;")="&amp;F140&amp;" AND LocalMinute("&amp;$E$17&amp;")="&amp;G140&amp;"))", "Bar", "", "Close", "5", "0", "", "", "","FALSE","T"))</f>
        <v/>
      </c>
      <c r="X140" s="115" t="str">
        <f>IF(O140=1,"",RTD("cqg.rtd",,"StudyData", "(Vol("&amp;$E$18&amp;")when  (LocalYear("&amp;$E$18&amp;")="&amp;$D$7&amp;" AND LocalMonth("&amp;$E$18&amp;")="&amp;$C$7&amp;" AND LocalDay("&amp;$E$18&amp;")="&amp;$B$7&amp;" AND LocalHour("&amp;$E$18&amp;")="&amp;F140&amp;" AND LocalMinute("&amp;$E$18&amp;")="&amp;G140&amp;"))", "Bar", "", "Close", "5", "0", "", "", "","FALSE","T"))</f>
        <v/>
      </c>
      <c r="Y140" s="115" t="str">
        <f>IF(O140=1,"",RTD("cqg.rtd",,"StudyData", "(Vol("&amp;$E$19&amp;")when  (LocalYear("&amp;$E$19&amp;")="&amp;$D$8&amp;" AND LocalMonth("&amp;$E$19&amp;")="&amp;$C$8&amp;" AND LocalDay("&amp;$E$19&amp;")="&amp;$B$8&amp;" AND LocalHour("&amp;$E$19&amp;")="&amp;F140&amp;" AND LocalMinute("&amp;$E$19&amp;")="&amp;G140&amp;"))", "Bar", "", "Close", "5", "0", "", "", "","FALSE","T"))</f>
        <v/>
      </c>
      <c r="Z140" s="115" t="str">
        <f>IF(O140=1,"",RTD("cqg.rtd",,"StudyData", "(Vol("&amp;$E$20&amp;")when  (LocalYear("&amp;$E$20&amp;")="&amp;$D$9&amp;" AND LocalMonth("&amp;$E$20&amp;")="&amp;$C$9&amp;" AND LocalDay("&amp;$E$20&amp;")="&amp;$B$9&amp;" AND LocalHour("&amp;$E$20&amp;")="&amp;F140&amp;" AND LocalMinute("&amp;$E$20&amp;")="&amp;G140&amp;"))", "Bar", "", "Close", "5", "0", "", "", "","FALSE","T"))</f>
        <v/>
      </c>
      <c r="AA140" s="115" t="str">
        <f>IF(O140=1,"",RTD("cqg.rtd",,"StudyData", "(Vol("&amp;$E$21&amp;")when  (LocalYear("&amp;$E$21&amp;")="&amp;$D$10&amp;" AND LocalMonth("&amp;$E$21&amp;")="&amp;$C$10&amp;" AND LocalDay("&amp;$E$21&amp;")="&amp;$B$10&amp;" AND LocalHour("&amp;$E$21&amp;")="&amp;F140&amp;" AND LocalMinute("&amp;$E$21&amp;")="&amp;G140&amp;"))", "Bar", "", "Close", "5", "0", "", "", "","FALSE","T"))</f>
        <v/>
      </c>
      <c r="AB140" s="115" t="str">
        <f>IF(O140=1,"",RTD("cqg.rtd",,"StudyData", "(Vol("&amp;$E$21&amp;")when  (LocalYear("&amp;$E$21&amp;")="&amp;$D$11&amp;" AND LocalMonth("&amp;$E$21&amp;")="&amp;$C$11&amp;" AND LocalDay("&amp;$E$21&amp;")="&amp;$B$11&amp;" AND LocalHour("&amp;$E$21&amp;")="&amp;F140&amp;" AND LocalMinute("&amp;$E$21&amp;")="&amp;G140&amp;"))", "Bar", "", "Close", "5", "0", "", "", "","FALSE","T"))</f>
        <v/>
      </c>
      <c r="AC140" s="116" t="str">
        <f t="shared" si="23"/>
        <v/>
      </c>
      <c r="AE140" s="115" t="str">
        <f ca="1">IF($R140=1,SUM($S$1:S140),"")</f>
        <v/>
      </c>
      <c r="AF140" s="115" t="str">
        <f ca="1">IF($R140=1,SUM($T$1:T140),"")</f>
        <v/>
      </c>
      <c r="AG140" s="115" t="str">
        <f ca="1">IF($R140=1,SUM($U$1:U140),"")</f>
        <v/>
      </c>
      <c r="AH140" s="115" t="str">
        <f ca="1">IF($R140=1,SUM($V$1:V140),"")</f>
        <v/>
      </c>
      <c r="AI140" s="115" t="str">
        <f ca="1">IF($R140=1,SUM($W$1:W140),"")</f>
        <v/>
      </c>
      <c r="AJ140" s="115" t="str">
        <f ca="1">IF($R140=1,SUM($X$1:X140),"")</f>
        <v/>
      </c>
      <c r="AK140" s="115" t="str">
        <f ca="1">IF($R140=1,SUM($Y$1:Y140),"")</f>
        <v/>
      </c>
      <c r="AL140" s="115" t="str">
        <f ca="1">IF($R140=1,SUM($Z$1:Z140),"")</f>
        <v/>
      </c>
      <c r="AM140" s="115" t="str">
        <f ca="1">IF($R140=1,SUM($AA$1:AA140),"")</f>
        <v/>
      </c>
      <c r="AN140" s="115" t="str">
        <f ca="1">IF($R140=1,SUM($AB$1:AB140),"")</f>
        <v/>
      </c>
      <c r="AO140" s="115" t="str">
        <f ca="1">IF($R140=1,SUM($AC$1:AC140),"")</f>
        <v/>
      </c>
      <c r="AQ140" s="120" t="str">
        <f t="shared" si="28"/>
        <v>18:55</v>
      </c>
    </row>
    <row r="141" spans="6:43" x14ac:dyDescent="0.3">
      <c r="F141" s="115">
        <f t="shared" si="29"/>
        <v>19</v>
      </c>
      <c r="G141" s="117" t="str">
        <f t="shared" si="24"/>
        <v>00</v>
      </c>
      <c r="H141" s="118">
        <f t="shared" si="25"/>
        <v>0.79166666666666663</v>
      </c>
      <c r="K141" s="116" t="str">
        <f xml:space="preserve"> IF(O141=1,"",RTD("cqg.rtd",,"StudyData",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/>
      </c>
      <c r="L141" s="116" t="e">
        <f>IF(K141="",NA(),RTD("cqg.rtd",,"StudyData", "(Vol("&amp;$E$12&amp;")when  (LocalYear("&amp;$E$12&amp;")="&amp;$D$1&amp;" AND LocalMonth("&amp;$E$12&amp;")="&amp;$C$1&amp;" AND LocalDay("&amp;$E$12&amp;")="&amp;$B$1&amp;" AND LocalHour("&amp;$E$12&amp;")="&amp;F141&amp;" AND LocalMinute("&amp;$E$12&amp;")="&amp;G141&amp;"))", "Bar", "", "Close", "5", "0", "", "", "","FALSE","T"))</f>
        <v>#N/A</v>
      </c>
      <c r="O141" s="115">
        <f t="shared" si="26"/>
        <v>1</v>
      </c>
      <c r="R141" s="115">
        <f t="shared" ca="1" si="27"/>
        <v>1.1049999999999884</v>
      </c>
      <c r="S141" s="115" t="str">
        <f>IF(O141=1,"",RTD("cqg.rtd",,"StudyData", "(Vol("&amp;$E$13&amp;")when  (LocalYear("&amp;$E$13&amp;")="&amp;$D$2&amp;" AND LocalMonth("&amp;$E$13&amp;")="&amp;$C$2&amp;" AND LocalDay("&amp;$E$13&amp;")="&amp;$B$2&amp;" AND LocalHour("&amp;$E$13&amp;")="&amp;F141&amp;" AND LocalMinute("&amp;$E$13&amp;")="&amp;G141&amp;"))", "Bar", "", "Close", "5", "0", "", "", "","FALSE","T"))</f>
        <v/>
      </c>
      <c r="T141" s="115" t="str">
        <f>IF(O141=1,"",RTD("cqg.rtd",,"StudyData", "(Vol("&amp;$E$14&amp;")when  (LocalYear("&amp;$E$14&amp;")="&amp;$D$3&amp;" AND LocalMonth("&amp;$E$14&amp;")="&amp;$C$3&amp;" AND LocalDay("&amp;$E$14&amp;")="&amp;$B$3&amp;" AND LocalHour("&amp;$E$14&amp;")="&amp;F141&amp;" AND LocalMinute("&amp;$E$14&amp;")="&amp;G141&amp;"))", "Bar", "", "Close", "5", "0", "", "", "","FALSE","T"))</f>
        <v/>
      </c>
      <c r="U141" s="115" t="str">
        <f>IF(O141=1,"",RTD("cqg.rtd",,"StudyData", "(Vol("&amp;$E$15&amp;")when  (LocalYear("&amp;$E$15&amp;")="&amp;$D$4&amp;" AND LocalMonth("&amp;$E$15&amp;")="&amp;$C$4&amp;" AND LocalDay("&amp;$E$15&amp;")="&amp;$B$4&amp;" AND LocalHour("&amp;$E$15&amp;")="&amp;F141&amp;" AND LocalMinute("&amp;$E$15&amp;")="&amp;G141&amp;"))", "Bar", "", "Close", "5", "0", "", "", "","FALSE","T"))</f>
        <v/>
      </c>
      <c r="V141" s="115" t="str">
        <f>IF(O141=1,"",RTD("cqg.rtd",,"StudyData", "(Vol("&amp;$E$16&amp;")when  (LocalYear("&amp;$E$16&amp;")="&amp;$D$5&amp;" AND LocalMonth("&amp;$E$16&amp;")="&amp;$C$5&amp;" AND LocalDay("&amp;$E$16&amp;")="&amp;$B$5&amp;" AND LocalHour("&amp;$E$16&amp;")="&amp;F141&amp;" AND LocalMinute("&amp;$E$16&amp;")="&amp;G141&amp;"))", "Bar", "", "Close", "5", "0", "", "", "","FALSE","T"))</f>
        <v/>
      </c>
      <c r="W141" s="115" t="str">
        <f>IF(O141=1,"",RTD("cqg.rtd",,"StudyData", "(Vol("&amp;$E$17&amp;")when  (LocalYear("&amp;$E$17&amp;")="&amp;$D$6&amp;" AND LocalMonth("&amp;$E$17&amp;")="&amp;$C$6&amp;" AND LocalDay("&amp;$E$17&amp;")="&amp;$B$6&amp;" AND LocalHour("&amp;$E$17&amp;")="&amp;F141&amp;" AND LocalMinute("&amp;$E$17&amp;")="&amp;G141&amp;"))", "Bar", "", "Close", "5", "0", "", "", "","FALSE","T"))</f>
        <v/>
      </c>
      <c r="X141" s="115" t="str">
        <f>IF(O141=1,"",RTD("cqg.rtd",,"StudyData", "(Vol("&amp;$E$18&amp;")when  (LocalYear("&amp;$E$18&amp;")="&amp;$D$7&amp;" AND LocalMonth("&amp;$E$18&amp;")="&amp;$C$7&amp;" AND LocalDay("&amp;$E$18&amp;")="&amp;$B$7&amp;" AND LocalHour("&amp;$E$18&amp;")="&amp;F141&amp;" AND LocalMinute("&amp;$E$18&amp;")="&amp;G141&amp;"))", "Bar", "", "Close", "5", "0", "", "", "","FALSE","T"))</f>
        <v/>
      </c>
      <c r="Y141" s="115" t="str">
        <f>IF(O141=1,"",RTD("cqg.rtd",,"StudyData", "(Vol("&amp;$E$19&amp;")when  (LocalYear("&amp;$E$19&amp;")="&amp;$D$8&amp;" AND LocalMonth("&amp;$E$19&amp;")="&amp;$C$8&amp;" AND LocalDay("&amp;$E$19&amp;")="&amp;$B$8&amp;" AND LocalHour("&amp;$E$19&amp;")="&amp;F141&amp;" AND LocalMinute("&amp;$E$19&amp;")="&amp;G141&amp;"))", "Bar", "", "Close", "5", "0", "", "", "","FALSE","T"))</f>
        <v/>
      </c>
      <c r="Z141" s="115" t="str">
        <f>IF(O141=1,"",RTD("cqg.rtd",,"StudyData", "(Vol("&amp;$E$20&amp;")when  (LocalYear("&amp;$E$20&amp;")="&amp;$D$9&amp;" AND LocalMonth("&amp;$E$20&amp;")="&amp;$C$9&amp;" AND LocalDay("&amp;$E$20&amp;")="&amp;$B$9&amp;" AND LocalHour("&amp;$E$20&amp;")="&amp;F141&amp;" AND LocalMinute("&amp;$E$20&amp;")="&amp;G141&amp;"))", "Bar", "", "Close", "5", "0", "", "", "","FALSE","T"))</f>
        <v/>
      </c>
      <c r="AA141" s="115" t="str">
        <f>IF(O141=1,"",RTD("cqg.rtd",,"StudyData", "(Vol("&amp;$E$21&amp;")when  (LocalYear("&amp;$E$21&amp;")="&amp;$D$10&amp;" AND LocalMonth("&amp;$E$21&amp;")="&amp;$C$10&amp;" AND LocalDay("&amp;$E$21&amp;")="&amp;$B$10&amp;" AND LocalHour("&amp;$E$21&amp;")="&amp;F141&amp;" AND LocalMinute("&amp;$E$21&amp;")="&amp;G141&amp;"))", "Bar", "", "Close", "5", "0", "", "", "","FALSE","T"))</f>
        <v/>
      </c>
      <c r="AB141" s="115" t="str">
        <f>IF(O141=1,"",RTD("cqg.rtd",,"StudyData", "(Vol("&amp;$E$21&amp;")when  (LocalYear("&amp;$E$21&amp;")="&amp;$D$11&amp;" AND LocalMonth("&amp;$E$21&amp;")="&amp;$C$11&amp;" AND LocalDay("&amp;$E$21&amp;")="&amp;$B$11&amp;" AND LocalHour("&amp;$E$21&amp;")="&amp;F141&amp;" AND LocalMinute("&amp;$E$21&amp;")="&amp;G141&amp;"))", "Bar", "", "Close", "5", "0", "", "", "","FALSE","T"))</f>
        <v/>
      </c>
      <c r="AC141" s="116" t="str">
        <f t="shared" si="23"/>
        <v/>
      </c>
      <c r="AE141" s="115" t="str">
        <f ca="1">IF($R141=1,SUM($S$1:S141),"")</f>
        <v/>
      </c>
      <c r="AF141" s="115" t="str">
        <f ca="1">IF($R141=1,SUM($T$1:T141),"")</f>
        <v/>
      </c>
      <c r="AG141" s="115" t="str">
        <f ca="1">IF($R141=1,SUM($U$1:U141),"")</f>
        <v/>
      </c>
      <c r="AH141" s="115" t="str">
        <f ca="1">IF($R141=1,SUM($V$1:V141),"")</f>
        <v/>
      </c>
      <c r="AI141" s="115" t="str">
        <f ca="1">IF($R141=1,SUM($W$1:W141),"")</f>
        <v/>
      </c>
      <c r="AJ141" s="115" t="str">
        <f ca="1">IF($R141=1,SUM($X$1:X141),"")</f>
        <v/>
      </c>
      <c r="AK141" s="115" t="str">
        <f ca="1">IF($R141=1,SUM($Y$1:Y141),"")</f>
        <v/>
      </c>
      <c r="AL141" s="115" t="str">
        <f ca="1">IF($R141=1,SUM($Z$1:Z141),"")</f>
        <v/>
      </c>
      <c r="AM141" s="115" t="str">
        <f ca="1">IF($R141=1,SUM($AA$1:AA141),"")</f>
        <v/>
      </c>
      <c r="AN141" s="115" t="str">
        <f ca="1">IF($R141=1,SUM($AB$1:AB141),"")</f>
        <v/>
      </c>
      <c r="AO141" s="115" t="str">
        <f ca="1">IF($R141=1,SUM($AC$1:AC141),"")</f>
        <v/>
      </c>
      <c r="AQ141" s="120" t="str">
        <f t="shared" si="28"/>
        <v>19:00</v>
      </c>
    </row>
    <row r="142" spans="6:43" x14ac:dyDescent="0.3">
      <c r="F142" s="115">
        <f t="shared" si="29"/>
        <v>19</v>
      </c>
      <c r="G142" s="117" t="str">
        <f t="shared" si="24"/>
        <v>05</v>
      </c>
      <c r="H142" s="118">
        <f t="shared" si="25"/>
        <v>0.79513888888888884</v>
      </c>
      <c r="K142" s="116" t="str">
        <f xml:space="preserve"> IF(O142=1,"",RTD("cqg.rtd",,"StudyData",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/>
      </c>
      <c r="L142" s="116" t="e">
        <f>IF(K142="",NA(),RTD("cqg.rtd",,"StudyData", "(Vol("&amp;$E$12&amp;")when  (LocalYear("&amp;$E$12&amp;")="&amp;$D$1&amp;" AND LocalMonth("&amp;$E$12&amp;")="&amp;$C$1&amp;" AND LocalDay("&amp;$E$12&amp;")="&amp;$B$1&amp;" AND LocalHour("&amp;$E$12&amp;")="&amp;F142&amp;" AND LocalMinute("&amp;$E$12&amp;")="&amp;G142&amp;"))", "Bar", "", "Close", "5", "0", "", "", "","FALSE","T"))</f>
        <v>#N/A</v>
      </c>
      <c r="O142" s="115">
        <f t="shared" si="26"/>
        <v>1</v>
      </c>
      <c r="R142" s="115">
        <f t="shared" ca="1" si="27"/>
        <v>1.1059999999999883</v>
      </c>
      <c r="S142" s="115" t="str">
        <f>IF(O142=1,"",RTD("cqg.rtd",,"StudyData", "(Vol("&amp;$E$13&amp;")when  (LocalYear("&amp;$E$13&amp;")="&amp;$D$2&amp;" AND LocalMonth("&amp;$E$13&amp;")="&amp;$C$2&amp;" AND LocalDay("&amp;$E$13&amp;")="&amp;$B$2&amp;" AND LocalHour("&amp;$E$13&amp;")="&amp;F142&amp;" AND LocalMinute("&amp;$E$13&amp;")="&amp;G142&amp;"))", "Bar", "", "Close", "5", "0", "", "", "","FALSE","T"))</f>
        <v/>
      </c>
      <c r="T142" s="115" t="str">
        <f>IF(O142=1,"",RTD("cqg.rtd",,"StudyData", "(Vol("&amp;$E$14&amp;")when  (LocalYear("&amp;$E$14&amp;")="&amp;$D$3&amp;" AND LocalMonth("&amp;$E$14&amp;")="&amp;$C$3&amp;" AND LocalDay("&amp;$E$14&amp;")="&amp;$B$3&amp;" AND LocalHour("&amp;$E$14&amp;")="&amp;F142&amp;" AND LocalMinute("&amp;$E$14&amp;")="&amp;G142&amp;"))", "Bar", "", "Close", "5", "0", "", "", "","FALSE","T"))</f>
        <v/>
      </c>
      <c r="U142" s="115" t="str">
        <f>IF(O142=1,"",RTD("cqg.rtd",,"StudyData", "(Vol("&amp;$E$15&amp;")when  (LocalYear("&amp;$E$15&amp;")="&amp;$D$4&amp;" AND LocalMonth("&amp;$E$15&amp;")="&amp;$C$4&amp;" AND LocalDay("&amp;$E$15&amp;")="&amp;$B$4&amp;" AND LocalHour("&amp;$E$15&amp;")="&amp;F142&amp;" AND LocalMinute("&amp;$E$15&amp;")="&amp;G142&amp;"))", "Bar", "", "Close", "5", "0", "", "", "","FALSE","T"))</f>
        <v/>
      </c>
      <c r="V142" s="115" t="str">
        <f>IF(O142=1,"",RTD("cqg.rtd",,"StudyData", "(Vol("&amp;$E$16&amp;")when  (LocalYear("&amp;$E$16&amp;")="&amp;$D$5&amp;" AND LocalMonth("&amp;$E$16&amp;")="&amp;$C$5&amp;" AND LocalDay("&amp;$E$16&amp;")="&amp;$B$5&amp;" AND LocalHour("&amp;$E$16&amp;")="&amp;F142&amp;" AND LocalMinute("&amp;$E$16&amp;")="&amp;G142&amp;"))", "Bar", "", "Close", "5", "0", "", "", "","FALSE","T"))</f>
        <v/>
      </c>
      <c r="W142" s="115" t="str">
        <f>IF(O142=1,"",RTD("cqg.rtd",,"StudyData", "(Vol("&amp;$E$17&amp;")when  (LocalYear("&amp;$E$17&amp;")="&amp;$D$6&amp;" AND LocalMonth("&amp;$E$17&amp;")="&amp;$C$6&amp;" AND LocalDay("&amp;$E$17&amp;")="&amp;$B$6&amp;" AND LocalHour("&amp;$E$17&amp;")="&amp;F142&amp;" AND LocalMinute("&amp;$E$17&amp;")="&amp;G142&amp;"))", "Bar", "", "Close", "5", "0", "", "", "","FALSE","T"))</f>
        <v/>
      </c>
      <c r="X142" s="115" t="str">
        <f>IF(O142=1,"",RTD("cqg.rtd",,"StudyData", "(Vol("&amp;$E$18&amp;")when  (LocalYear("&amp;$E$18&amp;")="&amp;$D$7&amp;" AND LocalMonth("&amp;$E$18&amp;")="&amp;$C$7&amp;" AND LocalDay("&amp;$E$18&amp;")="&amp;$B$7&amp;" AND LocalHour("&amp;$E$18&amp;")="&amp;F142&amp;" AND LocalMinute("&amp;$E$18&amp;")="&amp;G142&amp;"))", "Bar", "", "Close", "5", "0", "", "", "","FALSE","T"))</f>
        <v/>
      </c>
      <c r="Y142" s="115" t="str">
        <f>IF(O142=1,"",RTD("cqg.rtd",,"StudyData", "(Vol("&amp;$E$19&amp;")when  (LocalYear("&amp;$E$19&amp;")="&amp;$D$8&amp;" AND LocalMonth("&amp;$E$19&amp;")="&amp;$C$8&amp;" AND LocalDay("&amp;$E$19&amp;")="&amp;$B$8&amp;" AND LocalHour("&amp;$E$19&amp;")="&amp;F142&amp;" AND LocalMinute("&amp;$E$19&amp;")="&amp;G142&amp;"))", "Bar", "", "Close", "5", "0", "", "", "","FALSE","T"))</f>
        <v/>
      </c>
      <c r="Z142" s="115" t="str">
        <f>IF(O142=1,"",RTD("cqg.rtd",,"StudyData", "(Vol("&amp;$E$20&amp;")when  (LocalYear("&amp;$E$20&amp;")="&amp;$D$9&amp;" AND LocalMonth("&amp;$E$20&amp;")="&amp;$C$9&amp;" AND LocalDay("&amp;$E$20&amp;")="&amp;$B$9&amp;" AND LocalHour("&amp;$E$20&amp;")="&amp;F142&amp;" AND LocalMinute("&amp;$E$20&amp;")="&amp;G142&amp;"))", "Bar", "", "Close", "5", "0", "", "", "","FALSE","T"))</f>
        <v/>
      </c>
      <c r="AA142" s="115" t="str">
        <f>IF(O142=1,"",RTD("cqg.rtd",,"StudyData", "(Vol("&amp;$E$21&amp;")when  (LocalYear("&amp;$E$21&amp;")="&amp;$D$10&amp;" AND LocalMonth("&amp;$E$21&amp;")="&amp;$C$10&amp;" AND LocalDay("&amp;$E$21&amp;")="&amp;$B$10&amp;" AND LocalHour("&amp;$E$21&amp;")="&amp;F142&amp;" AND LocalMinute("&amp;$E$21&amp;")="&amp;G142&amp;"))", "Bar", "", "Close", "5", "0", "", "", "","FALSE","T"))</f>
        <v/>
      </c>
      <c r="AB142" s="115" t="str">
        <f>IF(O142=1,"",RTD("cqg.rtd",,"StudyData", "(Vol("&amp;$E$21&amp;")when  (LocalYear("&amp;$E$21&amp;")="&amp;$D$11&amp;" AND LocalMonth("&amp;$E$21&amp;")="&amp;$C$11&amp;" AND LocalDay("&amp;$E$21&amp;")="&amp;$B$11&amp;" AND LocalHour("&amp;$E$21&amp;")="&amp;F142&amp;" AND LocalMinute("&amp;$E$21&amp;")="&amp;G142&amp;"))", "Bar", "", "Close", "5", "0", "", "", "","FALSE","T"))</f>
        <v/>
      </c>
      <c r="AC142" s="116" t="str">
        <f t="shared" si="23"/>
        <v/>
      </c>
      <c r="AE142" s="115" t="str">
        <f ca="1">IF($R142=1,SUM($S$1:S142),"")</f>
        <v/>
      </c>
      <c r="AF142" s="115" t="str">
        <f ca="1">IF($R142=1,SUM($T$1:T142),"")</f>
        <v/>
      </c>
      <c r="AG142" s="115" t="str">
        <f ca="1">IF($R142=1,SUM($U$1:U142),"")</f>
        <v/>
      </c>
      <c r="AH142" s="115" t="str">
        <f ca="1">IF($R142=1,SUM($V$1:V142),"")</f>
        <v/>
      </c>
      <c r="AI142" s="115" t="str">
        <f ca="1">IF($R142=1,SUM($W$1:W142),"")</f>
        <v/>
      </c>
      <c r="AJ142" s="115" t="str">
        <f ca="1">IF($R142=1,SUM($X$1:X142),"")</f>
        <v/>
      </c>
      <c r="AK142" s="115" t="str">
        <f ca="1">IF($R142=1,SUM($Y$1:Y142),"")</f>
        <v/>
      </c>
      <c r="AL142" s="115" t="str">
        <f ca="1">IF($R142=1,SUM($Z$1:Z142),"")</f>
        <v/>
      </c>
      <c r="AM142" s="115" t="str">
        <f ca="1">IF($R142=1,SUM($AA$1:AA142),"")</f>
        <v/>
      </c>
      <c r="AN142" s="115" t="str">
        <f ca="1">IF($R142=1,SUM($AB$1:AB142),"")</f>
        <v/>
      </c>
      <c r="AO142" s="115" t="str">
        <f ca="1">IF($R142=1,SUM($AC$1:AC142),"")</f>
        <v/>
      </c>
      <c r="AQ142" s="120" t="str">
        <f t="shared" si="28"/>
        <v>19:05</v>
      </c>
    </row>
    <row r="143" spans="6:43" x14ac:dyDescent="0.3">
      <c r="F143" s="115">
        <f t="shared" si="29"/>
        <v>19</v>
      </c>
      <c r="G143" s="117">
        <f t="shared" si="24"/>
        <v>10</v>
      </c>
      <c r="H143" s="118">
        <f t="shared" si="25"/>
        <v>0.79861111111111116</v>
      </c>
      <c r="K143" s="116" t="str">
        <f xml:space="preserve"> IF(O143=1,"",RTD("cqg.rtd",,"StudyData",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/>
      </c>
      <c r="L143" s="116" t="e">
        <f>IF(K143="",NA(),RTD("cqg.rtd",,"StudyData", "(Vol("&amp;$E$12&amp;")when  (LocalYear("&amp;$E$12&amp;")="&amp;$D$1&amp;" AND LocalMonth("&amp;$E$12&amp;")="&amp;$C$1&amp;" AND LocalDay("&amp;$E$12&amp;")="&amp;$B$1&amp;" AND LocalHour("&amp;$E$12&amp;")="&amp;F143&amp;" AND LocalMinute("&amp;$E$12&amp;")="&amp;G143&amp;"))", "Bar", "", "Close", "5", "0", "", "", "","FALSE","T"))</f>
        <v>#N/A</v>
      </c>
      <c r="O143" s="115">
        <f t="shared" si="26"/>
        <v>1</v>
      </c>
      <c r="R143" s="115">
        <f t="shared" ca="1" si="27"/>
        <v>1.1069999999999882</v>
      </c>
      <c r="S143" s="115" t="str">
        <f>IF(O143=1,"",RTD("cqg.rtd",,"StudyData", "(Vol("&amp;$E$13&amp;")when  (LocalYear("&amp;$E$13&amp;")="&amp;$D$2&amp;" AND LocalMonth("&amp;$E$13&amp;")="&amp;$C$2&amp;" AND LocalDay("&amp;$E$13&amp;")="&amp;$B$2&amp;" AND LocalHour("&amp;$E$13&amp;")="&amp;F143&amp;" AND LocalMinute("&amp;$E$13&amp;")="&amp;G143&amp;"))", "Bar", "", "Close", "5", "0", "", "", "","FALSE","T"))</f>
        <v/>
      </c>
      <c r="T143" s="115" t="str">
        <f>IF(O143=1,"",RTD("cqg.rtd",,"StudyData", "(Vol("&amp;$E$14&amp;")when  (LocalYear("&amp;$E$14&amp;")="&amp;$D$3&amp;" AND LocalMonth("&amp;$E$14&amp;")="&amp;$C$3&amp;" AND LocalDay("&amp;$E$14&amp;")="&amp;$B$3&amp;" AND LocalHour("&amp;$E$14&amp;")="&amp;F143&amp;" AND LocalMinute("&amp;$E$14&amp;")="&amp;G143&amp;"))", "Bar", "", "Close", "5", "0", "", "", "","FALSE","T"))</f>
        <v/>
      </c>
      <c r="U143" s="115" t="str">
        <f>IF(O143=1,"",RTD("cqg.rtd",,"StudyData", "(Vol("&amp;$E$15&amp;")when  (LocalYear("&amp;$E$15&amp;")="&amp;$D$4&amp;" AND LocalMonth("&amp;$E$15&amp;")="&amp;$C$4&amp;" AND LocalDay("&amp;$E$15&amp;")="&amp;$B$4&amp;" AND LocalHour("&amp;$E$15&amp;")="&amp;F143&amp;" AND LocalMinute("&amp;$E$15&amp;")="&amp;G143&amp;"))", "Bar", "", "Close", "5", "0", "", "", "","FALSE","T"))</f>
        <v/>
      </c>
      <c r="V143" s="115" t="str">
        <f>IF(O143=1,"",RTD("cqg.rtd",,"StudyData", "(Vol("&amp;$E$16&amp;")when  (LocalYear("&amp;$E$16&amp;")="&amp;$D$5&amp;" AND LocalMonth("&amp;$E$16&amp;")="&amp;$C$5&amp;" AND LocalDay("&amp;$E$16&amp;")="&amp;$B$5&amp;" AND LocalHour("&amp;$E$16&amp;")="&amp;F143&amp;" AND LocalMinute("&amp;$E$16&amp;")="&amp;G143&amp;"))", "Bar", "", "Close", "5", "0", "", "", "","FALSE","T"))</f>
        <v/>
      </c>
      <c r="W143" s="115" t="str">
        <f>IF(O143=1,"",RTD("cqg.rtd",,"StudyData", "(Vol("&amp;$E$17&amp;")when  (LocalYear("&amp;$E$17&amp;")="&amp;$D$6&amp;" AND LocalMonth("&amp;$E$17&amp;")="&amp;$C$6&amp;" AND LocalDay("&amp;$E$17&amp;")="&amp;$B$6&amp;" AND LocalHour("&amp;$E$17&amp;")="&amp;F143&amp;" AND LocalMinute("&amp;$E$17&amp;")="&amp;G143&amp;"))", "Bar", "", "Close", "5", "0", "", "", "","FALSE","T"))</f>
        <v/>
      </c>
      <c r="X143" s="115" t="str">
        <f>IF(O143=1,"",RTD("cqg.rtd",,"StudyData", "(Vol("&amp;$E$18&amp;")when  (LocalYear("&amp;$E$18&amp;")="&amp;$D$7&amp;" AND LocalMonth("&amp;$E$18&amp;")="&amp;$C$7&amp;" AND LocalDay("&amp;$E$18&amp;")="&amp;$B$7&amp;" AND LocalHour("&amp;$E$18&amp;")="&amp;F143&amp;" AND LocalMinute("&amp;$E$18&amp;")="&amp;G143&amp;"))", "Bar", "", "Close", "5", "0", "", "", "","FALSE","T"))</f>
        <v/>
      </c>
      <c r="Y143" s="115" t="str">
        <f>IF(O143=1,"",RTD("cqg.rtd",,"StudyData", "(Vol("&amp;$E$19&amp;")when  (LocalYear("&amp;$E$19&amp;")="&amp;$D$8&amp;" AND LocalMonth("&amp;$E$19&amp;")="&amp;$C$8&amp;" AND LocalDay("&amp;$E$19&amp;")="&amp;$B$8&amp;" AND LocalHour("&amp;$E$19&amp;")="&amp;F143&amp;" AND LocalMinute("&amp;$E$19&amp;")="&amp;G143&amp;"))", "Bar", "", "Close", "5", "0", "", "", "","FALSE","T"))</f>
        <v/>
      </c>
      <c r="Z143" s="115" t="str">
        <f>IF(O143=1,"",RTD("cqg.rtd",,"StudyData", "(Vol("&amp;$E$20&amp;")when  (LocalYear("&amp;$E$20&amp;")="&amp;$D$9&amp;" AND LocalMonth("&amp;$E$20&amp;")="&amp;$C$9&amp;" AND LocalDay("&amp;$E$20&amp;")="&amp;$B$9&amp;" AND LocalHour("&amp;$E$20&amp;")="&amp;F143&amp;" AND LocalMinute("&amp;$E$20&amp;")="&amp;G143&amp;"))", "Bar", "", "Close", "5", "0", "", "", "","FALSE","T"))</f>
        <v/>
      </c>
      <c r="AA143" s="115" t="str">
        <f>IF(O143=1,"",RTD("cqg.rtd",,"StudyData", "(Vol("&amp;$E$21&amp;")when  (LocalYear("&amp;$E$21&amp;")="&amp;$D$10&amp;" AND LocalMonth("&amp;$E$21&amp;")="&amp;$C$10&amp;" AND LocalDay("&amp;$E$21&amp;")="&amp;$B$10&amp;" AND LocalHour("&amp;$E$21&amp;")="&amp;F143&amp;" AND LocalMinute("&amp;$E$21&amp;")="&amp;G143&amp;"))", "Bar", "", "Close", "5", "0", "", "", "","FALSE","T"))</f>
        <v/>
      </c>
      <c r="AB143" s="115" t="str">
        <f>IF(O143=1,"",RTD("cqg.rtd",,"StudyData", "(Vol("&amp;$E$21&amp;")when  (LocalYear("&amp;$E$21&amp;")="&amp;$D$11&amp;" AND LocalMonth("&amp;$E$21&amp;")="&amp;$C$11&amp;" AND LocalDay("&amp;$E$21&amp;")="&amp;$B$11&amp;" AND LocalHour("&amp;$E$21&amp;")="&amp;F143&amp;" AND LocalMinute("&amp;$E$21&amp;")="&amp;G143&amp;"))", "Bar", "", "Close", "5", "0", "", "", "","FALSE","T"))</f>
        <v/>
      </c>
      <c r="AC143" s="116" t="str">
        <f t="shared" si="23"/>
        <v/>
      </c>
      <c r="AE143" s="115" t="str">
        <f ca="1">IF($R143=1,SUM($S$1:S143),"")</f>
        <v/>
      </c>
      <c r="AF143" s="115" t="str">
        <f ca="1">IF($R143=1,SUM($T$1:T143),"")</f>
        <v/>
      </c>
      <c r="AG143" s="115" t="str">
        <f ca="1">IF($R143=1,SUM($U$1:U143),"")</f>
        <v/>
      </c>
      <c r="AH143" s="115" t="str">
        <f ca="1">IF($R143=1,SUM($V$1:V143),"")</f>
        <v/>
      </c>
      <c r="AI143" s="115" t="str">
        <f ca="1">IF($R143=1,SUM($W$1:W143),"")</f>
        <v/>
      </c>
      <c r="AJ143" s="115" t="str">
        <f ca="1">IF($R143=1,SUM($X$1:X143),"")</f>
        <v/>
      </c>
      <c r="AK143" s="115" t="str">
        <f ca="1">IF($R143=1,SUM($Y$1:Y143),"")</f>
        <v/>
      </c>
      <c r="AL143" s="115" t="str">
        <f ca="1">IF($R143=1,SUM($Z$1:Z143),"")</f>
        <v/>
      </c>
      <c r="AM143" s="115" t="str">
        <f ca="1">IF($R143=1,SUM($AA$1:AA143),"")</f>
        <v/>
      </c>
      <c r="AN143" s="115" t="str">
        <f ca="1">IF($R143=1,SUM($AB$1:AB143),"")</f>
        <v/>
      </c>
      <c r="AO143" s="115" t="str">
        <f ca="1">IF($R143=1,SUM($AC$1:AC143),"")</f>
        <v/>
      </c>
      <c r="AQ143" s="120" t="str">
        <f t="shared" si="28"/>
        <v>19:10</v>
      </c>
    </row>
    <row r="144" spans="6:43" x14ac:dyDescent="0.3">
      <c r="F144" s="115">
        <f t="shared" si="29"/>
        <v>19</v>
      </c>
      <c r="G144" s="117">
        <f t="shared" si="24"/>
        <v>15</v>
      </c>
      <c r="H144" s="118">
        <f t="shared" si="25"/>
        <v>0.80208333333333337</v>
      </c>
      <c r="K144" s="116" t="str">
        <f xml:space="preserve"> IF(O144=1,"",RTD("cqg.rtd",,"StudyData",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/>
      </c>
      <c r="L144" s="116" t="e">
        <f>IF(K144="",NA(),RTD("cqg.rtd",,"StudyData", "(Vol("&amp;$E$12&amp;")when  (LocalYear("&amp;$E$12&amp;")="&amp;$D$1&amp;" AND LocalMonth("&amp;$E$12&amp;")="&amp;$C$1&amp;" AND LocalDay("&amp;$E$12&amp;")="&amp;$B$1&amp;" AND LocalHour("&amp;$E$12&amp;")="&amp;F144&amp;" AND LocalMinute("&amp;$E$12&amp;")="&amp;G144&amp;"))", "Bar", "", "Close", "5", "0", "", "", "","FALSE","T"))</f>
        <v>#N/A</v>
      </c>
      <c r="O144" s="115">
        <f t="shared" si="26"/>
        <v>1</v>
      </c>
      <c r="R144" s="115">
        <f t="shared" ca="1" si="27"/>
        <v>1.1079999999999881</v>
      </c>
      <c r="S144" s="115" t="str">
        <f>IF(O144=1,"",RTD("cqg.rtd",,"StudyData", "(Vol("&amp;$E$13&amp;")when  (LocalYear("&amp;$E$13&amp;")="&amp;$D$2&amp;" AND LocalMonth("&amp;$E$13&amp;")="&amp;$C$2&amp;" AND LocalDay("&amp;$E$13&amp;")="&amp;$B$2&amp;" AND LocalHour("&amp;$E$13&amp;")="&amp;F144&amp;" AND LocalMinute("&amp;$E$13&amp;")="&amp;G144&amp;"))", "Bar", "", "Close", "5", "0", "", "", "","FALSE","T"))</f>
        <v/>
      </c>
      <c r="T144" s="115" t="str">
        <f>IF(O144=1,"",RTD("cqg.rtd",,"StudyData", "(Vol("&amp;$E$14&amp;")when  (LocalYear("&amp;$E$14&amp;")="&amp;$D$3&amp;" AND LocalMonth("&amp;$E$14&amp;")="&amp;$C$3&amp;" AND LocalDay("&amp;$E$14&amp;")="&amp;$B$3&amp;" AND LocalHour("&amp;$E$14&amp;")="&amp;F144&amp;" AND LocalMinute("&amp;$E$14&amp;")="&amp;G144&amp;"))", "Bar", "", "Close", "5", "0", "", "", "","FALSE","T"))</f>
        <v/>
      </c>
      <c r="U144" s="115" t="str">
        <f>IF(O144=1,"",RTD("cqg.rtd",,"StudyData", "(Vol("&amp;$E$15&amp;")when  (LocalYear("&amp;$E$15&amp;")="&amp;$D$4&amp;" AND LocalMonth("&amp;$E$15&amp;")="&amp;$C$4&amp;" AND LocalDay("&amp;$E$15&amp;")="&amp;$B$4&amp;" AND LocalHour("&amp;$E$15&amp;")="&amp;F144&amp;" AND LocalMinute("&amp;$E$15&amp;")="&amp;G144&amp;"))", "Bar", "", "Close", "5", "0", "", "", "","FALSE","T"))</f>
        <v/>
      </c>
      <c r="V144" s="115" t="str">
        <f>IF(O144=1,"",RTD("cqg.rtd",,"StudyData", "(Vol("&amp;$E$16&amp;")when  (LocalYear("&amp;$E$16&amp;")="&amp;$D$5&amp;" AND LocalMonth("&amp;$E$16&amp;")="&amp;$C$5&amp;" AND LocalDay("&amp;$E$16&amp;")="&amp;$B$5&amp;" AND LocalHour("&amp;$E$16&amp;")="&amp;F144&amp;" AND LocalMinute("&amp;$E$16&amp;")="&amp;G144&amp;"))", "Bar", "", "Close", "5", "0", "", "", "","FALSE","T"))</f>
        <v/>
      </c>
      <c r="W144" s="115" t="str">
        <f>IF(O144=1,"",RTD("cqg.rtd",,"StudyData", "(Vol("&amp;$E$17&amp;")when  (LocalYear("&amp;$E$17&amp;")="&amp;$D$6&amp;" AND LocalMonth("&amp;$E$17&amp;")="&amp;$C$6&amp;" AND LocalDay("&amp;$E$17&amp;")="&amp;$B$6&amp;" AND LocalHour("&amp;$E$17&amp;")="&amp;F144&amp;" AND LocalMinute("&amp;$E$17&amp;")="&amp;G144&amp;"))", "Bar", "", "Close", "5", "0", "", "", "","FALSE","T"))</f>
        <v/>
      </c>
      <c r="X144" s="115" t="str">
        <f>IF(O144=1,"",RTD("cqg.rtd",,"StudyData", "(Vol("&amp;$E$18&amp;")when  (LocalYear("&amp;$E$18&amp;")="&amp;$D$7&amp;" AND LocalMonth("&amp;$E$18&amp;")="&amp;$C$7&amp;" AND LocalDay("&amp;$E$18&amp;")="&amp;$B$7&amp;" AND LocalHour("&amp;$E$18&amp;")="&amp;F144&amp;" AND LocalMinute("&amp;$E$18&amp;")="&amp;G144&amp;"))", "Bar", "", "Close", "5", "0", "", "", "","FALSE","T"))</f>
        <v/>
      </c>
      <c r="Y144" s="115" t="str">
        <f>IF(O144=1,"",RTD("cqg.rtd",,"StudyData", "(Vol("&amp;$E$19&amp;")when  (LocalYear("&amp;$E$19&amp;")="&amp;$D$8&amp;" AND LocalMonth("&amp;$E$19&amp;")="&amp;$C$8&amp;" AND LocalDay("&amp;$E$19&amp;")="&amp;$B$8&amp;" AND LocalHour("&amp;$E$19&amp;")="&amp;F144&amp;" AND LocalMinute("&amp;$E$19&amp;")="&amp;G144&amp;"))", "Bar", "", "Close", "5", "0", "", "", "","FALSE","T"))</f>
        <v/>
      </c>
      <c r="Z144" s="115" t="str">
        <f>IF(O144=1,"",RTD("cqg.rtd",,"StudyData", "(Vol("&amp;$E$20&amp;")when  (LocalYear("&amp;$E$20&amp;")="&amp;$D$9&amp;" AND LocalMonth("&amp;$E$20&amp;")="&amp;$C$9&amp;" AND LocalDay("&amp;$E$20&amp;")="&amp;$B$9&amp;" AND LocalHour("&amp;$E$20&amp;")="&amp;F144&amp;" AND LocalMinute("&amp;$E$20&amp;")="&amp;G144&amp;"))", "Bar", "", "Close", "5", "0", "", "", "","FALSE","T"))</f>
        <v/>
      </c>
      <c r="AA144" s="115" t="str">
        <f>IF(O144=1,"",RTD("cqg.rtd",,"StudyData", "(Vol("&amp;$E$21&amp;")when  (LocalYear("&amp;$E$21&amp;")="&amp;$D$10&amp;" AND LocalMonth("&amp;$E$21&amp;")="&amp;$C$10&amp;" AND LocalDay("&amp;$E$21&amp;")="&amp;$B$10&amp;" AND LocalHour("&amp;$E$21&amp;")="&amp;F144&amp;" AND LocalMinute("&amp;$E$21&amp;")="&amp;G144&amp;"))", "Bar", "", "Close", "5", "0", "", "", "","FALSE","T"))</f>
        <v/>
      </c>
      <c r="AB144" s="115" t="str">
        <f>IF(O144=1,"",RTD("cqg.rtd",,"StudyData", "(Vol("&amp;$E$21&amp;")when  (LocalYear("&amp;$E$21&amp;")="&amp;$D$11&amp;" AND LocalMonth("&amp;$E$21&amp;")="&amp;$C$11&amp;" AND LocalDay("&amp;$E$21&amp;")="&amp;$B$11&amp;" AND LocalHour("&amp;$E$21&amp;")="&amp;F144&amp;" AND LocalMinute("&amp;$E$21&amp;")="&amp;G144&amp;"))", "Bar", "", "Close", "5", "0", "", "", "","FALSE","T"))</f>
        <v/>
      </c>
      <c r="AC144" s="116" t="str">
        <f t="shared" si="23"/>
        <v/>
      </c>
      <c r="AE144" s="115" t="str">
        <f ca="1">IF($R144=1,SUM($S$1:S144),"")</f>
        <v/>
      </c>
      <c r="AF144" s="115" t="str">
        <f ca="1">IF($R144=1,SUM($T$1:T144),"")</f>
        <v/>
      </c>
      <c r="AG144" s="115" t="str">
        <f ca="1">IF($R144=1,SUM($U$1:U144),"")</f>
        <v/>
      </c>
      <c r="AH144" s="115" t="str">
        <f ca="1">IF($R144=1,SUM($V$1:V144),"")</f>
        <v/>
      </c>
      <c r="AI144" s="115" t="str">
        <f ca="1">IF($R144=1,SUM($W$1:W144),"")</f>
        <v/>
      </c>
      <c r="AJ144" s="115" t="str">
        <f ca="1">IF($R144=1,SUM($X$1:X144),"")</f>
        <v/>
      </c>
      <c r="AK144" s="115" t="str">
        <f ca="1">IF($R144=1,SUM($Y$1:Y144),"")</f>
        <v/>
      </c>
      <c r="AL144" s="115" t="str">
        <f ca="1">IF($R144=1,SUM($Z$1:Z144),"")</f>
        <v/>
      </c>
      <c r="AM144" s="115" t="str">
        <f ca="1">IF($R144=1,SUM($AA$1:AA144),"")</f>
        <v/>
      </c>
      <c r="AN144" s="115" t="str">
        <f ca="1">IF($R144=1,SUM($AB$1:AB144),"")</f>
        <v/>
      </c>
      <c r="AO144" s="115" t="str">
        <f ca="1">IF($R144=1,SUM($AC$1:AC144),"")</f>
        <v/>
      </c>
      <c r="AQ144" s="120" t="str">
        <f t="shared" si="28"/>
        <v>19:15</v>
      </c>
    </row>
    <row r="145" spans="6:43" x14ac:dyDescent="0.3">
      <c r="F145" s="115">
        <f t="shared" si="29"/>
        <v>19</v>
      </c>
      <c r="G145" s="117">
        <f t="shared" si="24"/>
        <v>20</v>
      </c>
      <c r="H145" s="118">
        <f t="shared" si="25"/>
        <v>0.80555555555555547</v>
      </c>
      <c r="K145" s="116" t="str">
        <f xml:space="preserve"> IF(O145=1,"",RTD("cqg.rtd",,"StudyData",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/>
      </c>
      <c r="L145" s="116" t="e">
        <f>IF(K145="",NA(),RTD("cqg.rtd",,"StudyData", "(Vol("&amp;$E$12&amp;")when  (LocalYear("&amp;$E$12&amp;")="&amp;$D$1&amp;" AND LocalMonth("&amp;$E$12&amp;")="&amp;$C$1&amp;" AND LocalDay("&amp;$E$12&amp;")="&amp;$B$1&amp;" AND LocalHour("&amp;$E$12&amp;")="&amp;F145&amp;" AND LocalMinute("&amp;$E$12&amp;")="&amp;G145&amp;"))", "Bar", "", "Close", "5", "0", "", "", "","FALSE","T"))</f>
        <v>#N/A</v>
      </c>
      <c r="O145" s="115">
        <f t="shared" si="26"/>
        <v>1</v>
      </c>
      <c r="R145" s="115">
        <f t="shared" ca="1" si="27"/>
        <v>1.108999999999988</v>
      </c>
      <c r="S145" s="115" t="str">
        <f>IF(O145=1,"",RTD("cqg.rtd",,"StudyData", "(Vol("&amp;$E$13&amp;")when  (LocalYear("&amp;$E$13&amp;")="&amp;$D$2&amp;" AND LocalMonth("&amp;$E$13&amp;")="&amp;$C$2&amp;" AND LocalDay("&amp;$E$13&amp;")="&amp;$B$2&amp;" AND LocalHour("&amp;$E$13&amp;")="&amp;F145&amp;" AND LocalMinute("&amp;$E$13&amp;")="&amp;G145&amp;"))", "Bar", "", "Close", "5", "0", "", "", "","FALSE","T"))</f>
        <v/>
      </c>
      <c r="T145" s="115" t="str">
        <f>IF(O145=1,"",RTD("cqg.rtd",,"StudyData", "(Vol("&amp;$E$14&amp;")when  (LocalYear("&amp;$E$14&amp;")="&amp;$D$3&amp;" AND LocalMonth("&amp;$E$14&amp;")="&amp;$C$3&amp;" AND LocalDay("&amp;$E$14&amp;")="&amp;$B$3&amp;" AND LocalHour("&amp;$E$14&amp;")="&amp;F145&amp;" AND LocalMinute("&amp;$E$14&amp;")="&amp;G145&amp;"))", "Bar", "", "Close", "5", "0", "", "", "","FALSE","T"))</f>
        <v/>
      </c>
      <c r="U145" s="115" t="str">
        <f>IF(O145=1,"",RTD("cqg.rtd",,"StudyData", "(Vol("&amp;$E$15&amp;")when  (LocalYear("&amp;$E$15&amp;")="&amp;$D$4&amp;" AND LocalMonth("&amp;$E$15&amp;")="&amp;$C$4&amp;" AND LocalDay("&amp;$E$15&amp;")="&amp;$B$4&amp;" AND LocalHour("&amp;$E$15&amp;")="&amp;F145&amp;" AND LocalMinute("&amp;$E$15&amp;")="&amp;G145&amp;"))", "Bar", "", "Close", "5", "0", "", "", "","FALSE","T"))</f>
        <v/>
      </c>
      <c r="V145" s="115" t="str">
        <f>IF(O145=1,"",RTD("cqg.rtd",,"StudyData", "(Vol("&amp;$E$16&amp;")when  (LocalYear("&amp;$E$16&amp;")="&amp;$D$5&amp;" AND LocalMonth("&amp;$E$16&amp;")="&amp;$C$5&amp;" AND LocalDay("&amp;$E$16&amp;")="&amp;$B$5&amp;" AND LocalHour("&amp;$E$16&amp;")="&amp;F145&amp;" AND LocalMinute("&amp;$E$16&amp;")="&amp;G145&amp;"))", "Bar", "", "Close", "5", "0", "", "", "","FALSE","T"))</f>
        <v/>
      </c>
      <c r="W145" s="115" t="str">
        <f>IF(O145=1,"",RTD("cqg.rtd",,"StudyData", "(Vol("&amp;$E$17&amp;")when  (LocalYear("&amp;$E$17&amp;")="&amp;$D$6&amp;" AND LocalMonth("&amp;$E$17&amp;")="&amp;$C$6&amp;" AND LocalDay("&amp;$E$17&amp;")="&amp;$B$6&amp;" AND LocalHour("&amp;$E$17&amp;")="&amp;F145&amp;" AND LocalMinute("&amp;$E$17&amp;")="&amp;G145&amp;"))", "Bar", "", "Close", "5", "0", "", "", "","FALSE","T"))</f>
        <v/>
      </c>
      <c r="X145" s="115" t="str">
        <f>IF(O145=1,"",RTD("cqg.rtd",,"StudyData", "(Vol("&amp;$E$18&amp;")when  (LocalYear("&amp;$E$18&amp;")="&amp;$D$7&amp;" AND LocalMonth("&amp;$E$18&amp;")="&amp;$C$7&amp;" AND LocalDay("&amp;$E$18&amp;")="&amp;$B$7&amp;" AND LocalHour("&amp;$E$18&amp;")="&amp;F145&amp;" AND LocalMinute("&amp;$E$18&amp;")="&amp;G145&amp;"))", "Bar", "", "Close", "5", "0", "", "", "","FALSE","T"))</f>
        <v/>
      </c>
      <c r="Y145" s="115" t="str">
        <f>IF(O145=1,"",RTD("cqg.rtd",,"StudyData", "(Vol("&amp;$E$19&amp;")when  (LocalYear("&amp;$E$19&amp;")="&amp;$D$8&amp;" AND LocalMonth("&amp;$E$19&amp;")="&amp;$C$8&amp;" AND LocalDay("&amp;$E$19&amp;")="&amp;$B$8&amp;" AND LocalHour("&amp;$E$19&amp;")="&amp;F145&amp;" AND LocalMinute("&amp;$E$19&amp;")="&amp;G145&amp;"))", "Bar", "", "Close", "5", "0", "", "", "","FALSE","T"))</f>
        <v/>
      </c>
      <c r="Z145" s="115" t="str">
        <f>IF(O145=1,"",RTD("cqg.rtd",,"StudyData", "(Vol("&amp;$E$20&amp;")when  (LocalYear("&amp;$E$20&amp;")="&amp;$D$9&amp;" AND LocalMonth("&amp;$E$20&amp;")="&amp;$C$9&amp;" AND LocalDay("&amp;$E$20&amp;")="&amp;$B$9&amp;" AND LocalHour("&amp;$E$20&amp;")="&amp;F145&amp;" AND LocalMinute("&amp;$E$20&amp;")="&amp;G145&amp;"))", "Bar", "", "Close", "5", "0", "", "", "","FALSE","T"))</f>
        <v/>
      </c>
      <c r="AA145" s="115" t="str">
        <f>IF(O145=1,"",RTD("cqg.rtd",,"StudyData", "(Vol("&amp;$E$21&amp;")when  (LocalYear("&amp;$E$21&amp;")="&amp;$D$10&amp;" AND LocalMonth("&amp;$E$21&amp;")="&amp;$C$10&amp;" AND LocalDay("&amp;$E$21&amp;")="&amp;$B$10&amp;" AND LocalHour("&amp;$E$21&amp;")="&amp;F145&amp;" AND LocalMinute("&amp;$E$21&amp;")="&amp;G145&amp;"))", "Bar", "", "Close", "5", "0", "", "", "","FALSE","T"))</f>
        <v/>
      </c>
      <c r="AB145" s="115" t="str">
        <f>IF(O145=1,"",RTD("cqg.rtd",,"StudyData", "(Vol("&amp;$E$21&amp;")when  (LocalYear("&amp;$E$21&amp;")="&amp;$D$11&amp;" AND LocalMonth("&amp;$E$21&amp;")="&amp;$C$11&amp;" AND LocalDay("&amp;$E$21&amp;")="&amp;$B$11&amp;" AND LocalHour("&amp;$E$21&amp;")="&amp;F145&amp;" AND LocalMinute("&amp;$E$21&amp;")="&amp;G145&amp;"))", "Bar", "", "Close", "5", "0", "", "", "","FALSE","T"))</f>
        <v/>
      </c>
      <c r="AC145" s="116" t="str">
        <f t="shared" si="23"/>
        <v/>
      </c>
      <c r="AE145" s="115" t="str">
        <f ca="1">IF($R145=1,SUM($S$1:S145),"")</f>
        <v/>
      </c>
      <c r="AF145" s="115" t="str">
        <f ca="1">IF($R145=1,SUM($T$1:T145),"")</f>
        <v/>
      </c>
      <c r="AG145" s="115" t="str">
        <f ca="1">IF($R145=1,SUM($U$1:U145),"")</f>
        <v/>
      </c>
      <c r="AH145" s="115" t="str">
        <f ca="1">IF($R145=1,SUM($V$1:V145),"")</f>
        <v/>
      </c>
      <c r="AI145" s="115" t="str">
        <f ca="1">IF($R145=1,SUM($W$1:W145),"")</f>
        <v/>
      </c>
      <c r="AJ145" s="115" t="str">
        <f ca="1">IF($R145=1,SUM($X$1:X145),"")</f>
        <v/>
      </c>
      <c r="AK145" s="115" t="str">
        <f ca="1">IF($R145=1,SUM($Y$1:Y145),"")</f>
        <v/>
      </c>
      <c r="AL145" s="115" t="str">
        <f ca="1">IF($R145=1,SUM($Z$1:Z145),"")</f>
        <v/>
      </c>
      <c r="AM145" s="115" t="str">
        <f ca="1">IF($R145=1,SUM($AA$1:AA145),"")</f>
        <v/>
      </c>
      <c r="AN145" s="115" t="str">
        <f ca="1">IF($R145=1,SUM($AB$1:AB145),"")</f>
        <v/>
      </c>
      <c r="AO145" s="115" t="str">
        <f ca="1">IF($R145=1,SUM($AC$1:AC145),"")</f>
        <v/>
      </c>
      <c r="AQ145" s="120" t="str">
        <f t="shared" si="28"/>
        <v>19:20</v>
      </c>
    </row>
    <row r="146" spans="6:43" x14ac:dyDescent="0.3">
      <c r="F146" s="115">
        <f t="shared" si="29"/>
        <v>19</v>
      </c>
      <c r="G146" s="117">
        <f t="shared" si="24"/>
        <v>25</v>
      </c>
      <c r="H146" s="118">
        <f t="shared" si="25"/>
        <v>0.80902777777777779</v>
      </c>
      <c r="K146" s="116" t="str">
        <f xml:space="preserve"> IF(O146=1,"",RTD("cqg.rtd",,"StudyData",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/>
      </c>
      <c r="L146" s="116" t="e">
        <f>IF(K146="",NA(),RTD("cqg.rtd",,"StudyData", "(Vol("&amp;$E$12&amp;")when  (LocalYear("&amp;$E$12&amp;")="&amp;$D$1&amp;" AND LocalMonth("&amp;$E$12&amp;")="&amp;$C$1&amp;" AND LocalDay("&amp;$E$12&amp;")="&amp;$B$1&amp;" AND LocalHour("&amp;$E$12&amp;")="&amp;F146&amp;" AND LocalMinute("&amp;$E$12&amp;")="&amp;G146&amp;"))", "Bar", "", "Close", "5", "0", "", "", "","FALSE","T"))</f>
        <v>#N/A</v>
      </c>
      <c r="O146" s="115">
        <f t="shared" si="26"/>
        <v>1</v>
      </c>
      <c r="R146" s="115">
        <f t="shared" ca="1" si="27"/>
        <v>1.1099999999999879</v>
      </c>
      <c r="S146" s="115" t="str">
        <f>IF(O146=1,"",RTD("cqg.rtd",,"StudyData", "(Vol("&amp;$E$13&amp;")when  (LocalYear("&amp;$E$13&amp;")="&amp;$D$2&amp;" AND LocalMonth("&amp;$E$13&amp;")="&amp;$C$2&amp;" AND LocalDay("&amp;$E$13&amp;")="&amp;$B$2&amp;" AND LocalHour("&amp;$E$13&amp;")="&amp;F146&amp;" AND LocalMinute("&amp;$E$13&amp;")="&amp;G146&amp;"))", "Bar", "", "Close", "5", "0", "", "", "","FALSE","T"))</f>
        <v/>
      </c>
      <c r="T146" s="115" t="str">
        <f>IF(O146=1,"",RTD("cqg.rtd",,"StudyData", "(Vol("&amp;$E$14&amp;")when  (LocalYear("&amp;$E$14&amp;")="&amp;$D$3&amp;" AND LocalMonth("&amp;$E$14&amp;")="&amp;$C$3&amp;" AND LocalDay("&amp;$E$14&amp;")="&amp;$B$3&amp;" AND LocalHour("&amp;$E$14&amp;")="&amp;F146&amp;" AND LocalMinute("&amp;$E$14&amp;")="&amp;G146&amp;"))", "Bar", "", "Close", "5", "0", "", "", "","FALSE","T"))</f>
        <v/>
      </c>
      <c r="U146" s="115" t="str">
        <f>IF(O146=1,"",RTD("cqg.rtd",,"StudyData", "(Vol("&amp;$E$15&amp;")when  (LocalYear("&amp;$E$15&amp;")="&amp;$D$4&amp;" AND LocalMonth("&amp;$E$15&amp;")="&amp;$C$4&amp;" AND LocalDay("&amp;$E$15&amp;")="&amp;$B$4&amp;" AND LocalHour("&amp;$E$15&amp;")="&amp;F146&amp;" AND LocalMinute("&amp;$E$15&amp;")="&amp;G146&amp;"))", "Bar", "", "Close", "5", "0", "", "", "","FALSE","T"))</f>
        <v/>
      </c>
      <c r="V146" s="115" t="str">
        <f>IF(O146=1,"",RTD("cqg.rtd",,"StudyData", "(Vol("&amp;$E$16&amp;")when  (LocalYear("&amp;$E$16&amp;")="&amp;$D$5&amp;" AND LocalMonth("&amp;$E$16&amp;")="&amp;$C$5&amp;" AND LocalDay("&amp;$E$16&amp;")="&amp;$B$5&amp;" AND LocalHour("&amp;$E$16&amp;")="&amp;F146&amp;" AND LocalMinute("&amp;$E$16&amp;")="&amp;G146&amp;"))", "Bar", "", "Close", "5", "0", "", "", "","FALSE","T"))</f>
        <v/>
      </c>
      <c r="W146" s="115" t="str">
        <f>IF(O146=1,"",RTD("cqg.rtd",,"StudyData", "(Vol("&amp;$E$17&amp;")when  (LocalYear("&amp;$E$17&amp;")="&amp;$D$6&amp;" AND LocalMonth("&amp;$E$17&amp;")="&amp;$C$6&amp;" AND LocalDay("&amp;$E$17&amp;")="&amp;$B$6&amp;" AND LocalHour("&amp;$E$17&amp;")="&amp;F146&amp;" AND LocalMinute("&amp;$E$17&amp;")="&amp;G146&amp;"))", "Bar", "", "Close", "5", "0", "", "", "","FALSE","T"))</f>
        <v/>
      </c>
      <c r="X146" s="115" t="str">
        <f>IF(O146=1,"",RTD("cqg.rtd",,"StudyData", "(Vol("&amp;$E$18&amp;")when  (LocalYear("&amp;$E$18&amp;")="&amp;$D$7&amp;" AND LocalMonth("&amp;$E$18&amp;")="&amp;$C$7&amp;" AND LocalDay("&amp;$E$18&amp;")="&amp;$B$7&amp;" AND LocalHour("&amp;$E$18&amp;")="&amp;F146&amp;" AND LocalMinute("&amp;$E$18&amp;")="&amp;G146&amp;"))", "Bar", "", "Close", "5", "0", "", "", "","FALSE","T"))</f>
        <v/>
      </c>
      <c r="Y146" s="115" t="str">
        <f>IF(O146=1,"",RTD("cqg.rtd",,"StudyData", "(Vol("&amp;$E$19&amp;")when  (LocalYear("&amp;$E$19&amp;")="&amp;$D$8&amp;" AND LocalMonth("&amp;$E$19&amp;")="&amp;$C$8&amp;" AND LocalDay("&amp;$E$19&amp;")="&amp;$B$8&amp;" AND LocalHour("&amp;$E$19&amp;")="&amp;F146&amp;" AND LocalMinute("&amp;$E$19&amp;")="&amp;G146&amp;"))", "Bar", "", "Close", "5", "0", "", "", "","FALSE","T"))</f>
        <v/>
      </c>
      <c r="Z146" s="115" t="str">
        <f>IF(O146=1,"",RTD("cqg.rtd",,"StudyData", "(Vol("&amp;$E$20&amp;")when  (LocalYear("&amp;$E$20&amp;")="&amp;$D$9&amp;" AND LocalMonth("&amp;$E$20&amp;")="&amp;$C$9&amp;" AND LocalDay("&amp;$E$20&amp;")="&amp;$B$9&amp;" AND LocalHour("&amp;$E$20&amp;")="&amp;F146&amp;" AND LocalMinute("&amp;$E$20&amp;")="&amp;G146&amp;"))", "Bar", "", "Close", "5", "0", "", "", "","FALSE","T"))</f>
        <v/>
      </c>
      <c r="AA146" s="115" t="str">
        <f>IF(O146=1,"",RTD("cqg.rtd",,"StudyData", "(Vol("&amp;$E$21&amp;")when  (LocalYear("&amp;$E$21&amp;")="&amp;$D$10&amp;" AND LocalMonth("&amp;$E$21&amp;")="&amp;$C$10&amp;" AND LocalDay("&amp;$E$21&amp;")="&amp;$B$10&amp;" AND LocalHour("&amp;$E$21&amp;")="&amp;F146&amp;" AND LocalMinute("&amp;$E$21&amp;")="&amp;G146&amp;"))", "Bar", "", "Close", "5", "0", "", "", "","FALSE","T"))</f>
        <v/>
      </c>
      <c r="AB146" s="115" t="str">
        <f>IF(O146=1,"",RTD("cqg.rtd",,"StudyData", "(Vol("&amp;$E$21&amp;")when  (LocalYear("&amp;$E$21&amp;")="&amp;$D$11&amp;" AND LocalMonth("&amp;$E$21&amp;")="&amp;$C$11&amp;" AND LocalDay("&amp;$E$21&amp;")="&amp;$B$11&amp;" AND LocalHour("&amp;$E$21&amp;")="&amp;F146&amp;" AND LocalMinute("&amp;$E$21&amp;")="&amp;G146&amp;"))", "Bar", "", "Close", "5", "0", "", "", "","FALSE","T"))</f>
        <v/>
      </c>
      <c r="AC146" s="116" t="str">
        <f t="shared" si="23"/>
        <v/>
      </c>
      <c r="AE146" s="115" t="str">
        <f ca="1">IF($R146=1,SUM($S$1:S146),"")</f>
        <v/>
      </c>
      <c r="AF146" s="115" t="str">
        <f ca="1">IF($R146=1,SUM($T$1:T146),"")</f>
        <v/>
      </c>
      <c r="AG146" s="115" t="str">
        <f ca="1">IF($R146=1,SUM($U$1:U146),"")</f>
        <v/>
      </c>
      <c r="AH146" s="115" t="str">
        <f ca="1">IF($R146=1,SUM($V$1:V146),"")</f>
        <v/>
      </c>
      <c r="AI146" s="115" t="str">
        <f ca="1">IF($R146=1,SUM($W$1:W146),"")</f>
        <v/>
      </c>
      <c r="AJ146" s="115" t="str">
        <f ca="1">IF($R146=1,SUM($X$1:X146),"")</f>
        <v/>
      </c>
      <c r="AK146" s="115" t="str">
        <f ca="1">IF($R146=1,SUM($Y$1:Y146),"")</f>
        <v/>
      </c>
      <c r="AL146" s="115" t="str">
        <f ca="1">IF($R146=1,SUM($Z$1:Z146),"")</f>
        <v/>
      </c>
      <c r="AM146" s="115" t="str">
        <f ca="1">IF($R146=1,SUM($AA$1:AA146),"")</f>
        <v/>
      </c>
      <c r="AN146" s="115" t="str">
        <f ca="1">IF($R146=1,SUM($AB$1:AB146),"")</f>
        <v/>
      </c>
      <c r="AO146" s="115" t="str">
        <f ca="1">IF($R146=1,SUM($AC$1:AC146),"")</f>
        <v/>
      </c>
      <c r="AQ146" s="120" t="str">
        <f t="shared" si="28"/>
        <v>19:25</v>
      </c>
    </row>
    <row r="147" spans="6:43" x14ac:dyDescent="0.3">
      <c r="F147" s="115">
        <f t="shared" si="29"/>
        <v>19</v>
      </c>
      <c r="G147" s="117">
        <f t="shared" si="24"/>
        <v>30</v>
      </c>
      <c r="H147" s="118">
        <f t="shared" si="25"/>
        <v>0.8125</v>
      </c>
      <c r="K147" s="116" t="str">
        <f xml:space="preserve"> IF(O147=1,"",RTD("cqg.rtd",,"StudyData",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/>
      </c>
      <c r="L147" s="116" t="e">
        <f>IF(K147="",NA(),RTD("cqg.rtd",,"StudyData", "(Vol("&amp;$E$12&amp;")when  (LocalYear("&amp;$E$12&amp;")="&amp;$D$1&amp;" AND LocalMonth("&amp;$E$12&amp;")="&amp;$C$1&amp;" AND LocalDay("&amp;$E$12&amp;")="&amp;$B$1&amp;" AND LocalHour("&amp;$E$12&amp;")="&amp;F147&amp;" AND LocalMinute("&amp;$E$12&amp;")="&amp;G147&amp;"))", "Bar", "", "Close", "5", "0", "", "", "","FALSE","T"))</f>
        <v>#N/A</v>
      </c>
      <c r="O147" s="115">
        <f t="shared" si="26"/>
        <v>1</v>
      </c>
      <c r="R147" s="115">
        <f t="shared" ca="1" si="27"/>
        <v>1.1109999999999878</v>
      </c>
      <c r="S147" s="115" t="str">
        <f>IF(O147=1,"",RTD("cqg.rtd",,"StudyData", "(Vol("&amp;$E$13&amp;")when  (LocalYear("&amp;$E$13&amp;")="&amp;$D$2&amp;" AND LocalMonth("&amp;$E$13&amp;")="&amp;$C$2&amp;" AND LocalDay("&amp;$E$13&amp;")="&amp;$B$2&amp;" AND LocalHour("&amp;$E$13&amp;")="&amp;F147&amp;" AND LocalMinute("&amp;$E$13&amp;")="&amp;G147&amp;"))", "Bar", "", "Close", "5", "0", "", "", "","FALSE","T"))</f>
        <v/>
      </c>
      <c r="T147" s="115" t="str">
        <f>IF(O147=1,"",RTD("cqg.rtd",,"StudyData", "(Vol("&amp;$E$14&amp;")when  (LocalYear("&amp;$E$14&amp;")="&amp;$D$3&amp;" AND LocalMonth("&amp;$E$14&amp;")="&amp;$C$3&amp;" AND LocalDay("&amp;$E$14&amp;")="&amp;$B$3&amp;" AND LocalHour("&amp;$E$14&amp;")="&amp;F147&amp;" AND LocalMinute("&amp;$E$14&amp;")="&amp;G147&amp;"))", "Bar", "", "Close", "5", "0", "", "", "","FALSE","T"))</f>
        <v/>
      </c>
      <c r="U147" s="115" t="str">
        <f>IF(O147=1,"",RTD("cqg.rtd",,"StudyData", "(Vol("&amp;$E$15&amp;")when  (LocalYear("&amp;$E$15&amp;")="&amp;$D$4&amp;" AND LocalMonth("&amp;$E$15&amp;")="&amp;$C$4&amp;" AND LocalDay("&amp;$E$15&amp;")="&amp;$B$4&amp;" AND LocalHour("&amp;$E$15&amp;")="&amp;F147&amp;" AND LocalMinute("&amp;$E$15&amp;")="&amp;G147&amp;"))", "Bar", "", "Close", "5", "0", "", "", "","FALSE","T"))</f>
        <v/>
      </c>
      <c r="V147" s="115" t="str">
        <f>IF(O147=1,"",RTD("cqg.rtd",,"StudyData", "(Vol("&amp;$E$16&amp;")when  (LocalYear("&amp;$E$16&amp;")="&amp;$D$5&amp;" AND LocalMonth("&amp;$E$16&amp;")="&amp;$C$5&amp;" AND LocalDay("&amp;$E$16&amp;")="&amp;$B$5&amp;" AND LocalHour("&amp;$E$16&amp;")="&amp;F147&amp;" AND LocalMinute("&amp;$E$16&amp;")="&amp;G147&amp;"))", "Bar", "", "Close", "5", "0", "", "", "","FALSE","T"))</f>
        <v/>
      </c>
      <c r="W147" s="115" t="str">
        <f>IF(O147=1,"",RTD("cqg.rtd",,"StudyData", "(Vol("&amp;$E$17&amp;")when  (LocalYear("&amp;$E$17&amp;")="&amp;$D$6&amp;" AND LocalMonth("&amp;$E$17&amp;")="&amp;$C$6&amp;" AND LocalDay("&amp;$E$17&amp;")="&amp;$B$6&amp;" AND LocalHour("&amp;$E$17&amp;")="&amp;F147&amp;" AND LocalMinute("&amp;$E$17&amp;")="&amp;G147&amp;"))", "Bar", "", "Close", "5", "0", "", "", "","FALSE","T"))</f>
        <v/>
      </c>
      <c r="X147" s="115" t="str">
        <f>IF(O147=1,"",RTD("cqg.rtd",,"StudyData", "(Vol("&amp;$E$18&amp;")when  (LocalYear("&amp;$E$18&amp;")="&amp;$D$7&amp;" AND LocalMonth("&amp;$E$18&amp;")="&amp;$C$7&amp;" AND LocalDay("&amp;$E$18&amp;")="&amp;$B$7&amp;" AND LocalHour("&amp;$E$18&amp;")="&amp;F147&amp;" AND LocalMinute("&amp;$E$18&amp;")="&amp;G147&amp;"))", "Bar", "", "Close", "5", "0", "", "", "","FALSE","T"))</f>
        <v/>
      </c>
      <c r="Y147" s="115" t="str">
        <f>IF(O147=1,"",RTD("cqg.rtd",,"StudyData", "(Vol("&amp;$E$19&amp;")when  (LocalYear("&amp;$E$19&amp;")="&amp;$D$8&amp;" AND LocalMonth("&amp;$E$19&amp;")="&amp;$C$8&amp;" AND LocalDay("&amp;$E$19&amp;")="&amp;$B$8&amp;" AND LocalHour("&amp;$E$19&amp;")="&amp;F147&amp;" AND LocalMinute("&amp;$E$19&amp;")="&amp;G147&amp;"))", "Bar", "", "Close", "5", "0", "", "", "","FALSE","T"))</f>
        <v/>
      </c>
      <c r="Z147" s="115" t="str">
        <f>IF(O147=1,"",RTD("cqg.rtd",,"StudyData", "(Vol("&amp;$E$20&amp;")when  (LocalYear("&amp;$E$20&amp;")="&amp;$D$9&amp;" AND LocalMonth("&amp;$E$20&amp;")="&amp;$C$9&amp;" AND LocalDay("&amp;$E$20&amp;")="&amp;$B$9&amp;" AND LocalHour("&amp;$E$20&amp;")="&amp;F147&amp;" AND LocalMinute("&amp;$E$20&amp;")="&amp;G147&amp;"))", "Bar", "", "Close", "5", "0", "", "", "","FALSE","T"))</f>
        <v/>
      </c>
      <c r="AA147" s="115" t="str">
        <f>IF(O147=1,"",RTD("cqg.rtd",,"StudyData", "(Vol("&amp;$E$21&amp;")when  (LocalYear("&amp;$E$21&amp;")="&amp;$D$10&amp;" AND LocalMonth("&amp;$E$21&amp;")="&amp;$C$10&amp;" AND LocalDay("&amp;$E$21&amp;")="&amp;$B$10&amp;" AND LocalHour("&amp;$E$21&amp;")="&amp;F147&amp;" AND LocalMinute("&amp;$E$21&amp;")="&amp;G147&amp;"))", "Bar", "", "Close", "5", "0", "", "", "","FALSE","T"))</f>
        <v/>
      </c>
      <c r="AB147" s="115" t="str">
        <f>IF(O147=1,"",RTD("cqg.rtd",,"StudyData", "(Vol("&amp;$E$21&amp;")when  (LocalYear("&amp;$E$21&amp;")="&amp;$D$11&amp;" AND LocalMonth("&amp;$E$21&amp;")="&amp;$C$11&amp;" AND LocalDay("&amp;$E$21&amp;")="&amp;$B$11&amp;" AND LocalHour("&amp;$E$21&amp;")="&amp;F147&amp;" AND LocalMinute("&amp;$E$21&amp;")="&amp;G147&amp;"))", "Bar", "", "Close", "5", "0", "", "", "","FALSE","T"))</f>
        <v/>
      </c>
      <c r="AC147" s="116" t="str">
        <f t="shared" si="23"/>
        <v/>
      </c>
      <c r="AE147" s="115" t="str">
        <f ca="1">IF($R147=1,SUM($S$1:S147),"")</f>
        <v/>
      </c>
      <c r="AF147" s="115" t="str">
        <f ca="1">IF($R147=1,SUM($T$1:T147),"")</f>
        <v/>
      </c>
      <c r="AG147" s="115" t="str">
        <f ca="1">IF($R147=1,SUM($U$1:U147),"")</f>
        <v/>
      </c>
      <c r="AH147" s="115" t="str">
        <f ca="1">IF($R147=1,SUM($V$1:V147),"")</f>
        <v/>
      </c>
      <c r="AI147" s="115" t="str">
        <f ca="1">IF($R147=1,SUM($W$1:W147),"")</f>
        <v/>
      </c>
      <c r="AJ147" s="115" t="str">
        <f ca="1">IF($R147=1,SUM($X$1:X147),"")</f>
        <v/>
      </c>
      <c r="AK147" s="115" t="str">
        <f ca="1">IF($R147=1,SUM($Y$1:Y147),"")</f>
        <v/>
      </c>
      <c r="AL147" s="115" t="str">
        <f ca="1">IF($R147=1,SUM($Z$1:Z147),"")</f>
        <v/>
      </c>
      <c r="AM147" s="115" t="str">
        <f ca="1">IF($R147=1,SUM($AA$1:AA147),"")</f>
        <v/>
      </c>
      <c r="AN147" s="115" t="str">
        <f ca="1">IF($R147=1,SUM($AB$1:AB147),"")</f>
        <v/>
      </c>
      <c r="AO147" s="115" t="str">
        <f ca="1">IF($R147=1,SUM($AC$1:AC147),"")</f>
        <v/>
      </c>
      <c r="AQ147" s="120" t="str">
        <f t="shared" si="28"/>
        <v>19:30</v>
      </c>
    </row>
    <row r="148" spans="6:43" x14ac:dyDescent="0.3">
      <c r="F148" s="115">
        <f t="shared" si="29"/>
        <v>19</v>
      </c>
      <c r="G148" s="117">
        <f t="shared" si="24"/>
        <v>35</v>
      </c>
      <c r="H148" s="118">
        <f t="shared" si="25"/>
        <v>0.81597222222222221</v>
      </c>
      <c r="K148" s="116" t="str">
        <f xml:space="preserve"> IF(O148=1,"",RTD("cqg.rtd",,"StudyData",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/>
      </c>
      <c r="L148" s="116" t="e">
        <f>IF(K148="",NA(),RTD("cqg.rtd",,"StudyData", "(Vol("&amp;$E$12&amp;")when  (LocalYear("&amp;$E$12&amp;")="&amp;$D$1&amp;" AND LocalMonth("&amp;$E$12&amp;")="&amp;$C$1&amp;" AND LocalDay("&amp;$E$12&amp;")="&amp;$B$1&amp;" AND LocalHour("&amp;$E$12&amp;")="&amp;F148&amp;" AND LocalMinute("&amp;$E$12&amp;")="&amp;G148&amp;"))", "Bar", "", "Close", "5", "0", "", "", "","FALSE","T"))</f>
        <v>#N/A</v>
      </c>
      <c r="O148" s="115">
        <f t="shared" si="26"/>
        <v>1</v>
      </c>
      <c r="R148" s="115">
        <f t="shared" ca="1" si="27"/>
        <v>1.1119999999999877</v>
      </c>
      <c r="S148" s="115" t="str">
        <f>IF(O148=1,"",RTD("cqg.rtd",,"StudyData", "(Vol("&amp;$E$13&amp;")when  (LocalYear("&amp;$E$13&amp;")="&amp;$D$2&amp;" AND LocalMonth("&amp;$E$13&amp;")="&amp;$C$2&amp;" AND LocalDay("&amp;$E$13&amp;")="&amp;$B$2&amp;" AND LocalHour("&amp;$E$13&amp;")="&amp;F148&amp;" AND LocalMinute("&amp;$E$13&amp;")="&amp;G148&amp;"))", "Bar", "", "Close", "5", "0", "", "", "","FALSE","T"))</f>
        <v/>
      </c>
      <c r="T148" s="115" t="str">
        <f>IF(O148=1,"",RTD("cqg.rtd",,"StudyData", "(Vol("&amp;$E$14&amp;")when  (LocalYear("&amp;$E$14&amp;")="&amp;$D$3&amp;" AND LocalMonth("&amp;$E$14&amp;")="&amp;$C$3&amp;" AND LocalDay("&amp;$E$14&amp;")="&amp;$B$3&amp;" AND LocalHour("&amp;$E$14&amp;")="&amp;F148&amp;" AND LocalMinute("&amp;$E$14&amp;")="&amp;G148&amp;"))", "Bar", "", "Close", "5", "0", "", "", "","FALSE","T"))</f>
        <v/>
      </c>
      <c r="U148" s="115" t="str">
        <f>IF(O148=1,"",RTD("cqg.rtd",,"StudyData", "(Vol("&amp;$E$15&amp;")when  (LocalYear("&amp;$E$15&amp;")="&amp;$D$4&amp;" AND LocalMonth("&amp;$E$15&amp;")="&amp;$C$4&amp;" AND LocalDay("&amp;$E$15&amp;")="&amp;$B$4&amp;" AND LocalHour("&amp;$E$15&amp;")="&amp;F148&amp;" AND LocalMinute("&amp;$E$15&amp;")="&amp;G148&amp;"))", "Bar", "", "Close", "5", "0", "", "", "","FALSE","T"))</f>
        <v/>
      </c>
      <c r="V148" s="115" t="str">
        <f>IF(O148=1,"",RTD("cqg.rtd",,"StudyData", "(Vol("&amp;$E$16&amp;")when  (LocalYear("&amp;$E$16&amp;")="&amp;$D$5&amp;" AND LocalMonth("&amp;$E$16&amp;")="&amp;$C$5&amp;" AND LocalDay("&amp;$E$16&amp;")="&amp;$B$5&amp;" AND LocalHour("&amp;$E$16&amp;")="&amp;F148&amp;" AND LocalMinute("&amp;$E$16&amp;")="&amp;G148&amp;"))", "Bar", "", "Close", "5", "0", "", "", "","FALSE","T"))</f>
        <v/>
      </c>
      <c r="W148" s="115" t="str">
        <f>IF(O148=1,"",RTD("cqg.rtd",,"StudyData", "(Vol("&amp;$E$17&amp;")when  (LocalYear("&amp;$E$17&amp;")="&amp;$D$6&amp;" AND LocalMonth("&amp;$E$17&amp;")="&amp;$C$6&amp;" AND LocalDay("&amp;$E$17&amp;")="&amp;$B$6&amp;" AND LocalHour("&amp;$E$17&amp;")="&amp;F148&amp;" AND LocalMinute("&amp;$E$17&amp;")="&amp;G148&amp;"))", "Bar", "", "Close", "5", "0", "", "", "","FALSE","T"))</f>
        <v/>
      </c>
      <c r="X148" s="115" t="str">
        <f>IF(O148=1,"",RTD("cqg.rtd",,"StudyData", "(Vol("&amp;$E$18&amp;")when  (LocalYear("&amp;$E$18&amp;")="&amp;$D$7&amp;" AND LocalMonth("&amp;$E$18&amp;")="&amp;$C$7&amp;" AND LocalDay("&amp;$E$18&amp;")="&amp;$B$7&amp;" AND LocalHour("&amp;$E$18&amp;")="&amp;F148&amp;" AND LocalMinute("&amp;$E$18&amp;")="&amp;G148&amp;"))", "Bar", "", "Close", "5", "0", "", "", "","FALSE","T"))</f>
        <v/>
      </c>
      <c r="Y148" s="115" t="str">
        <f>IF(O148=1,"",RTD("cqg.rtd",,"StudyData", "(Vol("&amp;$E$19&amp;")when  (LocalYear("&amp;$E$19&amp;")="&amp;$D$8&amp;" AND LocalMonth("&amp;$E$19&amp;")="&amp;$C$8&amp;" AND LocalDay("&amp;$E$19&amp;")="&amp;$B$8&amp;" AND LocalHour("&amp;$E$19&amp;")="&amp;F148&amp;" AND LocalMinute("&amp;$E$19&amp;")="&amp;G148&amp;"))", "Bar", "", "Close", "5", "0", "", "", "","FALSE","T"))</f>
        <v/>
      </c>
      <c r="Z148" s="115" t="str">
        <f>IF(O148=1,"",RTD("cqg.rtd",,"StudyData", "(Vol("&amp;$E$20&amp;")when  (LocalYear("&amp;$E$20&amp;")="&amp;$D$9&amp;" AND LocalMonth("&amp;$E$20&amp;")="&amp;$C$9&amp;" AND LocalDay("&amp;$E$20&amp;")="&amp;$B$9&amp;" AND LocalHour("&amp;$E$20&amp;")="&amp;F148&amp;" AND LocalMinute("&amp;$E$20&amp;")="&amp;G148&amp;"))", "Bar", "", "Close", "5", "0", "", "", "","FALSE","T"))</f>
        <v/>
      </c>
      <c r="AA148" s="115" t="str">
        <f>IF(O148=1,"",RTD("cqg.rtd",,"StudyData", "(Vol("&amp;$E$21&amp;")when  (LocalYear("&amp;$E$21&amp;")="&amp;$D$10&amp;" AND LocalMonth("&amp;$E$21&amp;")="&amp;$C$10&amp;" AND LocalDay("&amp;$E$21&amp;")="&amp;$B$10&amp;" AND LocalHour("&amp;$E$21&amp;")="&amp;F148&amp;" AND LocalMinute("&amp;$E$21&amp;")="&amp;G148&amp;"))", "Bar", "", "Close", "5", "0", "", "", "","FALSE","T"))</f>
        <v/>
      </c>
      <c r="AB148" s="115" t="str">
        <f>IF(O148=1,"",RTD("cqg.rtd",,"StudyData", "(Vol("&amp;$E$21&amp;")when  (LocalYear("&amp;$E$21&amp;")="&amp;$D$11&amp;" AND LocalMonth("&amp;$E$21&amp;")="&amp;$C$11&amp;" AND LocalDay("&amp;$E$21&amp;")="&amp;$B$11&amp;" AND LocalHour("&amp;$E$21&amp;")="&amp;F148&amp;" AND LocalMinute("&amp;$E$21&amp;")="&amp;G148&amp;"))", "Bar", "", "Close", "5", "0", "", "", "","FALSE","T"))</f>
        <v/>
      </c>
      <c r="AC148" s="116" t="str">
        <f t="shared" si="23"/>
        <v/>
      </c>
      <c r="AE148" s="115" t="str">
        <f ca="1">IF($R148=1,SUM($S$1:S148),"")</f>
        <v/>
      </c>
      <c r="AF148" s="115" t="str">
        <f ca="1">IF($R148=1,SUM($T$1:T148),"")</f>
        <v/>
      </c>
      <c r="AG148" s="115" t="str">
        <f ca="1">IF($R148=1,SUM($U$1:U148),"")</f>
        <v/>
      </c>
      <c r="AH148" s="115" t="str">
        <f ca="1">IF($R148=1,SUM($V$1:V148),"")</f>
        <v/>
      </c>
      <c r="AI148" s="115" t="str">
        <f ca="1">IF($R148=1,SUM($W$1:W148),"")</f>
        <v/>
      </c>
      <c r="AJ148" s="115" t="str">
        <f ca="1">IF($R148=1,SUM($X$1:X148),"")</f>
        <v/>
      </c>
      <c r="AK148" s="115" t="str">
        <f ca="1">IF($R148=1,SUM($Y$1:Y148),"")</f>
        <v/>
      </c>
      <c r="AL148" s="115" t="str">
        <f ca="1">IF($R148=1,SUM($Z$1:Z148),"")</f>
        <v/>
      </c>
      <c r="AM148" s="115" t="str">
        <f ca="1">IF($R148=1,SUM($AA$1:AA148),"")</f>
        <v/>
      </c>
      <c r="AN148" s="115" t="str">
        <f ca="1">IF($R148=1,SUM($AB$1:AB148),"")</f>
        <v/>
      </c>
      <c r="AO148" s="115" t="str">
        <f ca="1">IF($R148=1,SUM($AC$1:AC148),"")</f>
        <v/>
      </c>
      <c r="AQ148" s="120" t="str">
        <f t="shared" si="28"/>
        <v>19:35</v>
      </c>
    </row>
    <row r="149" spans="6:43" x14ac:dyDescent="0.3">
      <c r="F149" s="115">
        <f t="shared" si="29"/>
        <v>19</v>
      </c>
      <c r="G149" s="117">
        <f t="shared" si="24"/>
        <v>40</v>
      </c>
      <c r="H149" s="118">
        <f t="shared" si="25"/>
        <v>0.81944444444444453</v>
      </c>
      <c r="K149" s="116" t="str">
        <f xml:space="preserve"> IF(O149=1,"",RTD("cqg.rtd",,"StudyData",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/>
      </c>
      <c r="L149" s="116" t="e">
        <f>IF(K149="",NA(),RTD("cqg.rtd",,"StudyData", "(Vol("&amp;$E$12&amp;")when  (LocalYear("&amp;$E$12&amp;")="&amp;$D$1&amp;" AND LocalMonth("&amp;$E$12&amp;")="&amp;$C$1&amp;" AND LocalDay("&amp;$E$12&amp;")="&amp;$B$1&amp;" AND LocalHour("&amp;$E$12&amp;")="&amp;F149&amp;" AND LocalMinute("&amp;$E$12&amp;")="&amp;G149&amp;"))", "Bar", "", "Close", "5", "0", "", "", "","FALSE","T"))</f>
        <v>#N/A</v>
      </c>
      <c r="O149" s="115">
        <f t="shared" si="26"/>
        <v>1</v>
      </c>
      <c r="R149" s="115">
        <f t="shared" ca="1" si="27"/>
        <v>1.1129999999999876</v>
      </c>
      <c r="S149" s="115" t="str">
        <f>IF(O149=1,"",RTD("cqg.rtd",,"StudyData", "(Vol("&amp;$E$13&amp;")when  (LocalYear("&amp;$E$13&amp;")="&amp;$D$2&amp;" AND LocalMonth("&amp;$E$13&amp;")="&amp;$C$2&amp;" AND LocalDay("&amp;$E$13&amp;")="&amp;$B$2&amp;" AND LocalHour("&amp;$E$13&amp;")="&amp;F149&amp;" AND LocalMinute("&amp;$E$13&amp;")="&amp;G149&amp;"))", "Bar", "", "Close", "5", "0", "", "", "","FALSE","T"))</f>
        <v/>
      </c>
      <c r="T149" s="115" t="str">
        <f>IF(O149=1,"",RTD("cqg.rtd",,"StudyData", "(Vol("&amp;$E$14&amp;")when  (LocalYear("&amp;$E$14&amp;")="&amp;$D$3&amp;" AND LocalMonth("&amp;$E$14&amp;")="&amp;$C$3&amp;" AND LocalDay("&amp;$E$14&amp;")="&amp;$B$3&amp;" AND LocalHour("&amp;$E$14&amp;")="&amp;F149&amp;" AND LocalMinute("&amp;$E$14&amp;")="&amp;G149&amp;"))", "Bar", "", "Close", "5", "0", "", "", "","FALSE","T"))</f>
        <v/>
      </c>
      <c r="U149" s="115" t="str">
        <f>IF(O149=1,"",RTD("cqg.rtd",,"StudyData", "(Vol("&amp;$E$15&amp;")when  (LocalYear("&amp;$E$15&amp;")="&amp;$D$4&amp;" AND LocalMonth("&amp;$E$15&amp;")="&amp;$C$4&amp;" AND LocalDay("&amp;$E$15&amp;")="&amp;$B$4&amp;" AND LocalHour("&amp;$E$15&amp;")="&amp;F149&amp;" AND LocalMinute("&amp;$E$15&amp;")="&amp;G149&amp;"))", "Bar", "", "Close", "5", "0", "", "", "","FALSE","T"))</f>
        <v/>
      </c>
      <c r="V149" s="115" t="str">
        <f>IF(O149=1,"",RTD("cqg.rtd",,"StudyData", "(Vol("&amp;$E$16&amp;")when  (LocalYear("&amp;$E$16&amp;")="&amp;$D$5&amp;" AND LocalMonth("&amp;$E$16&amp;")="&amp;$C$5&amp;" AND LocalDay("&amp;$E$16&amp;")="&amp;$B$5&amp;" AND LocalHour("&amp;$E$16&amp;")="&amp;F149&amp;" AND LocalMinute("&amp;$E$16&amp;")="&amp;G149&amp;"))", "Bar", "", "Close", "5", "0", "", "", "","FALSE","T"))</f>
        <v/>
      </c>
      <c r="W149" s="115" t="str">
        <f>IF(O149=1,"",RTD("cqg.rtd",,"StudyData", "(Vol("&amp;$E$17&amp;")when  (LocalYear("&amp;$E$17&amp;")="&amp;$D$6&amp;" AND LocalMonth("&amp;$E$17&amp;")="&amp;$C$6&amp;" AND LocalDay("&amp;$E$17&amp;")="&amp;$B$6&amp;" AND LocalHour("&amp;$E$17&amp;")="&amp;F149&amp;" AND LocalMinute("&amp;$E$17&amp;")="&amp;G149&amp;"))", "Bar", "", "Close", "5", "0", "", "", "","FALSE","T"))</f>
        <v/>
      </c>
      <c r="X149" s="115" t="str">
        <f>IF(O149=1,"",RTD("cqg.rtd",,"StudyData", "(Vol("&amp;$E$18&amp;")when  (LocalYear("&amp;$E$18&amp;")="&amp;$D$7&amp;" AND LocalMonth("&amp;$E$18&amp;")="&amp;$C$7&amp;" AND LocalDay("&amp;$E$18&amp;")="&amp;$B$7&amp;" AND LocalHour("&amp;$E$18&amp;")="&amp;F149&amp;" AND LocalMinute("&amp;$E$18&amp;")="&amp;G149&amp;"))", "Bar", "", "Close", "5", "0", "", "", "","FALSE","T"))</f>
        <v/>
      </c>
      <c r="Y149" s="115" t="str">
        <f>IF(O149=1,"",RTD("cqg.rtd",,"StudyData", "(Vol("&amp;$E$19&amp;")when  (LocalYear("&amp;$E$19&amp;")="&amp;$D$8&amp;" AND LocalMonth("&amp;$E$19&amp;")="&amp;$C$8&amp;" AND LocalDay("&amp;$E$19&amp;")="&amp;$B$8&amp;" AND LocalHour("&amp;$E$19&amp;")="&amp;F149&amp;" AND LocalMinute("&amp;$E$19&amp;")="&amp;G149&amp;"))", "Bar", "", "Close", "5", "0", "", "", "","FALSE","T"))</f>
        <v/>
      </c>
      <c r="Z149" s="115" t="str">
        <f>IF(O149=1,"",RTD("cqg.rtd",,"StudyData", "(Vol("&amp;$E$20&amp;")when  (LocalYear("&amp;$E$20&amp;")="&amp;$D$9&amp;" AND LocalMonth("&amp;$E$20&amp;")="&amp;$C$9&amp;" AND LocalDay("&amp;$E$20&amp;")="&amp;$B$9&amp;" AND LocalHour("&amp;$E$20&amp;")="&amp;F149&amp;" AND LocalMinute("&amp;$E$20&amp;")="&amp;G149&amp;"))", "Bar", "", "Close", "5", "0", "", "", "","FALSE","T"))</f>
        <v/>
      </c>
      <c r="AA149" s="115" t="str">
        <f>IF(O149=1,"",RTD("cqg.rtd",,"StudyData", "(Vol("&amp;$E$21&amp;")when  (LocalYear("&amp;$E$21&amp;")="&amp;$D$10&amp;" AND LocalMonth("&amp;$E$21&amp;")="&amp;$C$10&amp;" AND LocalDay("&amp;$E$21&amp;")="&amp;$B$10&amp;" AND LocalHour("&amp;$E$21&amp;")="&amp;F149&amp;" AND LocalMinute("&amp;$E$21&amp;")="&amp;G149&amp;"))", "Bar", "", "Close", "5", "0", "", "", "","FALSE","T"))</f>
        <v/>
      </c>
      <c r="AB149" s="115" t="str">
        <f>IF(O149=1,"",RTD("cqg.rtd",,"StudyData", "(Vol("&amp;$E$21&amp;")when  (LocalYear("&amp;$E$21&amp;")="&amp;$D$11&amp;" AND LocalMonth("&amp;$E$21&amp;")="&amp;$C$11&amp;" AND LocalDay("&amp;$E$21&amp;")="&amp;$B$11&amp;" AND LocalHour("&amp;$E$21&amp;")="&amp;F149&amp;" AND LocalMinute("&amp;$E$21&amp;")="&amp;G149&amp;"))", "Bar", "", "Close", "5", "0", "", "", "","FALSE","T"))</f>
        <v/>
      </c>
      <c r="AC149" s="116" t="str">
        <f t="shared" si="23"/>
        <v/>
      </c>
      <c r="AE149" s="115" t="str">
        <f ca="1">IF($R149=1,SUM($S$1:S149),"")</f>
        <v/>
      </c>
      <c r="AF149" s="115" t="str">
        <f ca="1">IF($R149=1,SUM($T$1:T149),"")</f>
        <v/>
      </c>
      <c r="AG149" s="115" t="str">
        <f ca="1">IF($R149=1,SUM($U$1:U149),"")</f>
        <v/>
      </c>
      <c r="AH149" s="115" t="str">
        <f ca="1">IF($R149=1,SUM($V$1:V149),"")</f>
        <v/>
      </c>
      <c r="AI149" s="115" t="str">
        <f ca="1">IF($R149=1,SUM($W$1:W149),"")</f>
        <v/>
      </c>
      <c r="AJ149" s="115" t="str">
        <f ca="1">IF($R149=1,SUM($X$1:X149),"")</f>
        <v/>
      </c>
      <c r="AK149" s="115" t="str">
        <f ca="1">IF($R149=1,SUM($Y$1:Y149),"")</f>
        <v/>
      </c>
      <c r="AL149" s="115" t="str">
        <f ca="1">IF($R149=1,SUM($Z$1:Z149),"")</f>
        <v/>
      </c>
      <c r="AM149" s="115" t="str">
        <f ca="1">IF($R149=1,SUM($AA$1:AA149),"")</f>
        <v/>
      </c>
      <c r="AN149" s="115" t="str">
        <f ca="1">IF($R149=1,SUM($AB$1:AB149),"")</f>
        <v/>
      </c>
      <c r="AO149" s="115" t="str">
        <f ca="1">IF($R149=1,SUM($AC$1:AC149),"")</f>
        <v/>
      </c>
      <c r="AQ149" s="120" t="str">
        <f t="shared" si="28"/>
        <v>19:40</v>
      </c>
    </row>
    <row r="150" spans="6:43" x14ac:dyDescent="0.3">
      <c r="F150" s="115">
        <f t="shared" si="29"/>
        <v>19</v>
      </c>
      <c r="G150" s="117">
        <f t="shared" si="24"/>
        <v>45</v>
      </c>
      <c r="H150" s="118">
        <f t="shared" si="25"/>
        <v>0.82291666666666663</v>
      </c>
      <c r="K150" s="116" t="str">
        <f xml:space="preserve"> IF(O150=1,"",RTD("cqg.rtd",,"StudyData",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/>
      </c>
      <c r="L150" s="116" t="e">
        <f>IF(K150="",NA(),RTD("cqg.rtd",,"StudyData", "(Vol("&amp;$E$12&amp;")when  (LocalYear("&amp;$E$12&amp;")="&amp;$D$1&amp;" AND LocalMonth("&amp;$E$12&amp;")="&amp;$C$1&amp;" AND LocalDay("&amp;$E$12&amp;")="&amp;$B$1&amp;" AND LocalHour("&amp;$E$12&amp;")="&amp;F150&amp;" AND LocalMinute("&amp;$E$12&amp;")="&amp;G150&amp;"))", "Bar", "", "Close", "5", "0", "", "", "","FALSE","T"))</f>
        <v>#N/A</v>
      </c>
      <c r="O150" s="115">
        <f t="shared" si="26"/>
        <v>1</v>
      </c>
      <c r="R150" s="115">
        <f t="shared" ca="1" si="27"/>
        <v>1.1139999999999874</v>
      </c>
      <c r="S150" s="115" t="str">
        <f>IF(O150=1,"",RTD("cqg.rtd",,"StudyData", "(Vol("&amp;$E$13&amp;")when  (LocalYear("&amp;$E$13&amp;")="&amp;$D$2&amp;" AND LocalMonth("&amp;$E$13&amp;")="&amp;$C$2&amp;" AND LocalDay("&amp;$E$13&amp;")="&amp;$B$2&amp;" AND LocalHour("&amp;$E$13&amp;")="&amp;F150&amp;" AND LocalMinute("&amp;$E$13&amp;")="&amp;G150&amp;"))", "Bar", "", "Close", "5", "0", "", "", "","FALSE","T"))</f>
        <v/>
      </c>
      <c r="T150" s="115" t="str">
        <f>IF(O150=1,"",RTD("cqg.rtd",,"StudyData", "(Vol("&amp;$E$14&amp;")when  (LocalYear("&amp;$E$14&amp;")="&amp;$D$3&amp;" AND LocalMonth("&amp;$E$14&amp;")="&amp;$C$3&amp;" AND LocalDay("&amp;$E$14&amp;")="&amp;$B$3&amp;" AND LocalHour("&amp;$E$14&amp;")="&amp;F150&amp;" AND LocalMinute("&amp;$E$14&amp;")="&amp;G150&amp;"))", "Bar", "", "Close", "5", "0", "", "", "","FALSE","T"))</f>
        <v/>
      </c>
      <c r="U150" s="115" t="str">
        <f>IF(O150=1,"",RTD("cqg.rtd",,"StudyData", "(Vol("&amp;$E$15&amp;")when  (LocalYear("&amp;$E$15&amp;")="&amp;$D$4&amp;" AND LocalMonth("&amp;$E$15&amp;")="&amp;$C$4&amp;" AND LocalDay("&amp;$E$15&amp;")="&amp;$B$4&amp;" AND LocalHour("&amp;$E$15&amp;")="&amp;F150&amp;" AND LocalMinute("&amp;$E$15&amp;")="&amp;G150&amp;"))", "Bar", "", "Close", "5", "0", "", "", "","FALSE","T"))</f>
        <v/>
      </c>
      <c r="V150" s="115" t="str">
        <f>IF(O150=1,"",RTD("cqg.rtd",,"StudyData", "(Vol("&amp;$E$16&amp;")when  (LocalYear("&amp;$E$16&amp;")="&amp;$D$5&amp;" AND LocalMonth("&amp;$E$16&amp;")="&amp;$C$5&amp;" AND LocalDay("&amp;$E$16&amp;")="&amp;$B$5&amp;" AND LocalHour("&amp;$E$16&amp;")="&amp;F150&amp;" AND LocalMinute("&amp;$E$16&amp;")="&amp;G150&amp;"))", "Bar", "", "Close", "5", "0", "", "", "","FALSE","T"))</f>
        <v/>
      </c>
      <c r="W150" s="115" t="str">
        <f>IF(O150=1,"",RTD("cqg.rtd",,"StudyData", "(Vol("&amp;$E$17&amp;")when  (LocalYear("&amp;$E$17&amp;")="&amp;$D$6&amp;" AND LocalMonth("&amp;$E$17&amp;")="&amp;$C$6&amp;" AND LocalDay("&amp;$E$17&amp;")="&amp;$B$6&amp;" AND LocalHour("&amp;$E$17&amp;")="&amp;F150&amp;" AND LocalMinute("&amp;$E$17&amp;")="&amp;G150&amp;"))", "Bar", "", "Close", "5", "0", "", "", "","FALSE","T"))</f>
        <v/>
      </c>
      <c r="X150" s="115" t="str">
        <f>IF(O150=1,"",RTD("cqg.rtd",,"StudyData", "(Vol("&amp;$E$18&amp;")when  (LocalYear("&amp;$E$18&amp;")="&amp;$D$7&amp;" AND LocalMonth("&amp;$E$18&amp;")="&amp;$C$7&amp;" AND LocalDay("&amp;$E$18&amp;")="&amp;$B$7&amp;" AND LocalHour("&amp;$E$18&amp;")="&amp;F150&amp;" AND LocalMinute("&amp;$E$18&amp;")="&amp;G150&amp;"))", "Bar", "", "Close", "5", "0", "", "", "","FALSE","T"))</f>
        <v/>
      </c>
      <c r="Y150" s="115" t="str">
        <f>IF(O150=1,"",RTD("cqg.rtd",,"StudyData", "(Vol("&amp;$E$19&amp;")when  (LocalYear("&amp;$E$19&amp;")="&amp;$D$8&amp;" AND LocalMonth("&amp;$E$19&amp;")="&amp;$C$8&amp;" AND LocalDay("&amp;$E$19&amp;")="&amp;$B$8&amp;" AND LocalHour("&amp;$E$19&amp;")="&amp;F150&amp;" AND LocalMinute("&amp;$E$19&amp;")="&amp;G150&amp;"))", "Bar", "", "Close", "5", "0", "", "", "","FALSE","T"))</f>
        <v/>
      </c>
      <c r="Z150" s="115" t="str">
        <f>IF(O150=1,"",RTD("cqg.rtd",,"StudyData", "(Vol("&amp;$E$20&amp;")when  (LocalYear("&amp;$E$20&amp;")="&amp;$D$9&amp;" AND LocalMonth("&amp;$E$20&amp;")="&amp;$C$9&amp;" AND LocalDay("&amp;$E$20&amp;")="&amp;$B$9&amp;" AND LocalHour("&amp;$E$20&amp;")="&amp;F150&amp;" AND LocalMinute("&amp;$E$20&amp;")="&amp;G150&amp;"))", "Bar", "", "Close", "5", "0", "", "", "","FALSE","T"))</f>
        <v/>
      </c>
      <c r="AA150" s="115" t="str">
        <f>IF(O150=1,"",RTD("cqg.rtd",,"StudyData", "(Vol("&amp;$E$21&amp;")when  (LocalYear("&amp;$E$21&amp;")="&amp;$D$10&amp;" AND LocalMonth("&amp;$E$21&amp;")="&amp;$C$10&amp;" AND LocalDay("&amp;$E$21&amp;")="&amp;$B$10&amp;" AND LocalHour("&amp;$E$21&amp;")="&amp;F150&amp;" AND LocalMinute("&amp;$E$21&amp;")="&amp;G150&amp;"))", "Bar", "", "Close", "5", "0", "", "", "","FALSE","T"))</f>
        <v/>
      </c>
      <c r="AB150" s="115" t="str">
        <f>IF(O150=1,"",RTD("cqg.rtd",,"StudyData", "(Vol("&amp;$E$21&amp;")when  (LocalYear("&amp;$E$21&amp;")="&amp;$D$11&amp;" AND LocalMonth("&amp;$E$21&amp;")="&amp;$C$11&amp;" AND LocalDay("&amp;$E$21&amp;")="&amp;$B$11&amp;" AND LocalHour("&amp;$E$21&amp;")="&amp;F150&amp;" AND LocalMinute("&amp;$E$21&amp;")="&amp;G150&amp;"))", "Bar", "", "Close", "5", "0", "", "", "","FALSE","T"))</f>
        <v/>
      </c>
      <c r="AC150" s="116" t="str">
        <f t="shared" si="23"/>
        <v/>
      </c>
      <c r="AE150" s="115" t="str">
        <f ca="1">IF($R150=1,SUM($S$1:S150),"")</f>
        <v/>
      </c>
      <c r="AF150" s="115" t="str">
        <f ca="1">IF($R150=1,SUM($T$1:T150),"")</f>
        <v/>
      </c>
      <c r="AG150" s="115" t="str">
        <f ca="1">IF($R150=1,SUM($U$1:U150),"")</f>
        <v/>
      </c>
      <c r="AH150" s="115" t="str">
        <f ca="1">IF($R150=1,SUM($V$1:V150),"")</f>
        <v/>
      </c>
      <c r="AI150" s="115" t="str">
        <f ca="1">IF($R150=1,SUM($W$1:W150),"")</f>
        <v/>
      </c>
      <c r="AJ150" s="115" t="str">
        <f ca="1">IF($R150=1,SUM($X$1:X150),"")</f>
        <v/>
      </c>
      <c r="AK150" s="115" t="str">
        <f ca="1">IF($R150=1,SUM($Y$1:Y150),"")</f>
        <v/>
      </c>
      <c r="AL150" s="115" t="str">
        <f ca="1">IF($R150=1,SUM($Z$1:Z150),"")</f>
        <v/>
      </c>
      <c r="AM150" s="115" t="str">
        <f ca="1">IF($R150=1,SUM($AA$1:AA150),"")</f>
        <v/>
      </c>
      <c r="AN150" s="115" t="str">
        <f ca="1">IF($R150=1,SUM($AB$1:AB150),"")</f>
        <v/>
      </c>
      <c r="AO150" s="115" t="str">
        <f ca="1">IF($R150=1,SUM($AC$1:AC150),"")</f>
        <v/>
      </c>
      <c r="AQ150" s="120" t="str">
        <f t="shared" si="28"/>
        <v>19:45</v>
      </c>
    </row>
    <row r="151" spans="6:43" x14ac:dyDescent="0.3">
      <c r="F151" s="115">
        <f t="shared" si="29"/>
        <v>19</v>
      </c>
      <c r="G151" s="117">
        <f t="shared" si="24"/>
        <v>50</v>
      </c>
      <c r="H151" s="118">
        <f t="shared" si="25"/>
        <v>0.82638888888888884</v>
      </c>
      <c r="K151" s="116" t="str">
        <f xml:space="preserve"> IF(O151=1,"",RTD("cqg.rtd",,"StudyData",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/>
      </c>
      <c r="L151" s="116" t="e">
        <f>IF(K151="",NA(),RTD("cqg.rtd",,"StudyData", "(Vol("&amp;$E$12&amp;")when  (LocalYear("&amp;$E$12&amp;")="&amp;$D$1&amp;" AND LocalMonth("&amp;$E$12&amp;")="&amp;$C$1&amp;" AND LocalDay("&amp;$E$12&amp;")="&amp;$B$1&amp;" AND LocalHour("&amp;$E$12&amp;")="&amp;F151&amp;" AND LocalMinute("&amp;$E$12&amp;")="&amp;G151&amp;"))", "Bar", "", "Close", "5", "0", "", "", "","FALSE","T"))</f>
        <v>#N/A</v>
      </c>
      <c r="O151" s="115">
        <f t="shared" si="26"/>
        <v>1</v>
      </c>
      <c r="R151" s="115">
        <f t="shared" ca="1" si="27"/>
        <v>1.1149999999999873</v>
      </c>
      <c r="S151" s="115" t="str">
        <f>IF(O151=1,"",RTD("cqg.rtd",,"StudyData", "(Vol("&amp;$E$13&amp;")when  (LocalYear("&amp;$E$13&amp;")="&amp;$D$2&amp;" AND LocalMonth("&amp;$E$13&amp;")="&amp;$C$2&amp;" AND LocalDay("&amp;$E$13&amp;")="&amp;$B$2&amp;" AND LocalHour("&amp;$E$13&amp;")="&amp;F151&amp;" AND LocalMinute("&amp;$E$13&amp;")="&amp;G151&amp;"))", "Bar", "", "Close", "5", "0", "", "", "","FALSE","T"))</f>
        <v/>
      </c>
      <c r="T151" s="115" t="str">
        <f>IF(O151=1,"",RTD("cqg.rtd",,"StudyData", "(Vol("&amp;$E$14&amp;")when  (LocalYear("&amp;$E$14&amp;")="&amp;$D$3&amp;" AND LocalMonth("&amp;$E$14&amp;")="&amp;$C$3&amp;" AND LocalDay("&amp;$E$14&amp;")="&amp;$B$3&amp;" AND LocalHour("&amp;$E$14&amp;")="&amp;F151&amp;" AND LocalMinute("&amp;$E$14&amp;")="&amp;G151&amp;"))", "Bar", "", "Close", "5", "0", "", "", "","FALSE","T"))</f>
        <v/>
      </c>
      <c r="U151" s="115" t="str">
        <f>IF(O151=1,"",RTD("cqg.rtd",,"StudyData", "(Vol("&amp;$E$15&amp;")when  (LocalYear("&amp;$E$15&amp;")="&amp;$D$4&amp;" AND LocalMonth("&amp;$E$15&amp;")="&amp;$C$4&amp;" AND LocalDay("&amp;$E$15&amp;")="&amp;$B$4&amp;" AND LocalHour("&amp;$E$15&amp;")="&amp;F151&amp;" AND LocalMinute("&amp;$E$15&amp;")="&amp;G151&amp;"))", "Bar", "", "Close", "5", "0", "", "", "","FALSE","T"))</f>
        <v/>
      </c>
      <c r="V151" s="115" t="str">
        <f>IF(O151=1,"",RTD("cqg.rtd",,"StudyData", "(Vol("&amp;$E$16&amp;")when  (LocalYear("&amp;$E$16&amp;")="&amp;$D$5&amp;" AND LocalMonth("&amp;$E$16&amp;")="&amp;$C$5&amp;" AND LocalDay("&amp;$E$16&amp;")="&amp;$B$5&amp;" AND LocalHour("&amp;$E$16&amp;")="&amp;F151&amp;" AND LocalMinute("&amp;$E$16&amp;")="&amp;G151&amp;"))", "Bar", "", "Close", "5", "0", "", "", "","FALSE","T"))</f>
        <v/>
      </c>
      <c r="W151" s="115" t="str">
        <f>IF(O151=1,"",RTD("cqg.rtd",,"StudyData", "(Vol("&amp;$E$17&amp;")when  (LocalYear("&amp;$E$17&amp;")="&amp;$D$6&amp;" AND LocalMonth("&amp;$E$17&amp;")="&amp;$C$6&amp;" AND LocalDay("&amp;$E$17&amp;")="&amp;$B$6&amp;" AND LocalHour("&amp;$E$17&amp;")="&amp;F151&amp;" AND LocalMinute("&amp;$E$17&amp;")="&amp;G151&amp;"))", "Bar", "", "Close", "5", "0", "", "", "","FALSE","T"))</f>
        <v/>
      </c>
      <c r="X151" s="115" t="str">
        <f>IF(O151=1,"",RTD("cqg.rtd",,"StudyData", "(Vol("&amp;$E$18&amp;")when  (LocalYear("&amp;$E$18&amp;")="&amp;$D$7&amp;" AND LocalMonth("&amp;$E$18&amp;")="&amp;$C$7&amp;" AND LocalDay("&amp;$E$18&amp;")="&amp;$B$7&amp;" AND LocalHour("&amp;$E$18&amp;")="&amp;F151&amp;" AND LocalMinute("&amp;$E$18&amp;")="&amp;G151&amp;"))", "Bar", "", "Close", "5", "0", "", "", "","FALSE","T"))</f>
        <v/>
      </c>
      <c r="Y151" s="115" t="str">
        <f>IF(O151=1,"",RTD("cqg.rtd",,"StudyData", "(Vol("&amp;$E$19&amp;")when  (LocalYear("&amp;$E$19&amp;")="&amp;$D$8&amp;" AND LocalMonth("&amp;$E$19&amp;")="&amp;$C$8&amp;" AND LocalDay("&amp;$E$19&amp;")="&amp;$B$8&amp;" AND LocalHour("&amp;$E$19&amp;")="&amp;F151&amp;" AND LocalMinute("&amp;$E$19&amp;")="&amp;G151&amp;"))", "Bar", "", "Close", "5", "0", "", "", "","FALSE","T"))</f>
        <v/>
      </c>
      <c r="Z151" s="115" t="str">
        <f>IF(O151=1,"",RTD("cqg.rtd",,"StudyData", "(Vol("&amp;$E$20&amp;")when  (LocalYear("&amp;$E$20&amp;")="&amp;$D$9&amp;" AND LocalMonth("&amp;$E$20&amp;")="&amp;$C$9&amp;" AND LocalDay("&amp;$E$20&amp;")="&amp;$B$9&amp;" AND LocalHour("&amp;$E$20&amp;")="&amp;F151&amp;" AND LocalMinute("&amp;$E$20&amp;")="&amp;G151&amp;"))", "Bar", "", "Close", "5", "0", "", "", "","FALSE","T"))</f>
        <v/>
      </c>
      <c r="AA151" s="115" t="str">
        <f>IF(O151=1,"",RTD("cqg.rtd",,"StudyData", "(Vol("&amp;$E$21&amp;")when  (LocalYear("&amp;$E$21&amp;")="&amp;$D$10&amp;" AND LocalMonth("&amp;$E$21&amp;")="&amp;$C$10&amp;" AND LocalDay("&amp;$E$21&amp;")="&amp;$B$10&amp;" AND LocalHour("&amp;$E$21&amp;")="&amp;F151&amp;" AND LocalMinute("&amp;$E$21&amp;")="&amp;G151&amp;"))", "Bar", "", "Close", "5", "0", "", "", "","FALSE","T"))</f>
        <v/>
      </c>
      <c r="AB151" s="115" t="str">
        <f>IF(O151=1,"",RTD("cqg.rtd",,"StudyData", "(Vol("&amp;$E$21&amp;")when  (LocalYear("&amp;$E$21&amp;")="&amp;$D$11&amp;" AND LocalMonth("&amp;$E$21&amp;")="&amp;$C$11&amp;" AND LocalDay("&amp;$E$21&amp;")="&amp;$B$11&amp;" AND LocalHour("&amp;$E$21&amp;")="&amp;F151&amp;" AND LocalMinute("&amp;$E$21&amp;")="&amp;G151&amp;"))", "Bar", "", "Close", "5", "0", "", "", "","FALSE","T"))</f>
        <v/>
      </c>
      <c r="AC151" s="116" t="str">
        <f t="shared" si="23"/>
        <v/>
      </c>
      <c r="AE151" s="115" t="str">
        <f ca="1">IF($R151=1,SUM($S$1:S151),"")</f>
        <v/>
      </c>
      <c r="AF151" s="115" t="str">
        <f ca="1">IF($R151=1,SUM($T$1:T151),"")</f>
        <v/>
      </c>
      <c r="AG151" s="115" t="str">
        <f ca="1">IF($R151=1,SUM($U$1:U151),"")</f>
        <v/>
      </c>
      <c r="AH151" s="115" t="str">
        <f ca="1">IF($R151=1,SUM($V$1:V151),"")</f>
        <v/>
      </c>
      <c r="AI151" s="115" t="str">
        <f ca="1">IF($R151=1,SUM($W$1:W151),"")</f>
        <v/>
      </c>
      <c r="AJ151" s="115" t="str">
        <f ca="1">IF($R151=1,SUM($X$1:X151),"")</f>
        <v/>
      </c>
      <c r="AK151" s="115" t="str">
        <f ca="1">IF($R151=1,SUM($Y$1:Y151),"")</f>
        <v/>
      </c>
      <c r="AL151" s="115" t="str">
        <f ca="1">IF($R151=1,SUM($Z$1:Z151),"")</f>
        <v/>
      </c>
      <c r="AM151" s="115" t="str">
        <f ca="1">IF($R151=1,SUM($AA$1:AA151),"")</f>
        <v/>
      </c>
      <c r="AN151" s="115" t="str">
        <f ca="1">IF($R151=1,SUM($AB$1:AB151),"")</f>
        <v/>
      </c>
      <c r="AO151" s="115" t="str">
        <f ca="1">IF($R151=1,SUM($AC$1:AC151),"")</f>
        <v/>
      </c>
      <c r="AQ151" s="120" t="str">
        <f t="shared" si="28"/>
        <v>19:50</v>
      </c>
    </row>
    <row r="152" spans="6:43" x14ac:dyDescent="0.3">
      <c r="F152" s="115">
        <f t="shared" si="29"/>
        <v>19</v>
      </c>
      <c r="G152" s="117">
        <f t="shared" si="24"/>
        <v>55</v>
      </c>
      <c r="H152" s="118">
        <f t="shared" si="25"/>
        <v>0.82986111111111116</v>
      </c>
      <c r="K152" s="116" t="str">
        <f xml:space="preserve"> IF(O152=1,"",RTD("cqg.rtd",,"StudyData",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/>
      </c>
      <c r="L152" s="116" t="e">
        <f>IF(K152="",NA(),RTD("cqg.rtd",,"StudyData", "(Vol("&amp;$E$12&amp;")when  (LocalYear("&amp;$E$12&amp;")="&amp;$D$1&amp;" AND LocalMonth("&amp;$E$12&amp;")="&amp;$C$1&amp;" AND LocalDay("&amp;$E$12&amp;")="&amp;$B$1&amp;" AND LocalHour("&amp;$E$12&amp;")="&amp;F152&amp;" AND LocalMinute("&amp;$E$12&amp;")="&amp;G152&amp;"))", "Bar", "", "Close", "5", "0", "", "", "","FALSE","T"))</f>
        <v>#N/A</v>
      </c>
      <c r="O152" s="115">
        <f t="shared" si="26"/>
        <v>1</v>
      </c>
      <c r="R152" s="115">
        <f t="shared" ca="1" si="27"/>
        <v>1.1159999999999872</v>
      </c>
      <c r="S152" s="115" t="str">
        <f>IF(O152=1,"",RTD("cqg.rtd",,"StudyData", "(Vol("&amp;$E$13&amp;")when  (LocalYear("&amp;$E$13&amp;")="&amp;$D$2&amp;" AND LocalMonth("&amp;$E$13&amp;")="&amp;$C$2&amp;" AND LocalDay("&amp;$E$13&amp;")="&amp;$B$2&amp;" AND LocalHour("&amp;$E$13&amp;")="&amp;F152&amp;" AND LocalMinute("&amp;$E$13&amp;")="&amp;G152&amp;"))", "Bar", "", "Close", "5", "0", "", "", "","FALSE","T"))</f>
        <v/>
      </c>
      <c r="T152" s="115" t="str">
        <f>IF(O152=1,"",RTD("cqg.rtd",,"StudyData", "(Vol("&amp;$E$14&amp;")when  (LocalYear("&amp;$E$14&amp;")="&amp;$D$3&amp;" AND LocalMonth("&amp;$E$14&amp;")="&amp;$C$3&amp;" AND LocalDay("&amp;$E$14&amp;")="&amp;$B$3&amp;" AND LocalHour("&amp;$E$14&amp;")="&amp;F152&amp;" AND LocalMinute("&amp;$E$14&amp;")="&amp;G152&amp;"))", "Bar", "", "Close", "5", "0", "", "", "","FALSE","T"))</f>
        <v/>
      </c>
      <c r="U152" s="115" t="str">
        <f>IF(O152=1,"",RTD("cqg.rtd",,"StudyData", "(Vol("&amp;$E$15&amp;")when  (LocalYear("&amp;$E$15&amp;")="&amp;$D$4&amp;" AND LocalMonth("&amp;$E$15&amp;")="&amp;$C$4&amp;" AND LocalDay("&amp;$E$15&amp;")="&amp;$B$4&amp;" AND LocalHour("&amp;$E$15&amp;")="&amp;F152&amp;" AND LocalMinute("&amp;$E$15&amp;")="&amp;G152&amp;"))", "Bar", "", "Close", "5", "0", "", "", "","FALSE","T"))</f>
        <v/>
      </c>
      <c r="V152" s="115" t="str">
        <f>IF(O152=1,"",RTD("cqg.rtd",,"StudyData", "(Vol("&amp;$E$16&amp;")when  (LocalYear("&amp;$E$16&amp;")="&amp;$D$5&amp;" AND LocalMonth("&amp;$E$16&amp;")="&amp;$C$5&amp;" AND LocalDay("&amp;$E$16&amp;")="&amp;$B$5&amp;" AND LocalHour("&amp;$E$16&amp;")="&amp;F152&amp;" AND LocalMinute("&amp;$E$16&amp;")="&amp;G152&amp;"))", "Bar", "", "Close", "5", "0", "", "", "","FALSE","T"))</f>
        <v/>
      </c>
      <c r="W152" s="115" t="str">
        <f>IF(O152=1,"",RTD("cqg.rtd",,"StudyData", "(Vol("&amp;$E$17&amp;")when  (LocalYear("&amp;$E$17&amp;")="&amp;$D$6&amp;" AND LocalMonth("&amp;$E$17&amp;")="&amp;$C$6&amp;" AND LocalDay("&amp;$E$17&amp;")="&amp;$B$6&amp;" AND LocalHour("&amp;$E$17&amp;")="&amp;F152&amp;" AND LocalMinute("&amp;$E$17&amp;")="&amp;G152&amp;"))", "Bar", "", "Close", "5", "0", "", "", "","FALSE","T"))</f>
        <v/>
      </c>
      <c r="X152" s="115" t="str">
        <f>IF(O152=1,"",RTD("cqg.rtd",,"StudyData", "(Vol("&amp;$E$18&amp;")when  (LocalYear("&amp;$E$18&amp;")="&amp;$D$7&amp;" AND LocalMonth("&amp;$E$18&amp;")="&amp;$C$7&amp;" AND LocalDay("&amp;$E$18&amp;")="&amp;$B$7&amp;" AND LocalHour("&amp;$E$18&amp;")="&amp;F152&amp;" AND LocalMinute("&amp;$E$18&amp;")="&amp;G152&amp;"))", "Bar", "", "Close", "5", "0", "", "", "","FALSE","T"))</f>
        <v/>
      </c>
      <c r="Y152" s="115" t="str">
        <f>IF(O152=1,"",RTD("cqg.rtd",,"StudyData", "(Vol("&amp;$E$19&amp;")when  (LocalYear("&amp;$E$19&amp;")="&amp;$D$8&amp;" AND LocalMonth("&amp;$E$19&amp;")="&amp;$C$8&amp;" AND LocalDay("&amp;$E$19&amp;")="&amp;$B$8&amp;" AND LocalHour("&amp;$E$19&amp;")="&amp;F152&amp;" AND LocalMinute("&amp;$E$19&amp;")="&amp;G152&amp;"))", "Bar", "", "Close", "5", "0", "", "", "","FALSE","T"))</f>
        <v/>
      </c>
      <c r="Z152" s="115" t="str">
        <f>IF(O152=1,"",RTD("cqg.rtd",,"StudyData", "(Vol("&amp;$E$20&amp;")when  (LocalYear("&amp;$E$20&amp;")="&amp;$D$9&amp;" AND LocalMonth("&amp;$E$20&amp;")="&amp;$C$9&amp;" AND LocalDay("&amp;$E$20&amp;")="&amp;$B$9&amp;" AND LocalHour("&amp;$E$20&amp;")="&amp;F152&amp;" AND LocalMinute("&amp;$E$20&amp;")="&amp;G152&amp;"))", "Bar", "", "Close", "5", "0", "", "", "","FALSE","T"))</f>
        <v/>
      </c>
      <c r="AA152" s="115" t="str">
        <f>IF(O152=1,"",RTD("cqg.rtd",,"StudyData", "(Vol("&amp;$E$21&amp;")when  (LocalYear("&amp;$E$21&amp;")="&amp;$D$10&amp;" AND LocalMonth("&amp;$E$21&amp;")="&amp;$C$10&amp;" AND LocalDay("&amp;$E$21&amp;")="&amp;$B$10&amp;" AND LocalHour("&amp;$E$21&amp;")="&amp;F152&amp;" AND LocalMinute("&amp;$E$21&amp;")="&amp;G152&amp;"))", "Bar", "", "Close", "5", "0", "", "", "","FALSE","T"))</f>
        <v/>
      </c>
      <c r="AB152" s="115" t="str">
        <f>IF(O152=1,"",RTD("cqg.rtd",,"StudyData", "(Vol("&amp;$E$21&amp;")when  (LocalYear("&amp;$E$21&amp;")="&amp;$D$11&amp;" AND LocalMonth("&amp;$E$21&amp;")="&amp;$C$11&amp;" AND LocalDay("&amp;$E$21&amp;")="&amp;$B$11&amp;" AND LocalHour("&amp;$E$21&amp;")="&amp;F152&amp;" AND LocalMinute("&amp;$E$21&amp;")="&amp;G152&amp;"))", "Bar", "", "Close", "5", "0", "", "", "","FALSE","T"))</f>
        <v/>
      </c>
      <c r="AC152" s="116" t="str">
        <f t="shared" si="23"/>
        <v/>
      </c>
      <c r="AE152" s="115" t="str">
        <f ca="1">IF($R152=1,SUM($S$1:S152),"")</f>
        <v/>
      </c>
      <c r="AF152" s="115" t="str">
        <f ca="1">IF($R152=1,SUM($T$1:T152),"")</f>
        <v/>
      </c>
      <c r="AG152" s="115" t="str">
        <f ca="1">IF($R152=1,SUM($U$1:U152),"")</f>
        <v/>
      </c>
      <c r="AH152" s="115" t="str">
        <f ca="1">IF($R152=1,SUM($V$1:V152),"")</f>
        <v/>
      </c>
      <c r="AI152" s="115" t="str">
        <f ca="1">IF($R152=1,SUM($W$1:W152),"")</f>
        <v/>
      </c>
      <c r="AJ152" s="115" t="str">
        <f ca="1">IF($R152=1,SUM($X$1:X152),"")</f>
        <v/>
      </c>
      <c r="AK152" s="115" t="str">
        <f ca="1">IF($R152=1,SUM($Y$1:Y152),"")</f>
        <v/>
      </c>
      <c r="AL152" s="115" t="str">
        <f ca="1">IF($R152=1,SUM($Z$1:Z152),"")</f>
        <v/>
      </c>
      <c r="AM152" s="115" t="str">
        <f ca="1">IF($R152=1,SUM($AA$1:AA152),"")</f>
        <v/>
      </c>
      <c r="AN152" s="115" t="str">
        <f ca="1">IF($R152=1,SUM($AB$1:AB152),"")</f>
        <v/>
      </c>
      <c r="AO152" s="115" t="str">
        <f ca="1">IF($R152=1,SUM($AC$1:AC152),"")</f>
        <v/>
      </c>
      <c r="AQ152" s="120" t="str">
        <f t="shared" si="28"/>
        <v>19:55</v>
      </c>
    </row>
    <row r="153" spans="6:43" x14ac:dyDescent="0.3">
      <c r="F153" s="115">
        <f t="shared" si="29"/>
        <v>20</v>
      </c>
      <c r="G153" s="117" t="str">
        <f t="shared" si="24"/>
        <v>00</v>
      </c>
      <c r="H153" s="118">
        <f t="shared" si="25"/>
        <v>0.83333333333333337</v>
      </c>
      <c r="K153" s="116" t="str">
        <f xml:space="preserve"> IF(O153=1,"",RTD("cqg.rtd",,"StudyData",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/>
      </c>
      <c r="L153" s="116" t="e">
        <f>IF(K153="",NA(),RTD("cqg.rtd",,"StudyData", "(Vol("&amp;$E$12&amp;")when  (LocalYear("&amp;$E$12&amp;")="&amp;$D$1&amp;" AND LocalMonth("&amp;$E$12&amp;")="&amp;$C$1&amp;" AND LocalDay("&amp;$E$12&amp;")="&amp;$B$1&amp;" AND LocalHour("&amp;$E$12&amp;")="&amp;F153&amp;" AND LocalMinute("&amp;$E$12&amp;")="&amp;G153&amp;"))", "Bar", "", "Close", "5", "0", "", "", "","FALSE","T"))</f>
        <v>#N/A</v>
      </c>
      <c r="O153" s="115">
        <f t="shared" si="26"/>
        <v>1</v>
      </c>
      <c r="R153" s="115">
        <f t="shared" ca="1" si="27"/>
        <v>1.1169999999999871</v>
      </c>
      <c r="S153" s="115" t="str">
        <f>IF(O153=1,"",RTD("cqg.rtd",,"StudyData", "(Vol("&amp;$E$13&amp;")when  (LocalYear("&amp;$E$13&amp;")="&amp;$D$2&amp;" AND LocalMonth("&amp;$E$13&amp;")="&amp;$C$2&amp;" AND LocalDay("&amp;$E$13&amp;")="&amp;$B$2&amp;" AND LocalHour("&amp;$E$13&amp;")="&amp;F153&amp;" AND LocalMinute("&amp;$E$13&amp;")="&amp;G153&amp;"))", "Bar", "", "Close", "5", "0", "", "", "","FALSE","T"))</f>
        <v/>
      </c>
      <c r="T153" s="115" t="str">
        <f>IF(O153=1,"",RTD("cqg.rtd",,"StudyData", "(Vol("&amp;$E$14&amp;")when  (LocalYear("&amp;$E$14&amp;")="&amp;$D$3&amp;" AND LocalMonth("&amp;$E$14&amp;")="&amp;$C$3&amp;" AND LocalDay("&amp;$E$14&amp;")="&amp;$B$3&amp;" AND LocalHour("&amp;$E$14&amp;")="&amp;F153&amp;" AND LocalMinute("&amp;$E$14&amp;")="&amp;G153&amp;"))", "Bar", "", "Close", "5", "0", "", "", "","FALSE","T"))</f>
        <v/>
      </c>
      <c r="U153" s="115" t="str">
        <f>IF(O153=1,"",RTD("cqg.rtd",,"StudyData", "(Vol("&amp;$E$15&amp;")when  (LocalYear("&amp;$E$15&amp;")="&amp;$D$4&amp;" AND LocalMonth("&amp;$E$15&amp;")="&amp;$C$4&amp;" AND LocalDay("&amp;$E$15&amp;")="&amp;$B$4&amp;" AND LocalHour("&amp;$E$15&amp;")="&amp;F153&amp;" AND LocalMinute("&amp;$E$15&amp;")="&amp;G153&amp;"))", "Bar", "", "Close", "5", "0", "", "", "","FALSE","T"))</f>
        <v/>
      </c>
      <c r="V153" s="115" t="str">
        <f>IF(O153=1,"",RTD("cqg.rtd",,"StudyData", "(Vol("&amp;$E$16&amp;")when  (LocalYear("&amp;$E$16&amp;")="&amp;$D$5&amp;" AND LocalMonth("&amp;$E$16&amp;")="&amp;$C$5&amp;" AND LocalDay("&amp;$E$16&amp;")="&amp;$B$5&amp;" AND LocalHour("&amp;$E$16&amp;")="&amp;F153&amp;" AND LocalMinute("&amp;$E$16&amp;")="&amp;G153&amp;"))", "Bar", "", "Close", "5", "0", "", "", "","FALSE","T"))</f>
        <v/>
      </c>
      <c r="W153" s="115" t="str">
        <f>IF(O153=1,"",RTD("cqg.rtd",,"StudyData", "(Vol("&amp;$E$17&amp;")when  (LocalYear("&amp;$E$17&amp;")="&amp;$D$6&amp;" AND LocalMonth("&amp;$E$17&amp;")="&amp;$C$6&amp;" AND LocalDay("&amp;$E$17&amp;")="&amp;$B$6&amp;" AND LocalHour("&amp;$E$17&amp;")="&amp;F153&amp;" AND LocalMinute("&amp;$E$17&amp;")="&amp;G153&amp;"))", "Bar", "", "Close", "5", "0", "", "", "","FALSE","T"))</f>
        <v/>
      </c>
      <c r="X153" s="115" t="str">
        <f>IF(O153=1,"",RTD("cqg.rtd",,"StudyData", "(Vol("&amp;$E$18&amp;")when  (LocalYear("&amp;$E$18&amp;")="&amp;$D$7&amp;" AND LocalMonth("&amp;$E$18&amp;")="&amp;$C$7&amp;" AND LocalDay("&amp;$E$18&amp;")="&amp;$B$7&amp;" AND LocalHour("&amp;$E$18&amp;")="&amp;F153&amp;" AND LocalMinute("&amp;$E$18&amp;")="&amp;G153&amp;"))", "Bar", "", "Close", "5", "0", "", "", "","FALSE","T"))</f>
        <v/>
      </c>
      <c r="Y153" s="115" t="str">
        <f>IF(O153=1,"",RTD("cqg.rtd",,"StudyData", "(Vol("&amp;$E$19&amp;")when  (LocalYear("&amp;$E$19&amp;")="&amp;$D$8&amp;" AND LocalMonth("&amp;$E$19&amp;")="&amp;$C$8&amp;" AND LocalDay("&amp;$E$19&amp;")="&amp;$B$8&amp;" AND LocalHour("&amp;$E$19&amp;")="&amp;F153&amp;" AND LocalMinute("&amp;$E$19&amp;")="&amp;G153&amp;"))", "Bar", "", "Close", "5", "0", "", "", "","FALSE","T"))</f>
        <v/>
      </c>
      <c r="Z153" s="115" t="str">
        <f>IF(O153=1,"",RTD("cqg.rtd",,"StudyData", "(Vol("&amp;$E$20&amp;")when  (LocalYear("&amp;$E$20&amp;")="&amp;$D$9&amp;" AND LocalMonth("&amp;$E$20&amp;")="&amp;$C$9&amp;" AND LocalDay("&amp;$E$20&amp;")="&amp;$B$9&amp;" AND LocalHour("&amp;$E$20&amp;")="&amp;F153&amp;" AND LocalMinute("&amp;$E$20&amp;")="&amp;G153&amp;"))", "Bar", "", "Close", "5", "0", "", "", "","FALSE","T"))</f>
        <v/>
      </c>
      <c r="AA153" s="115" t="str">
        <f>IF(O153=1,"",RTD("cqg.rtd",,"StudyData", "(Vol("&amp;$E$21&amp;")when  (LocalYear("&amp;$E$21&amp;")="&amp;$D$10&amp;" AND LocalMonth("&amp;$E$21&amp;")="&amp;$C$10&amp;" AND LocalDay("&amp;$E$21&amp;")="&amp;$B$10&amp;" AND LocalHour("&amp;$E$21&amp;")="&amp;F153&amp;" AND LocalMinute("&amp;$E$21&amp;")="&amp;G153&amp;"))", "Bar", "", "Close", "5", "0", "", "", "","FALSE","T"))</f>
        <v/>
      </c>
      <c r="AB153" s="115" t="str">
        <f>IF(O153=1,"",RTD("cqg.rtd",,"StudyData", "(Vol("&amp;$E$21&amp;")when  (LocalYear("&amp;$E$21&amp;")="&amp;$D$11&amp;" AND LocalMonth("&amp;$E$21&amp;")="&amp;$C$11&amp;" AND LocalDay("&amp;$E$21&amp;")="&amp;$B$11&amp;" AND LocalHour("&amp;$E$21&amp;")="&amp;F153&amp;" AND LocalMinute("&amp;$E$21&amp;")="&amp;G153&amp;"))", "Bar", "", "Close", "5", "0", "", "", "","FALSE","T"))</f>
        <v/>
      </c>
      <c r="AC153" s="116" t="str">
        <f t="shared" si="23"/>
        <v/>
      </c>
      <c r="AE153" s="115" t="str">
        <f ca="1">IF($R153=1,SUM($S$1:S153),"")</f>
        <v/>
      </c>
      <c r="AF153" s="115" t="str">
        <f ca="1">IF($R153=1,SUM($T$1:T153),"")</f>
        <v/>
      </c>
      <c r="AG153" s="115" t="str">
        <f ca="1">IF($R153=1,SUM($U$1:U153),"")</f>
        <v/>
      </c>
      <c r="AH153" s="115" t="str">
        <f ca="1">IF($R153=1,SUM($V$1:V153),"")</f>
        <v/>
      </c>
      <c r="AI153" s="115" t="str">
        <f ca="1">IF($R153=1,SUM($W$1:W153),"")</f>
        <v/>
      </c>
      <c r="AJ153" s="115" t="str">
        <f ca="1">IF($R153=1,SUM($X$1:X153),"")</f>
        <v/>
      </c>
      <c r="AK153" s="115" t="str">
        <f ca="1">IF($R153=1,SUM($Y$1:Y153),"")</f>
        <v/>
      </c>
      <c r="AL153" s="115" t="str">
        <f ca="1">IF($R153=1,SUM($Z$1:Z153),"")</f>
        <v/>
      </c>
      <c r="AM153" s="115" t="str">
        <f ca="1">IF($R153=1,SUM($AA$1:AA153),"")</f>
        <v/>
      </c>
      <c r="AN153" s="115" t="str">
        <f ca="1">IF($R153=1,SUM($AB$1:AB153),"")</f>
        <v/>
      </c>
      <c r="AO153" s="115" t="str">
        <f ca="1">IF($R153=1,SUM($AC$1:AC153),"")</f>
        <v/>
      </c>
      <c r="AQ153" s="120" t="str">
        <f t="shared" si="28"/>
        <v>20:00</v>
      </c>
    </row>
    <row r="154" spans="6:43" x14ac:dyDescent="0.3">
      <c r="F154" s="115">
        <f t="shared" si="29"/>
        <v>20</v>
      </c>
      <c r="G154" s="117" t="str">
        <f t="shared" si="24"/>
        <v>05</v>
      </c>
      <c r="H154" s="118">
        <f t="shared" si="25"/>
        <v>0.83680555555555547</v>
      </c>
      <c r="K154" s="116" t="str">
        <f xml:space="preserve"> IF(O154=1,"",RTD("cqg.rtd",,"StudyData",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/>
      </c>
      <c r="L154" s="116" t="e">
        <f>IF(K154="",NA(),RTD("cqg.rtd",,"StudyData", "(Vol("&amp;$E$12&amp;")when  (LocalYear("&amp;$E$12&amp;")="&amp;$D$1&amp;" AND LocalMonth("&amp;$E$12&amp;")="&amp;$C$1&amp;" AND LocalDay("&amp;$E$12&amp;")="&amp;$B$1&amp;" AND LocalHour("&amp;$E$12&amp;")="&amp;F154&amp;" AND LocalMinute("&amp;$E$12&amp;")="&amp;G154&amp;"))", "Bar", "", "Close", "5", "0", "", "", "","FALSE","T"))</f>
        <v>#N/A</v>
      </c>
      <c r="O154" s="115">
        <f t="shared" si="26"/>
        <v>1</v>
      </c>
      <c r="R154" s="115">
        <f t="shared" ca="1" si="27"/>
        <v>1.117999999999987</v>
      </c>
      <c r="S154" s="115" t="str">
        <f>IF(O154=1,"",RTD("cqg.rtd",,"StudyData", "(Vol("&amp;$E$13&amp;")when  (LocalYear("&amp;$E$13&amp;")="&amp;$D$2&amp;" AND LocalMonth("&amp;$E$13&amp;")="&amp;$C$2&amp;" AND LocalDay("&amp;$E$13&amp;")="&amp;$B$2&amp;" AND LocalHour("&amp;$E$13&amp;")="&amp;F154&amp;" AND LocalMinute("&amp;$E$13&amp;")="&amp;G154&amp;"))", "Bar", "", "Close", "5", "0", "", "", "","FALSE","T"))</f>
        <v/>
      </c>
      <c r="T154" s="115" t="str">
        <f>IF(O154=1,"",RTD("cqg.rtd",,"StudyData", "(Vol("&amp;$E$14&amp;")when  (LocalYear("&amp;$E$14&amp;")="&amp;$D$3&amp;" AND LocalMonth("&amp;$E$14&amp;")="&amp;$C$3&amp;" AND LocalDay("&amp;$E$14&amp;")="&amp;$B$3&amp;" AND LocalHour("&amp;$E$14&amp;")="&amp;F154&amp;" AND LocalMinute("&amp;$E$14&amp;")="&amp;G154&amp;"))", "Bar", "", "Close", "5", "0", "", "", "","FALSE","T"))</f>
        <v/>
      </c>
      <c r="U154" s="115" t="str">
        <f>IF(O154=1,"",RTD("cqg.rtd",,"StudyData", "(Vol("&amp;$E$15&amp;")when  (LocalYear("&amp;$E$15&amp;")="&amp;$D$4&amp;" AND LocalMonth("&amp;$E$15&amp;")="&amp;$C$4&amp;" AND LocalDay("&amp;$E$15&amp;")="&amp;$B$4&amp;" AND LocalHour("&amp;$E$15&amp;")="&amp;F154&amp;" AND LocalMinute("&amp;$E$15&amp;")="&amp;G154&amp;"))", "Bar", "", "Close", "5", "0", "", "", "","FALSE","T"))</f>
        <v/>
      </c>
      <c r="V154" s="115" t="str">
        <f>IF(O154=1,"",RTD("cqg.rtd",,"StudyData", "(Vol("&amp;$E$16&amp;")when  (LocalYear("&amp;$E$16&amp;")="&amp;$D$5&amp;" AND LocalMonth("&amp;$E$16&amp;")="&amp;$C$5&amp;" AND LocalDay("&amp;$E$16&amp;")="&amp;$B$5&amp;" AND LocalHour("&amp;$E$16&amp;")="&amp;F154&amp;" AND LocalMinute("&amp;$E$16&amp;")="&amp;G154&amp;"))", "Bar", "", "Close", "5", "0", "", "", "","FALSE","T"))</f>
        <v/>
      </c>
      <c r="W154" s="115" t="str">
        <f>IF(O154=1,"",RTD("cqg.rtd",,"StudyData", "(Vol("&amp;$E$17&amp;")when  (LocalYear("&amp;$E$17&amp;")="&amp;$D$6&amp;" AND LocalMonth("&amp;$E$17&amp;")="&amp;$C$6&amp;" AND LocalDay("&amp;$E$17&amp;")="&amp;$B$6&amp;" AND LocalHour("&amp;$E$17&amp;")="&amp;F154&amp;" AND LocalMinute("&amp;$E$17&amp;")="&amp;G154&amp;"))", "Bar", "", "Close", "5", "0", "", "", "","FALSE","T"))</f>
        <v/>
      </c>
      <c r="X154" s="115" t="str">
        <f>IF(O154=1,"",RTD("cqg.rtd",,"StudyData", "(Vol("&amp;$E$18&amp;")when  (LocalYear("&amp;$E$18&amp;")="&amp;$D$7&amp;" AND LocalMonth("&amp;$E$18&amp;")="&amp;$C$7&amp;" AND LocalDay("&amp;$E$18&amp;")="&amp;$B$7&amp;" AND LocalHour("&amp;$E$18&amp;")="&amp;F154&amp;" AND LocalMinute("&amp;$E$18&amp;")="&amp;G154&amp;"))", "Bar", "", "Close", "5", "0", "", "", "","FALSE","T"))</f>
        <v/>
      </c>
      <c r="Y154" s="115" t="str">
        <f>IF(O154=1,"",RTD("cqg.rtd",,"StudyData", "(Vol("&amp;$E$19&amp;")when  (LocalYear("&amp;$E$19&amp;")="&amp;$D$8&amp;" AND LocalMonth("&amp;$E$19&amp;")="&amp;$C$8&amp;" AND LocalDay("&amp;$E$19&amp;")="&amp;$B$8&amp;" AND LocalHour("&amp;$E$19&amp;")="&amp;F154&amp;" AND LocalMinute("&amp;$E$19&amp;")="&amp;G154&amp;"))", "Bar", "", "Close", "5", "0", "", "", "","FALSE","T"))</f>
        <v/>
      </c>
      <c r="Z154" s="115" t="str">
        <f>IF(O154=1,"",RTD("cqg.rtd",,"StudyData", "(Vol("&amp;$E$20&amp;")when  (LocalYear("&amp;$E$20&amp;")="&amp;$D$9&amp;" AND LocalMonth("&amp;$E$20&amp;")="&amp;$C$9&amp;" AND LocalDay("&amp;$E$20&amp;")="&amp;$B$9&amp;" AND LocalHour("&amp;$E$20&amp;")="&amp;F154&amp;" AND LocalMinute("&amp;$E$20&amp;")="&amp;G154&amp;"))", "Bar", "", "Close", "5", "0", "", "", "","FALSE","T"))</f>
        <v/>
      </c>
      <c r="AA154" s="115" t="str">
        <f>IF(O154=1,"",RTD("cqg.rtd",,"StudyData", "(Vol("&amp;$E$21&amp;")when  (LocalYear("&amp;$E$21&amp;")="&amp;$D$10&amp;" AND LocalMonth("&amp;$E$21&amp;")="&amp;$C$10&amp;" AND LocalDay("&amp;$E$21&amp;")="&amp;$B$10&amp;" AND LocalHour("&amp;$E$21&amp;")="&amp;F154&amp;" AND LocalMinute("&amp;$E$21&amp;")="&amp;G154&amp;"))", "Bar", "", "Close", "5", "0", "", "", "","FALSE","T"))</f>
        <v/>
      </c>
      <c r="AB154" s="115" t="str">
        <f>IF(O154=1,"",RTD("cqg.rtd",,"StudyData", "(Vol("&amp;$E$21&amp;")when  (LocalYear("&amp;$E$21&amp;")="&amp;$D$11&amp;" AND LocalMonth("&amp;$E$21&amp;")="&amp;$C$11&amp;" AND LocalDay("&amp;$E$21&amp;")="&amp;$B$11&amp;" AND LocalHour("&amp;$E$21&amp;")="&amp;F154&amp;" AND LocalMinute("&amp;$E$21&amp;")="&amp;G154&amp;"))", "Bar", "", "Close", "5", "0", "", "", "","FALSE","T"))</f>
        <v/>
      </c>
      <c r="AC154" s="116" t="str">
        <f t="shared" si="23"/>
        <v/>
      </c>
      <c r="AE154" s="115" t="str">
        <f ca="1">IF($R154=1,SUM($S$1:S154),"")</f>
        <v/>
      </c>
      <c r="AF154" s="115" t="str">
        <f ca="1">IF($R154=1,SUM($T$1:T154),"")</f>
        <v/>
      </c>
      <c r="AG154" s="115" t="str">
        <f ca="1">IF($R154=1,SUM($U$1:U154),"")</f>
        <v/>
      </c>
      <c r="AH154" s="115" t="str">
        <f ca="1">IF($R154=1,SUM($V$1:V154),"")</f>
        <v/>
      </c>
      <c r="AI154" s="115" t="str">
        <f ca="1">IF($R154=1,SUM($W$1:W154),"")</f>
        <v/>
      </c>
      <c r="AJ154" s="115" t="str">
        <f ca="1">IF($R154=1,SUM($X$1:X154),"")</f>
        <v/>
      </c>
      <c r="AK154" s="115" t="str">
        <f ca="1">IF($R154=1,SUM($Y$1:Y154),"")</f>
        <v/>
      </c>
      <c r="AL154" s="115" t="str">
        <f ca="1">IF($R154=1,SUM($Z$1:Z154),"")</f>
        <v/>
      </c>
      <c r="AM154" s="115" t="str">
        <f ca="1">IF($R154=1,SUM($AA$1:AA154),"")</f>
        <v/>
      </c>
      <c r="AN154" s="115" t="str">
        <f ca="1">IF($R154=1,SUM($AB$1:AB154),"")</f>
        <v/>
      </c>
      <c r="AO154" s="115" t="str">
        <f ca="1">IF($R154=1,SUM($AC$1:AC154),"")</f>
        <v/>
      </c>
      <c r="AQ154" s="120" t="str">
        <f t="shared" si="28"/>
        <v>20:05</v>
      </c>
    </row>
    <row r="155" spans="6:43" x14ac:dyDescent="0.3">
      <c r="F155" s="115">
        <f t="shared" si="29"/>
        <v>20</v>
      </c>
      <c r="G155" s="117">
        <f t="shared" si="24"/>
        <v>10</v>
      </c>
      <c r="H155" s="118">
        <f t="shared" si="25"/>
        <v>0.84027777777777779</v>
      </c>
      <c r="K155" s="116" t="str">
        <f xml:space="preserve"> IF(O155=1,"",RTD("cqg.rtd",,"StudyData",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/>
      </c>
      <c r="L155" s="116" t="e">
        <f>IF(K155="",NA(),RTD("cqg.rtd",,"StudyData", "(Vol("&amp;$E$12&amp;")when  (LocalYear("&amp;$E$12&amp;")="&amp;$D$1&amp;" AND LocalMonth("&amp;$E$12&amp;")="&amp;$C$1&amp;" AND LocalDay("&amp;$E$12&amp;")="&amp;$B$1&amp;" AND LocalHour("&amp;$E$12&amp;")="&amp;F155&amp;" AND LocalMinute("&amp;$E$12&amp;")="&amp;G155&amp;"))", "Bar", "", "Close", "5", "0", "", "", "","FALSE","T"))</f>
        <v>#N/A</v>
      </c>
      <c r="O155" s="115">
        <f t="shared" si="26"/>
        <v>1</v>
      </c>
      <c r="R155" s="115">
        <f t="shared" ca="1" si="27"/>
        <v>1.1189999999999869</v>
      </c>
      <c r="S155" s="115" t="str">
        <f>IF(O155=1,"",RTD("cqg.rtd",,"StudyData", "(Vol("&amp;$E$13&amp;")when  (LocalYear("&amp;$E$13&amp;")="&amp;$D$2&amp;" AND LocalMonth("&amp;$E$13&amp;")="&amp;$C$2&amp;" AND LocalDay("&amp;$E$13&amp;")="&amp;$B$2&amp;" AND LocalHour("&amp;$E$13&amp;")="&amp;F155&amp;" AND LocalMinute("&amp;$E$13&amp;")="&amp;G155&amp;"))", "Bar", "", "Close", "5", "0", "", "", "","FALSE","T"))</f>
        <v/>
      </c>
      <c r="T155" s="115" t="str">
        <f>IF(O155=1,"",RTD("cqg.rtd",,"StudyData", "(Vol("&amp;$E$14&amp;")when  (LocalYear("&amp;$E$14&amp;")="&amp;$D$3&amp;" AND LocalMonth("&amp;$E$14&amp;")="&amp;$C$3&amp;" AND LocalDay("&amp;$E$14&amp;")="&amp;$B$3&amp;" AND LocalHour("&amp;$E$14&amp;")="&amp;F155&amp;" AND LocalMinute("&amp;$E$14&amp;")="&amp;G155&amp;"))", "Bar", "", "Close", "5", "0", "", "", "","FALSE","T"))</f>
        <v/>
      </c>
      <c r="U155" s="115" t="str">
        <f>IF(O155=1,"",RTD("cqg.rtd",,"StudyData", "(Vol("&amp;$E$15&amp;")when  (LocalYear("&amp;$E$15&amp;")="&amp;$D$4&amp;" AND LocalMonth("&amp;$E$15&amp;")="&amp;$C$4&amp;" AND LocalDay("&amp;$E$15&amp;")="&amp;$B$4&amp;" AND LocalHour("&amp;$E$15&amp;")="&amp;F155&amp;" AND LocalMinute("&amp;$E$15&amp;")="&amp;G155&amp;"))", "Bar", "", "Close", "5", "0", "", "", "","FALSE","T"))</f>
        <v/>
      </c>
      <c r="V155" s="115" t="str">
        <f>IF(O155=1,"",RTD("cqg.rtd",,"StudyData", "(Vol("&amp;$E$16&amp;")when  (LocalYear("&amp;$E$16&amp;")="&amp;$D$5&amp;" AND LocalMonth("&amp;$E$16&amp;")="&amp;$C$5&amp;" AND LocalDay("&amp;$E$16&amp;")="&amp;$B$5&amp;" AND LocalHour("&amp;$E$16&amp;")="&amp;F155&amp;" AND LocalMinute("&amp;$E$16&amp;")="&amp;G155&amp;"))", "Bar", "", "Close", "5", "0", "", "", "","FALSE","T"))</f>
        <v/>
      </c>
      <c r="W155" s="115" t="str">
        <f>IF(O155=1,"",RTD("cqg.rtd",,"StudyData", "(Vol("&amp;$E$17&amp;")when  (LocalYear("&amp;$E$17&amp;")="&amp;$D$6&amp;" AND LocalMonth("&amp;$E$17&amp;")="&amp;$C$6&amp;" AND LocalDay("&amp;$E$17&amp;")="&amp;$B$6&amp;" AND LocalHour("&amp;$E$17&amp;")="&amp;F155&amp;" AND LocalMinute("&amp;$E$17&amp;")="&amp;G155&amp;"))", "Bar", "", "Close", "5", "0", "", "", "","FALSE","T"))</f>
        <v/>
      </c>
      <c r="X155" s="115" t="str">
        <f>IF(O155=1,"",RTD("cqg.rtd",,"StudyData", "(Vol("&amp;$E$18&amp;")when  (LocalYear("&amp;$E$18&amp;")="&amp;$D$7&amp;" AND LocalMonth("&amp;$E$18&amp;")="&amp;$C$7&amp;" AND LocalDay("&amp;$E$18&amp;")="&amp;$B$7&amp;" AND LocalHour("&amp;$E$18&amp;")="&amp;F155&amp;" AND LocalMinute("&amp;$E$18&amp;")="&amp;G155&amp;"))", "Bar", "", "Close", "5", "0", "", "", "","FALSE","T"))</f>
        <v/>
      </c>
      <c r="Y155" s="115" t="str">
        <f>IF(O155=1,"",RTD("cqg.rtd",,"StudyData", "(Vol("&amp;$E$19&amp;")when  (LocalYear("&amp;$E$19&amp;")="&amp;$D$8&amp;" AND LocalMonth("&amp;$E$19&amp;")="&amp;$C$8&amp;" AND LocalDay("&amp;$E$19&amp;")="&amp;$B$8&amp;" AND LocalHour("&amp;$E$19&amp;")="&amp;F155&amp;" AND LocalMinute("&amp;$E$19&amp;")="&amp;G155&amp;"))", "Bar", "", "Close", "5", "0", "", "", "","FALSE","T"))</f>
        <v/>
      </c>
      <c r="Z155" s="115" t="str">
        <f>IF(O155=1,"",RTD("cqg.rtd",,"StudyData", "(Vol("&amp;$E$20&amp;")when  (LocalYear("&amp;$E$20&amp;")="&amp;$D$9&amp;" AND LocalMonth("&amp;$E$20&amp;")="&amp;$C$9&amp;" AND LocalDay("&amp;$E$20&amp;")="&amp;$B$9&amp;" AND LocalHour("&amp;$E$20&amp;")="&amp;F155&amp;" AND LocalMinute("&amp;$E$20&amp;")="&amp;G155&amp;"))", "Bar", "", "Close", "5", "0", "", "", "","FALSE","T"))</f>
        <v/>
      </c>
      <c r="AA155" s="115" t="str">
        <f>IF(O155=1,"",RTD("cqg.rtd",,"StudyData", "(Vol("&amp;$E$21&amp;")when  (LocalYear("&amp;$E$21&amp;")="&amp;$D$10&amp;" AND LocalMonth("&amp;$E$21&amp;")="&amp;$C$10&amp;" AND LocalDay("&amp;$E$21&amp;")="&amp;$B$10&amp;" AND LocalHour("&amp;$E$21&amp;")="&amp;F155&amp;" AND LocalMinute("&amp;$E$21&amp;")="&amp;G155&amp;"))", "Bar", "", "Close", "5", "0", "", "", "","FALSE","T"))</f>
        <v/>
      </c>
      <c r="AB155" s="115" t="str">
        <f>IF(O155=1,"",RTD("cqg.rtd",,"StudyData", "(Vol("&amp;$E$21&amp;")when  (LocalYear("&amp;$E$21&amp;")="&amp;$D$11&amp;" AND LocalMonth("&amp;$E$21&amp;")="&amp;$C$11&amp;" AND LocalDay("&amp;$E$21&amp;")="&amp;$B$11&amp;" AND LocalHour("&amp;$E$21&amp;")="&amp;F155&amp;" AND LocalMinute("&amp;$E$21&amp;")="&amp;G155&amp;"))", "Bar", "", "Close", "5", "0", "", "", "","FALSE","T"))</f>
        <v/>
      </c>
      <c r="AC155" s="116" t="str">
        <f t="shared" si="23"/>
        <v/>
      </c>
      <c r="AE155" s="115" t="str">
        <f ca="1">IF($R155=1,SUM($S$1:S155),"")</f>
        <v/>
      </c>
      <c r="AF155" s="115" t="str">
        <f ca="1">IF($R155=1,SUM($T$1:T155),"")</f>
        <v/>
      </c>
      <c r="AG155" s="115" t="str">
        <f ca="1">IF($R155=1,SUM($U$1:U155),"")</f>
        <v/>
      </c>
      <c r="AH155" s="115" t="str">
        <f ca="1">IF($R155=1,SUM($V$1:V155),"")</f>
        <v/>
      </c>
      <c r="AI155" s="115" t="str">
        <f ca="1">IF($R155=1,SUM($W$1:W155),"")</f>
        <v/>
      </c>
      <c r="AJ155" s="115" t="str">
        <f ca="1">IF($R155=1,SUM($X$1:X155),"")</f>
        <v/>
      </c>
      <c r="AK155" s="115" t="str">
        <f ca="1">IF($R155=1,SUM($Y$1:Y155),"")</f>
        <v/>
      </c>
      <c r="AL155" s="115" t="str">
        <f ca="1">IF($R155=1,SUM($Z$1:Z155),"")</f>
        <v/>
      </c>
      <c r="AM155" s="115" t="str">
        <f ca="1">IF($R155=1,SUM($AA$1:AA155),"")</f>
        <v/>
      </c>
      <c r="AN155" s="115" t="str">
        <f ca="1">IF($R155=1,SUM($AB$1:AB155),"")</f>
        <v/>
      </c>
      <c r="AO155" s="115" t="str">
        <f ca="1">IF($R155=1,SUM($AC$1:AC155),"")</f>
        <v/>
      </c>
      <c r="AQ155" s="120" t="str">
        <f t="shared" si="28"/>
        <v>20:10</v>
      </c>
    </row>
    <row r="156" spans="6:43" x14ac:dyDescent="0.3">
      <c r="F156" s="115">
        <f t="shared" si="29"/>
        <v>20</v>
      </c>
      <c r="G156" s="117">
        <f t="shared" si="24"/>
        <v>15</v>
      </c>
      <c r="H156" s="118">
        <f t="shared" si="25"/>
        <v>0.84375</v>
      </c>
      <c r="K156" s="116" t="str">
        <f xml:space="preserve"> IF(O156=1,"",RTD("cqg.rtd",,"StudyData",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/>
      </c>
      <c r="L156" s="116" t="e">
        <f>IF(K156="",NA(),RTD("cqg.rtd",,"StudyData", "(Vol("&amp;$E$12&amp;")when  (LocalYear("&amp;$E$12&amp;")="&amp;$D$1&amp;" AND LocalMonth("&amp;$E$12&amp;")="&amp;$C$1&amp;" AND LocalDay("&amp;$E$12&amp;")="&amp;$B$1&amp;" AND LocalHour("&amp;$E$12&amp;")="&amp;F156&amp;" AND LocalMinute("&amp;$E$12&amp;")="&amp;G156&amp;"))", "Bar", "", "Close", "5", "0", "", "", "","FALSE","T"))</f>
        <v>#N/A</v>
      </c>
      <c r="O156" s="115">
        <f t="shared" si="26"/>
        <v>1</v>
      </c>
      <c r="R156" s="115">
        <f t="shared" ca="1" si="27"/>
        <v>1.1199999999999868</v>
      </c>
      <c r="S156" s="115" t="str">
        <f>IF(O156=1,"",RTD("cqg.rtd",,"StudyData", "(Vol("&amp;$E$13&amp;")when  (LocalYear("&amp;$E$13&amp;")="&amp;$D$2&amp;" AND LocalMonth("&amp;$E$13&amp;")="&amp;$C$2&amp;" AND LocalDay("&amp;$E$13&amp;")="&amp;$B$2&amp;" AND LocalHour("&amp;$E$13&amp;")="&amp;F156&amp;" AND LocalMinute("&amp;$E$13&amp;")="&amp;G156&amp;"))", "Bar", "", "Close", "5", "0", "", "", "","FALSE","T"))</f>
        <v/>
      </c>
      <c r="T156" s="115" t="str">
        <f>IF(O156=1,"",RTD("cqg.rtd",,"StudyData", "(Vol("&amp;$E$14&amp;")when  (LocalYear("&amp;$E$14&amp;")="&amp;$D$3&amp;" AND LocalMonth("&amp;$E$14&amp;")="&amp;$C$3&amp;" AND LocalDay("&amp;$E$14&amp;")="&amp;$B$3&amp;" AND LocalHour("&amp;$E$14&amp;")="&amp;F156&amp;" AND LocalMinute("&amp;$E$14&amp;")="&amp;G156&amp;"))", "Bar", "", "Close", "5", "0", "", "", "","FALSE","T"))</f>
        <v/>
      </c>
      <c r="U156" s="115" t="str">
        <f>IF(O156=1,"",RTD("cqg.rtd",,"StudyData", "(Vol("&amp;$E$15&amp;")when  (LocalYear("&amp;$E$15&amp;")="&amp;$D$4&amp;" AND LocalMonth("&amp;$E$15&amp;")="&amp;$C$4&amp;" AND LocalDay("&amp;$E$15&amp;")="&amp;$B$4&amp;" AND LocalHour("&amp;$E$15&amp;")="&amp;F156&amp;" AND LocalMinute("&amp;$E$15&amp;")="&amp;G156&amp;"))", "Bar", "", "Close", "5", "0", "", "", "","FALSE","T"))</f>
        <v/>
      </c>
      <c r="V156" s="115" t="str">
        <f>IF(O156=1,"",RTD("cqg.rtd",,"StudyData", "(Vol("&amp;$E$16&amp;")when  (LocalYear("&amp;$E$16&amp;")="&amp;$D$5&amp;" AND LocalMonth("&amp;$E$16&amp;")="&amp;$C$5&amp;" AND LocalDay("&amp;$E$16&amp;")="&amp;$B$5&amp;" AND LocalHour("&amp;$E$16&amp;")="&amp;F156&amp;" AND LocalMinute("&amp;$E$16&amp;")="&amp;G156&amp;"))", "Bar", "", "Close", "5", "0", "", "", "","FALSE","T"))</f>
        <v/>
      </c>
      <c r="W156" s="115" t="str">
        <f>IF(O156=1,"",RTD("cqg.rtd",,"StudyData", "(Vol("&amp;$E$17&amp;")when  (LocalYear("&amp;$E$17&amp;")="&amp;$D$6&amp;" AND LocalMonth("&amp;$E$17&amp;")="&amp;$C$6&amp;" AND LocalDay("&amp;$E$17&amp;")="&amp;$B$6&amp;" AND LocalHour("&amp;$E$17&amp;")="&amp;F156&amp;" AND LocalMinute("&amp;$E$17&amp;")="&amp;G156&amp;"))", "Bar", "", "Close", "5", "0", "", "", "","FALSE","T"))</f>
        <v/>
      </c>
      <c r="X156" s="115" t="str">
        <f>IF(O156=1,"",RTD("cqg.rtd",,"StudyData", "(Vol("&amp;$E$18&amp;")when  (LocalYear("&amp;$E$18&amp;")="&amp;$D$7&amp;" AND LocalMonth("&amp;$E$18&amp;")="&amp;$C$7&amp;" AND LocalDay("&amp;$E$18&amp;")="&amp;$B$7&amp;" AND LocalHour("&amp;$E$18&amp;")="&amp;F156&amp;" AND LocalMinute("&amp;$E$18&amp;")="&amp;G156&amp;"))", "Bar", "", "Close", "5", "0", "", "", "","FALSE","T"))</f>
        <v/>
      </c>
      <c r="Y156" s="115" t="str">
        <f>IF(O156=1,"",RTD("cqg.rtd",,"StudyData", "(Vol("&amp;$E$19&amp;")when  (LocalYear("&amp;$E$19&amp;")="&amp;$D$8&amp;" AND LocalMonth("&amp;$E$19&amp;")="&amp;$C$8&amp;" AND LocalDay("&amp;$E$19&amp;")="&amp;$B$8&amp;" AND LocalHour("&amp;$E$19&amp;")="&amp;F156&amp;" AND LocalMinute("&amp;$E$19&amp;")="&amp;G156&amp;"))", "Bar", "", "Close", "5", "0", "", "", "","FALSE","T"))</f>
        <v/>
      </c>
      <c r="Z156" s="115" t="str">
        <f>IF(O156=1,"",RTD("cqg.rtd",,"StudyData", "(Vol("&amp;$E$20&amp;")when  (LocalYear("&amp;$E$20&amp;")="&amp;$D$9&amp;" AND LocalMonth("&amp;$E$20&amp;")="&amp;$C$9&amp;" AND LocalDay("&amp;$E$20&amp;")="&amp;$B$9&amp;" AND LocalHour("&amp;$E$20&amp;")="&amp;F156&amp;" AND LocalMinute("&amp;$E$20&amp;")="&amp;G156&amp;"))", "Bar", "", "Close", "5", "0", "", "", "","FALSE","T"))</f>
        <v/>
      </c>
      <c r="AA156" s="115" t="str">
        <f>IF(O156=1,"",RTD("cqg.rtd",,"StudyData", "(Vol("&amp;$E$21&amp;")when  (LocalYear("&amp;$E$21&amp;")="&amp;$D$10&amp;" AND LocalMonth("&amp;$E$21&amp;")="&amp;$C$10&amp;" AND LocalDay("&amp;$E$21&amp;")="&amp;$B$10&amp;" AND LocalHour("&amp;$E$21&amp;")="&amp;F156&amp;" AND LocalMinute("&amp;$E$21&amp;")="&amp;G156&amp;"))", "Bar", "", "Close", "5", "0", "", "", "","FALSE","T"))</f>
        <v/>
      </c>
      <c r="AB156" s="115" t="str">
        <f>IF(O156=1,"",RTD("cqg.rtd",,"StudyData", "(Vol("&amp;$E$21&amp;")when  (LocalYear("&amp;$E$21&amp;")="&amp;$D$11&amp;" AND LocalMonth("&amp;$E$21&amp;")="&amp;$C$11&amp;" AND LocalDay("&amp;$E$21&amp;")="&amp;$B$11&amp;" AND LocalHour("&amp;$E$21&amp;")="&amp;F156&amp;" AND LocalMinute("&amp;$E$21&amp;")="&amp;G156&amp;"))", "Bar", "", "Close", "5", "0", "", "", "","FALSE","T"))</f>
        <v/>
      </c>
      <c r="AC156" s="116" t="str">
        <f t="shared" si="23"/>
        <v/>
      </c>
      <c r="AE156" s="115" t="str">
        <f ca="1">IF($R156=1,SUM($S$1:S156),"")</f>
        <v/>
      </c>
      <c r="AF156" s="115" t="str">
        <f ca="1">IF($R156=1,SUM($T$1:T156),"")</f>
        <v/>
      </c>
      <c r="AG156" s="115" t="str">
        <f ca="1">IF($R156=1,SUM($U$1:U156),"")</f>
        <v/>
      </c>
      <c r="AH156" s="115" t="str">
        <f ca="1">IF($R156=1,SUM($V$1:V156),"")</f>
        <v/>
      </c>
      <c r="AI156" s="115" t="str">
        <f ca="1">IF($R156=1,SUM($W$1:W156),"")</f>
        <v/>
      </c>
      <c r="AJ156" s="115" t="str">
        <f ca="1">IF($R156=1,SUM($X$1:X156),"")</f>
        <v/>
      </c>
      <c r="AK156" s="115" t="str">
        <f ca="1">IF($R156=1,SUM($Y$1:Y156),"")</f>
        <v/>
      </c>
      <c r="AL156" s="115" t="str">
        <f ca="1">IF($R156=1,SUM($Z$1:Z156),"")</f>
        <v/>
      </c>
      <c r="AM156" s="115" t="str">
        <f ca="1">IF($R156=1,SUM($AA$1:AA156),"")</f>
        <v/>
      </c>
      <c r="AN156" s="115" t="str">
        <f ca="1">IF($R156=1,SUM($AB$1:AB156),"")</f>
        <v/>
      </c>
      <c r="AO156" s="115" t="str">
        <f ca="1">IF($R156=1,SUM($AC$1:AC156),"")</f>
        <v/>
      </c>
      <c r="AQ156" s="120" t="str">
        <f t="shared" si="28"/>
        <v>20:15</v>
      </c>
    </row>
    <row r="157" spans="6:43" x14ac:dyDescent="0.3">
      <c r="F157" s="115">
        <f t="shared" si="29"/>
        <v>20</v>
      </c>
      <c r="G157" s="117">
        <f t="shared" si="24"/>
        <v>20</v>
      </c>
      <c r="H157" s="118">
        <f t="shared" si="25"/>
        <v>0.84722222222222221</v>
      </c>
      <c r="K157" s="116" t="str">
        <f xml:space="preserve"> IF(O157=1,"",RTD("cqg.rtd",,"StudyData",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/>
      </c>
      <c r="L157" s="116" t="e">
        <f>IF(K157="",NA(),RTD("cqg.rtd",,"StudyData", "(Vol("&amp;$E$12&amp;")when  (LocalYear("&amp;$E$12&amp;")="&amp;$D$1&amp;" AND LocalMonth("&amp;$E$12&amp;")="&amp;$C$1&amp;" AND LocalDay("&amp;$E$12&amp;")="&amp;$B$1&amp;" AND LocalHour("&amp;$E$12&amp;")="&amp;F157&amp;" AND LocalMinute("&amp;$E$12&amp;")="&amp;G157&amp;"))", "Bar", "", "Close", "5", "0", "", "", "","FALSE","T"))</f>
        <v>#N/A</v>
      </c>
      <c r="O157" s="115">
        <f t="shared" si="26"/>
        <v>1</v>
      </c>
      <c r="R157" s="115">
        <f t="shared" ca="1" si="27"/>
        <v>1.1209999999999867</v>
      </c>
      <c r="S157" s="115" t="str">
        <f>IF(O157=1,"",RTD("cqg.rtd",,"StudyData", "(Vol("&amp;$E$13&amp;")when  (LocalYear("&amp;$E$13&amp;")="&amp;$D$2&amp;" AND LocalMonth("&amp;$E$13&amp;")="&amp;$C$2&amp;" AND LocalDay("&amp;$E$13&amp;")="&amp;$B$2&amp;" AND LocalHour("&amp;$E$13&amp;")="&amp;F157&amp;" AND LocalMinute("&amp;$E$13&amp;")="&amp;G157&amp;"))", "Bar", "", "Close", "5", "0", "", "", "","FALSE","T"))</f>
        <v/>
      </c>
      <c r="T157" s="115" t="str">
        <f>IF(O157=1,"",RTD("cqg.rtd",,"StudyData", "(Vol("&amp;$E$14&amp;")when  (LocalYear("&amp;$E$14&amp;")="&amp;$D$3&amp;" AND LocalMonth("&amp;$E$14&amp;")="&amp;$C$3&amp;" AND LocalDay("&amp;$E$14&amp;")="&amp;$B$3&amp;" AND LocalHour("&amp;$E$14&amp;")="&amp;F157&amp;" AND LocalMinute("&amp;$E$14&amp;")="&amp;G157&amp;"))", "Bar", "", "Close", "5", "0", "", "", "","FALSE","T"))</f>
        <v/>
      </c>
      <c r="U157" s="115" t="str">
        <f>IF(O157=1,"",RTD("cqg.rtd",,"StudyData", "(Vol("&amp;$E$15&amp;")when  (LocalYear("&amp;$E$15&amp;")="&amp;$D$4&amp;" AND LocalMonth("&amp;$E$15&amp;")="&amp;$C$4&amp;" AND LocalDay("&amp;$E$15&amp;")="&amp;$B$4&amp;" AND LocalHour("&amp;$E$15&amp;")="&amp;F157&amp;" AND LocalMinute("&amp;$E$15&amp;")="&amp;G157&amp;"))", "Bar", "", "Close", "5", "0", "", "", "","FALSE","T"))</f>
        <v/>
      </c>
      <c r="V157" s="115" t="str">
        <f>IF(O157=1,"",RTD("cqg.rtd",,"StudyData", "(Vol("&amp;$E$16&amp;")when  (LocalYear("&amp;$E$16&amp;")="&amp;$D$5&amp;" AND LocalMonth("&amp;$E$16&amp;")="&amp;$C$5&amp;" AND LocalDay("&amp;$E$16&amp;")="&amp;$B$5&amp;" AND LocalHour("&amp;$E$16&amp;")="&amp;F157&amp;" AND LocalMinute("&amp;$E$16&amp;")="&amp;G157&amp;"))", "Bar", "", "Close", "5", "0", "", "", "","FALSE","T"))</f>
        <v/>
      </c>
      <c r="W157" s="115" t="str">
        <f>IF(O157=1,"",RTD("cqg.rtd",,"StudyData", "(Vol("&amp;$E$17&amp;")when  (LocalYear("&amp;$E$17&amp;")="&amp;$D$6&amp;" AND LocalMonth("&amp;$E$17&amp;")="&amp;$C$6&amp;" AND LocalDay("&amp;$E$17&amp;")="&amp;$B$6&amp;" AND LocalHour("&amp;$E$17&amp;")="&amp;F157&amp;" AND LocalMinute("&amp;$E$17&amp;")="&amp;G157&amp;"))", "Bar", "", "Close", "5", "0", "", "", "","FALSE","T"))</f>
        <v/>
      </c>
      <c r="X157" s="115" t="str">
        <f>IF(O157=1,"",RTD("cqg.rtd",,"StudyData", "(Vol("&amp;$E$18&amp;")when  (LocalYear("&amp;$E$18&amp;")="&amp;$D$7&amp;" AND LocalMonth("&amp;$E$18&amp;")="&amp;$C$7&amp;" AND LocalDay("&amp;$E$18&amp;")="&amp;$B$7&amp;" AND LocalHour("&amp;$E$18&amp;")="&amp;F157&amp;" AND LocalMinute("&amp;$E$18&amp;")="&amp;G157&amp;"))", "Bar", "", "Close", "5", "0", "", "", "","FALSE","T"))</f>
        <v/>
      </c>
      <c r="Y157" s="115" t="str">
        <f>IF(O157=1,"",RTD("cqg.rtd",,"StudyData", "(Vol("&amp;$E$19&amp;")when  (LocalYear("&amp;$E$19&amp;")="&amp;$D$8&amp;" AND LocalMonth("&amp;$E$19&amp;")="&amp;$C$8&amp;" AND LocalDay("&amp;$E$19&amp;")="&amp;$B$8&amp;" AND LocalHour("&amp;$E$19&amp;")="&amp;F157&amp;" AND LocalMinute("&amp;$E$19&amp;")="&amp;G157&amp;"))", "Bar", "", "Close", "5", "0", "", "", "","FALSE","T"))</f>
        <v/>
      </c>
      <c r="Z157" s="115" t="str">
        <f>IF(O157=1,"",RTD("cqg.rtd",,"StudyData", "(Vol("&amp;$E$20&amp;")when  (LocalYear("&amp;$E$20&amp;")="&amp;$D$9&amp;" AND LocalMonth("&amp;$E$20&amp;")="&amp;$C$9&amp;" AND LocalDay("&amp;$E$20&amp;")="&amp;$B$9&amp;" AND LocalHour("&amp;$E$20&amp;")="&amp;F157&amp;" AND LocalMinute("&amp;$E$20&amp;")="&amp;G157&amp;"))", "Bar", "", "Close", "5", "0", "", "", "","FALSE","T"))</f>
        <v/>
      </c>
      <c r="AA157" s="115" t="str">
        <f>IF(O157=1,"",RTD("cqg.rtd",,"StudyData", "(Vol("&amp;$E$21&amp;")when  (LocalYear("&amp;$E$21&amp;")="&amp;$D$10&amp;" AND LocalMonth("&amp;$E$21&amp;")="&amp;$C$10&amp;" AND LocalDay("&amp;$E$21&amp;")="&amp;$B$10&amp;" AND LocalHour("&amp;$E$21&amp;")="&amp;F157&amp;" AND LocalMinute("&amp;$E$21&amp;")="&amp;G157&amp;"))", "Bar", "", "Close", "5", "0", "", "", "","FALSE","T"))</f>
        <v/>
      </c>
      <c r="AB157" s="115" t="str">
        <f>IF(O157=1,"",RTD("cqg.rtd",,"StudyData", "(Vol("&amp;$E$21&amp;")when  (LocalYear("&amp;$E$21&amp;")="&amp;$D$11&amp;" AND LocalMonth("&amp;$E$21&amp;")="&amp;$C$11&amp;" AND LocalDay("&amp;$E$21&amp;")="&amp;$B$11&amp;" AND LocalHour("&amp;$E$21&amp;")="&amp;F157&amp;" AND LocalMinute("&amp;$E$21&amp;")="&amp;G157&amp;"))", "Bar", "", "Close", "5", "0", "", "", "","FALSE","T"))</f>
        <v/>
      </c>
      <c r="AC157" s="116" t="str">
        <f t="shared" si="23"/>
        <v/>
      </c>
      <c r="AE157" s="115" t="str">
        <f ca="1">IF($R157=1,SUM($S$1:S157),"")</f>
        <v/>
      </c>
      <c r="AF157" s="115" t="str">
        <f ca="1">IF($R157=1,SUM($T$1:T157),"")</f>
        <v/>
      </c>
      <c r="AG157" s="115" t="str">
        <f ca="1">IF($R157=1,SUM($U$1:U157),"")</f>
        <v/>
      </c>
      <c r="AH157" s="115" t="str">
        <f ca="1">IF($R157=1,SUM($V$1:V157),"")</f>
        <v/>
      </c>
      <c r="AI157" s="115" t="str">
        <f ca="1">IF($R157=1,SUM($W$1:W157),"")</f>
        <v/>
      </c>
      <c r="AJ157" s="115" t="str">
        <f ca="1">IF($R157=1,SUM($X$1:X157),"")</f>
        <v/>
      </c>
      <c r="AK157" s="115" t="str">
        <f ca="1">IF($R157=1,SUM($Y$1:Y157),"")</f>
        <v/>
      </c>
      <c r="AL157" s="115" t="str">
        <f ca="1">IF($R157=1,SUM($Z$1:Z157),"")</f>
        <v/>
      </c>
      <c r="AM157" s="115" t="str">
        <f ca="1">IF($R157=1,SUM($AA$1:AA157),"")</f>
        <v/>
      </c>
      <c r="AN157" s="115" t="str">
        <f ca="1">IF($R157=1,SUM($AB$1:AB157),"")</f>
        <v/>
      </c>
      <c r="AO157" s="115" t="str">
        <f ca="1">IF($R157=1,SUM($AC$1:AC157),"")</f>
        <v/>
      </c>
      <c r="AQ157" s="120" t="str">
        <f t="shared" si="28"/>
        <v>20:20</v>
      </c>
    </row>
    <row r="158" spans="6:43" x14ac:dyDescent="0.3">
      <c r="F158" s="115">
        <f t="shared" si="29"/>
        <v>20</v>
      </c>
      <c r="G158" s="117">
        <f t="shared" si="24"/>
        <v>25</v>
      </c>
      <c r="H158" s="118">
        <f t="shared" si="25"/>
        <v>0.85069444444444453</v>
      </c>
      <c r="K158" s="116" t="str">
        <f xml:space="preserve"> IF(O158=1,"",RTD("cqg.rtd",,"StudyData",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/>
      </c>
      <c r="L158" s="116" t="e">
        <f>IF(K158="",NA(),RTD("cqg.rtd",,"StudyData", "(Vol("&amp;$E$12&amp;")when  (LocalYear("&amp;$E$12&amp;")="&amp;$D$1&amp;" AND LocalMonth("&amp;$E$12&amp;")="&amp;$C$1&amp;" AND LocalDay("&amp;$E$12&amp;")="&amp;$B$1&amp;" AND LocalHour("&amp;$E$12&amp;")="&amp;F158&amp;" AND LocalMinute("&amp;$E$12&amp;")="&amp;G158&amp;"))", "Bar", "", "Close", "5", "0", "", "", "","FALSE","T"))</f>
        <v>#N/A</v>
      </c>
      <c r="O158" s="115">
        <f t="shared" si="26"/>
        <v>1</v>
      </c>
      <c r="R158" s="115">
        <f t="shared" ca="1" si="27"/>
        <v>1.1219999999999866</v>
      </c>
      <c r="S158" s="115" t="str">
        <f>IF(O158=1,"",RTD("cqg.rtd",,"StudyData", "(Vol("&amp;$E$13&amp;")when  (LocalYear("&amp;$E$13&amp;")="&amp;$D$2&amp;" AND LocalMonth("&amp;$E$13&amp;")="&amp;$C$2&amp;" AND LocalDay("&amp;$E$13&amp;")="&amp;$B$2&amp;" AND LocalHour("&amp;$E$13&amp;")="&amp;F158&amp;" AND LocalMinute("&amp;$E$13&amp;")="&amp;G158&amp;"))", "Bar", "", "Close", "5", "0", "", "", "","FALSE","T"))</f>
        <v/>
      </c>
      <c r="T158" s="115" t="str">
        <f>IF(O158=1,"",RTD("cqg.rtd",,"StudyData", "(Vol("&amp;$E$14&amp;")when  (LocalYear("&amp;$E$14&amp;")="&amp;$D$3&amp;" AND LocalMonth("&amp;$E$14&amp;")="&amp;$C$3&amp;" AND LocalDay("&amp;$E$14&amp;")="&amp;$B$3&amp;" AND LocalHour("&amp;$E$14&amp;")="&amp;F158&amp;" AND LocalMinute("&amp;$E$14&amp;")="&amp;G158&amp;"))", "Bar", "", "Close", "5", "0", "", "", "","FALSE","T"))</f>
        <v/>
      </c>
      <c r="U158" s="115" t="str">
        <f>IF(O158=1,"",RTD("cqg.rtd",,"StudyData", "(Vol("&amp;$E$15&amp;")when  (LocalYear("&amp;$E$15&amp;")="&amp;$D$4&amp;" AND LocalMonth("&amp;$E$15&amp;")="&amp;$C$4&amp;" AND LocalDay("&amp;$E$15&amp;")="&amp;$B$4&amp;" AND LocalHour("&amp;$E$15&amp;")="&amp;F158&amp;" AND LocalMinute("&amp;$E$15&amp;")="&amp;G158&amp;"))", "Bar", "", "Close", "5", "0", "", "", "","FALSE","T"))</f>
        <v/>
      </c>
      <c r="V158" s="115" t="str">
        <f>IF(O158=1,"",RTD("cqg.rtd",,"StudyData", "(Vol("&amp;$E$16&amp;")when  (LocalYear("&amp;$E$16&amp;")="&amp;$D$5&amp;" AND LocalMonth("&amp;$E$16&amp;")="&amp;$C$5&amp;" AND LocalDay("&amp;$E$16&amp;")="&amp;$B$5&amp;" AND LocalHour("&amp;$E$16&amp;")="&amp;F158&amp;" AND LocalMinute("&amp;$E$16&amp;")="&amp;G158&amp;"))", "Bar", "", "Close", "5", "0", "", "", "","FALSE","T"))</f>
        <v/>
      </c>
      <c r="W158" s="115" t="str">
        <f>IF(O158=1,"",RTD("cqg.rtd",,"StudyData", "(Vol("&amp;$E$17&amp;")when  (LocalYear("&amp;$E$17&amp;")="&amp;$D$6&amp;" AND LocalMonth("&amp;$E$17&amp;")="&amp;$C$6&amp;" AND LocalDay("&amp;$E$17&amp;")="&amp;$B$6&amp;" AND LocalHour("&amp;$E$17&amp;")="&amp;F158&amp;" AND LocalMinute("&amp;$E$17&amp;")="&amp;G158&amp;"))", "Bar", "", "Close", "5", "0", "", "", "","FALSE","T"))</f>
        <v/>
      </c>
      <c r="X158" s="115" t="str">
        <f>IF(O158=1,"",RTD("cqg.rtd",,"StudyData", "(Vol("&amp;$E$18&amp;")when  (LocalYear("&amp;$E$18&amp;")="&amp;$D$7&amp;" AND LocalMonth("&amp;$E$18&amp;")="&amp;$C$7&amp;" AND LocalDay("&amp;$E$18&amp;")="&amp;$B$7&amp;" AND LocalHour("&amp;$E$18&amp;")="&amp;F158&amp;" AND LocalMinute("&amp;$E$18&amp;")="&amp;G158&amp;"))", "Bar", "", "Close", "5", "0", "", "", "","FALSE","T"))</f>
        <v/>
      </c>
      <c r="Y158" s="115" t="str">
        <f>IF(O158=1,"",RTD("cqg.rtd",,"StudyData", "(Vol("&amp;$E$19&amp;")when  (LocalYear("&amp;$E$19&amp;")="&amp;$D$8&amp;" AND LocalMonth("&amp;$E$19&amp;")="&amp;$C$8&amp;" AND LocalDay("&amp;$E$19&amp;")="&amp;$B$8&amp;" AND LocalHour("&amp;$E$19&amp;")="&amp;F158&amp;" AND LocalMinute("&amp;$E$19&amp;")="&amp;G158&amp;"))", "Bar", "", "Close", "5", "0", "", "", "","FALSE","T"))</f>
        <v/>
      </c>
      <c r="Z158" s="115" t="str">
        <f>IF(O158=1,"",RTD("cqg.rtd",,"StudyData", "(Vol("&amp;$E$20&amp;")when  (LocalYear("&amp;$E$20&amp;")="&amp;$D$9&amp;" AND LocalMonth("&amp;$E$20&amp;")="&amp;$C$9&amp;" AND LocalDay("&amp;$E$20&amp;")="&amp;$B$9&amp;" AND LocalHour("&amp;$E$20&amp;")="&amp;F158&amp;" AND LocalMinute("&amp;$E$20&amp;")="&amp;G158&amp;"))", "Bar", "", "Close", "5", "0", "", "", "","FALSE","T"))</f>
        <v/>
      </c>
      <c r="AA158" s="115" t="str">
        <f>IF(O158=1,"",RTD("cqg.rtd",,"StudyData", "(Vol("&amp;$E$21&amp;")when  (LocalYear("&amp;$E$21&amp;")="&amp;$D$10&amp;" AND LocalMonth("&amp;$E$21&amp;")="&amp;$C$10&amp;" AND LocalDay("&amp;$E$21&amp;")="&amp;$B$10&amp;" AND LocalHour("&amp;$E$21&amp;")="&amp;F158&amp;" AND LocalMinute("&amp;$E$21&amp;")="&amp;G158&amp;"))", "Bar", "", "Close", "5", "0", "", "", "","FALSE","T"))</f>
        <v/>
      </c>
      <c r="AB158" s="115" t="str">
        <f>IF(O158=1,"",RTD("cqg.rtd",,"StudyData", "(Vol("&amp;$E$21&amp;")when  (LocalYear("&amp;$E$21&amp;")="&amp;$D$11&amp;" AND LocalMonth("&amp;$E$21&amp;")="&amp;$C$11&amp;" AND LocalDay("&amp;$E$21&amp;")="&amp;$B$11&amp;" AND LocalHour("&amp;$E$21&amp;")="&amp;F158&amp;" AND LocalMinute("&amp;$E$21&amp;")="&amp;G158&amp;"))", "Bar", "", "Close", "5", "0", "", "", "","FALSE","T"))</f>
        <v/>
      </c>
      <c r="AC158" s="116" t="str">
        <f t="shared" si="23"/>
        <v/>
      </c>
      <c r="AE158" s="115" t="str">
        <f ca="1">IF($R158=1,SUM($S$1:S158),"")</f>
        <v/>
      </c>
      <c r="AF158" s="115" t="str">
        <f ca="1">IF($R158=1,SUM($T$1:T158),"")</f>
        <v/>
      </c>
      <c r="AG158" s="115" t="str">
        <f ca="1">IF($R158=1,SUM($U$1:U158),"")</f>
        <v/>
      </c>
      <c r="AH158" s="115" t="str">
        <f ca="1">IF($R158=1,SUM($V$1:V158),"")</f>
        <v/>
      </c>
      <c r="AI158" s="115" t="str">
        <f ca="1">IF($R158=1,SUM($W$1:W158),"")</f>
        <v/>
      </c>
      <c r="AJ158" s="115" t="str">
        <f ca="1">IF($R158=1,SUM($X$1:X158),"")</f>
        <v/>
      </c>
      <c r="AK158" s="115" t="str">
        <f ca="1">IF($R158=1,SUM($Y$1:Y158),"")</f>
        <v/>
      </c>
      <c r="AL158" s="115" t="str">
        <f ca="1">IF($R158=1,SUM($Z$1:Z158),"")</f>
        <v/>
      </c>
      <c r="AM158" s="115" t="str">
        <f ca="1">IF($R158=1,SUM($AA$1:AA158),"")</f>
        <v/>
      </c>
      <c r="AN158" s="115" t="str">
        <f ca="1">IF($R158=1,SUM($AB$1:AB158),"")</f>
        <v/>
      </c>
      <c r="AO158" s="115" t="str">
        <f ca="1">IF($R158=1,SUM($AC$1:AC158),"")</f>
        <v/>
      </c>
      <c r="AQ158" s="120" t="str">
        <f t="shared" si="28"/>
        <v>20:25</v>
      </c>
    </row>
    <row r="159" spans="6:43" x14ac:dyDescent="0.3">
      <c r="F159" s="115">
        <f t="shared" si="29"/>
        <v>20</v>
      </c>
      <c r="G159" s="117">
        <f t="shared" si="24"/>
        <v>30</v>
      </c>
      <c r="H159" s="118">
        <f t="shared" si="25"/>
        <v>0.85416666666666663</v>
      </c>
      <c r="K159" s="116" t="str">
        <f xml:space="preserve"> IF(O159=1,"",RTD("cqg.rtd",,"StudyData",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/>
      </c>
      <c r="L159" s="116" t="e">
        <f>IF(K159="",NA(),RTD("cqg.rtd",,"StudyData", "(Vol("&amp;$E$12&amp;")when  (LocalYear("&amp;$E$12&amp;")="&amp;$D$1&amp;" AND LocalMonth("&amp;$E$12&amp;")="&amp;$C$1&amp;" AND LocalDay("&amp;$E$12&amp;")="&amp;$B$1&amp;" AND LocalHour("&amp;$E$12&amp;")="&amp;F159&amp;" AND LocalMinute("&amp;$E$12&amp;")="&amp;G159&amp;"))", "Bar", "", "Close", "5", "0", "", "", "","FALSE","T"))</f>
        <v>#N/A</v>
      </c>
      <c r="O159" s="115">
        <f t="shared" si="26"/>
        <v>1</v>
      </c>
      <c r="R159" s="115">
        <f t="shared" ca="1" si="27"/>
        <v>1.1229999999999865</v>
      </c>
      <c r="S159" s="115" t="str">
        <f>IF(O159=1,"",RTD("cqg.rtd",,"StudyData", "(Vol("&amp;$E$13&amp;")when  (LocalYear("&amp;$E$13&amp;")="&amp;$D$2&amp;" AND LocalMonth("&amp;$E$13&amp;")="&amp;$C$2&amp;" AND LocalDay("&amp;$E$13&amp;")="&amp;$B$2&amp;" AND LocalHour("&amp;$E$13&amp;")="&amp;F159&amp;" AND LocalMinute("&amp;$E$13&amp;")="&amp;G159&amp;"))", "Bar", "", "Close", "5", "0", "", "", "","FALSE","T"))</f>
        <v/>
      </c>
      <c r="T159" s="115" t="str">
        <f>IF(O159=1,"",RTD("cqg.rtd",,"StudyData", "(Vol("&amp;$E$14&amp;")when  (LocalYear("&amp;$E$14&amp;")="&amp;$D$3&amp;" AND LocalMonth("&amp;$E$14&amp;")="&amp;$C$3&amp;" AND LocalDay("&amp;$E$14&amp;")="&amp;$B$3&amp;" AND LocalHour("&amp;$E$14&amp;")="&amp;F159&amp;" AND LocalMinute("&amp;$E$14&amp;")="&amp;G159&amp;"))", "Bar", "", "Close", "5", "0", "", "", "","FALSE","T"))</f>
        <v/>
      </c>
      <c r="U159" s="115" t="str">
        <f>IF(O159=1,"",RTD("cqg.rtd",,"StudyData", "(Vol("&amp;$E$15&amp;")when  (LocalYear("&amp;$E$15&amp;")="&amp;$D$4&amp;" AND LocalMonth("&amp;$E$15&amp;")="&amp;$C$4&amp;" AND LocalDay("&amp;$E$15&amp;")="&amp;$B$4&amp;" AND LocalHour("&amp;$E$15&amp;")="&amp;F159&amp;" AND LocalMinute("&amp;$E$15&amp;")="&amp;G159&amp;"))", "Bar", "", "Close", "5", "0", "", "", "","FALSE","T"))</f>
        <v/>
      </c>
      <c r="V159" s="115" t="str">
        <f>IF(O159=1,"",RTD("cqg.rtd",,"StudyData", "(Vol("&amp;$E$16&amp;")when  (LocalYear("&amp;$E$16&amp;")="&amp;$D$5&amp;" AND LocalMonth("&amp;$E$16&amp;")="&amp;$C$5&amp;" AND LocalDay("&amp;$E$16&amp;")="&amp;$B$5&amp;" AND LocalHour("&amp;$E$16&amp;")="&amp;F159&amp;" AND LocalMinute("&amp;$E$16&amp;")="&amp;G159&amp;"))", "Bar", "", "Close", "5", "0", "", "", "","FALSE","T"))</f>
        <v/>
      </c>
      <c r="W159" s="115" t="str">
        <f>IF(O159=1,"",RTD("cqg.rtd",,"StudyData", "(Vol("&amp;$E$17&amp;")when  (LocalYear("&amp;$E$17&amp;")="&amp;$D$6&amp;" AND LocalMonth("&amp;$E$17&amp;")="&amp;$C$6&amp;" AND LocalDay("&amp;$E$17&amp;")="&amp;$B$6&amp;" AND LocalHour("&amp;$E$17&amp;")="&amp;F159&amp;" AND LocalMinute("&amp;$E$17&amp;")="&amp;G159&amp;"))", "Bar", "", "Close", "5", "0", "", "", "","FALSE","T"))</f>
        <v/>
      </c>
      <c r="X159" s="115" t="str">
        <f>IF(O159=1,"",RTD("cqg.rtd",,"StudyData", "(Vol("&amp;$E$18&amp;")when  (LocalYear("&amp;$E$18&amp;")="&amp;$D$7&amp;" AND LocalMonth("&amp;$E$18&amp;")="&amp;$C$7&amp;" AND LocalDay("&amp;$E$18&amp;")="&amp;$B$7&amp;" AND LocalHour("&amp;$E$18&amp;")="&amp;F159&amp;" AND LocalMinute("&amp;$E$18&amp;")="&amp;G159&amp;"))", "Bar", "", "Close", "5", "0", "", "", "","FALSE","T"))</f>
        <v/>
      </c>
      <c r="Y159" s="115" t="str">
        <f>IF(O159=1,"",RTD("cqg.rtd",,"StudyData", "(Vol("&amp;$E$19&amp;")when  (LocalYear("&amp;$E$19&amp;")="&amp;$D$8&amp;" AND LocalMonth("&amp;$E$19&amp;")="&amp;$C$8&amp;" AND LocalDay("&amp;$E$19&amp;")="&amp;$B$8&amp;" AND LocalHour("&amp;$E$19&amp;")="&amp;F159&amp;" AND LocalMinute("&amp;$E$19&amp;")="&amp;G159&amp;"))", "Bar", "", "Close", "5", "0", "", "", "","FALSE","T"))</f>
        <v/>
      </c>
      <c r="Z159" s="115" t="str">
        <f>IF(O159=1,"",RTD("cqg.rtd",,"StudyData", "(Vol("&amp;$E$20&amp;")when  (LocalYear("&amp;$E$20&amp;")="&amp;$D$9&amp;" AND LocalMonth("&amp;$E$20&amp;")="&amp;$C$9&amp;" AND LocalDay("&amp;$E$20&amp;")="&amp;$B$9&amp;" AND LocalHour("&amp;$E$20&amp;")="&amp;F159&amp;" AND LocalMinute("&amp;$E$20&amp;")="&amp;G159&amp;"))", "Bar", "", "Close", "5", "0", "", "", "","FALSE","T"))</f>
        <v/>
      </c>
      <c r="AA159" s="115" t="str">
        <f>IF(O159=1,"",RTD("cqg.rtd",,"StudyData", "(Vol("&amp;$E$21&amp;")when  (LocalYear("&amp;$E$21&amp;")="&amp;$D$10&amp;" AND LocalMonth("&amp;$E$21&amp;")="&amp;$C$10&amp;" AND LocalDay("&amp;$E$21&amp;")="&amp;$B$10&amp;" AND LocalHour("&amp;$E$21&amp;")="&amp;F159&amp;" AND LocalMinute("&amp;$E$21&amp;")="&amp;G159&amp;"))", "Bar", "", "Close", "5", "0", "", "", "","FALSE","T"))</f>
        <v/>
      </c>
      <c r="AB159" s="115" t="str">
        <f>IF(O159=1,"",RTD("cqg.rtd",,"StudyData", "(Vol("&amp;$E$21&amp;")when  (LocalYear("&amp;$E$21&amp;")="&amp;$D$11&amp;" AND LocalMonth("&amp;$E$21&amp;")="&amp;$C$11&amp;" AND LocalDay("&amp;$E$21&amp;")="&amp;$B$11&amp;" AND LocalHour("&amp;$E$21&amp;")="&amp;F159&amp;" AND LocalMinute("&amp;$E$21&amp;")="&amp;G159&amp;"))", "Bar", "", "Close", "5", "0", "", "", "","FALSE","T"))</f>
        <v/>
      </c>
      <c r="AC159" s="116" t="str">
        <f t="shared" si="23"/>
        <v/>
      </c>
      <c r="AE159" s="115" t="str">
        <f ca="1">IF($R159=1,SUM($S$1:S159),"")</f>
        <v/>
      </c>
      <c r="AF159" s="115" t="str">
        <f ca="1">IF($R159=1,SUM($T$1:T159),"")</f>
        <v/>
      </c>
      <c r="AG159" s="115" t="str">
        <f ca="1">IF($R159=1,SUM($U$1:U159),"")</f>
        <v/>
      </c>
      <c r="AH159" s="115" t="str">
        <f ca="1">IF($R159=1,SUM($V$1:V159),"")</f>
        <v/>
      </c>
      <c r="AI159" s="115" t="str">
        <f ca="1">IF($R159=1,SUM($W$1:W159),"")</f>
        <v/>
      </c>
      <c r="AJ159" s="115" t="str">
        <f ca="1">IF($R159=1,SUM($X$1:X159),"")</f>
        <v/>
      </c>
      <c r="AK159" s="115" t="str">
        <f ca="1">IF($R159=1,SUM($Y$1:Y159),"")</f>
        <v/>
      </c>
      <c r="AL159" s="115" t="str">
        <f ca="1">IF($R159=1,SUM($Z$1:Z159),"")</f>
        <v/>
      </c>
      <c r="AM159" s="115" t="str">
        <f ca="1">IF($R159=1,SUM($AA$1:AA159),"")</f>
        <v/>
      </c>
      <c r="AN159" s="115" t="str">
        <f ca="1">IF($R159=1,SUM($AB$1:AB159),"")</f>
        <v/>
      </c>
      <c r="AO159" s="115" t="str">
        <f ca="1">IF($R159=1,SUM($AC$1:AC159),"")</f>
        <v/>
      </c>
      <c r="AQ159" s="120" t="str">
        <f t="shared" si="28"/>
        <v>20:30</v>
      </c>
    </row>
    <row r="160" spans="6:43" x14ac:dyDescent="0.3">
      <c r="F160" s="115">
        <f t="shared" si="29"/>
        <v>20</v>
      </c>
      <c r="G160" s="117">
        <f t="shared" si="24"/>
        <v>35</v>
      </c>
      <c r="H160" s="118">
        <f t="shared" si="25"/>
        <v>0.85763888888888884</v>
      </c>
      <c r="K160" s="116" t="str">
        <f xml:space="preserve"> IF(O160=1,"",RTD("cqg.rtd",,"StudyData",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/>
      </c>
      <c r="L160" s="116" t="e">
        <f>IF(K160="",NA(),RTD("cqg.rtd",,"StudyData", "(Vol("&amp;$E$12&amp;")when  (LocalYear("&amp;$E$12&amp;")="&amp;$D$1&amp;" AND LocalMonth("&amp;$E$12&amp;")="&amp;$C$1&amp;" AND LocalDay("&amp;$E$12&amp;")="&amp;$B$1&amp;" AND LocalHour("&amp;$E$12&amp;")="&amp;F160&amp;" AND LocalMinute("&amp;$E$12&amp;")="&amp;G160&amp;"))", "Bar", "", "Close", "5", "0", "", "", "","FALSE","T"))</f>
        <v>#N/A</v>
      </c>
      <c r="O160" s="115">
        <f t="shared" si="26"/>
        <v>1</v>
      </c>
      <c r="R160" s="115">
        <f t="shared" ca="1" si="27"/>
        <v>1.1239999999999863</v>
      </c>
      <c r="S160" s="115" t="str">
        <f>IF(O160=1,"",RTD("cqg.rtd",,"StudyData", "(Vol("&amp;$E$13&amp;")when  (LocalYear("&amp;$E$13&amp;")="&amp;$D$2&amp;" AND LocalMonth("&amp;$E$13&amp;")="&amp;$C$2&amp;" AND LocalDay("&amp;$E$13&amp;")="&amp;$B$2&amp;" AND LocalHour("&amp;$E$13&amp;")="&amp;F160&amp;" AND LocalMinute("&amp;$E$13&amp;")="&amp;G160&amp;"))", "Bar", "", "Close", "5", "0", "", "", "","FALSE","T"))</f>
        <v/>
      </c>
      <c r="T160" s="115" t="str">
        <f>IF(O160=1,"",RTD("cqg.rtd",,"StudyData", "(Vol("&amp;$E$14&amp;")when  (LocalYear("&amp;$E$14&amp;")="&amp;$D$3&amp;" AND LocalMonth("&amp;$E$14&amp;")="&amp;$C$3&amp;" AND LocalDay("&amp;$E$14&amp;")="&amp;$B$3&amp;" AND LocalHour("&amp;$E$14&amp;")="&amp;F160&amp;" AND LocalMinute("&amp;$E$14&amp;")="&amp;G160&amp;"))", "Bar", "", "Close", "5", "0", "", "", "","FALSE","T"))</f>
        <v/>
      </c>
      <c r="U160" s="115" t="str">
        <f>IF(O160=1,"",RTD("cqg.rtd",,"StudyData", "(Vol("&amp;$E$15&amp;")when  (LocalYear("&amp;$E$15&amp;")="&amp;$D$4&amp;" AND LocalMonth("&amp;$E$15&amp;")="&amp;$C$4&amp;" AND LocalDay("&amp;$E$15&amp;")="&amp;$B$4&amp;" AND LocalHour("&amp;$E$15&amp;")="&amp;F160&amp;" AND LocalMinute("&amp;$E$15&amp;")="&amp;G160&amp;"))", "Bar", "", "Close", "5", "0", "", "", "","FALSE","T"))</f>
        <v/>
      </c>
      <c r="V160" s="115" t="str">
        <f>IF(O160=1,"",RTD("cqg.rtd",,"StudyData", "(Vol("&amp;$E$16&amp;")when  (LocalYear("&amp;$E$16&amp;")="&amp;$D$5&amp;" AND LocalMonth("&amp;$E$16&amp;")="&amp;$C$5&amp;" AND LocalDay("&amp;$E$16&amp;")="&amp;$B$5&amp;" AND LocalHour("&amp;$E$16&amp;")="&amp;F160&amp;" AND LocalMinute("&amp;$E$16&amp;")="&amp;G160&amp;"))", "Bar", "", "Close", "5", "0", "", "", "","FALSE","T"))</f>
        <v/>
      </c>
      <c r="W160" s="115" t="str">
        <f>IF(O160=1,"",RTD("cqg.rtd",,"StudyData", "(Vol("&amp;$E$17&amp;")when  (LocalYear("&amp;$E$17&amp;")="&amp;$D$6&amp;" AND LocalMonth("&amp;$E$17&amp;")="&amp;$C$6&amp;" AND LocalDay("&amp;$E$17&amp;")="&amp;$B$6&amp;" AND LocalHour("&amp;$E$17&amp;")="&amp;F160&amp;" AND LocalMinute("&amp;$E$17&amp;")="&amp;G160&amp;"))", "Bar", "", "Close", "5", "0", "", "", "","FALSE","T"))</f>
        <v/>
      </c>
      <c r="X160" s="115" t="str">
        <f>IF(O160=1,"",RTD("cqg.rtd",,"StudyData", "(Vol("&amp;$E$18&amp;")when  (LocalYear("&amp;$E$18&amp;")="&amp;$D$7&amp;" AND LocalMonth("&amp;$E$18&amp;")="&amp;$C$7&amp;" AND LocalDay("&amp;$E$18&amp;")="&amp;$B$7&amp;" AND LocalHour("&amp;$E$18&amp;")="&amp;F160&amp;" AND LocalMinute("&amp;$E$18&amp;")="&amp;G160&amp;"))", "Bar", "", "Close", "5", "0", "", "", "","FALSE","T"))</f>
        <v/>
      </c>
      <c r="Y160" s="115" t="str">
        <f>IF(O160=1,"",RTD("cqg.rtd",,"StudyData", "(Vol("&amp;$E$19&amp;")when  (LocalYear("&amp;$E$19&amp;")="&amp;$D$8&amp;" AND LocalMonth("&amp;$E$19&amp;")="&amp;$C$8&amp;" AND LocalDay("&amp;$E$19&amp;")="&amp;$B$8&amp;" AND LocalHour("&amp;$E$19&amp;")="&amp;F160&amp;" AND LocalMinute("&amp;$E$19&amp;")="&amp;G160&amp;"))", "Bar", "", "Close", "5", "0", "", "", "","FALSE","T"))</f>
        <v/>
      </c>
      <c r="Z160" s="115" t="str">
        <f>IF(O160=1,"",RTD("cqg.rtd",,"StudyData", "(Vol("&amp;$E$20&amp;")when  (LocalYear("&amp;$E$20&amp;")="&amp;$D$9&amp;" AND LocalMonth("&amp;$E$20&amp;")="&amp;$C$9&amp;" AND LocalDay("&amp;$E$20&amp;")="&amp;$B$9&amp;" AND LocalHour("&amp;$E$20&amp;")="&amp;F160&amp;" AND LocalMinute("&amp;$E$20&amp;")="&amp;G160&amp;"))", "Bar", "", "Close", "5", "0", "", "", "","FALSE","T"))</f>
        <v/>
      </c>
      <c r="AA160" s="115" t="str">
        <f>IF(O160=1,"",RTD("cqg.rtd",,"StudyData", "(Vol("&amp;$E$21&amp;")when  (LocalYear("&amp;$E$21&amp;")="&amp;$D$10&amp;" AND LocalMonth("&amp;$E$21&amp;")="&amp;$C$10&amp;" AND LocalDay("&amp;$E$21&amp;")="&amp;$B$10&amp;" AND LocalHour("&amp;$E$21&amp;")="&amp;F160&amp;" AND LocalMinute("&amp;$E$21&amp;")="&amp;G160&amp;"))", "Bar", "", "Close", "5", "0", "", "", "","FALSE","T"))</f>
        <v/>
      </c>
      <c r="AB160" s="115" t="str">
        <f>IF(O160=1,"",RTD("cqg.rtd",,"StudyData", "(Vol("&amp;$E$21&amp;")when  (LocalYear("&amp;$E$21&amp;")="&amp;$D$11&amp;" AND LocalMonth("&amp;$E$21&amp;")="&amp;$C$11&amp;" AND LocalDay("&amp;$E$21&amp;")="&amp;$B$11&amp;" AND LocalHour("&amp;$E$21&amp;")="&amp;F160&amp;" AND LocalMinute("&amp;$E$21&amp;")="&amp;G160&amp;"))", "Bar", "", "Close", "5", "0", "", "", "","FALSE","T"))</f>
        <v/>
      </c>
      <c r="AC160" s="116" t="str">
        <f t="shared" si="23"/>
        <v/>
      </c>
      <c r="AE160" s="115" t="str">
        <f ca="1">IF($R160=1,SUM($S$1:S160),"")</f>
        <v/>
      </c>
      <c r="AF160" s="115" t="str">
        <f ca="1">IF($R160=1,SUM($T$1:T160),"")</f>
        <v/>
      </c>
      <c r="AG160" s="115" t="str">
        <f ca="1">IF($R160=1,SUM($U$1:U160),"")</f>
        <v/>
      </c>
      <c r="AH160" s="115" t="str">
        <f ca="1">IF($R160=1,SUM($V$1:V160),"")</f>
        <v/>
      </c>
      <c r="AI160" s="115" t="str">
        <f ca="1">IF($R160=1,SUM($W$1:W160),"")</f>
        <v/>
      </c>
      <c r="AJ160" s="115" t="str">
        <f ca="1">IF($R160=1,SUM($X$1:X160),"")</f>
        <v/>
      </c>
      <c r="AK160" s="115" t="str">
        <f ca="1">IF($R160=1,SUM($Y$1:Y160),"")</f>
        <v/>
      </c>
      <c r="AL160" s="115" t="str">
        <f ca="1">IF($R160=1,SUM($Z$1:Z160),"")</f>
        <v/>
      </c>
      <c r="AM160" s="115" t="str">
        <f ca="1">IF($R160=1,SUM($AA$1:AA160),"")</f>
        <v/>
      </c>
      <c r="AN160" s="115" t="str">
        <f ca="1">IF($R160=1,SUM($AB$1:AB160),"")</f>
        <v/>
      </c>
      <c r="AO160" s="115" t="str">
        <f ca="1">IF($R160=1,SUM($AC$1:AC160),"")</f>
        <v/>
      </c>
      <c r="AQ160" s="120" t="str">
        <f t="shared" si="28"/>
        <v>20:35</v>
      </c>
    </row>
    <row r="161" spans="6:43" x14ac:dyDescent="0.3">
      <c r="F161" s="115">
        <f t="shared" si="29"/>
        <v>20</v>
      </c>
      <c r="G161" s="117">
        <f t="shared" si="24"/>
        <v>40</v>
      </c>
      <c r="H161" s="118">
        <f t="shared" si="25"/>
        <v>0.86111111111111116</v>
      </c>
      <c r="K161" s="116" t="str">
        <f xml:space="preserve"> IF(O161=1,"",RTD("cqg.rtd",,"StudyData",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/>
      </c>
      <c r="L161" s="116" t="e">
        <f>IF(K161="",NA(),RTD("cqg.rtd",,"StudyData", "(Vol("&amp;$E$12&amp;")when  (LocalYear("&amp;$E$12&amp;")="&amp;$D$1&amp;" AND LocalMonth("&amp;$E$12&amp;")="&amp;$C$1&amp;" AND LocalDay("&amp;$E$12&amp;")="&amp;$B$1&amp;" AND LocalHour("&amp;$E$12&amp;")="&amp;F161&amp;" AND LocalMinute("&amp;$E$12&amp;")="&amp;G161&amp;"))", "Bar", "", "Close", "5", "0", "", "", "","FALSE","T"))</f>
        <v>#N/A</v>
      </c>
      <c r="O161" s="115">
        <f t="shared" si="26"/>
        <v>1</v>
      </c>
      <c r="R161" s="115">
        <f t="shared" ca="1" si="27"/>
        <v>1.1249999999999862</v>
      </c>
      <c r="S161" s="115" t="str">
        <f>IF(O161=1,"",RTD("cqg.rtd",,"StudyData", "(Vol("&amp;$E$13&amp;")when  (LocalYear("&amp;$E$13&amp;")="&amp;$D$2&amp;" AND LocalMonth("&amp;$E$13&amp;")="&amp;$C$2&amp;" AND LocalDay("&amp;$E$13&amp;")="&amp;$B$2&amp;" AND LocalHour("&amp;$E$13&amp;")="&amp;F161&amp;" AND LocalMinute("&amp;$E$13&amp;")="&amp;G161&amp;"))", "Bar", "", "Close", "5", "0", "", "", "","FALSE","T"))</f>
        <v/>
      </c>
      <c r="T161" s="115" t="str">
        <f>IF(O161=1,"",RTD("cqg.rtd",,"StudyData", "(Vol("&amp;$E$14&amp;")when  (LocalYear("&amp;$E$14&amp;")="&amp;$D$3&amp;" AND LocalMonth("&amp;$E$14&amp;")="&amp;$C$3&amp;" AND LocalDay("&amp;$E$14&amp;")="&amp;$B$3&amp;" AND LocalHour("&amp;$E$14&amp;")="&amp;F161&amp;" AND LocalMinute("&amp;$E$14&amp;")="&amp;G161&amp;"))", "Bar", "", "Close", "5", "0", "", "", "","FALSE","T"))</f>
        <v/>
      </c>
      <c r="U161" s="115" t="str">
        <f>IF(O161=1,"",RTD("cqg.rtd",,"StudyData", "(Vol("&amp;$E$15&amp;")when  (LocalYear("&amp;$E$15&amp;")="&amp;$D$4&amp;" AND LocalMonth("&amp;$E$15&amp;")="&amp;$C$4&amp;" AND LocalDay("&amp;$E$15&amp;")="&amp;$B$4&amp;" AND LocalHour("&amp;$E$15&amp;")="&amp;F161&amp;" AND LocalMinute("&amp;$E$15&amp;")="&amp;G161&amp;"))", "Bar", "", "Close", "5", "0", "", "", "","FALSE","T"))</f>
        <v/>
      </c>
      <c r="V161" s="115" t="str">
        <f>IF(O161=1,"",RTD("cqg.rtd",,"StudyData", "(Vol("&amp;$E$16&amp;")when  (LocalYear("&amp;$E$16&amp;")="&amp;$D$5&amp;" AND LocalMonth("&amp;$E$16&amp;")="&amp;$C$5&amp;" AND LocalDay("&amp;$E$16&amp;")="&amp;$B$5&amp;" AND LocalHour("&amp;$E$16&amp;")="&amp;F161&amp;" AND LocalMinute("&amp;$E$16&amp;")="&amp;G161&amp;"))", "Bar", "", "Close", "5", "0", "", "", "","FALSE","T"))</f>
        <v/>
      </c>
      <c r="W161" s="115" t="str">
        <f>IF(O161=1,"",RTD("cqg.rtd",,"StudyData", "(Vol("&amp;$E$17&amp;")when  (LocalYear("&amp;$E$17&amp;")="&amp;$D$6&amp;" AND LocalMonth("&amp;$E$17&amp;")="&amp;$C$6&amp;" AND LocalDay("&amp;$E$17&amp;")="&amp;$B$6&amp;" AND LocalHour("&amp;$E$17&amp;")="&amp;F161&amp;" AND LocalMinute("&amp;$E$17&amp;")="&amp;G161&amp;"))", "Bar", "", "Close", "5", "0", "", "", "","FALSE","T"))</f>
        <v/>
      </c>
      <c r="X161" s="115" t="str">
        <f>IF(O161=1,"",RTD("cqg.rtd",,"StudyData", "(Vol("&amp;$E$18&amp;")when  (LocalYear("&amp;$E$18&amp;")="&amp;$D$7&amp;" AND LocalMonth("&amp;$E$18&amp;")="&amp;$C$7&amp;" AND LocalDay("&amp;$E$18&amp;")="&amp;$B$7&amp;" AND LocalHour("&amp;$E$18&amp;")="&amp;F161&amp;" AND LocalMinute("&amp;$E$18&amp;")="&amp;G161&amp;"))", "Bar", "", "Close", "5", "0", "", "", "","FALSE","T"))</f>
        <v/>
      </c>
      <c r="Y161" s="115" t="str">
        <f>IF(O161=1,"",RTD("cqg.rtd",,"StudyData", "(Vol("&amp;$E$19&amp;")when  (LocalYear("&amp;$E$19&amp;")="&amp;$D$8&amp;" AND LocalMonth("&amp;$E$19&amp;")="&amp;$C$8&amp;" AND LocalDay("&amp;$E$19&amp;")="&amp;$B$8&amp;" AND LocalHour("&amp;$E$19&amp;")="&amp;F161&amp;" AND LocalMinute("&amp;$E$19&amp;")="&amp;G161&amp;"))", "Bar", "", "Close", "5", "0", "", "", "","FALSE","T"))</f>
        <v/>
      </c>
      <c r="Z161" s="115" t="str">
        <f>IF(O161=1,"",RTD("cqg.rtd",,"StudyData", "(Vol("&amp;$E$20&amp;")when  (LocalYear("&amp;$E$20&amp;")="&amp;$D$9&amp;" AND LocalMonth("&amp;$E$20&amp;")="&amp;$C$9&amp;" AND LocalDay("&amp;$E$20&amp;")="&amp;$B$9&amp;" AND LocalHour("&amp;$E$20&amp;")="&amp;F161&amp;" AND LocalMinute("&amp;$E$20&amp;")="&amp;G161&amp;"))", "Bar", "", "Close", "5", "0", "", "", "","FALSE","T"))</f>
        <v/>
      </c>
      <c r="AA161" s="115" t="str">
        <f>IF(O161=1,"",RTD("cqg.rtd",,"StudyData", "(Vol("&amp;$E$21&amp;")when  (LocalYear("&amp;$E$21&amp;")="&amp;$D$10&amp;" AND LocalMonth("&amp;$E$21&amp;")="&amp;$C$10&amp;" AND LocalDay("&amp;$E$21&amp;")="&amp;$B$10&amp;" AND LocalHour("&amp;$E$21&amp;")="&amp;F161&amp;" AND LocalMinute("&amp;$E$21&amp;")="&amp;G161&amp;"))", "Bar", "", "Close", "5", "0", "", "", "","FALSE","T"))</f>
        <v/>
      </c>
      <c r="AB161" s="115" t="str">
        <f>IF(O161=1,"",RTD("cqg.rtd",,"StudyData", "(Vol("&amp;$E$21&amp;")when  (LocalYear("&amp;$E$21&amp;")="&amp;$D$11&amp;" AND LocalMonth("&amp;$E$21&amp;")="&amp;$C$11&amp;" AND LocalDay("&amp;$E$21&amp;")="&amp;$B$11&amp;" AND LocalHour("&amp;$E$21&amp;")="&amp;F161&amp;" AND LocalMinute("&amp;$E$21&amp;")="&amp;G161&amp;"))", "Bar", "", "Close", "5", "0", "", "", "","FALSE","T"))</f>
        <v/>
      </c>
      <c r="AC161" s="116" t="str">
        <f t="shared" si="23"/>
        <v/>
      </c>
      <c r="AE161" s="115" t="str">
        <f ca="1">IF($R161=1,SUM($S$1:S161),"")</f>
        <v/>
      </c>
      <c r="AF161" s="115" t="str">
        <f ca="1">IF($R161=1,SUM($T$1:T161),"")</f>
        <v/>
      </c>
      <c r="AG161" s="115" t="str">
        <f ca="1">IF($R161=1,SUM($U$1:U161),"")</f>
        <v/>
      </c>
      <c r="AH161" s="115" t="str">
        <f ca="1">IF($R161=1,SUM($V$1:V161),"")</f>
        <v/>
      </c>
      <c r="AI161" s="115" t="str">
        <f ca="1">IF($R161=1,SUM($W$1:W161),"")</f>
        <v/>
      </c>
      <c r="AJ161" s="115" t="str">
        <f ca="1">IF($R161=1,SUM($X$1:X161),"")</f>
        <v/>
      </c>
      <c r="AK161" s="115" t="str">
        <f ca="1">IF($R161=1,SUM($Y$1:Y161),"")</f>
        <v/>
      </c>
      <c r="AL161" s="115" t="str">
        <f ca="1">IF($R161=1,SUM($Z$1:Z161),"")</f>
        <v/>
      </c>
      <c r="AM161" s="115" t="str">
        <f ca="1">IF($R161=1,SUM($AA$1:AA161),"")</f>
        <v/>
      </c>
      <c r="AN161" s="115" t="str">
        <f ca="1">IF($R161=1,SUM($AB$1:AB161),"")</f>
        <v/>
      </c>
      <c r="AO161" s="115" t="str">
        <f ca="1">IF($R161=1,SUM($AC$1:AC161),"")</f>
        <v/>
      </c>
      <c r="AQ161" s="120" t="str">
        <f t="shared" si="28"/>
        <v>20:40</v>
      </c>
    </row>
    <row r="162" spans="6:43" x14ac:dyDescent="0.3">
      <c r="F162" s="115">
        <f t="shared" si="29"/>
        <v>20</v>
      </c>
      <c r="G162" s="117">
        <f t="shared" si="24"/>
        <v>45</v>
      </c>
      <c r="H162" s="118">
        <f t="shared" si="25"/>
        <v>0.86458333333333337</v>
      </c>
      <c r="K162" s="116" t="str">
        <f xml:space="preserve"> IF(O162=1,"",RTD("cqg.rtd",,"StudyData",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/>
      </c>
      <c r="L162" s="116" t="e">
        <f>IF(K162="",NA(),RTD("cqg.rtd",,"StudyData", "(Vol("&amp;$E$12&amp;")when  (LocalYear("&amp;$E$12&amp;")="&amp;$D$1&amp;" AND LocalMonth("&amp;$E$12&amp;")="&amp;$C$1&amp;" AND LocalDay("&amp;$E$12&amp;")="&amp;$B$1&amp;" AND LocalHour("&amp;$E$12&amp;")="&amp;F162&amp;" AND LocalMinute("&amp;$E$12&amp;")="&amp;G162&amp;"))", "Bar", "", "Close", "5", "0", "", "", "","FALSE","T"))</f>
        <v>#N/A</v>
      </c>
      <c r="O162" s="115">
        <f t="shared" si="26"/>
        <v>1</v>
      </c>
      <c r="R162" s="115">
        <f t="shared" ca="1" si="27"/>
        <v>1.1259999999999861</v>
      </c>
      <c r="S162" s="115" t="str">
        <f>IF(O162=1,"",RTD("cqg.rtd",,"StudyData", "(Vol("&amp;$E$13&amp;")when  (LocalYear("&amp;$E$13&amp;")="&amp;$D$2&amp;" AND LocalMonth("&amp;$E$13&amp;")="&amp;$C$2&amp;" AND LocalDay("&amp;$E$13&amp;")="&amp;$B$2&amp;" AND LocalHour("&amp;$E$13&amp;")="&amp;F162&amp;" AND LocalMinute("&amp;$E$13&amp;")="&amp;G162&amp;"))", "Bar", "", "Close", "5", "0", "", "", "","FALSE","T"))</f>
        <v/>
      </c>
      <c r="T162" s="115" t="str">
        <f>IF(O162=1,"",RTD("cqg.rtd",,"StudyData", "(Vol("&amp;$E$14&amp;")when  (LocalYear("&amp;$E$14&amp;")="&amp;$D$3&amp;" AND LocalMonth("&amp;$E$14&amp;")="&amp;$C$3&amp;" AND LocalDay("&amp;$E$14&amp;")="&amp;$B$3&amp;" AND LocalHour("&amp;$E$14&amp;")="&amp;F162&amp;" AND LocalMinute("&amp;$E$14&amp;")="&amp;G162&amp;"))", "Bar", "", "Close", "5", "0", "", "", "","FALSE","T"))</f>
        <v/>
      </c>
      <c r="U162" s="115" t="str">
        <f>IF(O162=1,"",RTD("cqg.rtd",,"StudyData", "(Vol("&amp;$E$15&amp;")when  (LocalYear("&amp;$E$15&amp;")="&amp;$D$4&amp;" AND LocalMonth("&amp;$E$15&amp;")="&amp;$C$4&amp;" AND LocalDay("&amp;$E$15&amp;")="&amp;$B$4&amp;" AND LocalHour("&amp;$E$15&amp;")="&amp;F162&amp;" AND LocalMinute("&amp;$E$15&amp;")="&amp;G162&amp;"))", "Bar", "", "Close", "5", "0", "", "", "","FALSE","T"))</f>
        <v/>
      </c>
      <c r="V162" s="115" t="str">
        <f>IF(O162=1,"",RTD("cqg.rtd",,"StudyData", "(Vol("&amp;$E$16&amp;")when  (LocalYear("&amp;$E$16&amp;")="&amp;$D$5&amp;" AND LocalMonth("&amp;$E$16&amp;")="&amp;$C$5&amp;" AND LocalDay("&amp;$E$16&amp;")="&amp;$B$5&amp;" AND LocalHour("&amp;$E$16&amp;")="&amp;F162&amp;" AND LocalMinute("&amp;$E$16&amp;")="&amp;G162&amp;"))", "Bar", "", "Close", "5", "0", "", "", "","FALSE","T"))</f>
        <v/>
      </c>
      <c r="W162" s="115" t="str">
        <f>IF(O162=1,"",RTD("cqg.rtd",,"StudyData", "(Vol("&amp;$E$17&amp;")when  (LocalYear("&amp;$E$17&amp;")="&amp;$D$6&amp;" AND LocalMonth("&amp;$E$17&amp;")="&amp;$C$6&amp;" AND LocalDay("&amp;$E$17&amp;")="&amp;$B$6&amp;" AND LocalHour("&amp;$E$17&amp;")="&amp;F162&amp;" AND LocalMinute("&amp;$E$17&amp;")="&amp;G162&amp;"))", "Bar", "", "Close", "5", "0", "", "", "","FALSE","T"))</f>
        <v/>
      </c>
      <c r="X162" s="115" t="str">
        <f>IF(O162=1,"",RTD("cqg.rtd",,"StudyData", "(Vol("&amp;$E$18&amp;")when  (LocalYear("&amp;$E$18&amp;")="&amp;$D$7&amp;" AND LocalMonth("&amp;$E$18&amp;")="&amp;$C$7&amp;" AND LocalDay("&amp;$E$18&amp;")="&amp;$B$7&amp;" AND LocalHour("&amp;$E$18&amp;")="&amp;F162&amp;" AND LocalMinute("&amp;$E$18&amp;")="&amp;G162&amp;"))", "Bar", "", "Close", "5", "0", "", "", "","FALSE","T"))</f>
        <v/>
      </c>
      <c r="Y162" s="115" t="str">
        <f>IF(O162=1,"",RTD("cqg.rtd",,"StudyData", "(Vol("&amp;$E$19&amp;")when  (LocalYear("&amp;$E$19&amp;")="&amp;$D$8&amp;" AND LocalMonth("&amp;$E$19&amp;")="&amp;$C$8&amp;" AND LocalDay("&amp;$E$19&amp;")="&amp;$B$8&amp;" AND LocalHour("&amp;$E$19&amp;")="&amp;F162&amp;" AND LocalMinute("&amp;$E$19&amp;")="&amp;G162&amp;"))", "Bar", "", "Close", "5", "0", "", "", "","FALSE","T"))</f>
        <v/>
      </c>
      <c r="Z162" s="115" t="str">
        <f>IF(O162=1,"",RTD("cqg.rtd",,"StudyData", "(Vol("&amp;$E$20&amp;")when  (LocalYear("&amp;$E$20&amp;")="&amp;$D$9&amp;" AND LocalMonth("&amp;$E$20&amp;")="&amp;$C$9&amp;" AND LocalDay("&amp;$E$20&amp;")="&amp;$B$9&amp;" AND LocalHour("&amp;$E$20&amp;")="&amp;F162&amp;" AND LocalMinute("&amp;$E$20&amp;")="&amp;G162&amp;"))", "Bar", "", "Close", "5", "0", "", "", "","FALSE","T"))</f>
        <v/>
      </c>
      <c r="AA162" s="115" t="str">
        <f>IF(O162=1,"",RTD("cqg.rtd",,"StudyData", "(Vol("&amp;$E$21&amp;")when  (LocalYear("&amp;$E$21&amp;")="&amp;$D$10&amp;" AND LocalMonth("&amp;$E$21&amp;")="&amp;$C$10&amp;" AND LocalDay("&amp;$E$21&amp;")="&amp;$B$10&amp;" AND LocalHour("&amp;$E$21&amp;")="&amp;F162&amp;" AND LocalMinute("&amp;$E$21&amp;")="&amp;G162&amp;"))", "Bar", "", "Close", "5", "0", "", "", "","FALSE","T"))</f>
        <v/>
      </c>
      <c r="AB162" s="115" t="str">
        <f>IF(O162=1,"",RTD("cqg.rtd",,"StudyData", "(Vol("&amp;$E$21&amp;")when  (LocalYear("&amp;$E$21&amp;")="&amp;$D$11&amp;" AND LocalMonth("&amp;$E$21&amp;")="&amp;$C$11&amp;" AND LocalDay("&amp;$E$21&amp;")="&amp;$B$11&amp;" AND LocalHour("&amp;$E$21&amp;")="&amp;F162&amp;" AND LocalMinute("&amp;$E$21&amp;")="&amp;G162&amp;"))", "Bar", "", "Close", "5", "0", "", "", "","FALSE","T"))</f>
        <v/>
      </c>
      <c r="AC162" s="116" t="str">
        <f t="shared" si="23"/>
        <v/>
      </c>
      <c r="AE162" s="115" t="str">
        <f ca="1">IF($R162=1,SUM($S$1:S162),"")</f>
        <v/>
      </c>
      <c r="AF162" s="115" t="str">
        <f ca="1">IF($R162=1,SUM($T$1:T162),"")</f>
        <v/>
      </c>
      <c r="AG162" s="115" t="str">
        <f ca="1">IF($R162=1,SUM($U$1:U162),"")</f>
        <v/>
      </c>
      <c r="AH162" s="115" t="str">
        <f ca="1">IF($R162=1,SUM($V$1:V162),"")</f>
        <v/>
      </c>
      <c r="AI162" s="115" t="str">
        <f ca="1">IF($R162=1,SUM($W$1:W162),"")</f>
        <v/>
      </c>
      <c r="AJ162" s="115" t="str">
        <f ca="1">IF($R162=1,SUM($X$1:X162),"")</f>
        <v/>
      </c>
      <c r="AK162" s="115" t="str">
        <f ca="1">IF($R162=1,SUM($Y$1:Y162),"")</f>
        <v/>
      </c>
      <c r="AL162" s="115" t="str">
        <f ca="1">IF($R162=1,SUM($Z$1:Z162),"")</f>
        <v/>
      </c>
      <c r="AM162" s="115" t="str">
        <f ca="1">IF($R162=1,SUM($AA$1:AA162),"")</f>
        <v/>
      </c>
      <c r="AN162" s="115" t="str">
        <f ca="1">IF($R162=1,SUM($AB$1:AB162),"")</f>
        <v/>
      </c>
      <c r="AO162" s="115" t="str">
        <f ca="1">IF($R162=1,SUM($AC$1:AC162),"")</f>
        <v/>
      </c>
      <c r="AQ162" s="120" t="str">
        <f t="shared" si="28"/>
        <v>20:45</v>
      </c>
    </row>
    <row r="163" spans="6:43" x14ac:dyDescent="0.3">
      <c r="F163" s="115">
        <f t="shared" si="29"/>
        <v>20</v>
      </c>
      <c r="G163" s="117">
        <f t="shared" si="24"/>
        <v>50</v>
      </c>
      <c r="H163" s="118">
        <f t="shared" si="25"/>
        <v>0.86805555555555547</v>
      </c>
      <c r="K163" s="116" t="str">
        <f xml:space="preserve"> IF(O163=1,"",RTD("cqg.rtd",,"StudyData",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/>
      </c>
      <c r="L163" s="116" t="e">
        <f>IF(K163="",NA(),RTD("cqg.rtd",,"StudyData", "(Vol("&amp;$E$12&amp;")when  (LocalYear("&amp;$E$12&amp;")="&amp;$D$1&amp;" AND LocalMonth("&amp;$E$12&amp;")="&amp;$C$1&amp;" AND LocalDay("&amp;$E$12&amp;")="&amp;$B$1&amp;" AND LocalHour("&amp;$E$12&amp;")="&amp;F163&amp;" AND LocalMinute("&amp;$E$12&amp;")="&amp;G163&amp;"))", "Bar", "", "Close", "5", "0", "", "", "","FALSE","T"))</f>
        <v>#N/A</v>
      </c>
      <c r="O163" s="115">
        <f t="shared" si="26"/>
        <v>1</v>
      </c>
      <c r="R163" s="115">
        <f t="shared" ca="1" si="27"/>
        <v>1.126999999999986</v>
      </c>
      <c r="S163" s="115" t="str">
        <f>IF(O163=1,"",RTD("cqg.rtd",,"StudyData", "(Vol("&amp;$E$13&amp;")when  (LocalYear("&amp;$E$13&amp;")="&amp;$D$2&amp;" AND LocalMonth("&amp;$E$13&amp;")="&amp;$C$2&amp;" AND LocalDay("&amp;$E$13&amp;")="&amp;$B$2&amp;" AND LocalHour("&amp;$E$13&amp;")="&amp;F163&amp;" AND LocalMinute("&amp;$E$13&amp;")="&amp;G163&amp;"))", "Bar", "", "Close", "5", "0", "", "", "","FALSE","T"))</f>
        <v/>
      </c>
      <c r="T163" s="115" t="str">
        <f>IF(O163=1,"",RTD("cqg.rtd",,"StudyData", "(Vol("&amp;$E$14&amp;")when  (LocalYear("&amp;$E$14&amp;")="&amp;$D$3&amp;" AND LocalMonth("&amp;$E$14&amp;")="&amp;$C$3&amp;" AND LocalDay("&amp;$E$14&amp;")="&amp;$B$3&amp;" AND LocalHour("&amp;$E$14&amp;")="&amp;F163&amp;" AND LocalMinute("&amp;$E$14&amp;")="&amp;G163&amp;"))", "Bar", "", "Close", "5", "0", "", "", "","FALSE","T"))</f>
        <v/>
      </c>
      <c r="U163" s="115" t="str">
        <f>IF(O163=1,"",RTD("cqg.rtd",,"StudyData", "(Vol("&amp;$E$15&amp;")when  (LocalYear("&amp;$E$15&amp;")="&amp;$D$4&amp;" AND LocalMonth("&amp;$E$15&amp;")="&amp;$C$4&amp;" AND LocalDay("&amp;$E$15&amp;")="&amp;$B$4&amp;" AND LocalHour("&amp;$E$15&amp;")="&amp;F163&amp;" AND LocalMinute("&amp;$E$15&amp;")="&amp;G163&amp;"))", "Bar", "", "Close", "5", "0", "", "", "","FALSE","T"))</f>
        <v/>
      </c>
      <c r="V163" s="115" t="str">
        <f>IF(O163=1,"",RTD("cqg.rtd",,"StudyData", "(Vol("&amp;$E$16&amp;")when  (LocalYear("&amp;$E$16&amp;")="&amp;$D$5&amp;" AND LocalMonth("&amp;$E$16&amp;")="&amp;$C$5&amp;" AND LocalDay("&amp;$E$16&amp;")="&amp;$B$5&amp;" AND LocalHour("&amp;$E$16&amp;")="&amp;F163&amp;" AND LocalMinute("&amp;$E$16&amp;")="&amp;G163&amp;"))", "Bar", "", "Close", "5", "0", "", "", "","FALSE","T"))</f>
        <v/>
      </c>
      <c r="W163" s="115" t="str">
        <f>IF(O163=1,"",RTD("cqg.rtd",,"StudyData", "(Vol("&amp;$E$17&amp;")when  (LocalYear("&amp;$E$17&amp;")="&amp;$D$6&amp;" AND LocalMonth("&amp;$E$17&amp;")="&amp;$C$6&amp;" AND LocalDay("&amp;$E$17&amp;")="&amp;$B$6&amp;" AND LocalHour("&amp;$E$17&amp;")="&amp;F163&amp;" AND LocalMinute("&amp;$E$17&amp;")="&amp;G163&amp;"))", "Bar", "", "Close", "5", "0", "", "", "","FALSE","T"))</f>
        <v/>
      </c>
      <c r="X163" s="115" t="str">
        <f>IF(O163=1,"",RTD("cqg.rtd",,"StudyData", "(Vol("&amp;$E$18&amp;")when  (LocalYear("&amp;$E$18&amp;")="&amp;$D$7&amp;" AND LocalMonth("&amp;$E$18&amp;")="&amp;$C$7&amp;" AND LocalDay("&amp;$E$18&amp;")="&amp;$B$7&amp;" AND LocalHour("&amp;$E$18&amp;")="&amp;F163&amp;" AND LocalMinute("&amp;$E$18&amp;")="&amp;G163&amp;"))", "Bar", "", "Close", "5", "0", "", "", "","FALSE","T"))</f>
        <v/>
      </c>
      <c r="Y163" s="115" t="str">
        <f>IF(O163=1,"",RTD("cqg.rtd",,"StudyData", "(Vol("&amp;$E$19&amp;")when  (LocalYear("&amp;$E$19&amp;")="&amp;$D$8&amp;" AND LocalMonth("&amp;$E$19&amp;")="&amp;$C$8&amp;" AND LocalDay("&amp;$E$19&amp;")="&amp;$B$8&amp;" AND LocalHour("&amp;$E$19&amp;")="&amp;F163&amp;" AND LocalMinute("&amp;$E$19&amp;")="&amp;G163&amp;"))", "Bar", "", "Close", "5", "0", "", "", "","FALSE","T"))</f>
        <v/>
      </c>
      <c r="Z163" s="115" t="str">
        <f>IF(O163=1,"",RTD("cqg.rtd",,"StudyData", "(Vol("&amp;$E$20&amp;")when  (LocalYear("&amp;$E$20&amp;")="&amp;$D$9&amp;" AND LocalMonth("&amp;$E$20&amp;")="&amp;$C$9&amp;" AND LocalDay("&amp;$E$20&amp;")="&amp;$B$9&amp;" AND LocalHour("&amp;$E$20&amp;")="&amp;F163&amp;" AND LocalMinute("&amp;$E$20&amp;")="&amp;G163&amp;"))", "Bar", "", "Close", "5", "0", "", "", "","FALSE","T"))</f>
        <v/>
      </c>
      <c r="AA163" s="115" t="str">
        <f>IF(O163=1,"",RTD("cqg.rtd",,"StudyData", "(Vol("&amp;$E$21&amp;")when  (LocalYear("&amp;$E$21&amp;")="&amp;$D$10&amp;" AND LocalMonth("&amp;$E$21&amp;")="&amp;$C$10&amp;" AND LocalDay("&amp;$E$21&amp;")="&amp;$B$10&amp;" AND LocalHour("&amp;$E$21&amp;")="&amp;F163&amp;" AND LocalMinute("&amp;$E$21&amp;")="&amp;G163&amp;"))", "Bar", "", "Close", "5", "0", "", "", "","FALSE","T"))</f>
        <v/>
      </c>
      <c r="AB163" s="115" t="str">
        <f>IF(O163=1,"",RTD("cqg.rtd",,"StudyData", "(Vol("&amp;$E$21&amp;")when  (LocalYear("&amp;$E$21&amp;")="&amp;$D$11&amp;" AND LocalMonth("&amp;$E$21&amp;")="&amp;$C$11&amp;" AND LocalDay("&amp;$E$21&amp;")="&amp;$B$11&amp;" AND LocalHour("&amp;$E$21&amp;")="&amp;F163&amp;" AND LocalMinute("&amp;$E$21&amp;")="&amp;G163&amp;"))", "Bar", "", "Close", "5", "0", "", "", "","FALSE","T"))</f>
        <v/>
      </c>
      <c r="AC163" s="116" t="str">
        <f t="shared" si="23"/>
        <v/>
      </c>
      <c r="AE163" s="115" t="str">
        <f ca="1">IF($R163=1,SUM($S$1:S163),"")</f>
        <v/>
      </c>
      <c r="AF163" s="115" t="str">
        <f ca="1">IF($R163=1,SUM($T$1:T163),"")</f>
        <v/>
      </c>
      <c r="AG163" s="115" t="str">
        <f ca="1">IF($R163=1,SUM($U$1:U163),"")</f>
        <v/>
      </c>
      <c r="AH163" s="115" t="str">
        <f ca="1">IF($R163=1,SUM($V$1:V163),"")</f>
        <v/>
      </c>
      <c r="AI163" s="115" t="str">
        <f ca="1">IF($R163=1,SUM($W$1:W163),"")</f>
        <v/>
      </c>
      <c r="AJ163" s="115" t="str">
        <f ca="1">IF($R163=1,SUM($X$1:X163),"")</f>
        <v/>
      </c>
      <c r="AK163" s="115" t="str">
        <f ca="1">IF($R163=1,SUM($Y$1:Y163),"")</f>
        <v/>
      </c>
      <c r="AL163" s="115" t="str">
        <f ca="1">IF($R163=1,SUM($Z$1:Z163),"")</f>
        <v/>
      </c>
      <c r="AM163" s="115" t="str">
        <f ca="1">IF($R163=1,SUM($AA$1:AA163),"")</f>
        <v/>
      </c>
      <c r="AN163" s="115" t="str">
        <f ca="1">IF($R163=1,SUM($AB$1:AB163),"")</f>
        <v/>
      </c>
      <c r="AO163" s="115" t="str">
        <f ca="1">IF($R163=1,SUM($AC$1:AC163),"")</f>
        <v/>
      </c>
      <c r="AQ163" s="120" t="str">
        <f t="shared" si="28"/>
        <v>20:50</v>
      </c>
    </row>
    <row r="164" spans="6:43" x14ac:dyDescent="0.3">
      <c r="F164" s="115">
        <f t="shared" si="29"/>
        <v>20</v>
      </c>
      <c r="G164" s="117">
        <f t="shared" si="24"/>
        <v>55</v>
      </c>
      <c r="H164" s="118">
        <f t="shared" si="25"/>
        <v>0.87152777777777779</v>
      </c>
      <c r="K164" s="116" t="str">
        <f xml:space="preserve"> IF(O164=1,"",RTD("cqg.rtd",,"StudyData",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/>
      </c>
      <c r="L164" s="116" t="e">
        <f>IF(K164="",NA(),RTD("cqg.rtd",,"StudyData", "(Vol("&amp;$E$12&amp;")when  (LocalYear("&amp;$E$12&amp;")="&amp;$D$1&amp;" AND LocalMonth("&amp;$E$12&amp;")="&amp;$C$1&amp;" AND LocalDay("&amp;$E$12&amp;")="&amp;$B$1&amp;" AND LocalHour("&amp;$E$12&amp;")="&amp;F164&amp;" AND LocalMinute("&amp;$E$12&amp;")="&amp;G164&amp;"))", "Bar", "", "Close", "5", "0", "", "", "","FALSE","T"))</f>
        <v>#N/A</v>
      </c>
      <c r="O164" s="115">
        <f t="shared" si="26"/>
        <v>1</v>
      </c>
      <c r="R164" s="115">
        <f t="shared" ca="1" si="27"/>
        <v>1.1279999999999859</v>
      </c>
      <c r="S164" s="115" t="str">
        <f>IF(O164=1,"",RTD("cqg.rtd",,"StudyData", "(Vol("&amp;$E$13&amp;")when  (LocalYear("&amp;$E$13&amp;")="&amp;$D$2&amp;" AND LocalMonth("&amp;$E$13&amp;")="&amp;$C$2&amp;" AND LocalDay("&amp;$E$13&amp;")="&amp;$B$2&amp;" AND LocalHour("&amp;$E$13&amp;")="&amp;F164&amp;" AND LocalMinute("&amp;$E$13&amp;")="&amp;G164&amp;"))", "Bar", "", "Close", "5", "0", "", "", "","FALSE","T"))</f>
        <v/>
      </c>
      <c r="T164" s="115" t="str">
        <f>IF(O164=1,"",RTD("cqg.rtd",,"StudyData", "(Vol("&amp;$E$14&amp;")when  (LocalYear("&amp;$E$14&amp;")="&amp;$D$3&amp;" AND LocalMonth("&amp;$E$14&amp;")="&amp;$C$3&amp;" AND LocalDay("&amp;$E$14&amp;")="&amp;$B$3&amp;" AND LocalHour("&amp;$E$14&amp;")="&amp;F164&amp;" AND LocalMinute("&amp;$E$14&amp;")="&amp;G164&amp;"))", "Bar", "", "Close", "5", "0", "", "", "","FALSE","T"))</f>
        <v/>
      </c>
      <c r="U164" s="115" t="str">
        <f>IF(O164=1,"",RTD("cqg.rtd",,"StudyData", "(Vol("&amp;$E$15&amp;")when  (LocalYear("&amp;$E$15&amp;")="&amp;$D$4&amp;" AND LocalMonth("&amp;$E$15&amp;")="&amp;$C$4&amp;" AND LocalDay("&amp;$E$15&amp;")="&amp;$B$4&amp;" AND LocalHour("&amp;$E$15&amp;")="&amp;F164&amp;" AND LocalMinute("&amp;$E$15&amp;")="&amp;G164&amp;"))", "Bar", "", "Close", "5", "0", "", "", "","FALSE","T"))</f>
        <v/>
      </c>
      <c r="V164" s="115" t="str">
        <f>IF(O164=1,"",RTD("cqg.rtd",,"StudyData", "(Vol("&amp;$E$16&amp;")when  (LocalYear("&amp;$E$16&amp;")="&amp;$D$5&amp;" AND LocalMonth("&amp;$E$16&amp;")="&amp;$C$5&amp;" AND LocalDay("&amp;$E$16&amp;")="&amp;$B$5&amp;" AND LocalHour("&amp;$E$16&amp;")="&amp;F164&amp;" AND LocalMinute("&amp;$E$16&amp;")="&amp;G164&amp;"))", "Bar", "", "Close", "5", "0", "", "", "","FALSE","T"))</f>
        <v/>
      </c>
      <c r="W164" s="115" t="str">
        <f>IF(O164=1,"",RTD("cqg.rtd",,"StudyData", "(Vol("&amp;$E$17&amp;")when  (LocalYear("&amp;$E$17&amp;")="&amp;$D$6&amp;" AND LocalMonth("&amp;$E$17&amp;")="&amp;$C$6&amp;" AND LocalDay("&amp;$E$17&amp;")="&amp;$B$6&amp;" AND LocalHour("&amp;$E$17&amp;")="&amp;F164&amp;" AND LocalMinute("&amp;$E$17&amp;")="&amp;G164&amp;"))", "Bar", "", "Close", "5", "0", "", "", "","FALSE","T"))</f>
        <v/>
      </c>
      <c r="X164" s="115" t="str">
        <f>IF(O164=1,"",RTD("cqg.rtd",,"StudyData", "(Vol("&amp;$E$18&amp;")when  (LocalYear("&amp;$E$18&amp;")="&amp;$D$7&amp;" AND LocalMonth("&amp;$E$18&amp;")="&amp;$C$7&amp;" AND LocalDay("&amp;$E$18&amp;")="&amp;$B$7&amp;" AND LocalHour("&amp;$E$18&amp;")="&amp;F164&amp;" AND LocalMinute("&amp;$E$18&amp;")="&amp;G164&amp;"))", "Bar", "", "Close", "5", "0", "", "", "","FALSE","T"))</f>
        <v/>
      </c>
      <c r="Y164" s="115" t="str">
        <f>IF(O164=1,"",RTD("cqg.rtd",,"StudyData", "(Vol("&amp;$E$19&amp;")when  (LocalYear("&amp;$E$19&amp;")="&amp;$D$8&amp;" AND LocalMonth("&amp;$E$19&amp;")="&amp;$C$8&amp;" AND LocalDay("&amp;$E$19&amp;")="&amp;$B$8&amp;" AND LocalHour("&amp;$E$19&amp;")="&amp;F164&amp;" AND LocalMinute("&amp;$E$19&amp;")="&amp;G164&amp;"))", "Bar", "", "Close", "5", "0", "", "", "","FALSE","T"))</f>
        <v/>
      </c>
      <c r="Z164" s="115" t="str">
        <f>IF(O164=1,"",RTD("cqg.rtd",,"StudyData", "(Vol("&amp;$E$20&amp;")when  (LocalYear("&amp;$E$20&amp;")="&amp;$D$9&amp;" AND LocalMonth("&amp;$E$20&amp;")="&amp;$C$9&amp;" AND LocalDay("&amp;$E$20&amp;")="&amp;$B$9&amp;" AND LocalHour("&amp;$E$20&amp;")="&amp;F164&amp;" AND LocalMinute("&amp;$E$20&amp;")="&amp;G164&amp;"))", "Bar", "", "Close", "5", "0", "", "", "","FALSE","T"))</f>
        <v/>
      </c>
      <c r="AA164" s="115" t="str">
        <f>IF(O164=1,"",RTD("cqg.rtd",,"StudyData", "(Vol("&amp;$E$21&amp;")when  (LocalYear("&amp;$E$21&amp;")="&amp;$D$10&amp;" AND LocalMonth("&amp;$E$21&amp;")="&amp;$C$10&amp;" AND LocalDay("&amp;$E$21&amp;")="&amp;$B$10&amp;" AND LocalHour("&amp;$E$21&amp;")="&amp;F164&amp;" AND LocalMinute("&amp;$E$21&amp;")="&amp;G164&amp;"))", "Bar", "", "Close", "5", "0", "", "", "","FALSE","T"))</f>
        <v/>
      </c>
      <c r="AB164" s="115" t="str">
        <f>IF(O164=1,"",RTD("cqg.rtd",,"StudyData", "(Vol("&amp;$E$21&amp;")when  (LocalYear("&amp;$E$21&amp;")="&amp;$D$11&amp;" AND LocalMonth("&amp;$E$21&amp;")="&amp;$C$11&amp;" AND LocalDay("&amp;$E$21&amp;")="&amp;$B$11&amp;" AND LocalHour("&amp;$E$21&amp;")="&amp;F164&amp;" AND LocalMinute("&amp;$E$21&amp;")="&amp;G164&amp;"))", "Bar", "", "Close", "5", "0", "", "", "","FALSE","T"))</f>
        <v/>
      </c>
      <c r="AC164" s="116" t="str">
        <f t="shared" si="23"/>
        <v/>
      </c>
      <c r="AE164" s="115" t="str">
        <f ca="1">IF($R164=1,SUM($S$1:S164),"")</f>
        <v/>
      </c>
      <c r="AF164" s="115" t="str">
        <f ca="1">IF($R164=1,SUM($T$1:T164),"")</f>
        <v/>
      </c>
      <c r="AG164" s="115" t="str">
        <f ca="1">IF($R164=1,SUM($U$1:U164),"")</f>
        <v/>
      </c>
      <c r="AH164" s="115" t="str">
        <f ca="1">IF($R164=1,SUM($V$1:V164),"")</f>
        <v/>
      </c>
      <c r="AI164" s="115" t="str">
        <f ca="1">IF($R164=1,SUM($W$1:W164),"")</f>
        <v/>
      </c>
      <c r="AJ164" s="115" t="str">
        <f ca="1">IF($R164=1,SUM($X$1:X164),"")</f>
        <v/>
      </c>
      <c r="AK164" s="115" t="str">
        <f ca="1">IF($R164=1,SUM($Y$1:Y164),"")</f>
        <v/>
      </c>
      <c r="AL164" s="115" t="str">
        <f ca="1">IF($R164=1,SUM($Z$1:Z164),"")</f>
        <v/>
      </c>
      <c r="AM164" s="115" t="str">
        <f ca="1">IF($R164=1,SUM($AA$1:AA164),"")</f>
        <v/>
      </c>
      <c r="AN164" s="115" t="str">
        <f ca="1">IF($R164=1,SUM($AB$1:AB164),"")</f>
        <v/>
      </c>
      <c r="AO164" s="115" t="str">
        <f ca="1">IF($R164=1,SUM($AC$1:AC164),"")</f>
        <v/>
      </c>
      <c r="AQ164" s="120" t="str">
        <f t="shared" si="28"/>
        <v>20:55</v>
      </c>
    </row>
    <row r="165" spans="6:43" x14ac:dyDescent="0.3">
      <c r="F165" s="115">
        <f t="shared" si="29"/>
        <v>21</v>
      </c>
      <c r="G165" s="117" t="str">
        <f t="shared" si="24"/>
        <v>00</v>
      </c>
      <c r="H165" s="118">
        <f t="shared" si="25"/>
        <v>0.875</v>
      </c>
      <c r="K165" s="116" t="str">
        <f xml:space="preserve"> IF(O165=1,"",RTD("cqg.rtd",,"StudyData",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/>
      </c>
      <c r="L165" s="116" t="e">
        <f>IF(K165="",NA(),RTD("cqg.rtd",,"StudyData", "(Vol("&amp;$E$12&amp;")when  (LocalYear("&amp;$E$12&amp;")="&amp;$D$1&amp;" AND LocalMonth("&amp;$E$12&amp;")="&amp;$C$1&amp;" AND LocalDay("&amp;$E$12&amp;")="&amp;$B$1&amp;" AND LocalHour("&amp;$E$12&amp;")="&amp;F165&amp;" AND LocalMinute("&amp;$E$12&amp;")="&amp;G165&amp;"))", "Bar", "", "Close", "5", "0", "", "", "","FALSE","T"))</f>
        <v>#N/A</v>
      </c>
      <c r="O165" s="115">
        <f t="shared" si="26"/>
        <v>1</v>
      </c>
      <c r="R165" s="115">
        <f t="shared" ca="1" si="27"/>
        <v>1.1289999999999858</v>
      </c>
      <c r="S165" s="115" t="str">
        <f>IF(O165=1,"",RTD("cqg.rtd",,"StudyData", "(Vol("&amp;$E$13&amp;")when  (LocalYear("&amp;$E$13&amp;")="&amp;$D$2&amp;" AND LocalMonth("&amp;$E$13&amp;")="&amp;$C$2&amp;" AND LocalDay("&amp;$E$13&amp;")="&amp;$B$2&amp;" AND LocalHour("&amp;$E$13&amp;")="&amp;F165&amp;" AND LocalMinute("&amp;$E$13&amp;")="&amp;G165&amp;"))", "Bar", "", "Close", "5", "0", "", "", "","FALSE","T"))</f>
        <v/>
      </c>
      <c r="T165" s="115" t="str">
        <f>IF(O165=1,"",RTD("cqg.rtd",,"StudyData", "(Vol("&amp;$E$14&amp;")when  (LocalYear("&amp;$E$14&amp;")="&amp;$D$3&amp;" AND LocalMonth("&amp;$E$14&amp;")="&amp;$C$3&amp;" AND LocalDay("&amp;$E$14&amp;")="&amp;$B$3&amp;" AND LocalHour("&amp;$E$14&amp;")="&amp;F165&amp;" AND LocalMinute("&amp;$E$14&amp;")="&amp;G165&amp;"))", "Bar", "", "Close", "5", "0", "", "", "","FALSE","T"))</f>
        <v/>
      </c>
      <c r="U165" s="115" t="str">
        <f>IF(O165=1,"",RTD("cqg.rtd",,"StudyData", "(Vol("&amp;$E$15&amp;")when  (LocalYear("&amp;$E$15&amp;")="&amp;$D$4&amp;" AND LocalMonth("&amp;$E$15&amp;")="&amp;$C$4&amp;" AND LocalDay("&amp;$E$15&amp;")="&amp;$B$4&amp;" AND LocalHour("&amp;$E$15&amp;")="&amp;F165&amp;" AND LocalMinute("&amp;$E$15&amp;")="&amp;G165&amp;"))", "Bar", "", "Close", "5", "0", "", "", "","FALSE","T"))</f>
        <v/>
      </c>
      <c r="V165" s="115" t="str">
        <f>IF(O165=1,"",RTD("cqg.rtd",,"StudyData", "(Vol("&amp;$E$16&amp;")when  (LocalYear("&amp;$E$16&amp;")="&amp;$D$5&amp;" AND LocalMonth("&amp;$E$16&amp;")="&amp;$C$5&amp;" AND LocalDay("&amp;$E$16&amp;")="&amp;$B$5&amp;" AND LocalHour("&amp;$E$16&amp;")="&amp;F165&amp;" AND LocalMinute("&amp;$E$16&amp;")="&amp;G165&amp;"))", "Bar", "", "Close", "5", "0", "", "", "","FALSE","T"))</f>
        <v/>
      </c>
      <c r="W165" s="115" t="str">
        <f>IF(O165=1,"",RTD("cqg.rtd",,"StudyData", "(Vol("&amp;$E$17&amp;")when  (LocalYear("&amp;$E$17&amp;")="&amp;$D$6&amp;" AND LocalMonth("&amp;$E$17&amp;")="&amp;$C$6&amp;" AND LocalDay("&amp;$E$17&amp;")="&amp;$B$6&amp;" AND LocalHour("&amp;$E$17&amp;")="&amp;F165&amp;" AND LocalMinute("&amp;$E$17&amp;")="&amp;G165&amp;"))", "Bar", "", "Close", "5", "0", "", "", "","FALSE","T"))</f>
        <v/>
      </c>
      <c r="X165" s="115" t="str">
        <f>IF(O165=1,"",RTD("cqg.rtd",,"StudyData", "(Vol("&amp;$E$18&amp;")when  (LocalYear("&amp;$E$18&amp;")="&amp;$D$7&amp;" AND LocalMonth("&amp;$E$18&amp;")="&amp;$C$7&amp;" AND LocalDay("&amp;$E$18&amp;")="&amp;$B$7&amp;" AND LocalHour("&amp;$E$18&amp;")="&amp;F165&amp;" AND LocalMinute("&amp;$E$18&amp;")="&amp;G165&amp;"))", "Bar", "", "Close", "5", "0", "", "", "","FALSE","T"))</f>
        <v/>
      </c>
      <c r="Y165" s="115" t="str">
        <f>IF(O165=1,"",RTD("cqg.rtd",,"StudyData", "(Vol("&amp;$E$19&amp;")when  (LocalYear("&amp;$E$19&amp;")="&amp;$D$8&amp;" AND LocalMonth("&amp;$E$19&amp;")="&amp;$C$8&amp;" AND LocalDay("&amp;$E$19&amp;")="&amp;$B$8&amp;" AND LocalHour("&amp;$E$19&amp;")="&amp;F165&amp;" AND LocalMinute("&amp;$E$19&amp;")="&amp;G165&amp;"))", "Bar", "", "Close", "5", "0", "", "", "","FALSE","T"))</f>
        <v/>
      </c>
      <c r="Z165" s="115" t="str">
        <f>IF(O165=1,"",RTD("cqg.rtd",,"StudyData", "(Vol("&amp;$E$20&amp;")when  (LocalYear("&amp;$E$20&amp;")="&amp;$D$9&amp;" AND LocalMonth("&amp;$E$20&amp;")="&amp;$C$9&amp;" AND LocalDay("&amp;$E$20&amp;")="&amp;$B$9&amp;" AND LocalHour("&amp;$E$20&amp;")="&amp;F165&amp;" AND LocalMinute("&amp;$E$20&amp;")="&amp;G165&amp;"))", "Bar", "", "Close", "5", "0", "", "", "","FALSE","T"))</f>
        <v/>
      </c>
      <c r="AA165" s="115" t="str">
        <f>IF(O165=1,"",RTD("cqg.rtd",,"StudyData", "(Vol("&amp;$E$21&amp;")when  (LocalYear("&amp;$E$21&amp;")="&amp;$D$10&amp;" AND LocalMonth("&amp;$E$21&amp;")="&amp;$C$10&amp;" AND LocalDay("&amp;$E$21&amp;")="&amp;$B$10&amp;" AND LocalHour("&amp;$E$21&amp;")="&amp;F165&amp;" AND LocalMinute("&amp;$E$21&amp;")="&amp;G165&amp;"))", "Bar", "", "Close", "5", "0", "", "", "","FALSE","T"))</f>
        <v/>
      </c>
      <c r="AB165" s="115" t="str">
        <f>IF(O165=1,"",RTD("cqg.rtd",,"StudyData", "(Vol("&amp;$E$21&amp;")when  (LocalYear("&amp;$E$21&amp;")="&amp;$D$11&amp;" AND LocalMonth("&amp;$E$21&amp;")="&amp;$C$11&amp;" AND LocalDay("&amp;$E$21&amp;")="&amp;$B$11&amp;" AND LocalHour("&amp;$E$21&amp;")="&amp;F165&amp;" AND LocalMinute("&amp;$E$21&amp;")="&amp;G165&amp;"))", "Bar", "", "Close", "5", "0", "", "", "","FALSE","T"))</f>
        <v/>
      </c>
      <c r="AC165" s="116" t="str">
        <f t="shared" si="23"/>
        <v/>
      </c>
      <c r="AE165" s="115" t="str">
        <f ca="1">IF($R165=1,SUM($S$1:S165),"")</f>
        <v/>
      </c>
      <c r="AF165" s="115" t="str">
        <f ca="1">IF($R165=1,SUM($T$1:T165),"")</f>
        <v/>
      </c>
      <c r="AG165" s="115" t="str">
        <f ca="1">IF($R165=1,SUM($U$1:U165),"")</f>
        <v/>
      </c>
      <c r="AH165" s="115" t="str">
        <f ca="1">IF($R165=1,SUM($V$1:V165),"")</f>
        <v/>
      </c>
      <c r="AI165" s="115" t="str">
        <f ca="1">IF($R165=1,SUM($W$1:W165),"")</f>
        <v/>
      </c>
      <c r="AJ165" s="115" t="str">
        <f ca="1">IF($R165=1,SUM($X$1:X165),"")</f>
        <v/>
      </c>
      <c r="AK165" s="115" t="str">
        <f ca="1">IF($R165=1,SUM($Y$1:Y165),"")</f>
        <v/>
      </c>
      <c r="AL165" s="115" t="str">
        <f ca="1">IF($R165=1,SUM($Z$1:Z165),"")</f>
        <v/>
      </c>
      <c r="AM165" s="115" t="str">
        <f ca="1">IF($R165=1,SUM($AA$1:AA165),"")</f>
        <v/>
      </c>
      <c r="AN165" s="115" t="str">
        <f ca="1">IF($R165=1,SUM($AB$1:AB165),"")</f>
        <v/>
      </c>
      <c r="AO165" s="115" t="str">
        <f ca="1">IF($R165=1,SUM($AC$1:AC165),"")</f>
        <v/>
      </c>
      <c r="AQ165" s="120" t="str">
        <f t="shared" si="28"/>
        <v>21:00</v>
      </c>
    </row>
    <row r="166" spans="6:43" x14ac:dyDescent="0.3">
      <c r="F166" s="115">
        <f t="shared" si="29"/>
        <v>21</v>
      </c>
      <c r="G166" s="117" t="str">
        <f t="shared" si="24"/>
        <v>05</v>
      </c>
      <c r="H166" s="118">
        <f t="shared" si="25"/>
        <v>0.87847222222222221</v>
      </c>
      <c r="K166" s="116" t="str">
        <f xml:space="preserve"> IF(O166=1,"",RTD("cqg.rtd",,"StudyData",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/>
      </c>
      <c r="L166" s="116" t="e">
        <f>IF(K166="",NA(),RTD("cqg.rtd",,"StudyData", "(Vol("&amp;$E$12&amp;")when  (LocalYear("&amp;$E$12&amp;")="&amp;$D$1&amp;" AND LocalMonth("&amp;$E$12&amp;")="&amp;$C$1&amp;" AND LocalDay("&amp;$E$12&amp;")="&amp;$B$1&amp;" AND LocalHour("&amp;$E$12&amp;")="&amp;F166&amp;" AND LocalMinute("&amp;$E$12&amp;")="&amp;G166&amp;"))", "Bar", "", "Close", "5", "0", "", "", "","FALSE","T"))</f>
        <v>#N/A</v>
      </c>
      <c r="O166" s="115">
        <f t="shared" si="26"/>
        <v>1</v>
      </c>
      <c r="R166" s="115">
        <f t="shared" ca="1" si="27"/>
        <v>1.1299999999999857</v>
      </c>
      <c r="S166" s="115" t="str">
        <f>IF(O166=1,"",RTD("cqg.rtd",,"StudyData", "(Vol("&amp;$E$13&amp;")when  (LocalYear("&amp;$E$13&amp;")="&amp;$D$2&amp;" AND LocalMonth("&amp;$E$13&amp;")="&amp;$C$2&amp;" AND LocalDay("&amp;$E$13&amp;")="&amp;$B$2&amp;" AND LocalHour("&amp;$E$13&amp;")="&amp;F166&amp;" AND LocalMinute("&amp;$E$13&amp;")="&amp;G166&amp;"))", "Bar", "", "Close", "5", "0", "", "", "","FALSE","T"))</f>
        <v/>
      </c>
      <c r="T166" s="115" t="str">
        <f>IF(O166=1,"",RTD("cqg.rtd",,"StudyData", "(Vol("&amp;$E$14&amp;")when  (LocalYear("&amp;$E$14&amp;")="&amp;$D$3&amp;" AND LocalMonth("&amp;$E$14&amp;")="&amp;$C$3&amp;" AND LocalDay("&amp;$E$14&amp;")="&amp;$B$3&amp;" AND LocalHour("&amp;$E$14&amp;")="&amp;F166&amp;" AND LocalMinute("&amp;$E$14&amp;")="&amp;G166&amp;"))", "Bar", "", "Close", "5", "0", "", "", "","FALSE","T"))</f>
        <v/>
      </c>
      <c r="U166" s="115" t="str">
        <f>IF(O166=1,"",RTD("cqg.rtd",,"StudyData", "(Vol("&amp;$E$15&amp;")when  (LocalYear("&amp;$E$15&amp;")="&amp;$D$4&amp;" AND LocalMonth("&amp;$E$15&amp;")="&amp;$C$4&amp;" AND LocalDay("&amp;$E$15&amp;")="&amp;$B$4&amp;" AND LocalHour("&amp;$E$15&amp;")="&amp;F166&amp;" AND LocalMinute("&amp;$E$15&amp;")="&amp;G166&amp;"))", "Bar", "", "Close", "5", "0", "", "", "","FALSE","T"))</f>
        <v/>
      </c>
      <c r="V166" s="115" t="str">
        <f>IF(O166=1,"",RTD("cqg.rtd",,"StudyData", "(Vol("&amp;$E$16&amp;")when  (LocalYear("&amp;$E$16&amp;")="&amp;$D$5&amp;" AND LocalMonth("&amp;$E$16&amp;")="&amp;$C$5&amp;" AND LocalDay("&amp;$E$16&amp;")="&amp;$B$5&amp;" AND LocalHour("&amp;$E$16&amp;")="&amp;F166&amp;" AND LocalMinute("&amp;$E$16&amp;")="&amp;G166&amp;"))", "Bar", "", "Close", "5", "0", "", "", "","FALSE","T"))</f>
        <v/>
      </c>
      <c r="W166" s="115" t="str">
        <f>IF(O166=1,"",RTD("cqg.rtd",,"StudyData", "(Vol("&amp;$E$17&amp;")when  (LocalYear("&amp;$E$17&amp;")="&amp;$D$6&amp;" AND LocalMonth("&amp;$E$17&amp;")="&amp;$C$6&amp;" AND LocalDay("&amp;$E$17&amp;")="&amp;$B$6&amp;" AND LocalHour("&amp;$E$17&amp;")="&amp;F166&amp;" AND LocalMinute("&amp;$E$17&amp;")="&amp;G166&amp;"))", "Bar", "", "Close", "5", "0", "", "", "","FALSE","T"))</f>
        <v/>
      </c>
      <c r="X166" s="115" t="str">
        <f>IF(O166=1,"",RTD("cqg.rtd",,"StudyData", "(Vol("&amp;$E$18&amp;")when  (LocalYear("&amp;$E$18&amp;")="&amp;$D$7&amp;" AND LocalMonth("&amp;$E$18&amp;")="&amp;$C$7&amp;" AND LocalDay("&amp;$E$18&amp;")="&amp;$B$7&amp;" AND LocalHour("&amp;$E$18&amp;")="&amp;F166&amp;" AND LocalMinute("&amp;$E$18&amp;")="&amp;G166&amp;"))", "Bar", "", "Close", "5", "0", "", "", "","FALSE","T"))</f>
        <v/>
      </c>
      <c r="Y166" s="115" t="str">
        <f>IF(O166=1,"",RTD("cqg.rtd",,"StudyData", "(Vol("&amp;$E$19&amp;")when  (LocalYear("&amp;$E$19&amp;")="&amp;$D$8&amp;" AND LocalMonth("&amp;$E$19&amp;")="&amp;$C$8&amp;" AND LocalDay("&amp;$E$19&amp;")="&amp;$B$8&amp;" AND LocalHour("&amp;$E$19&amp;")="&amp;F166&amp;" AND LocalMinute("&amp;$E$19&amp;")="&amp;G166&amp;"))", "Bar", "", "Close", "5", "0", "", "", "","FALSE","T"))</f>
        <v/>
      </c>
      <c r="Z166" s="115" t="str">
        <f>IF(O166=1,"",RTD("cqg.rtd",,"StudyData", "(Vol("&amp;$E$20&amp;")when  (LocalYear("&amp;$E$20&amp;")="&amp;$D$9&amp;" AND LocalMonth("&amp;$E$20&amp;")="&amp;$C$9&amp;" AND LocalDay("&amp;$E$20&amp;")="&amp;$B$9&amp;" AND LocalHour("&amp;$E$20&amp;")="&amp;F166&amp;" AND LocalMinute("&amp;$E$20&amp;")="&amp;G166&amp;"))", "Bar", "", "Close", "5", "0", "", "", "","FALSE","T"))</f>
        <v/>
      </c>
      <c r="AA166" s="115" t="str">
        <f>IF(O166=1,"",RTD("cqg.rtd",,"StudyData", "(Vol("&amp;$E$21&amp;")when  (LocalYear("&amp;$E$21&amp;")="&amp;$D$10&amp;" AND LocalMonth("&amp;$E$21&amp;")="&amp;$C$10&amp;" AND LocalDay("&amp;$E$21&amp;")="&amp;$B$10&amp;" AND LocalHour("&amp;$E$21&amp;")="&amp;F166&amp;" AND LocalMinute("&amp;$E$21&amp;")="&amp;G166&amp;"))", "Bar", "", "Close", "5", "0", "", "", "","FALSE","T"))</f>
        <v/>
      </c>
      <c r="AB166" s="115" t="str">
        <f>IF(O166=1,"",RTD("cqg.rtd",,"StudyData", "(Vol("&amp;$E$21&amp;")when  (LocalYear("&amp;$E$21&amp;")="&amp;$D$11&amp;" AND LocalMonth("&amp;$E$21&amp;")="&amp;$C$11&amp;" AND LocalDay("&amp;$E$21&amp;")="&amp;$B$11&amp;" AND LocalHour("&amp;$E$21&amp;")="&amp;F166&amp;" AND LocalMinute("&amp;$E$21&amp;")="&amp;G166&amp;"))", "Bar", "", "Close", "5", "0", "", "", "","FALSE","T"))</f>
        <v/>
      </c>
      <c r="AC166" s="116" t="str">
        <f t="shared" si="23"/>
        <v/>
      </c>
      <c r="AE166" s="115" t="str">
        <f ca="1">IF($R166=1,SUM($S$1:S166),"")</f>
        <v/>
      </c>
      <c r="AF166" s="115" t="str">
        <f ca="1">IF($R166=1,SUM($T$1:T166),"")</f>
        <v/>
      </c>
      <c r="AG166" s="115" t="str">
        <f ca="1">IF($R166=1,SUM($U$1:U166),"")</f>
        <v/>
      </c>
      <c r="AH166" s="115" t="str">
        <f ca="1">IF($R166=1,SUM($V$1:V166),"")</f>
        <v/>
      </c>
      <c r="AI166" s="115" t="str">
        <f ca="1">IF($R166=1,SUM($W$1:W166),"")</f>
        <v/>
      </c>
      <c r="AJ166" s="115" t="str">
        <f ca="1">IF($R166=1,SUM($X$1:X166),"")</f>
        <v/>
      </c>
      <c r="AK166" s="115" t="str">
        <f ca="1">IF($R166=1,SUM($Y$1:Y166),"")</f>
        <v/>
      </c>
      <c r="AL166" s="115" t="str">
        <f ca="1">IF($R166=1,SUM($Z$1:Z166),"")</f>
        <v/>
      </c>
      <c r="AM166" s="115" t="str">
        <f ca="1">IF($R166=1,SUM($AA$1:AA166),"")</f>
        <v/>
      </c>
      <c r="AN166" s="115" t="str">
        <f ca="1">IF($R166=1,SUM($AB$1:AB166),"")</f>
        <v/>
      </c>
      <c r="AO166" s="115" t="str">
        <f ca="1">IF($R166=1,SUM($AC$1:AC166),"")</f>
        <v/>
      </c>
      <c r="AQ166" s="120" t="str">
        <f t="shared" si="28"/>
        <v>21:05</v>
      </c>
    </row>
    <row r="167" spans="6:43" x14ac:dyDescent="0.3">
      <c r="F167" s="115">
        <f t="shared" si="29"/>
        <v>21</v>
      </c>
      <c r="G167" s="117">
        <f t="shared" si="24"/>
        <v>10</v>
      </c>
      <c r="H167" s="118">
        <f t="shared" si="25"/>
        <v>0.88194444444444453</v>
      </c>
      <c r="K167" s="116" t="str">
        <f xml:space="preserve"> IF(O167=1,"",RTD("cqg.rtd",,"StudyData",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/>
      </c>
      <c r="L167" s="116" t="e">
        <f>IF(K167="",NA(),RTD("cqg.rtd",,"StudyData", "(Vol("&amp;$E$12&amp;")when  (LocalYear("&amp;$E$12&amp;")="&amp;$D$1&amp;" AND LocalMonth("&amp;$E$12&amp;")="&amp;$C$1&amp;" AND LocalDay("&amp;$E$12&amp;")="&amp;$B$1&amp;" AND LocalHour("&amp;$E$12&amp;")="&amp;F167&amp;" AND LocalMinute("&amp;$E$12&amp;")="&amp;G167&amp;"))", "Bar", "", "Close", "5", "0", "", "", "","FALSE","T"))</f>
        <v>#N/A</v>
      </c>
      <c r="O167" s="115">
        <f t="shared" si="26"/>
        <v>1</v>
      </c>
      <c r="R167" s="115">
        <f t="shared" ca="1" si="27"/>
        <v>1.1309999999999856</v>
      </c>
      <c r="S167" s="115" t="str">
        <f>IF(O167=1,"",RTD("cqg.rtd",,"StudyData", "(Vol("&amp;$E$13&amp;")when  (LocalYear("&amp;$E$13&amp;")="&amp;$D$2&amp;" AND LocalMonth("&amp;$E$13&amp;")="&amp;$C$2&amp;" AND LocalDay("&amp;$E$13&amp;")="&amp;$B$2&amp;" AND LocalHour("&amp;$E$13&amp;")="&amp;F167&amp;" AND LocalMinute("&amp;$E$13&amp;")="&amp;G167&amp;"))", "Bar", "", "Close", "5", "0", "", "", "","FALSE","T"))</f>
        <v/>
      </c>
      <c r="T167" s="115" t="str">
        <f>IF(O167=1,"",RTD("cqg.rtd",,"StudyData", "(Vol("&amp;$E$14&amp;")when  (LocalYear("&amp;$E$14&amp;")="&amp;$D$3&amp;" AND LocalMonth("&amp;$E$14&amp;")="&amp;$C$3&amp;" AND LocalDay("&amp;$E$14&amp;")="&amp;$B$3&amp;" AND LocalHour("&amp;$E$14&amp;")="&amp;F167&amp;" AND LocalMinute("&amp;$E$14&amp;")="&amp;G167&amp;"))", "Bar", "", "Close", "5", "0", "", "", "","FALSE","T"))</f>
        <v/>
      </c>
      <c r="U167" s="115" t="str">
        <f>IF(O167=1,"",RTD("cqg.rtd",,"StudyData", "(Vol("&amp;$E$15&amp;")when  (LocalYear("&amp;$E$15&amp;")="&amp;$D$4&amp;" AND LocalMonth("&amp;$E$15&amp;")="&amp;$C$4&amp;" AND LocalDay("&amp;$E$15&amp;")="&amp;$B$4&amp;" AND LocalHour("&amp;$E$15&amp;")="&amp;F167&amp;" AND LocalMinute("&amp;$E$15&amp;")="&amp;G167&amp;"))", "Bar", "", "Close", "5", "0", "", "", "","FALSE","T"))</f>
        <v/>
      </c>
      <c r="V167" s="115" t="str">
        <f>IF(O167=1,"",RTD("cqg.rtd",,"StudyData", "(Vol("&amp;$E$16&amp;")when  (LocalYear("&amp;$E$16&amp;")="&amp;$D$5&amp;" AND LocalMonth("&amp;$E$16&amp;")="&amp;$C$5&amp;" AND LocalDay("&amp;$E$16&amp;")="&amp;$B$5&amp;" AND LocalHour("&amp;$E$16&amp;")="&amp;F167&amp;" AND LocalMinute("&amp;$E$16&amp;")="&amp;G167&amp;"))", "Bar", "", "Close", "5", "0", "", "", "","FALSE","T"))</f>
        <v/>
      </c>
      <c r="W167" s="115" t="str">
        <f>IF(O167=1,"",RTD("cqg.rtd",,"StudyData", "(Vol("&amp;$E$17&amp;")when  (LocalYear("&amp;$E$17&amp;")="&amp;$D$6&amp;" AND LocalMonth("&amp;$E$17&amp;")="&amp;$C$6&amp;" AND LocalDay("&amp;$E$17&amp;")="&amp;$B$6&amp;" AND LocalHour("&amp;$E$17&amp;")="&amp;F167&amp;" AND LocalMinute("&amp;$E$17&amp;")="&amp;G167&amp;"))", "Bar", "", "Close", "5", "0", "", "", "","FALSE","T"))</f>
        <v/>
      </c>
      <c r="X167" s="115" t="str">
        <f>IF(O167=1,"",RTD("cqg.rtd",,"StudyData", "(Vol("&amp;$E$18&amp;")when  (LocalYear("&amp;$E$18&amp;")="&amp;$D$7&amp;" AND LocalMonth("&amp;$E$18&amp;")="&amp;$C$7&amp;" AND LocalDay("&amp;$E$18&amp;")="&amp;$B$7&amp;" AND LocalHour("&amp;$E$18&amp;")="&amp;F167&amp;" AND LocalMinute("&amp;$E$18&amp;")="&amp;G167&amp;"))", "Bar", "", "Close", "5", "0", "", "", "","FALSE","T"))</f>
        <v/>
      </c>
      <c r="Y167" s="115" t="str">
        <f>IF(O167=1,"",RTD("cqg.rtd",,"StudyData", "(Vol("&amp;$E$19&amp;")when  (LocalYear("&amp;$E$19&amp;")="&amp;$D$8&amp;" AND LocalMonth("&amp;$E$19&amp;")="&amp;$C$8&amp;" AND LocalDay("&amp;$E$19&amp;")="&amp;$B$8&amp;" AND LocalHour("&amp;$E$19&amp;")="&amp;F167&amp;" AND LocalMinute("&amp;$E$19&amp;")="&amp;G167&amp;"))", "Bar", "", "Close", "5", "0", "", "", "","FALSE","T"))</f>
        <v/>
      </c>
      <c r="Z167" s="115" t="str">
        <f>IF(O167=1,"",RTD("cqg.rtd",,"StudyData", "(Vol("&amp;$E$20&amp;")when  (LocalYear("&amp;$E$20&amp;")="&amp;$D$9&amp;" AND LocalMonth("&amp;$E$20&amp;")="&amp;$C$9&amp;" AND LocalDay("&amp;$E$20&amp;")="&amp;$B$9&amp;" AND LocalHour("&amp;$E$20&amp;")="&amp;F167&amp;" AND LocalMinute("&amp;$E$20&amp;")="&amp;G167&amp;"))", "Bar", "", "Close", "5", "0", "", "", "","FALSE","T"))</f>
        <v/>
      </c>
      <c r="AA167" s="115" t="str">
        <f>IF(O167=1,"",RTD("cqg.rtd",,"StudyData", "(Vol("&amp;$E$21&amp;")when  (LocalYear("&amp;$E$21&amp;")="&amp;$D$10&amp;" AND LocalMonth("&amp;$E$21&amp;")="&amp;$C$10&amp;" AND LocalDay("&amp;$E$21&amp;")="&amp;$B$10&amp;" AND LocalHour("&amp;$E$21&amp;")="&amp;F167&amp;" AND LocalMinute("&amp;$E$21&amp;")="&amp;G167&amp;"))", "Bar", "", "Close", "5", "0", "", "", "","FALSE","T"))</f>
        <v/>
      </c>
      <c r="AB167" s="115" t="str">
        <f>IF(O167=1,"",RTD("cqg.rtd",,"StudyData", "(Vol("&amp;$E$21&amp;")when  (LocalYear("&amp;$E$21&amp;")="&amp;$D$11&amp;" AND LocalMonth("&amp;$E$21&amp;")="&amp;$C$11&amp;" AND LocalDay("&amp;$E$21&amp;")="&amp;$B$11&amp;" AND LocalHour("&amp;$E$21&amp;")="&amp;F167&amp;" AND LocalMinute("&amp;$E$21&amp;")="&amp;G167&amp;"))", "Bar", "", "Close", "5", "0", "", "", "","FALSE","T"))</f>
        <v/>
      </c>
      <c r="AC167" s="116" t="str">
        <f t="shared" si="23"/>
        <v/>
      </c>
      <c r="AE167" s="115" t="str">
        <f ca="1">IF($R167=1,SUM($S$1:S167),"")</f>
        <v/>
      </c>
      <c r="AF167" s="115" t="str">
        <f ca="1">IF($R167=1,SUM($T$1:T167),"")</f>
        <v/>
      </c>
      <c r="AG167" s="115" t="str">
        <f ca="1">IF($R167=1,SUM($U$1:U167),"")</f>
        <v/>
      </c>
      <c r="AH167" s="115" t="str">
        <f ca="1">IF($R167=1,SUM($V$1:V167),"")</f>
        <v/>
      </c>
      <c r="AI167" s="115" t="str">
        <f ca="1">IF($R167=1,SUM($W$1:W167),"")</f>
        <v/>
      </c>
      <c r="AJ167" s="115" t="str">
        <f ca="1">IF($R167=1,SUM($X$1:X167),"")</f>
        <v/>
      </c>
      <c r="AK167" s="115" t="str">
        <f ca="1">IF($R167=1,SUM($Y$1:Y167),"")</f>
        <v/>
      </c>
      <c r="AL167" s="115" t="str">
        <f ca="1">IF($R167=1,SUM($Z$1:Z167),"")</f>
        <v/>
      </c>
      <c r="AM167" s="115" t="str">
        <f ca="1">IF($R167=1,SUM($AA$1:AA167),"")</f>
        <v/>
      </c>
      <c r="AN167" s="115" t="str">
        <f ca="1">IF($R167=1,SUM($AB$1:AB167),"")</f>
        <v/>
      </c>
      <c r="AO167" s="115" t="str">
        <f ca="1">IF($R167=1,SUM($AC$1:AC167),"")</f>
        <v/>
      </c>
      <c r="AQ167" s="120" t="str">
        <f t="shared" si="28"/>
        <v>21:10</v>
      </c>
    </row>
    <row r="168" spans="6:43" x14ac:dyDescent="0.3">
      <c r="F168" s="115">
        <f t="shared" si="29"/>
        <v>21</v>
      </c>
      <c r="G168" s="117">
        <f t="shared" si="24"/>
        <v>15</v>
      </c>
      <c r="H168" s="118">
        <f t="shared" si="25"/>
        <v>0.88541666666666663</v>
      </c>
      <c r="K168" s="116" t="str">
        <f xml:space="preserve"> IF(O168=1,"",RTD("cqg.rtd",,"StudyData",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/>
      </c>
      <c r="L168" s="116" t="e">
        <f>IF(K168="",NA(),RTD("cqg.rtd",,"StudyData", "(Vol("&amp;$E$12&amp;")when  (LocalYear("&amp;$E$12&amp;")="&amp;$D$1&amp;" AND LocalMonth("&amp;$E$12&amp;")="&amp;$C$1&amp;" AND LocalDay("&amp;$E$12&amp;")="&amp;$B$1&amp;" AND LocalHour("&amp;$E$12&amp;")="&amp;F168&amp;" AND LocalMinute("&amp;$E$12&amp;")="&amp;G168&amp;"))", "Bar", "", "Close", "5", "0", "", "", "","FALSE","T"))</f>
        <v>#N/A</v>
      </c>
      <c r="O168" s="115">
        <f t="shared" si="26"/>
        <v>1</v>
      </c>
      <c r="R168" s="115">
        <f t="shared" ca="1" si="27"/>
        <v>1.1319999999999855</v>
      </c>
      <c r="S168" s="115" t="str">
        <f>IF(O168=1,"",RTD("cqg.rtd",,"StudyData", "(Vol("&amp;$E$13&amp;")when  (LocalYear("&amp;$E$13&amp;")="&amp;$D$2&amp;" AND LocalMonth("&amp;$E$13&amp;")="&amp;$C$2&amp;" AND LocalDay("&amp;$E$13&amp;")="&amp;$B$2&amp;" AND LocalHour("&amp;$E$13&amp;")="&amp;F168&amp;" AND LocalMinute("&amp;$E$13&amp;")="&amp;G168&amp;"))", "Bar", "", "Close", "5", "0", "", "", "","FALSE","T"))</f>
        <v/>
      </c>
      <c r="T168" s="115" t="str">
        <f>IF(O168=1,"",RTD("cqg.rtd",,"StudyData", "(Vol("&amp;$E$14&amp;")when  (LocalYear("&amp;$E$14&amp;")="&amp;$D$3&amp;" AND LocalMonth("&amp;$E$14&amp;")="&amp;$C$3&amp;" AND LocalDay("&amp;$E$14&amp;")="&amp;$B$3&amp;" AND LocalHour("&amp;$E$14&amp;")="&amp;F168&amp;" AND LocalMinute("&amp;$E$14&amp;")="&amp;G168&amp;"))", "Bar", "", "Close", "5", "0", "", "", "","FALSE","T"))</f>
        <v/>
      </c>
      <c r="U168" s="115" t="str">
        <f>IF(O168=1,"",RTD("cqg.rtd",,"StudyData", "(Vol("&amp;$E$15&amp;")when  (LocalYear("&amp;$E$15&amp;")="&amp;$D$4&amp;" AND LocalMonth("&amp;$E$15&amp;")="&amp;$C$4&amp;" AND LocalDay("&amp;$E$15&amp;")="&amp;$B$4&amp;" AND LocalHour("&amp;$E$15&amp;")="&amp;F168&amp;" AND LocalMinute("&amp;$E$15&amp;")="&amp;G168&amp;"))", "Bar", "", "Close", "5", "0", "", "", "","FALSE","T"))</f>
        <v/>
      </c>
      <c r="V168" s="115" t="str">
        <f>IF(O168=1,"",RTD("cqg.rtd",,"StudyData", "(Vol("&amp;$E$16&amp;")when  (LocalYear("&amp;$E$16&amp;")="&amp;$D$5&amp;" AND LocalMonth("&amp;$E$16&amp;")="&amp;$C$5&amp;" AND LocalDay("&amp;$E$16&amp;")="&amp;$B$5&amp;" AND LocalHour("&amp;$E$16&amp;")="&amp;F168&amp;" AND LocalMinute("&amp;$E$16&amp;")="&amp;G168&amp;"))", "Bar", "", "Close", "5", "0", "", "", "","FALSE","T"))</f>
        <v/>
      </c>
      <c r="W168" s="115" t="str">
        <f>IF(O168=1,"",RTD("cqg.rtd",,"StudyData", "(Vol("&amp;$E$17&amp;")when  (LocalYear("&amp;$E$17&amp;")="&amp;$D$6&amp;" AND LocalMonth("&amp;$E$17&amp;")="&amp;$C$6&amp;" AND LocalDay("&amp;$E$17&amp;")="&amp;$B$6&amp;" AND LocalHour("&amp;$E$17&amp;")="&amp;F168&amp;" AND LocalMinute("&amp;$E$17&amp;")="&amp;G168&amp;"))", "Bar", "", "Close", "5", "0", "", "", "","FALSE","T"))</f>
        <v/>
      </c>
      <c r="X168" s="115" t="str">
        <f>IF(O168=1,"",RTD("cqg.rtd",,"StudyData", "(Vol("&amp;$E$18&amp;")when  (LocalYear("&amp;$E$18&amp;")="&amp;$D$7&amp;" AND LocalMonth("&amp;$E$18&amp;")="&amp;$C$7&amp;" AND LocalDay("&amp;$E$18&amp;")="&amp;$B$7&amp;" AND LocalHour("&amp;$E$18&amp;")="&amp;F168&amp;" AND LocalMinute("&amp;$E$18&amp;")="&amp;G168&amp;"))", "Bar", "", "Close", "5", "0", "", "", "","FALSE","T"))</f>
        <v/>
      </c>
      <c r="Y168" s="115" t="str">
        <f>IF(O168=1,"",RTD("cqg.rtd",,"StudyData", "(Vol("&amp;$E$19&amp;")when  (LocalYear("&amp;$E$19&amp;")="&amp;$D$8&amp;" AND LocalMonth("&amp;$E$19&amp;")="&amp;$C$8&amp;" AND LocalDay("&amp;$E$19&amp;")="&amp;$B$8&amp;" AND LocalHour("&amp;$E$19&amp;")="&amp;F168&amp;" AND LocalMinute("&amp;$E$19&amp;")="&amp;G168&amp;"))", "Bar", "", "Close", "5", "0", "", "", "","FALSE","T"))</f>
        <v/>
      </c>
      <c r="Z168" s="115" t="str">
        <f>IF(O168=1,"",RTD("cqg.rtd",,"StudyData", "(Vol("&amp;$E$20&amp;")when  (LocalYear("&amp;$E$20&amp;")="&amp;$D$9&amp;" AND LocalMonth("&amp;$E$20&amp;")="&amp;$C$9&amp;" AND LocalDay("&amp;$E$20&amp;")="&amp;$B$9&amp;" AND LocalHour("&amp;$E$20&amp;")="&amp;F168&amp;" AND LocalMinute("&amp;$E$20&amp;")="&amp;G168&amp;"))", "Bar", "", "Close", "5", "0", "", "", "","FALSE","T"))</f>
        <v/>
      </c>
      <c r="AA168" s="115" t="str">
        <f>IF(O168=1,"",RTD("cqg.rtd",,"StudyData", "(Vol("&amp;$E$21&amp;")when  (LocalYear("&amp;$E$21&amp;")="&amp;$D$10&amp;" AND LocalMonth("&amp;$E$21&amp;")="&amp;$C$10&amp;" AND LocalDay("&amp;$E$21&amp;")="&amp;$B$10&amp;" AND LocalHour("&amp;$E$21&amp;")="&amp;F168&amp;" AND LocalMinute("&amp;$E$21&amp;")="&amp;G168&amp;"))", "Bar", "", "Close", "5", "0", "", "", "","FALSE","T"))</f>
        <v/>
      </c>
      <c r="AB168" s="115" t="str">
        <f>IF(O168=1,"",RTD("cqg.rtd",,"StudyData", "(Vol("&amp;$E$21&amp;")when  (LocalYear("&amp;$E$21&amp;")="&amp;$D$11&amp;" AND LocalMonth("&amp;$E$21&amp;")="&amp;$C$11&amp;" AND LocalDay("&amp;$E$21&amp;")="&amp;$B$11&amp;" AND LocalHour("&amp;$E$21&amp;")="&amp;F168&amp;" AND LocalMinute("&amp;$E$21&amp;")="&amp;G168&amp;"))", "Bar", "", "Close", "5", "0", "", "", "","FALSE","T"))</f>
        <v/>
      </c>
      <c r="AC168" s="116" t="str">
        <f t="shared" si="23"/>
        <v/>
      </c>
      <c r="AE168" s="115" t="str">
        <f ca="1">IF($R168=1,SUM($S$1:S168),"")</f>
        <v/>
      </c>
      <c r="AF168" s="115" t="str">
        <f ca="1">IF($R168=1,SUM($T$1:T168),"")</f>
        <v/>
      </c>
      <c r="AG168" s="115" t="str">
        <f ca="1">IF($R168=1,SUM($U$1:U168),"")</f>
        <v/>
      </c>
      <c r="AH168" s="115" t="str">
        <f ca="1">IF($R168=1,SUM($V$1:V168),"")</f>
        <v/>
      </c>
      <c r="AI168" s="115" t="str">
        <f ca="1">IF($R168=1,SUM($W$1:W168),"")</f>
        <v/>
      </c>
      <c r="AJ168" s="115" t="str">
        <f ca="1">IF($R168=1,SUM($X$1:X168),"")</f>
        <v/>
      </c>
      <c r="AK168" s="115" t="str">
        <f ca="1">IF($R168=1,SUM($Y$1:Y168),"")</f>
        <v/>
      </c>
      <c r="AL168" s="115" t="str">
        <f ca="1">IF($R168=1,SUM($Z$1:Z168),"")</f>
        <v/>
      </c>
      <c r="AM168" s="115" t="str">
        <f ca="1">IF($R168=1,SUM($AA$1:AA168),"")</f>
        <v/>
      </c>
      <c r="AN168" s="115" t="str">
        <f ca="1">IF($R168=1,SUM($AB$1:AB168),"")</f>
        <v/>
      </c>
      <c r="AO168" s="115" t="str">
        <f ca="1">IF($R168=1,SUM($AC$1:AC168),"")</f>
        <v/>
      </c>
      <c r="AQ168" s="120" t="str">
        <f t="shared" si="28"/>
        <v>21:15</v>
      </c>
    </row>
    <row r="169" spans="6:43" x14ac:dyDescent="0.3">
      <c r="F169" s="115">
        <f t="shared" si="29"/>
        <v>21</v>
      </c>
      <c r="G169" s="117">
        <f t="shared" si="24"/>
        <v>20</v>
      </c>
      <c r="H169" s="118">
        <f t="shared" si="25"/>
        <v>0.88888888888888884</v>
      </c>
      <c r="K169" s="116" t="str">
        <f xml:space="preserve"> IF(O169=1,"",RTD("cqg.rtd",,"StudyData",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/>
      </c>
      <c r="L169" s="116" t="e">
        <f>IF(K169="",NA(),RTD("cqg.rtd",,"StudyData", "(Vol("&amp;$E$12&amp;")when  (LocalYear("&amp;$E$12&amp;")="&amp;$D$1&amp;" AND LocalMonth("&amp;$E$12&amp;")="&amp;$C$1&amp;" AND LocalDay("&amp;$E$12&amp;")="&amp;$B$1&amp;" AND LocalHour("&amp;$E$12&amp;")="&amp;F169&amp;" AND LocalMinute("&amp;$E$12&amp;")="&amp;G169&amp;"))", "Bar", "", "Close", "5", "0", "", "", "","FALSE","T"))</f>
        <v>#N/A</v>
      </c>
      <c r="O169" s="115">
        <f t="shared" si="26"/>
        <v>1</v>
      </c>
      <c r="R169" s="115">
        <f t="shared" ca="1" si="27"/>
        <v>1.1329999999999854</v>
      </c>
      <c r="S169" s="115" t="str">
        <f>IF(O169=1,"",RTD("cqg.rtd",,"StudyData", "(Vol("&amp;$E$13&amp;")when  (LocalYear("&amp;$E$13&amp;")="&amp;$D$2&amp;" AND LocalMonth("&amp;$E$13&amp;")="&amp;$C$2&amp;" AND LocalDay("&amp;$E$13&amp;")="&amp;$B$2&amp;" AND LocalHour("&amp;$E$13&amp;")="&amp;F169&amp;" AND LocalMinute("&amp;$E$13&amp;")="&amp;G169&amp;"))", "Bar", "", "Close", "5", "0", "", "", "","FALSE","T"))</f>
        <v/>
      </c>
      <c r="T169" s="115" t="str">
        <f>IF(O169=1,"",RTD("cqg.rtd",,"StudyData", "(Vol("&amp;$E$14&amp;")when  (LocalYear("&amp;$E$14&amp;")="&amp;$D$3&amp;" AND LocalMonth("&amp;$E$14&amp;")="&amp;$C$3&amp;" AND LocalDay("&amp;$E$14&amp;")="&amp;$B$3&amp;" AND LocalHour("&amp;$E$14&amp;")="&amp;F169&amp;" AND LocalMinute("&amp;$E$14&amp;")="&amp;G169&amp;"))", "Bar", "", "Close", "5", "0", "", "", "","FALSE","T"))</f>
        <v/>
      </c>
      <c r="U169" s="115" t="str">
        <f>IF(O169=1,"",RTD("cqg.rtd",,"StudyData", "(Vol("&amp;$E$15&amp;")when  (LocalYear("&amp;$E$15&amp;")="&amp;$D$4&amp;" AND LocalMonth("&amp;$E$15&amp;")="&amp;$C$4&amp;" AND LocalDay("&amp;$E$15&amp;")="&amp;$B$4&amp;" AND LocalHour("&amp;$E$15&amp;")="&amp;F169&amp;" AND LocalMinute("&amp;$E$15&amp;")="&amp;G169&amp;"))", "Bar", "", "Close", "5", "0", "", "", "","FALSE","T"))</f>
        <v/>
      </c>
      <c r="V169" s="115" t="str">
        <f>IF(O169=1,"",RTD("cqg.rtd",,"StudyData", "(Vol("&amp;$E$16&amp;")when  (LocalYear("&amp;$E$16&amp;")="&amp;$D$5&amp;" AND LocalMonth("&amp;$E$16&amp;")="&amp;$C$5&amp;" AND LocalDay("&amp;$E$16&amp;")="&amp;$B$5&amp;" AND LocalHour("&amp;$E$16&amp;")="&amp;F169&amp;" AND LocalMinute("&amp;$E$16&amp;")="&amp;G169&amp;"))", "Bar", "", "Close", "5", "0", "", "", "","FALSE","T"))</f>
        <v/>
      </c>
      <c r="W169" s="115" t="str">
        <f>IF(O169=1,"",RTD("cqg.rtd",,"StudyData", "(Vol("&amp;$E$17&amp;")when  (LocalYear("&amp;$E$17&amp;")="&amp;$D$6&amp;" AND LocalMonth("&amp;$E$17&amp;")="&amp;$C$6&amp;" AND LocalDay("&amp;$E$17&amp;")="&amp;$B$6&amp;" AND LocalHour("&amp;$E$17&amp;")="&amp;F169&amp;" AND LocalMinute("&amp;$E$17&amp;")="&amp;G169&amp;"))", "Bar", "", "Close", "5", "0", "", "", "","FALSE","T"))</f>
        <v/>
      </c>
      <c r="X169" s="115" t="str">
        <f>IF(O169=1,"",RTD("cqg.rtd",,"StudyData", "(Vol("&amp;$E$18&amp;")when  (LocalYear("&amp;$E$18&amp;")="&amp;$D$7&amp;" AND LocalMonth("&amp;$E$18&amp;")="&amp;$C$7&amp;" AND LocalDay("&amp;$E$18&amp;")="&amp;$B$7&amp;" AND LocalHour("&amp;$E$18&amp;")="&amp;F169&amp;" AND LocalMinute("&amp;$E$18&amp;")="&amp;G169&amp;"))", "Bar", "", "Close", "5", "0", "", "", "","FALSE","T"))</f>
        <v/>
      </c>
      <c r="Y169" s="115" t="str">
        <f>IF(O169=1,"",RTD("cqg.rtd",,"StudyData", "(Vol("&amp;$E$19&amp;")when  (LocalYear("&amp;$E$19&amp;")="&amp;$D$8&amp;" AND LocalMonth("&amp;$E$19&amp;")="&amp;$C$8&amp;" AND LocalDay("&amp;$E$19&amp;")="&amp;$B$8&amp;" AND LocalHour("&amp;$E$19&amp;")="&amp;F169&amp;" AND LocalMinute("&amp;$E$19&amp;")="&amp;G169&amp;"))", "Bar", "", "Close", "5", "0", "", "", "","FALSE","T"))</f>
        <v/>
      </c>
      <c r="Z169" s="115" t="str">
        <f>IF(O169=1,"",RTD("cqg.rtd",,"StudyData", "(Vol("&amp;$E$20&amp;")when  (LocalYear("&amp;$E$20&amp;")="&amp;$D$9&amp;" AND LocalMonth("&amp;$E$20&amp;")="&amp;$C$9&amp;" AND LocalDay("&amp;$E$20&amp;")="&amp;$B$9&amp;" AND LocalHour("&amp;$E$20&amp;")="&amp;F169&amp;" AND LocalMinute("&amp;$E$20&amp;")="&amp;G169&amp;"))", "Bar", "", "Close", "5", "0", "", "", "","FALSE","T"))</f>
        <v/>
      </c>
      <c r="AA169" s="115" t="str">
        <f>IF(O169=1,"",RTD("cqg.rtd",,"StudyData", "(Vol("&amp;$E$21&amp;")when  (LocalYear("&amp;$E$21&amp;")="&amp;$D$10&amp;" AND LocalMonth("&amp;$E$21&amp;")="&amp;$C$10&amp;" AND LocalDay("&amp;$E$21&amp;")="&amp;$B$10&amp;" AND LocalHour("&amp;$E$21&amp;")="&amp;F169&amp;" AND LocalMinute("&amp;$E$21&amp;")="&amp;G169&amp;"))", "Bar", "", "Close", "5", "0", "", "", "","FALSE","T"))</f>
        <v/>
      </c>
      <c r="AB169" s="115" t="str">
        <f>IF(O169=1,"",RTD("cqg.rtd",,"StudyData", "(Vol("&amp;$E$21&amp;")when  (LocalYear("&amp;$E$21&amp;")="&amp;$D$11&amp;" AND LocalMonth("&amp;$E$21&amp;")="&amp;$C$11&amp;" AND LocalDay("&amp;$E$21&amp;")="&amp;$B$11&amp;" AND LocalHour("&amp;$E$21&amp;")="&amp;F169&amp;" AND LocalMinute("&amp;$E$21&amp;")="&amp;G169&amp;"))", "Bar", "", "Close", "5", "0", "", "", "","FALSE","T"))</f>
        <v/>
      </c>
      <c r="AC169" s="116" t="str">
        <f t="shared" si="23"/>
        <v/>
      </c>
      <c r="AE169" s="115" t="str">
        <f ca="1">IF($R169=1,SUM($S$1:S169),"")</f>
        <v/>
      </c>
      <c r="AF169" s="115" t="str">
        <f ca="1">IF($R169=1,SUM($T$1:T169),"")</f>
        <v/>
      </c>
      <c r="AG169" s="115" t="str">
        <f ca="1">IF($R169=1,SUM($U$1:U169),"")</f>
        <v/>
      </c>
      <c r="AH169" s="115" t="str">
        <f ca="1">IF($R169=1,SUM($V$1:V169),"")</f>
        <v/>
      </c>
      <c r="AI169" s="115" t="str">
        <f ca="1">IF($R169=1,SUM($W$1:W169),"")</f>
        <v/>
      </c>
      <c r="AJ169" s="115" t="str">
        <f ca="1">IF($R169=1,SUM($X$1:X169),"")</f>
        <v/>
      </c>
      <c r="AK169" s="115" t="str">
        <f ca="1">IF($R169=1,SUM($Y$1:Y169),"")</f>
        <v/>
      </c>
      <c r="AL169" s="115" t="str">
        <f ca="1">IF($R169=1,SUM($Z$1:Z169),"")</f>
        <v/>
      </c>
      <c r="AM169" s="115" t="str">
        <f ca="1">IF($R169=1,SUM($AA$1:AA169),"")</f>
        <v/>
      </c>
      <c r="AN169" s="115" t="str">
        <f ca="1">IF($R169=1,SUM($AB$1:AB169),"")</f>
        <v/>
      </c>
      <c r="AO169" s="115" t="str">
        <f ca="1">IF($R169=1,SUM($AC$1:AC169),"")</f>
        <v/>
      </c>
      <c r="AQ169" s="120" t="str">
        <f t="shared" si="28"/>
        <v>21:20</v>
      </c>
    </row>
    <row r="170" spans="6:43" x14ac:dyDescent="0.3">
      <c r="F170" s="115">
        <f t="shared" si="29"/>
        <v>21</v>
      </c>
      <c r="G170" s="117">
        <f t="shared" si="24"/>
        <v>25</v>
      </c>
      <c r="H170" s="118">
        <f t="shared" si="25"/>
        <v>0.89236111111111116</v>
      </c>
      <c r="K170" s="116" t="str">
        <f xml:space="preserve"> IF(O170=1,"",RTD("cqg.rtd",,"StudyData",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/>
      </c>
      <c r="L170" s="116" t="e">
        <f>IF(K170="",NA(),RTD("cqg.rtd",,"StudyData", "(Vol("&amp;$E$12&amp;")when  (LocalYear("&amp;$E$12&amp;")="&amp;$D$1&amp;" AND LocalMonth("&amp;$E$12&amp;")="&amp;$C$1&amp;" AND LocalDay("&amp;$E$12&amp;")="&amp;$B$1&amp;" AND LocalHour("&amp;$E$12&amp;")="&amp;F170&amp;" AND LocalMinute("&amp;$E$12&amp;")="&amp;G170&amp;"))", "Bar", "", "Close", "5", "0", "", "", "","FALSE","T"))</f>
        <v>#N/A</v>
      </c>
      <c r="O170" s="115">
        <f t="shared" si="26"/>
        <v>1</v>
      </c>
      <c r="R170" s="115">
        <f t="shared" ca="1" si="27"/>
        <v>1.1339999999999852</v>
      </c>
      <c r="S170" s="115" t="str">
        <f>IF(O170=1,"",RTD("cqg.rtd",,"StudyData", "(Vol("&amp;$E$13&amp;")when  (LocalYear("&amp;$E$13&amp;")="&amp;$D$2&amp;" AND LocalMonth("&amp;$E$13&amp;")="&amp;$C$2&amp;" AND LocalDay("&amp;$E$13&amp;")="&amp;$B$2&amp;" AND LocalHour("&amp;$E$13&amp;")="&amp;F170&amp;" AND LocalMinute("&amp;$E$13&amp;")="&amp;G170&amp;"))", "Bar", "", "Close", "5", "0", "", "", "","FALSE","T"))</f>
        <v/>
      </c>
      <c r="T170" s="115" t="str">
        <f>IF(O170=1,"",RTD("cqg.rtd",,"StudyData", "(Vol("&amp;$E$14&amp;")when  (LocalYear("&amp;$E$14&amp;")="&amp;$D$3&amp;" AND LocalMonth("&amp;$E$14&amp;")="&amp;$C$3&amp;" AND LocalDay("&amp;$E$14&amp;")="&amp;$B$3&amp;" AND LocalHour("&amp;$E$14&amp;")="&amp;F170&amp;" AND LocalMinute("&amp;$E$14&amp;")="&amp;G170&amp;"))", "Bar", "", "Close", "5", "0", "", "", "","FALSE","T"))</f>
        <v/>
      </c>
      <c r="U170" s="115" t="str">
        <f>IF(O170=1,"",RTD("cqg.rtd",,"StudyData", "(Vol("&amp;$E$15&amp;")when  (LocalYear("&amp;$E$15&amp;")="&amp;$D$4&amp;" AND LocalMonth("&amp;$E$15&amp;")="&amp;$C$4&amp;" AND LocalDay("&amp;$E$15&amp;")="&amp;$B$4&amp;" AND LocalHour("&amp;$E$15&amp;")="&amp;F170&amp;" AND LocalMinute("&amp;$E$15&amp;")="&amp;G170&amp;"))", "Bar", "", "Close", "5", "0", "", "", "","FALSE","T"))</f>
        <v/>
      </c>
      <c r="V170" s="115" t="str">
        <f>IF(O170=1,"",RTD("cqg.rtd",,"StudyData", "(Vol("&amp;$E$16&amp;")when  (LocalYear("&amp;$E$16&amp;")="&amp;$D$5&amp;" AND LocalMonth("&amp;$E$16&amp;")="&amp;$C$5&amp;" AND LocalDay("&amp;$E$16&amp;")="&amp;$B$5&amp;" AND LocalHour("&amp;$E$16&amp;")="&amp;F170&amp;" AND LocalMinute("&amp;$E$16&amp;")="&amp;G170&amp;"))", "Bar", "", "Close", "5", "0", "", "", "","FALSE","T"))</f>
        <v/>
      </c>
      <c r="W170" s="115" t="str">
        <f>IF(O170=1,"",RTD("cqg.rtd",,"StudyData", "(Vol("&amp;$E$17&amp;")when  (LocalYear("&amp;$E$17&amp;")="&amp;$D$6&amp;" AND LocalMonth("&amp;$E$17&amp;")="&amp;$C$6&amp;" AND LocalDay("&amp;$E$17&amp;")="&amp;$B$6&amp;" AND LocalHour("&amp;$E$17&amp;")="&amp;F170&amp;" AND LocalMinute("&amp;$E$17&amp;")="&amp;G170&amp;"))", "Bar", "", "Close", "5", "0", "", "", "","FALSE","T"))</f>
        <v/>
      </c>
      <c r="X170" s="115" t="str">
        <f>IF(O170=1,"",RTD("cqg.rtd",,"StudyData", "(Vol("&amp;$E$18&amp;")when  (LocalYear("&amp;$E$18&amp;")="&amp;$D$7&amp;" AND LocalMonth("&amp;$E$18&amp;")="&amp;$C$7&amp;" AND LocalDay("&amp;$E$18&amp;")="&amp;$B$7&amp;" AND LocalHour("&amp;$E$18&amp;")="&amp;F170&amp;" AND LocalMinute("&amp;$E$18&amp;")="&amp;G170&amp;"))", "Bar", "", "Close", "5", "0", "", "", "","FALSE","T"))</f>
        <v/>
      </c>
      <c r="Y170" s="115" t="str">
        <f>IF(O170=1,"",RTD("cqg.rtd",,"StudyData", "(Vol("&amp;$E$19&amp;")when  (LocalYear("&amp;$E$19&amp;")="&amp;$D$8&amp;" AND LocalMonth("&amp;$E$19&amp;")="&amp;$C$8&amp;" AND LocalDay("&amp;$E$19&amp;")="&amp;$B$8&amp;" AND LocalHour("&amp;$E$19&amp;")="&amp;F170&amp;" AND LocalMinute("&amp;$E$19&amp;")="&amp;G170&amp;"))", "Bar", "", "Close", "5", "0", "", "", "","FALSE","T"))</f>
        <v/>
      </c>
      <c r="Z170" s="115" t="str">
        <f>IF(O170=1,"",RTD("cqg.rtd",,"StudyData", "(Vol("&amp;$E$20&amp;")when  (LocalYear("&amp;$E$20&amp;")="&amp;$D$9&amp;" AND LocalMonth("&amp;$E$20&amp;")="&amp;$C$9&amp;" AND LocalDay("&amp;$E$20&amp;")="&amp;$B$9&amp;" AND LocalHour("&amp;$E$20&amp;")="&amp;F170&amp;" AND LocalMinute("&amp;$E$20&amp;")="&amp;G170&amp;"))", "Bar", "", "Close", "5", "0", "", "", "","FALSE","T"))</f>
        <v/>
      </c>
      <c r="AA170" s="115" t="str">
        <f>IF(O170=1,"",RTD("cqg.rtd",,"StudyData", "(Vol("&amp;$E$21&amp;")when  (LocalYear("&amp;$E$21&amp;")="&amp;$D$10&amp;" AND LocalMonth("&amp;$E$21&amp;")="&amp;$C$10&amp;" AND LocalDay("&amp;$E$21&amp;")="&amp;$B$10&amp;" AND LocalHour("&amp;$E$21&amp;")="&amp;F170&amp;" AND LocalMinute("&amp;$E$21&amp;")="&amp;G170&amp;"))", "Bar", "", "Close", "5", "0", "", "", "","FALSE","T"))</f>
        <v/>
      </c>
      <c r="AB170" s="115" t="str">
        <f>IF(O170=1,"",RTD("cqg.rtd",,"StudyData", "(Vol("&amp;$E$21&amp;")when  (LocalYear("&amp;$E$21&amp;")="&amp;$D$11&amp;" AND LocalMonth("&amp;$E$21&amp;")="&amp;$C$11&amp;" AND LocalDay("&amp;$E$21&amp;")="&amp;$B$11&amp;" AND LocalHour("&amp;$E$21&amp;")="&amp;F170&amp;" AND LocalMinute("&amp;$E$21&amp;")="&amp;G170&amp;"))", "Bar", "", "Close", "5", "0", "", "", "","FALSE","T"))</f>
        <v/>
      </c>
      <c r="AC170" s="116" t="str">
        <f t="shared" si="23"/>
        <v/>
      </c>
      <c r="AE170" s="115" t="str">
        <f ca="1">IF($R170=1,SUM($S$1:S170),"")</f>
        <v/>
      </c>
      <c r="AF170" s="115" t="str">
        <f ca="1">IF($R170=1,SUM($T$1:T170),"")</f>
        <v/>
      </c>
      <c r="AG170" s="115" t="str">
        <f ca="1">IF($R170=1,SUM($U$1:U170),"")</f>
        <v/>
      </c>
      <c r="AH170" s="115" t="str">
        <f ca="1">IF($R170=1,SUM($V$1:V170),"")</f>
        <v/>
      </c>
      <c r="AI170" s="115" t="str">
        <f ca="1">IF($R170=1,SUM($W$1:W170),"")</f>
        <v/>
      </c>
      <c r="AJ170" s="115" t="str">
        <f ca="1">IF($R170=1,SUM($X$1:X170),"")</f>
        <v/>
      </c>
      <c r="AK170" s="115" t="str">
        <f ca="1">IF($R170=1,SUM($Y$1:Y170),"")</f>
        <v/>
      </c>
      <c r="AL170" s="115" t="str">
        <f ca="1">IF($R170=1,SUM($Z$1:Z170),"")</f>
        <v/>
      </c>
      <c r="AM170" s="115" t="str">
        <f ca="1">IF($R170=1,SUM($AA$1:AA170),"")</f>
        <v/>
      </c>
      <c r="AN170" s="115" t="str">
        <f ca="1">IF($R170=1,SUM($AB$1:AB170),"")</f>
        <v/>
      </c>
      <c r="AO170" s="115" t="str">
        <f ca="1">IF($R170=1,SUM($AC$1:AC170),"")</f>
        <v/>
      </c>
      <c r="AQ170" s="120" t="str">
        <f t="shared" si="28"/>
        <v>21:25</v>
      </c>
    </row>
    <row r="171" spans="6:43" x14ac:dyDescent="0.3">
      <c r="F171" s="115">
        <f t="shared" si="29"/>
        <v>21</v>
      </c>
      <c r="G171" s="117">
        <f t="shared" si="24"/>
        <v>30</v>
      </c>
      <c r="H171" s="118">
        <f t="shared" si="25"/>
        <v>0.89583333333333337</v>
      </c>
      <c r="K171" s="116" t="str">
        <f xml:space="preserve"> IF(O171=1,"",RTD("cqg.rtd",,"StudyData",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/>
      </c>
      <c r="L171" s="116" t="e">
        <f>IF(K171="",NA(),RTD("cqg.rtd",,"StudyData", "(Vol("&amp;$E$12&amp;")when  (LocalYear("&amp;$E$12&amp;")="&amp;$D$1&amp;" AND LocalMonth("&amp;$E$12&amp;")="&amp;$C$1&amp;" AND LocalDay("&amp;$E$12&amp;")="&amp;$B$1&amp;" AND LocalHour("&amp;$E$12&amp;")="&amp;F171&amp;" AND LocalMinute("&amp;$E$12&amp;")="&amp;G171&amp;"))", "Bar", "", "Close", "5", "0", "", "", "","FALSE","T"))</f>
        <v>#N/A</v>
      </c>
      <c r="O171" s="115">
        <f t="shared" si="26"/>
        <v>1</v>
      </c>
      <c r="R171" s="115">
        <f t="shared" ca="1" si="27"/>
        <v>1.1349999999999851</v>
      </c>
      <c r="S171" s="115" t="str">
        <f>IF(O171=1,"",RTD("cqg.rtd",,"StudyData", "(Vol("&amp;$E$13&amp;")when  (LocalYear("&amp;$E$13&amp;")="&amp;$D$2&amp;" AND LocalMonth("&amp;$E$13&amp;")="&amp;$C$2&amp;" AND LocalDay("&amp;$E$13&amp;")="&amp;$B$2&amp;" AND LocalHour("&amp;$E$13&amp;")="&amp;F171&amp;" AND LocalMinute("&amp;$E$13&amp;")="&amp;G171&amp;"))", "Bar", "", "Close", "5", "0", "", "", "","FALSE","T"))</f>
        <v/>
      </c>
      <c r="T171" s="115" t="str">
        <f>IF(O171=1,"",RTD("cqg.rtd",,"StudyData", "(Vol("&amp;$E$14&amp;")when  (LocalYear("&amp;$E$14&amp;")="&amp;$D$3&amp;" AND LocalMonth("&amp;$E$14&amp;")="&amp;$C$3&amp;" AND LocalDay("&amp;$E$14&amp;")="&amp;$B$3&amp;" AND LocalHour("&amp;$E$14&amp;")="&amp;F171&amp;" AND LocalMinute("&amp;$E$14&amp;")="&amp;G171&amp;"))", "Bar", "", "Close", "5", "0", "", "", "","FALSE","T"))</f>
        <v/>
      </c>
      <c r="U171" s="115" t="str">
        <f>IF(O171=1,"",RTD("cqg.rtd",,"StudyData", "(Vol("&amp;$E$15&amp;")when  (LocalYear("&amp;$E$15&amp;")="&amp;$D$4&amp;" AND LocalMonth("&amp;$E$15&amp;")="&amp;$C$4&amp;" AND LocalDay("&amp;$E$15&amp;")="&amp;$B$4&amp;" AND LocalHour("&amp;$E$15&amp;")="&amp;F171&amp;" AND LocalMinute("&amp;$E$15&amp;")="&amp;G171&amp;"))", "Bar", "", "Close", "5", "0", "", "", "","FALSE","T"))</f>
        <v/>
      </c>
      <c r="V171" s="115" t="str">
        <f>IF(O171=1,"",RTD("cqg.rtd",,"StudyData", "(Vol("&amp;$E$16&amp;")when  (LocalYear("&amp;$E$16&amp;")="&amp;$D$5&amp;" AND LocalMonth("&amp;$E$16&amp;")="&amp;$C$5&amp;" AND LocalDay("&amp;$E$16&amp;")="&amp;$B$5&amp;" AND LocalHour("&amp;$E$16&amp;")="&amp;F171&amp;" AND LocalMinute("&amp;$E$16&amp;")="&amp;G171&amp;"))", "Bar", "", "Close", "5", "0", "", "", "","FALSE","T"))</f>
        <v/>
      </c>
      <c r="W171" s="115" t="str">
        <f>IF(O171=1,"",RTD("cqg.rtd",,"StudyData", "(Vol("&amp;$E$17&amp;")when  (LocalYear("&amp;$E$17&amp;")="&amp;$D$6&amp;" AND LocalMonth("&amp;$E$17&amp;")="&amp;$C$6&amp;" AND LocalDay("&amp;$E$17&amp;")="&amp;$B$6&amp;" AND LocalHour("&amp;$E$17&amp;")="&amp;F171&amp;" AND LocalMinute("&amp;$E$17&amp;")="&amp;G171&amp;"))", "Bar", "", "Close", "5", "0", "", "", "","FALSE","T"))</f>
        <v/>
      </c>
      <c r="X171" s="115" t="str">
        <f>IF(O171=1,"",RTD("cqg.rtd",,"StudyData", "(Vol("&amp;$E$18&amp;")when  (LocalYear("&amp;$E$18&amp;")="&amp;$D$7&amp;" AND LocalMonth("&amp;$E$18&amp;")="&amp;$C$7&amp;" AND LocalDay("&amp;$E$18&amp;")="&amp;$B$7&amp;" AND LocalHour("&amp;$E$18&amp;")="&amp;F171&amp;" AND LocalMinute("&amp;$E$18&amp;")="&amp;G171&amp;"))", "Bar", "", "Close", "5", "0", "", "", "","FALSE","T"))</f>
        <v/>
      </c>
      <c r="Y171" s="115" t="str">
        <f>IF(O171=1,"",RTD("cqg.rtd",,"StudyData", "(Vol("&amp;$E$19&amp;")when  (LocalYear("&amp;$E$19&amp;")="&amp;$D$8&amp;" AND LocalMonth("&amp;$E$19&amp;")="&amp;$C$8&amp;" AND LocalDay("&amp;$E$19&amp;")="&amp;$B$8&amp;" AND LocalHour("&amp;$E$19&amp;")="&amp;F171&amp;" AND LocalMinute("&amp;$E$19&amp;")="&amp;G171&amp;"))", "Bar", "", "Close", "5", "0", "", "", "","FALSE","T"))</f>
        <v/>
      </c>
      <c r="Z171" s="115" t="str">
        <f>IF(O171=1,"",RTD("cqg.rtd",,"StudyData", "(Vol("&amp;$E$20&amp;")when  (LocalYear("&amp;$E$20&amp;")="&amp;$D$9&amp;" AND LocalMonth("&amp;$E$20&amp;")="&amp;$C$9&amp;" AND LocalDay("&amp;$E$20&amp;")="&amp;$B$9&amp;" AND LocalHour("&amp;$E$20&amp;")="&amp;F171&amp;" AND LocalMinute("&amp;$E$20&amp;")="&amp;G171&amp;"))", "Bar", "", "Close", "5", "0", "", "", "","FALSE","T"))</f>
        <v/>
      </c>
      <c r="AA171" s="115" t="str">
        <f>IF(O171=1,"",RTD("cqg.rtd",,"StudyData", "(Vol("&amp;$E$21&amp;")when  (LocalYear("&amp;$E$21&amp;")="&amp;$D$10&amp;" AND LocalMonth("&amp;$E$21&amp;")="&amp;$C$10&amp;" AND LocalDay("&amp;$E$21&amp;")="&amp;$B$10&amp;" AND LocalHour("&amp;$E$21&amp;")="&amp;F171&amp;" AND LocalMinute("&amp;$E$21&amp;")="&amp;G171&amp;"))", "Bar", "", "Close", "5", "0", "", "", "","FALSE","T"))</f>
        <v/>
      </c>
      <c r="AB171" s="115" t="str">
        <f>IF(O171=1,"",RTD("cqg.rtd",,"StudyData", "(Vol("&amp;$E$21&amp;")when  (LocalYear("&amp;$E$21&amp;")="&amp;$D$11&amp;" AND LocalMonth("&amp;$E$21&amp;")="&amp;$C$11&amp;" AND LocalDay("&amp;$E$21&amp;")="&amp;$B$11&amp;" AND LocalHour("&amp;$E$21&amp;")="&amp;F171&amp;" AND LocalMinute("&amp;$E$21&amp;")="&amp;G171&amp;"))", "Bar", "", "Close", "5", "0", "", "", "","FALSE","T"))</f>
        <v/>
      </c>
      <c r="AC171" s="116" t="str">
        <f t="shared" si="23"/>
        <v/>
      </c>
      <c r="AE171" s="115" t="str">
        <f ca="1">IF($R171=1,SUM($S$1:S171),"")</f>
        <v/>
      </c>
      <c r="AF171" s="115" t="str">
        <f ca="1">IF($R171=1,SUM($T$1:T171),"")</f>
        <v/>
      </c>
      <c r="AG171" s="115" t="str">
        <f ca="1">IF($R171=1,SUM($U$1:U171),"")</f>
        <v/>
      </c>
      <c r="AH171" s="115" t="str">
        <f ca="1">IF($R171=1,SUM($V$1:V171),"")</f>
        <v/>
      </c>
      <c r="AI171" s="115" t="str">
        <f ca="1">IF($R171=1,SUM($W$1:W171),"")</f>
        <v/>
      </c>
      <c r="AJ171" s="115" t="str">
        <f ca="1">IF($R171=1,SUM($X$1:X171),"")</f>
        <v/>
      </c>
      <c r="AK171" s="115" t="str">
        <f ca="1">IF($R171=1,SUM($Y$1:Y171),"")</f>
        <v/>
      </c>
      <c r="AL171" s="115" t="str">
        <f ca="1">IF($R171=1,SUM($Z$1:Z171),"")</f>
        <v/>
      </c>
      <c r="AM171" s="115" t="str">
        <f ca="1">IF($R171=1,SUM($AA$1:AA171),"")</f>
        <v/>
      </c>
      <c r="AN171" s="115" t="str">
        <f ca="1">IF($R171=1,SUM($AB$1:AB171),"")</f>
        <v/>
      </c>
      <c r="AO171" s="115" t="str">
        <f ca="1">IF($R171=1,SUM($AC$1:AC171),"")</f>
        <v/>
      </c>
      <c r="AQ171" s="120" t="str">
        <f t="shared" si="28"/>
        <v>21:30</v>
      </c>
    </row>
    <row r="172" spans="6:43" x14ac:dyDescent="0.3">
      <c r="F172" s="115">
        <f t="shared" si="29"/>
        <v>21</v>
      </c>
      <c r="G172" s="117">
        <f t="shared" si="24"/>
        <v>35</v>
      </c>
      <c r="H172" s="118">
        <f t="shared" si="25"/>
        <v>0.89930555555555547</v>
      </c>
      <c r="K172" s="116" t="str">
        <f xml:space="preserve"> IF(O172=1,"",RTD("cqg.rtd",,"StudyData",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/>
      </c>
      <c r="L172" s="116" t="e">
        <f>IF(K172="",NA(),RTD("cqg.rtd",,"StudyData", "(Vol("&amp;$E$12&amp;")when  (LocalYear("&amp;$E$12&amp;")="&amp;$D$1&amp;" AND LocalMonth("&amp;$E$12&amp;")="&amp;$C$1&amp;" AND LocalDay("&amp;$E$12&amp;")="&amp;$B$1&amp;" AND LocalHour("&amp;$E$12&amp;")="&amp;F172&amp;" AND LocalMinute("&amp;$E$12&amp;")="&amp;G172&amp;"))", "Bar", "", "Close", "5", "0", "", "", "","FALSE","T"))</f>
        <v>#N/A</v>
      </c>
      <c r="O172" s="115">
        <f t="shared" si="26"/>
        <v>1</v>
      </c>
      <c r="R172" s="115">
        <f t="shared" ca="1" si="27"/>
        <v>1.135999999999985</v>
      </c>
      <c r="S172" s="115" t="str">
        <f>IF(O172=1,"",RTD("cqg.rtd",,"StudyData", "(Vol("&amp;$E$13&amp;")when  (LocalYear("&amp;$E$13&amp;")="&amp;$D$2&amp;" AND LocalMonth("&amp;$E$13&amp;")="&amp;$C$2&amp;" AND LocalDay("&amp;$E$13&amp;")="&amp;$B$2&amp;" AND LocalHour("&amp;$E$13&amp;")="&amp;F172&amp;" AND LocalMinute("&amp;$E$13&amp;")="&amp;G172&amp;"))", "Bar", "", "Close", "5", "0", "", "", "","FALSE","T"))</f>
        <v/>
      </c>
      <c r="T172" s="115" t="str">
        <f>IF(O172=1,"",RTD("cqg.rtd",,"StudyData", "(Vol("&amp;$E$14&amp;")when  (LocalYear("&amp;$E$14&amp;")="&amp;$D$3&amp;" AND LocalMonth("&amp;$E$14&amp;")="&amp;$C$3&amp;" AND LocalDay("&amp;$E$14&amp;")="&amp;$B$3&amp;" AND LocalHour("&amp;$E$14&amp;")="&amp;F172&amp;" AND LocalMinute("&amp;$E$14&amp;")="&amp;G172&amp;"))", "Bar", "", "Close", "5", "0", "", "", "","FALSE","T"))</f>
        <v/>
      </c>
      <c r="U172" s="115" t="str">
        <f>IF(O172=1,"",RTD("cqg.rtd",,"StudyData", "(Vol("&amp;$E$15&amp;")when  (LocalYear("&amp;$E$15&amp;")="&amp;$D$4&amp;" AND LocalMonth("&amp;$E$15&amp;")="&amp;$C$4&amp;" AND LocalDay("&amp;$E$15&amp;")="&amp;$B$4&amp;" AND LocalHour("&amp;$E$15&amp;")="&amp;F172&amp;" AND LocalMinute("&amp;$E$15&amp;")="&amp;G172&amp;"))", "Bar", "", "Close", "5", "0", "", "", "","FALSE","T"))</f>
        <v/>
      </c>
      <c r="V172" s="115" t="str">
        <f>IF(O172=1,"",RTD("cqg.rtd",,"StudyData", "(Vol("&amp;$E$16&amp;")when  (LocalYear("&amp;$E$16&amp;")="&amp;$D$5&amp;" AND LocalMonth("&amp;$E$16&amp;")="&amp;$C$5&amp;" AND LocalDay("&amp;$E$16&amp;")="&amp;$B$5&amp;" AND LocalHour("&amp;$E$16&amp;")="&amp;F172&amp;" AND LocalMinute("&amp;$E$16&amp;")="&amp;G172&amp;"))", "Bar", "", "Close", "5", "0", "", "", "","FALSE","T"))</f>
        <v/>
      </c>
      <c r="W172" s="115" t="str">
        <f>IF(O172=1,"",RTD("cqg.rtd",,"StudyData", "(Vol("&amp;$E$17&amp;")when  (LocalYear("&amp;$E$17&amp;")="&amp;$D$6&amp;" AND LocalMonth("&amp;$E$17&amp;")="&amp;$C$6&amp;" AND LocalDay("&amp;$E$17&amp;")="&amp;$B$6&amp;" AND LocalHour("&amp;$E$17&amp;")="&amp;F172&amp;" AND LocalMinute("&amp;$E$17&amp;")="&amp;G172&amp;"))", "Bar", "", "Close", "5", "0", "", "", "","FALSE","T"))</f>
        <v/>
      </c>
      <c r="X172" s="115" t="str">
        <f>IF(O172=1,"",RTD("cqg.rtd",,"StudyData", "(Vol("&amp;$E$18&amp;")when  (LocalYear("&amp;$E$18&amp;")="&amp;$D$7&amp;" AND LocalMonth("&amp;$E$18&amp;")="&amp;$C$7&amp;" AND LocalDay("&amp;$E$18&amp;")="&amp;$B$7&amp;" AND LocalHour("&amp;$E$18&amp;")="&amp;F172&amp;" AND LocalMinute("&amp;$E$18&amp;")="&amp;G172&amp;"))", "Bar", "", "Close", "5", "0", "", "", "","FALSE","T"))</f>
        <v/>
      </c>
      <c r="Y172" s="115" t="str">
        <f>IF(O172=1,"",RTD("cqg.rtd",,"StudyData", "(Vol("&amp;$E$19&amp;")when  (LocalYear("&amp;$E$19&amp;")="&amp;$D$8&amp;" AND LocalMonth("&amp;$E$19&amp;")="&amp;$C$8&amp;" AND LocalDay("&amp;$E$19&amp;")="&amp;$B$8&amp;" AND LocalHour("&amp;$E$19&amp;")="&amp;F172&amp;" AND LocalMinute("&amp;$E$19&amp;")="&amp;G172&amp;"))", "Bar", "", "Close", "5", "0", "", "", "","FALSE","T"))</f>
        <v/>
      </c>
      <c r="Z172" s="115" t="str">
        <f>IF(O172=1,"",RTD("cqg.rtd",,"StudyData", "(Vol("&amp;$E$20&amp;")when  (LocalYear("&amp;$E$20&amp;")="&amp;$D$9&amp;" AND LocalMonth("&amp;$E$20&amp;")="&amp;$C$9&amp;" AND LocalDay("&amp;$E$20&amp;")="&amp;$B$9&amp;" AND LocalHour("&amp;$E$20&amp;")="&amp;F172&amp;" AND LocalMinute("&amp;$E$20&amp;")="&amp;G172&amp;"))", "Bar", "", "Close", "5", "0", "", "", "","FALSE","T"))</f>
        <v/>
      </c>
      <c r="AA172" s="115" t="str">
        <f>IF(O172=1,"",RTD("cqg.rtd",,"StudyData", "(Vol("&amp;$E$21&amp;")when  (LocalYear("&amp;$E$21&amp;")="&amp;$D$10&amp;" AND LocalMonth("&amp;$E$21&amp;")="&amp;$C$10&amp;" AND LocalDay("&amp;$E$21&amp;")="&amp;$B$10&amp;" AND LocalHour("&amp;$E$21&amp;")="&amp;F172&amp;" AND LocalMinute("&amp;$E$21&amp;")="&amp;G172&amp;"))", "Bar", "", "Close", "5", "0", "", "", "","FALSE","T"))</f>
        <v/>
      </c>
      <c r="AB172" s="115" t="str">
        <f>IF(O172=1,"",RTD("cqg.rtd",,"StudyData", "(Vol("&amp;$E$21&amp;")when  (LocalYear("&amp;$E$21&amp;")="&amp;$D$11&amp;" AND LocalMonth("&amp;$E$21&amp;")="&amp;$C$11&amp;" AND LocalDay("&amp;$E$21&amp;")="&amp;$B$11&amp;" AND LocalHour("&amp;$E$21&amp;")="&amp;F172&amp;" AND LocalMinute("&amp;$E$21&amp;")="&amp;G172&amp;"))", "Bar", "", "Close", "5", "0", "", "", "","FALSE","T"))</f>
        <v/>
      </c>
      <c r="AC172" s="116" t="str">
        <f t="shared" si="23"/>
        <v/>
      </c>
      <c r="AE172" s="115" t="str">
        <f ca="1">IF($R172=1,SUM($S$1:S172),"")</f>
        <v/>
      </c>
      <c r="AF172" s="115" t="str">
        <f ca="1">IF($R172=1,SUM($T$1:T172),"")</f>
        <v/>
      </c>
      <c r="AG172" s="115" t="str">
        <f ca="1">IF($R172=1,SUM($U$1:U172),"")</f>
        <v/>
      </c>
      <c r="AH172" s="115" t="str">
        <f ca="1">IF($R172=1,SUM($V$1:V172),"")</f>
        <v/>
      </c>
      <c r="AI172" s="115" t="str">
        <f ca="1">IF($R172=1,SUM($W$1:W172),"")</f>
        <v/>
      </c>
      <c r="AJ172" s="115" t="str">
        <f ca="1">IF($R172=1,SUM($X$1:X172),"")</f>
        <v/>
      </c>
      <c r="AK172" s="115" t="str">
        <f ca="1">IF($R172=1,SUM($Y$1:Y172),"")</f>
        <v/>
      </c>
      <c r="AL172" s="115" t="str">
        <f ca="1">IF($R172=1,SUM($Z$1:Z172),"")</f>
        <v/>
      </c>
      <c r="AM172" s="115" t="str">
        <f ca="1">IF($R172=1,SUM($AA$1:AA172),"")</f>
        <v/>
      </c>
      <c r="AN172" s="115" t="str">
        <f ca="1">IF($R172=1,SUM($AB$1:AB172),"")</f>
        <v/>
      </c>
      <c r="AO172" s="115" t="str">
        <f ca="1">IF($R172=1,SUM($AC$1:AC172),"")</f>
        <v/>
      </c>
      <c r="AQ172" s="120" t="str">
        <f t="shared" si="28"/>
        <v>21:35</v>
      </c>
    </row>
    <row r="173" spans="6:43" x14ac:dyDescent="0.3">
      <c r="F173" s="115">
        <f t="shared" si="29"/>
        <v>21</v>
      </c>
      <c r="G173" s="117">
        <f t="shared" si="24"/>
        <v>40</v>
      </c>
      <c r="H173" s="118">
        <f t="shared" si="25"/>
        <v>0.90277777777777779</v>
      </c>
      <c r="K173" s="116" t="str">
        <f xml:space="preserve"> IF(O173=1,"",RTD("cqg.rtd",,"StudyData",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/>
      </c>
      <c r="L173" s="116" t="e">
        <f>IF(K173="",NA(),RTD("cqg.rtd",,"StudyData", "(Vol("&amp;$E$12&amp;")when  (LocalYear("&amp;$E$12&amp;")="&amp;$D$1&amp;" AND LocalMonth("&amp;$E$12&amp;")="&amp;$C$1&amp;" AND LocalDay("&amp;$E$12&amp;")="&amp;$B$1&amp;" AND LocalHour("&amp;$E$12&amp;")="&amp;F173&amp;" AND LocalMinute("&amp;$E$12&amp;")="&amp;G173&amp;"))", "Bar", "", "Close", "5", "0", "", "", "","FALSE","T"))</f>
        <v>#N/A</v>
      </c>
      <c r="O173" s="115">
        <f t="shared" si="26"/>
        <v>1</v>
      </c>
      <c r="R173" s="115">
        <f t="shared" ca="1" si="27"/>
        <v>1.1369999999999849</v>
      </c>
      <c r="S173" s="115" t="str">
        <f>IF(O173=1,"",RTD("cqg.rtd",,"StudyData", "(Vol("&amp;$E$13&amp;")when  (LocalYear("&amp;$E$13&amp;")="&amp;$D$2&amp;" AND LocalMonth("&amp;$E$13&amp;")="&amp;$C$2&amp;" AND LocalDay("&amp;$E$13&amp;")="&amp;$B$2&amp;" AND LocalHour("&amp;$E$13&amp;")="&amp;F173&amp;" AND LocalMinute("&amp;$E$13&amp;")="&amp;G173&amp;"))", "Bar", "", "Close", "5", "0", "", "", "","FALSE","T"))</f>
        <v/>
      </c>
      <c r="T173" s="115" t="str">
        <f>IF(O173=1,"",RTD("cqg.rtd",,"StudyData", "(Vol("&amp;$E$14&amp;")when  (LocalYear("&amp;$E$14&amp;")="&amp;$D$3&amp;" AND LocalMonth("&amp;$E$14&amp;")="&amp;$C$3&amp;" AND LocalDay("&amp;$E$14&amp;")="&amp;$B$3&amp;" AND LocalHour("&amp;$E$14&amp;")="&amp;F173&amp;" AND LocalMinute("&amp;$E$14&amp;")="&amp;G173&amp;"))", "Bar", "", "Close", "5", "0", "", "", "","FALSE","T"))</f>
        <v/>
      </c>
      <c r="U173" s="115" t="str">
        <f>IF(O173=1,"",RTD("cqg.rtd",,"StudyData", "(Vol("&amp;$E$15&amp;")when  (LocalYear("&amp;$E$15&amp;")="&amp;$D$4&amp;" AND LocalMonth("&amp;$E$15&amp;")="&amp;$C$4&amp;" AND LocalDay("&amp;$E$15&amp;")="&amp;$B$4&amp;" AND LocalHour("&amp;$E$15&amp;")="&amp;F173&amp;" AND LocalMinute("&amp;$E$15&amp;")="&amp;G173&amp;"))", "Bar", "", "Close", "5", "0", "", "", "","FALSE","T"))</f>
        <v/>
      </c>
      <c r="V173" s="115" t="str">
        <f>IF(O173=1,"",RTD("cqg.rtd",,"StudyData", "(Vol("&amp;$E$16&amp;")when  (LocalYear("&amp;$E$16&amp;")="&amp;$D$5&amp;" AND LocalMonth("&amp;$E$16&amp;")="&amp;$C$5&amp;" AND LocalDay("&amp;$E$16&amp;")="&amp;$B$5&amp;" AND LocalHour("&amp;$E$16&amp;")="&amp;F173&amp;" AND LocalMinute("&amp;$E$16&amp;")="&amp;G173&amp;"))", "Bar", "", "Close", "5", "0", "", "", "","FALSE","T"))</f>
        <v/>
      </c>
      <c r="W173" s="115" t="str">
        <f>IF(O173=1,"",RTD("cqg.rtd",,"StudyData", "(Vol("&amp;$E$17&amp;")when  (LocalYear("&amp;$E$17&amp;")="&amp;$D$6&amp;" AND LocalMonth("&amp;$E$17&amp;")="&amp;$C$6&amp;" AND LocalDay("&amp;$E$17&amp;")="&amp;$B$6&amp;" AND LocalHour("&amp;$E$17&amp;")="&amp;F173&amp;" AND LocalMinute("&amp;$E$17&amp;")="&amp;G173&amp;"))", "Bar", "", "Close", "5", "0", "", "", "","FALSE","T"))</f>
        <v/>
      </c>
      <c r="X173" s="115" t="str">
        <f>IF(O173=1,"",RTD("cqg.rtd",,"StudyData", "(Vol("&amp;$E$18&amp;")when  (LocalYear("&amp;$E$18&amp;")="&amp;$D$7&amp;" AND LocalMonth("&amp;$E$18&amp;")="&amp;$C$7&amp;" AND LocalDay("&amp;$E$18&amp;")="&amp;$B$7&amp;" AND LocalHour("&amp;$E$18&amp;")="&amp;F173&amp;" AND LocalMinute("&amp;$E$18&amp;")="&amp;G173&amp;"))", "Bar", "", "Close", "5", "0", "", "", "","FALSE","T"))</f>
        <v/>
      </c>
      <c r="Y173" s="115" t="str">
        <f>IF(O173=1,"",RTD("cqg.rtd",,"StudyData", "(Vol("&amp;$E$19&amp;")when  (LocalYear("&amp;$E$19&amp;")="&amp;$D$8&amp;" AND LocalMonth("&amp;$E$19&amp;")="&amp;$C$8&amp;" AND LocalDay("&amp;$E$19&amp;")="&amp;$B$8&amp;" AND LocalHour("&amp;$E$19&amp;")="&amp;F173&amp;" AND LocalMinute("&amp;$E$19&amp;")="&amp;G173&amp;"))", "Bar", "", "Close", "5", "0", "", "", "","FALSE","T"))</f>
        <v/>
      </c>
      <c r="Z173" s="115" t="str">
        <f>IF(O173=1,"",RTD("cqg.rtd",,"StudyData", "(Vol("&amp;$E$20&amp;")when  (LocalYear("&amp;$E$20&amp;")="&amp;$D$9&amp;" AND LocalMonth("&amp;$E$20&amp;")="&amp;$C$9&amp;" AND LocalDay("&amp;$E$20&amp;")="&amp;$B$9&amp;" AND LocalHour("&amp;$E$20&amp;")="&amp;F173&amp;" AND LocalMinute("&amp;$E$20&amp;")="&amp;G173&amp;"))", "Bar", "", "Close", "5", "0", "", "", "","FALSE","T"))</f>
        <v/>
      </c>
      <c r="AA173" s="115" t="str">
        <f>IF(O173=1,"",RTD("cqg.rtd",,"StudyData", "(Vol("&amp;$E$21&amp;")when  (LocalYear("&amp;$E$21&amp;")="&amp;$D$10&amp;" AND LocalMonth("&amp;$E$21&amp;")="&amp;$C$10&amp;" AND LocalDay("&amp;$E$21&amp;")="&amp;$B$10&amp;" AND LocalHour("&amp;$E$21&amp;")="&amp;F173&amp;" AND LocalMinute("&amp;$E$21&amp;")="&amp;G173&amp;"))", "Bar", "", "Close", "5", "0", "", "", "","FALSE","T"))</f>
        <v/>
      </c>
      <c r="AB173" s="115" t="str">
        <f>IF(O173=1,"",RTD("cqg.rtd",,"StudyData", "(Vol("&amp;$E$21&amp;")when  (LocalYear("&amp;$E$21&amp;")="&amp;$D$11&amp;" AND LocalMonth("&amp;$E$21&amp;")="&amp;$C$11&amp;" AND LocalDay("&amp;$E$21&amp;")="&amp;$B$11&amp;" AND LocalHour("&amp;$E$21&amp;")="&amp;F173&amp;" AND LocalMinute("&amp;$E$21&amp;")="&amp;G173&amp;"))", "Bar", "", "Close", "5", "0", "", "", "","FALSE","T"))</f>
        <v/>
      </c>
      <c r="AC173" s="116" t="str">
        <f t="shared" si="23"/>
        <v/>
      </c>
      <c r="AE173" s="115" t="str">
        <f ca="1">IF($R173=1,SUM($S$1:S173),"")</f>
        <v/>
      </c>
      <c r="AF173" s="115" t="str">
        <f ca="1">IF($R173=1,SUM($T$1:T173),"")</f>
        <v/>
      </c>
      <c r="AG173" s="115" t="str">
        <f ca="1">IF($R173=1,SUM($U$1:U173),"")</f>
        <v/>
      </c>
      <c r="AH173" s="115" t="str">
        <f ca="1">IF($R173=1,SUM($V$1:V173),"")</f>
        <v/>
      </c>
      <c r="AI173" s="115" t="str">
        <f ca="1">IF($R173=1,SUM($W$1:W173),"")</f>
        <v/>
      </c>
      <c r="AJ173" s="115" t="str">
        <f ca="1">IF($R173=1,SUM($X$1:X173),"")</f>
        <v/>
      </c>
      <c r="AK173" s="115" t="str">
        <f ca="1">IF($R173=1,SUM($Y$1:Y173),"")</f>
        <v/>
      </c>
      <c r="AL173" s="115" t="str">
        <f ca="1">IF($R173=1,SUM($Z$1:Z173),"")</f>
        <v/>
      </c>
      <c r="AM173" s="115" t="str">
        <f ca="1">IF($R173=1,SUM($AA$1:AA173),"")</f>
        <v/>
      </c>
      <c r="AN173" s="115" t="str">
        <f ca="1">IF($R173=1,SUM($AB$1:AB173),"")</f>
        <v/>
      </c>
      <c r="AO173" s="115" t="str">
        <f ca="1">IF($R173=1,SUM($AC$1:AC173),"")</f>
        <v/>
      </c>
      <c r="AQ173" s="120" t="str">
        <f t="shared" si="28"/>
        <v>21:40</v>
      </c>
    </row>
    <row r="174" spans="6:43" x14ac:dyDescent="0.3">
      <c r="F174" s="115">
        <f t="shared" si="29"/>
        <v>21</v>
      </c>
      <c r="G174" s="117">
        <f t="shared" si="24"/>
        <v>45</v>
      </c>
      <c r="H174" s="118">
        <f t="shared" si="25"/>
        <v>0.90625</v>
      </c>
      <c r="K174" s="116" t="str">
        <f xml:space="preserve"> IF(O174=1,"",RTD("cqg.rtd",,"StudyData",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/>
      </c>
      <c r="L174" s="116" t="e">
        <f>IF(K174="",NA(),RTD("cqg.rtd",,"StudyData", "(Vol("&amp;$E$12&amp;")when  (LocalYear("&amp;$E$12&amp;")="&amp;$D$1&amp;" AND LocalMonth("&amp;$E$12&amp;")="&amp;$C$1&amp;" AND LocalDay("&amp;$E$12&amp;")="&amp;$B$1&amp;" AND LocalHour("&amp;$E$12&amp;")="&amp;F174&amp;" AND LocalMinute("&amp;$E$12&amp;")="&amp;G174&amp;"))", "Bar", "", "Close", "5", "0", "", "", "","FALSE","T"))</f>
        <v>#N/A</v>
      </c>
      <c r="O174" s="115">
        <f t="shared" si="26"/>
        <v>1</v>
      </c>
      <c r="R174" s="115">
        <f t="shared" ca="1" si="27"/>
        <v>1.1379999999999848</v>
      </c>
      <c r="S174" s="115" t="str">
        <f>IF(O174=1,"",RTD("cqg.rtd",,"StudyData", "(Vol("&amp;$E$13&amp;")when  (LocalYear("&amp;$E$13&amp;")="&amp;$D$2&amp;" AND LocalMonth("&amp;$E$13&amp;")="&amp;$C$2&amp;" AND LocalDay("&amp;$E$13&amp;")="&amp;$B$2&amp;" AND LocalHour("&amp;$E$13&amp;")="&amp;F174&amp;" AND LocalMinute("&amp;$E$13&amp;")="&amp;G174&amp;"))", "Bar", "", "Close", "5", "0", "", "", "","FALSE","T"))</f>
        <v/>
      </c>
      <c r="T174" s="115" t="str">
        <f>IF(O174=1,"",RTD("cqg.rtd",,"StudyData", "(Vol("&amp;$E$14&amp;")when  (LocalYear("&amp;$E$14&amp;")="&amp;$D$3&amp;" AND LocalMonth("&amp;$E$14&amp;")="&amp;$C$3&amp;" AND LocalDay("&amp;$E$14&amp;")="&amp;$B$3&amp;" AND LocalHour("&amp;$E$14&amp;")="&amp;F174&amp;" AND LocalMinute("&amp;$E$14&amp;")="&amp;G174&amp;"))", "Bar", "", "Close", "5", "0", "", "", "","FALSE","T"))</f>
        <v/>
      </c>
      <c r="U174" s="115" t="str">
        <f>IF(O174=1,"",RTD("cqg.rtd",,"StudyData", "(Vol("&amp;$E$15&amp;")when  (LocalYear("&amp;$E$15&amp;")="&amp;$D$4&amp;" AND LocalMonth("&amp;$E$15&amp;")="&amp;$C$4&amp;" AND LocalDay("&amp;$E$15&amp;")="&amp;$B$4&amp;" AND LocalHour("&amp;$E$15&amp;")="&amp;F174&amp;" AND LocalMinute("&amp;$E$15&amp;")="&amp;G174&amp;"))", "Bar", "", "Close", "5", "0", "", "", "","FALSE","T"))</f>
        <v/>
      </c>
      <c r="V174" s="115" t="str">
        <f>IF(O174=1,"",RTD("cqg.rtd",,"StudyData", "(Vol("&amp;$E$16&amp;")when  (LocalYear("&amp;$E$16&amp;")="&amp;$D$5&amp;" AND LocalMonth("&amp;$E$16&amp;")="&amp;$C$5&amp;" AND LocalDay("&amp;$E$16&amp;")="&amp;$B$5&amp;" AND LocalHour("&amp;$E$16&amp;")="&amp;F174&amp;" AND LocalMinute("&amp;$E$16&amp;")="&amp;G174&amp;"))", "Bar", "", "Close", "5", "0", "", "", "","FALSE","T"))</f>
        <v/>
      </c>
      <c r="W174" s="115" t="str">
        <f>IF(O174=1,"",RTD("cqg.rtd",,"StudyData", "(Vol("&amp;$E$17&amp;")when  (LocalYear("&amp;$E$17&amp;")="&amp;$D$6&amp;" AND LocalMonth("&amp;$E$17&amp;")="&amp;$C$6&amp;" AND LocalDay("&amp;$E$17&amp;")="&amp;$B$6&amp;" AND LocalHour("&amp;$E$17&amp;")="&amp;F174&amp;" AND LocalMinute("&amp;$E$17&amp;")="&amp;G174&amp;"))", "Bar", "", "Close", "5", "0", "", "", "","FALSE","T"))</f>
        <v/>
      </c>
      <c r="X174" s="115" t="str">
        <f>IF(O174=1,"",RTD("cqg.rtd",,"StudyData", "(Vol("&amp;$E$18&amp;")when  (LocalYear("&amp;$E$18&amp;")="&amp;$D$7&amp;" AND LocalMonth("&amp;$E$18&amp;")="&amp;$C$7&amp;" AND LocalDay("&amp;$E$18&amp;")="&amp;$B$7&amp;" AND LocalHour("&amp;$E$18&amp;")="&amp;F174&amp;" AND LocalMinute("&amp;$E$18&amp;")="&amp;G174&amp;"))", "Bar", "", "Close", "5", "0", "", "", "","FALSE","T"))</f>
        <v/>
      </c>
      <c r="Y174" s="115" t="str">
        <f>IF(O174=1,"",RTD("cqg.rtd",,"StudyData", "(Vol("&amp;$E$19&amp;")when  (LocalYear("&amp;$E$19&amp;")="&amp;$D$8&amp;" AND LocalMonth("&amp;$E$19&amp;")="&amp;$C$8&amp;" AND LocalDay("&amp;$E$19&amp;")="&amp;$B$8&amp;" AND LocalHour("&amp;$E$19&amp;")="&amp;F174&amp;" AND LocalMinute("&amp;$E$19&amp;")="&amp;G174&amp;"))", "Bar", "", "Close", "5", "0", "", "", "","FALSE","T"))</f>
        <v/>
      </c>
      <c r="Z174" s="115" t="str">
        <f>IF(O174=1,"",RTD("cqg.rtd",,"StudyData", "(Vol("&amp;$E$20&amp;")when  (LocalYear("&amp;$E$20&amp;")="&amp;$D$9&amp;" AND LocalMonth("&amp;$E$20&amp;")="&amp;$C$9&amp;" AND LocalDay("&amp;$E$20&amp;")="&amp;$B$9&amp;" AND LocalHour("&amp;$E$20&amp;")="&amp;F174&amp;" AND LocalMinute("&amp;$E$20&amp;")="&amp;G174&amp;"))", "Bar", "", "Close", "5", "0", "", "", "","FALSE","T"))</f>
        <v/>
      </c>
      <c r="AA174" s="115" t="str">
        <f>IF(O174=1,"",RTD("cqg.rtd",,"StudyData", "(Vol("&amp;$E$21&amp;")when  (LocalYear("&amp;$E$21&amp;")="&amp;$D$10&amp;" AND LocalMonth("&amp;$E$21&amp;")="&amp;$C$10&amp;" AND LocalDay("&amp;$E$21&amp;")="&amp;$B$10&amp;" AND LocalHour("&amp;$E$21&amp;")="&amp;F174&amp;" AND LocalMinute("&amp;$E$21&amp;")="&amp;G174&amp;"))", "Bar", "", "Close", "5", "0", "", "", "","FALSE","T"))</f>
        <v/>
      </c>
      <c r="AB174" s="115" t="str">
        <f>IF(O174=1,"",RTD("cqg.rtd",,"StudyData", "(Vol("&amp;$E$21&amp;")when  (LocalYear("&amp;$E$21&amp;")="&amp;$D$11&amp;" AND LocalMonth("&amp;$E$21&amp;")="&amp;$C$11&amp;" AND LocalDay("&amp;$E$21&amp;")="&amp;$B$11&amp;" AND LocalHour("&amp;$E$21&amp;")="&amp;F174&amp;" AND LocalMinute("&amp;$E$21&amp;")="&amp;G174&amp;"))", "Bar", "", "Close", "5", "0", "", "", "","FALSE","T"))</f>
        <v/>
      </c>
      <c r="AC174" s="116" t="str">
        <f t="shared" si="23"/>
        <v/>
      </c>
      <c r="AE174" s="115" t="str">
        <f ca="1">IF($R174=1,SUM($S$1:S174),"")</f>
        <v/>
      </c>
      <c r="AF174" s="115" t="str">
        <f ca="1">IF($R174=1,SUM($T$1:T174),"")</f>
        <v/>
      </c>
      <c r="AG174" s="115" t="str">
        <f ca="1">IF($R174=1,SUM($U$1:U174),"")</f>
        <v/>
      </c>
      <c r="AH174" s="115" t="str">
        <f ca="1">IF($R174=1,SUM($V$1:V174),"")</f>
        <v/>
      </c>
      <c r="AI174" s="115" t="str">
        <f ca="1">IF($R174=1,SUM($W$1:W174),"")</f>
        <v/>
      </c>
      <c r="AJ174" s="115" t="str">
        <f ca="1">IF($R174=1,SUM($X$1:X174),"")</f>
        <v/>
      </c>
      <c r="AK174" s="115" t="str">
        <f ca="1">IF($R174=1,SUM($Y$1:Y174),"")</f>
        <v/>
      </c>
      <c r="AL174" s="115" t="str">
        <f ca="1">IF($R174=1,SUM($Z$1:Z174),"")</f>
        <v/>
      </c>
      <c r="AM174" s="115" t="str">
        <f ca="1">IF($R174=1,SUM($AA$1:AA174),"")</f>
        <v/>
      </c>
      <c r="AN174" s="115" t="str">
        <f ca="1">IF($R174=1,SUM($AB$1:AB174),"")</f>
        <v/>
      </c>
      <c r="AO174" s="115" t="str">
        <f ca="1">IF($R174=1,SUM($AC$1:AC174),"")</f>
        <v/>
      </c>
      <c r="AQ174" s="120" t="str">
        <f t="shared" si="28"/>
        <v>21:45</v>
      </c>
    </row>
    <row r="175" spans="6:43" x14ac:dyDescent="0.3">
      <c r="F175" s="115">
        <f t="shared" si="29"/>
        <v>21</v>
      </c>
      <c r="G175" s="117">
        <f t="shared" si="24"/>
        <v>50</v>
      </c>
      <c r="H175" s="118">
        <f t="shared" si="25"/>
        <v>0.90972222222222221</v>
      </c>
      <c r="K175" s="116" t="str">
        <f xml:space="preserve"> IF(O175=1,"",RTD("cqg.rtd",,"StudyData",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/>
      </c>
      <c r="L175" s="116" t="e">
        <f>IF(K175="",NA(),RTD("cqg.rtd",,"StudyData", "(Vol("&amp;$E$12&amp;")when  (LocalYear("&amp;$E$12&amp;")="&amp;$D$1&amp;" AND LocalMonth("&amp;$E$12&amp;")="&amp;$C$1&amp;" AND LocalDay("&amp;$E$12&amp;")="&amp;$B$1&amp;" AND LocalHour("&amp;$E$12&amp;")="&amp;F175&amp;" AND LocalMinute("&amp;$E$12&amp;")="&amp;G175&amp;"))", "Bar", "", "Close", "5", "0", "", "", "","FALSE","T"))</f>
        <v>#N/A</v>
      </c>
      <c r="O175" s="115">
        <f t="shared" si="26"/>
        <v>1</v>
      </c>
      <c r="R175" s="115">
        <f t="shared" ca="1" si="27"/>
        <v>1.1389999999999847</v>
      </c>
      <c r="S175" s="115" t="str">
        <f>IF(O175=1,"",RTD("cqg.rtd",,"StudyData", "(Vol("&amp;$E$13&amp;")when  (LocalYear("&amp;$E$13&amp;")="&amp;$D$2&amp;" AND LocalMonth("&amp;$E$13&amp;")="&amp;$C$2&amp;" AND LocalDay("&amp;$E$13&amp;")="&amp;$B$2&amp;" AND LocalHour("&amp;$E$13&amp;")="&amp;F175&amp;" AND LocalMinute("&amp;$E$13&amp;")="&amp;G175&amp;"))", "Bar", "", "Close", "5", "0", "", "", "","FALSE","T"))</f>
        <v/>
      </c>
      <c r="T175" s="115" t="str">
        <f>IF(O175=1,"",RTD("cqg.rtd",,"StudyData", "(Vol("&amp;$E$14&amp;")when  (LocalYear("&amp;$E$14&amp;")="&amp;$D$3&amp;" AND LocalMonth("&amp;$E$14&amp;")="&amp;$C$3&amp;" AND LocalDay("&amp;$E$14&amp;")="&amp;$B$3&amp;" AND LocalHour("&amp;$E$14&amp;")="&amp;F175&amp;" AND LocalMinute("&amp;$E$14&amp;")="&amp;G175&amp;"))", "Bar", "", "Close", "5", "0", "", "", "","FALSE","T"))</f>
        <v/>
      </c>
      <c r="U175" s="115" t="str">
        <f>IF(O175=1,"",RTD("cqg.rtd",,"StudyData", "(Vol("&amp;$E$15&amp;")when  (LocalYear("&amp;$E$15&amp;")="&amp;$D$4&amp;" AND LocalMonth("&amp;$E$15&amp;")="&amp;$C$4&amp;" AND LocalDay("&amp;$E$15&amp;")="&amp;$B$4&amp;" AND LocalHour("&amp;$E$15&amp;")="&amp;F175&amp;" AND LocalMinute("&amp;$E$15&amp;")="&amp;G175&amp;"))", "Bar", "", "Close", "5", "0", "", "", "","FALSE","T"))</f>
        <v/>
      </c>
      <c r="V175" s="115" t="str">
        <f>IF(O175=1,"",RTD("cqg.rtd",,"StudyData", "(Vol("&amp;$E$16&amp;")when  (LocalYear("&amp;$E$16&amp;")="&amp;$D$5&amp;" AND LocalMonth("&amp;$E$16&amp;")="&amp;$C$5&amp;" AND LocalDay("&amp;$E$16&amp;")="&amp;$B$5&amp;" AND LocalHour("&amp;$E$16&amp;")="&amp;F175&amp;" AND LocalMinute("&amp;$E$16&amp;")="&amp;G175&amp;"))", "Bar", "", "Close", "5", "0", "", "", "","FALSE","T"))</f>
        <v/>
      </c>
      <c r="W175" s="115" t="str">
        <f>IF(O175=1,"",RTD("cqg.rtd",,"StudyData", "(Vol("&amp;$E$17&amp;")when  (LocalYear("&amp;$E$17&amp;")="&amp;$D$6&amp;" AND LocalMonth("&amp;$E$17&amp;")="&amp;$C$6&amp;" AND LocalDay("&amp;$E$17&amp;")="&amp;$B$6&amp;" AND LocalHour("&amp;$E$17&amp;")="&amp;F175&amp;" AND LocalMinute("&amp;$E$17&amp;")="&amp;G175&amp;"))", "Bar", "", "Close", "5", "0", "", "", "","FALSE","T"))</f>
        <v/>
      </c>
      <c r="X175" s="115" t="str">
        <f>IF(O175=1,"",RTD("cqg.rtd",,"StudyData", "(Vol("&amp;$E$18&amp;")when  (LocalYear("&amp;$E$18&amp;")="&amp;$D$7&amp;" AND LocalMonth("&amp;$E$18&amp;")="&amp;$C$7&amp;" AND LocalDay("&amp;$E$18&amp;")="&amp;$B$7&amp;" AND LocalHour("&amp;$E$18&amp;")="&amp;F175&amp;" AND LocalMinute("&amp;$E$18&amp;")="&amp;G175&amp;"))", "Bar", "", "Close", "5", "0", "", "", "","FALSE","T"))</f>
        <v/>
      </c>
      <c r="Y175" s="115" t="str">
        <f>IF(O175=1,"",RTD("cqg.rtd",,"StudyData", "(Vol("&amp;$E$19&amp;")when  (LocalYear("&amp;$E$19&amp;")="&amp;$D$8&amp;" AND LocalMonth("&amp;$E$19&amp;")="&amp;$C$8&amp;" AND LocalDay("&amp;$E$19&amp;")="&amp;$B$8&amp;" AND LocalHour("&amp;$E$19&amp;")="&amp;F175&amp;" AND LocalMinute("&amp;$E$19&amp;")="&amp;G175&amp;"))", "Bar", "", "Close", "5", "0", "", "", "","FALSE","T"))</f>
        <v/>
      </c>
      <c r="Z175" s="115" t="str">
        <f>IF(O175=1,"",RTD("cqg.rtd",,"StudyData", "(Vol("&amp;$E$20&amp;")when  (LocalYear("&amp;$E$20&amp;")="&amp;$D$9&amp;" AND LocalMonth("&amp;$E$20&amp;")="&amp;$C$9&amp;" AND LocalDay("&amp;$E$20&amp;")="&amp;$B$9&amp;" AND LocalHour("&amp;$E$20&amp;")="&amp;F175&amp;" AND LocalMinute("&amp;$E$20&amp;")="&amp;G175&amp;"))", "Bar", "", "Close", "5", "0", "", "", "","FALSE","T"))</f>
        <v/>
      </c>
      <c r="AA175" s="115" t="str">
        <f>IF(O175=1,"",RTD("cqg.rtd",,"StudyData", "(Vol("&amp;$E$21&amp;")when  (LocalYear("&amp;$E$21&amp;")="&amp;$D$10&amp;" AND LocalMonth("&amp;$E$21&amp;")="&amp;$C$10&amp;" AND LocalDay("&amp;$E$21&amp;")="&amp;$B$10&amp;" AND LocalHour("&amp;$E$21&amp;")="&amp;F175&amp;" AND LocalMinute("&amp;$E$21&amp;")="&amp;G175&amp;"))", "Bar", "", "Close", "5", "0", "", "", "","FALSE","T"))</f>
        <v/>
      </c>
      <c r="AB175" s="115" t="str">
        <f>IF(O175=1,"",RTD("cqg.rtd",,"StudyData", "(Vol("&amp;$E$21&amp;")when  (LocalYear("&amp;$E$21&amp;")="&amp;$D$11&amp;" AND LocalMonth("&amp;$E$21&amp;")="&amp;$C$11&amp;" AND LocalDay("&amp;$E$21&amp;")="&amp;$B$11&amp;" AND LocalHour("&amp;$E$21&amp;")="&amp;F175&amp;" AND LocalMinute("&amp;$E$21&amp;")="&amp;G175&amp;"))", "Bar", "", "Close", "5", "0", "", "", "","FALSE","T"))</f>
        <v/>
      </c>
      <c r="AC175" s="116" t="str">
        <f t="shared" si="23"/>
        <v/>
      </c>
      <c r="AE175" s="115" t="str">
        <f ca="1">IF($R175=1,SUM($S$1:S175),"")</f>
        <v/>
      </c>
      <c r="AF175" s="115" t="str">
        <f ca="1">IF($R175=1,SUM($T$1:T175),"")</f>
        <v/>
      </c>
      <c r="AG175" s="115" t="str">
        <f ca="1">IF($R175=1,SUM($U$1:U175),"")</f>
        <v/>
      </c>
      <c r="AH175" s="115" t="str">
        <f ca="1">IF($R175=1,SUM($V$1:V175),"")</f>
        <v/>
      </c>
      <c r="AI175" s="115" t="str">
        <f ca="1">IF($R175=1,SUM($W$1:W175),"")</f>
        <v/>
      </c>
      <c r="AJ175" s="115" t="str">
        <f ca="1">IF($R175=1,SUM($X$1:X175),"")</f>
        <v/>
      </c>
      <c r="AK175" s="115" t="str">
        <f ca="1">IF($R175=1,SUM($Y$1:Y175),"")</f>
        <v/>
      </c>
      <c r="AL175" s="115" t="str">
        <f ca="1">IF($R175=1,SUM($Z$1:Z175),"")</f>
        <v/>
      </c>
      <c r="AM175" s="115" t="str">
        <f ca="1">IF($R175=1,SUM($AA$1:AA175),"")</f>
        <v/>
      </c>
      <c r="AN175" s="115" t="str">
        <f ca="1">IF($R175=1,SUM($AB$1:AB175),"")</f>
        <v/>
      </c>
      <c r="AO175" s="115" t="str">
        <f ca="1">IF($R175=1,SUM($AC$1:AC175),"")</f>
        <v/>
      </c>
      <c r="AQ175" s="120" t="str">
        <f t="shared" si="28"/>
        <v>21:50</v>
      </c>
    </row>
    <row r="176" spans="6:43" x14ac:dyDescent="0.3">
      <c r="F176" s="115">
        <f t="shared" si="29"/>
        <v>21</v>
      </c>
      <c r="G176" s="117">
        <f t="shared" si="24"/>
        <v>55</v>
      </c>
      <c r="H176" s="118">
        <f t="shared" si="25"/>
        <v>0.91319444444444453</v>
      </c>
      <c r="K176" s="116" t="str">
        <f xml:space="preserve"> IF(O176=1,"",RTD("cqg.rtd",,"StudyData",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/>
      </c>
      <c r="L176" s="116" t="e">
        <f>IF(K176="",NA(),RTD("cqg.rtd",,"StudyData", "(Vol("&amp;$E$12&amp;")when  (LocalYear("&amp;$E$12&amp;")="&amp;$D$1&amp;" AND LocalMonth("&amp;$E$12&amp;")="&amp;$C$1&amp;" AND LocalDay("&amp;$E$12&amp;")="&amp;$B$1&amp;" AND LocalHour("&amp;$E$12&amp;")="&amp;F176&amp;" AND LocalMinute("&amp;$E$12&amp;")="&amp;G176&amp;"))", "Bar", "", "Close", "5", "0", "", "", "","FALSE","T"))</f>
        <v>#N/A</v>
      </c>
      <c r="O176" s="115">
        <f t="shared" si="26"/>
        <v>1</v>
      </c>
      <c r="R176" s="115">
        <f t="shared" ca="1" si="27"/>
        <v>1.1399999999999846</v>
      </c>
      <c r="S176" s="115" t="str">
        <f>IF(O176=1,"",RTD("cqg.rtd",,"StudyData", "(Vol("&amp;$E$13&amp;")when  (LocalYear("&amp;$E$13&amp;")="&amp;$D$2&amp;" AND LocalMonth("&amp;$E$13&amp;")="&amp;$C$2&amp;" AND LocalDay("&amp;$E$13&amp;")="&amp;$B$2&amp;" AND LocalHour("&amp;$E$13&amp;")="&amp;F176&amp;" AND LocalMinute("&amp;$E$13&amp;")="&amp;G176&amp;"))", "Bar", "", "Close", "5", "0", "", "", "","FALSE","T"))</f>
        <v/>
      </c>
      <c r="T176" s="115" t="str">
        <f>IF(O176=1,"",RTD("cqg.rtd",,"StudyData", "(Vol("&amp;$E$14&amp;")when  (LocalYear("&amp;$E$14&amp;")="&amp;$D$3&amp;" AND LocalMonth("&amp;$E$14&amp;")="&amp;$C$3&amp;" AND LocalDay("&amp;$E$14&amp;")="&amp;$B$3&amp;" AND LocalHour("&amp;$E$14&amp;")="&amp;F176&amp;" AND LocalMinute("&amp;$E$14&amp;")="&amp;G176&amp;"))", "Bar", "", "Close", "5", "0", "", "", "","FALSE","T"))</f>
        <v/>
      </c>
      <c r="U176" s="115" t="str">
        <f>IF(O176=1,"",RTD("cqg.rtd",,"StudyData", "(Vol("&amp;$E$15&amp;")when  (LocalYear("&amp;$E$15&amp;")="&amp;$D$4&amp;" AND LocalMonth("&amp;$E$15&amp;")="&amp;$C$4&amp;" AND LocalDay("&amp;$E$15&amp;")="&amp;$B$4&amp;" AND LocalHour("&amp;$E$15&amp;")="&amp;F176&amp;" AND LocalMinute("&amp;$E$15&amp;")="&amp;G176&amp;"))", "Bar", "", "Close", "5", "0", "", "", "","FALSE","T"))</f>
        <v/>
      </c>
      <c r="V176" s="115" t="str">
        <f>IF(O176=1,"",RTD("cqg.rtd",,"StudyData", "(Vol("&amp;$E$16&amp;")when  (LocalYear("&amp;$E$16&amp;")="&amp;$D$5&amp;" AND LocalMonth("&amp;$E$16&amp;")="&amp;$C$5&amp;" AND LocalDay("&amp;$E$16&amp;")="&amp;$B$5&amp;" AND LocalHour("&amp;$E$16&amp;")="&amp;F176&amp;" AND LocalMinute("&amp;$E$16&amp;")="&amp;G176&amp;"))", "Bar", "", "Close", "5", "0", "", "", "","FALSE","T"))</f>
        <v/>
      </c>
      <c r="W176" s="115" t="str">
        <f>IF(O176=1,"",RTD("cqg.rtd",,"StudyData", "(Vol("&amp;$E$17&amp;")when  (LocalYear("&amp;$E$17&amp;")="&amp;$D$6&amp;" AND LocalMonth("&amp;$E$17&amp;")="&amp;$C$6&amp;" AND LocalDay("&amp;$E$17&amp;")="&amp;$B$6&amp;" AND LocalHour("&amp;$E$17&amp;")="&amp;F176&amp;" AND LocalMinute("&amp;$E$17&amp;")="&amp;G176&amp;"))", "Bar", "", "Close", "5", "0", "", "", "","FALSE","T"))</f>
        <v/>
      </c>
      <c r="X176" s="115" t="str">
        <f>IF(O176=1,"",RTD("cqg.rtd",,"StudyData", "(Vol("&amp;$E$18&amp;")when  (LocalYear("&amp;$E$18&amp;")="&amp;$D$7&amp;" AND LocalMonth("&amp;$E$18&amp;")="&amp;$C$7&amp;" AND LocalDay("&amp;$E$18&amp;")="&amp;$B$7&amp;" AND LocalHour("&amp;$E$18&amp;")="&amp;F176&amp;" AND LocalMinute("&amp;$E$18&amp;")="&amp;G176&amp;"))", "Bar", "", "Close", "5", "0", "", "", "","FALSE","T"))</f>
        <v/>
      </c>
      <c r="Y176" s="115" t="str">
        <f>IF(O176=1,"",RTD("cqg.rtd",,"StudyData", "(Vol("&amp;$E$19&amp;")when  (LocalYear("&amp;$E$19&amp;")="&amp;$D$8&amp;" AND LocalMonth("&amp;$E$19&amp;")="&amp;$C$8&amp;" AND LocalDay("&amp;$E$19&amp;")="&amp;$B$8&amp;" AND LocalHour("&amp;$E$19&amp;")="&amp;F176&amp;" AND LocalMinute("&amp;$E$19&amp;")="&amp;G176&amp;"))", "Bar", "", "Close", "5", "0", "", "", "","FALSE","T"))</f>
        <v/>
      </c>
      <c r="Z176" s="115" t="str">
        <f>IF(O176=1,"",RTD("cqg.rtd",,"StudyData", "(Vol("&amp;$E$20&amp;")when  (LocalYear("&amp;$E$20&amp;")="&amp;$D$9&amp;" AND LocalMonth("&amp;$E$20&amp;")="&amp;$C$9&amp;" AND LocalDay("&amp;$E$20&amp;")="&amp;$B$9&amp;" AND LocalHour("&amp;$E$20&amp;")="&amp;F176&amp;" AND LocalMinute("&amp;$E$20&amp;")="&amp;G176&amp;"))", "Bar", "", "Close", "5", "0", "", "", "","FALSE","T"))</f>
        <v/>
      </c>
      <c r="AA176" s="115" t="str">
        <f>IF(O176=1,"",RTD("cqg.rtd",,"StudyData", "(Vol("&amp;$E$21&amp;")when  (LocalYear("&amp;$E$21&amp;")="&amp;$D$10&amp;" AND LocalMonth("&amp;$E$21&amp;")="&amp;$C$10&amp;" AND LocalDay("&amp;$E$21&amp;")="&amp;$B$10&amp;" AND LocalHour("&amp;$E$21&amp;")="&amp;F176&amp;" AND LocalMinute("&amp;$E$21&amp;")="&amp;G176&amp;"))", "Bar", "", "Close", "5", "0", "", "", "","FALSE","T"))</f>
        <v/>
      </c>
      <c r="AB176" s="115" t="str">
        <f>IF(O176=1,"",RTD("cqg.rtd",,"StudyData", "(Vol("&amp;$E$21&amp;")when  (LocalYear("&amp;$E$21&amp;")="&amp;$D$11&amp;" AND LocalMonth("&amp;$E$21&amp;")="&amp;$C$11&amp;" AND LocalDay("&amp;$E$21&amp;")="&amp;$B$11&amp;" AND LocalHour("&amp;$E$21&amp;")="&amp;F176&amp;" AND LocalMinute("&amp;$E$21&amp;")="&amp;G176&amp;"))", "Bar", "", "Close", "5", "0", "", "", "","FALSE","T"))</f>
        <v/>
      </c>
      <c r="AC176" s="116" t="str">
        <f t="shared" si="23"/>
        <v/>
      </c>
      <c r="AE176" s="115" t="str">
        <f ca="1">IF($R176=1,SUM($S$1:S176),"")</f>
        <v/>
      </c>
      <c r="AF176" s="115" t="str">
        <f ca="1">IF($R176=1,SUM($T$1:T176),"")</f>
        <v/>
      </c>
      <c r="AG176" s="115" t="str">
        <f ca="1">IF($R176=1,SUM($U$1:U176),"")</f>
        <v/>
      </c>
      <c r="AH176" s="115" t="str">
        <f ca="1">IF($R176=1,SUM($V$1:V176),"")</f>
        <v/>
      </c>
      <c r="AI176" s="115" t="str">
        <f ca="1">IF($R176=1,SUM($W$1:W176),"")</f>
        <v/>
      </c>
      <c r="AJ176" s="115" t="str">
        <f ca="1">IF($R176=1,SUM($X$1:X176),"")</f>
        <v/>
      </c>
      <c r="AK176" s="115" t="str">
        <f ca="1">IF($R176=1,SUM($Y$1:Y176),"")</f>
        <v/>
      </c>
      <c r="AL176" s="115" t="str">
        <f ca="1">IF($R176=1,SUM($Z$1:Z176),"")</f>
        <v/>
      </c>
      <c r="AM176" s="115" t="str">
        <f ca="1">IF($R176=1,SUM($AA$1:AA176),"")</f>
        <v/>
      </c>
      <c r="AN176" s="115" t="str">
        <f ca="1">IF($R176=1,SUM($AB$1:AB176),"")</f>
        <v/>
      </c>
      <c r="AO176" s="115" t="str">
        <f ca="1">IF($R176=1,SUM($AC$1:AC176),"")</f>
        <v/>
      </c>
      <c r="AQ176" s="120" t="str">
        <f t="shared" si="28"/>
        <v>21:55</v>
      </c>
    </row>
    <row r="177" spans="6:43" x14ac:dyDescent="0.3">
      <c r="F177" s="115">
        <f t="shared" si="29"/>
        <v>22</v>
      </c>
      <c r="G177" s="117" t="str">
        <f t="shared" si="24"/>
        <v>00</v>
      </c>
      <c r="H177" s="118">
        <f t="shared" si="25"/>
        <v>0.91666666666666663</v>
      </c>
      <c r="K177" s="116" t="str">
        <f xml:space="preserve"> IF(O177=1,"",RTD("cqg.rtd",,"StudyData",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/>
      </c>
      <c r="L177" s="116" t="e">
        <f>IF(K177="",NA(),RTD("cqg.rtd",,"StudyData", "(Vol("&amp;$E$12&amp;")when  (LocalYear("&amp;$E$12&amp;")="&amp;$D$1&amp;" AND LocalMonth("&amp;$E$12&amp;")="&amp;$C$1&amp;" AND LocalDay("&amp;$E$12&amp;")="&amp;$B$1&amp;" AND LocalHour("&amp;$E$12&amp;")="&amp;F177&amp;" AND LocalMinute("&amp;$E$12&amp;")="&amp;G177&amp;"))", "Bar", "", "Close", "5", "0", "", "", "","FALSE","T"))</f>
        <v>#N/A</v>
      </c>
      <c r="O177" s="115">
        <f t="shared" si="26"/>
        <v>1</v>
      </c>
      <c r="R177" s="115">
        <f t="shared" ca="1" si="27"/>
        <v>1.1409999999999845</v>
      </c>
      <c r="S177" s="115" t="str">
        <f>IF(O177=1,"",RTD("cqg.rtd",,"StudyData", "(Vol("&amp;$E$13&amp;")when  (LocalYear("&amp;$E$13&amp;")="&amp;$D$2&amp;" AND LocalMonth("&amp;$E$13&amp;")="&amp;$C$2&amp;" AND LocalDay("&amp;$E$13&amp;")="&amp;$B$2&amp;" AND LocalHour("&amp;$E$13&amp;")="&amp;F177&amp;" AND LocalMinute("&amp;$E$13&amp;")="&amp;G177&amp;"))", "Bar", "", "Close", "5", "0", "", "", "","FALSE","T"))</f>
        <v/>
      </c>
      <c r="T177" s="115" t="str">
        <f>IF(O177=1,"",RTD("cqg.rtd",,"StudyData", "(Vol("&amp;$E$14&amp;")when  (LocalYear("&amp;$E$14&amp;")="&amp;$D$3&amp;" AND LocalMonth("&amp;$E$14&amp;")="&amp;$C$3&amp;" AND LocalDay("&amp;$E$14&amp;")="&amp;$B$3&amp;" AND LocalHour("&amp;$E$14&amp;")="&amp;F177&amp;" AND LocalMinute("&amp;$E$14&amp;")="&amp;G177&amp;"))", "Bar", "", "Close", "5", "0", "", "", "","FALSE","T"))</f>
        <v/>
      </c>
      <c r="U177" s="115" t="str">
        <f>IF(O177=1,"",RTD("cqg.rtd",,"StudyData", "(Vol("&amp;$E$15&amp;")when  (LocalYear("&amp;$E$15&amp;")="&amp;$D$4&amp;" AND LocalMonth("&amp;$E$15&amp;")="&amp;$C$4&amp;" AND LocalDay("&amp;$E$15&amp;")="&amp;$B$4&amp;" AND LocalHour("&amp;$E$15&amp;")="&amp;F177&amp;" AND LocalMinute("&amp;$E$15&amp;")="&amp;G177&amp;"))", "Bar", "", "Close", "5", "0", "", "", "","FALSE","T"))</f>
        <v/>
      </c>
      <c r="V177" s="115" t="str">
        <f>IF(O177=1,"",RTD("cqg.rtd",,"StudyData", "(Vol("&amp;$E$16&amp;")when  (LocalYear("&amp;$E$16&amp;")="&amp;$D$5&amp;" AND LocalMonth("&amp;$E$16&amp;")="&amp;$C$5&amp;" AND LocalDay("&amp;$E$16&amp;")="&amp;$B$5&amp;" AND LocalHour("&amp;$E$16&amp;")="&amp;F177&amp;" AND LocalMinute("&amp;$E$16&amp;")="&amp;G177&amp;"))", "Bar", "", "Close", "5", "0", "", "", "","FALSE","T"))</f>
        <v/>
      </c>
      <c r="W177" s="115" t="str">
        <f>IF(O177=1,"",RTD("cqg.rtd",,"StudyData", "(Vol("&amp;$E$17&amp;")when  (LocalYear("&amp;$E$17&amp;")="&amp;$D$6&amp;" AND LocalMonth("&amp;$E$17&amp;")="&amp;$C$6&amp;" AND LocalDay("&amp;$E$17&amp;")="&amp;$B$6&amp;" AND LocalHour("&amp;$E$17&amp;")="&amp;F177&amp;" AND LocalMinute("&amp;$E$17&amp;")="&amp;G177&amp;"))", "Bar", "", "Close", "5", "0", "", "", "","FALSE","T"))</f>
        <v/>
      </c>
      <c r="X177" s="115" t="str">
        <f>IF(O177=1,"",RTD("cqg.rtd",,"StudyData", "(Vol("&amp;$E$18&amp;")when  (LocalYear("&amp;$E$18&amp;")="&amp;$D$7&amp;" AND LocalMonth("&amp;$E$18&amp;")="&amp;$C$7&amp;" AND LocalDay("&amp;$E$18&amp;")="&amp;$B$7&amp;" AND LocalHour("&amp;$E$18&amp;")="&amp;F177&amp;" AND LocalMinute("&amp;$E$18&amp;")="&amp;G177&amp;"))", "Bar", "", "Close", "5", "0", "", "", "","FALSE","T"))</f>
        <v/>
      </c>
      <c r="Y177" s="115" t="str">
        <f>IF(O177=1,"",RTD("cqg.rtd",,"StudyData", "(Vol("&amp;$E$19&amp;")when  (LocalYear("&amp;$E$19&amp;")="&amp;$D$8&amp;" AND LocalMonth("&amp;$E$19&amp;")="&amp;$C$8&amp;" AND LocalDay("&amp;$E$19&amp;")="&amp;$B$8&amp;" AND LocalHour("&amp;$E$19&amp;")="&amp;F177&amp;" AND LocalMinute("&amp;$E$19&amp;")="&amp;G177&amp;"))", "Bar", "", "Close", "5", "0", "", "", "","FALSE","T"))</f>
        <v/>
      </c>
      <c r="Z177" s="115" t="str">
        <f>IF(O177=1,"",RTD("cqg.rtd",,"StudyData", "(Vol("&amp;$E$20&amp;")when  (LocalYear("&amp;$E$20&amp;")="&amp;$D$9&amp;" AND LocalMonth("&amp;$E$20&amp;")="&amp;$C$9&amp;" AND LocalDay("&amp;$E$20&amp;")="&amp;$B$9&amp;" AND LocalHour("&amp;$E$20&amp;")="&amp;F177&amp;" AND LocalMinute("&amp;$E$20&amp;")="&amp;G177&amp;"))", "Bar", "", "Close", "5", "0", "", "", "","FALSE","T"))</f>
        <v/>
      </c>
      <c r="AA177" s="115" t="str">
        <f>IF(O177=1,"",RTD("cqg.rtd",,"StudyData", "(Vol("&amp;$E$21&amp;")when  (LocalYear("&amp;$E$21&amp;")="&amp;$D$10&amp;" AND LocalMonth("&amp;$E$21&amp;")="&amp;$C$10&amp;" AND LocalDay("&amp;$E$21&amp;")="&amp;$B$10&amp;" AND LocalHour("&amp;$E$21&amp;")="&amp;F177&amp;" AND LocalMinute("&amp;$E$21&amp;")="&amp;G177&amp;"))", "Bar", "", "Close", "5", "0", "", "", "","FALSE","T"))</f>
        <v/>
      </c>
      <c r="AB177" s="115" t="str">
        <f>IF(O177=1,"",RTD("cqg.rtd",,"StudyData", "(Vol("&amp;$E$21&amp;")when  (LocalYear("&amp;$E$21&amp;")="&amp;$D$11&amp;" AND LocalMonth("&amp;$E$21&amp;")="&amp;$C$11&amp;" AND LocalDay("&amp;$E$21&amp;")="&amp;$B$11&amp;" AND LocalHour("&amp;$E$21&amp;")="&amp;F177&amp;" AND LocalMinute("&amp;$E$21&amp;")="&amp;G177&amp;"))", "Bar", "", "Close", "5", "0", "", "", "","FALSE","T"))</f>
        <v/>
      </c>
      <c r="AC177" s="116" t="str">
        <f t="shared" si="23"/>
        <v/>
      </c>
      <c r="AE177" s="115" t="str">
        <f ca="1">IF($R177=1,SUM($S$1:S177),"")</f>
        <v/>
      </c>
      <c r="AF177" s="115" t="str">
        <f ca="1">IF($R177=1,SUM($T$1:T177),"")</f>
        <v/>
      </c>
      <c r="AG177" s="115" t="str">
        <f ca="1">IF($R177=1,SUM($U$1:U177),"")</f>
        <v/>
      </c>
      <c r="AH177" s="115" t="str">
        <f ca="1">IF($R177=1,SUM($V$1:V177),"")</f>
        <v/>
      </c>
      <c r="AI177" s="115" t="str">
        <f ca="1">IF($R177=1,SUM($W$1:W177),"")</f>
        <v/>
      </c>
      <c r="AJ177" s="115" t="str">
        <f ca="1">IF($R177=1,SUM($X$1:X177),"")</f>
        <v/>
      </c>
      <c r="AK177" s="115" t="str">
        <f ca="1">IF($R177=1,SUM($Y$1:Y177),"")</f>
        <v/>
      </c>
      <c r="AL177" s="115" t="str">
        <f ca="1">IF($R177=1,SUM($Z$1:Z177),"")</f>
        <v/>
      </c>
      <c r="AM177" s="115" t="str">
        <f ca="1">IF($R177=1,SUM($AA$1:AA177),"")</f>
        <v/>
      </c>
      <c r="AN177" s="115" t="str">
        <f ca="1">IF($R177=1,SUM($AB$1:AB177),"")</f>
        <v/>
      </c>
      <c r="AO177" s="115" t="str">
        <f ca="1">IF($R177=1,SUM($AC$1:AC177),"")</f>
        <v/>
      </c>
      <c r="AQ177" s="120" t="str">
        <f t="shared" si="28"/>
        <v>22:00</v>
      </c>
    </row>
    <row r="178" spans="6:43" x14ac:dyDescent="0.3">
      <c r="F178" s="115">
        <f t="shared" si="29"/>
        <v>22</v>
      </c>
      <c r="G178" s="117" t="str">
        <f t="shared" si="24"/>
        <v>05</v>
      </c>
      <c r="H178" s="118">
        <f t="shared" si="25"/>
        <v>0.92013888888888884</v>
      </c>
      <c r="K178" s="116" t="str">
        <f xml:space="preserve"> IF(O178=1,"",RTD("cqg.rtd",,"StudyData",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/>
      </c>
      <c r="L178" s="116" t="e">
        <f>IF(K178="",NA(),RTD("cqg.rtd",,"StudyData", "(Vol("&amp;$E$12&amp;")when  (LocalYear("&amp;$E$12&amp;")="&amp;$D$1&amp;" AND LocalMonth("&amp;$E$12&amp;")="&amp;$C$1&amp;" AND LocalDay("&amp;$E$12&amp;")="&amp;$B$1&amp;" AND LocalHour("&amp;$E$12&amp;")="&amp;F178&amp;" AND LocalMinute("&amp;$E$12&amp;")="&amp;G178&amp;"))", "Bar", "", "Close", "5", "0", "", "", "","FALSE","T"))</f>
        <v>#N/A</v>
      </c>
      <c r="O178" s="115">
        <f t="shared" si="26"/>
        <v>1</v>
      </c>
      <c r="R178" s="115">
        <f t="shared" ca="1" si="27"/>
        <v>1.1419999999999844</v>
      </c>
      <c r="S178" s="115" t="str">
        <f>IF(O178=1,"",RTD("cqg.rtd",,"StudyData", "(Vol("&amp;$E$13&amp;")when  (LocalYear("&amp;$E$13&amp;")="&amp;$D$2&amp;" AND LocalMonth("&amp;$E$13&amp;")="&amp;$C$2&amp;" AND LocalDay("&amp;$E$13&amp;")="&amp;$B$2&amp;" AND LocalHour("&amp;$E$13&amp;")="&amp;F178&amp;" AND LocalMinute("&amp;$E$13&amp;")="&amp;G178&amp;"))", "Bar", "", "Close", "5", "0", "", "", "","FALSE","T"))</f>
        <v/>
      </c>
      <c r="T178" s="115" t="str">
        <f>IF(O178=1,"",RTD("cqg.rtd",,"StudyData", "(Vol("&amp;$E$14&amp;")when  (LocalYear("&amp;$E$14&amp;")="&amp;$D$3&amp;" AND LocalMonth("&amp;$E$14&amp;")="&amp;$C$3&amp;" AND LocalDay("&amp;$E$14&amp;")="&amp;$B$3&amp;" AND LocalHour("&amp;$E$14&amp;")="&amp;F178&amp;" AND LocalMinute("&amp;$E$14&amp;")="&amp;G178&amp;"))", "Bar", "", "Close", "5", "0", "", "", "","FALSE","T"))</f>
        <v/>
      </c>
      <c r="U178" s="115" t="str">
        <f>IF(O178=1,"",RTD("cqg.rtd",,"StudyData", "(Vol("&amp;$E$15&amp;")when  (LocalYear("&amp;$E$15&amp;")="&amp;$D$4&amp;" AND LocalMonth("&amp;$E$15&amp;")="&amp;$C$4&amp;" AND LocalDay("&amp;$E$15&amp;")="&amp;$B$4&amp;" AND LocalHour("&amp;$E$15&amp;")="&amp;F178&amp;" AND LocalMinute("&amp;$E$15&amp;")="&amp;G178&amp;"))", "Bar", "", "Close", "5", "0", "", "", "","FALSE","T"))</f>
        <v/>
      </c>
      <c r="V178" s="115" t="str">
        <f>IF(O178=1,"",RTD("cqg.rtd",,"StudyData", "(Vol("&amp;$E$16&amp;")when  (LocalYear("&amp;$E$16&amp;")="&amp;$D$5&amp;" AND LocalMonth("&amp;$E$16&amp;")="&amp;$C$5&amp;" AND LocalDay("&amp;$E$16&amp;")="&amp;$B$5&amp;" AND LocalHour("&amp;$E$16&amp;")="&amp;F178&amp;" AND LocalMinute("&amp;$E$16&amp;")="&amp;G178&amp;"))", "Bar", "", "Close", "5", "0", "", "", "","FALSE","T"))</f>
        <v/>
      </c>
      <c r="W178" s="115" t="str">
        <f>IF(O178=1,"",RTD("cqg.rtd",,"StudyData", "(Vol("&amp;$E$17&amp;")when  (LocalYear("&amp;$E$17&amp;")="&amp;$D$6&amp;" AND LocalMonth("&amp;$E$17&amp;")="&amp;$C$6&amp;" AND LocalDay("&amp;$E$17&amp;")="&amp;$B$6&amp;" AND LocalHour("&amp;$E$17&amp;")="&amp;F178&amp;" AND LocalMinute("&amp;$E$17&amp;")="&amp;G178&amp;"))", "Bar", "", "Close", "5", "0", "", "", "","FALSE","T"))</f>
        <v/>
      </c>
      <c r="X178" s="115" t="str">
        <f>IF(O178=1,"",RTD("cqg.rtd",,"StudyData", "(Vol("&amp;$E$18&amp;")when  (LocalYear("&amp;$E$18&amp;")="&amp;$D$7&amp;" AND LocalMonth("&amp;$E$18&amp;")="&amp;$C$7&amp;" AND LocalDay("&amp;$E$18&amp;")="&amp;$B$7&amp;" AND LocalHour("&amp;$E$18&amp;")="&amp;F178&amp;" AND LocalMinute("&amp;$E$18&amp;")="&amp;G178&amp;"))", "Bar", "", "Close", "5", "0", "", "", "","FALSE","T"))</f>
        <v/>
      </c>
      <c r="Y178" s="115" t="str">
        <f>IF(O178=1,"",RTD("cqg.rtd",,"StudyData", "(Vol("&amp;$E$19&amp;")when  (LocalYear("&amp;$E$19&amp;")="&amp;$D$8&amp;" AND LocalMonth("&amp;$E$19&amp;")="&amp;$C$8&amp;" AND LocalDay("&amp;$E$19&amp;")="&amp;$B$8&amp;" AND LocalHour("&amp;$E$19&amp;")="&amp;F178&amp;" AND LocalMinute("&amp;$E$19&amp;")="&amp;G178&amp;"))", "Bar", "", "Close", "5", "0", "", "", "","FALSE","T"))</f>
        <v/>
      </c>
      <c r="Z178" s="115" t="str">
        <f>IF(O178=1,"",RTD("cqg.rtd",,"StudyData", "(Vol("&amp;$E$20&amp;")when  (LocalYear("&amp;$E$20&amp;")="&amp;$D$9&amp;" AND LocalMonth("&amp;$E$20&amp;")="&amp;$C$9&amp;" AND LocalDay("&amp;$E$20&amp;")="&amp;$B$9&amp;" AND LocalHour("&amp;$E$20&amp;")="&amp;F178&amp;" AND LocalMinute("&amp;$E$20&amp;")="&amp;G178&amp;"))", "Bar", "", "Close", "5", "0", "", "", "","FALSE","T"))</f>
        <v/>
      </c>
      <c r="AA178" s="115" t="str">
        <f>IF(O178=1,"",RTD("cqg.rtd",,"StudyData", "(Vol("&amp;$E$21&amp;")when  (LocalYear("&amp;$E$21&amp;")="&amp;$D$10&amp;" AND LocalMonth("&amp;$E$21&amp;")="&amp;$C$10&amp;" AND LocalDay("&amp;$E$21&amp;")="&amp;$B$10&amp;" AND LocalHour("&amp;$E$21&amp;")="&amp;F178&amp;" AND LocalMinute("&amp;$E$21&amp;")="&amp;G178&amp;"))", "Bar", "", "Close", "5", "0", "", "", "","FALSE","T"))</f>
        <v/>
      </c>
      <c r="AB178" s="115" t="str">
        <f>IF(O178=1,"",RTD("cqg.rtd",,"StudyData", "(Vol("&amp;$E$21&amp;")when  (LocalYear("&amp;$E$21&amp;")="&amp;$D$11&amp;" AND LocalMonth("&amp;$E$21&amp;")="&amp;$C$11&amp;" AND LocalDay("&amp;$E$21&amp;")="&amp;$B$11&amp;" AND LocalHour("&amp;$E$21&amp;")="&amp;F178&amp;" AND LocalMinute("&amp;$E$21&amp;")="&amp;G178&amp;"))", "Bar", "", "Close", "5", "0", "", "", "","FALSE","T"))</f>
        <v/>
      </c>
      <c r="AC178" s="116" t="str">
        <f t="shared" si="23"/>
        <v/>
      </c>
      <c r="AE178" s="115" t="str">
        <f ca="1">IF($R178=1,SUM($S$1:S178),"")</f>
        <v/>
      </c>
      <c r="AF178" s="115" t="str">
        <f ca="1">IF($R178=1,SUM($T$1:T178),"")</f>
        <v/>
      </c>
      <c r="AG178" s="115" t="str">
        <f ca="1">IF($R178=1,SUM($U$1:U178),"")</f>
        <v/>
      </c>
      <c r="AH178" s="115" t="str">
        <f ca="1">IF($R178=1,SUM($V$1:V178),"")</f>
        <v/>
      </c>
      <c r="AI178" s="115" t="str">
        <f ca="1">IF($R178=1,SUM($W$1:W178),"")</f>
        <v/>
      </c>
      <c r="AJ178" s="115" t="str">
        <f ca="1">IF($R178=1,SUM($X$1:X178),"")</f>
        <v/>
      </c>
      <c r="AK178" s="115" t="str">
        <f ca="1">IF($R178=1,SUM($Y$1:Y178),"")</f>
        <v/>
      </c>
      <c r="AL178" s="115" t="str">
        <f ca="1">IF($R178=1,SUM($Z$1:Z178),"")</f>
        <v/>
      </c>
      <c r="AM178" s="115" t="str">
        <f ca="1">IF($R178=1,SUM($AA$1:AA178),"")</f>
        <v/>
      </c>
      <c r="AN178" s="115" t="str">
        <f ca="1">IF($R178=1,SUM($AB$1:AB178),"")</f>
        <v/>
      </c>
      <c r="AO178" s="115" t="str">
        <f ca="1">IF($R178=1,SUM($AC$1:AC178),"")</f>
        <v/>
      </c>
      <c r="AQ178" s="120" t="str">
        <f t="shared" si="28"/>
        <v>22:05</v>
      </c>
    </row>
    <row r="179" spans="6:43" x14ac:dyDescent="0.3">
      <c r="F179" s="115">
        <f t="shared" si="29"/>
        <v>22</v>
      </c>
      <c r="G179" s="117">
        <f t="shared" si="24"/>
        <v>10</v>
      </c>
      <c r="H179" s="118">
        <f t="shared" si="25"/>
        <v>0.92361111111111116</v>
      </c>
      <c r="K179" s="116" t="str">
        <f xml:space="preserve"> IF(O179=1,"",RTD("cqg.rtd",,"StudyData",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/>
      </c>
      <c r="L179" s="116" t="e">
        <f>IF(K179="",NA(),RTD("cqg.rtd",,"StudyData", "(Vol("&amp;$E$12&amp;")when  (LocalYear("&amp;$E$12&amp;")="&amp;$D$1&amp;" AND LocalMonth("&amp;$E$12&amp;")="&amp;$C$1&amp;" AND LocalDay("&amp;$E$12&amp;")="&amp;$B$1&amp;" AND LocalHour("&amp;$E$12&amp;")="&amp;F179&amp;" AND LocalMinute("&amp;$E$12&amp;")="&amp;G179&amp;"))", "Bar", "", "Close", "5", "0", "", "", "","FALSE","T"))</f>
        <v>#N/A</v>
      </c>
      <c r="O179" s="115">
        <f t="shared" si="26"/>
        <v>1</v>
      </c>
      <c r="R179" s="115">
        <f t="shared" ca="1" si="27"/>
        <v>1.1429999999999843</v>
      </c>
      <c r="S179" s="115" t="str">
        <f>IF(O179=1,"",RTD("cqg.rtd",,"StudyData", "(Vol("&amp;$E$13&amp;")when  (LocalYear("&amp;$E$13&amp;")="&amp;$D$2&amp;" AND LocalMonth("&amp;$E$13&amp;")="&amp;$C$2&amp;" AND LocalDay("&amp;$E$13&amp;")="&amp;$B$2&amp;" AND LocalHour("&amp;$E$13&amp;")="&amp;F179&amp;" AND LocalMinute("&amp;$E$13&amp;")="&amp;G179&amp;"))", "Bar", "", "Close", "5", "0", "", "", "","FALSE","T"))</f>
        <v/>
      </c>
      <c r="T179" s="115" t="str">
        <f>IF(O179=1,"",RTD("cqg.rtd",,"StudyData", "(Vol("&amp;$E$14&amp;")when  (LocalYear("&amp;$E$14&amp;")="&amp;$D$3&amp;" AND LocalMonth("&amp;$E$14&amp;")="&amp;$C$3&amp;" AND LocalDay("&amp;$E$14&amp;")="&amp;$B$3&amp;" AND LocalHour("&amp;$E$14&amp;")="&amp;F179&amp;" AND LocalMinute("&amp;$E$14&amp;")="&amp;G179&amp;"))", "Bar", "", "Close", "5", "0", "", "", "","FALSE","T"))</f>
        <v/>
      </c>
      <c r="U179" s="115" t="str">
        <f>IF(O179=1,"",RTD("cqg.rtd",,"StudyData", "(Vol("&amp;$E$15&amp;")when  (LocalYear("&amp;$E$15&amp;")="&amp;$D$4&amp;" AND LocalMonth("&amp;$E$15&amp;")="&amp;$C$4&amp;" AND LocalDay("&amp;$E$15&amp;")="&amp;$B$4&amp;" AND LocalHour("&amp;$E$15&amp;")="&amp;F179&amp;" AND LocalMinute("&amp;$E$15&amp;")="&amp;G179&amp;"))", "Bar", "", "Close", "5", "0", "", "", "","FALSE","T"))</f>
        <v/>
      </c>
      <c r="V179" s="115" t="str">
        <f>IF(O179=1,"",RTD("cqg.rtd",,"StudyData", "(Vol("&amp;$E$16&amp;")when  (LocalYear("&amp;$E$16&amp;")="&amp;$D$5&amp;" AND LocalMonth("&amp;$E$16&amp;")="&amp;$C$5&amp;" AND LocalDay("&amp;$E$16&amp;")="&amp;$B$5&amp;" AND LocalHour("&amp;$E$16&amp;")="&amp;F179&amp;" AND LocalMinute("&amp;$E$16&amp;")="&amp;G179&amp;"))", "Bar", "", "Close", "5", "0", "", "", "","FALSE","T"))</f>
        <v/>
      </c>
      <c r="W179" s="115" t="str">
        <f>IF(O179=1,"",RTD("cqg.rtd",,"StudyData", "(Vol("&amp;$E$17&amp;")when  (LocalYear("&amp;$E$17&amp;")="&amp;$D$6&amp;" AND LocalMonth("&amp;$E$17&amp;")="&amp;$C$6&amp;" AND LocalDay("&amp;$E$17&amp;")="&amp;$B$6&amp;" AND LocalHour("&amp;$E$17&amp;")="&amp;F179&amp;" AND LocalMinute("&amp;$E$17&amp;")="&amp;G179&amp;"))", "Bar", "", "Close", "5", "0", "", "", "","FALSE","T"))</f>
        <v/>
      </c>
      <c r="X179" s="115" t="str">
        <f>IF(O179=1,"",RTD("cqg.rtd",,"StudyData", "(Vol("&amp;$E$18&amp;")when  (LocalYear("&amp;$E$18&amp;")="&amp;$D$7&amp;" AND LocalMonth("&amp;$E$18&amp;")="&amp;$C$7&amp;" AND LocalDay("&amp;$E$18&amp;")="&amp;$B$7&amp;" AND LocalHour("&amp;$E$18&amp;")="&amp;F179&amp;" AND LocalMinute("&amp;$E$18&amp;")="&amp;G179&amp;"))", "Bar", "", "Close", "5", "0", "", "", "","FALSE","T"))</f>
        <v/>
      </c>
      <c r="Y179" s="115" t="str">
        <f>IF(O179=1,"",RTD("cqg.rtd",,"StudyData", "(Vol("&amp;$E$19&amp;")when  (LocalYear("&amp;$E$19&amp;")="&amp;$D$8&amp;" AND LocalMonth("&amp;$E$19&amp;")="&amp;$C$8&amp;" AND LocalDay("&amp;$E$19&amp;")="&amp;$B$8&amp;" AND LocalHour("&amp;$E$19&amp;")="&amp;F179&amp;" AND LocalMinute("&amp;$E$19&amp;")="&amp;G179&amp;"))", "Bar", "", "Close", "5", "0", "", "", "","FALSE","T"))</f>
        <v/>
      </c>
      <c r="Z179" s="115" t="str">
        <f>IF(O179=1,"",RTD("cqg.rtd",,"StudyData", "(Vol("&amp;$E$20&amp;")when  (LocalYear("&amp;$E$20&amp;")="&amp;$D$9&amp;" AND LocalMonth("&amp;$E$20&amp;")="&amp;$C$9&amp;" AND LocalDay("&amp;$E$20&amp;")="&amp;$B$9&amp;" AND LocalHour("&amp;$E$20&amp;")="&amp;F179&amp;" AND LocalMinute("&amp;$E$20&amp;")="&amp;G179&amp;"))", "Bar", "", "Close", "5", "0", "", "", "","FALSE","T"))</f>
        <v/>
      </c>
      <c r="AA179" s="115" t="str">
        <f>IF(O179=1,"",RTD("cqg.rtd",,"StudyData", "(Vol("&amp;$E$21&amp;")when  (LocalYear("&amp;$E$21&amp;")="&amp;$D$10&amp;" AND LocalMonth("&amp;$E$21&amp;")="&amp;$C$10&amp;" AND LocalDay("&amp;$E$21&amp;")="&amp;$B$10&amp;" AND LocalHour("&amp;$E$21&amp;")="&amp;F179&amp;" AND LocalMinute("&amp;$E$21&amp;")="&amp;G179&amp;"))", "Bar", "", "Close", "5", "0", "", "", "","FALSE","T"))</f>
        <v/>
      </c>
      <c r="AB179" s="115" t="str">
        <f>IF(O179=1,"",RTD("cqg.rtd",,"StudyData", "(Vol("&amp;$E$21&amp;")when  (LocalYear("&amp;$E$21&amp;")="&amp;$D$11&amp;" AND LocalMonth("&amp;$E$21&amp;")="&amp;$C$11&amp;" AND LocalDay("&amp;$E$21&amp;")="&amp;$B$11&amp;" AND LocalHour("&amp;$E$21&amp;")="&amp;F179&amp;" AND LocalMinute("&amp;$E$21&amp;")="&amp;G179&amp;"))", "Bar", "", "Close", "5", "0", "", "", "","FALSE","T"))</f>
        <v/>
      </c>
      <c r="AC179" s="116" t="str">
        <f t="shared" si="23"/>
        <v/>
      </c>
      <c r="AE179" s="115" t="str">
        <f ca="1">IF($R179=1,SUM($S$1:S179),"")</f>
        <v/>
      </c>
      <c r="AF179" s="115" t="str">
        <f ca="1">IF($R179=1,SUM($T$1:T179),"")</f>
        <v/>
      </c>
      <c r="AG179" s="115" t="str">
        <f ca="1">IF($R179=1,SUM($U$1:U179),"")</f>
        <v/>
      </c>
      <c r="AH179" s="115" t="str">
        <f ca="1">IF($R179=1,SUM($V$1:V179),"")</f>
        <v/>
      </c>
      <c r="AI179" s="115" t="str">
        <f ca="1">IF($R179=1,SUM($W$1:W179),"")</f>
        <v/>
      </c>
      <c r="AJ179" s="115" t="str">
        <f ca="1">IF($R179=1,SUM($X$1:X179),"")</f>
        <v/>
      </c>
      <c r="AK179" s="115" t="str">
        <f ca="1">IF($R179=1,SUM($Y$1:Y179),"")</f>
        <v/>
      </c>
      <c r="AL179" s="115" t="str">
        <f ca="1">IF($R179=1,SUM($Z$1:Z179),"")</f>
        <v/>
      </c>
      <c r="AM179" s="115" t="str">
        <f ca="1">IF($R179=1,SUM($AA$1:AA179),"")</f>
        <v/>
      </c>
      <c r="AN179" s="115" t="str">
        <f ca="1">IF($R179=1,SUM($AB$1:AB179),"")</f>
        <v/>
      </c>
      <c r="AO179" s="115" t="str">
        <f ca="1">IF($R179=1,SUM($AC$1:AC179),"")</f>
        <v/>
      </c>
      <c r="AQ179" s="120" t="str">
        <f t="shared" si="28"/>
        <v>22:10</v>
      </c>
    </row>
    <row r="180" spans="6:43" x14ac:dyDescent="0.3">
      <c r="F180" s="115">
        <f t="shared" si="29"/>
        <v>22</v>
      </c>
      <c r="G180" s="117">
        <f t="shared" si="24"/>
        <v>15</v>
      </c>
      <c r="H180" s="118">
        <f t="shared" si="25"/>
        <v>0.92708333333333337</v>
      </c>
      <c r="K180" s="116" t="str">
        <f xml:space="preserve"> IF(O180=1,"",RTD("cqg.rtd",,"StudyData",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/>
      </c>
      <c r="L180" s="116" t="e">
        <f>IF(K180="",NA(),RTD("cqg.rtd",,"StudyData", "(Vol("&amp;$E$12&amp;")when  (LocalYear("&amp;$E$12&amp;")="&amp;$D$1&amp;" AND LocalMonth("&amp;$E$12&amp;")="&amp;$C$1&amp;" AND LocalDay("&amp;$E$12&amp;")="&amp;$B$1&amp;" AND LocalHour("&amp;$E$12&amp;")="&amp;F180&amp;" AND LocalMinute("&amp;$E$12&amp;")="&amp;G180&amp;"))", "Bar", "", "Close", "5", "0", "", "", "","FALSE","T"))</f>
        <v>#N/A</v>
      </c>
      <c r="O180" s="115">
        <f t="shared" si="26"/>
        <v>1</v>
      </c>
      <c r="R180" s="115">
        <f t="shared" ca="1" si="27"/>
        <v>1.1439999999999841</v>
      </c>
      <c r="S180" s="115" t="str">
        <f>IF(O180=1,"",RTD("cqg.rtd",,"StudyData", "(Vol("&amp;$E$13&amp;")when  (LocalYear("&amp;$E$13&amp;")="&amp;$D$2&amp;" AND LocalMonth("&amp;$E$13&amp;")="&amp;$C$2&amp;" AND LocalDay("&amp;$E$13&amp;")="&amp;$B$2&amp;" AND LocalHour("&amp;$E$13&amp;")="&amp;F180&amp;" AND LocalMinute("&amp;$E$13&amp;")="&amp;G180&amp;"))", "Bar", "", "Close", "5", "0", "", "", "","FALSE","T"))</f>
        <v/>
      </c>
      <c r="T180" s="115" t="str">
        <f>IF(O180=1,"",RTD("cqg.rtd",,"StudyData", "(Vol("&amp;$E$14&amp;")when  (LocalYear("&amp;$E$14&amp;")="&amp;$D$3&amp;" AND LocalMonth("&amp;$E$14&amp;")="&amp;$C$3&amp;" AND LocalDay("&amp;$E$14&amp;")="&amp;$B$3&amp;" AND LocalHour("&amp;$E$14&amp;")="&amp;F180&amp;" AND LocalMinute("&amp;$E$14&amp;")="&amp;G180&amp;"))", "Bar", "", "Close", "5", "0", "", "", "","FALSE","T"))</f>
        <v/>
      </c>
      <c r="U180" s="115" t="str">
        <f>IF(O180=1,"",RTD("cqg.rtd",,"StudyData", "(Vol("&amp;$E$15&amp;")when  (LocalYear("&amp;$E$15&amp;")="&amp;$D$4&amp;" AND LocalMonth("&amp;$E$15&amp;")="&amp;$C$4&amp;" AND LocalDay("&amp;$E$15&amp;")="&amp;$B$4&amp;" AND LocalHour("&amp;$E$15&amp;")="&amp;F180&amp;" AND LocalMinute("&amp;$E$15&amp;")="&amp;G180&amp;"))", "Bar", "", "Close", "5", "0", "", "", "","FALSE","T"))</f>
        <v/>
      </c>
      <c r="V180" s="115" t="str">
        <f>IF(O180=1,"",RTD("cqg.rtd",,"StudyData", "(Vol("&amp;$E$16&amp;")when  (LocalYear("&amp;$E$16&amp;")="&amp;$D$5&amp;" AND LocalMonth("&amp;$E$16&amp;")="&amp;$C$5&amp;" AND LocalDay("&amp;$E$16&amp;")="&amp;$B$5&amp;" AND LocalHour("&amp;$E$16&amp;")="&amp;F180&amp;" AND LocalMinute("&amp;$E$16&amp;")="&amp;G180&amp;"))", "Bar", "", "Close", "5", "0", "", "", "","FALSE","T"))</f>
        <v/>
      </c>
      <c r="W180" s="115" t="str">
        <f>IF(O180=1,"",RTD("cqg.rtd",,"StudyData", "(Vol("&amp;$E$17&amp;")when  (LocalYear("&amp;$E$17&amp;")="&amp;$D$6&amp;" AND LocalMonth("&amp;$E$17&amp;")="&amp;$C$6&amp;" AND LocalDay("&amp;$E$17&amp;")="&amp;$B$6&amp;" AND LocalHour("&amp;$E$17&amp;")="&amp;F180&amp;" AND LocalMinute("&amp;$E$17&amp;")="&amp;G180&amp;"))", "Bar", "", "Close", "5", "0", "", "", "","FALSE","T"))</f>
        <v/>
      </c>
      <c r="X180" s="115" t="str">
        <f>IF(O180=1,"",RTD("cqg.rtd",,"StudyData", "(Vol("&amp;$E$18&amp;")when  (LocalYear("&amp;$E$18&amp;")="&amp;$D$7&amp;" AND LocalMonth("&amp;$E$18&amp;")="&amp;$C$7&amp;" AND LocalDay("&amp;$E$18&amp;")="&amp;$B$7&amp;" AND LocalHour("&amp;$E$18&amp;")="&amp;F180&amp;" AND LocalMinute("&amp;$E$18&amp;")="&amp;G180&amp;"))", "Bar", "", "Close", "5", "0", "", "", "","FALSE","T"))</f>
        <v/>
      </c>
      <c r="Y180" s="115" t="str">
        <f>IF(O180=1,"",RTD("cqg.rtd",,"StudyData", "(Vol("&amp;$E$19&amp;")when  (LocalYear("&amp;$E$19&amp;")="&amp;$D$8&amp;" AND LocalMonth("&amp;$E$19&amp;")="&amp;$C$8&amp;" AND LocalDay("&amp;$E$19&amp;")="&amp;$B$8&amp;" AND LocalHour("&amp;$E$19&amp;")="&amp;F180&amp;" AND LocalMinute("&amp;$E$19&amp;")="&amp;G180&amp;"))", "Bar", "", "Close", "5", "0", "", "", "","FALSE","T"))</f>
        <v/>
      </c>
      <c r="Z180" s="115" t="str">
        <f>IF(O180=1,"",RTD("cqg.rtd",,"StudyData", "(Vol("&amp;$E$20&amp;")when  (LocalYear("&amp;$E$20&amp;")="&amp;$D$9&amp;" AND LocalMonth("&amp;$E$20&amp;")="&amp;$C$9&amp;" AND LocalDay("&amp;$E$20&amp;")="&amp;$B$9&amp;" AND LocalHour("&amp;$E$20&amp;")="&amp;F180&amp;" AND LocalMinute("&amp;$E$20&amp;")="&amp;G180&amp;"))", "Bar", "", "Close", "5", "0", "", "", "","FALSE","T"))</f>
        <v/>
      </c>
      <c r="AA180" s="115" t="str">
        <f>IF(O180=1,"",RTD("cqg.rtd",,"StudyData", "(Vol("&amp;$E$21&amp;")when  (LocalYear("&amp;$E$21&amp;")="&amp;$D$10&amp;" AND LocalMonth("&amp;$E$21&amp;")="&amp;$C$10&amp;" AND LocalDay("&amp;$E$21&amp;")="&amp;$B$10&amp;" AND LocalHour("&amp;$E$21&amp;")="&amp;F180&amp;" AND LocalMinute("&amp;$E$21&amp;")="&amp;G180&amp;"))", "Bar", "", "Close", "5", "0", "", "", "","FALSE","T"))</f>
        <v/>
      </c>
      <c r="AB180" s="115" t="str">
        <f>IF(O180=1,"",RTD("cqg.rtd",,"StudyData", "(Vol("&amp;$E$21&amp;")when  (LocalYear("&amp;$E$21&amp;")="&amp;$D$11&amp;" AND LocalMonth("&amp;$E$21&amp;")="&amp;$C$11&amp;" AND LocalDay("&amp;$E$21&amp;")="&amp;$B$11&amp;" AND LocalHour("&amp;$E$21&amp;")="&amp;F180&amp;" AND LocalMinute("&amp;$E$21&amp;")="&amp;G180&amp;"))", "Bar", "", "Close", "5", "0", "", "", "","FALSE","T"))</f>
        <v/>
      </c>
      <c r="AC180" s="116" t="str">
        <f t="shared" si="23"/>
        <v/>
      </c>
      <c r="AE180" s="115" t="str">
        <f ca="1">IF($R180=1,SUM($S$1:S180),"")</f>
        <v/>
      </c>
      <c r="AF180" s="115" t="str">
        <f ca="1">IF($R180=1,SUM($T$1:T180),"")</f>
        <v/>
      </c>
      <c r="AG180" s="115" t="str">
        <f ca="1">IF($R180=1,SUM($U$1:U180),"")</f>
        <v/>
      </c>
      <c r="AH180" s="115" t="str">
        <f ca="1">IF($R180=1,SUM($V$1:V180),"")</f>
        <v/>
      </c>
      <c r="AI180" s="115" t="str">
        <f ca="1">IF($R180=1,SUM($W$1:W180),"")</f>
        <v/>
      </c>
      <c r="AJ180" s="115" t="str">
        <f ca="1">IF($R180=1,SUM($X$1:X180),"")</f>
        <v/>
      </c>
      <c r="AK180" s="115" t="str">
        <f ca="1">IF($R180=1,SUM($Y$1:Y180),"")</f>
        <v/>
      </c>
      <c r="AL180" s="115" t="str">
        <f ca="1">IF($R180=1,SUM($Z$1:Z180),"")</f>
        <v/>
      </c>
      <c r="AM180" s="115" t="str">
        <f ca="1">IF($R180=1,SUM($AA$1:AA180),"")</f>
        <v/>
      </c>
      <c r="AN180" s="115" t="str">
        <f ca="1">IF($R180=1,SUM($AB$1:AB180),"")</f>
        <v/>
      </c>
      <c r="AO180" s="115" t="str">
        <f ca="1">IF($R180=1,SUM($AC$1:AC180),"")</f>
        <v/>
      </c>
      <c r="AQ180" s="120" t="str">
        <f t="shared" si="28"/>
        <v>22:15</v>
      </c>
    </row>
    <row r="181" spans="6:43" x14ac:dyDescent="0.3">
      <c r="F181" s="115">
        <f t="shared" si="29"/>
        <v>22</v>
      </c>
      <c r="G181" s="117">
        <f t="shared" si="24"/>
        <v>20</v>
      </c>
      <c r="H181" s="118">
        <f t="shared" si="25"/>
        <v>0.93055555555555547</v>
      </c>
      <c r="K181" s="116" t="str">
        <f xml:space="preserve"> IF(O181=1,"",RTD("cqg.rtd",,"StudyData",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/>
      </c>
      <c r="L181" s="116" t="e">
        <f>IF(K181="",NA(),RTD("cqg.rtd",,"StudyData", "(Vol("&amp;$E$12&amp;")when  (LocalYear("&amp;$E$12&amp;")="&amp;$D$1&amp;" AND LocalMonth("&amp;$E$12&amp;")="&amp;$C$1&amp;" AND LocalDay("&amp;$E$12&amp;")="&amp;$B$1&amp;" AND LocalHour("&amp;$E$12&amp;")="&amp;F181&amp;" AND LocalMinute("&amp;$E$12&amp;")="&amp;G181&amp;"))", "Bar", "", "Close", "5", "0", "", "", "","FALSE","T"))</f>
        <v>#N/A</v>
      </c>
      <c r="O181" s="115">
        <f t="shared" si="26"/>
        <v>1</v>
      </c>
      <c r="R181" s="115">
        <f t="shared" ca="1" si="27"/>
        <v>1.144999999999984</v>
      </c>
      <c r="S181" s="115" t="str">
        <f>IF(O181=1,"",RTD("cqg.rtd",,"StudyData", "(Vol("&amp;$E$13&amp;")when  (LocalYear("&amp;$E$13&amp;")="&amp;$D$2&amp;" AND LocalMonth("&amp;$E$13&amp;")="&amp;$C$2&amp;" AND LocalDay("&amp;$E$13&amp;")="&amp;$B$2&amp;" AND LocalHour("&amp;$E$13&amp;")="&amp;F181&amp;" AND LocalMinute("&amp;$E$13&amp;")="&amp;G181&amp;"))", "Bar", "", "Close", "5", "0", "", "", "","FALSE","T"))</f>
        <v/>
      </c>
      <c r="T181" s="115" t="str">
        <f>IF(O181=1,"",RTD("cqg.rtd",,"StudyData", "(Vol("&amp;$E$14&amp;")when  (LocalYear("&amp;$E$14&amp;")="&amp;$D$3&amp;" AND LocalMonth("&amp;$E$14&amp;")="&amp;$C$3&amp;" AND LocalDay("&amp;$E$14&amp;")="&amp;$B$3&amp;" AND LocalHour("&amp;$E$14&amp;")="&amp;F181&amp;" AND LocalMinute("&amp;$E$14&amp;")="&amp;G181&amp;"))", "Bar", "", "Close", "5", "0", "", "", "","FALSE","T"))</f>
        <v/>
      </c>
      <c r="U181" s="115" t="str">
        <f>IF(O181=1,"",RTD("cqg.rtd",,"StudyData", "(Vol("&amp;$E$15&amp;")when  (LocalYear("&amp;$E$15&amp;")="&amp;$D$4&amp;" AND LocalMonth("&amp;$E$15&amp;")="&amp;$C$4&amp;" AND LocalDay("&amp;$E$15&amp;")="&amp;$B$4&amp;" AND LocalHour("&amp;$E$15&amp;")="&amp;F181&amp;" AND LocalMinute("&amp;$E$15&amp;")="&amp;G181&amp;"))", "Bar", "", "Close", "5", "0", "", "", "","FALSE","T"))</f>
        <v/>
      </c>
      <c r="V181" s="115" t="str">
        <f>IF(O181=1,"",RTD("cqg.rtd",,"StudyData", "(Vol("&amp;$E$16&amp;")when  (LocalYear("&amp;$E$16&amp;")="&amp;$D$5&amp;" AND LocalMonth("&amp;$E$16&amp;")="&amp;$C$5&amp;" AND LocalDay("&amp;$E$16&amp;")="&amp;$B$5&amp;" AND LocalHour("&amp;$E$16&amp;")="&amp;F181&amp;" AND LocalMinute("&amp;$E$16&amp;")="&amp;G181&amp;"))", "Bar", "", "Close", "5", "0", "", "", "","FALSE","T"))</f>
        <v/>
      </c>
      <c r="W181" s="115" t="str">
        <f>IF(O181=1,"",RTD("cqg.rtd",,"StudyData", "(Vol("&amp;$E$17&amp;")when  (LocalYear("&amp;$E$17&amp;")="&amp;$D$6&amp;" AND LocalMonth("&amp;$E$17&amp;")="&amp;$C$6&amp;" AND LocalDay("&amp;$E$17&amp;")="&amp;$B$6&amp;" AND LocalHour("&amp;$E$17&amp;")="&amp;F181&amp;" AND LocalMinute("&amp;$E$17&amp;")="&amp;G181&amp;"))", "Bar", "", "Close", "5", "0", "", "", "","FALSE","T"))</f>
        <v/>
      </c>
      <c r="X181" s="115" t="str">
        <f>IF(O181=1,"",RTD("cqg.rtd",,"StudyData", "(Vol("&amp;$E$18&amp;")when  (LocalYear("&amp;$E$18&amp;")="&amp;$D$7&amp;" AND LocalMonth("&amp;$E$18&amp;")="&amp;$C$7&amp;" AND LocalDay("&amp;$E$18&amp;")="&amp;$B$7&amp;" AND LocalHour("&amp;$E$18&amp;")="&amp;F181&amp;" AND LocalMinute("&amp;$E$18&amp;")="&amp;G181&amp;"))", "Bar", "", "Close", "5", "0", "", "", "","FALSE","T"))</f>
        <v/>
      </c>
      <c r="Y181" s="115" t="str">
        <f>IF(O181=1,"",RTD("cqg.rtd",,"StudyData", "(Vol("&amp;$E$19&amp;")when  (LocalYear("&amp;$E$19&amp;")="&amp;$D$8&amp;" AND LocalMonth("&amp;$E$19&amp;")="&amp;$C$8&amp;" AND LocalDay("&amp;$E$19&amp;")="&amp;$B$8&amp;" AND LocalHour("&amp;$E$19&amp;")="&amp;F181&amp;" AND LocalMinute("&amp;$E$19&amp;")="&amp;G181&amp;"))", "Bar", "", "Close", "5", "0", "", "", "","FALSE","T"))</f>
        <v/>
      </c>
      <c r="Z181" s="115" t="str">
        <f>IF(O181=1,"",RTD("cqg.rtd",,"StudyData", "(Vol("&amp;$E$20&amp;")when  (LocalYear("&amp;$E$20&amp;")="&amp;$D$9&amp;" AND LocalMonth("&amp;$E$20&amp;")="&amp;$C$9&amp;" AND LocalDay("&amp;$E$20&amp;")="&amp;$B$9&amp;" AND LocalHour("&amp;$E$20&amp;")="&amp;F181&amp;" AND LocalMinute("&amp;$E$20&amp;")="&amp;G181&amp;"))", "Bar", "", "Close", "5", "0", "", "", "","FALSE","T"))</f>
        <v/>
      </c>
      <c r="AA181" s="115" t="str">
        <f>IF(O181=1,"",RTD("cqg.rtd",,"StudyData", "(Vol("&amp;$E$21&amp;")when  (LocalYear("&amp;$E$21&amp;")="&amp;$D$10&amp;" AND LocalMonth("&amp;$E$21&amp;")="&amp;$C$10&amp;" AND LocalDay("&amp;$E$21&amp;")="&amp;$B$10&amp;" AND LocalHour("&amp;$E$21&amp;")="&amp;F181&amp;" AND LocalMinute("&amp;$E$21&amp;")="&amp;G181&amp;"))", "Bar", "", "Close", "5", "0", "", "", "","FALSE","T"))</f>
        <v/>
      </c>
      <c r="AB181" s="115" t="str">
        <f>IF(O181=1,"",RTD("cqg.rtd",,"StudyData", "(Vol("&amp;$E$21&amp;")when  (LocalYear("&amp;$E$21&amp;")="&amp;$D$11&amp;" AND LocalMonth("&amp;$E$21&amp;")="&amp;$C$11&amp;" AND LocalDay("&amp;$E$21&amp;")="&amp;$B$11&amp;" AND LocalHour("&amp;$E$21&amp;")="&amp;F181&amp;" AND LocalMinute("&amp;$E$21&amp;")="&amp;G181&amp;"))", "Bar", "", "Close", "5", "0", "", "", "","FALSE","T"))</f>
        <v/>
      </c>
      <c r="AC181" s="116" t="str">
        <f t="shared" si="23"/>
        <v/>
      </c>
      <c r="AE181" s="115" t="str">
        <f ca="1">IF($R181=1,SUM($S$1:S181),"")</f>
        <v/>
      </c>
      <c r="AF181" s="115" t="str">
        <f ca="1">IF($R181=1,SUM($T$1:T181),"")</f>
        <v/>
      </c>
      <c r="AG181" s="115" t="str">
        <f ca="1">IF($R181=1,SUM($U$1:U181),"")</f>
        <v/>
      </c>
      <c r="AH181" s="115" t="str">
        <f ca="1">IF($R181=1,SUM($V$1:V181),"")</f>
        <v/>
      </c>
      <c r="AI181" s="115" t="str">
        <f ca="1">IF($R181=1,SUM($W$1:W181),"")</f>
        <v/>
      </c>
      <c r="AJ181" s="115" t="str">
        <f ca="1">IF($R181=1,SUM($X$1:X181),"")</f>
        <v/>
      </c>
      <c r="AK181" s="115" t="str">
        <f ca="1">IF($R181=1,SUM($Y$1:Y181),"")</f>
        <v/>
      </c>
      <c r="AL181" s="115" t="str">
        <f ca="1">IF($R181=1,SUM($Z$1:Z181),"")</f>
        <v/>
      </c>
      <c r="AM181" s="115" t="str">
        <f ca="1">IF($R181=1,SUM($AA$1:AA181),"")</f>
        <v/>
      </c>
      <c r="AN181" s="115" t="str">
        <f ca="1">IF($R181=1,SUM($AB$1:AB181),"")</f>
        <v/>
      </c>
      <c r="AO181" s="115" t="str">
        <f ca="1">IF($R181=1,SUM($AC$1:AC181),"")</f>
        <v/>
      </c>
      <c r="AQ181" s="120" t="str">
        <f t="shared" si="28"/>
        <v>22:20</v>
      </c>
    </row>
    <row r="182" spans="6:43" x14ac:dyDescent="0.3">
      <c r="F182" s="115">
        <f t="shared" si="29"/>
        <v>22</v>
      </c>
      <c r="G182" s="117">
        <f t="shared" si="24"/>
        <v>25</v>
      </c>
      <c r="H182" s="118">
        <f t="shared" si="25"/>
        <v>0.93402777777777779</v>
      </c>
      <c r="K182" s="116" t="str">
        <f xml:space="preserve"> IF(O182=1,"",RTD("cqg.rtd",,"StudyData",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/>
      </c>
      <c r="L182" s="116" t="e">
        <f>IF(K182="",NA(),RTD("cqg.rtd",,"StudyData", "(Vol("&amp;$E$12&amp;")when  (LocalYear("&amp;$E$12&amp;")="&amp;$D$1&amp;" AND LocalMonth("&amp;$E$12&amp;")="&amp;$C$1&amp;" AND LocalDay("&amp;$E$12&amp;")="&amp;$B$1&amp;" AND LocalHour("&amp;$E$12&amp;")="&amp;F182&amp;" AND LocalMinute("&amp;$E$12&amp;")="&amp;G182&amp;"))", "Bar", "", "Close", "5", "0", "", "", "","FALSE","T"))</f>
        <v>#N/A</v>
      </c>
      <c r="O182" s="115">
        <f t="shared" si="26"/>
        <v>1</v>
      </c>
      <c r="R182" s="115">
        <f t="shared" ca="1" si="27"/>
        <v>1.1459999999999839</v>
      </c>
      <c r="S182" s="115" t="str">
        <f>IF(O182=1,"",RTD("cqg.rtd",,"StudyData", "(Vol("&amp;$E$13&amp;")when  (LocalYear("&amp;$E$13&amp;")="&amp;$D$2&amp;" AND LocalMonth("&amp;$E$13&amp;")="&amp;$C$2&amp;" AND LocalDay("&amp;$E$13&amp;")="&amp;$B$2&amp;" AND LocalHour("&amp;$E$13&amp;")="&amp;F182&amp;" AND LocalMinute("&amp;$E$13&amp;")="&amp;G182&amp;"))", "Bar", "", "Close", "5", "0", "", "", "","FALSE","T"))</f>
        <v/>
      </c>
      <c r="T182" s="115" t="str">
        <f>IF(O182=1,"",RTD("cqg.rtd",,"StudyData", "(Vol("&amp;$E$14&amp;")when  (LocalYear("&amp;$E$14&amp;")="&amp;$D$3&amp;" AND LocalMonth("&amp;$E$14&amp;")="&amp;$C$3&amp;" AND LocalDay("&amp;$E$14&amp;")="&amp;$B$3&amp;" AND LocalHour("&amp;$E$14&amp;")="&amp;F182&amp;" AND LocalMinute("&amp;$E$14&amp;")="&amp;G182&amp;"))", "Bar", "", "Close", "5", "0", "", "", "","FALSE","T"))</f>
        <v/>
      </c>
      <c r="U182" s="115" t="str">
        <f>IF(O182=1,"",RTD("cqg.rtd",,"StudyData", "(Vol("&amp;$E$15&amp;")when  (LocalYear("&amp;$E$15&amp;")="&amp;$D$4&amp;" AND LocalMonth("&amp;$E$15&amp;")="&amp;$C$4&amp;" AND LocalDay("&amp;$E$15&amp;")="&amp;$B$4&amp;" AND LocalHour("&amp;$E$15&amp;")="&amp;F182&amp;" AND LocalMinute("&amp;$E$15&amp;")="&amp;G182&amp;"))", "Bar", "", "Close", "5", "0", "", "", "","FALSE","T"))</f>
        <v/>
      </c>
      <c r="V182" s="115" t="str">
        <f>IF(O182=1,"",RTD("cqg.rtd",,"StudyData", "(Vol("&amp;$E$16&amp;")when  (LocalYear("&amp;$E$16&amp;")="&amp;$D$5&amp;" AND LocalMonth("&amp;$E$16&amp;")="&amp;$C$5&amp;" AND LocalDay("&amp;$E$16&amp;")="&amp;$B$5&amp;" AND LocalHour("&amp;$E$16&amp;")="&amp;F182&amp;" AND LocalMinute("&amp;$E$16&amp;")="&amp;G182&amp;"))", "Bar", "", "Close", "5", "0", "", "", "","FALSE","T"))</f>
        <v/>
      </c>
      <c r="W182" s="115" t="str">
        <f>IF(O182=1,"",RTD("cqg.rtd",,"StudyData", "(Vol("&amp;$E$17&amp;")when  (LocalYear("&amp;$E$17&amp;")="&amp;$D$6&amp;" AND LocalMonth("&amp;$E$17&amp;")="&amp;$C$6&amp;" AND LocalDay("&amp;$E$17&amp;")="&amp;$B$6&amp;" AND LocalHour("&amp;$E$17&amp;")="&amp;F182&amp;" AND LocalMinute("&amp;$E$17&amp;")="&amp;G182&amp;"))", "Bar", "", "Close", "5", "0", "", "", "","FALSE","T"))</f>
        <v/>
      </c>
      <c r="X182" s="115" t="str">
        <f>IF(O182=1,"",RTD("cqg.rtd",,"StudyData", "(Vol("&amp;$E$18&amp;")when  (LocalYear("&amp;$E$18&amp;")="&amp;$D$7&amp;" AND LocalMonth("&amp;$E$18&amp;")="&amp;$C$7&amp;" AND LocalDay("&amp;$E$18&amp;")="&amp;$B$7&amp;" AND LocalHour("&amp;$E$18&amp;")="&amp;F182&amp;" AND LocalMinute("&amp;$E$18&amp;")="&amp;G182&amp;"))", "Bar", "", "Close", "5", "0", "", "", "","FALSE","T"))</f>
        <v/>
      </c>
      <c r="Y182" s="115" t="str">
        <f>IF(O182=1,"",RTD("cqg.rtd",,"StudyData", "(Vol("&amp;$E$19&amp;")when  (LocalYear("&amp;$E$19&amp;")="&amp;$D$8&amp;" AND LocalMonth("&amp;$E$19&amp;")="&amp;$C$8&amp;" AND LocalDay("&amp;$E$19&amp;")="&amp;$B$8&amp;" AND LocalHour("&amp;$E$19&amp;")="&amp;F182&amp;" AND LocalMinute("&amp;$E$19&amp;")="&amp;G182&amp;"))", "Bar", "", "Close", "5", "0", "", "", "","FALSE","T"))</f>
        <v/>
      </c>
      <c r="Z182" s="115" t="str">
        <f>IF(O182=1,"",RTD("cqg.rtd",,"StudyData", "(Vol("&amp;$E$20&amp;")when  (LocalYear("&amp;$E$20&amp;")="&amp;$D$9&amp;" AND LocalMonth("&amp;$E$20&amp;")="&amp;$C$9&amp;" AND LocalDay("&amp;$E$20&amp;")="&amp;$B$9&amp;" AND LocalHour("&amp;$E$20&amp;")="&amp;F182&amp;" AND LocalMinute("&amp;$E$20&amp;")="&amp;G182&amp;"))", "Bar", "", "Close", "5", "0", "", "", "","FALSE","T"))</f>
        <v/>
      </c>
      <c r="AA182" s="115" t="str">
        <f>IF(O182=1,"",RTD("cqg.rtd",,"StudyData", "(Vol("&amp;$E$21&amp;")when  (LocalYear("&amp;$E$21&amp;")="&amp;$D$10&amp;" AND LocalMonth("&amp;$E$21&amp;")="&amp;$C$10&amp;" AND LocalDay("&amp;$E$21&amp;")="&amp;$B$10&amp;" AND LocalHour("&amp;$E$21&amp;")="&amp;F182&amp;" AND LocalMinute("&amp;$E$21&amp;")="&amp;G182&amp;"))", "Bar", "", "Close", "5", "0", "", "", "","FALSE","T"))</f>
        <v/>
      </c>
      <c r="AB182" s="115" t="str">
        <f>IF(O182=1,"",RTD("cqg.rtd",,"StudyData", "(Vol("&amp;$E$21&amp;")when  (LocalYear("&amp;$E$21&amp;")="&amp;$D$11&amp;" AND LocalMonth("&amp;$E$21&amp;")="&amp;$C$11&amp;" AND LocalDay("&amp;$E$21&amp;")="&amp;$B$11&amp;" AND LocalHour("&amp;$E$21&amp;")="&amp;F182&amp;" AND LocalMinute("&amp;$E$21&amp;")="&amp;G182&amp;"))", "Bar", "", "Close", "5", "0", "", "", "","FALSE","T"))</f>
        <v/>
      </c>
      <c r="AC182" s="116" t="str">
        <f t="shared" si="23"/>
        <v/>
      </c>
      <c r="AE182" s="115" t="str">
        <f ca="1">IF($R182=1,SUM($S$1:S182),"")</f>
        <v/>
      </c>
      <c r="AF182" s="115" t="str">
        <f ca="1">IF($R182=1,SUM($T$1:T182),"")</f>
        <v/>
      </c>
      <c r="AG182" s="115" t="str">
        <f ca="1">IF($R182=1,SUM($U$1:U182),"")</f>
        <v/>
      </c>
      <c r="AH182" s="115" t="str">
        <f ca="1">IF($R182=1,SUM($V$1:V182),"")</f>
        <v/>
      </c>
      <c r="AI182" s="115" t="str">
        <f ca="1">IF($R182=1,SUM($W$1:W182),"")</f>
        <v/>
      </c>
      <c r="AJ182" s="115" t="str">
        <f ca="1">IF($R182=1,SUM($X$1:X182),"")</f>
        <v/>
      </c>
      <c r="AK182" s="115" t="str">
        <f ca="1">IF($R182=1,SUM($Y$1:Y182),"")</f>
        <v/>
      </c>
      <c r="AL182" s="115" t="str">
        <f ca="1">IF($R182=1,SUM($Z$1:Z182),"")</f>
        <v/>
      </c>
      <c r="AM182" s="115" t="str">
        <f ca="1">IF($R182=1,SUM($AA$1:AA182),"")</f>
        <v/>
      </c>
      <c r="AN182" s="115" t="str">
        <f ca="1">IF($R182=1,SUM($AB$1:AB182),"")</f>
        <v/>
      </c>
      <c r="AO182" s="115" t="str">
        <f ca="1">IF($R182=1,SUM($AC$1:AC182),"")</f>
        <v/>
      </c>
      <c r="AQ182" s="120" t="str">
        <f t="shared" si="28"/>
        <v>22:25</v>
      </c>
    </row>
    <row r="183" spans="6:43" x14ac:dyDescent="0.3">
      <c r="F183" s="115">
        <f t="shared" si="29"/>
        <v>22</v>
      </c>
      <c r="G183" s="117">
        <f t="shared" si="24"/>
        <v>30</v>
      </c>
      <c r="H183" s="118">
        <f t="shared" si="25"/>
        <v>0.9375</v>
      </c>
      <c r="K183" s="116" t="str">
        <f xml:space="preserve"> IF(O183=1,"",RTD("cqg.rtd",,"StudyData",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/>
      </c>
      <c r="L183" s="116" t="e">
        <f>IF(K183="",NA(),RTD("cqg.rtd",,"StudyData", "(Vol("&amp;$E$12&amp;")when  (LocalYear("&amp;$E$12&amp;")="&amp;$D$1&amp;" AND LocalMonth("&amp;$E$12&amp;")="&amp;$C$1&amp;" AND LocalDay("&amp;$E$12&amp;")="&amp;$B$1&amp;" AND LocalHour("&amp;$E$12&amp;")="&amp;F183&amp;" AND LocalMinute("&amp;$E$12&amp;")="&amp;G183&amp;"))", "Bar", "", "Close", "5", "0", "", "", "","FALSE","T"))</f>
        <v>#N/A</v>
      </c>
      <c r="O183" s="115">
        <f t="shared" si="26"/>
        <v>1</v>
      </c>
      <c r="R183" s="115">
        <f t="shared" ca="1" si="27"/>
        <v>1.1469999999999838</v>
      </c>
      <c r="S183" s="115" t="str">
        <f>IF(O183=1,"",RTD("cqg.rtd",,"StudyData", "(Vol("&amp;$E$13&amp;")when  (LocalYear("&amp;$E$13&amp;")="&amp;$D$2&amp;" AND LocalMonth("&amp;$E$13&amp;")="&amp;$C$2&amp;" AND LocalDay("&amp;$E$13&amp;")="&amp;$B$2&amp;" AND LocalHour("&amp;$E$13&amp;")="&amp;F183&amp;" AND LocalMinute("&amp;$E$13&amp;")="&amp;G183&amp;"))", "Bar", "", "Close", "5", "0", "", "", "","FALSE","T"))</f>
        <v/>
      </c>
      <c r="T183" s="115" t="str">
        <f>IF(O183=1,"",RTD("cqg.rtd",,"StudyData", "(Vol("&amp;$E$14&amp;")when  (LocalYear("&amp;$E$14&amp;")="&amp;$D$3&amp;" AND LocalMonth("&amp;$E$14&amp;")="&amp;$C$3&amp;" AND LocalDay("&amp;$E$14&amp;")="&amp;$B$3&amp;" AND LocalHour("&amp;$E$14&amp;")="&amp;F183&amp;" AND LocalMinute("&amp;$E$14&amp;")="&amp;G183&amp;"))", "Bar", "", "Close", "5", "0", "", "", "","FALSE","T"))</f>
        <v/>
      </c>
      <c r="U183" s="115" t="str">
        <f>IF(O183=1,"",RTD("cqg.rtd",,"StudyData", "(Vol("&amp;$E$15&amp;")when  (LocalYear("&amp;$E$15&amp;")="&amp;$D$4&amp;" AND LocalMonth("&amp;$E$15&amp;")="&amp;$C$4&amp;" AND LocalDay("&amp;$E$15&amp;")="&amp;$B$4&amp;" AND LocalHour("&amp;$E$15&amp;")="&amp;F183&amp;" AND LocalMinute("&amp;$E$15&amp;")="&amp;G183&amp;"))", "Bar", "", "Close", "5", "0", "", "", "","FALSE","T"))</f>
        <v/>
      </c>
      <c r="V183" s="115" t="str">
        <f>IF(O183=1,"",RTD("cqg.rtd",,"StudyData", "(Vol("&amp;$E$16&amp;")when  (LocalYear("&amp;$E$16&amp;")="&amp;$D$5&amp;" AND LocalMonth("&amp;$E$16&amp;")="&amp;$C$5&amp;" AND LocalDay("&amp;$E$16&amp;")="&amp;$B$5&amp;" AND LocalHour("&amp;$E$16&amp;")="&amp;F183&amp;" AND LocalMinute("&amp;$E$16&amp;")="&amp;G183&amp;"))", "Bar", "", "Close", "5", "0", "", "", "","FALSE","T"))</f>
        <v/>
      </c>
      <c r="W183" s="115" t="str">
        <f>IF(O183=1,"",RTD("cqg.rtd",,"StudyData", "(Vol("&amp;$E$17&amp;")when  (LocalYear("&amp;$E$17&amp;")="&amp;$D$6&amp;" AND LocalMonth("&amp;$E$17&amp;")="&amp;$C$6&amp;" AND LocalDay("&amp;$E$17&amp;")="&amp;$B$6&amp;" AND LocalHour("&amp;$E$17&amp;")="&amp;F183&amp;" AND LocalMinute("&amp;$E$17&amp;")="&amp;G183&amp;"))", "Bar", "", "Close", "5", "0", "", "", "","FALSE","T"))</f>
        <v/>
      </c>
      <c r="X183" s="115" t="str">
        <f>IF(O183=1,"",RTD("cqg.rtd",,"StudyData", "(Vol("&amp;$E$18&amp;")when  (LocalYear("&amp;$E$18&amp;")="&amp;$D$7&amp;" AND LocalMonth("&amp;$E$18&amp;")="&amp;$C$7&amp;" AND LocalDay("&amp;$E$18&amp;")="&amp;$B$7&amp;" AND LocalHour("&amp;$E$18&amp;")="&amp;F183&amp;" AND LocalMinute("&amp;$E$18&amp;")="&amp;G183&amp;"))", "Bar", "", "Close", "5", "0", "", "", "","FALSE","T"))</f>
        <v/>
      </c>
      <c r="Y183" s="115" t="str">
        <f>IF(O183=1,"",RTD("cqg.rtd",,"StudyData", "(Vol("&amp;$E$19&amp;")when  (LocalYear("&amp;$E$19&amp;")="&amp;$D$8&amp;" AND LocalMonth("&amp;$E$19&amp;")="&amp;$C$8&amp;" AND LocalDay("&amp;$E$19&amp;")="&amp;$B$8&amp;" AND LocalHour("&amp;$E$19&amp;")="&amp;F183&amp;" AND LocalMinute("&amp;$E$19&amp;")="&amp;G183&amp;"))", "Bar", "", "Close", "5", "0", "", "", "","FALSE","T"))</f>
        <v/>
      </c>
      <c r="Z183" s="115" t="str">
        <f>IF(O183=1,"",RTD("cqg.rtd",,"StudyData", "(Vol("&amp;$E$20&amp;")when  (LocalYear("&amp;$E$20&amp;")="&amp;$D$9&amp;" AND LocalMonth("&amp;$E$20&amp;")="&amp;$C$9&amp;" AND LocalDay("&amp;$E$20&amp;")="&amp;$B$9&amp;" AND LocalHour("&amp;$E$20&amp;")="&amp;F183&amp;" AND LocalMinute("&amp;$E$20&amp;")="&amp;G183&amp;"))", "Bar", "", "Close", "5", "0", "", "", "","FALSE","T"))</f>
        <v/>
      </c>
      <c r="AA183" s="115" t="str">
        <f>IF(O183=1,"",RTD("cqg.rtd",,"StudyData", "(Vol("&amp;$E$21&amp;")when  (LocalYear("&amp;$E$21&amp;")="&amp;$D$10&amp;" AND LocalMonth("&amp;$E$21&amp;")="&amp;$C$10&amp;" AND LocalDay("&amp;$E$21&amp;")="&amp;$B$10&amp;" AND LocalHour("&amp;$E$21&amp;")="&amp;F183&amp;" AND LocalMinute("&amp;$E$21&amp;")="&amp;G183&amp;"))", "Bar", "", "Close", "5", "0", "", "", "","FALSE","T"))</f>
        <v/>
      </c>
      <c r="AB183" s="115" t="str">
        <f>IF(O183=1,"",RTD("cqg.rtd",,"StudyData", "(Vol("&amp;$E$21&amp;")when  (LocalYear("&amp;$E$21&amp;")="&amp;$D$11&amp;" AND LocalMonth("&amp;$E$21&amp;")="&amp;$C$11&amp;" AND LocalDay("&amp;$E$21&amp;")="&amp;$B$11&amp;" AND LocalHour("&amp;$E$21&amp;")="&amp;F183&amp;" AND LocalMinute("&amp;$E$21&amp;")="&amp;G183&amp;"))", "Bar", "", "Close", "5", "0", "", "", "","FALSE","T"))</f>
        <v/>
      </c>
      <c r="AC183" s="116" t="str">
        <f t="shared" si="23"/>
        <v/>
      </c>
      <c r="AE183" s="115" t="str">
        <f ca="1">IF($R183=1,SUM($S$1:S183),"")</f>
        <v/>
      </c>
      <c r="AF183" s="115" t="str">
        <f ca="1">IF($R183=1,SUM($T$1:T183),"")</f>
        <v/>
      </c>
      <c r="AG183" s="115" t="str">
        <f ca="1">IF($R183=1,SUM($U$1:U183),"")</f>
        <v/>
      </c>
      <c r="AH183" s="115" t="str">
        <f ca="1">IF($R183=1,SUM($V$1:V183),"")</f>
        <v/>
      </c>
      <c r="AI183" s="115" t="str">
        <f ca="1">IF($R183=1,SUM($W$1:W183),"")</f>
        <v/>
      </c>
      <c r="AJ183" s="115" t="str">
        <f ca="1">IF($R183=1,SUM($X$1:X183),"")</f>
        <v/>
      </c>
      <c r="AK183" s="115" t="str">
        <f ca="1">IF($R183=1,SUM($Y$1:Y183),"")</f>
        <v/>
      </c>
      <c r="AL183" s="115" t="str">
        <f ca="1">IF($R183=1,SUM($Z$1:Z183),"")</f>
        <v/>
      </c>
      <c r="AM183" s="115" t="str">
        <f ca="1">IF($R183=1,SUM($AA$1:AA183),"")</f>
        <v/>
      </c>
      <c r="AN183" s="115" t="str">
        <f ca="1">IF($R183=1,SUM($AB$1:AB183),"")</f>
        <v/>
      </c>
      <c r="AO183" s="115" t="str">
        <f ca="1">IF($R183=1,SUM($AC$1:AC183),"")</f>
        <v/>
      </c>
      <c r="AQ183" s="120" t="str">
        <f t="shared" si="28"/>
        <v>22:30</v>
      </c>
    </row>
    <row r="184" spans="6:43" x14ac:dyDescent="0.3">
      <c r="F184" s="115">
        <f t="shared" si="29"/>
        <v>22</v>
      </c>
      <c r="G184" s="117">
        <f t="shared" si="24"/>
        <v>35</v>
      </c>
      <c r="H184" s="118">
        <f t="shared" si="25"/>
        <v>0.94097222222222221</v>
      </c>
      <c r="K184" s="116" t="str">
        <f xml:space="preserve"> IF(O184=1,"",RTD("cqg.rtd",,"StudyData",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/>
      </c>
      <c r="L184" s="116" t="e">
        <f>IF(K184="",NA(),RTD("cqg.rtd",,"StudyData", "(Vol("&amp;$E$12&amp;")when  (LocalYear("&amp;$E$12&amp;")="&amp;$D$1&amp;" AND LocalMonth("&amp;$E$12&amp;")="&amp;$C$1&amp;" AND LocalDay("&amp;$E$12&amp;")="&amp;$B$1&amp;" AND LocalHour("&amp;$E$12&amp;")="&amp;F184&amp;" AND LocalMinute("&amp;$E$12&amp;")="&amp;G184&amp;"))", "Bar", "", "Close", "5", "0", "", "", "","FALSE","T"))</f>
        <v>#N/A</v>
      </c>
      <c r="O184" s="115">
        <f t="shared" si="26"/>
        <v>1</v>
      </c>
      <c r="R184" s="115">
        <f t="shared" ca="1" si="27"/>
        <v>1.1479999999999837</v>
      </c>
      <c r="S184" s="115" t="str">
        <f>IF(O184=1,"",RTD("cqg.rtd",,"StudyData", "(Vol("&amp;$E$13&amp;")when  (LocalYear("&amp;$E$13&amp;")="&amp;$D$2&amp;" AND LocalMonth("&amp;$E$13&amp;")="&amp;$C$2&amp;" AND LocalDay("&amp;$E$13&amp;")="&amp;$B$2&amp;" AND LocalHour("&amp;$E$13&amp;")="&amp;F184&amp;" AND LocalMinute("&amp;$E$13&amp;")="&amp;G184&amp;"))", "Bar", "", "Close", "5", "0", "", "", "","FALSE","T"))</f>
        <v/>
      </c>
      <c r="T184" s="115" t="str">
        <f>IF(O184=1,"",RTD("cqg.rtd",,"StudyData", "(Vol("&amp;$E$14&amp;")when  (LocalYear("&amp;$E$14&amp;")="&amp;$D$3&amp;" AND LocalMonth("&amp;$E$14&amp;")="&amp;$C$3&amp;" AND LocalDay("&amp;$E$14&amp;")="&amp;$B$3&amp;" AND LocalHour("&amp;$E$14&amp;")="&amp;F184&amp;" AND LocalMinute("&amp;$E$14&amp;")="&amp;G184&amp;"))", "Bar", "", "Close", "5", "0", "", "", "","FALSE","T"))</f>
        <v/>
      </c>
      <c r="U184" s="115" t="str">
        <f>IF(O184=1,"",RTD("cqg.rtd",,"StudyData", "(Vol("&amp;$E$15&amp;")when  (LocalYear("&amp;$E$15&amp;")="&amp;$D$4&amp;" AND LocalMonth("&amp;$E$15&amp;")="&amp;$C$4&amp;" AND LocalDay("&amp;$E$15&amp;")="&amp;$B$4&amp;" AND LocalHour("&amp;$E$15&amp;")="&amp;F184&amp;" AND LocalMinute("&amp;$E$15&amp;")="&amp;G184&amp;"))", "Bar", "", "Close", "5", "0", "", "", "","FALSE","T"))</f>
        <v/>
      </c>
      <c r="V184" s="115" t="str">
        <f>IF(O184=1,"",RTD("cqg.rtd",,"StudyData", "(Vol("&amp;$E$16&amp;")when  (LocalYear("&amp;$E$16&amp;")="&amp;$D$5&amp;" AND LocalMonth("&amp;$E$16&amp;")="&amp;$C$5&amp;" AND LocalDay("&amp;$E$16&amp;")="&amp;$B$5&amp;" AND LocalHour("&amp;$E$16&amp;")="&amp;F184&amp;" AND LocalMinute("&amp;$E$16&amp;")="&amp;G184&amp;"))", "Bar", "", "Close", "5", "0", "", "", "","FALSE","T"))</f>
        <v/>
      </c>
      <c r="W184" s="115" t="str">
        <f>IF(O184=1,"",RTD("cqg.rtd",,"StudyData", "(Vol("&amp;$E$17&amp;")when  (LocalYear("&amp;$E$17&amp;")="&amp;$D$6&amp;" AND LocalMonth("&amp;$E$17&amp;")="&amp;$C$6&amp;" AND LocalDay("&amp;$E$17&amp;")="&amp;$B$6&amp;" AND LocalHour("&amp;$E$17&amp;")="&amp;F184&amp;" AND LocalMinute("&amp;$E$17&amp;")="&amp;G184&amp;"))", "Bar", "", "Close", "5", "0", "", "", "","FALSE","T"))</f>
        <v/>
      </c>
      <c r="X184" s="115" t="str">
        <f>IF(O184=1,"",RTD("cqg.rtd",,"StudyData", "(Vol("&amp;$E$18&amp;")when  (LocalYear("&amp;$E$18&amp;")="&amp;$D$7&amp;" AND LocalMonth("&amp;$E$18&amp;")="&amp;$C$7&amp;" AND LocalDay("&amp;$E$18&amp;")="&amp;$B$7&amp;" AND LocalHour("&amp;$E$18&amp;")="&amp;F184&amp;" AND LocalMinute("&amp;$E$18&amp;")="&amp;G184&amp;"))", "Bar", "", "Close", "5", "0", "", "", "","FALSE","T"))</f>
        <v/>
      </c>
      <c r="Y184" s="115" t="str">
        <f>IF(O184=1,"",RTD("cqg.rtd",,"StudyData", "(Vol("&amp;$E$19&amp;")when  (LocalYear("&amp;$E$19&amp;")="&amp;$D$8&amp;" AND LocalMonth("&amp;$E$19&amp;")="&amp;$C$8&amp;" AND LocalDay("&amp;$E$19&amp;")="&amp;$B$8&amp;" AND LocalHour("&amp;$E$19&amp;")="&amp;F184&amp;" AND LocalMinute("&amp;$E$19&amp;")="&amp;G184&amp;"))", "Bar", "", "Close", "5", "0", "", "", "","FALSE","T"))</f>
        <v/>
      </c>
      <c r="Z184" s="115" t="str">
        <f>IF(O184=1,"",RTD("cqg.rtd",,"StudyData", "(Vol("&amp;$E$20&amp;")when  (LocalYear("&amp;$E$20&amp;")="&amp;$D$9&amp;" AND LocalMonth("&amp;$E$20&amp;")="&amp;$C$9&amp;" AND LocalDay("&amp;$E$20&amp;")="&amp;$B$9&amp;" AND LocalHour("&amp;$E$20&amp;")="&amp;F184&amp;" AND LocalMinute("&amp;$E$20&amp;")="&amp;G184&amp;"))", "Bar", "", "Close", "5", "0", "", "", "","FALSE","T"))</f>
        <v/>
      </c>
      <c r="AA184" s="115" t="str">
        <f>IF(O184=1,"",RTD("cqg.rtd",,"StudyData", "(Vol("&amp;$E$21&amp;")when  (LocalYear("&amp;$E$21&amp;")="&amp;$D$10&amp;" AND LocalMonth("&amp;$E$21&amp;")="&amp;$C$10&amp;" AND LocalDay("&amp;$E$21&amp;")="&amp;$B$10&amp;" AND LocalHour("&amp;$E$21&amp;")="&amp;F184&amp;" AND LocalMinute("&amp;$E$21&amp;")="&amp;G184&amp;"))", "Bar", "", "Close", "5", "0", "", "", "","FALSE","T"))</f>
        <v/>
      </c>
      <c r="AB184" s="115" t="str">
        <f>IF(O184=1,"",RTD("cqg.rtd",,"StudyData", "(Vol("&amp;$E$21&amp;")when  (LocalYear("&amp;$E$21&amp;")="&amp;$D$11&amp;" AND LocalMonth("&amp;$E$21&amp;")="&amp;$C$11&amp;" AND LocalDay("&amp;$E$21&amp;")="&amp;$B$11&amp;" AND LocalHour("&amp;$E$21&amp;")="&amp;F184&amp;" AND LocalMinute("&amp;$E$21&amp;")="&amp;G184&amp;"))", "Bar", "", "Close", "5", "0", "", "", "","FALSE","T"))</f>
        <v/>
      </c>
      <c r="AC184" s="116" t="str">
        <f t="shared" si="23"/>
        <v/>
      </c>
      <c r="AE184" s="115" t="str">
        <f ca="1">IF($R184=1,SUM($S$1:S184),"")</f>
        <v/>
      </c>
      <c r="AF184" s="115" t="str">
        <f ca="1">IF($R184=1,SUM($T$1:T184),"")</f>
        <v/>
      </c>
      <c r="AG184" s="115" t="str">
        <f ca="1">IF($R184=1,SUM($U$1:U184),"")</f>
        <v/>
      </c>
      <c r="AH184" s="115" t="str">
        <f ca="1">IF($R184=1,SUM($V$1:V184),"")</f>
        <v/>
      </c>
      <c r="AI184" s="115" t="str">
        <f ca="1">IF($R184=1,SUM($W$1:W184),"")</f>
        <v/>
      </c>
      <c r="AJ184" s="115" t="str">
        <f ca="1">IF($R184=1,SUM($X$1:X184),"")</f>
        <v/>
      </c>
      <c r="AK184" s="115" t="str">
        <f ca="1">IF($R184=1,SUM($Y$1:Y184),"")</f>
        <v/>
      </c>
      <c r="AL184" s="115" t="str">
        <f ca="1">IF($R184=1,SUM($Z$1:Z184),"")</f>
        <v/>
      </c>
      <c r="AM184" s="115" t="str">
        <f ca="1">IF($R184=1,SUM($AA$1:AA184),"")</f>
        <v/>
      </c>
      <c r="AN184" s="115" t="str">
        <f ca="1">IF($R184=1,SUM($AB$1:AB184),"")</f>
        <v/>
      </c>
      <c r="AO184" s="115" t="str">
        <f ca="1">IF($R184=1,SUM($AC$1:AC184),"")</f>
        <v/>
      </c>
      <c r="AQ184" s="120" t="str">
        <f t="shared" si="28"/>
        <v>22:35</v>
      </c>
    </row>
    <row r="185" spans="6:43" x14ac:dyDescent="0.3">
      <c r="F185" s="115">
        <f t="shared" si="29"/>
        <v>22</v>
      </c>
      <c r="G185" s="117">
        <f t="shared" si="24"/>
        <v>40</v>
      </c>
      <c r="H185" s="118">
        <f t="shared" si="25"/>
        <v>0.94444444444444453</v>
      </c>
      <c r="K185" s="116" t="str">
        <f xml:space="preserve"> IF(O185=1,"",RTD("cqg.rtd",,"StudyData",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/>
      </c>
      <c r="L185" s="116" t="e">
        <f>IF(K185="",NA(),RTD("cqg.rtd",,"StudyData", "(Vol("&amp;$E$12&amp;")when  (LocalYear("&amp;$E$12&amp;")="&amp;$D$1&amp;" AND LocalMonth("&amp;$E$12&amp;")="&amp;$C$1&amp;" AND LocalDay("&amp;$E$12&amp;")="&amp;$B$1&amp;" AND LocalHour("&amp;$E$12&amp;")="&amp;F185&amp;" AND LocalMinute("&amp;$E$12&amp;")="&amp;G185&amp;"))", "Bar", "", "Close", "5", "0", "", "", "","FALSE","T"))</f>
        <v>#N/A</v>
      </c>
      <c r="O185" s="115">
        <f t="shared" si="26"/>
        <v>1</v>
      </c>
      <c r="R185" s="115">
        <f t="shared" ca="1" si="27"/>
        <v>1.1489999999999836</v>
      </c>
      <c r="S185" s="115" t="str">
        <f>IF(O185=1,"",RTD("cqg.rtd",,"StudyData", "(Vol("&amp;$E$13&amp;")when  (LocalYear("&amp;$E$13&amp;")="&amp;$D$2&amp;" AND LocalMonth("&amp;$E$13&amp;")="&amp;$C$2&amp;" AND LocalDay("&amp;$E$13&amp;")="&amp;$B$2&amp;" AND LocalHour("&amp;$E$13&amp;")="&amp;F185&amp;" AND LocalMinute("&amp;$E$13&amp;")="&amp;G185&amp;"))", "Bar", "", "Close", "5", "0", "", "", "","FALSE","T"))</f>
        <v/>
      </c>
      <c r="T185" s="115" t="str">
        <f>IF(O185=1,"",RTD("cqg.rtd",,"StudyData", "(Vol("&amp;$E$14&amp;")when  (LocalYear("&amp;$E$14&amp;")="&amp;$D$3&amp;" AND LocalMonth("&amp;$E$14&amp;")="&amp;$C$3&amp;" AND LocalDay("&amp;$E$14&amp;")="&amp;$B$3&amp;" AND LocalHour("&amp;$E$14&amp;")="&amp;F185&amp;" AND LocalMinute("&amp;$E$14&amp;")="&amp;G185&amp;"))", "Bar", "", "Close", "5", "0", "", "", "","FALSE","T"))</f>
        <v/>
      </c>
      <c r="U185" s="115" t="str">
        <f>IF(O185=1,"",RTD("cqg.rtd",,"StudyData", "(Vol("&amp;$E$15&amp;")when  (LocalYear("&amp;$E$15&amp;")="&amp;$D$4&amp;" AND LocalMonth("&amp;$E$15&amp;")="&amp;$C$4&amp;" AND LocalDay("&amp;$E$15&amp;")="&amp;$B$4&amp;" AND LocalHour("&amp;$E$15&amp;")="&amp;F185&amp;" AND LocalMinute("&amp;$E$15&amp;")="&amp;G185&amp;"))", "Bar", "", "Close", "5", "0", "", "", "","FALSE","T"))</f>
        <v/>
      </c>
      <c r="V185" s="115" t="str">
        <f>IF(O185=1,"",RTD("cqg.rtd",,"StudyData", "(Vol("&amp;$E$16&amp;")when  (LocalYear("&amp;$E$16&amp;")="&amp;$D$5&amp;" AND LocalMonth("&amp;$E$16&amp;")="&amp;$C$5&amp;" AND LocalDay("&amp;$E$16&amp;")="&amp;$B$5&amp;" AND LocalHour("&amp;$E$16&amp;")="&amp;F185&amp;" AND LocalMinute("&amp;$E$16&amp;")="&amp;G185&amp;"))", "Bar", "", "Close", "5", "0", "", "", "","FALSE","T"))</f>
        <v/>
      </c>
      <c r="W185" s="115" t="str">
        <f>IF(O185=1,"",RTD("cqg.rtd",,"StudyData", "(Vol("&amp;$E$17&amp;")when  (LocalYear("&amp;$E$17&amp;")="&amp;$D$6&amp;" AND LocalMonth("&amp;$E$17&amp;")="&amp;$C$6&amp;" AND LocalDay("&amp;$E$17&amp;")="&amp;$B$6&amp;" AND LocalHour("&amp;$E$17&amp;")="&amp;F185&amp;" AND LocalMinute("&amp;$E$17&amp;")="&amp;G185&amp;"))", "Bar", "", "Close", "5", "0", "", "", "","FALSE","T"))</f>
        <v/>
      </c>
      <c r="X185" s="115" t="str">
        <f>IF(O185=1,"",RTD("cqg.rtd",,"StudyData", "(Vol("&amp;$E$18&amp;")when  (LocalYear("&amp;$E$18&amp;")="&amp;$D$7&amp;" AND LocalMonth("&amp;$E$18&amp;")="&amp;$C$7&amp;" AND LocalDay("&amp;$E$18&amp;")="&amp;$B$7&amp;" AND LocalHour("&amp;$E$18&amp;")="&amp;F185&amp;" AND LocalMinute("&amp;$E$18&amp;")="&amp;G185&amp;"))", "Bar", "", "Close", "5", "0", "", "", "","FALSE","T"))</f>
        <v/>
      </c>
      <c r="Y185" s="115" t="str">
        <f>IF(O185=1,"",RTD("cqg.rtd",,"StudyData", "(Vol("&amp;$E$19&amp;")when  (LocalYear("&amp;$E$19&amp;")="&amp;$D$8&amp;" AND LocalMonth("&amp;$E$19&amp;")="&amp;$C$8&amp;" AND LocalDay("&amp;$E$19&amp;")="&amp;$B$8&amp;" AND LocalHour("&amp;$E$19&amp;")="&amp;F185&amp;" AND LocalMinute("&amp;$E$19&amp;")="&amp;G185&amp;"))", "Bar", "", "Close", "5", "0", "", "", "","FALSE","T"))</f>
        <v/>
      </c>
      <c r="Z185" s="115" t="str">
        <f>IF(O185=1,"",RTD("cqg.rtd",,"StudyData", "(Vol("&amp;$E$20&amp;")when  (LocalYear("&amp;$E$20&amp;")="&amp;$D$9&amp;" AND LocalMonth("&amp;$E$20&amp;")="&amp;$C$9&amp;" AND LocalDay("&amp;$E$20&amp;")="&amp;$B$9&amp;" AND LocalHour("&amp;$E$20&amp;")="&amp;F185&amp;" AND LocalMinute("&amp;$E$20&amp;")="&amp;G185&amp;"))", "Bar", "", "Close", "5", "0", "", "", "","FALSE","T"))</f>
        <v/>
      </c>
      <c r="AA185" s="115" t="str">
        <f>IF(O185=1,"",RTD("cqg.rtd",,"StudyData", "(Vol("&amp;$E$21&amp;")when  (LocalYear("&amp;$E$21&amp;")="&amp;$D$10&amp;" AND LocalMonth("&amp;$E$21&amp;")="&amp;$C$10&amp;" AND LocalDay("&amp;$E$21&amp;")="&amp;$B$10&amp;" AND LocalHour("&amp;$E$21&amp;")="&amp;F185&amp;" AND LocalMinute("&amp;$E$21&amp;")="&amp;G185&amp;"))", "Bar", "", "Close", "5", "0", "", "", "","FALSE","T"))</f>
        <v/>
      </c>
      <c r="AB185" s="115" t="str">
        <f>IF(O185=1,"",RTD("cqg.rtd",,"StudyData", "(Vol("&amp;$E$21&amp;")when  (LocalYear("&amp;$E$21&amp;")="&amp;$D$11&amp;" AND LocalMonth("&amp;$E$21&amp;")="&amp;$C$11&amp;" AND LocalDay("&amp;$E$21&amp;")="&amp;$B$11&amp;" AND LocalHour("&amp;$E$21&amp;")="&amp;F185&amp;" AND LocalMinute("&amp;$E$21&amp;")="&amp;G185&amp;"))", "Bar", "", "Close", "5", "0", "", "", "","FALSE","T"))</f>
        <v/>
      </c>
      <c r="AC185" s="116" t="str">
        <f t="shared" si="23"/>
        <v/>
      </c>
      <c r="AE185" s="115" t="str">
        <f ca="1">IF($R185=1,SUM($S$1:S185),"")</f>
        <v/>
      </c>
      <c r="AF185" s="115" t="str">
        <f ca="1">IF($R185=1,SUM($T$1:T185),"")</f>
        <v/>
      </c>
      <c r="AG185" s="115" t="str">
        <f ca="1">IF($R185=1,SUM($U$1:U185),"")</f>
        <v/>
      </c>
      <c r="AH185" s="115" t="str">
        <f ca="1">IF($R185=1,SUM($V$1:V185),"")</f>
        <v/>
      </c>
      <c r="AI185" s="115" t="str">
        <f ca="1">IF($R185=1,SUM($W$1:W185),"")</f>
        <v/>
      </c>
      <c r="AJ185" s="115" t="str">
        <f ca="1">IF($R185=1,SUM($X$1:X185),"")</f>
        <v/>
      </c>
      <c r="AK185" s="115" t="str">
        <f ca="1">IF($R185=1,SUM($Y$1:Y185),"")</f>
        <v/>
      </c>
      <c r="AL185" s="115" t="str">
        <f ca="1">IF($R185=1,SUM($Z$1:Z185),"")</f>
        <v/>
      </c>
      <c r="AM185" s="115" t="str">
        <f ca="1">IF($R185=1,SUM($AA$1:AA185),"")</f>
        <v/>
      </c>
      <c r="AN185" s="115" t="str">
        <f ca="1">IF($R185=1,SUM($AB$1:AB185),"")</f>
        <v/>
      </c>
      <c r="AO185" s="115" t="str">
        <f ca="1">IF($R185=1,SUM($AC$1:AC185),"")</f>
        <v/>
      </c>
      <c r="AQ185" s="120" t="str">
        <f t="shared" si="28"/>
        <v>22:40</v>
      </c>
    </row>
    <row r="186" spans="6:43" x14ac:dyDescent="0.3">
      <c r="F186" s="115">
        <f t="shared" si="29"/>
        <v>22</v>
      </c>
      <c r="G186" s="117">
        <f t="shared" si="24"/>
        <v>45</v>
      </c>
      <c r="H186" s="118">
        <f t="shared" si="25"/>
        <v>0.94791666666666663</v>
      </c>
      <c r="K186" s="116" t="str">
        <f xml:space="preserve"> IF(O186=1,"",RTD("cqg.rtd",,"StudyData",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/>
      </c>
      <c r="L186" s="116" t="e">
        <f>IF(K186="",NA(),RTD("cqg.rtd",,"StudyData", "(Vol("&amp;$E$12&amp;")when  (LocalYear("&amp;$E$12&amp;")="&amp;$D$1&amp;" AND LocalMonth("&amp;$E$12&amp;")="&amp;$C$1&amp;" AND LocalDay("&amp;$E$12&amp;")="&amp;$B$1&amp;" AND LocalHour("&amp;$E$12&amp;")="&amp;F186&amp;" AND LocalMinute("&amp;$E$12&amp;")="&amp;G186&amp;"))", "Bar", "", "Close", "5", "0", "", "", "","FALSE","T"))</f>
        <v>#N/A</v>
      </c>
      <c r="O186" s="115">
        <f t="shared" si="26"/>
        <v>1</v>
      </c>
      <c r="R186" s="115">
        <f t="shared" ca="1" si="27"/>
        <v>1.1499999999999835</v>
      </c>
      <c r="S186" s="115" t="str">
        <f>IF(O186=1,"",RTD("cqg.rtd",,"StudyData", "(Vol("&amp;$E$13&amp;")when  (LocalYear("&amp;$E$13&amp;")="&amp;$D$2&amp;" AND LocalMonth("&amp;$E$13&amp;")="&amp;$C$2&amp;" AND LocalDay("&amp;$E$13&amp;")="&amp;$B$2&amp;" AND LocalHour("&amp;$E$13&amp;")="&amp;F186&amp;" AND LocalMinute("&amp;$E$13&amp;")="&amp;G186&amp;"))", "Bar", "", "Close", "5", "0", "", "", "","FALSE","T"))</f>
        <v/>
      </c>
      <c r="T186" s="115" t="str">
        <f>IF(O186=1,"",RTD("cqg.rtd",,"StudyData", "(Vol("&amp;$E$14&amp;")when  (LocalYear("&amp;$E$14&amp;")="&amp;$D$3&amp;" AND LocalMonth("&amp;$E$14&amp;")="&amp;$C$3&amp;" AND LocalDay("&amp;$E$14&amp;")="&amp;$B$3&amp;" AND LocalHour("&amp;$E$14&amp;")="&amp;F186&amp;" AND LocalMinute("&amp;$E$14&amp;")="&amp;G186&amp;"))", "Bar", "", "Close", "5", "0", "", "", "","FALSE","T"))</f>
        <v/>
      </c>
      <c r="U186" s="115" t="str">
        <f>IF(O186=1,"",RTD("cqg.rtd",,"StudyData", "(Vol("&amp;$E$15&amp;")when  (LocalYear("&amp;$E$15&amp;")="&amp;$D$4&amp;" AND LocalMonth("&amp;$E$15&amp;")="&amp;$C$4&amp;" AND LocalDay("&amp;$E$15&amp;")="&amp;$B$4&amp;" AND LocalHour("&amp;$E$15&amp;")="&amp;F186&amp;" AND LocalMinute("&amp;$E$15&amp;")="&amp;G186&amp;"))", "Bar", "", "Close", "5", "0", "", "", "","FALSE","T"))</f>
        <v/>
      </c>
      <c r="V186" s="115" t="str">
        <f>IF(O186=1,"",RTD("cqg.rtd",,"StudyData", "(Vol("&amp;$E$16&amp;")when  (LocalYear("&amp;$E$16&amp;")="&amp;$D$5&amp;" AND LocalMonth("&amp;$E$16&amp;")="&amp;$C$5&amp;" AND LocalDay("&amp;$E$16&amp;")="&amp;$B$5&amp;" AND LocalHour("&amp;$E$16&amp;")="&amp;F186&amp;" AND LocalMinute("&amp;$E$16&amp;")="&amp;G186&amp;"))", "Bar", "", "Close", "5", "0", "", "", "","FALSE","T"))</f>
        <v/>
      </c>
      <c r="W186" s="115" t="str">
        <f>IF(O186=1,"",RTD("cqg.rtd",,"StudyData", "(Vol("&amp;$E$17&amp;")when  (LocalYear("&amp;$E$17&amp;")="&amp;$D$6&amp;" AND LocalMonth("&amp;$E$17&amp;")="&amp;$C$6&amp;" AND LocalDay("&amp;$E$17&amp;")="&amp;$B$6&amp;" AND LocalHour("&amp;$E$17&amp;")="&amp;F186&amp;" AND LocalMinute("&amp;$E$17&amp;")="&amp;G186&amp;"))", "Bar", "", "Close", "5", "0", "", "", "","FALSE","T"))</f>
        <v/>
      </c>
      <c r="X186" s="115" t="str">
        <f>IF(O186=1,"",RTD("cqg.rtd",,"StudyData", "(Vol("&amp;$E$18&amp;")when  (LocalYear("&amp;$E$18&amp;")="&amp;$D$7&amp;" AND LocalMonth("&amp;$E$18&amp;")="&amp;$C$7&amp;" AND LocalDay("&amp;$E$18&amp;")="&amp;$B$7&amp;" AND LocalHour("&amp;$E$18&amp;")="&amp;F186&amp;" AND LocalMinute("&amp;$E$18&amp;")="&amp;G186&amp;"))", "Bar", "", "Close", "5", "0", "", "", "","FALSE","T"))</f>
        <v/>
      </c>
      <c r="Y186" s="115" t="str">
        <f>IF(O186=1,"",RTD("cqg.rtd",,"StudyData", "(Vol("&amp;$E$19&amp;")when  (LocalYear("&amp;$E$19&amp;")="&amp;$D$8&amp;" AND LocalMonth("&amp;$E$19&amp;")="&amp;$C$8&amp;" AND LocalDay("&amp;$E$19&amp;")="&amp;$B$8&amp;" AND LocalHour("&amp;$E$19&amp;")="&amp;F186&amp;" AND LocalMinute("&amp;$E$19&amp;")="&amp;G186&amp;"))", "Bar", "", "Close", "5", "0", "", "", "","FALSE","T"))</f>
        <v/>
      </c>
      <c r="Z186" s="115" t="str">
        <f>IF(O186=1,"",RTD("cqg.rtd",,"StudyData", "(Vol("&amp;$E$20&amp;")when  (LocalYear("&amp;$E$20&amp;")="&amp;$D$9&amp;" AND LocalMonth("&amp;$E$20&amp;")="&amp;$C$9&amp;" AND LocalDay("&amp;$E$20&amp;")="&amp;$B$9&amp;" AND LocalHour("&amp;$E$20&amp;")="&amp;F186&amp;" AND LocalMinute("&amp;$E$20&amp;")="&amp;G186&amp;"))", "Bar", "", "Close", "5", "0", "", "", "","FALSE","T"))</f>
        <v/>
      </c>
      <c r="AA186" s="115" t="str">
        <f>IF(O186=1,"",RTD("cqg.rtd",,"StudyData", "(Vol("&amp;$E$21&amp;")when  (LocalYear("&amp;$E$21&amp;")="&amp;$D$10&amp;" AND LocalMonth("&amp;$E$21&amp;")="&amp;$C$10&amp;" AND LocalDay("&amp;$E$21&amp;")="&amp;$B$10&amp;" AND LocalHour("&amp;$E$21&amp;")="&amp;F186&amp;" AND LocalMinute("&amp;$E$21&amp;")="&amp;G186&amp;"))", "Bar", "", "Close", "5", "0", "", "", "","FALSE","T"))</f>
        <v/>
      </c>
      <c r="AB186" s="115" t="str">
        <f>IF(O186=1,"",RTD("cqg.rtd",,"StudyData", "(Vol("&amp;$E$21&amp;")when  (LocalYear("&amp;$E$21&amp;")="&amp;$D$11&amp;" AND LocalMonth("&amp;$E$21&amp;")="&amp;$C$11&amp;" AND LocalDay("&amp;$E$21&amp;")="&amp;$B$11&amp;" AND LocalHour("&amp;$E$21&amp;")="&amp;F186&amp;" AND LocalMinute("&amp;$E$21&amp;")="&amp;G186&amp;"))", "Bar", "", "Close", "5", "0", "", "", "","FALSE","T"))</f>
        <v/>
      </c>
      <c r="AC186" s="116" t="str">
        <f t="shared" si="23"/>
        <v/>
      </c>
      <c r="AE186" s="115" t="str">
        <f ca="1">IF($R186=1,SUM($S$1:S186),"")</f>
        <v/>
      </c>
      <c r="AF186" s="115" t="str">
        <f ca="1">IF($R186=1,SUM($T$1:T186),"")</f>
        <v/>
      </c>
      <c r="AG186" s="115" t="str">
        <f ca="1">IF($R186=1,SUM($U$1:U186),"")</f>
        <v/>
      </c>
      <c r="AH186" s="115" t="str">
        <f ca="1">IF($R186=1,SUM($V$1:V186),"")</f>
        <v/>
      </c>
      <c r="AI186" s="115" t="str">
        <f ca="1">IF($R186=1,SUM($W$1:W186),"")</f>
        <v/>
      </c>
      <c r="AJ186" s="115" t="str">
        <f ca="1">IF($R186=1,SUM($X$1:X186),"")</f>
        <v/>
      </c>
      <c r="AK186" s="115" t="str">
        <f ca="1">IF($R186=1,SUM($Y$1:Y186),"")</f>
        <v/>
      </c>
      <c r="AL186" s="115" t="str">
        <f ca="1">IF($R186=1,SUM($Z$1:Z186),"")</f>
        <v/>
      </c>
      <c r="AM186" s="115" t="str">
        <f ca="1">IF($R186=1,SUM($AA$1:AA186),"")</f>
        <v/>
      </c>
      <c r="AN186" s="115" t="str">
        <f ca="1">IF($R186=1,SUM($AB$1:AB186),"")</f>
        <v/>
      </c>
      <c r="AO186" s="115" t="str">
        <f ca="1">IF($R186=1,SUM($AC$1:AC186),"")</f>
        <v/>
      </c>
      <c r="AQ186" s="120" t="str">
        <f t="shared" si="28"/>
        <v>22:45</v>
      </c>
    </row>
    <row r="187" spans="6:43" x14ac:dyDescent="0.3">
      <c r="F187" s="115">
        <f t="shared" si="29"/>
        <v>22</v>
      </c>
      <c r="G187" s="117">
        <f t="shared" si="24"/>
        <v>50</v>
      </c>
      <c r="H187" s="118">
        <f t="shared" si="25"/>
        <v>0.95138888888888884</v>
      </c>
      <c r="K187" s="116" t="str">
        <f xml:space="preserve"> IF(O187=1,"",RTD("cqg.rtd",,"StudyData",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/>
      </c>
      <c r="L187" s="116" t="e">
        <f>IF(K187="",NA(),RTD("cqg.rtd",,"StudyData", "(Vol("&amp;$E$12&amp;")when  (LocalYear("&amp;$E$12&amp;")="&amp;$D$1&amp;" AND LocalMonth("&amp;$E$12&amp;")="&amp;$C$1&amp;" AND LocalDay("&amp;$E$12&amp;")="&amp;$B$1&amp;" AND LocalHour("&amp;$E$12&amp;")="&amp;F187&amp;" AND LocalMinute("&amp;$E$12&amp;")="&amp;G187&amp;"))", "Bar", "", "Close", "5", "0", "", "", "","FALSE","T"))</f>
        <v>#N/A</v>
      </c>
      <c r="O187" s="115">
        <f t="shared" si="26"/>
        <v>1</v>
      </c>
      <c r="R187" s="115">
        <f t="shared" ca="1" si="27"/>
        <v>1.1509999999999834</v>
      </c>
      <c r="S187" s="115" t="str">
        <f>IF(O187=1,"",RTD("cqg.rtd",,"StudyData", "(Vol("&amp;$E$13&amp;")when  (LocalYear("&amp;$E$13&amp;")="&amp;$D$2&amp;" AND LocalMonth("&amp;$E$13&amp;")="&amp;$C$2&amp;" AND LocalDay("&amp;$E$13&amp;")="&amp;$B$2&amp;" AND LocalHour("&amp;$E$13&amp;")="&amp;F187&amp;" AND LocalMinute("&amp;$E$13&amp;")="&amp;G187&amp;"))", "Bar", "", "Close", "5", "0", "", "", "","FALSE","T"))</f>
        <v/>
      </c>
      <c r="T187" s="115" t="str">
        <f>IF(O187=1,"",RTD("cqg.rtd",,"StudyData", "(Vol("&amp;$E$14&amp;")when  (LocalYear("&amp;$E$14&amp;")="&amp;$D$3&amp;" AND LocalMonth("&amp;$E$14&amp;")="&amp;$C$3&amp;" AND LocalDay("&amp;$E$14&amp;")="&amp;$B$3&amp;" AND LocalHour("&amp;$E$14&amp;")="&amp;F187&amp;" AND LocalMinute("&amp;$E$14&amp;")="&amp;G187&amp;"))", "Bar", "", "Close", "5", "0", "", "", "","FALSE","T"))</f>
        <v/>
      </c>
      <c r="U187" s="115" t="str">
        <f>IF(O187=1,"",RTD("cqg.rtd",,"StudyData", "(Vol("&amp;$E$15&amp;")when  (LocalYear("&amp;$E$15&amp;")="&amp;$D$4&amp;" AND LocalMonth("&amp;$E$15&amp;")="&amp;$C$4&amp;" AND LocalDay("&amp;$E$15&amp;")="&amp;$B$4&amp;" AND LocalHour("&amp;$E$15&amp;")="&amp;F187&amp;" AND LocalMinute("&amp;$E$15&amp;")="&amp;G187&amp;"))", "Bar", "", "Close", "5", "0", "", "", "","FALSE","T"))</f>
        <v/>
      </c>
      <c r="V187" s="115" t="str">
        <f>IF(O187=1,"",RTD("cqg.rtd",,"StudyData", "(Vol("&amp;$E$16&amp;")when  (LocalYear("&amp;$E$16&amp;")="&amp;$D$5&amp;" AND LocalMonth("&amp;$E$16&amp;")="&amp;$C$5&amp;" AND LocalDay("&amp;$E$16&amp;")="&amp;$B$5&amp;" AND LocalHour("&amp;$E$16&amp;")="&amp;F187&amp;" AND LocalMinute("&amp;$E$16&amp;")="&amp;G187&amp;"))", "Bar", "", "Close", "5", "0", "", "", "","FALSE","T"))</f>
        <v/>
      </c>
      <c r="W187" s="115" t="str">
        <f>IF(O187=1,"",RTD("cqg.rtd",,"StudyData", "(Vol("&amp;$E$17&amp;")when  (LocalYear("&amp;$E$17&amp;")="&amp;$D$6&amp;" AND LocalMonth("&amp;$E$17&amp;")="&amp;$C$6&amp;" AND LocalDay("&amp;$E$17&amp;")="&amp;$B$6&amp;" AND LocalHour("&amp;$E$17&amp;")="&amp;F187&amp;" AND LocalMinute("&amp;$E$17&amp;")="&amp;G187&amp;"))", "Bar", "", "Close", "5", "0", "", "", "","FALSE","T"))</f>
        <v/>
      </c>
      <c r="X187" s="115" t="str">
        <f>IF(O187=1,"",RTD("cqg.rtd",,"StudyData", "(Vol("&amp;$E$18&amp;")when  (LocalYear("&amp;$E$18&amp;")="&amp;$D$7&amp;" AND LocalMonth("&amp;$E$18&amp;")="&amp;$C$7&amp;" AND LocalDay("&amp;$E$18&amp;")="&amp;$B$7&amp;" AND LocalHour("&amp;$E$18&amp;")="&amp;F187&amp;" AND LocalMinute("&amp;$E$18&amp;")="&amp;G187&amp;"))", "Bar", "", "Close", "5", "0", "", "", "","FALSE","T"))</f>
        <v/>
      </c>
      <c r="Y187" s="115" t="str">
        <f>IF(O187=1,"",RTD("cqg.rtd",,"StudyData", "(Vol("&amp;$E$19&amp;")when  (LocalYear("&amp;$E$19&amp;")="&amp;$D$8&amp;" AND LocalMonth("&amp;$E$19&amp;")="&amp;$C$8&amp;" AND LocalDay("&amp;$E$19&amp;")="&amp;$B$8&amp;" AND LocalHour("&amp;$E$19&amp;")="&amp;F187&amp;" AND LocalMinute("&amp;$E$19&amp;")="&amp;G187&amp;"))", "Bar", "", "Close", "5", "0", "", "", "","FALSE","T"))</f>
        <v/>
      </c>
      <c r="Z187" s="115" t="str">
        <f>IF(O187=1,"",RTD("cqg.rtd",,"StudyData", "(Vol("&amp;$E$20&amp;")when  (LocalYear("&amp;$E$20&amp;")="&amp;$D$9&amp;" AND LocalMonth("&amp;$E$20&amp;")="&amp;$C$9&amp;" AND LocalDay("&amp;$E$20&amp;")="&amp;$B$9&amp;" AND LocalHour("&amp;$E$20&amp;")="&amp;F187&amp;" AND LocalMinute("&amp;$E$20&amp;")="&amp;G187&amp;"))", "Bar", "", "Close", "5", "0", "", "", "","FALSE","T"))</f>
        <v/>
      </c>
      <c r="AA187" s="115" t="str">
        <f>IF(O187=1,"",RTD("cqg.rtd",,"StudyData", "(Vol("&amp;$E$21&amp;")when  (LocalYear("&amp;$E$21&amp;")="&amp;$D$10&amp;" AND LocalMonth("&amp;$E$21&amp;")="&amp;$C$10&amp;" AND LocalDay("&amp;$E$21&amp;")="&amp;$B$10&amp;" AND LocalHour("&amp;$E$21&amp;")="&amp;F187&amp;" AND LocalMinute("&amp;$E$21&amp;")="&amp;G187&amp;"))", "Bar", "", "Close", "5", "0", "", "", "","FALSE","T"))</f>
        <v/>
      </c>
      <c r="AB187" s="115" t="str">
        <f>IF(O187=1,"",RTD("cqg.rtd",,"StudyData", "(Vol("&amp;$E$21&amp;")when  (LocalYear("&amp;$E$21&amp;")="&amp;$D$11&amp;" AND LocalMonth("&amp;$E$21&amp;")="&amp;$C$11&amp;" AND LocalDay("&amp;$E$21&amp;")="&amp;$B$11&amp;" AND LocalHour("&amp;$E$21&amp;")="&amp;F187&amp;" AND LocalMinute("&amp;$E$21&amp;")="&amp;G187&amp;"))", "Bar", "", "Close", "5", "0", "", "", "","FALSE","T"))</f>
        <v/>
      </c>
      <c r="AC187" s="116" t="str">
        <f t="shared" si="23"/>
        <v/>
      </c>
      <c r="AE187" s="115" t="str">
        <f ca="1">IF($R187=1,SUM($S$1:S187),"")</f>
        <v/>
      </c>
      <c r="AF187" s="115" t="str">
        <f ca="1">IF($R187=1,SUM($T$1:T187),"")</f>
        <v/>
      </c>
      <c r="AG187" s="115" t="str">
        <f ca="1">IF($R187=1,SUM($U$1:U187),"")</f>
        <v/>
      </c>
      <c r="AH187" s="115" t="str">
        <f ca="1">IF($R187=1,SUM($V$1:V187),"")</f>
        <v/>
      </c>
      <c r="AI187" s="115" t="str">
        <f ca="1">IF($R187=1,SUM($W$1:W187),"")</f>
        <v/>
      </c>
      <c r="AJ187" s="115" t="str">
        <f ca="1">IF($R187=1,SUM($X$1:X187),"")</f>
        <v/>
      </c>
      <c r="AK187" s="115" t="str">
        <f ca="1">IF($R187=1,SUM($Y$1:Y187),"")</f>
        <v/>
      </c>
      <c r="AL187" s="115" t="str">
        <f ca="1">IF($R187=1,SUM($Z$1:Z187),"")</f>
        <v/>
      </c>
      <c r="AM187" s="115" t="str">
        <f ca="1">IF($R187=1,SUM($AA$1:AA187),"")</f>
        <v/>
      </c>
      <c r="AN187" s="115" t="str">
        <f ca="1">IF($R187=1,SUM($AB$1:AB187),"")</f>
        <v/>
      </c>
      <c r="AO187" s="115" t="str">
        <f ca="1">IF($R187=1,SUM($AC$1:AC187),"")</f>
        <v/>
      </c>
      <c r="AQ187" s="120" t="str">
        <f t="shared" si="28"/>
        <v>22:50</v>
      </c>
    </row>
    <row r="188" spans="6:43" x14ac:dyDescent="0.3">
      <c r="F188" s="115">
        <f t="shared" si="29"/>
        <v>22</v>
      </c>
      <c r="G188" s="117">
        <f t="shared" si="24"/>
        <v>55</v>
      </c>
      <c r="H188" s="118">
        <f t="shared" si="25"/>
        <v>0.95486111111111116</v>
      </c>
      <c r="K188" s="116" t="str">
        <f xml:space="preserve"> IF(O188=1,"",RTD("cqg.rtd",,"StudyData",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/>
      </c>
      <c r="L188" s="116" t="e">
        <f>IF(K188="",NA(),RTD("cqg.rtd",,"StudyData", "(Vol("&amp;$E$12&amp;")when  (LocalYear("&amp;$E$12&amp;")="&amp;$D$1&amp;" AND LocalMonth("&amp;$E$12&amp;")="&amp;$C$1&amp;" AND LocalDay("&amp;$E$12&amp;")="&amp;$B$1&amp;" AND LocalHour("&amp;$E$12&amp;")="&amp;F188&amp;" AND LocalMinute("&amp;$E$12&amp;")="&amp;G188&amp;"))", "Bar", "", "Close", "5", "0", "", "", "","FALSE","T"))</f>
        <v>#N/A</v>
      </c>
      <c r="O188" s="115">
        <f t="shared" si="26"/>
        <v>1</v>
      </c>
      <c r="R188" s="115">
        <f t="shared" ca="1" si="27"/>
        <v>1.1519999999999833</v>
      </c>
      <c r="S188" s="115" t="str">
        <f>IF(O188=1,"",RTD("cqg.rtd",,"StudyData", "(Vol("&amp;$E$13&amp;")when  (LocalYear("&amp;$E$13&amp;")="&amp;$D$2&amp;" AND LocalMonth("&amp;$E$13&amp;")="&amp;$C$2&amp;" AND LocalDay("&amp;$E$13&amp;")="&amp;$B$2&amp;" AND LocalHour("&amp;$E$13&amp;")="&amp;F188&amp;" AND LocalMinute("&amp;$E$13&amp;")="&amp;G188&amp;"))", "Bar", "", "Close", "5", "0", "", "", "","FALSE","T"))</f>
        <v/>
      </c>
      <c r="T188" s="115" t="str">
        <f>IF(O188=1,"",RTD("cqg.rtd",,"StudyData", "(Vol("&amp;$E$14&amp;")when  (LocalYear("&amp;$E$14&amp;")="&amp;$D$3&amp;" AND LocalMonth("&amp;$E$14&amp;")="&amp;$C$3&amp;" AND LocalDay("&amp;$E$14&amp;")="&amp;$B$3&amp;" AND LocalHour("&amp;$E$14&amp;")="&amp;F188&amp;" AND LocalMinute("&amp;$E$14&amp;")="&amp;G188&amp;"))", "Bar", "", "Close", "5", "0", "", "", "","FALSE","T"))</f>
        <v/>
      </c>
      <c r="U188" s="115" t="str">
        <f>IF(O188=1,"",RTD("cqg.rtd",,"StudyData", "(Vol("&amp;$E$15&amp;")when  (LocalYear("&amp;$E$15&amp;")="&amp;$D$4&amp;" AND LocalMonth("&amp;$E$15&amp;")="&amp;$C$4&amp;" AND LocalDay("&amp;$E$15&amp;")="&amp;$B$4&amp;" AND LocalHour("&amp;$E$15&amp;")="&amp;F188&amp;" AND LocalMinute("&amp;$E$15&amp;")="&amp;G188&amp;"))", "Bar", "", "Close", "5", "0", "", "", "","FALSE","T"))</f>
        <v/>
      </c>
      <c r="V188" s="115" t="str">
        <f>IF(O188=1,"",RTD("cqg.rtd",,"StudyData", "(Vol("&amp;$E$16&amp;")when  (LocalYear("&amp;$E$16&amp;")="&amp;$D$5&amp;" AND LocalMonth("&amp;$E$16&amp;")="&amp;$C$5&amp;" AND LocalDay("&amp;$E$16&amp;")="&amp;$B$5&amp;" AND LocalHour("&amp;$E$16&amp;")="&amp;F188&amp;" AND LocalMinute("&amp;$E$16&amp;")="&amp;G188&amp;"))", "Bar", "", "Close", "5", "0", "", "", "","FALSE","T"))</f>
        <v/>
      </c>
      <c r="W188" s="115" t="str">
        <f>IF(O188=1,"",RTD("cqg.rtd",,"StudyData", "(Vol("&amp;$E$17&amp;")when  (LocalYear("&amp;$E$17&amp;")="&amp;$D$6&amp;" AND LocalMonth("&amp;$E$17&amp;")="&amp;$C$6&amp;" AND LocalDay("&amp;$E$17&amp;")="&amp;$B$6&amp;" AND LocalHour("&amp;$E$17&amp;")="&amp;F188&amp;" AND LocalMinute("&amp;$E$17&amp;")="&amp;G188&amp;"))", "Bar", "", "Close", "5", "0", "", "", "","FALSE","T"))</f>
        <v/>
      </c>
      <c r="X188" s="115" t="str">
        <f>IF(O188=1,"",RTD("cqg.rtd",,"StudyData", "(Vol("&amp;$E$18&amp;")when  (LocalYear("&amp;$E$18&amp;")="&amp;$D$7&amp;" AND LocalMonth("&amp;$E$18&amp;")="&amp;$C$7&amp;" AND LocalDay("&amp;$E$18&amp;")="&amp;$B$7&amp;" AND LocalHour("&amp;$E$18&amp;")="&amp;F188&amp;" AND LocalMinute("&amp;$E$18&amp;")="&amp;G188&amp;"))", "Bar", "", "Close", "5", "0", "", "", "","FALSE","T"))</f>
        <v/>
      </c>
      <c r="Y188" s="115" t="str">
        <f>IF(O188=1,"",RTD("cqg.rtd",,"StudyData", "(Vol("&amp;$E$19&amp;")when  (LocalYear("&amp;$E$19&amp;")="&amp;$D$8&amp;" AND LocalMonth("&amp;$E$19&amp;")="&amp;$C$8&amp;" AND LocalDay("&amp;$E$19&amp;")="&amp;$B$8&amp;" AND LocalHour("&amp;$E$19&amp;")="&amp;F188&amp;" AND LocalMinute("&amp;$E$19&amp;")="&amp;G188&amp;"))", "Bar", "", "Close", "5", "0", "", "", "","FALSE","T"))</f>
        <v/>
      </c>
      <c r="Z188" s="115" t="str">
        <f>IF(O188=1,"",RTD("cqg.rtd",,"StudyData", "(Vol("&amp;$E$20&amp;")when  (LocalYear("&amp;$E$20&amp;")="&amp;$D$9&amp;" AND LocalMonth("&amp;$E$20&amp;")="&amp;$C$9&amp;" AND LocalDay("&amp;$E$20&amp;")="&amp;$B$9&amp;" AND LocalHour("&amp;$E$20&amp;")="&amp;F188&amp;" AND LocalMinute("&amp;$E$20&amp;")="&amp;G188&amp;"))", "Bar", "", "Close", "5", "0", "", "", "","FALSE","T"))</f>
        <v/>
      </c>
      <c r="AA188" s="115" t="str">
        <f>IF(O188=1,"",RTD("cqg.rtd",,"StudyData", "(Vol("&amp;$E$21&amp;")when  (LocalYear("&amp;$E$21&amp;")="&amp;$D$10&amp;" AND LocalMonth("&amp;$E$21&amp;")="&amp;$C$10&amp;" AND LocalDay("&amp;$E$21&amp;")="&amp;$B$10&amp;" AND LocalHour("&amp;$E$21&amp;")="&amp;F188&amp;" AND LocalMinute("&amp;$E$21&amp;")="&amp;G188&amp;"))", "Bar", "", "Close", "5", "0", "", "", "","FALSE","T"))</f>
        <v/>
      </c>
      <c r="AB188" s="115" t="str">
        <f>IF(O188=1,"",RTD("cqg.rtd",,"StudyData", "(Vol("&amp;$E$21&amp;")when  (LocalYear("&amp;$E$21&amp;")="&amp;$D$11&amp;" AND LocalMonth("&amp;$E$21&amp;")="&amp;$C$11&amp;" AND LocalDay("&amp;$E$21&amp;")="&amp;$B$11&amp;" AND LocalHour("&amp;$E$21&amp;")="&amp;F188&amp;" AND LocalMinute("&amp;$E$21&amp;")="&amp;G188&amp;"))", "Bar", "", "Close", "5", "0", "", "", "","FALSE","T"))</f>
        <v/>
      </c>
      <c r="AC188" s="116" t="str">
        <f t="shared" si="23"/>
        <v/>
      </c>
      <c r="AE188" s="115" t="str">
        <f ca="1">IF($R188=1,SUM($S$1:S188),"")</f>
        <v/>
      </c>
      <c r="AF188" s="115" t="str">
        <f ca="1">IF($R188=1,SUM($T$1:T188),"")</f>
        <v/>
      </c>
      <c r="AG188" s="115" t="str">
        <f ca="1">IF($R188=1,SUM($U$1:U188),"")</f>
        <v/>
      </c>
      <c r="AH188" s="115" t="str">
        <f ca="1">IF($R188=1,SUM($V$1:V188),"")</f>
        <v/>
      </c>
      <c r="AI188" s="115" t="str">
        <f ca="1">IF($R188=1,SUM($W$1:W188),"")</f>
        <v/>
      </c>
      <c r="AJ188" s="115" t="str">
        <f ca="1">IF($R188=1,SUM($X$1:X188),"")</f>
        <v/>
      </c>
      <c r="AK188" s="115" t="str">
        <f ca="1">IF($R188=1,SUM($Y$1:Y188),"")</f>
        <v/>
      </c>
      <c r="AL188" s="115" t="str">
        <f ca="1">IF($R188=1,SUM($Z$1:Z188),"")</f>
        <v/>
      </c>
      <c r="AM188" s="115" t="str">
        <f ca="1">IF($R188=1,SUM($AA$1:AA188),"")</f>
        <v/>
      </c>
      <c r="AN188" s="115" t="str">
        <f ca="1">IF($R188=1,SUM($AB$1:AB188),"")</f>
        <v/>
      </c>
      <c r="AO188" s="115" t="str">
        <f ca="1">IF($R188=1,SUM($AC$1:AC188),"")</f>
        <v/>
      </c>
      <c r="AQ188" s="120" t="str">
        <f t="shared" si="28"/>
        <v>22:55</v>
      </c>
    </row>
    <row r="189" spans="6:43" x14ac:dyDescent="0.3">
      <c r="F189" s="115">
        <f t="shared" si="29"/>
        <v>23</v>
      </c>
      <c r="G189" s="117" t="str">
        <f t="shared" si="24"/>
        <v>00</v>
      </c>
      <c r="H189" s="118">
        <f t="shared" si="25"/>
        <v>0.95833333333333337</v>
      </c>
      <c r="K189" s="116" t="str">
        <f xml:space="preserve"> IF(O189=1,"",RTD("cqg.rtd",,"StudyData",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/>
      </c>
      <c r="L189" s="116" t="e">
        <f>IF(K189="",NA(),RTD("cqg.rtd",,"StudyData", "(Vol("&amp;$E$12&amp;")when  (LocalYear("&amp;$E$12&amp;")="&amp;$D$1&amp;" AND LocalMonth("&amp;$E$12&amp;")="&amp;$C$1&amp;" AND LocalDay("&amp;$E$12&amp;")="&amp;$B$1&amp;" AND LocalHour("&amp;$E$12&amp;")="&amp;F189&amp;" AND LocalMinute("&amp;$E$12&amp;")="&amp;G189&amp;"))", "Bar", "", "Close", "5", "0", "", "", "","FALSE","T"))</f>
        <v>#N/A</v>
      </c>
      <c r="O189" s="115">
        <f t="shared" si="26"/>
        <v>1</v>
      </c>
      <c r="R189" s="115">
        <f t="shared" ca="1" si="27"/>
        <v>1.1529999999999831</v>
      </c>
      <c r="S189" s="115" t="str">
        <f>IF(O189=1,"",RTD("cqg.rtd",,"StudyData", "(Vol("&amp;$E$13&amp;")when  (LocalYear("&amp;$E$13&amp;")="&amp;$D$2&amp;" AND LocalMonth("&amp;$E$13&amp;")="&amp;$C$2&amp;" AND LocalDay("&amp;$E$13&amp;")="&amp;$B$2&amp;" AND LocalHour("&amp;$E$13&amp;")="&amp;F189&amp;" AND LocalMinute("&amp;$E$13&amp;")="&amp;G189&amp;"))", "Bar", "", "Close", "5", "0", "", "", "","FALSE","T"))</f>
        <v/>
      </c>
      <c r="T189" s="115" t="str">
        <f>IF(O189=1,"",RTD("cqg.rtd",,"StudyData", "(Vol("&amp;$E$14&amp;")when  (LocalYear("&amp;$E$14&amp;")="&amp;$D$3&amp;" AND LocalMonth("&amp;$E$14&amp;")="&amp;$C$3&amp;" AND LocalDay("&amp;$E$14&amp;")="&amp;$B$3&amp;" AND LocalHour("&amp;$E$14&amp;")="&amp;F189&amp;" AND LocalMinute("&amp;$E$14&amp;")="&amp;G189&amp;"))", "Bar", "", "Close", "5", "0", "", "", "","FALSE","T"))</f>
        <v/>
      </c>
      <c r="U189" s="115" t="str">
        <f>IF(O189=1,"",RTD("cqg.rtd",,"StudyData", "(Vol("&amp;$E$15&amp;")when  (LocalYear("&amp;$E$15&amp;")="&amp;$D$4&amp;" AND LocalMonth("&amp;$E$15&amp;")="&amp;$C$4&amp;" AND LocalDay("&amp;$E$15&amp;")="&amp;$B$4&amp;" AND LocalHour("&amp;$E$15&amp;")="&amp;F189&amp;" AND LocalMinute("&amp;$E$15&amp;")="&amp;G189&amp;"))", "Bar", "", "Close", "5", "0", "", "", "","FALSE","T"))</f>
        <v/>
      </c>
      <c r="V189" s="115" t="str">
        <f>IF(O189=1,"",RTD("cqg.rtd",,"StudyData", "(Vol("&amp;$E$16&amp;")when  (LocalYear("&amp;$E$16&amp;")="&amp;$D$5&amp;" AND LocalMonth("&amp;$E$16&amp;")="&amp;$C$5&amp;" AND LocalDay("&amp;$E$16&amp;")="&amp;$B$5&amp;" AND LocalHour("&amp;$E$16&amp;")="&amp;F189&amp;" AND LocalMinute("&amp;$E$16&amp;")="&amp;G189&amp;"))", "Bar", "", "Close", "5", "0", "", "", "","FALSE","T"))</f>
        <v/>
      </c>
      <c r="W189" s="115" t="str">
        <f>IF(O189=1,"",RTD("cqg.rtd",,"StudyData", "(Vol("&amp;$E$17&amp;")when  (LocalYear("&amp;$E$17&amp;")="&amp;$D$6&amp;" AND LocalMonth("&amp;$E$17&amp;")="&amp;$C$6&amp;" AND LocalDay("&amp;$E$17&amp;")="&amp;$B$6&amp;" AND LocalHour("&amp;$E$17&amp;")="&amp;F189&amp;" AND LocalMinute("&amp;$E$17&amp;")="&amp;G189&amp;"))", "Bar", "", "Close", "5", "0", "", "", "","FALSE","T"))</f>
        <v/>
      </c>
      <c r="X189" s="115" t="str">
        <f>IF(O189=1,"",RTD("cqg.rtd",,"StudyData", "(Vol("&amp;$E$18&amp;")when  (LocalYear("&amp;$E$18&amp;")="&amp;$D$7&amp;" AND LocalMonth("&amp;$E$18&amp;")="&amp;$C$7&amp;" AND LocalDay("&amp;$E$18&amp;")="&amp;$B$7&amp;" AND LocalHour("&amp;$E$18&amp;")="&amp;F189&amp;" AND LocalMinute("&amp;$E$18&amp;")="&amp;G189&amp;"))", "Bar", "", "Close", "5", "0", "", "", "","FALSE","T"))</f>
        <v/>
      </c>
      <c r="Y189" s="115" t="str">
        <f>IF(O189=1,"",RTD("cqg.rtd",,"StudyData", "(Vol("&amp;$E$19&amp;")when  (LocalYear("&amp;$E$19&amp;")="&amp;$D$8&amp;" AND LocalMonth("&amp;$E$19&amp;")="&amp;$C$8&amp;" AND LocalDay("&amp;$E$19&amp;")="&amp;$B$8&amp;" AND LocalHour("&amp;$E$19&amp;")="&amp;F189&amp;" AND LocalMinute("&amp;$E$19&amp;")="&amp;G189&amp;"))", "Bar", "", "Close", "5", "0", "", "", "","FALSE","T"))</f>
        <v/>
      </c>
      <c r="Z189" s="115" t="str">
        <f>IF(O189=1,"",RTD("cqg.rtd",,"StudyData", "(Vol("&amp;$E$20&amp;")when  (LocalYear("&amp;$E$20&amp;")="&amp;$D$9&amp;" AND LocalMonth("&amp;$E$20&amp;")="&amp;$C$9&amp;" AND LocalDay("&amp;$E$20&amp;")="&amp;$B$9&amp;" AND LocalHour("&amp;$E$20&amp;")="&amp;F189&amp;" AND LocalMinute("&amp;$E$20&amp;")="&amp;G189&amp;"))", "Bar", "", "Close", "5", "0", "", "", "","FALSE","T"))</f>
        <v/>
      </c>
      <c r="AA189" s="115" t="str">
        <f>IF(O189=1,"",RTD("cqg.rtd",,"StudyData", "(Vol("&amp;$E$21&amp;")when  (LocalYear("&amp;$E$21&amp;")="&amp;$D$10&amp;" AND LocalMonth("&amp;$E$21&amp;")="&amp;$C$10&amp;" AND LocalDay("&amp;$E$21&amp;")="&amp;$B$10&amp;" AND LocalHour("&amp;$E$21&amp;")="&amp;F189&amp;" AND LocalMinute("&amp;$E$21&amp;")="&amp;G189&amp;"))", "Bar", "", "Close", "5", "0", "", "", "","FALSE","T"))</f>
        <v/>
      </c>
      <c r="AB189" s="115" t="str">
        <f>IF(O189=1,"",RTD("cqg.rtd",,"StudyData", "(Vol("&amp;$E$21&amp;")when  (LocalYear("&amp;$E$21&amp;")="&amp;$D$11&amp;" AND LocalMonth("&amp;$E$21&amp;")="&amp;$C$11&amp;" AND LocalDay("&amp;$E$21&amp;")="&amp;$B$11&amp;" AND LocalHour("&amp;$E$21&amp;")="&amp;F189&amp;" AND LocalMinute("&amp;$E$21&amp;")="&amp;G189&amp;"))", "Bar", "", "Close", "5", "0", "", "", "","FALSE","T"))</f>
        <v/>
      </c>
      <c r="AC189" s="116" t="str">
        <f t="shared" si="23"/>
        <v/>
      </c>
      <c r="AE189" s="115" t="str">
        <f ca="1">IF($R189=1,SUM($S$1:S189),"")</f>
        <v/>
      </c>
      <c r="AF189" s="115" t="str">
        <f ca="1">IF($R189=1,SUM($T$1:T189),"")</f>
        <v/>
      </c>
      <c r="AG189" s="115" t="str">
        <f ca="1">IF($R189=1,SUM($U$1:U189),"")</f>
        <v/>
      </c>
      <c r="AH189" s="115" t="str">
        <f ca="1">IF($R189=1,SUM($V$1:V189),"")</f>
        <v/>
      </c>
      <c r="AI189" s="115" t="str">
        <f ca="1">IF($R189=1,SUM($W$1:W189),"")</f>
        <v/>
      </c>
      <c r="AJ189" s="115" t="str">
        <f ca="1">IF($R189=1,SUM($X$1:X189),"")</f>
        <v/>
      </c>
      <c r="AK189" s="115" t="str">
        <f ca="1">IF($R189=1,SUM($Y$1:Y189),"")</f>
        <v/>
      </c>
      <c r="AL189" s="115" t="str">
        <f ca="1">IF($R189=1,SUM($Z$1:Z189),"")</f>
        <v/>
      </c>
      <c r="AM189" s="115" t="str">
        <f ca="1">IF($R189=1,SUM($AA$1:AA189),"")</f>
        <v/>
      </c>
      <c r="AN189" s="115" t="str">
        <f ca="1">IF($R189=1,SUM($AB$1:AB189),"")</f>
        <v/>
      </c>
      <c r="AO189" s="115" t="str">
        <f ca="1">IF($R189=1,SUM($AC$1:AC189),"")</f>
        <v/>
      </c>
      <c r="AQ189" s="120" t="str">
        <f t="shared" si="28"/>
        <v>23:00</v>
      </c>
    </row>
    <row r="190" spans="6:43" x14ac:dyDescent="0.3">
      <c r="F190" s="115">
        <f t="shared" si="29"/>
        <v>23</v>
      </c>
      <c r="G190" s="117" t="str">
        <f t="shared" si="24"/>
        <v>05</v>
      </c>
      <c r="H190" s="118">
        <f t="shared" si="25"/>
        <v>0.96180555555555547</v>
      </c>
      <c r="K190" s="116" t="str">
        <f xml:space="preserve"> IF(O190=1,"",RTD("cqg.rtd",,"StudyData",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/>
      </c>
      <c r="L190" s="116" t="e">
        <f>IF(K190="",NA(),RTD("cqg.rtd",,"StudyData", "(Vol("&amp;$E$12&amp;")when  (LocalYear("&amp;$E$12&amp;")="&amp;$D$1&amp;" AND LocalMonth("&amp;$E$12&amp;")="&amp;$C$1&amp;" AND LocalDay("&amp;$E$12&amp;")="&amp;$B$1&amp;" AND LocalHour("&amp;$E$12&amp;")="&amp;F190&amp;" AND LocalMinute("&amp;$E$12&amp;")="&amp;G190&amp;"))", "Bar", "", "Close", "5", "0", "", "", "","FALSE","T"))</f>
        <v>#N/A</v>
      </c>
      <c r="O190" s="115">
        <f t="shared" si="26"/>
        <v>1</v>
      </c>
      <c r="R190" s="115">
        <f t="shared" ca="1" si="27"/>
        <v>1.153999999999983</v>
      </c>
      <c r="S190" s="115" t="str">
        <f>IF(O190=1,"",RTD("cqg.rtd",,"StudyData", "(Vol("&amp;$E$13&amp;")when  (LocalYear("&amp;$E$13&amp;")="&amp;$D$2&amp;" AND LocalMonth("&amp;$E$13&amp;")="&amp;$C$2&amp;" AND LocalDay("&amp;$E$13&amp;")="&amp;$B$2&amp;" AND LocalHour("&amp;$E$13&amp;")="&amp;F190&amp;" AND LocalMinute("&amp;$E$13&amp;")="&amp;G190&amp;"))", "Bar", "", "Close", "5", "0", "", "", "","FALSE","T"))</f>
        <v/>
      </c>
      <c r="T190" s="115" t="str">
        <f>IF(O190=1,"",RTD("cqg.rtd",,"StudyData", "(Vol("&amp;$E$14&amp;")when  (LocalYear("&amp;$E$14&amp;")="&amp;$D$3&amp;" AND LocalMonth("&amp;$E$14&amp;")="&amp;$C$3&amp;" AND LocalDay("&amp;$E$14&amp;")="&amp;$B$3&amp;" AND LocalHour("&amp;$E$14&amp;")="&amp;F190&amp;" AND LocalMinute("&amp;$E$14&amp;")="&amp;G190&amp;"))", "Bar", "", "Close", "5", "0", "", "", "","FALSE","T"))</f>
        <v/>
      </c>
      <c r="U190" s="115" t="str">
        <f>IF(O190=1,"",RTD("cqg.rtd",,"StudyData", "(Vol("&amp;$E$15&amp;")when  (LocalYear("&amp;$E$15&amp;")="&amp;$D$4&amp;" AND LocalMonth("&amp;$E$15&amp;")="&amp;$C$4&amp;" AND LocalDay("&amp;$E$15&amp;")="&amp;$B$4&amp;" AND LocalHour("&amp;$E$15&amp;")="&amp;F190&amp;" AND LocalMinute("&amp;$E$15&amp;")="&amp;G190&amp;"))", "Bar", "", "Close", "5", "0", "", "", "","FALSE","T"))</f>
        <v/>
      </c>
      <c r="V190" s="115" t="str">
        <f>IF(O190=1,"",RTD("cqg.rtd",,"StudyData", "(Vol("&amp;$E$16&amp;")when  (LocalYear("&amp;$E$16&amp;")="&amp;$D$5&amp;" AND LocalMonth("&amp;$E$16&amp;")="&amp;$C$5&amp;" AND LocalDay("&amp;$E$16&amp;")="&amp;$B$5&amp;" AND LocalHour("&amp;$E$16&amp;")="&amp;F190&amp;" AND LocalMinute("&amp;$E$16&amp;")="&amp;G190&amp;"))", "Bar", "", "Close", "5", "0", "", "", "","FALSE","T"))</f>
        <v/>
      </c>
      <c r="W190" s="115" t="str">
        <f>IF(O190=1,"",RTD("cqg.rtd",,"StudyData", "(Vol("&amp;$E$17&amp;")when  (LocalYear("&amp;$E$17&amp;")="&amp;$D$6&amp;" AND LocalMonth("&amp;$E$17&amp;")="&amp;$C$6&amp;" AND LocalDay("&amp;$E$17&amp;")="&amp;$B$6&amp;" AND LocalHour("&amp;$E$17&amp;")="&amp;F190&amp;" AND LocalMinute("&amp;$E$17&amp;")="&amp;G190&amp;"))", "Bar", "", "Close", "5", "0", "", "", "","FALSE","T"))</f>
        <v/>
      </c>
      <c r="X190" s="115" t="str">
        <f>IF(O190=1,"",RTD("cqg.rtd",,"StudyData", "(Vol("&amp;$E$18&amp;")when  (LocalYear("&amp;$E$18&amp;")="&amp;$D$7&amp;" AND LocalMonth("&amp;$E$18&amp;")="&amp;$C$7&amp;" AND LocalDay("&amp;$E$18&amp;")="&amp;$B$7&amp;" AND LocalHour("&amp;$E$18&amp;")="&amp;F190&amp;" AND LocalMinute("&amp;$E$18&amp;")="&amp;G190&amp;"))", "Bar", "", "Close", "5", "0", "", "", "","FALSE","T"))</f>
        <v/>
      </c>
      <c r="Y190" s="115" t="str">
        <f>IF(O190=1,"",RTD("cqg.rtd",,"StudyData", "(Vol("&amp;$E$19&amp;")when  (LocalYear("&amp;$E$19&amp;")="&amp;$D$8&amp;" AND LocalMonth("&amp;$E$19&amp;")="&amp;$C$8&amp;" AND LocalDay("&amp;$E$19&amp;")="&amp;$B$8&amp;" AND LocalHour("&amp;$E$19&amp;")="&amp;F190&amp;" AND LocalMinute("&amp;$E$19&amp;")="&amp;G190&amp;"))", "Bar", "", "Close", "5", "0", "", "", "","FALSE","T"))</f>
        <v/>
      </c>
      <c r="Z190" s="115" t="str">
        <f>IF(O190=1,"",RTD("cqg.rtd",,"StudyData", "(Vol("&amp;$E$20&amp;")when  (LocalYear("&amp;$E$20&amp;")="&amp;$D$9&amp;" AND LocalMonth("&amp;$E$20&amp;")="&amp;$C$9&amp;" AND LocalDay("&amp;$E$20&amp;")="&amp;$B$9&amp;" AND LocalHour("&amp;$E$20&amp;")="&amp;F190&amp;" AND LocalMinute("&amp;$E$20&amp;")="&amp;G190&amp;"))", "Bar", "", "Close", "5", "0", "", "", "","FALSE","T"))</f>
        <v/>
      </c>
      <c r="AA190" s="115" t="str">
        <f>IF(O190=1,"",RTD("cqg.rtd",,"StudyData", "(Vol("&amp;$E$21&amp;")when  (LocalYear("&amp;$E$21&amp;")="&amp;$D$10&amp;" AND LocalMonth("&amp;$E$21&amp;")="&amp;$C$10&amp;" AND LocalDay("&amp;$E$21&amp;")="&amp;$B$10&amp;" AND LocalHour("&amp;$E$21&amp;")="&amp;F190&amp;" AND LocalMinute("&amp;$E$21&amp;")="&amp;G190&amp;"))", "Bar", "", "Close", "5", "0", "", "", "","FALSE","T"))</f>
        <v/>
      </c>
      <c r="AB190" s="115" t="str">
        <f>IF(O190=1,"",RTD("cqg.rtd",,"StudyData", "(Vol("&amp;$E$21&amp;")when  (LocalYear("&amp;$E$21&amp;")="&amp;$D$11&amp;" AND LocalMonth("&amp;$E$21&amp;")="&amp;$C$11&amp;" AND LocalDay("&amp;$E$21&amp;")="&amp;$B$11&amp;" AND LocalHour("&amp;$E$21&amp;")="&amp;F190&amp;" AND LocalMinute("&amp;$E$21&amp;")="&amp;G190&amp;"))", "Bar", "", "Close", "5", "0", "", "", "","FALSE","T"))</f>
        <v/>
      </c>
      <c r="AC190" s="116" t="str">
        <f t="shared" si="23"/>
        <v/>
      </c>
      <c r="AE190" s="115" t="str">
        <f ca="1">IF($R190=1,SUM($S$1:S190),"")</f>
        <v/>
      </c>
      <c r="AF190" s="115" t="str">
        <f ca="1">IF($R190=1,SUM($T$1:T190),"")</f>
        <v/>
      </c>
      <c r="AG190" s="115" t="str">
        <f ca="1">IF($R190=1,SUM($U$1:U190),"")</f>
        <v/>
      </c>
      <c r="AH190" s="115" t="str">
        <f ca="1">IF($R190=1,SUM($V$1:V190),"")</f>
        <v/>
      </c>
      <c r="AI190" s="115" t="str">
        <f ca="1">IF($R190=1,SUM($W$1:W190),"")</f>
        <v/>
      </c>
      <c r="AJ190" s="115" t="str">
        <f ca="1">IF($R190=1,SUM($X$1:X190),"")</f>
        <v/>
      </c>
      <c r="AK190" s="115" t="str">
        <f ca="1">IF($R190=1,SUM($Y$1:Y190),"")</f>
        <v/>
      </c>
      <c r="AL190" s="115" t="str">
        <f ca="1">IF($R190=1,SUM($Z$1:Z190),"")</f>
        <v/>
      </c>
      <c r="AM190" s="115" t="str">
        <f ca="1">IF($R190=1,SUM($AA$1:AA190),"")</f>
        <v/>
      </c>
      <c r="AN190" s="115" t="str">
        <f ca="1">IF($R190=1,SUM($AB$1:AB190),"")</f>
        <v/>
      </c>
      <c r="AO190" s="115" t="str">
        <f ca="1">IF($R190=1,SUM($AC$1:AC190),"")</f>
        <v/>
      </c>
      <c r="AQ190" s="120" t="str">
        <f t="shared" si="28"/>
        <v>23:05</v>
      </c>
    </row>
    <row r="191" spans="6:43" x14ac:dyDescent="0.3">
      <c r="F191" s="115">
        <f t="shared" si="29"/>
        <v>23</v>
      </c>
      <c r="G191" s="117">
        <f t="shared" si="24"/>
        <v>10</v>
      </c>
      <c r="H191" s="118">
        <f t="shared" si="25"/>
        <v>0.96527777777777779</v>
      </c>
      <c r="K191" s="116" t="str">
        <f xml:space="preserve"> IF(O191=1,"",RTD("cqg.rtd",,"StudyData",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/>
      </c>
      <c r="L191" s="116" t="e">
        <f>IF(K191="",NA(),RTD("cqg.rtd",,"StudyData", "(Vol("&amp;$E$12&amp;")when  (LocalYear("&amp;$E$12&amp;")="&amp;$D$1&amp;" AND LocalMonth("&amp;$E$12&amp;")="&amp;$C$1&amp;" AND LocalDay("&amp;$E$12&amp;")="&amp;$B$1&amp;" AND LocalHour("&amp;$E$12&amp;")="&amp;F191&amp;" AND LocalMinute("&amp;$E$12&amp;")="&amp;G191&amp;"))", "Bar", "", "Close", "5", "0", "", "", "","FALSE","T"))</f>
        <v>#N/A</v>
      </c>
      <c r="O191" s="115">
        <f t="shared" si="26"/>
        <v>1</v>
      </c>
      <c r="R191" s="115">
        <f t="shared" ca="1" si="27"/>
        <v>1.1549999999999829</v>
      </c>
      <c r="S191" s="115" t="str">
        <f>IF(O191=1,"",RTD("cqg.rtd",,"StudyData", "(Vol("&amp;$E$13&amp;")when  (LocalYear("&amp;$E$13&amp;")="&amp;$D$2&amp;" AND LocalMonth("&amp;$E$13&amp;")="&amp;$C$2&amp;" AND LocalDay("&amp;$E$13&amp;")="&amp;$B$2&amp;" AND LocalHour("&amp;$E$13&amp;")="&amp;F191&amp;" AND LocalMinute("&amp;$E$13&amp;")="&amp;G191&amp;"))", "Bar", "", "Close", "5", "0", "", "", "","FALSE","T"))</f>
        <v/>
      </c>
      <c r="T191" s="115" t="str">
        <f>IF(O191=1,"",RTD("cqg.rtd",,"StudyData", "(Vol("&amp;$E$14&amp;")when  (LocalYear("&amp;$E$14&amp;")="&amp;$D$3&amp;" AND LocalMonth("&amp;$E$14&amp;")="&amp;$C$3&amp;" AND LocalDay("&amp;$E$14&amp;")="&amp;$B$3&amp;" AND LocalHour("&amp;$E$14&amp;")="&amp;F191&amp;" AND LocalMinute("&amp;$E$14&amp;")="&amp;G191&amp;"))", "Bar", "", "Close", "5", "0", "", "", "","FALSE","T"))</f>
        <v/>
      </c>
      <c r="U191" s="115" t="str">
        <f>IF(O191=1,"",RTD("cqg.rtd",,"StudyData", "(Vol("&amp;$E$15&amp;")when  (LocalYear("&amp;$E$15&amp;")="&amp;$D$4&amp;" AND LocalMonth("&amp;$E$15&amp;")="&amp;$C$4&amp;" AND LocalDay("&amp;$E$15&amp;")="&amp;$B$4&amp;" AND LocalHour("&amp;$E$15&amp;")="&amp;F191&amp;" AND LocalMinute("&amp;$E$15&amp;")="&amp;G191&amp;"))", "Bar", "", "Close", "5", "0", "", "", "","FALSE","T"))</f>
        <v/>
      </c>
      <c r="V191" s="115" t="str">
        <f>IF(O191=1,"",RTD("cqg.rtd",,"StudyData", "(Vol("&amp;$E$16&amp;")when  (LocalYear("&amp;$E$16&amp;")="&amp;$D$5&amp;" AND LocalMonth("&amp;$E$16&amp;")="&amp;$C$5&amp;" AND LocalDay("&amp;$E$16&amp;")="&amp;$B$5&amp;" AND LocalHour("&amp;$E$16&amp;")="&amp;F191&amp;" AND LocalMinute("&amp;$E$16&amp;")="&amp;G191&amp;"))", "Bar", "", "Close", "5", "0", "", "", "","FALSE","T"))</f>
        <v/>
      </c>
      <c r="W191" s="115" t="str">
        <f>IF(O191=1,"",RTD("cqg.rtd",,"StudyData", "(Vol("&amp;$E$17&amp;")when  (LocalYear("&amp;$E$17&amp;")="&amp;$D$6&amp;" AND LocalMonth("&amp;$E$17&amp;")="&amp;$C$6&amp;" AND LocalDay("&amp;$E$17&amp;")="&amp;$B$6&amp;" AND LocalHour("&amp;$E$17&amp;")="&amp;F191&amp;" AND LocalMinute("&amp;$E$17&amp;")="&amp;G191&amp;"))", "Bar", "", "Close", "5", "0", "", "", "","FALSE","T"))</f>
        <v/>
      </c>
      <c r="X191" s="115" t="str">
        <f>IF(O191=1,"",RTD("cqg.rtd",,"StudyData", "(Vol("&amp;$E$18&amp;")when  (LocalYear("&amp;$E$18&amp;")="&amp;$D$7&amp;" AND LocalMonth("&amp;$E$18&amp;")="&amp;$C$7&amp;" AND LocalDay("&amp;$E$18&amp;")="&amp;$B$7&amp;" AND LocalHour("&amp;$E$18&amp;")="&amp;F191&amp;" AND LocalMinute("&amp;$E$18&amp;")="&amp;G191&amp;"))", "Bar", "", "Close", "5", "0", "", "", "","FALSE","T"))</f>
        <v/>
      </c>
      <c r="Y191" s="115" t="str">
        <f>IF(O191=1,"",RTD("cqg.rtd",,"StudyData", "(Vol("&amp;$E$19&amp;")when  (LocalYear("&amp;$E$19&amp;")="&amp;$D$8&amp;" AND LocalMonth("&amp;$E$19&amp;")="&amp;$C$8&amp;" AND LocalDay("&amp;$E$19&amp;")="&amp;$B$8&amp;" AND LocalHour("&amp;$E$19&amp;")="&amp;F191&amp;" AND LocalMinute("&amp;$E$19&amp;")="&amp;G191&amp;"))", "Bar", "", "Close", "5", "0", "", "", "","FALSE","T"))</f>
        <v/>
      </c>
      <c r="Z191" s="115" t="str">
        <f>IF(O191=1,"",RTD("cqg.rtd",,"StudyData", "(Vol("&amp;$E$20&amp;")when  (LocalYear("&amp;$E$20&amp;")="&amp;$D$9&amp;" AND LocalMonth("&amp;$E$20&amp;")="&amp;$C$9&amp;" AND LocalDay("&amp;$E$20&amp;")="&amp;$B$9&amp;" AND LocalHour("&amp;$E$20&amp;")="&amp;F191&amp;" AND LocalMinute("&amp;$E$20&amp;")="&amp;G191&amp;"))", "Bar", "", "Close", "5", "0", "", "", "","FALSE","T"))</f>
        <v/>
      </c>
      <c r="AA191" s="115" t="str">
        <f>IF(O191=1,"",RTD("cqg.rtd",,"StudyData", "(Vol("&amp;$E$21&amp;")when  (LocalYear("&amp;$E$21&amp;")="&amp;$D$10&amp;" AND LocalMonth("&amp;$E$21&amp;")="&amp;$C$10&amp;" AND LocalDay("&amp;$E$21&amp;")="&amp;$B$10&amp;" AND LocalHour("&amp;$E$21&amp;")="&amp;F191&amp;" AND LocalMinute("&amp;$E$21&amp;")="&amp;G191&amp;"))", "Bar", "", "Close", "5", "0", "", "", "","FALSE","T"))</f>
        <v/>
      </c>
      <c r="AB191" s="115" t="str">
        <f>IF(O191=1,"",RTD("cqg.rtd",,"StudyData", "(Vol("&amp;$E$21&amp;")when  (LocalYear("&amp;$E$21&amp;")="&amp;$D$11&amp;" AND LocalMonth("&amp;$E$21&amp;")="&amp;$C$11&amp;" AND LocalDay("&amp;$E$21&amp;")="&amp;$B$11&amp;" AND LocalHour("&amp;$E$21&amp;")="&amp;F191&amp;" AND LocalMinute("&amp;$E$21&amp;")="&amp;G191&amp;"))", "Bar", "", "Close", "5", "0", "", "", "","FALSE","T"))</f>
        <v/>
      </c>
      <c r="AC191" s="116" t="str">
        <f t="shared" si="23"/>
        <v/>
      </c>
      <c r="AE191" s="115" t="str">
        <f ca="1">IF($R191=1,SUM($S$1:S191),"")</f>
        <v/>
      </c>
      <c r="AF191" s="115" t="str">
        <f ca="1">IF($R191=1,SUM($T$1:T191),"")</f>
        <v/>
      </c>
      <c r="AG191" s="115" t="str">
        <f ca="1">IF($R191=1,SUM($U$1:U191),"")</f>
        <v/>
      </c>
      <c r="AH191" s="115" t="str">
        <f ca="1">IF($R191=1,SUM($V$1:V191),"")</f>
        <v/>
      </c>
      <c r="AI191" s="115" t="str">
        <f ca="1">IF($R191=1,SUM($W$1:W191),"")</f>
        <v/>
      </c>
      <c r="AJ191" s="115" t="str">
        <f ca="1">IF($R191=1,SUM($X$1:X191),"")</f>
        <v/>
      </c>
      <c r="AK191" s="115" t="str">
        <f ca="1">IF($R191=1,SUM($Y$1:Y191),"")</f>
        <v/>
      </c>
      <c r="AL191" s="115" t="str">
        <f ca="1">IF($R191=1,SUM($Z$1:Z191),"")</f>
        <v/>
      </c>
      <c r="AM191" s="115" t="str">
        <f ca="1">IF($R191=1,SUM($AA$1:AA191),"")</f>
        <v/>
      </c>
      <c r="AN191" s="115" t="str">
        <f ca="1">IF($R191=1,SUM($AB$1:AB191),"")</f>
        <v/>
      </c>
      <c r="AO191" s="115" t="str">
        <f ca="1">IF($R191=1,SUM($AC$1:AC191),"")</f>
        <v/>
      </c>
      <c r="AQ191" s="120" t="str">
        <f t="shared" si="28"/>
        <v>23:10</v>
      </c>
    </row>
    <row r="192" spans="6:43" x14ac:dyDescent="0.3">
      <c r="F192" s="115">
        <f t="shared" si="29"/>
        <v>23</v>
      </c>
      <c r="G192" s="117">
        <f t="shared" si="24"/>
        <v>15</v>
      </c>
      <c r="H192" s="118">
        <f t="shared" si="25"/>
        <v>0.96875</v>
      </c>
      <c r="K192" s="116" t="str">
        <f xml:space="preserve"> IF(O192=1,"",RTD("cqg.rtd",,"StudyData",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/>
      </c>
      <c r="L192" s="116" t="e">
        <f>IF(K192="",NA(),RTD("cqg.rtd",,"StudyData", "(Vol("&amp;$E$12&amp;")when  (LocalYear("&amp;$E$12&amp;")="&amp;$D$1&amp;" AND LocalMonth("&amp;$E$12&amp;")="&amp;$C$1&amp;" AND LocalDay("&amp;$E$12&amp;")="&amp;$B$1&amp;" AND LocalHour("&amp;$E$12&amp;")="&amp;F192&amp;" AND LocalMinute("&amp;$E$12&amp;")="&amp;G192&amp;"))", "Bar", "", "Close", "5", "0", "", "", "","FALSE","T"))</f>
        <v>#N/A</v>
      </c>
      <c r="O192" s="115">
        <f t="shared" si="26"/>
        <v>1</v>
      </c>
      <c r="R192" s="115">
        <f t="shared" ca="1" si="27"/>
        <v>1.1559999999999828</v>
      </c>
      <c r="S192" s="115" t="str">
        <f>IF(O192=1,"",RTD("cqg.rtd",,"StudyData", "(Vol("&amp;$E$13&amp;")when  (LocalYear("&amp;$E$13&amp;")="&amp;$D$2&amp;" AND LocalMonth("&amp;$E$13&amp;")="&amp;$C$2&amp;" AND LocalDay("&amp;$E$13&amp;")="&amp;$B$2&amp;" AND LocalHour("&amp;$E$13&amp;")="&amp;F192&amp;" AND LocalMinute("&amp;$E$13&amp;")="&amp;G192&amp;"))", "Bar", "", "Close", "5", "0", "", "", "","FALSE","T"))</f>
        <v/>
      </c>
      <c r="T192" s="115" t="str">
        <f>IF(O192=1,"",RTD("cqg.rtd",,"StudyData", "(Vol("&amp;$E$14&amp;")when  (LocalYear("&amp;$E$14&amp;")="&amp;$D$3&amp;" AND LocalMonth("&amp;$E$14&amp;")="&amp;$C$3&amp;" AND LocalDay("&amp;$E$14&amp;")="&amp;$B$3&amp;" AND LocalHour("&amp;$E$14&amp;")="&amp;F192&amp;" AND LocalMinute("&amp;$E$14&amp;")="&amp;G192&amp;"))", "Bar", "", "Close", "5", "0", "", "", "","FALSE","T"))</f>
        <v/>
      </c>
      <c r="U192" s="115" t="str">
        <f>IF(O192=1,"",RTD("cqg.rtd",,"StudyData", "(Vol("&amp;$E$15&amp;")when  (LocalYear("&amp;$E$15&amp;")="&amp;$D$4&amp;" AND LocalMonth("&amp;$E$15&amp;")="&amp;$C$4&amp;" AND LocalDay("&amp;$E$15&amp;")="&amp;$B$4&amp;" AND LocalHour("&amp;$E$15&amp;")="&amp;F192&amp;" AND LocalMinute("&amp;$E$15&amp;")="&amp;G192&amp;"))", "Bar", "", "Close", "5", "0", "", "", "","FALSE","T"))</f>
        <v/>
      </c>
      <c r="V192" s="115" t="str">
        <f>IF(O192=1,"",RTD("cqg.rtd",,"StudyData", "(Vol("&amp;$E$16&amp;")when  (LocalYear("&amp;$E$16&amp;")="&amp;$D$5&amp;" AND LocalMonth("&amp;$E$16&amp;")="&amp;$C$5&amp;" AND LocalDay("&amp;$E$16&amp;")="&amp;$B$5&amp;" AND LocalHour("&amp;$E$16&amp;")="&amp;F192&amp;" AND LocalMinute("&amp;$E$16&amp;")="&amp;G192&amp;"))", "Bar", "", "Close", "5", "0", "", "", "","FALSE","T"))</f>
        <v/>
      </c>
      <c r="W192" s="115" t="str">
        <f>IF(O192=1,"",RTD("cqg.rtd",,"StudyData", "(Vol("&amp;$E$17&amp;")when  (LocalYear("&amp;$E$17&amp;")="&amp;$D$6&amp;" AND LocalMonth("&amp;$E$17&amp;")="&amp;$C$6&amp;" AND LocalDay("&amp;$E$17&amp;")="&amp;$B$6&amp;" AND LocalHour("&amp;$E$17&amp;")="&amp;F192&amp;" AND LocalMinute("&amp;$E$17&amp;")="&amp;G192&amp;"))", "Bar", "", "Close", "5", "0", "", "", "","FALSE","T"))</f>
        <v/>
      </c>
      <c r="X192" s="115" t="str">
        <f>IF(O192=1,"",RTD("cqg.rtd",,"StudyData", "(Vol("&amp;$E$18&amp;")when  (LocalYear("&amp;$E$18&amp;")="&amp;$D$7&amp;" AND LocalMonth("&amp;$E$18&amp;")="&amp;$C$7&amp;" AND LocalDay("&amp;$E$18&amp;")="&amp;$B$7&amp;" AND LocalHour("&amp;$E$18&amp;")="&amp;F192&amp;" AND LocalMinute("&amp;$E$18&amp;")="&amp;G192&amp;"))", "Bar", "", "Close", "5", "0", "", "", "","FALSE","T"))</f>
        <v/>
      </c>
      <c r="Y192" s="115" t="str">
        <f>IF(O192=1,"",RTD("cqg.rtd",,"StudyData", "(Vol("&amp;$E$19&amp;")when  (LocalYear("&amp;$E$19&amp;")="&amp;$D$8&amp;" AND LocalMonth("&amp;$E$19&amp;")="&amp;$C$8&amp;" AND LocalDay("&amp;$E$19&amp;")="&amp;$B$8&amp;" AND LocalHour("&amp;$E$19&amp;")="&amp;F192&amp;" AND LocalMinute("&amp;$E$19&amp;")="&amp;G192&amp;"))", "Bar", "", "Close", "5", "0", "", "", "","FALSE","T"))</f>
        <v/>
      </c>
      <c r="Z192" s="115" t="str">
        <f>IF(O192=1,"",RTD("cqg.rtd",,"StudyData", "(Vol("&amp;$E$20&amp;")when  (LocalYear("&amp;$E$20&amp;")="&amp;$D$9&amp;" AND LocalMonth("&amp;$E$20&amp;")="&amp;$C$9&amp;" AND LocalDay("&amp;$E$20&amp;")="&amp;$B$9&amp;" AND LocalHour("&amp;$E$20&amp;")="&amp;F192&amp;" AND LocalMinute("&amp;$E$20&amp;")="&amp;G192&amp;"))", "Bar", "", "Close", "5", "0", "", "", "","FALSE","T"))</f>
        <v/>
      </c>
      <c r="AA192" s="115" t="str">
        <f>IF(O192=1,"",RTD("cqg.rtd",,"StudyData", "(Vol("&amp;$E$21&amp;")when  (LocalYear("&amp;$E$21&amp;")="&amp;$D$10&amp;" AND LocalMonth("&amp;$E$21&amp;")="&amp;$C$10&amp;" AND LocalDay("&amp;$E$21&amp;")="&amp;$B$10&amp;" AND LocalHour("&amp;$E$21&amp;")="&amp;F192&amp;" AND LocalMinute("&amp;$E$21&amp;")="&amp;G192&amp;"))", "Bar", "", "Close", "5", "0", "", "", "","FALSE","T"))</f>
        <v/>
      </c>
      <c r="AB192" s="115" t="str">
        <f>IF(O192=1,"",RTD("cqg.rtd",,"StudyData", "(Vol("&amp;$E$21&amp;")when  (LocalYear("&amp;$E$21&amp;")="&amp;$D$11&amp;" AND LocalMonth("&amp;$E$21&amp;")="&amp;$C$11&amp;" AND LocalDay("&amp;$E$21&amp;")="&amp;$B$11&amp;" AND LocalHour("&amp;$E$21&amp;")="&amp;F192&amp;" AND LocalMinute("&amp;$E$21&amp;")="&amp;G192&amp;"))", "Bar", "", "Close", "5", "0", "", "", "","FALSE","T"))</f>
        <v/>
      </c>
      <c r="AC192" s="116" t="str">
        <f t="shared" si="23"/>
        <v/>
      </c>
      <c r="AE192" s="115" t="str">
        <f ca="1">IF($R192=1,SUM($S$1:S192),"")</f>
        <v/>
      </c>
      <c r="AF192" s="115" t="str">
        <f ca="1">IF($R192=1,SUM($T$1:T192),"")</f>
        <v/>
      </c>
      <c r="AG192" s="115" t="str">
        <f ca="1">IF($R192=1,SUM($U$1:U192),"")</f>
        <v/>
      </c>
      <c r="AH192" s="115" t="str">
        <f ca="1">IF($R192=1,SUM($V$1:V192),"")</f>
        <v/>
      </c>
      <c r="AI192" s="115" t="str">
        <f ca="1">IF($R192=1,SUM($W$1:W192),"")</f>
        <v/>
      </c>
      <c r="AJ192" s="115" t="str">
        <f ca="1">IF($R192=1,SUM($X$1:X192),"")</f>
        <v/>
      </c>
      <c r="AK192" s="115" t="str">
        <f ca="1">IF($R192=1,SUM($Y$1:Y192),"")</f>
        <v/>
      </c>
      <c r="AL192" s="115" t="str">
        <f ca="1">IF($R192=1,SUM($Z$1:Z192),"")</f>
        <v/>
      </c>
      <c r="AM192" s="115" t="str">
        <f ca="1">IF($R192=1,SUM($AA$1:AA192),"")</f>
        <v/>
      </c>
      <c r="AN192" s="115" t="str">
        <f ca="1">IF($R192=1,SUM($AB$1:AB192),"")</f>
        <v/>
      </c>
      <c r="AO192" s="115" t="str">
        <f ca="1">IF($R192=1,SUM($AC$1:AC192),"")</f>
        <v/>
      </c>
      <c r="AQ192" s="120" t="str">
        <f t="shared" si="28"/>
        <v>23:15</v>
      </c>
    </row>
    <row r="193" spans="6:43" x14ac:dyDescent="0.3">
      <c r="F193" s="115">
        <f t="shared" si="29"/>
        <v>23</v>
      </c>
      <c r="G193" s="117">
        <f t="shared" si="24"/>
        <v>20</v>
      </c>
      <c r="H193" s="118">
        <f t="shared" si="25"/>
        <v>0.97222222222222221</v>
      </c>
      <c r="K193" s="116" t="str">
        <f xml:space="preserve"> IF(O193=1,"",RTD("cqg.rtd",,"StudyData",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/>
      </c>
      <c r="L193" s="116" t="e">
        <f>IF(K193="",NA(),RTD("cqg.rtd",,"StudyData", "(Vol("&amp;$E$12&amp;")when  (LocalYear("&amp;$E$12&amp;")="&amp;$D$1&amp;" AND LocalMonth("&amp;$E$12&amp;")="&amp;$C$1&amp;" AND LocalDay("&amp;$E$12&amp;")="&amp;$B$1&amp;" AND LocalHour("&amp;$E$12&amp;")="&amp;F193&amp;" AND LocalMinute("&amp;$E$12&amp;")="&amp;G193&amp;"))", "Bar", "", "Close", "5", "0", "", "", "","FALSE","T"))</f>
        <v>#N/A</v>
      </c>
      <c r="O193" s="115">
        <f t="shared" si="26"/>
        <v>1</v>
      </c>
      <c r="R193" s="115">
        <f t="shared" ca="1" si="27"/>
        <v>1.1569999999999827</v>
      </c>
      <c r="S193" s="115" t="str">
        <f>IF(O193=1,"",RTD("cqg.rtd",,"StudyData", "(Vol("&amp;$E$13&amp;")when  (LocalYear("&amp;$E$13&amp;")="&amp;$D$2&amp;" AND LocalMonth("&amp;$E$13&amp;")="&amp;$C$2&amp;" AND LocalDay("&amp;$E$13&amp;")="&amp;$B$2&amp;" AND LocalHour("&amp;$E$13&amp;")="&amp;F193&amp;" AND LocalMinute("&amp;$E$13&amp;")="&amp;G193&amp;"))", "Bar", "", "Close", "5", "0", "", "", "","FALSE","T"))</f>
        <v/>
      </c>
      <c r="T193" s="115" t="str">
        <f>IF(O193=1,"",RTD("cqg.rtd",,"StudyData", "(Vol("&amp;$E$14&amp;")when  (LocalYear("&amp;$E$14&amp;")="&amp;$D$3&amp;" AND LocalMonth("&amp;$E$14&amp;")="&amp;$C$3&amp;" AND LocalDay("&amp;$E$14&amp;")="&amp;$B$3&amp;" AND LocalHour("&amp;$E$14&amp;")="&amp;F193&amp;" AND LocalMinute("&amp;$E$14&amp;")="&amp;G193&amp;"))", "Bar", "", "Close", "5", "0", "", "", "","FALSE","T"))</f>
        <v/>
      </c>
      <c r="U193" s="115" t="str">
        <f>IF(O193=1,"",RTD("cqg.rtd",,"StudyData", "(Vol("&amp;$E$15&amp;")when  (LocalYear("&amp;$E$15&amp;")="&amp;$D$4&amp;" AND LocalMonth("&amp;$E$15&amp;")="&amp;$C$4&amp;" AND LocalDay("&amp;$E$15&amp;")="&amp;$B$4&amp;" AND LocalHour("&amp;$E$15&amp;")="&amp;F193&amp;" AND LocalMinute("&amp;$E$15&amp;")="&amp;G193&amp;"))", "Bar", "", "Close", "5", "0", "", "", "","FALSE","T"))</f>
        <v/>
      </c>
      <c r="V193" s="115" t="str">
        <f>IF(O193=1,"",RTD("cqg.rtd",,"StudyData", "(Vol("&amp;$E$16&amp;")when  (LocalYear("&amp;$E$16&amp;")="&amp;$D$5&amp;" AND LocalMonth("&amp;$E$16&amp;")="&amp;$C$5&amp;" AND LocalDay("&amp;$E$16&amp;")="&amp;$B$5&amp;" AND LocalHour("&amp;$E$16&amp;")="&amp;F193&amp;" AND LocalMinute("&amp;$E$16&amp;")="&amp;G193&amp;"))", "Bar", "", "Close", "5", "0", "", "", "","FALSE","T"))</f>
        <v/>
      </c>
      <c r="W193" s="115" t="str">
        <f>IF(O193=1,"",RTD("cqg.rtd",,"StudyData", "(Vol("&amp;$E$17&amp;")when  (LocalYear("&amp;$E$17&amp;")="&amp;$D$6&amp;" AND LocalMonth("&amp;$E$17&amp;")="&amp;$C$6&amp;" AND LocalDay("&amp;$E$17&amp;")="&amp;$B$6&amp;" AND LocalHour("&amp;$E$17&amp;")="&amp;F193&amp;" AND LocalMinute("&amp;$E$17&amp;")="&amp;G193&amp;"))", "Bar", "", "Close", "5", "0", "", "", "","FALSE","T"))</f>
        <v/>
      </c>
      <c r="X193" s="115" t="str">
        <f>IF(O193=1,"",RTD("cqg.rtd",,"StudyData", "(Vol("&amp;$E$18&amp;")when  (LocalYear("&amp;$E$18&amp;")="&amp;$D$7&amp;" AND LocalMonth("&amp;$E$18&amp;")="&amp;$C$7&amp;" AND LocalDay("&amp;$E$18&amp;")="&amp;$B$7&amp;" AND LocalHour("&amp;$E$18&amp;")="&amp;F193&amp;" AND LocalMinute("&amp;$E$18&amp;")="&amp;G193&amp;"))", "Bar", "", "Close", "5", "0", "", "", "","FALSE","T"))</f>
        <v/>
      </c>
      <c r="Y193" s="115" t="str">
        <f>IF(O193=1,"",RTD("cqg.rtd",,"StudyData", "(Vol("&amp;$E$19&amp;")when  (LocalYear("&amp;$E$19&amp;")="&amp;$D$8&amp;" AND LocalMonth("&amp;$E$19&amp;")="&amp;$C$8&amp;" AND LocalDay("&amp;$E$19&amp;")="&amp;$B$8&amp;" AND LocalHour("&amp;$E$19&amp;")="&amp;F193&amp;" AND LocalMinute("&amp;$E$19&amp;")="&amp;G193&amp;"))", "Bar", "", "Close", "5", "0", "", "", "","FALSE","T"))</f>
        <v/>
      </c>
      <c r="Z193" s="115" t="str">
        <f>IF(O193=1,"",RTD("cqg.rtd",,"StudyData", "(Vol("&amp;$E$20&amp;")when  (LocalYear("&amp;$E$20&amp;")="&amp;$D$9&amp;" AND LocalMonth("&amp;$E$20&amp;")="&amp;$C$9&amp;" AND LocalDay("&amp;$E$20&amp;")="&amp;$B$9&amp;" AND LocalHour("&amp;$E$20&amp;")="&amp;F193&amp;" AND LocalMinute("&amp;$E$20&amp;")="&amp;G193&amp;"))", "Bar", "", "Close", "5", "0", "", "", "","FALSE","T"))</f>
        <v/>
      </c>
      <c r="AA193" s="115" t="str">
        <f>IF(O193=1,"",RTD("cqg.rtd",,"StudyData", "(Vol("&amp;$E$21&amp;")when  (LocalYear("&amp;$E$21&amp;")="&amp;$D$10&amp;" AND LocalMonth("&amp;$E$21&amp;")="&amp;$C$10&amp;" AND LocalDay("&amp;$E$21&amp;")="&amp;$B$10&amp;" AND LocalHour("&amp;$E$21&amp;")="&amp;F193&amp;" AND LocalMinute("&amp;$E$21&amp;")="&amp;G193&amp;"))", "Bar", "", "Close", "5", "0", "", "", "","FALSE","T"))</f>
        <v/>
      </c>
      <c r="AB193" s="115" t="str">
        <f>IF(O193=1,"",RTD("cqg.rtd",,"StudyData", "(Vol("&amp;$E$21&amp;")when  (LocalYear("&amp;$E$21&amp;")="&amp;$D$11&amp;" AND LocalMonth("&amp;$E$21&amp;")="&amp;$C$11&amp;" AND LocalDay("&amp;$E$21&amp;")="&amp;$B$11&amp;" AND LocalHour("&amp;$E$21&amp;")="&amp;F193&amp;" AND LocalMinute("&amp;$E$21&amp;")="&amp;G193&amp;"))", "Bar", "", "Close", "5", "0", "", "", "","FALSE","T"))</f>
        <v/>
      </c>
      <c r="AC193" s="116" t="str">
        <f t="shared" ref="AC193:AC256" si="30">K193</f>
        <v/>
      </c>
      <c r="AE193" s="115" t="str">
        <f ca="1">IF($R193=1,SUM($S$1:S193),"")</f>
        <v/>
      </c>
      <c r="AF193" s="115" t="str">
        <f ca="1">IF($R193=1,SUM($T$1:T193),"")</f>
        <v/>
      </c>
      <c r="AG193" s="115" t="str">
        <f ca="1">IF($R193=1,SUM($U$1:U193),"")</f>
        <v/>
      </c>
      <c r="AH193" s="115" t="str">
        <f ca="1">IF($R193=1,SUM($V$1:V193),"")</f>
        <v/>
      </c>
      <c r="AI193" s="115" t="str">
        <f ca="1">IF($R193=1,SUM($W$1:W193),"")</f>
        <v/>
      </c>
      <c r="AJ193" s="115" t="str">
        <f ca="1">IF($R193=1,SUM($X$1:X193),"")</f>
        <v/>
      </c>
      <c r="AK193" s="115" t="str">
        <f ca="1">IF($R193=1,SUM($Y$1:Y193),"")</f>
        <v/>
      </c>
      <c r="AL193" s="115" t="str">
        <f ca="1">IF($R193=1,SUM($Z$1:Z193),"")</f>
        <v/>
      </c>
      <c r="AM193" s="115" t="str">
        <f ca="1">IF($R193=1,SUM($AA$1:AA193),"")</f>
        <v/>
      </c>
      <c r="AN193" s="115" t="str">
        <f ca="1">IF($R193=1,SUM($AB$1:AB193),"")</f>
        <v/>
      </c>
      <c r="AO193" s="115" t="str">
        <f ca="1">IF($R193=1,SUM($AC$1:AC193),"")</f>
        <v/>
      </c>
      <c r="AQ193" s="120" t="str">
        <f t="shared" si="28"/>
        <v>23:20</v>
      </c>
    </row>
    <row r="194" spans="6:43" x14ac:dyDescent="0.3">
      <c r="F194" s="115">
        <f t="shared" si="29"/>
        <v>23</v>
      </c>
      <c r="G194" s="117">
        <f t="shared" ref="G194:G257" si="31">IF(G193=55,0&amp;0,IF(G193=0&amp;0,G193+0&amp;5,G193+5))</f>
        <v>25</v>
      </c>
      <c r="H194" s="118">
        <f t="shared" ref="H194:H257" si="32">_xlfn.NUMBERVALUE(F194&amp;":"&amp;G194)</f>
        <v>0.97569444444444453</v>
      </c>
      <c r="K194" s="116" t="str">
        <f xml:space="preserve"> IF(O194=1,"",RTD("cqg.rtd",,"StudyData",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/>
      </c>
      <c r="L194" s="116" t="e">
        <f>IF(K194="",NA(),RTD("cqg.rtd",,"StudyData", "(Vol("&amp;$E$12&amp;")when  (LocalYear("&amp;$E$12&amp;")="&amp;$D$1&amp;" AND LocalMonth("&amp;$E$12&amp;")="&amp;$C$1&amp;" AND LocalDay("&amp;$E$12&amp;")="&amp;$B$1&amp;" AND LocalHour("&amp;$E$12&amp;")="&amp;F194&amp;" AND LocalMinute("&amp;$E$12&amp;")="&amp;G194&amp;"))", "Bar", "", "Close", "5", "0", "", "", "","FALSE","T"))</f>
        <v>#N/A</v>
      </c>
      <c r="O194" s="115">
        <f t="shared" ref="O194:O257" si="33">IF(H194&gt;$I$3,1,0)</f>
        <v>1</v>
      </c>
      <c r="R194" s="115">
        <f t="shared" ref="R194:R257" ca="1" si="34">IF(AND(K195="",K194&lt;&gt;""),1,0.001+R193)</f>
        <v>1.1579999999999826</v>
      </c>
      <c r="S194" s="115" t="str">
        <f>IF(O194=1,"",RTD("cqg.rtd",,"StudyData", "(Vol("&amp;$E$13&amp;")when  (LocalYear("&amp;$E$13&amp;")="&amp;$D$2&amp;" AND LocalMonth("&amp;$E$13&amp;")="&amp;$C$2&amp;" AND LocalDay("&amp;$E$13&amp;")="&amp;$B$2&amp;" AND LocalHour("&amp;$E$13&amp;")="&amp;F194&amp;" AND LocalMinute("&amp;$E$13&amp;")="&amp;G194&amp;"))", "Bar", "", "Close", "5", "0", "", "", "","FALSE","T"))</f>
        <v/>
      </c>
      <c r="T194" s="115" t="str">
        <f>IF(O194=1,"",RTD("cqg.rtd",,"StudyData", "(Vol("&amp;$E$14&amp;")when  (LocalYear("&amp;$E$14&amp;")="&amp;$D$3&amp;" AND LocalMonth("&amp;$E$14&amp;")="&amp;$C$3&amp;" AND LocalDay("&amp;$E$14&amp;")="&amp;$B$3&amp;" AND LocalHour("&amp;$E$14&amp;")="&amp;F194&amp;" AND LocalMinute("&amp;$E$14&amp;")="&amp;G194&amp;"))", "Bar", "", "Close", "5", "0", "", "", "","FALSE","T"))</f>
        <v/>
      </c>
      <c r="U194" s="115" t="str">
        <f>IF(O194=1,"",RTD("cqg.rtd",,"StudyData", "(Vol("&amp;$E$15&amp;")when  (LocalYear("&amp;$E$15&amp;")="&amp;$D$4&amp;" AND LocalMonth("&amp;$E$15&amp;")="&amp;$C$4&amp;" AND LocalDay("&amp;$E$15&amp;")="&amp;$B$4&amp;" AND LocalHour("&amp;$E$15&amp;")="&amp;F194&amp;" AND LocalMinute("&amp;$E$15&amp;")="&amp;G194&amp;"))", "Bar", "", "Close", "5", "0", "", "", "","FALSE","T"))</f>
        <v/>
      </c>
      <c r="V194" s="115" t="str">
        <f>IF(O194=1,"",RTD("cqg.rtd",,"StudyData", "(Vol("&amp;$E$16&amp;")when  (LocalYear("&amp;$E$16&amp;")="&amp;$D$5&amp;" AND LocalMonth("&amp;$E$16&amp;")="&amp;$C$5&amp;" AND LocalDay("&amp;$E$16&amp;")="&amp;$B$5&amp;" AND LocalHour("&amp;$E$16&amp;")="&amp;F194&amp;" AND LocalMinute("&amp;$E$16&amp;")="&amp;G194&amp;"))", "Bar", "", "Close", "5", "0", "", "", "","FALSE","T"))</f>
        <v/>
      </c>
      <c r="W194" s="115" t="str">
        <f>IF(O194=1,"",RTD("cqg.rtd",,"StudyData", "(Vol("&amp;$E$17&amp;")when  (LocalYear("&amp;$E$17&amp;")="&amp;$D$6&amp;" AND LocalMonth("&amp;$E$17&amp;")="&amp;$C$6&amp;" AND LocalDay("&amp;$E$17&amp;")="&amp;$B$6&amp;" AND LocalHour("&amp;$E$17&amp;")="&amp;F194&amp;" AND LocalMinute("&amp;$E$17&amp;")="&amp;G194&amp;"))", "Bar", "", "Close", "5", "0", "", "", "","FALSE","T"))</f>
        <v/>
      </c>
      <c r="X194" s="115" t="str">
        <f>IF(O194=1,"",RTD("cqg.rtd",,"StudyData", "(Vol("&amp;$E$18&amp;")when  (LocalYear("&amp;$E$18&amp;")="&amp;$D$7&amp;" AND LocalMonth("&amp;$E$18&amp;")="&amp;$C$7&amp;" AND LocalDay("&amp;$E$18&amp;")="&amp;$B$7&amp;" AND LocalHour("&amp;$E$18&amp;")="&amp;F194&amp;" AND LocalMinute("&amp;$E$18&amp;")="&amp;G194&amp;"))", "Bar", "", "Close", "5", "0", "", "", "","FALSE","T"))</f>
        <v/>
      </c>
      <c r="Y194" s="115" t="str">
        <f>IF(O194=1,"",RTD("cqg.rtd",,"StudyData", "(Vol("&amp;$E$19&amp;")when  (LocalYear("&amp;$E$19&amp;")="&amp;$D$8&amp;" AND LocalMonth("&amp;$E$19&amp;")="&amp;$C$8&amp;" AND LocalDay("&amp;$E$19&amp;")="&amp;$B$8&amp;" AND LocalHour("&amp;$E$19&amp;")="&amp;F194&amp;" AND LocalMinute("&amp;$E$19&amp;")="&amp;G194&amp;"))", "Bar", "", "Close", "5", "0", "", "", "","FALSE","T"))</f>
        <v/>
      </c>
      <c r="Z194" s="115" t="str">
        <f>IF(O194=1,"",RTD("cqg.rtd",,"StudyData", "(Vol("&amp;$E$20&amp;")when  (LocalYear("&amp;$E$20&amp;")="&amp;$D$9&amp;" AND LocalMonth("&amp;$E$20&amp;")="&amp;$C$9&amp;" AND LocalDay("&amp;$E$20&amp;")="&amp;$B$9&amp;" AND LocalHour("&amp;$E$20&amp;")="&amp;F194&amp;" AND LocalMinute("&amp;$E$20&amp;")="&amp;G194&amp;"))", "Bar", "", "Close", "5", "0", "", "", "","FALSE","T"))</f>
        <v/>
      </c>
      <c r="AA194" s="115" t="str">
        <f>IF(O194=1,"",RTD("cqg.rtd",,"StudyData", "(Vol("&amp;$E$21&amp;")when  (LocalYear("&amp;$E$21&amp;")="&amp;$D$10&amp;" AND LocalMonth("&amp;$E$21&amp;")="&amp;$C$10&amp;" AND LocalDay("&amp;$E$21&amp;")="&amp;$B$10&amp;" AND LocalHour("&amp;$E$21&amp;")="&amp;F194&amp;" AND LocalMinute("&amp;$E$21&amp;")="&amp;G194&amp;"))", "Bar", "", "Close", "5", "0", "", "", "","FALSE","T"))</f>
        <v/>
      </c>
      <c r="AB194" s="115" t="str">
        <f>IF(O194=1,"",RTD("cqg.rtd",,"StudyData", "(Vol("&amp;$E$21&amp;")when  (LocalYear("&amp;$E$21&amp;")="&amp;$D$11&amp;" AND LocalMonth("&amp;$E$21&amp;")="&amp;$C$11&amp;" AND LocalDay("&amp;$E$21&amp;")="&amp;$B$11&amp;" AND LocalHour("&amp;$E$21&amp;")="&amp;F194&amp;" AND LocalMinute("&amp;$E$21&amp;")="&amp;G194&amp;"))", "Bar", "", "Close", "5", "0", "", "", "","FALSE","T"))</f>
        <v/>
      </c>
      <c r="AC194" s="116" t="str">
        <f t="shared" si="30"/>
        <v/>
      </c>
      <c r="AE194" s="115" t="str">
        <f ca="1">IF($R194=1,SUM($S$1:S194),"")</f>
        <v/>
      </c>
      <c r="AF194" s="115" t="str">
        <f ca="1">IF($R194=1,SUM($T$1:T194),"")</f>
        <v/>
      </c>
      <c r="AG194" s="115" t="str">
        <f ca="1">IF($R194=1,SUM($U$1:U194),"")</f>
        <v/>
      </c>
      <c r="AH194" s="115" t="str">
        <f ca="1">IF($R194=1,SUM($V$1:V194),"")</f>
        <v/>
      </c>
      <c r="AI194" s="115" t="str">
        <f ca="1">IF($R194=1,SUM($W$1:W194),"")</f>
        <v/>
      </c>
      <c r="AJ194" s="115" t="str">
        <f ca="1">IF($R194=1,SUM($X$1:X194),"")</f>
        <v/>
      </c>
      <c r="AK194" s="115" t="str">
        <f ca="1">IF($R194=1,SUM($Y$1:Y194),"")</f>
        <v/>
      </c>
      <c r="AL194" s="115" t="str">
        <f ca="1">IF($R194=1,SUM($Z$1:Z194),"")</f>
        <v/>
      </c>
      <c r="AM194" s="115" t="str">
        <f ca="1">IF($R194=1,SUM($AA$1:AA194),"")</f>
        <v/>
      </c>
      <c r="AN194" s="115" t="str">
        <f ca="1">IF($R194=1,SUM($AB$1:AB194),"")</f>
        <v/>
      </c>
      <c r="AO194" s="115" t="str">
        <f ca="1">IF($R194=1,SUM($AC$1:AC194),"")</f>
        <v/>
      </c>
      <c r="AQ194" s="120" t="str">
        <f t="shared" ref="AQ194:AQ257" si="35">F194&amp;":"&amp;G194</f>
        <v>23:25</v>
      </c>
    </row>
    <row r="195" spans="6:43" x14ac:dyDescent="0.3">
      <c r="F195" s="115">
        <f t="shared" ref="F195:F258" si="36">IF(G194=55,F194+1,F194)</f>
        <v>23</v>
      </c>
      <c r="G195" s="117">
        <f t="shared" si="31"/>
        <v>30</v>
      </c>
      <c r="H195" s="118">
        <f t="shared" si="32"/>
        <v>0.97916666666666663</v>
      </c>
      <c r="K195" s="116" t="str">
        <f xml:space="preserve"> IF(O195=1,"",RTD("cqg.rtd",,"StudyData",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/>
      </c>
      <c r="L195" s="116" t="e">
        <f>IF(K195="",NA(),RTD("cqg.rtd",,"StudyData", "(Vol("&amp;$E$12&amp;")when  (LocalYear("&amp;$E$12&amp;")="&amp;$D$1&amp;" AND LocalMonth("&amp;$E$12&amp;")="&amp;$C$1&amp;" AND LocalDay("&amp;$E$12&amp;")="&amp;$B$1&amp;" AND LocalHour("&amp;$E$12&amp;")="&amp;F195&amp;" AND LocalMinute("&amp;$E$12&amp;")="&amp;G195&amp;"))", "Bar", "", "Close", "5", "0", "", "", "","FALSE","T"))</f>
        <v>#N/A</v>
      </c>
      <c r="O195" s="115">
        <f t="shared" si="33"/>
        <v>1</v>
      </c>
      <c r="R195" s="115">
        <f t="shared" ca="1" si="34"/>
        <v>1.1589999999999825</v>
      </c>
      <c r="S195" s="115" t="str">
        <f>IF(O195=1,"",RTD("cqg.rtd",,"StudyData", "(Vol("&amp;$E$13&amp;")when  (LocalYear("&amp;$E$13&amp;")="&amp;$D$2&amp;" AND LocalMonth("&amp;$E$13&amp;")="&amp;$C$2&amp;" AND LocalDay("&amp;$E$13&amp;")="&amp;$B$2&amp;" AND LocalHour("&amp;$E$13&amp;")="&amp;F195&amp;" AND LocalMinute("&amp;$E$13&amp;")="&amp;G195&amp;"))", "Bar", "", "Close", "5", "0", "", "", "","FALSE","T"))</f>
        <v/>
      </c>
      <c r="T195" s="115" t="str">
        <f>IF(O195=1,"",RTD("cqg.rtd",,"StudyData", "(Vol("&amp;$E$14&amp;")when  (LocalYear("&amp;$E$14&amp;")="&amp;$D$3&amp;" AND LocalMonth("&amp;$E$14&amp;")="&amp;$C$3&amp;" AND LocalDay("&amp;$E$14&amp;")="&amp;$B$3&amp;" AND LocalHour("&amp;$E$14&amp;")="&amp;F195&amp;" AND LocalMinute("&amp;$E$14&amp;")="&amp;G195&amp;"))", "Bar", "", "Close", "5", "0", "", "", "","FALSE","T"))</f>
        <v/>
      </c>
      <c r="U195" s="115" t="str">
        <f>IF(O195=1,"",RTD("cqg.rtd",,"StudyData", "(Vol("&amp;$E$15&amp;")when  (LocalYear("&amp;$E$15&amp;")="&amp;$D$4&amp;" AND LocalMonth("&amp;$E$15&amp;")="&amp;$C$4&amp;" AND LocalDay("&amp;$E$15&amp;")="&amp;$B$4&amp;" AND LocalHour("&amp;$E$15&amp;")="&amp;F195&amp;" AND LocalMinute("&amp;$E$15&amp;")="&amp;G195&amp;"))", "Bar", "", "Close", "5", "0", "", "", "","FALSE","T"))</f>
        <v/>
      </c>
      <c r="V195" s="115" t="str">
        <f>IF(O195=1,"",RTD("cqg.rtd",,"StudyData", "(Vol("&amp;$E$16&amp;")when  (LocalYear("&amp;$E$16&amp;")="&amp;$D$5&amp;" AND LocalMonth("&amp;$E$16&amp;")="&amp;$C$5&amp;" AND LocalDay("&amp;$E$16&amp;")="&amp;$B$5&amp;" AND LocalHour("&amp;$E$16&amp;")="&amp;F195&amp;" AND LocalMinute("&amp;$E$16&amp;")="&amp;G195&amp;"))", "Bar", "", "Close", "5", "0", "", "", "","FALSE","T"))</f>
        <v/>
      </c>
      <c r="W195" s="115" t="str">
        <f>IF(O195=1,"",RTD("cqg.rtd",,"StudyData", "(Vol("&amp;$E$17&amp;")when  (LocalYear("&amp;$E$17&amp;")="&amp;$D$6&amp;" AND LocalMonth("&amp;$E$17&amp;")="&amp;$C$6&amp;" AND LocalDay("&amp;$E$17&amp;")="&amp;$B$6&amp;" AND LocalHour("&amp;$E$17&amp;")="&amp;F195&amp;" AND LocalMinute("&amp;$E$17&amp;")="&amp;G195&amp;"))", "Bar", "", "Close", "5", "0", "", "", "","FALSE","T"))</f>
        <v/>
      </c>
      <c r="X195" s="115" t="str">
        <f>IF(O195=1,"",RTD("cqg.rtd",,"StudyData", "(Vol("&amp;$E$18&amp;")when  (LocalYear("&amp;$E$18&amp;")="&amp;$D$7&amp;" AND LocalMonth("&amp;$E$18&amp;")="&amp;$C$7&amp;" AND LocalDay("&amp;$E$18&amp;")="&amp;$B$7&amp;" AND LocalHour("&amp;$E$18&amp;")="&amp;F195&amp;" AND LocalMinute("&amp;$E$18&amp;")="&amp;G195&amp;"))", "Bar", "", "Close", "5", "0", "", "", "","FALSE","T"))</f>
        <v/>
      </c>
      <c r="Y195" s="115" t="str">
        <f>IF(O195=1,"",RTD("cqg.rtd",,"StudyData", "(Vol("&amp;$E$19&amp;")when  (LocalYear("&amp;$E$19&amp;")="&amp;$D$8&amp;" AND LocalMonth("&amp;$E$19&amp;")="&amp;$C$8&amp;" AND LocalDay("&amp;$E$19&amp;")="&amp;$B$8&amp;" AND LocalHour("&amp;$E$19&amp;")="&amp;F195&amp;" AND LocalMinute("&amp;$E$19&amp;")="&amp;G195&amp;"))", "Bar", "", "Close", "5", "0", "", "", "","FALSE","T"))</f>
        <v/>
      </c>
      <c r="Z195" s="115" t="str">
        <f>IF(O195=1,"",RTD("cqg.rtd",,"StudyData", "(Vol("&amp;$E$20&amp;")when  (LocalYear("&amp;$E$20&amp;")="&amp;$D$9&amp;" AND LocalMonth("&amp;$E$20&amp;")="&amp;$C$9&amp;" AND LocalDay("&amp;$E$20&amp;")="&amp;$B$9&amp;" AND LocalHour("&amp;$E$20&amp;")="&amp;F195&amp;" AND LocalMinute("&amp;$E$20&amp;")="&amp;G195&amp;"))", "Bar", "", "Close", "5", "0", "", "", "","FALSE","T"))</f>
        <v/>
      </c>
      <c r="AA195" s="115" t="str">
        <f>IF(O195=1,"",RTD("cqg.rtd",,"StudyData", "(Vol("&amp;$E$21&amp;")when  (LocalYear("&amp;$E$21&amp;")="&amp;$D$10&amp;" AND LocalMonth("&amp;$E$21&amp;")="&amp;$C$10&amp;" AND LocalDay("&amp;$E$21&amp;")="&amp;$B$10&amp;" AND LocalHour("&amp;$E$21&amp;")="&amp;F195&amp;" AND LocalMinute("&amp;$E$21&amp;")="&amp;G195&amp;"))", "Bar", "", "Close", "5", "0", "", "", "","FALSE","T"))</f>
        <v/>
      </c>
      <c r="AB195" s="115" t="str">
        <f>IF(O195=1,"",RTD("cqg.rtd",,"StudyData", "(Vol("&amp;$E$21&amp;")when  (LocalYear("&amp;$E$21&amp;")="&amp;$D$11&amp;" AND LocalMonth("&amp;$E$21&amp;")="&amp;$C$11&amp;" AND LocalDay("&amp;$E$21&amp;")="&amp;$B$11&amp;" AND LocalHour("&amp;$E$21&amp;")="&amp;F195&amp;" AND LocalMinute("&amp;$E$21&amp;")="&amp;G195&amp;"))", "Bar", "", "Close", "5", "0", "", "", "","FALSE","T"))</f>
        <v/>
      </c>
      <c r="AC195" s="116" t="str">
        <f t="shared" si="30"/>
        <v/>
      </c>
      <c r="AE195" s="115" t="str">
        <f ca="1">IF($R195=1,SUM($S$1:S195),"")</f>
        <v/>
      </c>
      <c r="AF195" s="115" t="str">
        <f ca="1">IF($R195=1,SUM($T$1:T195),"")</f>
        <v/>
      </c>
      <c r="AG195" s="115" t="str">
        <f ca="1">IF($R195=1,SUM($U$1:U195),"")</f>
        <v/>
      </c>
      <c r="AH195" s="115" t="str">
        <f ca="1">IF($R195=1,SUM($V$1:V195),"")</f>
        <v/>
      </c>
      <c r="AI195" s="115" t="str">
        <f ca="1">IF($R195=1,SUM($W$1:W195),"")</f>
        <v/>
      </c>
      <c r="AJ195" s="115" t="str">
        <f ca="1">IF($R195=1,SUM($X$1:X195),"")</f>
        <v/>
      </c>
      <c r="AK195" s="115" t="str">
        <f ca="1">IF($R195=1,SUM($Y$1:Y195),"")</f>
        <v/>
      </c>
      <c r="AL195" s="115" t="str">
        <f ca="1">IF($R195=1,SUM($Z$1:Z195),"")</f>
        <v/>
      </c>
      <c r="AM195" s="115" t="str">
        <f ca="1">IF($R195=1,SUM($AA$1:AA195),"")</f>
        <v/>
      </c>
      <c r="AN195" s="115" t="str">
        <f ca="1">IF($R195=1,SUM($AB$1:AB195),"")</f>
        <v/>
      </c>
      <c r="AO195" s="115" t="str">
        <f ca="1">IF($R195=1,SUM($AC$1:AC195),"")</f>
        <v/>
      </c>
      <c r="AQ195" s="120" t="str">
        <f t="shared" si="35"/>
        <v>23:30</v>
      </c>
    </row>
    <row r="196" spans="6:43" x14ac:dyDescent="0.3">
      <c r="F196" s="115">
        <f t="shared" si="36"/>
        <v>23</v>
      </c>
      <c r="G196" s="117">
        <f t="shared" si="31"/>
        <v>35</v>
      </c>
      <c r="H196" s="118">
        <f t="shared" si="32"/>
        <v>0.98263888888888884</v>
      </c>
      <c r="K196" s="116" t="str">
        <f xml:space="preserve"> IF(O196=1,"",RTD("cqg.rtd",,"StudyData",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/>
      </c>
      <c r="L196" s="116" t="e">
        <f>IF(K196="",NA(),RTD("cqg.rtd",,"StudyData", "(Vol("&amp;$E$12&amp;")when  (LocalYear("&amp;$E$12&amp;")="&amp;$D$1&amp;" AND LocalMonth("&amp;$E$12&amp;")="&amp;$C$1&amp;" AND LocalDay("&amp;$E$12&amp;")="&amp;$B$1&amp;" AND LocalHour("&amp;$E$12&amp;")="&amp;F196&amp;" AND LocalMinute("&amp;$E$12&amp;")="&amp;G196&amp;"))", "Bar", "", "Close", "5", "0", "", "", "","FALSE","T"))</f>
        <v>#N/A</v>
      </c>
      <c r="O196" s="115">
        <f t="shared" si="33"/>
        <v>1</v>
      </c>
      <c r="R196" s="115">
        <f t="shared" ca="1" si="34"/>
        <v>1.1599999999999824</v>
      </c>
      <c r="S196" s="115" t="str">
        <f>IF(O196=1,"",RTD("cqg.rtd",,"StudyData", "(Vol("&amp;$E$13&amp;")when  (LocalYear("&amp;$E$13&amp;")="&amp;$D$2&amp;" AND LocalMonth("&amp;$E$13&amp;")="&amp;$C$2&amp;" AND LocalDay("&amp;$E$13&amp;")="&amp;$B$2&amp;" AND LocalHour("&amp;$E$13&amp;")="&amp;F196&amp;" AND LocalMinute("&amp;$E$13&amp;")="&amp;G196&amp;"))", "Bar", "", "Close", "5", "0", "", "", "","FALSE","T"))</f>
        <v/>
      </c>
      <c r="T196" s="115" t="str">
        <f>IF(O196=1,"",RTD("cqg.rtd",,"StudyData", "(Vol("&amp;$E$14&amp;")when  (LocalYear("&amp;$E$14&amp;")="&amp;$D$3&amp;" AND LocalMonth("&amp;$E$14&amp;")="&amp;$C$3&amp;" AND LocalDay("&amp;$E$14&amp;")="&amp;$B$3&amp;" AND LocalHour("&amp;$E$14&amp;")="&amp;F196&amp;" AND LocalMinute("&amp;$E$14&amp;")="&amp;G196&amp;"))", "Bar", "", "Close", "5", "0", "", "", "","FALSE","T"))</f>
        <v/>
      </c>
      <c r="U196" s="115" t="str">
        <f>IF(O196=1,"",RTD("cqg.rtd",,"StudyData", "(Vol("&amp;$E$15&amp;")when  (LocalYear("&amp;$E$15&amp;")="&amp;$D$4&amp;" AND LocalMonth("&amp;$E$15&amp;")="&amp;$C$4&amp;" AND LocalDay("&amp;$E$15&amp;")="&amp;$B$4&amp;" AND LocalHour("&amp;$E$15&amp;")="&amp;F196&amp;" AND LocalMinute("&amp;$E$15&amp;")="&amp;G196&amp;"))", "Bar", "", "Close", "5", "0", "", "", "","FALSE","T"))</f>
        <v/>
      </c>
      <c r="V196" s="115" t="str">
        <f>IF(O196=1,"",RTD("cqg.rtd",,"StudyData", "(Vol("&amp;$E$16&amp;")when  (LocalYear("&amp;$E$16&amp;")="&amp;$D$5&amp;" AND LocalMonth("&amp;$E$16&amp;")="&amp;$C$5&amp;" AND LocalDay("&amp;$E$16&amp;")="&amp;$B$5&amp;" AND LocalHour("&amp;$E$16&amp;")="&amp;F196&amp;" AND LocalMinute("&amp;$E$16&amp;")="&amp;G196&amp;"))", "Bar", "", "Close", "5", "0", "", "", "","FALSE","T"))</f>
        <v/>
      </c>
      <c r="W196" s="115" t="str">
        <f>IF(O196=1,"",RTD("cqg.rtd",,"StudyData", "(Vol("&amp;$E$17&amp;")when  (LocalYear("&amp;$E$17&amp;")="&amp;$D$6&amp;" AND LocalMonth("&amp;$E$17&amp;")="&amp;$C$6&amp;" AND LocalDay("&amp;$E$17&amp;")="&amp;$B$6&amp;" AND LocalHour("&amp;$E$17&amp;")="&amp;F196&amp;" AND LocalMinute("&amp;$E$17&amp;")="&amp;G196&amp;"))", "Bar", "", "Close", "5", "0", "", "", "","FALSE","T"))</f>
        <v/>
      </c>
      <c r="X196" s="115" t="str">
        <f>IF(O196=1,"",RTD("cqg.rtd",,"StudyData", "(Vol("&amp;$E$18&amp;")when  (LocalYear("&amp;$E$18&amp;")="&amp;$D$7&amp;" AND LocalMonth("&amp;$E$18&amp;")="&amp;$C$7&amp;" AND LocalDay("&amp;$E$18&amp;")="&amp;$B$7&amp;" AND LocalHour("&amp;$E$18&amp;")="&amp;F196&amp;" AND LocalMinute("&amp;$E$18&amp;")="&amp;G196&amp;"))", "Bar", "", "Close", "5", "0", "", "", "","FALSE","T"))</f>
        <v/>
      </c>
      <c r="Y196" s="115" t="str">
        <f>IF(O196=1,"",RTD("cqg.rtd",,"StudyData", "(Vol("&amp;$E$19&amp;")when  (LocalYear("&amp;$E$19&amp;")="&amp;$D$8&amp;" AND LocalMonth("&amp;$E$19&amp;")="&amp;$C$8&amp;" AND LocalDay("&amp;$E$19&amp;")="&amp;$B$8&amp;" AND LocalHour("&amp;$E$19&amp;")="&amp;F196&amp;" AND LocalMinute("&amp;$E$19&amp;")="&amp;G196&amp;"))", "Bar", "", "Close", "5", "0", "", "", "","FALSE","T"))</f>
        <v/>
      </c>
      <c r="Z196" s="115" t="str">
        <f>IF(O196=1,"",RTD("cqg.rtd",,"StudyData", "(Vol("&amp;$E$20&amp;")when  (LocalYear("&amp;$E$20&amp;")="&amp;$D$9&amp;" AND LocalMonth("&amp;$E$20&amp;")="&amp;$C$9&amp;" AND LocalDay("&amp;$E$20&amp;")="&amp;$B$9&amp;" AND LocalHour("&amp;$E$20&amp;")="&amp;F196&amp;" AND LocalMinute("&amp;$E$20&amp;")="&amp;G196&amp;"))", "Bar", "", "Close", "5", "0", "", "", "","FALSE","T"))</f>
        <v/>
      </c>
      <c r="AA196" s="115" t="str">
        <f>IF(O196=1,"",RTD("cqg.rtd",,"StudyData", "(Vol("&amp;$E$21&amp;")when  (LocalYear("&amp;$E$21&amp;")="&amp;$D$10&amp;" AND LocalMonth("&amp;$E$21&amp;")="&amp;$C$10&amp;" AND LocalDay("&amp;$E$21&amp;")="&amp;$B$10&amp;" AND LocalHour("&amp;$E$21&amp;")="&amp;F196&amp;" AND LocalMinute("&amp;$E$21&amp;")="&amp;G196&amp;"))", "Bar", "", "Close", "5", "0", "", "", "","FALSE","T"))</f>
        <v/>
      </c>
      <c r="AB196" s="115" t="str">
        <f>IF(O196=1,"",RTD("cqg.rtd",,"StudyData", "(Vol("&amp;$E$21&amp;")when  (LocalYear("&amp;$E$21&amp;")="&amp;$D$11&amp;" AND LocalMonth("&amp;$E$21&amp;")="&amp;$C$11&amp;" AND LocalDay("&amp;$E$21&amp;")="&amp;$B$11&amp;" AND LocalHour("&amp;$E$21&amp;")="&amp;F196&amp;" AND LocalMinute("&amp;$E$21&amp;")="&amp;G196&amp;"))", "Bar", "", "Close", "5", "0", "", "", "","FALSE","T"))</f>
        <v/>
      </c>
      <c r="AC196" s="116" t="str">
        <f t="shared" si="30"/>
        <v/>
      </c>
      <c r="AE196" s="115" t="str">
        <f ca="1">IF($R196=1,SUM($S$1:S196),"")</f>
        <v/>
      </c>
      <c r="AF196" s="115" t="str">
        <f ca="1">IF($R196=1,SUM($T$1:T196),"")</f>
        <v/>
      </c>
      <c r="AG196" s="115" t="str">
        <f ca="1">IF($R196=1,SUM($U$1:U196),"")</f>
        <v/>
      </c>
      <c r="AH196" s="115" t="str">
        <f ca="1">IF($R196=1,SUM($V$1:V196),"")</f>
        <v/>
      </c>
      <c r="AI196" s="115" t="str">
        <f ca="1">IF($R196=1,SUM($W$1:W196),"")</f>
        <v/>
      </c>
      <c r="AJ196" s="115" t="str">
        <f ca="1">IF($R196=1,SUM($X$1:X196),"")</f>
        <v/>
      </c>
      <c r="AK196" s="115" t="str">
        <f ca="1">IF($R196=1,SUM($Y$1:Y196),"")</f>
        <v/>
      </c>
      <c r="AL196" s="115" t="str">
        <f ca="1">IF($R196=1,SUM($Z$1:Z196),"")</f>
        <v/>
      </c>
      <c r="AM196" s="115" t="str">
        <f ca="1">IF($R196=1,SUM($AA$1:AA196),"")</f>
        <v/>
      </c>
      <c r="AN196" s="115" t="str">
        <f ca="1">IF($R196=1,SUM($AB$1:AB196),"")</f>
        <v/>
      </c>
      <c r="AO196" s="115" t="str">
        <f ca="1">IF($R196=1,SUM($AC$1:AC196),"")</f>
        <v/>
      </c>
      <c r="AQ196" s="120" t="str">
        <f t="shared" si="35"/>
        <v>23:35</v>
      </c>
    </row>
    <row r="197" spans="6:43" x14ac:dyDescent="0.3">
      <c r="F197" s="115">
        <f t="shared" si="36"/>
        <v>23</v>
      </c>
      <c r="G197" s="117">
        <f t="shared" si="31"/>
        <v>40</v>
      </c>
      <c r="H197" s="118">
        <f t="shared" si="32"/>
        <v>0.98611111111111116</v>
      </c>
      <c r="K197" s="116" t="str">
        <f xml:space="preserve"> IF(O197=1,"",RTD("cqg.rtd",,"StudyData",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/>
      </c>
      <c r="L197" s="116" t="e">
        <f>IF(K197="",NA(),RTD("cqg.rtd",,"StudyData", "(Vol("&amp;$E$12&amp;")when  (LocalYear("&amp;$E$12&amp;")="&amp;$D$1&amp;" AND LocalMonth("&amp;$E$12&amp;")="&amp;$C$1&amp;" AND LocalDay("&amp;$E$12&amp;")="&amp;$B$1&amp;" AND LocalHour("&amp;$E$12&amp;")="&amp;F197&amp;" AND LocalMinute("&amp;$E$12&amp;")="&amp;G197&amp;"))", "Bar", "", "Close", "5", "0", "", "", "","FALSE","T"))</f>
        <v>#N/A</v>
      </c>
      <c r="O197" s="115">
        <f t="shared" si="33"/>
        <v>1</v>
      </c>
      <c r="R197" s="115">
        <f t="shared" ca="1" si="34"/>
        <v>1.1609999999999823</v>
      </c>
      <c r="S197" s="115" t="str">
        <f>IF(O197=1,"",RTD("cqg.rtd",,"StudyData", "(Vol("&amp;$E$13&amp;")when  (LocalYear("&amp;$E$13&amp;")="&amp;$D$2&amp;" AND LocalMonth("&amp;$E$13&amp;")="&amp;$C$2&amp;" AND LocalDay("&amp;$E$13&amp;")="&amp;$B$2&amp;" AND LocalHour("&amp;$E$13&amp;")="&amp;F197&amp;" AND LocalMinute("&amp;$E$13&amp;")="&amp;G197&amp;"))", "Bar", "", "Close", "5", "0", "", "", "","FALSE","T"))</f>
        <v/>
      </c>
      <c r="T197" s="115" t="str">
        <f>IF(O197=1,"",RTD("cqg.rtd",,"StudyData", "(Vol("&amp;$E$14&amp;")when  (LocalYear("&amp;$E$14&amp;")="&amp;$D$3&amp;" AND LocalMonth("&amp;$E$14&amp;")="&amp;$C$3&amp;" AND LocalDay("&amp;$E$14&amp;")="&amp;$B$3&amp;" AND LocalHour("&amp;$E$14&amp;")="&amp;F197&amp;" AND LocalMinute("&amp;$E$14&amp;")="&amp;G197&amp;"))", "Bar", "", "Close", "5", "0", "", "", "","FALSE","T"))</f>
        <v/>
      </c>
      <c r="U197" s="115" t="str">
        <f>IF(O197=1,"",RTD("cqg.rtd",,"StudyData", "(Vol("&amp;$E$15&amp;")when  (LocalYear("&amp;$E$15&amp;")="&amp;$D$4&amp;" AND LocalMonth("&amp;$E$15&amp;")="&amp;$C$4&amp;" AND LocalDay("&amp;$E$15&amp;")="&amp;$B$4&amp;" AND LocalHour("&amp;$E$15&amp;")="&amp;F197&amp;" AND LocalMinute("&amp;$E$15&amp;")="&amp;G197&amp;"))", "Bar", "", "Close", "5", "0", "", "", "","FALSE","T"))</f>
        <v/>
      </c>
      <c r="V197" s="115" t="str">
        <f>IF(O197=1,"",RTD("cqg.rtd",,"StudyData", "(Vol("&amp;$E$16&amp;")when  (LocalYear("&amp;$E$16&amp;")="&amp;$D$5&amp;" AND LocalMonth("&amp;$E$16&amp;")="&amp;$C$5&amp;" AND LocalDay("&amp;$E$16&amp;")="&amp;$B$5&amp;" AND LocalHour("&amp;$E$16&amp;")="&amp;F197&amp;" AND LocalMinute("&amp;$E$16&amp;")="&amp;G197&amp;"))", "Bar", "", "Close", "5", "0", "", "", "","FALSE","T"))</f>
        <v/>
      </c>
      <c r="W197" s="115" t="str">
        <f>IF(O197=1,"",RTD("cqg.rtd",,"StudyData", "(Vol("&amp;$E$17&amp;")when  (LocalYear("&amp;$E$17&amp;")="&amp;$D$6&amp;" AND LocalMonth("&amp;$E$17&amp;")="&amp;$C$6&amp;" AND LocalDay("&amp;$E$17&amp;")="&amp;$B$6&amp;" AND LocalHour("&amp;$E$17&amp;")="&amp;F197&amp;" AND LocalMinute("&amp;$E$17&amp;")="&amp;G197&amp;"))", "Bar", "", "Close", "5", "0", "", "", "","FALSE","T"))</f>
        <v/>
      </c>
      <c r="X197" s="115" t="str">
        <f>IF(O197=1,"",RTD("cqg.rtd",,"StudyData", "(Vol("&amp;$E$18&amp;")when  (LocalYear("&amp;$E$18&amp;")="&amp;$D$7&amp;" AND LocalMonth("&amp;$E$18&amp;")="&amp;$C$7&amp;" AND LocalDay("&amp;$E$18&amp;")="&amp;$B$7&amp;" AND LocalHour("&amp;$E$18&amp;")="&amp;F197&amp;" AND LocalMinute("&amp;$E$18&amp;")="&amp;G197&amp;"))", "Bar", "", "Close", "5", "0", "", "", "","FALSE","T"))</f>
        <v/>
      </c>
      <c r="Y197" s="115" t="str">
        <f>IF(O197=1,"",RTD("cqg.rtd",,"StudyData", "(Vol("&amp;$E$19&amp;")when  (LocalYear("&amp;$E$19&amp;")="&amp;$D$8&amp;" AND LocalMonth("&amp;$E$19&amp;")="&amp;$C$8&amp;" AND LocalDay("&amp;$E$19&amp;")="&amp;$B$8&amp;" AND LocalHour("&amp;$E$19&amp;")="&amp;F197&amp;" AND LocalMinute("&amp;$E$19&amp;")="&amp;G197&amp;"))", "Bar", "", "Close", "5", "0", "", "", "","FALSE","T"))</f>
        <v/>
      </c>
      <c r="Z197" s="115" t="str">
        <f>IF(O197=1,"",RTD("cqg.rtd",,"StudyData", "(Vol("&amp;$E$20&amp;")when  (LocalYear("&amp;$E$20&amp;")="&amp;$D$9&amp;" AND LocalMonth("&amp;$E$20&amp;")="&amp;$C$9&amp;" AND LocalDay("&amp;$E$20&amp;")="&amp;$B$9&amp;" AND LocalHour("&amp;$E$20&amp;")="&amp;F197&amp;" AND LocalMinute("&amp;$E$20&amp;")="&amp;G197&amp;"))", "Bar", "", "Close", "5", "0", "", "", "","FALSE","T"))</f>
        <v/>
      </c>
      <c r="AA197" s="115" t="str">
        <f>IF(O197=1,"",RTD("cqg.rtd",,"StudyData", "(Vol("&amp;$E$21&amp;")when  (LocalYear("&amp;$E$21&amp;")="&amp;$D$10&amp;" AND LocalMonth("&amp;$E$21&amp;")="&amp;$C$10&amp;" AND LocalDay("&amp;$E$21&amp;")="&amp;$B$10&amp;" AND LocalHour("&amp;$E$21&amp;")="&amp;F197&amp;" AND LocalMinute("&amp;$E$21&amp;")="&amp;G197&amp;"))", "Bar", "", "Close", "5", "0", "", "", "","FALSE","T"))</f>
        <v/>
      </c>
      <c r="AB197" s="115" t="str">
        <f>IF(O197=1,"",RTD("cqg.rtd",,"StudyData", "(Vol("&amp;$E$21&amp;")when  (LocalYear("&amp;$E$21&amp;")="&amp;$D$11&amp;" AND LocalMonth("&amp;$E$21&amp;")="&amp;$C$11&amp;" AND LocalDay("&amp;$E$21&amp;")="&amp;$B$11&amp;" AND LocalHour("&amp;$E$21&amp;")="&amp;F197&amp;" AND LocalMinute("&amp;$E$21&amp;")="&amp;G197&amp;"))", "Bar", "", "Close", "5", "0", "", "", "","FALSE","T"))</f>
        <v/>
      </c>
      <c r="AC197" s="116" t="str">
        <f t="shared" si="30"/>
        <v/>
      </c>
      <c r="AE197" s="115" t="str">
        <f ca="1">IF($R197=1,SUM($S$1:S197),"")</f>
        <v/>
      </c>
      <c r="AF197" s="115" t="str">
        <f ca="1">IF($R197=1,SUM($T$1:T197),"")</f>
        <v/>
      </c>
      <c r="AG197" s="115" t="str">
        <f ca="1">IF($R197=1,SUM($U$1:U197),"")</f>
        <v/>
      </c>
      <c r="AH197" s="115" t="str">
        <f ca="1">IF($R197=1,SUM($V$1:V197),"")</f>
        <v/>
      </c>
      <c r="AI197" s="115" t="str">
        <f ca="1">IF($R197=1,SUM($W$1:W197),"")</f>
        <v/>
      </c>
      <c r="AJ197" s="115" t="str">
        <f ca="1">IF($R197=1,SUM($X$1:X197),"")</f>
        <v/>
      </c>
      <c r="AK197" s="115" t="str">
        <f ca="1">IF($R197=1,SUM($Y$1:Y197),"")</f>
        <v/>
      </c>
      <c r="AL197" s="115" t="str">
        <f ca="1">IF($R197=1,SUM($Z$1:Z197),"")</f>
        <v/>
      </c>
      <c r="AM197" s="115" t="str">
        <f ca="1">IF($R197=1,SUM($AA$1:AA197),"")</f>
        <v/>
      </c>
      <c r="AN197" s="115" t="str">
        <f ca="1">IF($R197=1,SUM($AB$1:AB197),"")</f>
        <v/>
      </c>
      <c r="AO197" s="115" t="str">
        <f ca="1">IF($R197=1,SUM($AC$1:AC197),"")</f>
        <v/>
      </c>
      <c r="AQ197" s="120" t="str">
        <f t="shared" si="35"/>
        <v>23:40</v>
      </c>
    </row>
    <row r="198" spans="6:43" x14ac:dyDescent="0.3">
      <c r="F198" s="115">
        <f t="shared" si="36"/>
        <v>23</v>
      </c>
      <c r="G198" s="117">
        <f t="shared" si="31"/>
        <v>45</v>
      </c>
      <c r="H198" s="118">
        <f t="shared" si="32"/>
        <v>0.98958333333333337</v>
      </c>
      <c r="K198" s="116" t="str">
        <f xml:space="preserve"> IF(O198=1,"",RTD("cqg.rtd",,"StudyData",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/>
      </c>
      <c r="L198" s="116" t="e">
        <f>IF(K198="",NA(),RTD("cqg.rtd",,"StudyData", "(Vol("&amp;$E$12&amp;")when  (LocalYear("&amp;$E$12&amp;")="&amp;$D$1&amp;" AND LocalMonth("&amp;$E$12&amp;")="&amp;$C$1&amp;" AND LocalDay("&amp;$E$12&amp;")="&amp;$B$1&amp;" AND LocalHour("&amp;$E$12&amp;")="&amp;F198&amp;" AND LocalMinute("&amp;$E$12&amp;")="&amp;G198&amp;"))", "Bar", "", "Close", "5", "0", "", "", "","FALSE","T"))</f>
        <v>#N/A</v>
      </c>
      <c r="O198" s="115">
        <f t="shared" si="33"/>
        <v>1</v>
      </c>
      <c r="R198" s="115">
        <f t="shared" ca="1" si="34"/>
        <v>1.1619999999999822</v>
      </c>
      <c r="S198" s="115" t="str">
        <f>IF(O198=1,"",RTD("cqg.rtd",,"StudyData", "(Vol("&amp;$E$13&amp;")when  (LocalYear("&amp;$E$13&amp;")="&amp;$D$2&amp;" AND LocalMonth("&amp;$E$13&amp;")="&amp;$C$2&amp;" AND LocalDay("&amp;$E$13&amp;")="&amp;$B$2&amp;" AND LocalHour("&amp;$E$13&amp;")="&amp;F198&amp;" AND LocalMinute("&amp;$E$13&amp;")="&amp;G198&amp;"))", "Bar", "", "Close", "5", "0", "", "", "","FALSE","T"))</f>
        <v/>
      </c>
      <c r="T198" s="115" t="str">
        <f>IF(O198=1,"",RTD("cqg.rtd",,"StudyData", "(Vol("&amp;$E$14&amp;")when  (LocalYear("&amp;$E$14&amp;")="&amp;$D$3&amp;" AND LocalMonth("&amp;$E$14&amp;")="&amp;$C$3&amp;" AND LocalDay("&amp;$E$14&amp;")="&amp;$B$3&amp;" AND LocalHour("&amp;$E$14&amp;")="&amp;F198&amp;" AND LocalMinute("&amp;$E$14&amp;")="&amp;G198&amp;"))", "Bar", "", "Close", "5", "0", "", "", "","FALSE","T"))</f>
        <v/>
      </c>
      <c r="U198" s="115" t="str">
        <f>IF(O198=1,"",RTD("cqg.rtd",,"StudyData", "(Vol("&amp;$E$15&amp;")when  (LocalYear("&amp;$E$15&amp;")="&amp;$D$4&amp;" AND LocalMonth("&amp;$E$15&amp;")="&amp;$C$4&amp;" AND LocalDay("&amp;$E$15&amp;")="&amp;$B$4&amp;" AND LocalHour("&amp;$E$15&amp;")="&amp;F198&amp;" AND LocalMinute("&amp;$E$15&amp;")="&amp;G198&amp;"))", "Bar", "", "Close", "5", "0", "", "", "","FALSE","T"))</f>
        <v/>
      </c>
      <c r="V198" s="115" t="str">
        <f>IF(O198=1,"",RTD("cqg.rtd",,"StudyData", "(Vol("&amp;$E$16&amp;")when  (LocalYear("&amp;$E$16&amp;")="&amp;$D$5&amp;" AND LocalMonth("&amp;$E$16&amp;")="&amp;$C$5&amp;" AND LocalDay("&amp;$E$16&amp;")="&amp;$B$5&amp;" AND LocalHour("&amp;$E$16&amp;")="&amp;F198&amp;" AND LocalMinute("&amp;$E$16&amp;")="&amp;G198&amp;"))", "Bar", "", "Close", "5", "0", "", "", "","FALSE","T"))</f>
        <v/>
      </c>
      <c r="W198" s="115" t="str">
        <f>IF(O198=1,"",RTD("cqg.rtd",,"StudyData", "(Vol("&amp;$E$17&amp;")when  (LocalYear("&amp;$E$17&amp;")="&amp;$D$6&amp;" AND LocalMonth("&amp;$E$17&amp;")="&amp;$C$6&amp;" AND LocalDay("&amp;$E$17&amp;")="&amp;$B$6&amp;" AND LocalHour("&amp;$E$17&amp;")="&amp;F198&amp;" AND LocalMinute("&amp;$E$17&amp;")="&amp;G198&amp;"))", "Bar", "", "Close", "5", "0", "", "", "","FALSE","T"))</f>
        <v/>
      </c>
      <c r="X198" s="115" t="str">
        <f>IF(O198=1,"",RTD("cqg.rtd",,"StudyData", "(Vol("&amp;$E$18&amp;")when  (LocalYear("&amp;$E$18&amp;")="&amp;$D$7&amp;" AND LocalMonth("&amp;$E$18&amp;")="&amp;$C$7&amp;" AND LocalDay("&amp;$E$18&amp;")="&amp;$B$7&amp;" AND LocalHour("&amp;$E$18&amp;")="&amp;F198&amp;" AND LocalMinute("&amp;$E$18&amp;")="&amp;G198&amp;"))", "Bar", "", "Close", "5", "0", "", "", "","FALSE","T"))</f>
        <v/>
      </c>
      <c r="Y198" s="115" t="str">
        <f>IF(O198=1,"",RTD("cqg.rtd",,"StudyData", "(Vol("&amp;$E$19&amp;")when  (LocalYear("&amp;$E$19&amp;")="&amp;$D$8&amp;" AND LocalMonth("&amp;$E$19&amp;")="&amp;$C$8&amp;" AND LocalDay("&amp;$E$19&amp;")="&amp;$B$8&amp;" AND LocalHour("&amp;$E$19&amp;")="&amp;F198&amp;" AND LocalMinute("&amp;$E$19&amp;")="&amp;G198&amp;"))", "Bar", "", "Close", "5", "0", "", "", "","FALSE","T"))</f>
        <v/>
      </c>
      <c r="Z198" s="115" t="str">
        <f>IF(O198=1,"",RTD("cqg.rtd",,"StudyData", "(Vol("&amp;$E$20&amp;")when  (LocalYear("&amp;$E$20&amp;")="&amp;$D$9&amp;" AND LocalMonth("&amp;$E$20&amp;")="&amp;$C$9&amp;" AND LocalDay("&amp;$E$20&amp;")="&amp;$B$9&amp;" AND LocalHour("&amp;$E$20&amp;")="&amp;F198&amp;" AND LocalMinute("&amp;$E$20&amp;")="&amp;G198&amp;"))", "Bar", "", "Close", "5", "0", "", "", "","FALSE","T"))</f>
        <v/>
      </c>
      <c r="AA198" s="115" t="str">
        <f>IF(O198=1,"",RTD("cqg.rtd",,"StudyData", "(Vol("&amp;$E$21&amp;")when  (LocalYear("&amp;$E$21&amp;")="&amp;$D$10&amp;" AND LocalMonth("&amp;$E$21&amp;")="&amp;$C$10&amp;" AND LocalDay("&amp;$E$21&amp;")="&amp;$B$10&amp;" AND LocalHour("&amp;$E$21&amp;")="&amp;F198&amp;" AND LocalMinute("&amp;$E$21&amp;")="&amp;G198&amp;"))", "Bar", "", "Close", "5", "0", "", "", "","FALSE","T"))</f>
        <v/>
      </c>
      <c r="AB198" s="115" t="str">
        <f>IF(O198=1,"",RTD("cqg.rtd",,"StudyData", "(Vol("&amp;$E$21&amp;")when  (LocalYear("&amp;$E$21&amp;")="&amp;$D$11&amp;" AND LocalMonth("&amp;$E$21&amp;")="&amp;$C$11&amp;" AND LocalDay("&amp;$E$21&amp;")="&amp;$B$11&amp;" AND LocalHour("&amp;$E$21&amp;")="&amp;F198&amp;" AND LocalMinute("&amp;$E$21&amp;")="&amp;G198&amp;"))", "Bar", "", "Close", "5", "0", "", "", "","FALSE","T"))</f>
        <v/>
      </c>
      <c r="AC198" s="116" t="str">
        <f t="shared" si="30"/>
        <v/>
      </c>
      <c r="AE198" s="115" t="str">
        <f ca="1">IF($R198=1,SUM($S$1:S198),"")</f>
        <v/>
      </c>
      <c r="AF198" s="115" t="str">
        <f ca="1">IF($R198=1,SUM($T$1:T198),"")</f>
        <v/>
      </c>
      <c r="AG198" s="115" t="str">
        <f ca="1">IF($R198=1,SUM($U$1:U198),"")</f>
        <v/>
      </c>
      <c r="AH198" s="115" t="str">
        <f ca="1">IF($R198=1,SUM($V$1:V198),"")</f>
        <v/>
      </c>
      <c r="AI198" s="115" t="str">
        <f ca="1">IF($R198=1,SUM($W$1:W198),"")</f>
        <v/>
      </c>
      <c r="AJ198" s="115" t="str">
        <f ca="1">IF($R198=1,SUM($X$1:X198),"")</f>
        <v/>
      </c>
      <c r="AK198" s="115" t="str">
        <f ca="1">IF($R198=1,SUM($Y$1:Y198),"")</f>
        <v/>
      </c>
      <c r="AL198" s="115" t="str">
        <f ca="1">IF($R198=1,SUM($Z$1:Z198),"")</f>
        <v/>
      </c>
      <c r="AM198" s="115" t="str">
        <f ca="1">IF($R198=1,SUM($AA$1:AA198),"")</f>
        <v/>
      </c>
      <c r="AN198" s="115" t="str">
        <f ca="1">IF($R198=1,SUM($AB$1:AB198),"")</f>
        <v/>
      </c>
      <c r="AO198" s="115" t="str">
        <f ca="1">IF($R198=1,SUM($AC$1:AC198),"")</f>
        <v/>
      </c>
      <c r="AQ198" s="120" t="str">
        <f t="shared" si="35"/>
        <v>23:45</v>
      </c>
    </row>
    <row r="199" spans="6:43" x14ac:dyDescent="0.3">
      <c r="F199" s="115">
        <f t="shared" si="36"/>
        <v>23</v>
      </c>
      <c r="G199" s="117">
        <f t="shared" si="31"/>
        <v>50</v>
      </c>
      <c r="H199" s="118">
        <f t="shared" si="32"/>
        <v>0.99305555555555547</v>
      </c>
      <c r="K199" s="116" t="str">
        <f xml:space="preserve"> IF(O199=1,"",RTD("cqg.rtd",,"StudyData",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/>
      </c>
      <c r="L199" s="116" t="e">
        <f>IF(K199="",NA(),RTD("cqg.rtd",,"StudyData", "(Vol("&amp;$E$12&amp;")when  (LocalYear("&amp;$E$12&amp;")="&amp;$D$1&amp;" AND LocalMonth("&amp;$E$12&amp;")="&amp;$C$1&amp;" AND LocalDay("&amp;$E$12&amp;")="&amp;$B$1&amp;" AND LocalHour("&amp;$E$12&amp;")="&amp;F199&amp;" AND LocalMinute("&amp;$E$12&amp;")="&amp;G199&amp;"))", "Bar", "", "Close", "5", "0", "", "", "","FALSE","T"))</f>
        <v>#N/A</v>
      </c>
      <c r="O199" s="115">
        <f t="shared" si="33"/>
        <v>1</v>
      </c>
      <c r="R199" s="115">
        <f t="shared" ca="1" si="34"/>
        <v>1.162999999999982</v>
      </c>
      <c r="S199" s="115" t="str">
        <f>IF(O199=1,"",RTD("cqg.rtd",,"StudyData", "(Vol("&amp;$E$13&amp;")when  (LocalYear("&amp;$E$13&amp;")="&amp;$D$2&amp;" AND LocalMonth("&amp;$E$13&amp;")="&amp;$C$2&amp;" AND LocalDay("&amp;$E$13&amp;")="&amp;$B$2&amp;" AND LocalHour("&amp;$E$13&amp;")="&amp;F199&amp;" AND LocalMinute("&amp;$E$13&amp;")="&amp;G199&amp;"))", "Bar", "", "Close", "5", "0", "", "", "","FALSE","T"))</f>
        <v/>
      </c>
      <c r="T199" s="115" t="str">
        <f>IF(O199=1,"",RTD("cqg.rtd",,"StudyData", "(Vol("&amp;$E$14&amp;")when  (LocalYear("&amp;$E$14&amp;")="&amp;$D$3&amp;" AND LocalMonth("&amp;$E$14&amp;")="&amp;$C$3&amp;" AND LocalDay("&amp;$E$14&amp;")="&amp;$B$3&amp;" AND LocalHour("&amp;$E$14&amp;")="&amp;F199&amp;" AND LocalMinute("&amp;$E$14&amp;")="&amp;G199&amp;"))", "Bar", "", "Close", "5", "0", "", "", "","FALSE","T"))</f>
        <v/>
      </c>
      <c r="U199" s="115" t="str">
        <f>IF(O199=1,"",RTD("cqg.rtd",,"StudyData", "(Vol("&amp;$E$15&amp;")when  (LocalYear("&amp;$E$15&amp;")="&amp;$D$4&amp;" AND LocalMonth("&amp;$E$15&amp;")="&amp;$C$4&amp;" AND LocalDay("&amp;$E$15&amp;")="&amp;$B$4&amp;" AND LocalHour("&amp;$E$15&amp;")="&amp;F199&amp;" AND LocalMinute("&amp;$E$15&amp;")="&amp;G199&amp;"))", "Bar", "", "Close", "5", "0", "", "", "","FALSE","T"))</f>
        <v/>
      </c>
      <c r="V199" s="115" t="str">
        <f>IF(O199=1,"",RTD("cqg.rtd",,"StudyData", "(Vol("&amp;$E$16&amp;")when  (LocalYear("&amp;$E$16&amp;")="&amp;$D$5&amp;" AND LocalMonth("&amp;$E$16&amp;")="&amp;$C$5&amp;" AND LocalDay("&amp;$E$16&amp;")="&amp;$B$5&amp;" AND LocalHour("&amp;$E$16&amp;")="&amp;F199&amp;" AND LocalMinute("&amp;$E$16&amp;")="&amp;G199&amp;"))", "Bar", "", "Close", "5", "0", "", "", "","FALSE","T"))</f>
        <v/>
      </c>
      <c r="W199" s="115" t="str">
        <f>IF(O199=1,"",RTD("cqg.rtd",,"StudyData", "(Vol("&amp;$E$17&amp;")when  (LocalYear("&amp;$E$17&amp;")="&amp;$D$6&amp;" AND LocalMonth("&amp;$E$17&amp;")="&amp;$C$6&amp;" AND LocalDay("&amp;$E$17&amp;")="&amp;$B$6&amp;" AND LocalHour("&amp;$E$17&amp;")="&amp;F199&amp;" AND LocalMinute("&amp;$E$17&amp;")="&amp;G199&amp;"))", "Bar", "", "Close", "5", "0", "", "", "","FALSE","T"))</f>
        <v/>
      </c>
      <c r="X199" s="115" t="str">
        <f>IF(O199=1,"",RTD("cqg.rtd",,"StudyData", "(Vol("&amp;$E$18&amp;")when  (LocalYear("&amp;$E$18&amp;")="&amp;$D$7&amp;" AND LocalMonth("&amp;$E$18&amp;")="&amp;$C$7&amp;" AND LocalDay("&amp;$E$18&amp;")="&amp;$B$7&amp;" AND LocalHour("&amp;$E$18&amp;")="&amp;F199&amp;" AND LocalMinute("&amp;$E$18&amp;")="&amp;G199&amp;"))", "Bar", "", "Close", "5", "0", "", "", "","FALSE","T"))</f>
        <v/>
      </c>
      <c r="Y199" s="115" t="str">
        <f>IF(O199=1,"",RTD("cqg.rtd",,"StudyData", "(Vol("&amp;$E$19&amp;")when  (LocalYear("&amp;$E$19&amp;")="&amp;$D$8&amp;" AND LocalMonth("&amp;$E$19&amp;")="&amp;$C$8&amp;" AND LocalDay("&amp;$E$19&amp;")="&amp;$B$8&amp;" AND LocalHour("&amp;$E$19&amp;")="&amp;F199&amp;" AND LocalMinute("&amp;$E$19&amp;")="&amp;G199&amp;"))", "Bar", "", "Close", "5", "0", "", "", "","FALSE","T"))</f>
        <v/>
      </c>
      <c r="Z199" s="115" t="str">
        <f>IF(O199=1,"",RTD("cqg.rtd",,"StudyData", "(Vol("&amp;$E$20&amp;")when  (LocalYear("&amp;$E$20&amp;")="&amp;$D$9&amp;" AND LocalMonth("&amp;$E$20&amp;")="&amp;$C$9&amp;" AND LocalDay("&amp;$E$20&amp;")="&amp;$B$9&amp;" AND LocalHour("&amp;$E$20&amp;")="&amp;F199&amp;" AND LocalMinute("&amp;$E$20&amp;")="&amp;G199&amp;"))", "Bar", "", "Close", "5", "0", "", "", "","FALSE","T"))</f>
        <v/>
      </c>
      <c r="AA199" s="115" t="str">
        <f>IF(O199=1,"",RTD("cqg.rtd",,"StudyData", "(Vol("&amp;$E$21&amp;")when  (LocalYear("&amp;$E$21&amp;")="&amp;$D$10&amp;" AND LocalMonth("&amp;$E$21&amp;")="&amp;$C$10&amp;" AND LocalDay("&amp;$E$21&amp;")="&amp;$B$10&amp;" AND LocalHour("&amp;$E$21&amp;")="&amp;F199&amp;" AND LocalMinute("&amp;$E$21&amp;")="&amp;G199&amp;"))", "Bar", "", "Close", "5", "0", "", "", "","FALSE","T"))</f>
        <v/>
      </c>
      <c r="AB199" s="115" t="str">
        <f>IF(O199=1,"",RTD("cqg.rtd",,"StudyData", "(Vol("&amp;$E$21&amp;")when  (LocalYear("&amp;$E$21&amp;")="&amp;$D$11&amp;" AND LocalMonth("&amp;$E$21&amp;")="&amp;$C$11&amp;" AND LocalDay("&amp;$E$21&amp;")="&amp;$B$11&amp;" AND LocalHour("&amp;$E$21&amp;")="&amp;F199&amp;" AND LocalMinute("&amp;$E$21&amp;")="&amp;G199&amp;"))", "Bar", "", "Close", "5", "0", "", "", "","FALSE","T"))</f>
        <v/>
      </c>
      <c r="AC199" s="116" t="str">
        <f t="shared" si="30"/>
        <v/>
      </c>
      <c r="AE199" s="115" t="str">
        <f ca="1">IF($R199=1,SUM($S$1:S199),"")</f>
        <v/>
      </c>
      <c r="AF199" s="115" t="str">
        <f ca="1">IF($R199=1,SUM($T$1:T199),"")</f>
        <v/>
      </c>
      <c r="AG199" s="115" t="str">
        <f ca="1">IF($R199=1,SUM($U$1:U199),"")</f>
        <v/>
      </c>
      <c r="AH199" s="115" t="str">
        <f ca="1">IF($R199=1,SUM($V$1:V199),"")</f>
        <v/>
      </c>
      <c r="AI199" s="115" t="str">
        <f ca="1">IF($R199=1,SUM($W$1:W199),"")</f>
        <v/>
      </c>
      <c r="AJ199" s="115" t="str">
        <f ca="1">IF($R199=1,SUM($X$1:X199),"")</f>
        <v/>
      </c>
      <c r="AK199" s="115" t="str">
        <f ca="1">IF($R199=1,SUM($Y$1:Y199),"")</f>
        <v/>
      </c>
      <c r="AL199" s="115" t="str">
        <f ca="1">IF($R199=1,SUM($Z$1:Z199),"")</f>
        <v/>
      </c>
      <c r="AM199" s="115" t="str">
        <f ca="1">IF($R199=1,SUM($AA$1:AA199),"")</f>
        <v/>
      </c>
      <c r="AN199" s="115" t="str">
        <f ca="1">IF($R199=1,SUM($AB$1:AB199),"")</f>
        <v/>
      </c>
      <c r="AO199" s="115" t="str">
        <f ca="1">IF($R199=1,SUM($AC$1:AC199),"")</f>
        <v/>
      </c>
      <c r="AQ199" s="120" t="str">
        <f t="shared" si="35"/>
        <v>23:50</v>
      </c>
    </row>
    <row r="200" spans="6:43" x14ac:dyDescent="0.3">
      <c r="F200" s="115">
        <f t="shared" si="36"/>
        <v>23</v>
      </c>
      <c r="G200" s="117">
        <f t="shared" si="31"/>
        <v>55</v>
      </c>
      <c r="H200" s="118">
        <f t="shared" si="32"/>
        <v>0.99652777777777779</v>
      </c>
      <c r="K200" s="116" t="str">
        <f xml:space="preserve"> IF(O200=1,"",RTD("cqg.rtd",,"StudyData",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/>
      </c>
      <c r="L200" s="116" t="e">
        <f>IF(K200="",NA(),RTD("cqg.rtd",,"StudyData", "(Vol("&amp;$E$12&amp;")when  (LocalYear("&amp;$E$12&amp;")="&amp;$D$1&amp;" AND LocalMonth("&amp;$E$12&amp;")="&amp;$C$1&amp;" AND LocalDay("&amp;$E$12&amp;")="&amp;$B$1&amp;" AND LocalHour("&amp;$E$12&amp;")="&amp;F200&amp;" AND LocalMinute("&amp;$E$12&amp;")="&amp;G200&amp;"))", "Bar", "", "Close", "5", "0", "", "", "","FALSE","T"))</f>
        <v>#N/A</v>
      </c>
      <c r="O200" s="115">
        <f t="shared" si="33"/>
        <v>1</v>
      </c>
      <c r="R200" s="115">
        <f t="shared" ca="1" si="34"/>
        <v>1.1639999999999819</v>
      </c>
      <c r="S200" s="115" t="str">
        <f>IF(O200=1,"",RTD("cqg.rtd",,"StudyData", "(Vol("&amp;$E$13&amp;")when  (LocalYear("&amp;$E$13&amp;")="&amp;$D$2&amp;" AND LocalMonth("&amp;$E$13&amp;")="&amp;$C$2&amp;" AND LocalDay("&amp;$E$13&amp;")="&amp;$B$2&amp;" AND LocalHour("&amp;$E$13&amp;")="&amp;F200&amp;" AND LocalMinute("&amp;$E$13&amp;")="&amp;G200&amp;"))", "Bar", "", "Close", "5", "0", "", "", "","FALSE","T"))</f>
        <v/>
      </c>
      <c r="T200" s="115" t="str">
        <f>IF(O200=1,"",RTD("cqg.rtd",,"StudyData", "(Vol("&amp;$E$14&amp;")when  (LocalYear("&amp;$E$14&amp;")="&amp;$D$3&amp;" AND LocalMonth("&amp;$E$14&amp;")="&amp;$C$3&amp;" AND LocalDay("&amp;$E$14&amp;")="&amp;$B$3&amp;" AND LocalHour("&amp;$E$14&amp;")="&amp;F200&amp;" AND LocalMinute("&amp;$E$14&amp;")="&amp;G200&amp;"))", "Bar", "", "Close", "5", "0", "", "", "","FALSE","T"))</f>
        <v/>
      </c>
      <c r="U200" s="115" t="str">
        <f>IF(O200=1,"",RTD("cqg.rtd",,"StudyData", "(Vol("&amp;$E$15&amp;")when  (LocalYear("&amp;$E$15&amp;")="&amp;$D$4&amp;" AND LocalMonth("&amp;$E$15&amp;")="&amp;$C$4&amp;" AND LocalDay("&amp;$E$15&amp;")="&amp;$B$4&amp;" AND LocalHour("&amp;$E$15&amp;")="&amp;F200&amp;" AND LocalMinute("&amp;$E$15&amp;")="&amp;G200&amp;"))", "Bar", "", "Close", "5", "0", "", "", "","FALSE","T"))</f>
        <v/>
      </c>
      <c r="V200" s="115" t="str">
        <f>IF(O200=1,"",RTD("cqg.rtd",,"StudyData", "(Vol("&amp;$E$16&amp;")when  (LocalYear("&amp;$E$16&amp;")="&amp;$D$5&amp;" AND LocalMonth("&amp;$E$16&amp;")="&amp;$C$5&amp;" AND LocalDay("&amp;$E$16&amp;")="&amp;$B$5&amp;" AND LocalHour("&amp;$E$16&amp;")="&amp;F200&amp;" AND LocalMinute("&amp;$E$16&amp;")="&amp;G200&amp;"))", "Bar", "", "Close", "5", "0", "", "", "","FALSE","T"))</f>
        <v/>
      </c>
      <c r="W200" s="115" t="str">
        <f>IF(O200=1,"",RTD("cqg.rtd",,"StudyData", "(Vol("&amp;$E$17&amp;")when  (LocalYear("&amp;$E$17&amp;")="&amp;$D$6&amp;" AND LocalMonth("&amp;$E$17&amp;")="&amp;$C$6&amp;" AND LocalDay("&amp;$E$17&amp;")="&amp;$B$6&amp;" AND LocalHour("&amp;$E$17&amp;")="&amp;F200&amp;" AND LocalMinute("&amp;$E$17&amp;")="&amp;G200&amp;"))", "Bar", "", "Close", "5", "0", "", "", "","FALSE","T"))</f>
        <v/>
      </c>
      <c r="X200" s="115" t="str">
        <f>IF(O200=1,"",RTD("cqg.rtd",,"StudyData", "(Vol("&amp;$E$18&amp;")when  (LocalYear("&amp;$E$18&amp;")="&amp;$D$7&amp;" AND LocalMonth("&amp;$E$18&amp;")="&amp;$C$7&amp;" AND LocalDay("&amp;$E$18&amp;")="&amp;$B$7&amp;" AND LocalHour("&amp;$E$18&amp;")="&amp;F200&amp;" AND LocalMinute("&amp;$E$18&amp;")="&amp;G200&amp;"))", "Bar", "", "Close", "5", "0", "", "", "","FALSE","T"))</f>
        <v/>
      </c>
      <c r="Y200" s="115" t="str">
        <f>IF(O200=1,"",RTD("cqg.rtd",,"StudyData", "(Vol("&amp;$E$19&amp;")when  (LocalYear("&amp;$E$19&amp;")="&amp;$D$8&amp;" AND LocalMonth("&amp;$E$19&amp;")="&amp;$C$8&amp;" AND LocalDay("&amp;$E$19&amp;")="&amp;$B$8&amp;" AND LocalHour("&amp;$E$19&amp;")="&amp;F200&amp;" AND LocalMinute("&amp;$E$19&amp;")="&amp;G200&amp;"))", "Bar", "", "Close", "5", "0", "", "", "","FALSE","T"))</f>
        <v/>
      </c>
      <c r="Z200" s="115" t="str">
        <f>IF(O200=1,"",RTD("cqg.rtd",,"StudyData", "(Vol("&amp;$E$20&amp;")when  (LocalYear("&amp;$E$20&amp;")="&amp;$D$9&amp;" AND LocalMonth("&amp;$E$20&amp;")="&amp;$C$9&amp;" AND LocalDay("&amp;$E$20&amp;")="&amp;$B$9&amp;" AND LocalHour("&amp;$E$20&amp;")="&amp;F200&amp;" AND LocalMinute("&amp;$E$20&amp;")="&amp;G200&amp;"))", "Bar", "", "Close", "5", "0", "", "", "","FALSE","T"))</f>
        <v/>
      </c>
      <c r="AA200" s="115" t="str">
        <f>IF(O200=1,"",RTD("cqg.rtd",,"StudyData", "(Vol("&amp;$E$21&amp;")when  (LocalYear("&amp;$E$21&amp;")="&amp;$D$10&amp;" AND LocalMonth("&amp;$E$21&amp;")="&amp;$C$10&amp;" AND LocalDay("&amp;$E$21&amp;")="&amp;$B$10&amp;" AND LocalHour("&amp;$E$21&amp;")="&amp;F200&amp;" AND LocalMinute("&amp;$E$21&amp;")="&amp;G200&amp;"))", "Bar", "", "Close", "5", "0", "", "", "","FALSE","T"))</f>
        <v/>
      </c>
      <c r="AB200" s="115" t="str">
        <f>IF(O200=1,"",RTD("cqg.rtd",,"StudyData", "(Vol("&amp;$E$21&amp;")when  (LocalYear("&amp;$E$21&amp;")="&amp;$D$11&amp;" AND LocalMonth("&amp;$E$21&amp;")="&amp;$C$11&amp;" AND LocalDay("&amp;$E$21&amp;")="&amp;$B$11&amp;" AND LocalHour("&amp;$E$21&amp;")="&amp;F200&amp;" AND LocalMinute("&amp;$E$21&amp;")="&amp;G200&amp;"))", "Bar", "", "Close", "5", "0", "", "", "","FALSE","T"))</f>
        <v/>
      </c>
      <c r="AC200" s="116" t="str">
        <f t="shared" si="30"/>
        <v/>
      </c>
      <c r="AE200" s="115" t="str">
        <f ca="1">IF($R200=1,SUM($S$1:S200),"")</f>
        <v/>
      </c>
      <c r="AF200" s="115" t="str">
        <f ca="1">IF($R200=1,SUM($T$1:T200),"")</f>
        <v/>
      </c>
      <c r="AG200" s="115" t="str">
        <f ca="1">IF($R200=1,SUM($U$1:U200),"")</f>
        <v/>
      </c>
      <c r="AH200" s="115" t="str">
        <f ca="1">IF($R200=1,SUM($V$1:V200),"")</f>
        <v/>
      </c>
      <c r="AI200" s="115" t="str">
        <f ca="1">IF($R200=1,SUM($W$1:W200),"")</f>
        <v/>
      </c>
      <c r="AJ200" s="115" t="str">
        <f ca="1">IF($R200=1,SUM($X$1:X200),"")</f>
        <v/>
      </c>
      <c r="AK200" s="115" t="str">
        <f ca="1">IF($R200=1,SUM($Y$1:Y200),"")</f>
        <v/>
      </c>
      <c r="AL200" s="115" t="str">
        <f ca="1">IF($R200=1,SUM($Z$1:Z200),"")</f>
        <v/>
      </c>
      <c r="AM200" s="115" t="str">
        <f ca="1">IF($R200=1,SUM($AA$1:AA200),"")</f>
        <v/>
      </c>
      <c r="AN200" s="115" t="str">
        <f ca="1">IF($R200=1,SUM($AB$1:AB200),"")</f>
        <v/>
      </c>
      <c r="AO200" s="115" t="str">
        <f ca="1">IF($R200=1,SUM($AC$1:AC200),"")</f>
        <v/>
      </c>
      <c r="AQ200" s="120" t="str">
        <f t="shared" si="35"/>
        <v>23:55</v>
      </c>
    </row>
    <row r="201" spans="6:43" x14ac:dyDescent="0.3">
      <c r="F201" s="115">
        <f t="shared" si="36"/>
        <v>24</v>
      </c>
      <c r="G201" s="117" t="str">
        <f t="shared" si="31"/>
        <v>00</v>
      </c>
      <c r="H201" s="118">
        <f t="shared" si="32"/>
        <v>1</v>
      </c>
      <c r="K201" s="116" t="str">
        <f xml:space="preserve"> IF(O201=1,"",RTD("cqg.rtd",,"StudyData",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/>
      </c>
      <c r="L201" s="116" t="e">
        <f>IF(K201="",NA(),RTD("cqg.rtd",,"StudyData", "(Vol("&amp;$E$12&amp;")when  (LocalYear("&amp;$E$12&amp;")="&amp;$D$1&amp;" AND LocalMonth("&amp;$E$12&amp;")="&amp;$C$1&amp;" AND LocalDay("&amp;$E$12&amp;")="&amp;$B$1&amp;" AND LocalHour("&amp;$E$12&amp;")="&amp;F201&amp;" AND LocalMinute("&amp;$E$12&amp;")="&amp;G201&amp;"))", "Bar", "", "Close", "5", "0", "", "", "","FALSE","T"))</f>
        <v>#N/A</v>
      </c>
      <c r="O201" s="115">
        <f t="shared" si="33"/>
        <v>1</v>
      </c>
      <c r="R201" s="115">
        <f t="shared" ca="1" si="34"/>
        <v>1.1649999999999818</v>
      </c>
      <c r="S201" s="115" t="str">
        <f>IF(O201=1,"",RTD("cqg.rtd",,"StudyData", "(Vol("&amp;$E$13&amp;")when  (LocalYear("&amp;$E$13&amp;")="&amp;$D$2&amp;" AND LocalMonth("&amp;$E$13&amp;")="&amp;$C$2&amp;" AND LocalDay("&amp;$E$13&amp;")="&amp;$B$2&amp;" AND LocalHour("&amp;$E$13&amp;")="&amp;F201&amp;" AND LocalMinute("&amp;$E$13&amp;")="&amp;G201&amp;"))", "Bar", "", "Close", "5", "0", "", "", "","FALSE","T"))</f>
        <v/>
      </c>
      <c r="T201" s="115" t="str">
        <f>IF(O201=1,"",RTD("cqg.rtd",,"StudyData", "(Vol("&amp;$E$14&amp;")when  (LocalYear("&amp;$E$14&amp;")="&amp;$D$3&amp;" AND LocalMonth("&amp;$E$14&amp;")="&amp;$C$3&amp;" AND LocalDay("&amp;$E$14&amp;")="&amp;$B$3&amp;" AND LocalHour("&amp;$E$14&amp;")="&amp;F201&amp;" AND LocalMinute("&amp;$E$14&amp;")="&amp;G201&amp;"))", "Bar", "", "Close", "5", "0", "", "", "","FALSE","T"))</f>
        <v/>
      </c>
      <c r="U201" s="115" t="str">
        <f>IF(O201=1,"",RTD("cqg.rtd",,"StudyData", "(Vol("&amp;$E$15&amp;")when  (LocalYear("&amp;$E$15&amp;")="&amp;$D$4&amp;" AND LocalMonth("&amp;$E$15&amp;")="&amp;$C$4&amp;" AND LocalDay("&amp;$E$15&amp;")="&amp;$B$4&amp;" AND LocalHour("&amp;$E$15&amp;")="&amp;F201&amp;" AND LocalMinute("&amp;$E$15&amp;")="&amp;G201&amp;"))", "Bar", "", "Close", "5", "0", "", "", "","FALSE","T"))</f>
        <v/>
      </c>
      <c r="V201" s="115" t="str">
        <f>IF(O201=1,"",RTD("cqg.rtd",,"StudyData", "(Vol("&amp;$E$16&amp;")when  (LocalYear("&amp;$E$16&amp;")="&amp;$D$5&amp;" AND LocalMonth("&amp;$E$16&amp;")="&amp;$C$5&amp;" AND LocalDay("&amp;$E$16&amp;")="&amp;$B$5&amp;" AND LocalHour("&amp;$E$16&amp;")="&amp;F201&amp;" AND LocalMinute("&amp;$E$16&amp;")="&amp;G201&amp;"))", "Bar", "", "Close", "5", "0", "", "", "","FALSE","T"))</f>
        <v/>
      </c>
      <c r="W201" s="115" t="str">
        <f>IF(O201=1,"",RTD("cqg.rtd",,"StudyData", "(Vol("&amp;$E$17&amp;")when  (LocalYear("&amp;$E$17&amp;")="&amp;$D$6&amp;" AND LocalMonth("&amp;$E$17&amp;")="&amp;$C$6&amp;" AND LocalDay("&amp;$E$17&amp;")="&amp;$B$6&amp;" AND LocalHour("&amp;$E$17&amp;")="&amp;F201&amp;" AND LocalMinute("&amp;$E$17&amp;")="&amp;G201&amp;"))", "Bar", "", "Close", "5", "0", "", "", "","FALSE","T"))</f>
        <v/>
      </c>
      <c r="X201" s="115" t="str">
        <f>IF(O201=1,"",RTD("cqg.rtd",,"StudyData", "(Vol("&amp;$E$18&amp;")when  (LocalYear("&amp;$E$18&amp;")="&amp;$D$7&amp;" AND LocalMonth("&amp;$E$18&amp;")="&amp;$C$7&amp;" AND LocalDay("&amp;$E$18&amp;")="&amp;$B$7&amp;" AND LocalHour("&amp;$E$18&amp;")="&amp;F201&amp;" AND LocalMinute("&amp;$E$18&amp;")="&amp;G201&amp;"))", "Bar", "", "Close", "5", "0", "", "", "","FALSE","T"))</f>
        <v/>
      </c>
      <c r="Y201" s="115" t="str">
        <f>IF(O201=1,"",RTD("cqg.rtd",,"StudyData", "(Vol("&amp;$E$19&amp;")when  (LocalYear("&amp;$E$19&amp;")="&amp;$D$8&amp;" AND LocalMonth("&amp;$E$19&amp;")="&amp;$C$8&amp;" AND LocalDay("&amp;$E$19&amp;")="&amp;$B$8&amp;" AND LocalHour("&amp;$E$19&amp;")="&amp;F201&amp;" AND LocalMinute("&amp;$E$19&amp;")="&amp;G201&amp;"))", "Bar", "", "Close", "5", "0", "", "", "","FALSE","T"))</f>
        <v/>
      </c>
      <c r="Z201" s="115" t="str">
        <f>IF(O201=1,"",RTD("cqg.rtd",,"StudyData", "(Vol("&amp;$E$20&amp;")when  (LocalYear("&amp;$E$20&amp;")="&amp;$D$9&amp;" AND LocalMonth("&amp;$E$20&amp;")="&amp;$C$9&amp;" AND LocalDay("&amp;$E$20&amp;")="&amp;$B$9&amp;" AND LocalHour("&amp;$E$20&amp;")="&amp;F201&amp;" AND LocalMinute("&amp;$E$20&amp;")="&amp;G201&amp;"))", "Bar", "", "Close", "5", "0", "", "", "","FALSE","T"))</f>
        <v/>
      </c>
      <c r="AA201" s="115" t="str">
        <f>IF(O201=1,"",RTD("cqg.rtd",,"StudyData", "(Vol("&amp;$E$21&amp;")when  (LocalYear("&amp;$E$21&amp;")="&amp;$D$10&amp;" AND LocalMonth("&amp;$E$21&amp;")="&amp;$C$10&amp;" AND LocalDay("&amp;$E$21&amp;")="&amp;$B$10&amp;" AND LocalHour("&amp;$E$21&amp;")="&amp;F201&amp;" AND LocalMinute("&amp;$E$21&amp;")="&amp;G201&amp;"))", "Bar", "", "Close", "5", "0", "", "", "","FALSE","T"))</f>
        <v/>
      </c>
      <c r="AB201" s="115" t="str">
        <f>IF(O201=1,"",RTD("cqg.rtd",,"StudyData", "(Vol("&amp;$E$21&amp;")when  (LocalYear("&amp;$E$21&amp;")="&amp;$D$11&amp;" AND LocalMonth("&amp;$E$21&amp;")="&amp;$C$11&amp;" AND LocalDay("&amp;$E$21&amp;")="&amp;$B$11&amp;" AND LocalHour("&amp;$E$21&amp;")="&amp;F201&amp;" AND LocalMinute("&amp;$E$21&amp;")="&amp;G201&amp;"))", "Bar", "", "Close", "5", "0", "", "", "","FALSE","T"))</f>
        <v/>
      </c>
      <c r="AC201" s="116" t="str">
        <f t="shared" si="30"/>
        <v/>
      </c>
      <c r="AE201" s="115" t="str">
        <f ca="1">IF($R201=1,SUM($S$1:S201),"")</f>
        <v/>
      </c>
      <c r="AF201" s="115" t="str">
        <f ca="1">IF($R201=1,SUM($T$1:T201),"")</f>
        <v/>
      </c>
      <c r="AG201" s="115" t="str">
        <f ca="1">IF($R201=1,SUM($U$1:U201),"")</f>
        <v/>
      </c>
      <c r="AH201" s="115" t="str">
        <f ca="1">IF($R201=1,SUM($V$1:V201),"")</f>
        <v/>
      </c>
      <c r="AI201" s="115" t="str">
        <f ca="1">IF($R201=1,SUM($W$1:W201),"")</f>
        <v/>
      </c>
      <c r="AJ201" s="115" t="str">
        <f ca="1">IF($R201=1,SUM($X$1:X201),"")</f>
        <v/>
      </c>
      <c r="AK201" s="115" t="str">
        <f ca="1">IF($R201=1,SUM($Y$1:Y201),"")</f>
        <v/>
      </c>
      <c r="AL201" s="115" t="str">
        <f ca="1">IF($R201=1,SUM($Z$1:Z201),"")</f>
        <v/>
      </c>
      <c r="AM201" s="115" t="str">
        <f ca="1">IF($R201=1,SUM($AA$1:AA201),"")</f>
        <v/>
      </c>
      <c r="AN201" s="115" t="str">
        <f ca="1">IF($R201=1,SUM($AB$1:AB201),"")</f>
        <v/>
      </c>
      <c r="AO201" s="115" t="str">
        <f ca="1">IF($R201=1,SUM($AC$1:AC201),"")</f>
        <v/>
      </c>
      <c r="AQ201" s="120" t="str">
        <f t="shared" si="35"/>
        <v>24:00</v>
      </c>
    </row>
    <row r="202" spans="6:43" x14ac:dyDescent="0.3">
      <c r="F202" s="115">
        <f t="shared" si="36"/>
        <v>24</v>
      </c>
      <c r="G202" s="117" t="str">
        <f t="shared" si="31"/>
        <v>05</v>
      </c>
      <c r="H202" s="118">
        <f t="shared" si="32"/>
        <v>1.0034722222222221</v>
      </c>
      <c r="K202" s="116" t="str">
        <f xml:space="preserve"> IF(O202=1,"",RTD("cqg.rtd",,"StudyData",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/>
      </c>
      <c r="L202" s="116" t="e">
        <f>IF(K202="",NA(),RTD("cqg.rtd",,"StudyData", "(Vol("&amp;$E$12&amp;")when  (LocalYear("&amp;$E$12&amp;")="&amp;$D$1&amp;" AND LocalMonth("&amp;$E$12&amp;")="&amp;$C$1&amp;" AND LocalDay("&amp;$E$12&amp;")="&amp;$B$1&amp;" AND LocalHour("&amp;$E$12&amp;")="&amp;F202&amp;" AND LocalMinute("&amp;$E$12&amp;")="&amp;G202&amp;"))", "Bar", "", "Close", "5", "0", "", "", "","FALSE","T"))</f>
        <v>#N/A</v>
      </c>
      <c r="O202" s="115">
        <f t="shared" si="33"/>
        <v>1</v>
      </c>
      <c r="R202" s="115">
        <f t="shared" ca="1" si="34"/>
        <v>1.1659999999999817</v>
      </c>
      <c r="S202" s="115" t="str">
        <f>IF(O202=1,"",RTD("cqg.rtd",,"StudyData", "(Vol("&amp;$E$13&amp;")when  (LocalYear("&amp;$E$13&amp;")="&amp;$D$2&amp;" AND LocalMonth("&amp;$E$13&amp;")="&amp;$C$2&amp;" AND LocalDay("&amp;$E$13&amp;")="&amp;$B$2&amp;" AND LocalHour("&amp;$E$13&amp;")="&amp;F202&amp;" AND LocalMinute("&amp;$E$13&amp;")="&amp;G202&amp;"))", "Bar", "", "Close", "5", "0", "", "", "","FALSE","T"))</f>
        <v/>
      </c>
      <c r="T202" s="115" t="str">
        <f>IF(O202=1,"",RTD("cqg.rtd",,"StudyData", "(Vol("&amp;$E$14&amp;")when  (LocalYear("&amp;$E$14&amp;")="&amp;$D$3&amp;" AND LocalMonth("&amp;$E$14&amp;")="&amp;$C$3&amp;" AND LocalDay("&amp;$E$14&amp;")="&amp;$B$3&amp;" AND LocalHour("&amp;$E$14&amp;")="&amp;F202&amp;" AND LocalMinute("&amp;$E$14&amp;")="&amp;G202&amp;"))", "Bar", "", "Close", "5", "0", "", "", "","FALSE","T"))</f>
        <v/>
      </c>
      <c r="U202" s="115" t="str">
        <f>IF(O202=1,"",RTD("cqg.rtd",,"StudyData", "(Vol("&amp;$E$15&amp;")when  (LocalYear("&amp;$E$15&amp;")="&amp;$D$4&amp;" AND LocalMonth("&amp;$E$15&amp;")="&amp;$C$4&amp;" AND LocalDay("&amp;$E$15&amp;")="&amp;$B$4&amp;" AND LocalHour("&amp;$E$15&amp;")="&amp;F202&amp;" AND LocalMinute("&amp;$E$15&amp;")="&amp;G202&amp;"))", "Bar", "", "Close", "5", "0", "", "", "","FALSE","T"))</f>
        <v/>
      </c>
      <c r="V202" s="115" t="str">
        <f>IF(O202=1,"",RTD("cqg.rtd",,"StudyData", "(Vol("&amp;$E$16&amp;")when  (LocalYear("&amp;$E$16&amp;")="&amp;$D$5&amp;" AND LocalMonth("&amp;$E$16&amp;")="&amp;$C$5&amp;" AND LocalDay("&amp;$E$16&amp;")="&amp;$B$5&amp;" AND LocalHour("&amp;$E$16&amp;")="&amp;F202&amp;" AND LocalMinute("&amp;$E$16&amp;")="&amp;G202&amp;"))", "Bar", "", "Close", "5", "0", "", "", "","FALSE","T"))</f>
        <v/>
      </c>
      <c r="W202" s="115" t="str">
        <f>IF(O202=1,"",RTD("cqg.rtd",,"StudyData", "(Vol("&amp;$E$17&amp;")when  (LocalYear("&amp;$E$17&amp;")="&amp;$D$6&amp;" AND LocalMonth("&amp;$E$17&amp;")="&amp;$C$6&amp;" AND LocalDay("&amp;$E$17&amp;")="&amp;$B$6&amp;" AND LocalHour("&amp;$E$17&amp;")="&amp;F202&amp;" AND LocalMinute("&amp;$E$17&amp;")="&amp;G202&amp;"))", "Bar", "", "Close", "5", "0", "", "", "","FALSE","T"))</f>
        <v/>
      </c>
      <c r="X202" s="115" t="str">
        <f>IF(O202=1,"",RTD("cqg.rtd",,"StudyData", "(Vol("&amp;$E$18&amp;")when  (LocalYear("&amp;$E$18&amp;")="&amp;$D$7&amp;" AND LocalMonth("&amp;$E$18&amp;")="&amp;$C$7&amp;" AND LocalDay("&amp;$E$18&amp;")="&amp;$B$7&amp;" AND LocalHour("&amp;$E$18&amp;")="&amp;F202&amp;" AND LocalMinute("&amp;$E$18&amp;")="&amp;G202&amp;"))", "Bar", "", "Close", "5", "0", "", "", "","FALSE","T"))</f>
        <v/>
      </c>
      <c r="Y202" s="115" t="str">
        <f>IF(O202=1,"",RTD("cqg.rtd",,"StudyData", "(Vol("&amp;$E$19&amp;")when  (LocalYear("&amp;$E$19&amp;")="&amp;$D$8&amp;" AND LocalMonth("&amp;$E$19&amp;")="&amp;$C$8&amp;" AND LocalDay("&amp;$E$19&amp;")="&amp;$B$8&amp;" AND LocalHour("&amp;$E$19&amp;")="&amp;F202&amp;" AND LocalMinute("&amp;$E$19&amp;")="&amp;G202&amp;"))", "Bar", "", "Close", "5", "0", "", "", "","FALSE","T"))</f>
        <v/>
      </c>
      <c r="Z202" s="115" t="str">
        <f>IF(O202=1,"",RTD("cqg.rtd",,"StudyData", "(Vol("&amp;$E$20&amp;")when  (LocalYear("&amp;$E$20&amp;")="&amp;$D$9&amp;" AND LocalMonth("&amp;$E$20&amp;")="&amp;$C$9&amp;" AND LocalDay("&amp;$E$20&amp;")="&amp;$B$9&amp;" AND LocalHour("&amp;$E$20&amp;")="&amp;F202&amp;" AND LocalMinute("&amp;$E$20&amp;")="&amp;G202&amp;"))", "Bar", "", "Close", "5", "0", "", "", "","FALSE","T"))</f>
        <v/>
      </c>
      <c r="AA202" s="115" t="str">
        <f>IF(O202=1,"",RTD("cqg.rtd",,"StudyData", "(Vol("&amp;$E$21&amp;")when  (LocalYear("&amp;$E$21&amp;")="&amp;$D$10&amp;" AND LocalMonth("&amp;$E$21&amp;")="&amp;$C$10&amp;" AND LocalDay("&amp;$E$21&amp;")="&amp;$B$10&amp;" AND LocalHour("&amp;$E$21&amp;")="&amp;F202&amp;" AND LocalMinute("&amp;$E$21&amp;")="&amp;G202&amp;"))", "Bar", "", "Close", "5", "0", "", "", "","FALSE","T"))</f>
        <v/>
      </c>
      <c r="AB202" s="115" t="str">
        <f>IF(O202=1,"",RTD("cqg.rtd",,"StudyData", "(Vol("&amp;$E$21&amp;")when  (LocalYear("&amp;$E$21&amp;")="&amp;$D$11&amp;" AND LocalMonth("&amp;$E$21&amp;")="&amp;$C$11&amp;" AND LocalDay("&amp;$E$21&amp;")="&amp;$B$11&amp;" AND LocalHour("&amp;$E$21&amp;")="&amp;F202&amp;" AND LocalMinute("&amp;$E$21&amp;")="&amp;G202&amp;"))", "Bar", "", "Close", "5", "0", "", "", "","FALSE","T"))</f>
        <v/>
      </c>
      <c r="AC202" s="116" t="str">
        <f t="shared" si="30"/>
        <v/>
      </c>
      <c r="AE202" s="115" t="str">
        <f ca="1">IF($R202=1,SUM($S$1:S202),"")</f>
        <v/>
      </c>
      <c r="AF202" s="115" t="str">
        <f ca="1">IF($R202=1,SUM($T$1:T202),"")</f>
        <v/>
      </c>
      <c r="AG202" s="115" t="str">
        <f ca="1">IF($R202=1,SUM($U$1:U202),"")</f>
        <v/>
      </c>
      <c r="AH202" s="115" t="str">
        <f ca="1">IF($R202=1,SUM($V$1:V202),"")</f>
        <v/>
      </c>
      <c r="AI202" s="115" t="str">
        <f ca="1">IF($R202=1,SUM($W$1:W202),"")</f>
        <v/>
      </c>
      <c r="AJ202" s="115" t="str">
        <f ca="1">IF($R202=1,SUM($X$1:X202),"")</f>
        <v/>
      </c>
      <c r="AK202" s="115" t="str">
        <f ca="1">IF($R202=1,SUM($Y$1:Y202),"")</f>
        <v/>
      </c>
      <c r="AL202" s="115" t="str">
        <f ca="1">IF($R202=1,SUM($Z$1:Z202),"")</f>
        <v/>
      </c>
      <c r="AM202" s="115" t="str">
        <f ca="1">IF($R202=1,SUM($AA$1:AA202),"")</f>
        <v/>
      </c>
      <c r="AN202" s="115" t="str">
        <f ca="1">IF($R202=1,SUM($AB$1:AB202),"")</f>
        <v/>
      </c>
      <c r="AO202" s="115" t="str">
        <f ca="1">IF($R202=1,SUM($AC$1:AC202),"")</f>
        <v/>
      </c>
      <c r="AQ202" s="120" t="str">
        <f t="shared" si="35"/>
        <v>24:05</v>
      </c>
    </row>
    <row r="203" spans="6:43" x14ac:dyDescent="0.3">
      <c r="F203" s="115">
        <f t="shared" si="36"/>
        <v>24</v>
      </c>
      <c r="G203" s="117">
        <f t="shared" si="31"/>
        <v>10</v>
      </c>
      <c r="H203" s="118">
        <f t="shared" si="32"/>
        <v>1.0069444444444444</v>
      </c>
      <c r="K203" s="116" t="str">
        <f xml:space="preserve"> IF(O203=1,"",RTD("cqg.rtd",,"StudyData",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/>
      </c>
      <c r="L203" s="116" t="e">
        <f>IF(K203="",NA(),RTD("cqg.rtd",,"StudyData", "(Vol("&amp;$E$12&amp;")when  (LocalYear("&amp;$E$12&amp;")="&amp;$D$1&amp;" AND LocalMonth("&amp;$E$12&amp;")="&amp;$C$1&amp;" AND LocalDay("&amp;$E$12&amp;")="&amp;$B$1&amp;" AND LocalHour("&amp;$E$12&amp;")="&amp;F203&amp;" AND LocalMinute("&amp;$E$12&amp;")="&amp;G203&amp;"))", "Bar", "", "Close", "5", "0", "", "", "","FALSE","T"))</f>
        <v>#N/A</v>
      </c>
      <c r="O203" s="115">
        <f t="shared" si="33"/>
        <v>1</v>
      </c>
      <c r="R203" s="115">
        <f t="shared" ca="1" si="34"/>
        <v>1.1669999999999816</v>
      </c>
      <c r="S203" s="115" t="str">
        <f>IF(O203=1,"",RTD("cqg.rtd",,"StudyData", "(Vol("&amp;$E$13&amp;")when  (LocalYear("&amp;$E$13&amp;")="&amp;$D$2&amp;" AND LocalMonth("&amp;$E$13&amp;")="&amp;$C$2&amp;" AND LocalDay("&amp;$E$13&amp;")="&amp;$B$2&amp;" AND LocalHour("&amp;$E$13&amp;")="&amp;F203&amp;" AND LocalMinute("&amp;$E$13&amp;")="&amp;G203&amp;"))", "Bar", "", "Close", "5", "0", "", "", "","FALSE","T"))</f>
        <v/>
      </c>
      <c r="T203" s="115" t="str">
        <f>IF(O203=1,"",RTD("cqg.rtd",,"StudyData", "(Vol("&amp;$E$14&amp;")when  (LocalYear("&amp;$E$14&amp;")="&amp;$D$3&amp;" AND LocalMonth("&amp;$E$14&amp;")="&amp;$C$3&amp;" AND LocalDay("&amp;$E$14&amp;")="&amp;$B$3&amp;" AND LocalHour("&amp;$E$14&amp;")="&amp;F203&amp;" AND LocalMinute("&amp;$E$14&amp;")="&amp;G203&amp;"))", "Bar", "", "Close", "5", "0", "", "", "","FALSE","T"))</f>
        <v/>
      </c>
      <c r="U203" s="115" t="str">
        <f>IF(O203=1,"",RTD("cqg.rtd",,"StudyData", "(Vol("&amp;$E$15&amp;")when  (LocalYear("&amp;$E$15&amp;")="&amp;$D$4&amp;" AND LocalMonth("&amp;$E$15&amp;")="&amp;$C$4&amp;" AND LocalDay("&amp;$E$15&amp;")="&amp;$B$4&amp;" AND LocalHour("&amp;$E$15&amp;")="&amp;F203&amp;" AND LocalMinute("&amp;$E$15&amp;")="&amp;G203&amp;"))", "Bar", "", "Close", "5", "0", "", "", "","FALSE","T"))</f>
        <v/>
      </c>
      <c r="V203" s="115" t="str">
        <f>IF(O203=1,"",RTD("cqg.rtd",,"StudyData", "(Vol("&amp;$E$16&amp;")when  (LocalYear("&amp;$E$16&amp;")="&amp;$D$5&amp;" AND LocalMonth("&amp;$E$16&amp;")="&amp;$C$5&amp;" AND LocalDay("&amp;$E$16&amp;")="&amp;$B$5&amp;" AND LocalHour("&amp;$E$16&amp;")="&amp;F203&amp;" AND LocalMinute("&amp;$E$16&amp;")="&amp;G203&amp;"))", "Bar", "", "Close", "5", "0", "", "", "","FALSE","T"))</f>
        <v/>
      </c>
      <c r="W203" s="115" t="str">
        <f>IF(O203=1,"",RTD("cqg.rtd",,"StudyData", "(Vol("&amp;$E$17&amp;")when  (LocalYear("&amp;$E$17&amp;")="&amp;$D$6&amp;" AND LocalMonth("&amp;$E$17&amp;")="&amp;$C$6&amp;" AND LocalDay("&amp;$E$17&amp;")="&amp;$B$6&amp;" AND LocalHour("&amp;$E$17&amp;")="&amp;F203&amp;" AND LocalMinute("&amp;$E$17&amp;")="&amp;G203&amp;"))", "Bar", "", "Close", "5", "0", "", "", "","FALSE","T"))</f>
        <v/>
      </c>
      <c r="X203" s="115" t="str">
        <f>IF(O203=1,"",RTD("cqg.rtd",,"StudyData", "(Vol("&amp;$E$18&amp;")when  (LocalYear("&amp;$E$18&amp;")="&amp;$D$7&amp;" AND LocalMonth("&amp;$E$18&amp;")="&amp;$C$7&amp;" AND LocalDay("&amp;$E$18&amp;")="&amp;$B$7&amp;" AND LocalHour("&amp;$E$18&amp;")="&amp;F203&amp;" AND LocalMinute("&amp;$E$18&amp;")="&amp;G203&amp;"))", "Bar", "", "Close", "5", "0", "", "", "","FALSE","T"))</f>
        <v/>
      </c>
      <c r="Y203" s="115" t="str">
        <f>IF(O203=1,"",RTD("cqg.rtd",,"StudyData", "(Vol("&amp;$E$19&amp;")when  (LocalYear("&amp;$E$19&amp;")="&amp;$D$8&amp;" AND LocalMonth("&amp;$E$19&amp;")="&amp;$C$8&amp;" AND LocalDay("&amp;$E$19&amp;")="&amp;$B$8&amp;" AND LocalHour("&amp;$E$19&amp;")="&amp;F203&amp;" AND LocalMinute("&amp;$E$19&amp;")="&amp;G203&amp;"))", "Bar", "", "Close", "5", "0", "", "", "","FALSE","T"))</f>
        <v/>
      </c>
      <c r="Z203" s="115" t="str">
        <f>IF(O203=1,"",RTD("cqg.rtd",,"StudyData", "(Vol("&amp;$E$20&amp;")when  (LocalYear("&amp;$E$20&amp;")="&amp;$D$9&amp;" AND LocalMonth("&amp;$E$20&amp;")="&amp;$C$9&amp;" AND LocalDay("&amp;$E$20&amp;")="&amp;$B$9&amp;" AND LocalHour("&amp;$E$20&amp;")="&amp;F203&amp;" AND LocalMinute("&amp;$E$20&amp;")="&amp;G203&amp;"))", "Bar", "", "Close", "5", "0", "", "", "","FALSE","T"))</f>
        <v/>
      </c>
      <c r="AA203" s="115" t="str">
        <f>IF(O203=1,"",RTD("cqg.rtd",,"StudyData", "(Vol("&amp;$E$21&amp;")when  (LocalYear("&amp;$E$21&amp;")="&amp;$D$10&amp;" AND LocalMonth("&amp;$E$21&amp;")="&amp;$C$10&amp;" AND LocalDay("&amp;$E$21&amp;")="&amp;$B$10&amp;" AND LocalHour("&amp;$E$21&amp;")="&amp;F203&amp;" AND LocalMinute("&amp;$E$21&amp;")="&amp;G203&amp;"))", "Bar", "", "Close", "5", "0", "", "", "","FALSE","T"))</f>
        <v/>
      </c>
      <c r="AB203" s="115" t="str">
        <f>IF(O203=1,"",RTD("cqg.rtd",,"StudyData", "(Vol("&amp;$E$21&amp;")when  (LocalYear("&amp;$E$21&amp;")="&amp;$D$11&amp;" AND LocalMonth("&amp;$E$21&amp;")="&amp;$C$11&amp;" AND LocalDay("&amp;$E$21&amp;")="&amp;$B$11&amp;" AND LocalHour("&amp;$E$21&amp;")="&amp;F203&amp;" AND LocalMinute("&amp;$E$21&amp;")="&amp;G203&amp;"))", "Bar", "", "Close", "5", "0", "", "", "","FALSE","T"))</f>
        <v/>
      </c>
      <c r="AC203" s="116" t="str">
        <f t="shared" si="30"/>
        <v/>
      </c>
      <c r="AE203" s="115" t="str">
        <f ca="1">IF($R203=1,SUM($S$1:S203),"")</f>
        <v/>
      </c>
      <c r="AF203" s="115" t="str">
        <f ca="1">IF($R203=1,SUM($T$1:T203),"")</f>
        <v/>
      </c>
      <c r="AG203" s="115" t="str">
        <f ca="1">IF($R203=1,SUM($U$1:U203),"")</f>
        <v/>
      </c>
      <c r="AH203" s="115" t="str">
        <f ca="1">IF($R203=1,SUM($V$1:V203),"")</f>
        <v/>
      </c>
      <c r="AI203" s="115" t="str">
        <f ca="1">IF($R203=1,SUM($W$1:W203),"")</f>
        <v/>
      </c>
      <c r="AJ203" s="115" t="str">
        <f ca="1">IF($R203=1,SUM($X$1:X203),"")</f>
        <v/>
      </c>
      <c r="AK203" s="115" t="str">
        <f ca="1">IF($R203=1,SUM($Y$1:Y203),"")</f>
        <v/>
      </c>
      <c r="AL203" s="115" t="str">
        <f ca="1">IF($R203=1,SUM($Z$1:Z203),"")</f>
        <v/>
      </c>
      <c r="AM203" s="115" t="str">
        <f ca="1">IF($R203=1,SUM($AA$1:AA203),"")</f>
        <v/>
      </c>
      <c r="AN203" s="115" t="str">
        <f ca="1">IF($R203=1,SUM($AB$1:AB203),"")</f>
        <v/>
      </c>
      <c r="AO203" s="115" t="str">
        <f ca="1">IF($R203=1,SUM($AC$1:AC203),"")</f>
        <v/>
      </c>
      <c r="AQ203" s="120" t="str">
        <f t="shared" si="35"/>
        <v>24:10</v>
      </c>
    </row>
    <row r="204" spans="6:43" x14ac:dyDescent="0.3">
      <c r="F204" s="115">
        <f t="shared" si="36"/>
        <v>24</v>
      </c>
      <c r="G204" s="117">
        <f t="shared" si="31"/>
        <v>15</v>
      </c>
      <c r="H204" s="118">
        <f t="shared" si="32"/>
        <v>1.0104166666666667</v>
      </c>
      <c r="K204" s="116" t="str">
        <f xml:space="preserve"> IF(O204=1,"",RTD("cqg.rtd",,"StudyData",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/>
      </c>
      <c r="L204" s="116" t="e">
        <f>IF(K204="",NA(),RTD("cqg.rtd",,"StudyData", "(Vol("&amp;$E$12&amp;")when  (LocalYear("&amp;$E$12&amp;")="&amp;$D$1&amp;" AND LocalMonth("&amp;$E$12&amp;")="&amp;$C$1&amp;" AND LocalDay("&amp;$E$12&amp;")="&amp;$B$1&amp;" AND LocalHour("&amp;$E$12&amp;")="&amp;F204&amp;" AND LocalMinute("&amp;$E$12&amp;")="&amp;G204&amp;"))", "Bar", "", "Close", "5", "0", "", "", "","FALSE","T"))</f>
        <v>#N/A</v>
      </c>
      <c r="O204" s="115">
        <f t="shared" si="33"/>
        <v>1</v>
      </c>
      <c r="R204" s="115">
        <f t="shared" ca="1" si="34"/>
        <v>1.1679999999999815</v>
      </c>
      <c r="S204" s="115" t="str">
        <f>IF(O204=1,"",RTD("cqg.rtd",,"StudyData", "(Vol("&amp;$E$13&amp;")when  (LocalYear("&amp;$E$13&amp;")="&amp;$D$2&amp;" AND LocalMonth("&amp;$E$13&amp;")="&amp;$C$2&amp;" AND LocalDay("&amp;$E$13&amp;")="&amp;$B$2&amp;" AND LocalHour("&amp;$E$13&amp;")="&amp;F204&amp;" AND LocalMinute("&amp;$E$13&amp;")="&amp;G204&amp;"))", "Bar", "", "Close", "5", "0", "", "", "","FALSE","T"))</f>
        <v/>
      </c>
      <c r="T204" s="115" t="str">
        <f>IF(O204=1,"",RTD("cqg.rtd",,"StudyData", "(Vol("&amp;$E$14&amp;")when  (LocalYear("&amp;$E$14&amp;")="&amp;$D$3&amp;" AND LocalMonth("&amp;$E$14&amp;")="&amp;$C$3&amp;" AND LocalDay("&amp;$E$14&amp;")="&amp;$B$3&amp;" AND LocalHour("&amp;$E$14&amp;")="&amp;F204&amp;" AND LocalMinute("&amp;$E$14&amp;")="&amp;G204&amp;"))", "Bar", "", "Close", "5", "0", "", "", "","FALSE","T"))</f>
        <v/>
      </c>
      <c r="U204" s="115" t="str">
        <f>IF(O204=1,"",RTD("cqg.rtd",,"StudyData", "(Vol("&amp;$E$15&amp;")when  (LocalYear("&amp;$E$15&amp;")="&amp;$D$4&amp;" AND LocalMonth("&amp;$E$15&amp;")="&amp;$C$4&amp;" AND LocalDay("&amp;$E$15&amp;")="&amp;$B$4&amp;" AND LocalHour("&amp;$E$15&amp;")="&amp;F204&amp;" AND LocalMinute("&amp;$E$15&amp;")="&amp;G204&amp;"))", "Bar", "", "Close", "5", "0", "", "", "","FALSE","T"))</f>
        <v/>
      </c>
      <c r="V204" s="115" t="str">
        <f>IF(O204=1,"",RTD("cqg.rtd",,"StudyData", "(Vol("&amp;$E$16&amp;")when  (LocalYear("&amp;$E$16&amp;")="&amp;$D$5&amp;" AND LocalMonth("&amp;$E$16&amp;")="&amp;$C$5&amp;" AND LocalDay("&amp;$E$16&amp;")="&amp;$B$5&amp;" AND LocalHour("&amp;$E$16&amp;")="&amp;F204&amp;" AND LocalMinute("&amp;$E$16&amp;")="&amp;G204&amp;"))", "Bar", "", "Close", "5", "0", "", "", "","FALSE","T"))</f>
        <v/>
      </c>
      <c r="W204" s="115" t="str">
        <f>IF(O204=1,"",RTD("cqg.rtd",,"StudyData", "(Vol("&amp;$E$17&amp;")when  (LocalYear("&amp;$E$17&amp;")="&amp;$D$6&amp;" AND LocalMonth("&amp;$E$17&amp;")="&amp;$C$6&amp;" AND LocalDay("&amp;$E$17&amp;")="&amp;$B$6&amp;" AND LocalHour("&amp;$E$17&amp;")="&amp;F204&amp;" AND LocalMinute("&amp;$E$17&amp;")="&amp;G204&amp;"))", "Bar", "", "Close", "5", "0", "", "", "","FALSE","T"))</f>
        <v/>
      </c>
      <c r="X204" s="115" t="str">
        <f>IF(O204=1,"",RTD("cqg.rtd",,"StudyData", "(Vol("&amp;$E$18&amp;")when  (LocalYear("&amp;$E$18&amp;")="&amp;$D$7&amp;" AND LocalMonth("&amp;$E$18&amp;")="&amp;$C$7&amp;" AND LocalDay("&amp;$E$18&amp;")="&amp;$B$7&amp;" AND LocalHour("&amp;$E$18&amp;")="&amp;F204&amp;" AND LocalMinute("&amp;$E$18&amp;")="&amp;G204&amp;"))", "Bar", "", "Close", "5", "0", "", "", "","FALSE","T"))</f>
        <v/>
      </c>
      <c r="Y204" s="115" t="str">
        <f>IF(O204=1,"",RTD("cqg.rtd",,"StudyData", "(Vol("&amp;$E$19&amp;")when  (LocalYear("&amp;$E$19&amp;")="&amp;$D$8&amp;" AND LocalMonth("&amp;$E$19&amp;")="&amp;$C$8&amp;" AND LocalDay("&amp;$E$19&amp;")="&amp;$B$8&amp;" AND LocalHour("&amp;$E$19&amp;")="&amp;F204&amp;" AND LocalMinute("&amp;$E$19&amp;")="&amp;G204&amp;"))", "Bar", "", "Close", "5", "0", "", "", "","FALSE","T"))</f>
        <v/>
      </c>
      <c r="Z204" s="115" t="str">
        <f>IF(O204=1,"",RTD("cqg.rtd",,"StudyData", "(Vol("&amp;$E$20&amp;")when  (LocalYear("&amp;$E$20&amp;")="&amp;$D$9&amp;" AND LocalMonth("&amp;$E$20&amp;")="&amp;$C$9&amp;" AND LocalDay("&amp;$E$20&amp;")="&amp;$B$9&amp;" AND LocalHour("&amp;$E$20&amp;")="&amp;F204&amp;" AND LocalMinute("&amp;$E$20&amp;")="&amp;G204&amp;"))", "Bar", "", "Close", "5", "0", "", "", "","FALSE","T"))</f>
        <v/>
      </c>
      <c r="AA204" s="115" t="str">
        <f>IF(O204=1,"",RTD("cqg.rtd",,"StudyData", "(Vol("&amp;$E$21&amp;")when  (LocalYear("&amp;$E$21&amp;")="&amp;$D$10&amp;" AND LocalMonth("&amp;$E$21&amp;")="&amp;$C$10&amp;" AND LocalDay("&amp;$E$21&amp;")="&amp;$B$10&amp;" AND LocalHour("&amp;$E$21&amp;")="&amp;F204&amp;" AND LocalMinute("&amp;$E$21&amp;")="&amp;G204&amp;"))", "Bar", "", "Close", "5", "0", "", "", "","FALSE","T"))</f>
        <v/>
      </c>
      <c r="AB204" s="115" t="str">
        <f>IF(O204=1,"",RTD("cqg.rtd",,"StudyData", "(Vol("&amp;$E$21&amp;")when  (LocalYear("&amp;$E$21&amp;")="&amp;$D$11&amp;" AND LocalMonth("&amp;$E$21&amp;")="&amp;$C$11&amp;" AND LocalDay("&amp;$E$21&amp;")="&amp;$B$11&amp;" AND LocalHour("&amp;$E$21&amp;")="&amp;F204&amp;" AND LocalMinute("&amp;$E$21&amp;")="&amp;G204&amp;"))", "Bar", "", "Close", "5", "0", "", "", "","FALSE","T"))</f>
        <v/>
      </c>
      <c r="AC204" s="116" t="str">
        <f t="shared" si="30"/>
        <v/>
      </c>
      <c r="AE204" s="115" t="str">
        <f ca="1">IF($R204=1,SUM($S$1:S204),"")</f>
        <v/>
      </c>
      <c r="AF204" s="115" t="str">
        <f ca="1">IF($R204=1,SUM($T$1:T204),"")</f>
        <v/>
      </c>
      <c r="AG204" s="115" t="str">
        <f ca="1">IF($R204=1,SUM($U$1:U204),"")</f>
        <v/>
      </c>
      <c r="AH204" s="115" t="str">
        <f ca="1">IF($R204=1,SUM($V$1:V204),"")</f>
        <v/>
      </c>
      <c r="AI204" s="115" t="str">
        <f ca="1">IF($R204=1,SUM($W$1:W204),"")</f>
        <v/>
      </c>
      <c r="AJ204" s="115" t="str">
        <f ca="1">IF($R204=1,SUM($X$1:X204),"")</f>
        <v/>
      </c>
      <c r="AK204" s="115" t="str">
        <f ca="1">IF($R204=1,SUM($Y$1:Y204),"")</f>
        <v/>
      </c>
      <c r="AL204" s="115" t="str">
        <f ca="1">IF($R204=1,SUM($Z$1:Z204),"")</f>
        <v/>
      </c>
      <c r="AM204" s="115" t="str">
        <f ca="1">IF($R204=1,SUM($AA$1:AA204),"")</f>
        <v/>
      </c>
      <c r="AN204" s="115" t="str">
        <f ca="1">IF($R204=1,SUM($AB$1:AB204),"")</f>
        <v/>
      </c>
      <c r="AO204" s="115" t="str">
        <f ca="1">IF($R204=1,SUM($AC$1:AC204),"")</f>
        <v/>
      </c>
      <c r="AQ204" s="120" t="str">
        <f t="shared" si="35"/>
        <v>24:15</v>
      </c>
    </row>
    <row r="205" spans="6:43" x14ac:dyDescent="0.3">
      <c r="F205" s="115">
        <f t="shared" si="36"/>
        <v>24</v>
      </c>
      <c r="G205" s="117">
        <f t="shared" si="31"/>
        <v>20</v>
      </c>
      <c r="H205" s="118">
        <f t="shared" si="32"/>
        <v>1.0138888888888888</v>
      </c>
      <c r="K205" s="116" t="str">
        <f xml:space="preserve"> IF(O205=1,"",RTD("cqg.rtd",,"StudyData",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/>
      </c>
      <c r="L205" s="116" t="e">
        <f>IF(K205="",NA(),RTD("cqg.rtd",,"StudyData", "(Vol("&amp;$E$12&amp;")when  (LocalYear("&amp;$E$12&amp;")="&amp;$D$1&amp;" AND LocalMonth("&amp;$E$12&amp;")="&amp;$C$1&amp;" AND LocalDay("&amp;$E$12&amp;")="&amp;$B$1&amp;" AND LocalHour("&amp;$E$12&amp;")="&amp;F205&amp;" AND LocalMinute("&amp;$E$12&amp;")="&amp;G205&amp;"))", "Bar", "", "Close", "5", "0", "", "", "","FALSE","T"))</f>
        <v>#N/A</v>
      </c>
      <c r="O205" s="115">
        <f t="shared" si="33"/>
        <v>1</v>
      </c>
      <c r="R205" s="115">
        <f t="shared" ca="1" si="34"/>
        <v>1.1689999999999814</v>
      </c>
      <c r="S205" s="115" t="str">
        <f>IF(O205=1,"",RTD("cqg.rtd",,"StudyData", "(Vol("&amp;$E$13&amp;")when  (LocalYear("&amp;$E$13&amp;")="&amp;$D$2&amp;" AND LocalMonth("&amp;$E$13&amp;")="&amp;$C$2&amp;" AND LocalDay("&amp;$E$13&amp;")="&amp;$B$2&amp;" AND LocalHour("&amp;$E$13&amp;")="&amp;F205&amp;" AND LocalMinute("&amp;$E$13&amp;")="&amp;G205&amp;"))", "Bar", "", "Close", "5", "0", "", "", "","FALSE","T"))</f>
        <v/>
      </c>
      <c r="T205" s="115" t="str">
        <f>IF(O205=1,"",RTD("cqg.rtd",,"StudyData", "(Vol("&amp;$E$14&amp;")when  (LocalYear("&amp;$E$14&amp;")="&amp;$D$3&amp;" AND LocalMonth("&amp;$E$14&amp;")="&amp;$C$3&amp;" AND LocalDay("&amp;$E$14&amp;")="&amp;$B$3&amp;" AND LocalHour("&amp;$E$14&amp;")="&amp;F205&amp;" AND LocalMinute("&amp;$E$14&amp;")="&amp;G205&amp;"))", "Bar", "", "Close", "5", "0", "", "", "","FALSE","T"))</f>
        <v/>
      </c>
      <c r="U205" s="115" t="str">
        <f>IF(O205=1,"",RTD("cqg.rtd",,"StudyData", "(Vol("&amp;$E$15&amp;")when  (LocalYear("&amp;$E$15&amp;")="&amp;$D$4&amp;" AND LocalMonth("&amp;$E$15&amp;")="&amp;$C$4&amp;" AND LocalDay("&amp;$E$15&amp;")="&amp;$B$4&amp;" AND LocalHour("&amp;$E$15&amp;")="&amp;F205&amp;" AND LocalMinute("&amp;$E$15&amp;")="&amp;G205&amp;"))", "Bar", "", "Close", "5", "0", "", "", "","FALSE","T"))</f>
        <v/>
      </c>
      <c r="V205" s="115" t="str">
        <f>IF(O205=1,"",RTD("cqg.rtd",,"StudyData", "(Vol("&amp;$E$16&amp;")when  (LocalYear("&amp;$E$16&amp;")="&amp;$D$5&amp;" AND LocalMonth("&amp;$E$16&amp;")="&amp;$C$5&amp;" AND LocalDay("&amp;$E$16&amp;")="&amp;$B$5&amp;" AND LocalHour("&amp;$E$16&amp;")="&amp;F205&amp;" AND LocalMinute("&amp;$E$16&amp;")="&amp;G205&amp;"))", "Bar", "", "Close", "5", "0", "", "", "","FALSE","T"))</f>
        <v/>
      </c>
      <c r="W205" s="115" t="str">
        <f>IF(O205=1,"",RTD("cqg.rtd",,"StudyData", "(Vol("&amp;$E$17&amp;")when  (LocalYear("&amp;$E$17&amp;")="&amp;$D$6&amp;" AND LocalMonth("&amp;$E$17&amp;")="&amp;$C$6&amp;" AND LocalDay("&amp;$E$17&amp;")="&amp;$B$6&amp;" AND LocalHour("&amp;$E$17&amp;")="&amp;F205&amp;" AND LocalMinute("&amp;$E$17&amp;")="&amp;G205&amp;"))", "Bar", "", "Close", "5", "0", "", "", "","FALSE","T"))</f>
        <v/>
      </c>
      <c r="X205" s="115" t="str">
        <f>IF(O205=1,"",RTD("cqg.rtd",,"StudyData", "(Vol("&amp;$E$18&amp;")when  (LocalYear("&amp;$E$18&amp;")="&amp;$D$7&amp;" AND LocalMonth("&amp;$E$18&amp;")="&amp;$C$7&amp;" AND LocalDay("&amp;$E$18&amp;")="&amp;$B$7&amp;" AND LocalHour("&amp;$E$18&amp;")="&amp;F205&amp;" AND LocalMinute("&amp;$E$18&amp;")="&amp;G205&amp;"))", "Bar", "", "Close", "5", "0", "", "", "","FALSE","T"))</f>
        <v/>
      </c>
      <c r="Y205" s="115" t="str">
        <f>IF(O205=1,"",RTD("cqg.rtd",,"StudyData", "(Vol("&amp;$E$19&amp;")when  (LocalYear("&amp;$E$19&amp;")="&amp;$D$8&amp;" AND LocalMonth("&amp;$E$19&amp;")="&amp;$C$8&amp;" AND LocalDay("&amp;$E$19&amp;")="&amp;$B$8&amp;" AND LocalHour("&amp;$E$19&amp;")="&amp;F205&amp;" AND LocalMinute("&amp;$E$19&amp;")="&amp;G205&amp;"))", "Bar", "", "Close", "5", "0", "", "", "","FALSE","T"))</f>
        <v/>
      </c>
      <c r="Z205" s="115" t="str">
        <f>IF(O205=1,"",RTD("cqg.rtd",,"StudyData", "(Vol("&amp;$E$20&amp;")when  (LocalYear("&amp;$E$20&amp;")="&amp;$D$9&amp;" AND LocalMonth("&amp;$E$20&amp;")="&amp;$C$9&amp;" AND LocalDay("&amp;$E$20&amp;")="&amp;$B$9&amp;" AND LocalHour("&amp;$E$20&amp;")="&amp;F205&amp;" AND LocalMinute("&amp;$E$20&amp;")="&amp;G205&amp;"))", "Bar", "", "Close", "5", "0", "", "", "","FALSE","T"))</f>
        <v/>
      </c>
      <c r="AA205" s="115" t="str">
        <f>IF(O205=1,"",RTD("cqg.rtd",,"StudyData", "(Vol("&amp;$E$21&amp;")when  (LocalYear("&amp;$E$21&amp;")="&amp;$D$10&amp;" AND LocalMonth("&amp;$E$21&amp;")="&amp;$C$10&amp;" AND LocalDay("&amp;$E$21&amp;")="&amp;$B$10&amp;" AND LocalHour("&amp;$E$21&amp;")="&amp;F205&amp;" AND LocalMinute("&amp;$E$21&amp;")="&amp;G205&amp;"))", "Bar", "", "Close", "5", "0", "", "", "","FALSE","T"))</f>
        <v/>
      </c>
      <c r="AB205" s="115" t="str">
        <f>IF(O205=1,"",RTD("cqg.rtd",,"StudyData", "(Vol("&amp;$E$21&amp;")when  (LocalYear("&amp;$E$21&amp;")="&amp;$D$11&amp;" AND LocalMonth("&amp;$E$21&amp;")="&amp;$C$11&amp;" AND LocalDay("&amp;$E$21&amp;")="&amp;$B$11&amp;" AND LocalHour("&amp;$E$21&amp;")="&amp;F205&amp;" AND LocalMinute("&amp;$E$21&amp;")="&amp;G205&amp;"))", "Bar", "", "Close", "5", "0", "", "", "","FALSE","T"))</f>
        <v/>
      </c>
      <c r="AC205" s="116" t="str">
        <f t="shared" si="30"/>
        <v/>
      </c>
      <c r="AE205" s="115" t="str">
        <f ca="1">IF($R205=1,SUM($S$1:S205),"")</f>
        <v/>
      </c>
      <c r="AF205" s="115" t="str">
        <f ca="1">IF($R205=1,SUM($T$1:T205),"")</f>
        <v/>
      </c>
      <c r="AG205" s="115" t="str">
        <f ca="1">IF($R205=1,SUM($U$1:U205),"")</f>
        <v/>
      </c>
      <c r="AH205" s="115" t="str">
        <f ca="1">IF($R205=1,SUM($V$1:V205),"")</f>
        <v/>
      </c>
      <c r="AI205" s="115" t="str">
        <f ca="1">IF($R205=1,SUM($W$1:W205),"")</f>
        <v/>
      </c>
      <c r="AJ205" s="115" t="str">
        <f ca="1">IF($R205=1,SUM($X$1:X205),"")</f>
        <v/>
      </c>
      <c r="AK205" s="115" t="str">
        <f ca="1">IF($R205=1,SUM($Y$1:Y205),"")</f>
        <v/>
      </c>
      <c r="AL205" s="115" t="str">
        <f ca="1">IF($R205=1,SUM($Z$1:Z205),"")</f>
        <v/>
      </c>
      <c r="AM205" s="115" t="str">
        <f ca="1">IF($R205=1,SUM($AA$1:AA205),"")</f>
        <v/>
      </c>
      <c r="AN205" s="115" t="str">
        <f ca="1">IF($R205=1,SUM($AB$1:AB205),"")</f>
        <v/>
      </c>
      <c r="AO205" s="115" t="str">
        <f ca="1">IF($R205=1,SUM($AC$1:AC205),"")</f>
        <v/>
      </c>
      <c r="AQ205" s="120" t="str">
        <f t="shared" si="35"/>
        <v>24:20</v>
      </c>
    </row>
    <row r="206" spans="6:43" x14ac:dyDescent="0.3">
      <c r="F206" s="115">
        <f t="shared" si="36"/>
        <v>24</v>
      </c>
      <c r="G206" s="117">
        <f t="shared" si="31"/>
        <v>25</v>
      </c>
      <c r="H206" s="118">
        <f t="shared" si="32"/>
        <v>1.0173611111111112</v>
      </c>
      <c r="K206" s="116" t="str">
        <f xml:space="preserve"> IF(O206=1,"",RTD("cqg.rtd",,"StudyData",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/>
      </c>
      <c r="L206" s="116" t="e">
        <f>IF(K206="",NA(),RTD("cqg.rtd",,"StudyData", "(Vol("&amp;$E$12&amp;")when  (LocalYear("&amp;$E$12&amp;")="&amp;$D$1&amp;" AND LocalMonth("&amp;$E$12&amp;")="&amp;$C$1&amp;" AND LocalDay("&amp;$E$12&amp;")="&amp;$B$1&amp;" AND LocalHour("&amp;$E$12&amp;")="&amp;F206&amp;" AND LocalMinute("&amp;$E$12&amp;")="&amp;G206&amp;"))", "Bar", "", "Close", "5", "0", "", "", "","FALSE","T"))</f>
        <v>#N/A</v>
      </c>
      <c r="O206" s="115">
        <f t="shared" si="33"/>
        <v>1</v>
      </c>
      <c r="R206" s="115">
        <f t="shared" ca="1" si="34"/>
        <v>1.1699999999999813</v>
      </c>
      <c r="S206" s="115" t="str">
        <f>IF(O206=1,"",RTD("cqg.rtd",,"StudyData", "(Vol("&amp;$E$13&amp;")when  (LocalYear("&amp;$E$13&amp;")="&amp;$D$2&amp;" AND LocalMonth("&amp;$E$13&amp;")="&amp;$C$2&amp;" AND LocalDay("&amp;$E$13&amp;")="&amp;$B$2&amp;" AND LocalHour("&amp;$E$13&amp;")="&amp;F206&amp;" AND LocalMinute("&amp;$E$13&amp;")="&amp;G206&amp;"))", "Bar", "", "Close", "5", "0", "", "", "","FALSE","T"))</f>
        <v/>
      </c>
      <c r="T206" s="115" t="str">
        <f>IF(O206=1,"",RTD("cqg.rtd",,"StudyData", "(Vol("&amp;$E$14&amp;")when  (LocalYear("&amp;$E$14&amp;")="&amp;$D$3&amp;" AND LocalMonth("&amp;$E$14&amp;")="&amp;$C$3&amp;" AND LocalDay("&amp;$E$14&amp;")="&amp;$B$3&amp;" AND LocalHour("&amp;$E$14&amp;")="&amp;F206&amp;" AND LocalMinute("&amp;$E$14&amp;")="&amp;G206&amp;"))", "Bar", "", "Close", "5", "0", "", "", "","FALSE","T"))</f>
        <v/>
      </c>
      <c r="U206" s="115" t="str">
        <f>IF(O206=1,"",RTD("cqg.rtd",,"StudyData", "(Vol("&amp;$E$15&amp;")when  (LocalYear("&amp;$E$15&amp;")="&amp;$D$4&amp;" AND LocalMonth("&amp;$E$15&amp;")="&amp;$C$4&amp;" AND LocalDay("&amp;$E$15&amp;")="&amp;$B$4&amp;" AND LocalHour("&amp;$E$15&amp;")="&amp;F206&amp;" AND LocalMinute("&amp;$E$15&amp;")="&amp;G206&amp;"))", "Bar", "", "Close", "5", "0", "", "", "","FALSE","T"))</f>
        <v/>
      </c>
      <c r="V206" s="115" t="str">
        <f>IF(O206=1,"",RTD("cqg.rtd",,"StudyData", "(Vol("&amp;$E$16&amp;")when  (LocalYear("&amp;$E$16&amp;")="&amp;$D$5&amp;" AND LocalMonth("&amp;$E$16&amp;")="&amp;$C$5&amp;" AND LocalDay("&amp;$E$16&amp;")="&amp;$B$5&amp;" AND LocalHour("&amp;$E$16&amp;")="&amp;F206&amp;" AND LocalMinute("&amp;$E$16&amp;")="&amp;G206&amp;"))", "Bar", "", "Close", "5", "0", "", "", "","FALSE","T"))</f>
        <v/>
      </c>
      <c r="W206" s="115" t="str">
        <f>IF(O206=1,"",RTD("cqg.rtd",,"StudyData", "(Vol("&amp;$E$17&amp;")when  (LocalYear("&amp;$E$17&amp;")="&amp;$D$6&amp;" AND LocalMonth("&amp;$E$17&amp;")="&amp;$C$6&amp;" AND LocalDay("&amp;$E$17&amp;")="&amp;$B$6&amp;" AND LocalHour("&amp;$E$17&amp;")="&amp;F206&amp;" AND LocalMinute("&amp;$E$17&amp;")="&amp;G206&amp;"))", "Bar", "", "Close", "5", "0", "", "", "","FALSE","T"))</f>
        <v/>
      </c>
      <c r="X206" s="115" t="str">
        <f>IF(O206=1,"",RTD("cqg.rtd",,"StudyData", "(Vol("&amp;$E$18&amp;")when  (LocalYear("&amp;$E$18&amp;")="&amp;$D$7&amp;" AND LocalMonth("&amp;$E$18&amp;")="&amp;$C$7&amp;" AND LocalDay("&amp;$E$18&amp;")="&amp;$B$7&amp;" AND LocalHour("&amp;$E$18&amp;")="&amp;F206&amp;" AND LocalMinute("&amp;$E$18&amp;")="&amp;G206&amp;"))", "Bar", "", "Close", "5", "0", "", "", "","FALSE","T"))</f>
        <v/>
      </c>
      <c r="Y206" s="115" t="str">
        <f>IF(O206=1,"",RTD("cqg.rtd",,"StudyData", "(Vol("&amp;$E$19&amp;")when  (LocalYear("&amp;$E$19&amp;")="&amp;$D$8&amp;" AND LocalMonth("&amp;$E$19&amp;")="&amp;$C$8&amp;" AND LocalDay("&amp;$E$19&amp;")="&amp;$B$8&amp;" AND LocalHour("&amp;$E$19&amp;")="&amp;F206&amp;" AND LocalMinute("&amp;$E$19&amp;")="&amp;G206&amp;"))", "Bar", "", "Close", "5", "0", "", "", "","FALSE","T"))</f>
        <v/>
      </c>
      <c r="Z206" s="115" t="str">
        <f>IF(O206=1,"",RTD("cqg.rtd",,"StudyData", "(Vol("&amp;$E$20&amp;")when  (LocalYear("&amp;$E$20&amp;")="&amp;$D$9&amp;" AND LocalMonth("&amp;$E$20&amp;")="&amp;$C$9&amp;" AND LocalDay("&amp;$E$20&amp;")="&amp;$B$9&amp;" AND LocalHour("&amp;$E$20&amp;")="&amp;F206&amp;" AND LocalMinute("&amp;$E$20&amp;")="&amp;G206&amp;"))", "Bar", "", "Close", "5", "0", "", "", "","FALSE","T"))</f>
        <v/>
      </c>
      <c r="AA206" s="115" t="str">
        <f>IF(O206=1,"",RTD("cqg.rtd",,"StudyData", "(Vol("&amp;$E$21&amp;")when  (LocalYear("&amp;$E$21&amp;")="&amp;$D$10&amp;" AND LocalMonth("&amp;$E$21&amp;")="&amp;$C$10&amp;" AND LocalDay("&amp;$E$21&amp;")="&amp;$B$10&amp;" AND LocalHour("&amp;$E$21&amp;")="&amp;F206&amp;" AND LocalMinute("&amp;$E$21&amp;")="&amp;G206&amp;"))", "Bar", "", "Close", "5", "0", "", "", "","FALSE","T"))</f>
        <v/>
      </c>
      <c r="AB206" s="115" t="str">
        <f>IF(O206=1,"",RTD("cqg.rtd",,"StudyData", "(Vol("&amp;$E$21&amp;")when  (LocalYear("&amp;$E$21&amp;")="&amp;$D$11&amp;" AND LocalMonth("&amp;$E$21&amp;")="&amp;$C$11&amp;" AND LocalDay("&amp;$E$21&amp;")="&amp;$B$11&amp;" AND LocalHour("&amp;$E$21&amp;")="&amp;F206&amp;" AND LocalMinute("&amp;$E$21&amp;")="&amp;G206&amp;"))", "Bar", "", "Close", "5", "0", "", "", "","FALSE","T"))</f>
        <v/>
      </c>
      <c r="AC206" s="116" t="str">
        <f t="shared" si="30"/>
        <v/>
      </c>
      <c r="AE206" s="115" t="str">
        <f ca="1">IF($R206=1,SUM($S$1:S206),"")</f>
        <v/>
      </c>
      <c r="AF206" s="115" t="str">
        <f ca="1">IF($R206=1,SUM($T$1:T206),"")</f>
        <v/>
      </c>
      <c r="AG206" s="115" t="str">
        <f ca="1">IF($R206=1,SUM($U$1:U206),"")</f>
        <v/>
      </c>
      <c r="AH206" s="115" t="str">
        <f ca="1">IF($R206=1,SUM($V$1:V206),"")</f>
        <v/>
      </c>
      <c r="AI206" s="115" t="str">
        <f ca="1">IF($R206=1,SUM($W$1:W206),"")</f>
        <v/>
      </c>
      <c r="AJ206" s="115" t="str">
        <f ca="1">IF($R206=1,SUM($X$1:X206),"")</f>
        <v/>
      </c>
      <c r="AK206" s="115" t="str">
        <f ca="1">IF($R206=1,SUM($Y$1:Y206),"")</f>
        <v/>
      </c>
      <c r="AL206" s="115" t="str">
        <f ca="1">IF($R206=1,SUM($Z$1:Z206),"")</f>
        <v/>
      </c>
      <c r="AM206" s="115" t="str">
        <f ca="1">IF($R206=1,SUM($AA$1:AA206),"")</f>
        <v/>
      </c>
      <c r="AN206" s="115" t="str">
        <f ca="1">IF($R206=1,SUM($AB$1:AB206),"")</f>
        <v/>
      </c>
      <c r="AO206" s="115" t="str">
        <f ca="1">IF($R206=1,SUM($AC$1:AC206),"")</f>
        <v/>
      </c>
      <c r="AQ206" s="120" t="str">
        <f t="shared" si="35"/>
        <v>24:25</v>
      </c>
    </row>
    <row r="207" spans="6:43" x14ac:dyDescent="0.3">
      <c r="F207" s="115">
        <f t="shared" si="36"/>
        <v>24</v>
      </c>
      <c r="G207" s="117">
        <f t="shared" si="31"/>
        <v>30</v>
      </c>
      <c r="H207" s="118">
        <f t="shared" si="32"/>
        <v>1.0208333333333333</v>
      </c>
      <c r="K207" s="116" t="str">
        <f xml:space="preserve"> IF(O207=1,"",RTD("cqg.rtd",,"StudyData",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/>
      </c>
      <c r="L207" s="116" t="e">
        <f>IF(K207="",NA(),RTD("cqg.rtd",,"StudyData", "(Vol("&amp;$E$12&amp;")when  (LocalYear("&amp;$E$12&amp;")="&amp;$D$1&amp;" AND LocalMonth("&amp;$E$12&amp;")="&amp;$C$1&amp;" AND LocalDay("&amp;$E$12&amp;")="&amp;$B$1&amp;" AND LocalHour("&amp;$E$12&amp;")="&amp;F207&amp;" AND LocalMinute("&amp;$E$12&amp;")="&amp;G207&amp;"))", "Bar", "", "Close", "5", "0", "", "", "","FALSE","T"))</f>
        <v>#N/A</v>
      </c>
      <c r="O207" s="115">
        <f t="shared" si="33"/>
        <v>1</v>
      </c>
      <c r="R207" s="115">
        <f t="shared" ca="1" si="34"/>
        <v>1.1709999999999812</v>
      </c>
      <c r="S207" s="115" t="str">
        <f>IF(O207=1,"",RTD("cqg.rtd",,"StudyData", "(Vol("&amp;$E$13&amp;")when  (LocalYear("&amp;$E$13&amp;")="&amp;$D$2&amp;" AND LocalMonth("&amp;$E$13&amp;")="&amp;$C$2&amp;" AND LocalDay("&amp;$E$13&amp;")="&amp;$B$2&amp;" AND LocalHour("&amp;$E$13&amp;")="&amp;F207&amp;" AND LocalMinute("&amp;$E$13&amp;")="&amp;G207&amp;"))", "Bar", "", "Close", "5", "0", "", "", "","FALSE","T"))</f>
        <v/>
      </c>
      <c r="T207" s="115" t="str">
        <f>IF(O207=1,"",RTD("cqg.rtd",,"StudyData", "(Vol("&amp;$E$14&amp;")when  (LocalYear("&amp;$E$14&amp;")="&amp;$D$3&amp;" AND LocalMonth("&amp;$E$14&amp;")="&amp;$C$3&amp;" AND LocalDay("&amp;$E$14&amp;")="&amp;$B$3&amp;" AND LocalHour("&amp;$E$14&amp;")="&amp;F207&amp;" AND LocalMinute("&amp;$E$14&amp;")="&amp;G207&amp;"))", "Bar", "", "Close", "5", "0", "", "", "","FALSE","T"))</f>
        <v/>
      </c>
      <c r="U207" s="115" t="str">
        <f>IF(O207=1,"",RTD("cqg.rtd",,"StudyData", "(Vol("&amp;$E$15&amp;")when  (LocalYear("&amp;$E$15&amp;")="&amp;$D$4&amp;" AND LocalMonth("&amp;$E$15&amp;")="&amp;$C$4&amp;" AND LocalDay("&amp;$E$15&amp;")="&amp;$B$4&amp;" AND LocalHour("&amp;$E$15&amp;")="&amp;F207&amp;" AND LocalMinute("&amp;$E$15&amp;")="&amp;G207&amp;"))", "Bar", "", "Close", "5", "0", "", "", "","FALSE","T"))</f>
        <v/>
      </c>
      <c r="V207" s="115" t="str">
        <f>IF(O207=1,"",RTD("cqg.rtd",,"StudyData", "(Vol("&amp;$E$16&amp;")when  (LocalYear("&amp;$E$16&amp;")="&amp;$D$5&amp;" AND LocalMonth("&amp;$E$16&amp;")="&amp;$C$5&amp;" AND LocalDay("&amp;$E$16&amp;")="&amp;$B$5&amp;" AND LocalHour("&amp;$E$16&amp;")="&amp;F207&amp;" AND LocalMinute("&amp;$E$16&amp;")="&amp;G207&amp;"))", "Bar", "", "Close", "5", "0", "", "", "","FALSE","T"))</f>
        <v/>
      </c>
      <c r="W207" s="115" t="str">
        <f>IF(O207=1,"",RTD("cqg.rtd",,"StudyData", "(Vol("&amp;$E$17&amp;")when  (LocalYear("&amp;$E$17&amp;")="&amp;$D$6&amp;" AND LocalMonth("&amp;$E$17&amp;")="&amp;$C$6&amp;" AND LocalDay("&amp;$E$17&amp;")="&amp;$B$6&amp;" AND LocalHour("&amp;$E$17&amp;")="&amp;F207&amp;" AND LocalMinute("&amp;$E$17&amp;")="&amp;G207&amp;"))", "Bar", "", "Close", "5", "0", "", "", "","FALSE","T"))</f>
        <v/>
      </c>
      <c r="X207" s="115" t="str">
        <f>IF(O207=1,"",RTD("cqg.rtd",,"StudyData", "(Vol("&amp;$E$18&amp;")when  (LocalYear("&amp;$E$18&amp;")="&amp;$D$7&amp;" AND LocalMonth("&amp;$E$18&amp;")="&amp;$C$7&amp;" AND LocalDay("&amp;$E$18&amp;")="&amp;$B$7&amp;" AND LocalHour("&amp;$E$18&amp;")="&amp;F207&amp;" AND LocalMinute("&amp;$E$18&amp;")="&amp;G207&amp;"))", "Bar", "", "Close", "5", "0", "", "", "","FALSE","T"))</f>
        <v/>
      </c>
      <c r="Y207" s="115" t="str">
        <f>IF(O207=1,"",RTD("cqg.rtd",,"StudyData", "(Vol("&amp;$E$19&amp;")when  (LocalYear("&amp;$E$19&amp;")="&amp;$D$8&amp;" AND LocalMonth("&amp;$E$19&amp;")="&amp;$C$8&amp;" AND LocalDay("&amp;$E$19&amp;")="&amp;$B$8&amp;" AND LocalHour("&amp;$E$19&amp;")="&amp;F207&amp;" AND LocalMinute("&amp;$E$19&amp;")="&amp;G207&amp;"))", "Bar", "", "Close", "5", "0", "", "", "","FALSE","T"))</f>
        <v/>
      </c>
      <c r="Z207" s="115" t="str">
        <f>IF(O207=1,"",RTD("cqg.rtd",,"StudyData", "(Vol("&amp;$E$20&amp;")when  (LocalYear("&amp;$E$20&amp;")="&amp;$D$9&amp;" AND LocalMonth("&amp;$E$20&amp;")="&amp;$C$9&amp;" AND LocalDay("&amp;$E$20&amp;")="&amp;$B$9&amp;" AND LocalHour("&amp;$E$20&amp;")="&amp;F207&amp;" AND LocalMinute("&amp;$E$20&amp;")="&amp;G207&amp;"))", "Bar", "", "Close", "5", "0", "", "", "","FALSE","T"))</f>
        <v/>
      </c>
      <c r="AA207" s="115" t="str">
        <f>IF(O207=1,"",RTD("cqg.rtd",,"StudyData", "(Vol("&amp;$E$21&amp;")when  (LocalYear("&amp;$E$21&amp;")="&amp;$D$10&amp;" AND LocalMonth("&amp;$E$21&amp;")="&amp;$C$10&amp;" AND LocalDay("&amp;$E$21&amp;")="&amp;$B$10&amp;" AND LocalHour("&amp;$E$21&amp;")="&amp;F207&amp;" AND LocalMinute("&amp;$E$21&amp;")="&amp;G207&amp;"))", "Bar", "", "Close", "5", "0", "", "", "","FALSE","T"))</f>
        <v/>
      </c>
      <c r="AB207" s="115" t="str">
        <f>IF(O207=1,"",RTD("cqg.rtd",,"StudyData", "(Vol("&amp;$E$21&amp;")when  (LocalYear("&amp;$E$21&amp;")="&amp;$D$11&amp;" AND LocalMonth("&amp;$E$21&amp;")="&amp;$C$11&amp;" AND LocalDay("&amp;$E$21&amp;")="&amp;$B$11&amp;" AND LocalHour("&amp;$E$21&amp;")="&amp;F207&amp;" AND LocalMinute("&amp;$E$21&amp;")="&amp;G207&amp;"))", "Bar", "", "Close", "5", "0", "", "", "","FALSE","T"))</f>
        <v/>
      </c>
      <c r="AC207" s="116" t="str">
        <f t="shared" si="30"/>
        <v/>
      </c>
      <c r="AE207" s="115" t="str">
        <f ca="1">IF($R207=1,SUM($S$1:S207),"")</f>
        <v/>
      </c>
      <c r="AF207" s="115" t="str">
        <f ca="1">IF($R207=1,SUM($T$1:T207),"")</f>
        <v/>
      </c>
      <c r="AG207" s="115" t="str">
        <f ca="1">IF($R207=1,SUM($U$1:U207),"")</f>
        <v/>
      </c>
      <c r="AH207" s="115" t="str">
        <f ca="1">IF($R207=1,SUM($V$1:V207),"")</f>
        <v/>
      </c>
      <c r="AI207" s="115" t="str">
        <f ca="1">IF($R207=1,SUM($W$1:W207),"")</f>
        <v/>
      </c>
      <c r="AJ207" s="115" t="str">
        <f ca="1">IF($R207=1,SUM($X$1:X207),"")</f>
        <v/>
      </c>
      <c r="AK207" s="115" t="str">
        <f ca="1">IF($R207=1,SUM($Y$1:Y207),"")</f>
        <v/>
      </c>
      <c r="AL207" s="115" t="str">
        <f ca="1">IF($R207=1,SUM($Z$1:Z207),"")</f>
        <v/>
      </c>
      <c r="AM207" s="115" t="str">
        <f ca="1">IF($R207=1,SUM($AA$1:AA207),"")</f>
        <v/>
      </c>
      <c r="AN207" s="115" t="str">
        <f ca="1">IF($R207=1,SUM($AB$1:AB207),"")</f>
        <v/>
      </c>
      <c r="AO207" s="115" t="str">
        <f ca="1">IF($R207=1,SUM($AC$1:AC207),"")</f>
        <v/>
      </c>
      <c r="AQ207" s="120" t="str">
        <f t="shared" si="35"/>
        <v>24:30</v>
      </c>
    </row>
    <row r="208" spans="6:43" x14ac:dyDescent="0.3">
      <c r="F208" s="115">
        <f t="shared" si="36"/>
        <v>24</v>
      </c>
      <c r="G208" s="117">
        <f t="shared" si="31"/>
        <v>35</v>
      </c>
      <c r="H208" s="118">
        <f t="shared" si="32"/>
        <v>1.0243055555555556</v>
      </c>
      <c r="K208" s="116" t="str">
        <f xml:space="preserve"> IF(O208=1,"",RTD("cqg.rtd",,"StudyData",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/>
      </c>
      <c r="L208" s="116" t="e">
        <f>IF(K208="",NA(),RTD("cqg.rtd",,"StudyData", "(Vol("&amp;$E$12&amp;")when  (LocalYear("&amp;$E$12&amp;")="&amp;$D$1&amp;" AND LocalMonth("&amp;$E$12&amp;")="&amp;$C$1&amp;" AND LocalDay("&amp;$E$12&amp;")="&amp;$B$1&amp;" AND LocalHour("&amp;$E$12&amp;")="&amp;F208&amp;" AND LocalMinute("&amp;$E$12&amp;")="&amp;G208&amp;"))", "Bar", "", "Close", "5", "0", "", "", "","FALSE","T"))</f>
        <v>#N/A</v>
      </c>
      <c r="O208" s="115">
        <f t="shared" si="33"/>
        <v>1</v>
      </c>
      <c r="R208" s="115">
        <f t="shared" ca="1" si="34"/>
        <v>1.1719999999999811</v>
      </c>
      <c r="S208" s="115" t="str">
        <f>IF(O208=1,"",RTD("cqg.rtd",,"StudyData", "(Vol("&amp;$E$13&amp;")when  (LocalYear("&amp;$E$13&amp;")="&amp;$D$2&amp;" AND LocalMonth("&amp;$E$13&amp;")="&amp;$C$2&amp;" AND LocalDay("&amp;$E$13&amp;")="&amp;$B$2&amp;" AND LocalHour("&amp;$E$13&amp;")="&amp;F208&amp;" AND LocalMinute("&amp;$E$13&amp;")="&amp;G208&amp;"))", "Bar", "", "Close", "5", "0", "", "", "","FALSE","T"))</f>
        <v/>
      </c>
      <c r="T208" s="115" t="str">
        <f>IF(O208=1,"",RTD("cqg.rtd",,"StudyData", "(Vol("&amp;$E$14&amp;")when  (LocalYear("&amp;$E$14&amp;")="&amp;$D$3&amp;" AND LocalMonth("&amp;$E$14&amp;")="&amp;$C$3&amp;" AND LocalDay("&amp;$E$14&amp;")="&amp;$B$3&amp;" AND LocalHour("&amp;$E$14&amp;")="&amp;F208&amp;" AND LocalMinute("&amp;$E$14&amp;")="&amp;G208&amp;"))", "Bar", "", "Close", "5", "0", "", "", "","FALSE","T"))</f>
        <v/>
      </c>
      <c r="U208" s="115" t="str">
        <f>IF(O208=1,"",RTD("cqg.rtd",,"StudyData", "(Vol("&amp;$E$15&amp;")when  (LocalYear("&amp;$E$15&amp;")="&amp;$D$4&amp;" AND LocalMonth("&amp;$E$15&amp;")="&amp;$C$4&amp;" AND LocalDay("&amp;$E$15&amp;")="&amp;$B$4&amp;" AND LocalHour("&amp;$E$15&amp;")="&amp;F208&amp;" AND LocalMinute("&amp;$E$15&amp;")="&amp;G208&amp;"))", "Bar", "", "Close", "5", "0", "", "", "","FALSE","T"))</f>
        <v/>
      </c>
      <c r="V208" s="115" t="str">
        <f>IF(O208=1,"",RTD("cqg.rtd",,"StudyData", "(Vol("&amp;$E$16&amp;")when  (LocalYear("&amp;$E$16&amp;")="&amp;$D$5&amp;" AND LocalMonth("&amp;$E$16&amp;")="&amp;$C$5&amp;" AND LocalDay("&amp;$E$16&amp;")="&amp;$B$5&amp;" AND LocalHour("&amp;$E$16&amp;")="&amp;F208&amp;" AND LocalMinute("&amp;$E$16&amp;")="&amp;G208&amp;"))", "Bar", "", "Close", "5", "0", "", "", "","FALSE","T"))</f>
        <v/>
      </c>
      <c r="W208" s="115" t="str">
        <f>IF(O208=1,"",RTD("cqg.rtd",,"StudyData", "(Vol("&amp;$E$17&amp;")when  (LocalYear("&amp;$E$17&amp;")="&amp;$D$6&amp;" AND LocalMonth("&amp;$E$17&amp;")="&amp;$C$6&amp;" AND LocalDay("&amp;$E$17&amp;")="&amp;$B$6&amp;" AND LocalHour("&amp;$E$17&amp;")="&amp;F208&amp;" AND LocalMinute("&amp;$E$17&amp;")="&amp;G208&amp;"))", "Bar", "", "Close", "5", "0", "", "", "","FALSE","T"))</f>
        <v/>
      </c>
      <c r="X208" s="115" t="str">
        <f>IF(O208=1,"",RTD("cqg.rtd",,"StudyData", "(Vol("&amp;$E$18&amp;")when  (LocalYear("&amp;$E$18&amp;")="&amp;$D$7&amp;" AND LocalMonth("&amp;$E$18&amp;")="&amp;$C$7&amp;" AND LocalDay("&amp;$E$18&amp;")="&amp;$B$7&amp;" AND LocalHour("&amp;$E$18&amp;")="&amp;F208&amp;" AND LocalMinute("&amp;$E$18&amp;")="&amp;G208&amp;"))", "Bar", "", "Close", "5", "0", "", "", "","FALSE","T"))</f>
        <v/>
      </c>
      <c r="Y208" s="115" t="str">
        <f>IF(O208=1,"",RTD("cqg.rtd",,"StudyData", "(Vol("&amp;$E$19&amp;")when  (LocalYear("&amp;$E$19&amp;")="&amp;$D$8&amp;" AND LocalMonth("&amp;$E$19&amp;")="&amp;$C$8&amp;" AND LocalDay("&amp;$E$19&amp;")="&amp;$B$8&amp;" AND LocalHour("&amp;$E$19&amp;")="&amp;F208&amp;" AND LocalMinute("&amp;$E$19&amp;")="&amp;G208&amp;"))", "Bar", "", "Close", "5", "0", "", "", "","FALSE","T"))</f>
        <v/>
      </c>
      <c r="Z208" s="115" t="str">
        <f>IF(O208=1,"",RTD("cqg.rtd",,"StudyData", "(Vol("&amp;$E$20&amp;")when  (LocalYear("&amp;$E$20&amp;")="&amp;$D$9&amp;" AND LocalMonth("&amp;$E$20&amp;")="&amp;$C$9&amp;" AND LocalDay("&amp;$E$20&amp;")="&amp;$B$9&amp;" AND LocalHour("&amp;$E$20&amp;")="&amp;F208&amp;" AND LocalMinute("&amp;$E$20&amp;")="&amp;G208&amp;"))", "Bar", "", "Close", "5", "0", "", "", "","FALSE","T"))</f>
        <v/>
      </c>
      <c r="AA208" s="115" t="str">
        <f>IF(O208=1,"",RTD("cqg.rtd",,"StudyData", "(Vol("&amp;$E$21&amp;")when  (LocalYear("&amp;$E$21&amp;")="&amp;$D$10&amp;" AND LocalMonth("&amp;$E$21&amp;")="&amp;$C$10&amp;" AND LocalDay("&amp;$E$21&amp;")="&amp;$B$10&amp;" AND LocalHour("&amp;$E$21&amp;")="&amp;F208&amp;" AND LocalMinute("&amp;$E$21&amp;")="&amp;G208&amp;"))", "Bar", "", "Close", "5", "0", "", "", "","FALSE","T"))</f>
        <v/>
      </c>
      <c r="AB208" s="115" t="str">
        <f>IF(O208=1,"",RTD("cqg.rtd",,"StudyData", "(Vol("&amp;$E$21&amp;")when  (LocalYear("&amp;$E$21&amp;")="&amp;$D$11&amp;" AND LocalMonth("&amp;$E$21&amp;")="&amp;$C$11&amp;" AND LocalDay("&amp;$E$21&amp;")="&amp;$B$11&amp;" AND LocalHour("&amp;$E$21&amp;")="&amp;F208&amp;" AND LocalMinute("&amp;$E$21&amp;")="&amp;G208&amp;"))", "Bar", "", "Close", "5", "0", "", "", "","FALSE","T"))</f>
        <v/>
      </c>
      <c r="AC208" s="116" t="str">
        <f t="shared" si="30"/>
        <v/>
      </c>
      <c r="AE208" s="115" t="str">
        <f ca="1">IF($R208=1,SUM($S$1:S208),"")</f>
        <v/>
      </c>
      <c r="AF208" s="115" t="str">
        <f ca="1">IF($R208=1,SUM($T$1:T208),"")</f>
        <v/>
      </c>
      <c r="AG208" s="115" t="str">
        <f ca="1">IF($R208=1,SUM($U$1:U208),"")</f>
        <v/>
      </c>
      <c r="AH208" s="115" t="str">
        <f ca="1">IF($R208=1,SUM($V$1:V208),"")</f>
        <v/>
      </c>
      <c r="AI208" s="115" t="str">
        <f ca="1">IF($R208=1,SUM($W$1:W208),"")</f>
        <v/>
      </c>
      <c r="AJ208" s="115" t="str">
        <f ca="1">IF($R208=1,SUM($X$1:X208),"")</f>
        <v/>
      </c>
      <c r="AK208" s="115" t="str">
        <f ca="1">IF($R208=1,SUM($Y$1:Y208),"")</f>
        <v/>
      </c>
      <c r="AL208" s="115" t="str">
        <f ca="1">IF($R208=1,SUM($Z$1:Z208),"")</f>
        <v/>
      </c>
      <c r="AM208" s="115" t="str">
        <f ca="1">IF($R208=1,SUM($AA$1:AA208),"")</f>
        <v/>
      </c>
      <c r="AN208" s="115" t="str">
        <f ca="1">IF($R208=1,SUM($AB$1:AB208),"")</f>
        <v/>
      </c>
      <c r="AO208" s="115" t="str">
        <f ca="1">IF($R208=1,SUM($AC$1:AC208),"")</f>
        <v/>
      </c>
      <c r="AQ208" s="120" t="str">
        <f t="shared" si="35"/>
        <v>24:35</v>
      </c>
    </row>
    <row r="209" spans="6:43" x14ac:dyDescent="0.3">
      <c r="F209" s="115">
        <f t="shared" si="36"/>
        <v>24</v>
      </c>
      <c r="G209" s="117">
        <f t="shared" si="31"/>
        <v>40</v>
      </c>
      <c r="H209" s="118">
        <f t="shared" si="32"/>
        <v>1.0277777777777779</v>
      </c>
      <c r="K209" s="116" t="str">
        <f xml:space="preserve"> IF(O209=1,"",RTD("cqg.rtd",,"StudyData",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/>
      </c>
      <c r="L209" s="116" t="e">
        <f>IF(K209="",NA(),RTD("cqg.rtd",,"StudyData", "(Vol("&amp;$E$12&amp;")when  (LocalYear("&amp;$E$12&amp;")="&amp;$D$1&amp;" AND LocalMonth("&amp;$E$12&amp;")="&amp;$C$1&amp;" AND LocalDay("&amp;$E$12&amp;")="&amp;$B$1&amp;" AND LocalHour("&amp;$E$12&amp;")="&amp;F209&amp;" AND LocalMinute("&amp;$E$12&amp;")="&amp;G209&amp;"))", "Bar", "", "Close", "5", "0", "", "", "","FALSE","T"))</f>
        <v>#N/A</v>
      </c>
      <c r="O209" s="115">
        <f t="shared" si="33"/>
        <v>1</v>
      </c>
      <c r="R209" s="115">
        <f t="shared" ca="1" si="34"/>
        <v>1.1729999999999809</v>
      </c>
      <c r="S209" s="115" t="str">
        <f>IF(O209=1,"",RTD("cqg.rtd",,"StudyData", "(Vol("&amp;$E$13&amp;")when  (LocalYear("&amp;$E$13&amp;")="&amp;$D$2&amp;" AND LocalMonth("&amp;$E$13&amp;")="&amp;$C$2&amp;" AND LocalDay("&amp;$E$13&amp;")="&amp;$B$2&amp;" AND LocalHour("&amp;$E$13&amp;")="&amp;F209&amp;" AND LocalMinute("&amp;$E$13&amp;")="&amp;G209&amp;"))", "Bar", "", "Close", "5", "0", "", "", "","FALSE","T"))</f>
        <v/>
      </c>
      <c r="T209" s="115" t="str">
        <f>IF(O209=1,"",RTD("cqg.rtd",,"StudyData", "(Vol("&amp;$E$14&amp;")when  (LocalYear("&amp;$E$14&amp;")="&amp;$D$3&amp;" AND LocalMonth("&amp;$E$14&amp;")="&amp;$C$3&amp;" AND LocalDay("&amp;$E$14&amp;")="&amp;$B$3&amp;" AND LocalHour("&amp;$E$14&amp;")="&amp;F209&amp;" AND LocalMinute("&amp;$E$14&amp;")="&amp;G209&amp;"))", "Bar", "", "Close", "5", "0", "", "", "","FALSE","T"))</f>
        <v/>
      </c>
      <c r="U209" s="115" t="str">
        <f>IF(O209=1,"",RTD("cqg.rtd",,"StudyData", "(Vol("&amp;$E$15&amp;")when  (LocalYear("&amp;$E$15&amp;")="&amp;$D$4&amp;" AND LocalMonth("&amp;$E$15&amp;")="&amp;$C$4&amp;" AND LocalDay("&amp;$E$15&amp;")="&amp;$B$4&amp;" AND LocalHour("&amp;$E$15&amp;")="&amp;F209&amp;" AND LocalMinute("&amp;$E$15&amp;")="&amp;G209&amp;"))", "Bar", "", "Close", "5", "0", "", "", "","FALSE","T"))</f>
        <v/>
      </c>
      <c r="V209" s="115" t="str">
        <f>IF(O209=1,"",RTD("cqg.rtd",,"StudyData", "(Vol("&amp;$E$16&amp;")when  (LocalYear("&amp;$E$16&amp;")="&amp;$D$5&amp;" AND LocalMonth("&amp;$E$16&amp;")="&amp;$C$5&amp;" AND LocalDay("&amp;$E$16&amp;")="&amp;$B$5&amp;" AND LocalHour("&amp;$E$16&amp;")="&amp;F209&amp;" AND LocalMinute("&amp;$E$16&amp;")="&amp;G209&amp;"))", "Bar", "", "Close", "5", "0", "", "", "","FALSE","T"))</f>
        <v/>
      </c>
      <c r="W209" s="115" t="str">
        <f>IF(O209=1,"",RTD("cqg.rtd",,"StudyData", "(Vol("&amp;$E$17&amp;")when  (LocalYear("&amp;$E$17&amp;")="&amp;$D$6&amp;" AND LocalMonth("&amp;$E$17&amp;")="&amp;$C$6&amp;" AND LocalDay("&amp;$E$17&amp;")="&amp;$B$6&amp;" AND LocalHour("&amp;$E$17&amp;")="&amp;F209&amp;" AND LocalMinute("&amp;$E$17&amp;")="&amp;G209&amp;"))", "Bar", "", "Close", "5", "0", "", "", "","FALSE","T"))</f>
        <v/>
      </c>
      <c r="X209" s="115" t="str">
        <f>IF(O209=1,"",RTD("cqg.rtd",,"StudyData", "(Vol("&amp;$E$18&amp;")when  (LocalYear("&amp;$E$18&amp;")="&amp;$D$7&amp;" AND LocalMonth("&amp;$E$18&amp;")="&amp;$C$7&amp;" AND LocalDay("&amp;$E$18&amp;")="&amp;$B$7&amp;" AND LocalHour("&amp;$E$18&amp;")="&amp;F209&amp;" AND LocalMinute("&amp;$E$18&amp;")="&amp;G209&amp;"))", "Bar", "", "Close", "5", "0", "", "", "","FALSE","T"))</f>
        <v/>
      </c>
      <c r="Y209" s="115" t="str">
        <f>IF(O209=1,"",RTD("cqg.rtd",,"StudyData", "(Vol("&amp;$E$19&amp;")when  (LocalYear("&amp;$E$19&amp;")="&amp;$D$8&amp;" AND LocalMonth("&amp;$E$19&amp;")="&amp;$C$8&amp;" AND LocalDay("&amp;$E$19&amp;")="&amp;$B$8&amp;" AND LocalHour("&amp;$E$19&amp;")="&amp;F209&amp;" AND LocalMinute("&amp;$E$19&amp;")="&amp;G209&amp;"))", "Bar", "", "Close", "5", "0", "", "", "","FALSE","T"))</f>
        <v/>
      </c>
      <c r="Z209" s="115" t="str">
        <f>IF(O209=1,"",RTD("cqg.rtd",,"StudyData", "(Vol("&amp;$E$20&amp;")when  (LocalYear("&amp;$E$20&amp;")="&amp;$D$9&amp;" AND LocalMonth("&amp;$E$20&amp;")="&amp;$C$9&amp;" AND LocalDay("&amp;$E$20&amp;")="&amp;$B$9&amp;" AND LocalHour("&amp;$E$20&amp;")="&amp;F209&amp;" AND LocalMinute("&amp;$E$20&amp;")="&amp;G209&amp;"))", "Bar", "", "Close", "5", "0", "", "", "","FALSE","T"))</f>
        <v/>
      </c>
      <c r="AA209" s="115" t="str">
        <f>IF(O209=1,"",RTD("cqg.rtd",,"StudyData", "(Vol("&amp;$E$21&amp;")when  (LocalYear("&amp;$E$21&amp;")="&amp;$D$10&amp;" AND LocalMonth("&amp;$E$21&amp;")="&amp;$C$10&amp;" AND LocalDay("&amp;$E$21&amp;")="&amp;$B$10&amp;" AND LocalHour("&amp;$E$21&amp;")="&amp;F209&amp;" AND LocalMinute("&amp;$E$21&amp;")="&amp;G209&amp;"))", "Bar", "", "Close", "5", "0", "", "", "","FALSE","T"))</f>
        <v/>
      </c>
      <c r="AB209" s="115" t="str">
        <f>IF(O209=1,"",RTD("cqg.rtd",,"StudyData", "(Vol("&amp;$E$21&amp;")when  (LocalYear("&amp;$E$21&amp;")="&amp;$D$11&amp;" AND LocalMonth("&amp;$E$21&amp;")="&amp;$C$11&amp;" AND LocalDay("&amp;$E$21&amp;")="&amp;$B$11&amp;" AND LocalHour("&amp;$E$21&amp;")="&amp;F209&amp;" AND LocalMinute("&amp;$E$21&amp;")="&amp;G209&amp;"))", "Bar", "", "Close", "5", "0", "", "", "","FALSE","T"))</f>
        <v/>
      </c>
      <c r="AC209" s="116" t="str">
        <f t="shared" si="30"/>
        <v/>
      </c>
      <c r="AE209" s="115" t="str">
        <f ca="1">IF($R209=1,SUM($S$1:S209),"")</f>
        <v/>
      </c>
      <c r="AF209" s="115" t="str">
        <f ca="1">IF($R209=1,SUM($T$1:T209),"")</f>
        <v/>
      </c>
      <c r="AG209" s="115" t="str">
        <f ca="1">IF($R209=1,SUM($U$1:U209),"")</f>
        <v/>
      </c>
      <c r="AH209" s="115" t="str">
        <f ca="1">IF($R209=1,SUM($V$1:V209),"")</f>
        <v/>
      </c>
      <c r="AI209" s="115" t="str">
        <f ca="1">IF($R209=1,SUM($W$1:W209),"")</f>
        <v/>
      </c>
      <c r="AJ209" s="115" t="str">
        <f ca="1">IF($R209=1,SUM($X$1:X209),"")</f>
        <v/>
      </c>
      <c r="AK209" s="115" t="str">
        <f ca="1">IF($R209=1,SUM($Y$1:Y209),"")</f>
        <v/>
      </c>
      <c r="AL209" s="115" t="str">
        <f ca="1">IF($R209=1,SUM($Z$1:Z209),"")</f>
        <v/>
      </c>
      <c r="AM209" s="115" t="str">
        <f ca="1">IF($R209=1,SUM($AA$1:AA209),"")</f>
        <v/>
      </c>
      <c r="AN209" s="115" t="str">
        <f ca="1">IF($R209=1,SUM($AB$1:AB209),"")</f>
        <v/>
      </c>
      <c r="AO209" s="115" t="str">
        <f ca="1">IF($R209=1,SUM($AC$1:AC209),"")</f>
        <v/>
      </c>
      <c r="AQ209" s="120" t="str">
        <f t="shared" si="35"/>
        <v>24:40</v>
      </c>
    </row>
    <row r="210" spans="6:43" x14ac:dyDescent="0.3">
      <c r="F210" s="115">
        <f t="shared" si="36"/>
        <v>24</v>
      </c>
      <c r="G210" s="117">
        <f t="shared" si="31"/>
        <v>45</v>
      </c>
      <c r="H210" s="118">
        <f t="shared" si="32"/>
        <v>1.03125</v>
      </c>
      <c r="K210" s="116" t="str">
        <f xml:space="preserve"> IF(O210=1,"",RTD("cqg.rtd",,"StudyData",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/>
      </c>
      <c r="L210" s="116" t="e">
        <f>IF(K210="",NA(),RTD("cqg.rtd",,"StudyData", "(Vol("&amp;$E$12&amp;")when  (LocalYear("&amp;$E$12&amp;")="&amp;$D$1&amp;" AND LocalMonth("&amp;$E$12&amp;")="&amp;$C$1&amp;" AND LocalDay("&amp;$E$12&amp;")="&amp;$B$1&amp;" AND LocalHour("&amp;$E$12&amp;")="&amp;F210&amp;" AND LocalMinute("&amp;$E$12&amp;")="&amp;G210&amp;"))", "Bar", "", "Close", "5", "0", "", "", "","FALSE","T"))</f>
        <v>#N/A</v>
      </c>
      <c r="O210" s="115">
        <f t="shared" si="33"/>
        <v>1</v>
      </c>
      <c r="R210" s="115">
        <f t="shared" ca="1" si="34"/>
        <v>1.1739999999999808</v>
      </c>
      <c r="S210" s="115" t="str">
        <f>IF(O210=1,"",RTD("cqg.rtd",,"StudyData", "(Vol("&amp;$E$13&amp;")when  (LocalYear("&amp;$E$13&amp;")="&amp;$D$2&amp;" AND LocalMonth("&amp;$E$13&amp;")="&amp;$C$2&amp;" AND LocalDay("&amp;$E$13&amp;")="&amp;$B$2&amp;" AND LocalHour("&amp;$E$13&amp;")="&amp;F210&amp;" AND LocalMinute("&amp;$E$13&amp;")="&amp;G210&amp;"))", "Bar", "", "Close", "5", "0", "", "", "","FALSE","T"))</f>
        <v/>
      </c>
      <c r="T210" s="115" t="str">
        <f>IF(O210=1,"",RTD("cqg.rtd",,"StudyData", "(Vol("&amp;$E$14&amp;")when  (LocalYear("&amp;$E$14&amp;")="&amp;$D$3&amp;" AND LocalMonth("&amp;$E$14&amp;")="&amp;$C$3&amp;" AND LocalDay("&amp;$E$14&amp;")="&amp;$B$3&amp;" AND LocalHour("&amp;$E$14&amp;")="&amp;F210&amp;" AND LocalMinute("&amp;$E$14&amp;")="&amp;G210&amp;"))", "Bar", "", "Close", "5", "0", "", "", "","FALSE","T"))</f>
        <v/>
      </c>
      <c r="U210" s="115" t="str">
        <f>IF(O210=1,"",RTD("cqg.rtd",,"StudyData", "(Vol("&amp;$E$15&amp;")when  (LocalYear("&amp;$E$15&amp;")="&amp;$D$4&amp;" AND LocalMonth("&amp;$E$15&amp;")="&amp;$C$4&amp;" AND LocalDay("&amp;$E$15&amp;")="&amp;$B$4&amp;" AND LocalHour("&amp;$E$15&amp;")="&amp;F210&amp;" AND LocalMinute("&amp;$E$15&amp;")="&amp;G210&amp;"))", "Bar", "", "Close", "5", "0", "", "", "","FALSE","T"))</f>
        <v/>
      </c>
      <c r="V210" s="115" t="str">
        <f>IF(O210=1,"",RTD("cqg.rtd",,"StudyData", "(Vol("&amp;$E$16&amp;")when  (LocalYear("&amp;$E$16&amp;")="&amp;$D$5&amp;" AND LocalMonth("&amp;$E$16&amp;")="&amp;$C$5&amp;" AND LocalDay("&amp;$E$16&amp;")="&amp;$B$5&amp;" AND LocalHour("&amp;$E$16&amp;")="&amp;F210&amp;" AND LocalMinute("&amp;$E$16&amp;")="&amp;G210&amp;"))", "Bar", "", "Close", "5", "0", "", "", "","FALSE","T"))</f>
        <v/>
      </c>
      <c r="W210" s="115" t="str">
        <f>IF(O210=1,"",RTD("cqg.rtd",,"StudyData", "(Vol("&amp;$E$17&amp;")when  (LocalYear("&amp;$E$17&amp;")="&amp;$D$6&amp;" AND LocalMonth("&amp;$E$17&amp;")="&amp;$C$6&amp;" AND LocalDay("&amp;$E$17&amp;")="&amp;$B$6&amp;" AND LocalHour("&amp;$E$17&amp;")="&amp;F210&amp;" AND LocalMinute("&amp;$E$17&amp;")="&amp;G210&amp;"))", "Bar", "", "Close", "5", "0", "", "", "","FALSE","T"))</f>
        <v/>
      </c>
      <c r="X210" s="115" t="str">
        <f>IF(O210=1,"",RTD("cqg.rtd",,"StudyData", "(Vol("&amp;$E$18&amp;")when  (LocalYear("&amp;$E$18&amp;")="&amp;$D$7&amp;" AND LocalMonth("&amp;$E$18&amp;")="&amp;$C$7&amp;" AND LocalDay("&amp;$E$18&amp;")="&amp;$B$7&amp;" AND LocalHour("&amp;$E$18&amp;")="&amp;F210&amp;" AND LocalMinute("&amp;$E$18&amp;")="&amp;G210&amp;"))", "Bar", "", "Close", "5", "0", "", "", "","FALSE","T"))</f>
        <v/>
      </c>
      <c r="Y210" s="115" t="str">
        <f>IF(O210=1,"",RTD("cqg.rtd",,"StudyData", "(Vol("&amp;$E$19&amp;")when  (LocalYear("&amp;$E$19&amp;")="&amp;$D$8&amp;" AND LocalMonth("&amp;$E$19&amp;")="&amp;$C$8&amp;" AND LocalDay("&amp;$E$19&amp;")="&amp;$B$8&amp;" AND LocalHour("&amp;$E$19&amp;")="&amp;F210&amp;" AND LocalMinute("&amp;$E$19&amp;")="&amp;G210&amp;"))", "Bar", "", "Close", "5", "0", "", "", "","FALSE","T"))</f>
        <v/>
      </c>
      <c r="Z210" s="115" t="str">
        <f>IF(O210=1,"",RTD("cqg.rtd",,"StudyData", "(Vol("&amp;$E$20&amp;")when  (LocalYear("&amp;$E$20&amp;")="&amp;$D$9&amp;" AND LocalMonth("&amp;$E$20&amp;")="&amp;$C$9&amp;" AND LocalDay("&amp;$E$20&amp;")="&amp;$B$9&amp;" AND LocalHour("&amp;$E$20&amp;")="&amp;F210&amp;" AND LocalMinute("&amp;$E$20&amp;")="&amp;G210&amp;"))", "Bar", "", "Close", "5", "0", "", "", "","FALSE","T"))</f>
        <v/>
      </c>
      <c r="AA210" s="115" t="str">
        <f>IF(O210=1,"",RTD("cqg.rtd",,"StudyData", "(Vol("&amp;$E$21&amp;")when  (LocalYear("&amp;$E$21&amp;")="&amp;$D$10&amp;" AND LocalMonth("&amp;$E$21&amp;")="&amp;$C$10&amp;" AND LocalDay("&amp;$E$21&amp;")="&amp;$B$10&amp;" AND LocalHour("&amp;$E$21&amp;")="&amp;F210&amp;" AND LocalMinute("&amp;$E$21&amp;")="&amp;G210&amp;"))", "Bar", "", "Close", "5", "0", "", "", "","FALSE","T"))</f>
        <v/>
      </c>
      <c r="AB210" s="115" t="str">
        <f>IF(O210=1,"",RTD("cqg.rtd",,"StudyData", "(Vol("&amp;$E$21&amp;")when  (LocalYear("&amp;$E$21&amp;")="&amp;$D$11&amp;" AND LocalMonth("&amp;$E$21&amp;")="&amp;$C$11&amp;" AND LocalDay("&amp;$E$21&amp;")="&amp;$B$11&amp;" AND LocalHour("&amp;$E$21&amp;")="&amp;F210&amp;" AND LocalMinute("&amp;$E$21&amp;")="&amp;G210&amp;"))", "Bar", "", "Close", "5", "0", "", "", "","FALSE","T"))</f>
        <v/>
      </c>
      <c r="AC210" s="116" t="str">
        <f t="shared" si="30"/>
        <v/>
      </c>
      <c r="AE210" s="115" t="str">
        <f ca="1">IF($R210=1,SUM($S$1:S210),"")</f>
        <v/>
      </c>
      <c r="AF210" s="115" t="str">
        <f ca="1">IF($R210=1,SUM($T$1:T210),"")</f>
        <v/>
      </c>
      <c r="AG210" s="115" t="str">
        <f ca="1">IF($R210=1,SUM($U$1:U210),"")</f>
        <v/>
      </c>
      <c r="AH210" s="115" t="str">
        <f ca="1">IF($R210=1,SUM($V$1:V210),"")</f>
        <v/>
      </c>
      <c r="AI210" s="115" t="str">
        <f ca="1">IF($R210=1,SUM($W$1:W210),"")</f>
        <v/>
      </c>
      <c r="AJ210" s="115" t="str">
        <f ca="1">IF($R210=1,SUM($X$1:X210),"")</f>
        <v/>
      </c>
      <c r="AK210" s="115" t="str">
        <f ca="1">IF($R210=1,SUM($Y$1:Y210),"")</f>
        <v/>
      </c>
      <c r="AL210" s="115" t="str">
        <f ca="1">IF($R210=1,SUM($Z$1:Z210),"")</f>
        <v/>
      </c>
      <c r="AM210" s="115" t="str">
        <f ca="1">IF($R210=1,SUM($AA$1:AA210),"")</f>
        <v/>
      </c>
      <c r="AN210" s="115" t="str">
        <f ca="1">IF($R210=1,SUM($AB$1:AB210),"")</f>
        <v/>
      </c>
      <c r="AO210" s="115" t="str">
        <f ca="1">IF($R210=1,SUM($AC$1:AC210),"")</f>
        <v/>
      </c>
      <c r="AQ210" s="120" t="str">
        <f t="shared" si="35"/>
        <v>24:45</v>
      </c>
    </row>
    <row r="211" spans="6:43" x14ac:dyDescent="0.3">
      <c r="F211" s="115">
        <f t="shared" si="36"/>
        <v>24</v>
      </c>
      <c r="G211" s="117">
        <f t="shared" si="31"/>
        <v>50</v>
      </c>
      <c r="H211" s="118">
        <f t="shared" si="32"/>
        <v>1.0347222222222221</v>
      </c>
      <c r="K211" s="116" t="str">
        <f xml:space="preserve"> IF(O211=1,"",RTD("cqg.rtd",,"StudyData",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/>
      </c>
      <c r="L211" s="116" t="e">
        <f>IF(K211="",NA(),RTD("cqg.rtd",,"StudyData", "(Vol("&amp;$E$12&amp;")when  (LocalYear("&amp;$E$12&amp;")="&amp;$D$1&amp;" AND LocalMonth("&amp;$E$12&amp;")="&amp;$C$1&amp;" AND LocalDay("&amp;$E$12&amp;")="&amp;$B$1&amp;" AND LocalHour("&amp;$E$12&amp;")="&amp;F211&amp;" AND LocalMinute("&amp;$E$12&amp;")="&amp;G211&amp;"))", "Bar", "", "Close", "5", "0", "", "", "","FALSE","T"))</f>
        <v>#N/A</v>
      </c>
      <c r="O211" s="115">
        <f t="shared" si="33"/>
        <v>1</v>
      </c>
      <c r="R211" s="115">
        <f t="shared" ca="1" si="34"/>
        <v>1.1749999999999807</v>
      </c>
      <c r="S211" s="115" t="str">
        <f>IF(O211=1,"",RTD("cqg.rtd",,"StudyData", "(Vol("&amp;$E$13&amp;")when  (LocalYear("&amp;$E$13&amp;")="&amp;$D$2&amp;" AND LocalMonth("&amp;$E$13&amp;")="&amp;$C$2&amp;" AND LocalDay("&amp;$E$13&amp;")="&amp;$B$2&amp;" AND LocalHour("&amp;$E$13&amp;")="&amp;F211&amp;" AND LocalMinute("&amp;$E$13&amp;")="&amp;G211&amp;"))", "Bar", "", "Close", "5", "0", "", "", "","FALSE","T"))</f>
        <v/>
      </c>
      <c r="T211" s="115" t="str">
        <f>IF(O211=1,"",RTD("cqg.rtd",,"StudyData", "(Vol("&amp;$E$14&amp;")when  (LocalYear("&amp;$E$14&amp;")="&amp;$D$3&amp;" AND LocalMonth("&amp;$E$14&amp;")="&amp;$C$3&amp;" AND LocalDay("&amp;$E$14&amp;")="&amp;$B$3&amp;" AND LocalHour("&amp;$E$14&amp;")="&amp;F211&amp;" AND LocalMinute("&amp;$E$14&amp;")="&amp;G211&amp;"))", "Bar", "", "Close", "5", "0", "", "", "","FALSE","T"))</f>
        <v/>
      </c>
      <c r="U211" s="115" t="str">
        <f>IF(O211=1,"",RTD("cqg.rtd",,"StudyData", "(Vol("&amp;$E$15&amp;")when  (LocalYear("&amp;$E$15&amp;")="&amp;$D$4&amp;" AND LocalMonth("&amp;$E$15&amp;")="&amp;$C$4&amp;" AND LocalDay("&amp;$E$15&amp;")="&amp;$B$4&amp;" AND LocalHour("&amp;$E$15&amp;")="&amp;F211&amp;" AND LocalMinute("&amp;$E$15&amp;")="&amp;G211&amp;"))", "Bar", "", "Close", "5", "0", "", "", "","FALSE","T"))</f>
        <v/>
      </c>
      <c r="V211" s="115" t="str">
        <f>IF(O211=1,"",RTD("cqg.rtd",,"StudyData", "(Vol("&amp;$E$16&amp;")when  (LocalYear("&amp;$E$16&amp;")="&amp;$D$5&amp;" AND LocalMonth("&amp;$E$16&amp;")="&amp;$C$5&amp;" AND LocalDay("&amp;$E$16&amp;")="&amp;$B$5&amp;" AND LocalHour("&amp;$E$16&amp;")="&amp;F211&amp;" AND LocalMinute("&amp;$E$16&amp;")="&amp;G211&amp;"))", "Bar", "", "Close", "5", "0", "", "", "","FALSE","T"))</f>
        <v/>
      </c>
      <c r="W211" s="115" t="str">
        <f>IF(O211=1,"",RTD("cqg.rtd",,"StudyData", "(Vol("&amp;$E$17&amp;")when  (LocalYear("&amp;$E$17&amp;")="&amp;$D$6&amp;" AND LocalMonth("&amp;$E$17&amp;")="&amp;$C$6&amp;" AND LocalDay("&amp;$E$17&amp;")="&amp;$B$6&amp;" AND LocalHour("&amp;$E$17&amp;")="&amp;F211&amp;" AND LocalMinute("&amp;$E$17&amp;")="&amp;G211&amp;"))", "Bar", "", "Close", "5", "0", "", "", "","FALSE","T"))</f>
        <v/>
      </c>
      <c r="X211" s="115" t="str">
        <f>IF(O211=1,"",RTD("cqg.rtd",,"StudyData", "(Vol("&amp;$E$18&amp;")when  (LocalYear("&amp;$E$18&amp;")="&amp;$D$7&amp;" AND LocalMonth("&amp;$E$18&amp;")="&amp;$C$7&amp;" AND LocalDay("&amp;$E$18&amp;")="&amp;$B$7&amp;" AND LocalHour("&amp;$E$18&amp;")="&amp;F211&amp;" AND LocalMinute("&amp;$E$18&amp;")="&amp;G211&amp;"))", "Bar", "", "Close", "5", "0", "", "", "","FALSE","T"))</f>
        <v/>
      </c>
      <c r="Y211" s="115" t="str">
        <f>IF(O211=1,"",RTD("cqg.rtd",,"StudyData", "(Vol("&amp;$E$19&amp;")when  (LocalYear("&amp;$E$19&amp;")="&amp;$D$8&amp;" AND LocalMonth("&amp;$E$19&amp;")="&amp;$C$8&amp;" AND LocalDay("&amp;$E$19&amp;")="&amp;$B$8&amp;" AND LocalHour("&amp;$E$19&amp;")="&amp;F211&amp;" AND LocalMinute("&amp;$E$19&amp;")="&amp;G211&amp;"))", "Bar", "", "Close", "5", "0", "", "", "","FALSE","T"))</f>
        <v/>
      </c>
      <c r="Z211" s="115" t="str">
        <f>IF(O211=1,"",RTD("cqg.rtd",,"StudyData", "(Vol("&amp;$E$20&amp;")when  (LocalYear("&amp;$E$20&amp;")="&amp;$D$9&amp;" AND LocalMonth("&amp;$E$20&amp;")="&amp;$C$9&amp;" AND LocalDay("&amp;$E$20&amp;")="&amp;$B$9&amp;" AND LocalHour("&amp;$E$20&amp;")="&amp;F211&amp;" AND LocalMinute("&amp;$E$20&amp;")="&amp;G211&amp;"))", "Bar", "", "Close", "5", "0", "", "", "","FALSE","T"))</f>
        <v/>
      </c>
      <c r="AA211" s="115" t="str">
        <f>IF(O211=1,"",RTD("cqg.rtd",,"StudyData", "(Vol("&amp;$E$21&amp;")when  (LocalYear("&amp;$E$21&amp;")="&amp;$D$10&amp;" AND LocalMonth("&amp;$E$21&amp;")="&amp;$C$10&amp;" AND LocalDay("&amp;$E$21&amp;")="&amp;$B$10&amp;" AND LocalHour("&amp;$E$21&amp;")="&amp;F211&amp;" AND LocalMinute("&amp;$E$21&amp;")="&amp;G211&amp;"))", "Bar", "", "Close", "5", "0", "", "", "","FALSE","T"))</f>
        <v/>
      </c>
      <c r="AB211" s="115" t="str">
        <f>IF(O211=1,"",RTD("cqg.rtd",,"StudyData", "(Vol("&amp;$E$21&amp;")when  (LocalYear("&amp;$E$21&amp;")="&amp;$D$11&amp;" AND LocalMonth("&amp;$E$21&amp;")="&amp;$C$11&amp;" AND LocalDay("&amp;$E$21&amp;")="&amp;$B$11&amp;" AND LocalHour("&amp;$E$21&amp;")="&amp;F211&amp;" AND LocalMinute("&amp;$E$21&amp;")="&amp;G211&amp;"))", "Bar", "", "Close", "5", "0", "", "", "","FALSE","T"))</f>
        <v/>
      </c>
      <c r="AC211" s="116" t="str">
        <f t="shared" si="30"/>
        <v/>
      </c>
      <c r="AE211" s="115" t="str">
        <f ca="1">IF($R211=1,SUM($S$1:S211),"")</f>
        <v/>
      </c>
      <c r="AF211" s="115" t="str">
        <f ca="1">IF($R211=1,SUM($T$1:T211),"")</f>
        <v/>
      </c>
      <c r="AG211" s="115" t="str">
        <f ca="1">IF($R211=1,SUM($U$1:U211),"")</f>
        <v/>
      </c>
      <c r="AH211" s="115" t="str">
        <f ca="1">IF($R211=1,SUM($V$1:V211),"")</f>
        <v/>
      </c>
      <c r="AI211" s="115" t="str">
        <f ca="1">IF($R211=1,SUM($W$1:W211),"")</f>
        <v/>
      </c>
      <c r="AJ211" s="115" t="str">
        <f ca="1">IF($R211=1,SUM($X$1:X211),"")</f>
        <v/>
      </c>
      <c r="AK211" s="115" t="str">
        <f ca="1">IF($R211=1,SUM($Y$1:Y211),"")</f>
        <v/>
      </c>
      <c r="AL211" s="115" t="str">
        <f ca="1">IF($R211=1,SUM($Z$1:Z211),"")</f>
        <v/>
      </c>
      <c r="AM211" s="115" t="str">
        <f ca="1">IF($R211=1,SUM($AA$1:AA211),"")</f>
        <v/>
      </c>
      <c r="AN211" s="115" t="str">
        <f ca="1">IF($R211=1,SUM($AB$1:AB211),"")</f>
        <v/>
      </c>
      <c r="AO211" s="115" t="str">
        <f ca="1">IF($R211=1,SUM($AC$1:AC211),"")</f>
        <v/>
      </c>
      <c r="AQ211" s="120" t="str">
        <f t="shared" si="35"/>
        <v>24:50</v>
      </c>
    </row>
    <row r="212" spans="6:43" x14ac:dyDescent="0.3">
      <c r="F212" s="115">
        <f t="shared" si="36"/>
        <v>24</v>
      </c>
      <c r="G212" s="117">
        <f t="shared" si="31"/>
        <v>55</v>
      </c>
      <c r="H212" s="118">
        <f t="shared" si="32"/>
        <v>1.0381944444444444</v>
      </c>
      <c r="K212" s="116" t="str">
        <f xml:space="preserve"> IF(O212=1,"",RTD("cqg.rtd",,"StudyData",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/>
      </c>
      <c r="L212" s="116" t="e">
        <f>IF(K212="",NA(),RTD("cqg.rtd",,"StudyData", "(Vol("&amp;$E$12&amp;")when  (LocalYear("&amp;$E$12&amp;")="&amp;$D$1&amp;" AND LocalMonth("&amp;$E$12&amp;")="&amp;$C$1&amp;" AND LocalDay("&amp;$E$12&amp;")="&amp;$B$1&amp;" AND LocalHour("&amp;$E$12&amp;")="&amp;F212&amp;" AND LocalMinute("&amp;$E$12&amp;")="&amp;G212&amp;"))", "Bar", "", "Close", "5", "0", "", "", "","FALSE","T"))</f>
        <v>#N/A</v>
      </c>
      <c r="O212" s="115">
        <f t="shared" si="33"/>
        <v>1</v>
      </c>
      <c r="R212" s="115">
        <f t="shared" ca="1" si="34"/>
        <v>1.1759999999999806</v>
      </c>
      <c r="S212" s="115" t="str">
        <f>IF(O212=1,"",RTD("cqg.rtd",,"StudyData", "(Vol("&amp;$E$13&amp;")when  (LocalYear("&amp;$E$13&amp;")="&amp;$D$2&amp;" AND LocalMonth("&amp;$E$13&amp;")="&amp;$C$2&amp;" AND LocalDay("&amp;$E$13&amp;")="&amp;$B$2&amp;" AND LocalHour("&amp;$E$13&amp;")="&amp;F212&amp;" AND LocalMinute("&amp;$E$13&amp;")="&amp;G212&amp;"))", "Bar", "", "Close", "5", "0", "", "", "","FALSE","T"))</f>
        <v/>
      </c>
      <c r="T212" s="115" t="str">
        <f>IF(O212=1,"",RTD("cqg.rtd",,"StudyData", "(Vol("&amp;$E$14&amp;")when  (LocalYear("&amp;$E$14&amp;")="&amp;$D$3&amp;" AND LocalMonth("&amp;$E$14&amp;")="&amp;$C$3&amp;" AND LocalDay("&amp;$E$14&amp;")="&amp;$B$3&amp;" AND LocalHour("&amp;$E$14&amp;")="&amp;F212&amp;" AND LocalMinute("&amp;$E$14&amp;")="&amp;G212&amp;"))", "Bar", "", "Close", "5", "0", "", "", "","FALSE","T"))</f>
        <v/>
      </c>
      <c r="U212" s="115" t="str">
        <f>IF(O212=1,"",RTD("cqg.rtd",,"StudyData", "(Vol("&amp;$E$15&amp;")when  (LocalYear("&amp;$E$15&amp;")="&amp;$D$4&amp;" AND LocalMonth("&amp;$E$15&amp;")="&amp;$C$4&amp;" AND LocalDay("&amp;$E$15&amp;")="&amp;$B$4&amp;" AND LocalHour("&amp;$E$15&amp;")="&amp;F212&amp;" AND LocalMinute("&amp;$E$15&amp;")="&amp;G212&amp;"))", "Bar", "", "Close", "5", "0", "", "", "","FALSE","T"))</f>
        <v/>
      </c>
      <c r="V212" s="115" t="str">
        <f>IF(O212=1,"",RTD("cqg.rtd",,"StudyData", "(Vol("&amp;$E$16&amp;")when  (LocalYear("&amp;$E$16&amp;")="&amp;$D$5&amp;" AND LocalMonth("&amp;$E$16&amp;")="&amp;$C$5&amp;" AND LocalDay("&amp;$E$16&amp;")="&amp;$B$5&amp;" AND LocalHour("&amp;$E$16&amp;")="&amp;F212&amp;" AND LocalMinute("&amp;$E$16&amp;")="&amp;G212&amp;"))", "Bar", "", "Close", "5", "0", "", "", "","FALSE","T"))</f>
        <v/>
      </c>
      <c r="W212" s="115" t="str">
        <f>IF(O212=1,"",RTD("cqg.rtd",,"StudyData", "(Vol("&amp;$E$17&amp;")when  (LocalYear("&amp;$E$17&amp;")="&amp;$D$6&amp;" AND LocalMonth("&amp;$E$17&amp;")="&amp;$C$6&amp;" AND LocalDay("&amp;$E$17&amp;")="&amp;$B$6&amp;" AND LocalHour("&amp;$E$17&amp;")="&amp;F212&amp;" AND LocalMinute("&amp;$E$17&amp;")="&amp;G212&amp;"))", "Bar", "", "Close", "5", "0", "", "", "","FALSE","T"))</f>
        <v/>
      </c>
      <c r="X212" s="115" t="str">
        <f>IF(O212=1,"",RTD("cqg.rtd",,"StudyData", "(Vol("&amp;$E$18&amp;")when  (LocalYear("&amp;$E$18&amp;")="&amp;$D$7&amp;" AND LocalMonth("&amp;$E$18&amp;")="&amp;$C$7&amp;" AND LocalDay("&amp;$E$18&amp;")="&amp;$B$7&amp;" AND LocalHour("&amp;$E$18&amp;")="&amp;F212&amp;" AND LocalMinute("&amp;$E$18&amp;")="&amp;G212&amp;"))", "Bar", "", "Close", "5", "0", "", "", "","FALSE","T"))</f>
        <v/>
      </c>
      <c r="Y212" s="115" t="str">
        <f>IF(O212=1,"",RTD("cqg.rtd",,"StudyData", "(Vol("&amp;$E$19&amp;")when  (LocalYear("&amp;$E$19&amp;")="&amp;$D$8&amp;" AND LocalMonth("&amp;$E$19&amp;")="&amp;$C$8&amp;" AND LocalDay("&amp;$E$19&amp;")="&amp;$B$8&amp;" AND LocalHour("&amp;$E$19&amp;")="&amp;F212&amp;" AND LocalMinute("&amp;$E$19&amp;")="&amp;G212&amp;"))", "Bar", "", "Close", "5", "0", "", "", "","FALSE","T"))</f>
        <v/>
      </c>
      <c r="Z212" s="115" t="str">
        <f>IF(O212=1,"",RTD("cqg.rtd",,"StudyData", "(Vol("&amp;$E$20&amp;")when  (LocalYear("&amp;$E$20&amp;")="&amp;$D$9&amp;" AND LocalMonth("&amp;$E$20&amp;")="&amp;$C$9&amp;" AND LocalDay("&amp;$E$20&amp;")="&amp;$B$9&amp;" AND LocalHour("&amp;$E$20&amp;")="&amp;F212&amp;" AND LocalMinute("&amp;$E$20&amp;")="&amp;G212&amp;"))", "Bar", "", "Close", "5", "0", "", "", "","FALSE","T"))</f>
        <v/>
      </c>
      <c r="AA212" s="115" t="str">
        <f>IF(O212=1,"",RTD("cqg.rtd",,"StudyData", "(Vol("&amp;$E$21&amp;")when  (LocalYear("&amp;$E$21&amp;")="&amp;$D$10&amp;" AND LocalMonth("&amp;$E$21&amp;")="&amp;$C$10&amp;" AND LocalDay("&amp;$E$21&amp;")="&amp;$B$10&amp;" AND LocalHour("&amp;$E$21&amp;")="&amp;F212&amp;" AND LocalMinute("&amp;$E$21&amp;")="&amp;G212&amp;"))", "Bar", "", "Close", "5", "0", "", "", "","FALSE","T"))</f>
        <v/>
      </c>
      <c r="AB212" s="115" t="str">
        <f>IF(O212=1,"",RTD("cqg.rtd",,"StudyData", "(Vol("&amp;$E$21&amp;")when  (LocalYear("&amp;$E$21&amp;")="&amp;$D$11&amp;" AND LocalMonth("&amp;$E$21&amp;")="&amp;$C$11&amp;" AND LocalDay("&amp;$E$21&amp;")="&amp;$B$11&amp;" AND LocalHour("&amp;$E$21&amp;")="&amp;F212&amp;" AND LocalMinute("&amp;$E$21&amp;")="&amp;G212&amp;"))", "Bar", "", "Close", "5", "0", "", "", "","FALSE","T"))</f>
        <v/>
      </c>
      <c r="AC212" s="116" t="str">
        <f t="shared" si="30"/>
        <v/>
      </c>
      <c r="AE212" s="115" t="str">
        <f ca="1">IF($R212=1,SUM($S$1:S212),"")</f>
        <v/>
      </c>
      <c r="AF212" s="115" t="str">
        <f ca="1">IF($R212=1,SUM($T$1:T212),"")</f>
        <v/>
      </c>
      <c r="AG212" s="115" t="str">
        <f ca="1">IF($R212=1,SUM($U$1:U212),"")</f>
        <v/>
      </c>
      <c r="AH212" s="115" t="str">
        <f ca="1">IF($R212=1,SUM($V$1:V212),"")</f>
        <v/>
      </c>
      <c r="AI212" s="115" t="str">
        <f ca="1">IF($R212=1,SUM($W$1:W212),"")</f>
        <v/>
      </c>
      <c r="AJ212" s="115" t="str">
        <f ca="1">IF($R212=1,SUM($X$1:X212),"")</f>
        <v/>
      </c>
      <c r="AK212" s="115" t="str">
        <f ca="1">IF($R212=1,SUM($Y$1:Y212),"")</f>
        <v/>
      </c>
      <c r="AL212" s="115" t="str">
        <f ca="1">IF($R212=1,SUM($Z$1:Z212),"")</f>
        <v/>
      </c>
      <c r="AM212" s="115" t="str">
        <f ca="1">IF($R212=1,SUM($AA$1:AA212),"")</f>
        <v/>
      </c>
      <c r="AN212" s="115" t="str">
        <f ca="1">IF($R212=1,SUM($AB$1:AB212),"")</f>
        <v/>
      </c>
      <c r="AO212" s="115" t="str">
        <f ca="1">IF($R212=1,SUM($AC$1:AC212),"")</f>
        <v/>
      </c>
      <c r="AQ212" s="120" t="str">
        <f t="shared" si="35"/>
        <v>24:55</v>
      </c>
    </row>
    <row r="213" spans="6:43" x14ac:dyDescent="0.3">
      <c r="F213" s="115">
        <f t="shared" si="36"/>
        <v>25</v>
      </c>
      <c r="G213" s="117" t="str">
        <f t="shared" si="31"/>
        <v>00</v>
      </c>
      <c r="H213" s="118">
        <f t="shared" si="32"/>
        <v>1.0416666666666667</v>
      </c>
      <c r="K213" s="116" t="str">
        <f xml:space="preserve"> IF(O213=1,"",RTD("cqg.rtd",,"StudyData",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/>
      </c>
      <c r="L213" s="116" t="e">
        <f>IF(K213="",NA(),RTD("cqg.rtd",,"StudyData", "(Vol("&amp;$E$12&amp;")when  (LocalYear("&amp;$E$12&amp;")="&amp;$D$1&amp;" AND LocalMonth("&amp;$E$12&amp;")="&amp;$C$1&amp;" AND LocalDay("&amp;$E$12&amp;")="&amp;$B$1&amp;" AND LocalHour("&amp;$E$12&amp;")="&amp;F213&amp;" AND LocalMinute("&amp;$E$12&amp;")="&amp;G213&amp;"))", "Bar", "", "Close", "5", "0", "", "", "","FALSE","T"))</f>
        <v>#N/A</v>
      </c>
      <c r="O213" s="115">
        <f t="shared" si="33"/>
        <v>1</v>
      </c>
      <c r="R213" s="115">
        <f t="shared" ca="1" si="34"/>
        <v>1.1769999999999805</v>
      </c>
      <c r="S213" s="115" t="str">
        <f>IF(O213=1,"",RTD("cqg.rtd",,"StudyData", "(Vol("&amp;$E$13&amp;")when  (LocalYear("&amp;$E$13&amp;")="&amp;$D$2&amp;" AND LocalMonth("&amp;$E$13&amp;")="&amp;$C$2&amp;" AND LocalDay("&amp;$E$13&amp;")="&amp;$B$2&amp;" AND LocalHour("&amp;$E$13&amp;")="&amp;F213&amp;" AND LocalMinute("&amp;$E$13&amp;")="&amp;G213&amp;"))", "Bar", "", "Close", "5", "0", "", "", "","FALSE","T"))</f>
        <v/>
      </c>
      <c r="T213" s="115" t="str">
        <f>IF(O213=1,"",RTD("cqg.rtd",,"StudyData", "(Vol("&amp;$E$14&amp;")when  (LocalYear("&amp;$E$14&amp;")="&amp;$D$3&amp;" AND LocalMonth("&amp;$E$14&amp;")="&amp;$C$3&amp;" AND LocalDay("&amp;$E$14&amp;")="&amp;$B$3&amp;" AND LocalHour("&amp;$E$14&amp;")="&amp;F213&amp;" AND LocalMinute("&amp;$E$14&amp;")="&amp;G213&amp;"))", "Bar", "", "Close", "5", "0", "", "", "","FALSE","T"))</f>
        <v/>
      </c>
      <c r="U213" s="115" t="str">
        <f>IF(O213=1,"",RTD("cqg.rtd",,"StudyData", "(Vol("&amp;$E$15&amp;")when  (LocalYear("&amp;$E$15&amp;")="&amp;$D$4&amp;" AND LocalMonth("&amp;$E$15&amp;")="&amp;$C$4&amp;" AND LocalDay("&amp;$E$15&amp;")="&amp;$B$4&amp;" AND LocalHour("&amp;$E$15&amp;")="&amp;F213&amp;" AND LocalMinute("&amp;$E$15&amp;")="&amp;G213&amp;"))", "Bar", "", "Close", "5", "0", "", "", "","FALSE","T"))</f>
        <v/>
      </c>
      <c r="V213" s="115" t="str">
        <f>IF(O213=1,"",RTD("cqg.rtd",,"StudyData", "(Vol("&amp;$E$16&amp;")when  (LocalYear("&amp;$E$16&amp;")="&amp;$D$5&amp;" AND LocalMonth("&amp;$E$16&amp;")="&amp;$C$5&amp;" AND LocalDay("&amp;$E$16&amp;")="&amp;$B$5&amp;" AND LocalHour("&amp;$E$16&amp;")="&amp;F213&amp;" AND LocalMinute("&amp;$E$16&amp;")="&amp;G213&amp;"))", "Bar", "", "Close", "5", "0", "", "", "","FALSE","T"))</f>
        <v/>
      </c>
      <c r="W213" s="115" t="str">
        <f>IF(O213=1,"",RTD("cqg.rtd",,"StudyData", "(Vol("&amp;$E$17&amp;")when  (LocalYear("&amp;$E$17&amp;")="&amp;$D$6&amp;" AND LocalMonth("&amp;$E$17&amp;")="&amp;$C$6&amp;" AND LocalDay("&amp;$E$17&amp;")="&amp;$B$6&amp;" AND LocalHour("&amp;$E$17&amp;")="&amp;F213&amp;" AND LocalMinute("&amp;$E$17&amp;")="&amp;G213&amp;"))", "Bar", "", "Close", "5", "0", "", "", "","FALSE","T"))</f>
        <v/>
      </c>
      <c r="X213" s="115" t="str">
        <f>IF(O213=1,"",RTD("cqg.rtd",,"StudyData", "(Vol("&amp;$E$18&amp;")when  (LocalYear("&amp;$E$18&amp;")="&amp;$D$7&amp;" AND LocalMonth("&amp;$E$18&amp;")="&amp;$C$7&amp;" AND LocalDay("&amp;$E$18&amp;")="&amp;$B$7&amp;" AND LocalHour("&amp;$E$18&amp;")="&amp;F213&amp;" AND LocalMinute("&amp;$E$18&amp;")="&amp;G213&amp;"))", "Bar", "", "Close", "5", "0", "", "", "","FALSE","T"))</f>
        <v/>
      </c>
      <c r="Y213" s="115" t="str">
        <f>IF(O213=1,"",RTD("cqg.rtd",,"StudyData", "(Vol("&amp;$E$19&amp;")when  (LocalYear("&amp;$E$19&amp;")="&amp;$D$8&amp;" AND LocalMonth("&amp;$E$19&amp;")="&amp;$C$8&amp;" AND LocalDay("&amp;$E$19&amp;")="&amp;$B$8&amp;" AND LocalHour("&amp;$E$19&amp;")="&amp;F213&amp;" AND LocalMinute("&amp;$E$19&amp;")="&amp;G213&amp;"))", "Bar", "", "Close", "5", "0", "", "", "","FALSE","T"))</f>
        <v/>
      </c>
      <c r="Z213" s="115" t="str">
        <f>IF(O213=1,"",RTD("cqg.rtd",,"StudyData", "(Vol("&amp;$E$20&amp;")when  (LocalYear("&amp;$E$20&amp;")="&amp;$D$9&amp;" AND LocalMonth("&amp;$E$20&amp;")="&amp;$C$9&amp;" AND LocalDay("&amp;$E$20&amp;")="&amp;$B$9&amp;" AND LocalHour("&amp;$E$20&amp;")="&amp;F213&amp;" AND LocalMinute("&amp;$E$20&amp;")="&amp;G213&amp;"))", "Bar", "", "Close", "5", "0", "", "", "","FALSE","T"))</f>
        <v/>
      </c>
      <c r="AA213" s="115" t="str">
        <f>IF(O213=1,"",RTD("cqg.rtd",,"StudyData", "(Vol("&amp;$E$21&amp;")when  (LocalYear("&amp;$E$21&amp;")="&amp;$D$10&amp;" AND LocalMonth("&amp;$E$21&amp;")="&amp;$C$10&amp;" AND LocalDay("&amp;$E$21&amp;")="&amp;$B$10&amp;" AND LocalHour("&amp;$E$21&amp;")="&amp;F213&amp;" AND LocalMinute("&amp;$E$21&amp;")="&amp;G213&amp;"))", "Bar", "", "Close", "5", "0", "", "", "","FALSE","T"))</f>
        <v/>
      </c>
      <c r="AB213" s="115" t="str">
        <f>IF(O213=1,"",RTD("cqg.rtd",,"StudyData", "(Vol("&amp;$E$21&amp;")when  (LocalYear("&amp;$E$21&amp;")="&amp;$D$11&amp;" AND LocalMonth("&amp;$E$21&amp;")="&amp;$C$11&amp;" AND LocalDay("&amp;$E$21&amp;")="&amp;$B$11&amp;" AND LocalHour("&amp;$E$21&amp;")="&amp;F213&amp;" AND LocalMinute("&amp;$E$21&amp;")="&amp;G213&amp;"))", "Bar", "", "Close", "5", "0", "", "", "","FALSE","T"))</f>
        <v/>
      </c>
      <c r="AC213" s="116" t="str">
        <f t="shared" si="30"/>
        <v/>
      </c>
      <c r="AE213" s="115" t="str">
        <f ca="1">IF($R213=1,SUM($S$1:S213),"")</f>
        <v/>
      </c>
      <c r="AF213" s="115" t="str">
        <f ca="1">IF($R213=1,SUM($T$1:T213),"")</f>
        <v/>
      </c>
      <c r="AG213" s="115" t="str">
        <f ca="1">IF($R213=1,SUM($U$1:U213),"")</f>
        <v/>
      </c>
      <c r="AH213" s="115" t="str">
        <f ca="1">IF($R213=1,SUM($V$1:V213),"")</f>
        <v/>
      </c>
      <c r="AI213" s="115" t="str">
        <f ca="1">IF($R213=1,SUM($W$1:W213),"")</f>
        <v/>
      </c>
      <c r="AJ213" s="115" t="str">
        <f ca="1">IF($R213=1,SUM($X$1:X213),"")</f>
        <v/>
      </c>
      <c r="AK213" s="115" t="str">
        <f ca="1">IF($R213=1,SUM($Y$1:Y213),"")</f>
        <v/>
      </c>
      <c r="AL213" s="115" t="str">
        <f ca="1">IF($R213=1,SUM($Z$1:Z213),"")</f>
        <v/>
      </c>
      <c r="AM213" s="115" t="str">
        <f ca="1">IF($R213=1,SUM($AA$1:AA213),"")</f>
        <v/>
      </c>
      <c r="AN213" s="115" t="str">
        <f ca="1">IF($R213=1,SUM($AB$1:AB213),"")</f>
        <v/>
      </c>
      <c r="AO213" s="115" t="str">
        <f ca="1">IF($R213=1,SUM($AC$1:AC213),"")</f>
        <v/>
      </c>
      <c r="AQ213" s="120" t="str">
        <f t="shared" si="35"/>
        <v>25:00</v>
      </c>
    </row>
    <row r="214" spans="6:43" x14ac:dyDescent="0.3">
      <c r="F214" s="115">
        <f t="shared" si="36"/>
        <v>25</v>
      </c>
      <c r="G214" s="117" t="str">
        <f t="shared" si="31"/>
        <v>05</v>
      </c>
      <c r="H214" s="118">
        <f t="shared" si="32"/>
        <v>1.0451388888888888</v>
      </c>
      <c r="K214" s="116" t="str">
        <f xml:space="preserve"> IF(O214=1,"",RTD("cqg.rtd",,"StudyData",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/>
      </c>
      <c r="L214" s="116" t="e">
        <f>IF(K214="",NA(),RTD("cqg.rtd",,"StudyData", "(Vol("&amp;$E$12&amp;")when  (LocalYear("&amp;$E$12&amp;")="&amp;$D$1&amp;" AND LocalMonth("&amp;$E$12&amp;")="&amp;$C$1&amp;" AND LocalDay("&amp;$E$12&amp;")="&amp;$B$1&amp;" AND LocalHour("&amp;$E$12&amp;")="&amp;F214&amp;" AND LocalMinute("&amp;$E$12&amp;")="&amp;G214&amp;"))", "Bar", "", "Close", "5", "0", "", "", "","FALSE","T"))</f>
        <v>#N/A</v>
      </c>
      <c r="O214" s="115">
        <f t="shared" si="33"/>
        <v>1</v>
      </c>
      <c r="R214" s="115">
        <f t="shared" ca="1" si="34"/>
        <v>1.1779999999999804</v>
      </c>
      <c r="S214" s="115" t="str">
        <f>IF(O214=1,"",RTD("cqg.rtd",,"StudyData", "(Vol("&amp;$E$13&amp;")when  (LocalYear("&amp;$E$13&amp;")="&amp;$D$2&amp;" AND LocalMonth("&amp;$E$13&amp;")="&amp;$C$2&amp;" AND LocalDay("&amp;$E$13&amp;")="&amp;$B$2&amp;" AND LocalHour("&amp;$E$13&amp;")="&amp;F214&amp;" AND LocalMinute("&amp;$E$13&amp;")="&amp;G214&amp;"))", "Bar", "", "Close", "5", "0", "", "", "","FALSE","T"))</f>
        <v/>
      </c>
      <c r="T214" s="115" t="str">
        <f>IF(O214=1,"",RTD("cqg.rtd",,"StudyData", "(Vol("&amp;$E$14&amp;")when  (LocalYear("&amp;$E$14&amp;")="&amp;$D$3&amp;" AND LocalMonth("&amp;$E$14&amp;")="&amp;$C$3&amp;" AND LocalDay("&amp;$E$14&amp;")="&amp;$B$3&amp;" AND LocalHour("&amp;$E$14&amp;")="&amp;F214&amp;" AND LocalMinute("&amp;$E$14&amp;")="&amp;G214&amp;"))", "Bar", "", "Close", "5", "0", "", "", "","FALSE","T"))</f>
        <v/>
      </c>
      <c r="U214" s="115" t="str">
        <f>IF(O214=1,"",RTD("cqg.rtd",,"StudyData", "(Vol("&amp;$E$15&amp;")when  (LocalYear("&amp;$E$15&amp;")="&amp;$D$4&amp;" AND LocalMonth("&amp;$E$15&amp;")="&amp;$C$4&amp;" AND LocalDay("&amp;$E$15&amp;")="&amp;$B$4&amp;" AND LocalHour("&amp;$E$15&amp;")="&amp;F214&amp;" AND LocalMinute("&amp;$E$15&amp;")="&amp;G214&amp;"))", "Bar", "", "Close", "5", "0", "", "", "","FALSE","T"))</f>
        <v/>
      </c>
      <c r="V214" s="115" t="str">
        <f>IF(O214=1,"",RTD("cqg.rtd",,"StudyData", "(Vol("&amp;$E$16&amp;")when  (LocalYear("&amp;$E$16&amp;")="&amp;$D$5&amp;" AND LocalMonth("&amp;$E$16&amp;")="&amp;$C$5&amp;" AND LocalDay("&amp;$E$16&amp;")="&amp;$B$5&amp;" AND LocalHour("&amp;$E$16&amp;")="&amp;F214&amp;" AND LocalMinute("&amp;$E$16&amp;")="&amp;G214&amp;"))", "Bar", "", "Close", "5", "0", "", "", "","FALSE","T"))</f>
        <v/>
      </c>
      <c r="W214" s="115" t="str">
        <f>IF(O214=1,"",RTD("cqg.rtd",,"StudyData", "(Vol("&amp;$E$17&amp;")when  (LocalYear("&amp;$E$17&amp;")="&amp;$D$6&amp;" AND LocalMonth("&amp;$E$17&amp;")="&amp;$C$6&amp;" AND LocalDay("&amp;$E$17&amp;")="&amp;$B$6&amp;" AND LocalHour("&amp;$E$17&amp;")="&amp;F214&amp;" AND LocalMinute("&amp;$E$17&amp;")="&amp;G214&amp;"))", "Bar", "", "Close", "5", "0", "", "", "","FALSE","T"))</f>
        <v/>
      </c>
      <c r="X214" s="115" t="str">
        <f>IF(O214=1,"",RTD("cqg.rtd",,"StudyData", "(Vol("&amp;$E$18&amp;")when  (LocalYear("&amp;$E$18&amp;")="&amp;$D$7&amp;" AND LocalMonth("&amp;$E$18&amp;")="&amp;$C$7&amp;" AND LocalDay("&amp;$E$18&amp;")="&amp;$B$7&amp;" AND LocalHour("&amp;$E$18&amp;")="&amp;F214&amp;" AND LocalMinute("&amp;$E$18&amp;")="&amp;G214&amp;"))", "Bar", "", "Close", "5", "0", "", "", "","FALSE","T"))</f>
        <v/>
      </c>
      <c r="Y214" s="115" t="str">
        <f>IF(O214=1,"",RTD("cqg.rtd",,"StudyData", "(Vol("&amp;$E$19&amp;")when  (LocalYear("&amp;$E$19&amp;")="&amp;$D$8&amp;" AND LocalMonth("&amp;$E$19&amp;")="&amp;$C$8&amp;" AND LocalDay("&amp;$E$19&amp;")="&amp;$B$8&amp;" AND LocalHour("&amp;$E$19&amp;")="&amp;F214&amp;" AND LocalMinute("&amp;$E$19&amp;")="&amp;G214&amp;"))", "Bar", "", "Close", "5", "0", "", "", "","FALSE","T"))</f>
        <v/>
      </c>
      <c r="Z214" s="115" t="str">
        <f>IF(O214=1,"",RTD("cqg.rtd",,"StudyData", "(Vol("&amp;$E$20&amp;")when  (LocalYear("&amp;$E$20&amp;")="&amp;$D$9&amp;" AND LocalMonth("&amp;$E$20&amp;")="&amp;$C$9&amp;" AND LocalDay("&amp;$E$20&amp;")="&amp;$B$9&amp;" AND LocalHour("&amp;$E$20&amp;")="&amp;F214&amp;" AND LocalMinute("&amp;$E$20&amp;")="&amp;G214&amp;"))", "Bar", "", "Close", "5", "0", "", "", "","FALSE","T"))</f>
        <v/>
      </c>
      <c r="AA214" s="115" t="str">
        <f>IF(O214=1,"",RTD("cqg.rtd",,"StudyData", "(Vol("&amp;$E$21&amp;")when  (LocalYear("&amp;$E$21&amp;")="&amp;$D$10&amp;" AND LocalMonth("&amp;$E$21&amp;")="&amp;$C$10&amp;" AND LocalDay("&amp;$E$21&amp;")="&amp;$B$10&amp;" AND LocalHour("&amp;$E$21&amp;")="&amp;F214&amp;" AND LocalMinute("&amp;$E$21&amp;")="&amp;G214&amp;"))", "Bar", "", "Close", "5", "0", "", "", "","FALSE","T"))</f>
        <v/>
      </c>
      <c r="AB214" s="115" t="str">
        <f>IF(O214=1,"",RTD("cqg.rtd",,"StudyData", "(Vol("&amp;$E$21&amp;")when  (LocalYear("&amp;$E$21&amp;")="&amp;$D$11&amp;" AND LocalMonth("&amp;$E$21&amp;")="&amp;$C$11&amp;" AND LocalDay("&amp;$E$21&amp;")="&amp;$B$11&amp;" AND LocalHour("&amp;$E$21&amp;")="&amp;F214&amp;" AND LocalMinute("&amp;$E$21&amp;")="&amp;G214&amp;"))", "Bar", "", "Close", "5", "0", "", "", "","FALSE","T"))</f>
        <v/>
      </c>
      <c r="AC214" s="116" t="str">
        <f t="shared" si="30"/>
        <v/>
      </c>
      <c r="AE214" s="115" t="str">
        <f ca="1">IF($R214=1,SUM($S$1:S214),"")</f>
        <v/>
      </c>
      <c r="AF214" s="115" t="str">
        <f ca="1">IF($R214=1,SUM($T$1:T214),"")</f>
        <v/>
      </c>
      <c r="AG214" s="115" t="str">
        <f ca="1">IF($R214=1,SUM($U$1:U214),"")</f>
        <v/>
      </c>
      <c r="AH214" s="115" t="str">
        <f ca="1">IF($R214=1,SUM($V$1:V214),"")</f>
        <v/>
      </c>
      <c r="AI214" s="115" t="str">
        <f ca="1">IF($R214=1,SUM($W$1:W214),"")</f>
        <v/>
      </c>
      <c r="AJ214" s="115" t="str">
        <f ca="1">IF($R214=1,SUM($X$1:X214),"")</f>
        <v/>
      </c>
      <c r="AK214" s="115" t="str">
        <f ca="1">IF($R214=1,SUM($Y$1:Y214),"")</f>
        <v/>
      </c>
      <c r="AL214" s="115" t="str">
        <f ca="1">IF($R214=1,SUM($Z$1:Z214),"")</f>
        <v/>
      </c>
      <c r="AM214" s="115" t="str">
        <f ca="1">IF($R214=1,SUM($AA$1:AA214),"")</f>
        <v/>
      </c>
      <c r="AN214" s="115" t="str">
        <f ca="1">IF($R214=1,SUM($AB$1:AB214),"")</f>
        <v/>
      </c>
      <c r="AO214" s="115" t="str">
        <f ca="1">IF($R214=1,SUM($AC$1:AC214),"")</f>
        <v/>
      </c>
      <c r="AQ214" s="120" t="str">
        <f t="shared" si="35"/>
        <v>25:05</v>
      </c>
    </row>
    <row r="215" spans="6:43" x14ac:dyDescent="0.3">
      <c r="F215" s="115">
        <f t="shared" si="36"/>
        <v>25</v>
      </c>
      <c r="G215" s="117">
        <f t="shared" si="31"/>
        <v>10</v>
      </c>
      <c r="H215" s="118">
        <f t="shared" si="32"/>
        <v>1.0486111111111112</v>
      </c>
      <c r="K215" s="116" t="str">
        <f xml:space="preserve"> IF(O215=1,"",RTD("cqg.rtd",,"StudyData",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/>
      </c>
      <c r="L215" s="116" t="e">
        <f>IF(K215="",NA(),RTD("cqg.rtd",,"StudyData", "(Vol("&amp;$E$12&amp;")when  (LocalYear("&amp;$E$12&amp;")="&amp;$D$1&amp;" AND LocalMonth("&amp;$E$12&amp;")="&amp;$C$1&amp;" AND LocalDay("&amp;$E$12&amp;")="&amp;$B$1&amp;" AND LocalHour("&amp;$E$12&amp;")="&amp;F215&amp;" AND LocalMinute("&amp;$E$12&amp;")="&amp;G215&amp;"))", "Bar", "", "Close", "5", "0", "", "", "","FALSE","T"))</f>
        <v>#N/A</v>
      </c>
      <c r="O215" s="115">
        <f t="shared" si="33"/>
        <v>1</v>
      </c>
      <c r="R215" s="115">
        <f t="shared" ca="1" si="34"/>
        <v>1.1789999999999803</v>
      </c>
      <c r="S215" s="115" t="str">
        <f>IF(O215=1,"",RTD("cqg.rtd",,"StudyData", "(Vol("&amp;$E$13&amp;")when  (LocalYear("&amp;$E$13&amp;")="&amp;$D$2&amp;" AND LocalMonth("&amp;$E$13&amp;")="&amp;$C$2&amp;" AND LocalDay("&amp;$E$13&amp;")="&amp;$B$2&amp;" AND LocalHour("&amp;$E$13&amp;")="&amp;F215&amp;" AND LocalMinute("&amp;$E$13&amp;")="&amp;G215&amp;"))", "Bar", "", "Close", "5", "0", "", "", "","FALSE","T"))</f>
        <v/>
      </c>
      <c r="T215" s="115" t="str">
        <f>IF(O215=1,"",RTD("cqg.rtd",,"StudyData", "(Vol("&amp;$E$14&amp;")when  (LocalYear("&amp;$E$14&amp;")="&amp;$D$3&amp;" AND LocalMonth("&amp;$E$14&amp;")="&amp;$C$3&amp;" AND LocalDay("&amp;$E$14&amp;")="&amp;$B$3&amp;" AND LocalHour("&amp;$E$14&amp;")="&amp;F215&amp;" AND LocalMinute("&amp;$E$14&amp;")="&amp;G215&amp;"))", "Bar", "", "Close", "5", "0", "", "", "","FALSE","T"))</f>
        <v/>
      </c>
      <c r="U215" s="115" t="str">
        <f>IF(O215=1,"",RTD("cqg.rtd",,"StudyData", "(Vol("&amp;$E$15&amp;")when  (LocalYear("&amp;$E$15&amp;")="&amp;$D$4&amp;" AND LocalMonth("&amp;$E$15&amp;")="&amp;$C$4&amp;" AND LocalDay("&amp;$E$15&amp;")="&amp;$B$4&amp;" AND LocalHour("&amp;$E$15&amp;")="&amp;F215&amp;" AND LocalMinute("&amp;$E$15&amp;")="&amp;G215&amp;"))", "Bar", "", "Close", "5", "0", "", "", "","FALSE","T"))</f>
        <v/>
      </c>
      <c r="V215" s="115" t="str">
        <f>IF(O215=1,"",RTD("cqg.rtd",,"StudyData", "(Vol("&amp;$E$16&amp;")when  (LocalYear("&amp;$E$16&amp;")="&amp;$D$5&amp;" AND LocalMonth("&amp;$E$16&amp;")="&amp;$C$5&amp;" AND LocalDay("&amp;$E$16&amp;")="&amp;$B$5&amp;" AND LocalHour("&amp;$E$16&amp;")="&amp;F215&amp;" AND LocalMinute("&amp;$E$16&amp;")="&amp;G215&amp;"))", "Bar", "", "Close", "5", "0", "", "", "","FALSE","T"))</f>
        <v/>
      </c>
      <c r="W215" s="115" t="str">
        <f>IF(O215=1,"",RTD("cqg.rtd",,"StudyData", "(Vol("&amp;$E$17&amp;")when  (LocalYear("&amp;$E$17&amp;")="&amp;$D$6&amp;" AND LocalMonth("&amp;$E$17&amp;")="&amp;$C$6&amp;" AND LocalDay("&amp;$E$17&amp;")="&amp;$B$6&amp;" AND LocalHour("&amp;$E$17&amp;")="&amp;F215&amp;" AND LocalMinute("&amp;$E$17&amp;")="&amp;G215&amp;"))", "Bar", "", "Close", "5", "0", "", "", "","FALSE","T"))</f>
        <v/>
      </c>
      <c r="X215" s="115" t="str">
        <f>IF(O215=1,"",RTD("cqg.rtd",,"StudyData", "(Vol("&amp;$E$18&amp;")when  (LocalYear("&amp;$E$18&amp;")="&amp;$D$7&amp;" AND LocalMonth("&amp;$E$18&amp;")="&amp;$C$7&amp;" AND LocalDay("&amp;$E$18&amp;")="&amp;$B$7&amp;" AND LocalHour("&amp;$E$18&amp;")="&amp;F215&amp;" AND LocalMinute("&amp;$E$18&amp;")="&amp;G215&amp;"))", "Bar", "", "Close", "5", "0", "", "", "","FALSE","T"))</f>
        <v/>
      </c>
      <c r="Y215" s="115" t="str">
        <f>IF(O215=1,"",RTD("cqg.rtd",,"StudyData", "(Vol("&amp;$E$19&amp;")when  (LocalYear("&amp;$E$19&amp;")="&amp;$D$8&amp;" AND LocalMonth("&amp;$E$19&amp;")="&amp;$C$8&amp;" AND LocalDay("&amp;$E$19&amp;")="&amp;$B$8&amp;" AND LocalHour("&amp;$E$19&amp;")="&amp;F215&amp;" AND LocalMinute("&amp;$E$19&amp;")="&amp;G215&amp;"))", "Bar", "", "Close", "5", "0", "", "", "","FALSE","T"))</f>
        <v/>
      </c>
      <c r="Z215" s="115" t="str">
        <f>IF(O215=1,"",RTD("cqg.rtd",,"StudyData", "(Vol("&amp;$E$20&amp;")when  (LocalYear("&amp;$E$20&amp;")="&amp;$D$9&amp;" AND LocalMonth("&amp;$E$20&amp;")="&amp;$C$9&amp;" AND LocalDay("&amp;$E$20&amp;")="&amp;$B$9&amp;" AND LocalHour("&amp;$E$20&amp;")="&amp;F215&amp;" AND LocalMinute("&amp;$E$20&amp;")="&amp;G215&amp;"))", "Bar", "", "Close", "5", "0", "", "", "","FALSE","T"))</f>
        <v/>
      </c>
      <c r="AA215" s="115" t="str">
        <f>IF(O215=1,"",RTD("cqg.rtd",,"StudyData", "(Vol("&amp;$E$21&amp;")when  (LocalYear("&amp;$E$21&amp;")="&amp;$D$10&amp;" AND LocalMonth("&amp;$E$21&amp;")="&amp;$C$10&amp;" AND LocalDay("&amp;$E$21&amp;")="&amp;$B$10&amp;" AND LocalHour("&amp;$E$21&amp;")="&amp;F215&amp;" AND LocalMinute("&amp;$E$21&amp;")="&amp;G215&amp;"))", "Bar", "", "Close", "5", "0", "", "", "","FALSE","T"))</f>
        <v/>
      </c>
      <c r="AB215" s="115" t="str">
        <f>IF(O215=1,"",RTD("cqg.rtd",,"StudyData", "(Vol("&amp;$E$21&amp;")when  (LocalYear("&amp;$E$21&amp;")="&amp;$D$11&amp;" AND LocalMonth("&amp;$E$21&amp;")="&amp;$C$11&amp;" AND LocalDay("&amp;$E$21&amp;")="&amp;$B$11&amp;" AND LocalHour("&amp;$E$21&amp;")="&amp;F215&amp;" AND LocalMinute("&amp;$E$21&amp;")="&amp;G215&amp;"))", "Bar", "", "Close", "5", "0", "", "", "","FALSE","T"))</f>
        <v/>
      </c>
      <c r="AC215" s="116" t="str">
        <f t="shared" si="30"/>
        <v/>
      </c>
      <c r="AE215" s="115" t="str">
        <f ca="1">IF($R215=1,SUM($S$1:S215),"")</f>
        <v/>
      </c>
      <c r="AF215" s="115" t="str">
        <f ca="1">IF($R215=1,SUM($T$1:T215),"")</f>
        <v/>
      </c>
      <c r="AG215" s="115" t="str">
        <f ca="1">IF($R215=1,SUM($U$1:U215),"")</f>
        <v/>
      </c>
      <c r="AH215" s="115" t="str">
        <f ca="1">IF($R215=1,SUM($V$1:V215),"")</f>
        <v/>
      </c>
      <c r="AI215" s="115" t="str">
        <f ca="1">IF($R215=1,SUM($W$1:W215),"")</f>
        <v/>
      </c>
      <c r="AJ215" s="115" t="str">
        <f ca="1">IF($R215=1,SUM($X$1:X215),"")</f>
        <v/>
      </c>
      <c r="AK215" s="115" t="str">
        <f ca="1">IF($R215=1,SUM($Y$1:Y215),"")</f>
        <v/>
      </c>
      <c r="AL215" s="115" t="str">
        <f ca="1">IF($R215=1,SUM($Z$1:Z215),"")</f>
        <v/>
      </c>
      <c r="AM215" s="115" t="str">
        <f ca="1">IF($R215=1,SUM($AA$1:AA215),"")</f>
        <v/>
      </c>
      <c r="AN215" s="115" t="str">
        <f ca="1">IF($R215=1,SUM($AB$1:AB215),"")</f>
        <v/>
      </c>
      <c r="AO215" s="115" t="str">
        <f ca="1">IF($R215=1,SUM($AC$1:AC215),"")</f>
        <v/>
      </c>
      <c r="AQ215" s="120" t="str">
        <f t="shared" si="35"/>
        <v>25:10</v>
      </c>
    </row>
    <row r="216" spans="6:43" x14ac:dyDescent="0.3">
      <c r="F216" s="115">
        <f t="shared" si="36"/>
        <v>25</v>
      </c>
      <c r="G216" s="117">
        <f t="shared" si="31"/>
        <v>15</v>
      </c>
      <c r="H216" s="118">
        <f t="shared" si="32"/>
        <v>1.0520833333333333</v>
      </c>
      <c r="K216" s="116" t="str">
        <f xml:space="preserve"> IF(O216=1,"",RTD("cqg.rtd",,"StudyData",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/>
      </c>
      <c r="L216" s="116" t="e">
        <f>IF(K216="",NA(),RTD("cqg.rtd",,"StudyData", "(Vol("&amp;$E$12&amp;")when  (LocalYear("&amp;$E$12&amp;")="&amp;$D$1&amp;" AND LocalMonth("&amp;$E$12&amp;")="&amp;$C$1&amp;" AND LocalDay("&amp;$E$12&amp;")="&amp;$B$1&amp;" AND LocalHour("&amp;$E$12&amp;")="&amp;F216&amp;" AND LocalMinute("&amp;$E$12&amp;")="&amp;G216&amp;"))", "Bar", "", "Close", "5", "0", "", "", "","FALSE","T"))</f>
        <v>#N/A</v>
      </c>
      <c r="O216" s="115">
        <f t="shared" si="33"/>
        <v>1</v>
      </c>
      <c r="R216" s="115">
        <f t="shared" ca="1" si="34"/>
        <v>1.1799999999999802</v>
      </c>
      <c r="S216" s="115" t="str">
        <f>IF(O216=1,"",RTD("cqg.rtd",,"StudyData", "(Vol("&amp;$E$13&amp;")when  (LocalYear("&amp;$E$13&amp;")="&amp;$D$2&amp;" AND LocalMonth("&amp;$E$13&amp;")="&amp;$C$2&amp;" AND LocalDay("&amp;$E$13&amp;")="&amp;$B$2&amp;" AND LocalHour("&amp;$E$13&amp;")="&amp;F216&amp;" AND LocalMinute("&amp;$E$13&amp;")="&amp;G216&amp;"))", "Bar", "", "Close", "5", "0", "", "", "","FALSE","T"))</f>
        <v/>
      </c>
      <c r="T216" s="115" t="str">
        <f>IF(O216=1,"",RTD("cqg.rtd",,"StudyData", "(Vol("&amp;$E$14&amp;")when  (LocalYear("&amp;$E$14&amp;")="&amp;$D$3&amp;" AND LocalMonth("&amp;$E$14&amp;")="&amp;$C$3&amp;" AND LocalDay("&amp;$E$14&amp;")="&amp;$B$3&amp;" AND LocalHour("&amp;$E$14&amp;")="&amp;F216&amp;" AND LocalMinute("&amp;$E$14&amp;")="&amp;G216&amp;"))", "Bar", "", "Close", "5", "0", "", "", "","FALSE","T"))</f>
        <v/>
      </c>
      <c r="U216" s="115" t="str">
        <f>IF(O216=1,"",RTD("cqg.rtd",,"StudyData", "(Vol("&amp;$E$15&amp;")when  (LocalYear("&amp;$E$15&amp;")="&amp;$D$4&amp;" AND LocalMonth("&amp;$E$15&amp;")="&amp;$C$4&amp;" AND LocalDay("&amp;$E$15&amp;")="&amp;$B$4&amp;" AND LocalHour("&amp;$E$15&amp;")="&amp;F216&amp;" AND LocalMinute("&amp;$E$15&amp;")="&amp;G216&amp;"))", "Bar", "", "Close", "5", "0", "", "", "","FALSE","T"))</f>
        <v/>
      </c>
      <c r="V216" s="115" t="str">
        <f>IF(O216=1,"",RTD("cqg.rtd",,"StudyData", "(Vol("&amp;$E$16&amp;")when  (LocalYear("&amp;$E$16&amp;")="&amp;$D$5&amp;" AND LocalMonth("&amp;$E$16&amp;")="&amp;$C$5&amp;" AND LocalDay("&amp;$E$16&amp;")="&amp;$B$5&amp;" AND LocalHour("&amp;$E$16&amp;")="&amp;F216&amp;" AND LocalMinute("&amp;$E$16&amp;")="&amp;G216&amp;"))", "Bar", "", "Close", "5", "0", "", "", "","FALSE","T"))</f>
        <v/>
      </c>
      <c r="W216" s="115" t="str">
        <f>IF(O216=1,"",RTD("cqg.rtd",,"StudyData", "(Vol("&amp;$E$17&amp;")when  (LocalYear("&amp;$E$17&amp;")="&amp;$D$6&amp;" AND LocalMonth("&amp;$E$17&amp;")="&amp;$C$6&amp;" AND LocalDay("&amp;$E$17&amp;")="&amp;$B$6&amp;" AND LocalHour("&amp;$E$17&amp;")="&amp;F216&amp;" AND LocalMinute("&amp;$E$17&amp;")="&amp;G216&amp;"))", "Bar", "", "Close", "5", "0", "", "", "","FALSE","T"))</f>
        <v/>
      </c>
      <c r="X216" s="115" t="str">
        <f>IF(O216=1,"",RTD("cqg.rtd",,"StudyData", "(Vol("&amp;$E$18&amp;")when  (LocalYear("&amp;$E$18&amp;")="&amp;$D$7&amp;" AND LocalMonth("&amp;$E$18&amp;")="&amp;$C$7&amp;" AND LocalDay("&amp;$E$18&amp;")="&amp;$B$7&amp;" AND LocalHour("&amp;$E$18&amp;")="&amp;F216&amp;" AND LocalMinute("&amp;$E$18&amp;")="&amp;G216&amp;"))", "Bar", "", "Close", "5", "0", "", "", "","FALSE","T"))</f>
        <v/>
      </c>
      <c r="Y216" s="115" t="str">
        <f>IF(O216=1,"",RTD("cqg.rtd",,"StudyData", "(Vol("&amp;$E$19&amp;")when  (LocalYear("&amp;$E$19&amp;")="&amp;$D$8&amp;" AND LocalMonth("&amp;$E$19&amp;")="&amp;$C$8&amp;" AND LocalDay("&amp;$E$19&amp;")="&amp;$B$8&amp;" AND LocalHour("&amp;$E$19&amp;")="&amp;F216&amp;" AND LocalMinute("&amp;$E$19&amp;")="&amp;G216&amp;"))", "Bar", "", "Close", "5", "0", "", "", "","FALSE","T"))</f>
        <v/>
      </c>
      <c r="Z216" s="115" t="str">
        <f>IF(O216=1,"",RTD("cqg.rtd",,"StudyData", "(Vol("&amp;$E$20&amp;")when  (LocalYear("&amp;$E$20&amp;")="&amp;$D$9&amp;" AND LocalMonth("&amp;$E$20&amp;")="&amp;$C$9&amp;" AND LocalDay("&amp;$E$20&amp;")="&amp;$B$9&amp;" AND LocalHour("&amp;$E$20&amp;")="&amp;F216&amp;" AND LocalMinute("&amp;$E$20&amp;")="&amp;G216&amp;"))", "Bar", "", "Close", "5", "0", "", "", "","FALSE","T"))</f>
        <v/>
      </c>
      <c r="AA216" s="115" t="str">
        <f>IF(O216=1,"",RTD("cqg.rtd",,"StudyData", "(Vol("&amp;$E$21&amp;")when  (LocalYear("&amp;$E$21&amp;")="&amp;$D$10&amp;" AND LocalMonth("&amp;$E$21&amp;")="&amp;$C$10&amp;" AND LocalDay("&amp;$E$21&amp;")="&amp;$B$10&amp;" AND LocalHour("&amp;$E$21&amp;")="&amp;F216&amp;" AND LocalMinute("&amp;$E$21&amp;")="&amp;G216&amp;"))", "Bar", "", "Close", "5", "0", "", "", "","FALSE","T"))</f>
        <v/>
      </c>
      <c r="AB216" s="115" t="str">
        <f>IF(O216=1,"",RTD("cqg.rtd",,"StudyData", "(Vol("&amp;$E$21&amp;")when  (LocalYear("&amp;$E$21&amp;")="&amp;$D$11&amp;" AND LocalMonth("&amp;$E$21&amp;")="&amp;$C$11&amp;" AND LocalDay("&amp;$E$21&amp;")="&amp;$B$11&amp;" AND LocalHour("&amp;$E$21&amp;")="&amp;F216&amp;" AND LocalMinute("&amp;$E$21&amp;")="&amp;G216&amp;"))", "Bar", "", "Close", "5", "0", "", "", "","FALSE","T"))</f>
        <v/>
      </c>
      <c r="AC216" s="116" t="str">
        <f t="shared" si="30"/>
        <v/>
      </c>
      <c r="AE216" s="115" t="str">
        <f ca="1">IF($R216=1,SUM($S$1:S216),"")</f>
        <v/>
      </c>
      <c r="AF216" s="115" t="str">
        <f ca="1">IF($R216=1,SUM($T$1:T216),"")</f>
        <v/>
      </c>
      <c r="AG216" s="115" t="str">
        <f ca="1">IF($R216=1,SUM($U$1:U216),"")</f>
        <v/>
      </c>
      <c r="AH216" s="115" t="str">
        <f ca="1">IF($R216=1,SUM($V$1:V216),"")</f>
        <v/>
      </c>
      <c r="AI216" s="115" t="str">
        <f ca="1">IF($R216=1,SUM($W$1:W216),"")</f>
        <v/>
      </c>
      <c r="AJ216" s="115" t="str">
        <f ca="1">IF($R216=1,SUM($X$1:X216),"")</f>
        <v/>
      </c>
      <c r="AK216" s="115" t="str">
        <f ca="1">IF($R216=1,SUM($Y$1:Y216),"")</f>
        <v/>
      </c>
      <c r="AL216" s="115" t="str">
        <f ca="1">IF($R216=1,SUM($Z$1:Z216),"")</f>
        <v/>
      </c>
      <c r="AM216" s="115" t="str">
        <f ca="1">IF($R216=1,SUM($AA$1:AA216),"")</f>
        <v/>
      </c>
      <c r="AN216" s="115" t="str">
        <f ca="1">IF($R216=1,SUM($AB$1:AB216),"")</f>
        <v/>
      </c>
      <c r="AO216" s="115" t="str">
        <f ca="1">IF($R216=1,SUM($AC$1:AC216),"")</f>
        <v/>
      </c>
      <c r="AQ216" s="120" t="str">
        <f t="shared" si="35"/>
        <v>25:15</v>
      </c>
    </row>
    <row r="217" spans="6:43" x14ac:dyDescent="0.3">
      <c r="F217" s="115">
        <f t="shared" si="36"/>
        <v>25</v>
      </c>
      <c r="G217" s="117">
        <f t="shared" si="31"/>
        <v>20</v>
      </c>
      <c r="H217" s="118">
        <f t="shared" si="32"/>
        <v>1.0555555555555556</v>
      </c>
      <c r="K217" s="116" t="str">
        <f xml:space="preserve"> IF(O217=1,"",RTD("cqg.rtd",,"StudyData",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/>
      </c>
      <c r="L217" s="116" t="e">
        <f>IF(K217="",NA(),RTD("cqg.rtd",,"StudyData", "(Vol("&amp;$E$12&amp;")when  (LocalYear("&amp;$E$12&amp;")="&amp;$D$1&amp;" AND LocalMonth("&amp;$E$12&amp;")="&amp;$C$1&amp;" AND LocalDay("&amp;$E$12&amp;")="&amp;$B$1&amp;" AND LocalHour("&amp;$E$12&amp;")="&amp;F217&amp;" AND LocalMinute("&amp;$E$12&amp;")="&amp;G217&amp;"))", "Bar", "", "Close", "5", "0", "", "", "","FALSE","T"))</f>
        <v>#N/A</v>
      </c>
      <c r="O217" s="115">
        <f t="shared" si="33"/>
        <v>1</v>
      </c>
      <c r="R217" s="115">
        <f t="shared" ca="1" si="34"/>
        <v>1.1809999999999801</v>
      </c>
      <c r="S217" s="115" t="str">
        <f>IF(O217=1,"",RTD("cqg.rtd",,"StudyData", "(Vol("&amp;$E$13&amp;")when  (LocalYear("&amp;$E$13&amp;")="&amp;$D$2&amp;" AND LocalMonth("&amp;$E$13&amp;")="&amp;$C$2&amp;" AND LocalDay("&amp;$E$13&amp;")="&amp;$B$2&amp;" AND LocalHour("&amp;$E$13&amp;")="&amp;F217&amp;" AND LocalMinute("&amp;$E$13&amp;")="&amp;G217&amp;"))", "Bar", "", "Close", "5", "0", "", "", "","FALSE","T"))</f>
        <v/>
      </c>
      <c r="T217" s="115" t="str">
        <f>IF(O217=1,"",RTD("cqg.rtd",,"StudyData", "(Vol("&amp;$E$14&amp;")when  (LocalYear("&amp;$E$14&amp;")="&amp;$D$3&amp;" AND LocalMonth("&amp;$E$14&amp;")="&amp;$C$3&amp;" AND LocalDay("&amp;$E$14&amp;")="&amp;$B$3&amp;" AND LocalHour("&amp;$E$14&amp;")="&amp;F217&amp;" AND LocalMinute("&amp;$E$14&amp;")="&amp;G217&amp;"))", "Bar", "", "Close", "5", "0", "", "", "","FALSE","T"))</f>
        <v/>
      </c>
      <c r="U217" s="115" t="str">
        <f>IF(O217=1,"",RTD("cqg.rtd",,"StudyData", "(Vol("&amp;$E$15&amp;")when  (LocalYear("&amp;$E$15&amp;")="&amp;$D$4&amp;" AND LocalMonth("&amp;$E$15&amp;")="&amp;$C$4&amp;" AND LocalDay("&amp;$E$15&amp;")="&amp;$B$4&amp;" AND LocalHour("&amp;$E$15&amp;")="&amp;F217&amp;" AND LocalMinute("&amp;$E$15&amp;")="&amp;G217&amp;"))", "Bar", "", "Close", "5", "0", "", "", "","FALSE","T"))</f>
        <v/>
      </c>
      <c r="V217" s="115" t="str">
        <f>IF(O217=1,"",RTD("cqg.rtd",,"StudyData", "(Vol("&amp;$E$16&amp;")when  (LocalYear("&amp;$E$16&amp;")="&amp;$D$5&amp;" AND LocalMonth("&amp;$E$16&amp;")="&amp;$C$5&amp;" AND LocalDay("&amp;$E$16&amp;")="&amp;$B$5&amp;" AND LocalHour("&amp;$E$16&amp;")="&amp;F217&amp;" AND LocalMinute("&amp;$E$16&amp;")="&amp;G217&amp;"))", "Bar", "", "Close", "5", "0", "", "", "","FALSE","T"))</f>
        <v/>
      </c>
      <c r="W217" s="115" t="str">
        <f>IF(O217=1,"",RTD("cqg.rtd",,"StudyData", "(Vol("&amp;$E$17&amp;")when  (LocalYear("&amp;$E$17&amp;")="&amp;$D$6&amp;" AND LocalMonth("&amp;$E$17&amp;")="&amp;$C$6&amp;" AND LocalDay("&amp;$E$17&amp;")="&amp;$B$6&amp;" AND LocalHour("&amp;$E$17&amp;")="&amp;F217&amp;" AND LocalMinute("&amp;$E$17&amp;")="&amp;G217&amp;"))", "Bar", "", "Close", "5", "0", "", "", "","FALSE","T"))</f>
        <v/>
      </c>
      <c r="X217" s="115" t="str">
        <f>IF(O217=1,"",RTD("cqg.rtd",,"StudyData", "(Vol("&amp;$E$18&amp;")when  (LocalYear("&amp;$E$18&amp;")="&amp;$D$7&amp;" AND LocalMonth("&amp;$E$18&amp;")="&amp;$C$7&amp;" AND LocalDay("&amp;$E$18&amp;")="&amp;$B$7&amp;" AND LocalHour("&amp;$E$18&amp;")="&amp;F217&amp;" AND LocalMinute("&amp;$E$18&amp;")="&amp;G217&amp;"))", "Bar", "", "Close", "5", "0", "", "", "","FALSE","T"))</f>
        <v/>
      </c>
      <c r="Y217" s="115" t="str">
        <f>IF(O217=1,"",RTD("cqg.rtd",,"StudyData", "(Vol("&amp;$E$19&amp;")when  (LocalYear("&amp;$E$19&amp;")="&amp;$D$8&amp;" AND LocalMonth("&amp;$E$19&amp;")="&amp;$C$8&amp;" AND LocalDay("&amp;$E$19&amp;")="&amp;$B$8&amp;" AND LocalHour("&amp;$E$19&amp;")="&amp;F217&amp;" AND LocalMinute("&amp;$E$19&amp;")="&amp;G217&amp;"))", "Bar", "", "Close", "5", "0", "", "", "","FALSE","T"))</f>
        <v/>
      </c>
      <c r="Z217" s="115" t="str">
        <f>IF(O217=1,"",RTD("cqg.rtd",,"StudyData", "(Vol("&amp;$E$20&amp;")when  (LocalYear("&amp;$E$20&amp;")="&amp;$D$9&amp;" AND LocalMonth("&amp;$E$20&amp;")="&amp;$C$9&amp;" AND LocalDay("&amp;$E$20&amp;")="&amp;$B$9&amp;" AND LocalHour("&amp;$E$20&amp;")="&amp;F217&amp;" AND LocalMinute("&amp;$E$20&amp;")="&amp;G217&amp;"))", "Bar", "", "Close", "5", "0", "", "", "","FALSE","T"))</f>
        <v/>
      </c>
      <c r="AA217" s="115" t="str">
        <f>IF(O217=1,"",RTD("cqg.rtd",,"StudyData", "(Vol("&amp;$E$21&amp;")when  (LocalYear("&amp;$E$21&amp;")="&amp;$D$10&amp;" AND LocalMonth("&amp;$E$21&amp;")="&amp;$C$10&amp;" AND LocalDay("&amp;$E$21&amp;")="&amp;$B$10&amp;" AND LocalHour("&amp;$E$21&amp;")="&amp;F217&amp;" AND LocalMinute("&amp;$E$21&amp;")="&amp;G217&amp;"))", "Bar", "", "Close", "5", "0", "", "", "","FALSE","T"))</f>
        <v/>
      </c>
      <c r="AB217" s="115" t="str">
        <f>IF(O217=1,"",RTD("cqg.rtd",,"StudyData", "(Vol("&amp;$E$21&amp;")when  (LocalYear("&amp;$E$21&amp;")="&amp;$D$11&amp;" AND LocalMonth("&amp;$E$21&amp;")="&amp;$C$11&amp;" AND LocalDay("&amp;$E$21&amp;")="&amp;$B$11&amp;" AND LocalHour("&amp;$E$21&amp;")="&amp;F217&amp;" AND LocalMinute("&amp;$E$21&amp;")="&amp;G217&amp;"))", "Bar", "", "Close", "5", "0", "", "", "","FALSE","T"))</f>
        <v/>
      </c>
      <c r="AC217" s="116" t="str">
        <f t="shared" si="30"/>
        <v/>
      </c>
      <c r="AE217" s="115" t="str">
        <f ca="1">IF($R217=1,SUM($S$1:S217),"")</f>
        <v/>
      </c>
      <c r="AF217" s="115" t="str">
        <f ca="1">IF($R217=1,SUM($T$1:T217),"")</f>
        <v/>
      </c>
      <c r="AG217" s="115" t="str">
        <f ca="1">IF($R217=1,SUM($U$1:U217),"")</f>
        <v/>
      </c>
      <c r="AH217" s="115" t="str">
        <f ca="1">IF($R217=1,SUM($V$1:V217),"")</f>
        <v/>
      </c>
      <c r="AI217" s="115" t="str">
        <f ca="1">IF($R217=1,SUM($W$1:W217),"")</f>
        <v/>
      </c>
      <c r="AJ217" s="115" t="str">
        <f ca="1">IF($R217=1,SUM($X$1:X217),"")</f>
        <v/>
      </c>
      <c r="AK217" s="115" t="str">
        <f ca="1">IF($R217=1,SUM($Y$1:Y217),"")</f>
        <v/>
      </c>
      <c r="AL217" s="115" t="str">
        <f ca="1">IF($R217=1,SUM($Z$1:Z217),"")</f>
        <v/>
      </c>
      <c r="AM217" s="115" t="str">
        <f ca="1">IF($R217=1,SUM($AA$1:AA217),"")</f>
        <v/>
      </c>
      <c r="AN217" s="115" t="str">
        <f ca="1">IF($R217=1,SUM($AB$1:AB217),"")</f>
        <v/>
      </c>
      <c r="AO217" s="115" t="str">
        <f ca="1">IF($R217=1,SUM($AC$1:AC217),"")</f>
        <v/>
      </c>
      <c r="AQ217" s="120" t="str">
        <f t="shared" si="35"/>
        <v>25:20</v>
      </c>
    </row>
    <row r="218" spans="6:43" x14ac:dyDescent="0.3">
      <c r="F218" s="115">
        <f t="shared" si="36"/>
        <v>25</v>
      </c>
      <c r="G218" s="117">
        <f t="shared" si="31"/>
        <v>25</v>
      </c>
      <c r="H218" s="118">
        <f t="shared" si="32"/>
        <v>1.0590277777777779</v>
      </c>
      <c r="K218" s="116" t="str">
        <f xml:space="preserve"> IF(O218=1,"",RTD("cqg.rtd",,"StudyData",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/>
      </c>
      <c r="L218" s="116" t="e">
        <f>IF(K218="",NA(),RTD("cqg.rtd",,"StudyData", "(Vol("&amp;$E$12&amp;")when  (LocalYear("&amp;$E$12&amp;")="&amp;$D$1&amp;" AND LocalMonth("&amp;$E$12&amp;")="&amp;$C$1&amp;" AND LocalDay("&amp;$E$12&amp;")="&amp;$B$1&amp;" AND LocalHour("&amp;$E$12&amp;")="&amp;F218&amp;" AND LocalMinute("&amp;$E$12&amp;")="&amp;G218&amp;"))", "Bar", "", "Close", "5", "0", "", "", "","FALSE","T"))</f>
        <v>#N/A</v>
      </c>
      <c r="O218" s="115">
        <f t="shared" si="33"/>
        <v>1</v>
      </c>
      <c r="R218" s="115">
        <f t="shared" ca="1" si="34"/>
        <v>1.18199999999998</v>
      </c>
      <c r="S218" s="115" t="str">
        <f>IF(O218=1,"",RTD("cqg.rtd",,"StudyData", "(Vol("&amp;$E$13&amp;")when  (LocalYear("&amp;$E$13&amp;")="&amp;$D$2&amp;" AND LocalMonth("&amp;$E$13&amp;")="&amp;$C$2&amp;" AND LocalDay("&amp;$E$13&amp;")="&amp;$B$2&amp;" AND LocalHour("&amp;$E$13&amp;")="&amp;F218&amp;" AND LocalMinute("&amp;$E$13&amp;")="&amp;G218&amp;"))", "Bar", "", "Close", "5", "0", "", "", "","FALSE","T"))</f>
        <v/>
      </c>
      <c r="T218" s="115" t="str">
        <f>IF(O218=1,"",RTD("cqg.rtd",,"StudyData", "(Vol("&amp;$E$14&amp;")when  (LocalYear("&amp;$E$14&amp;")="&amp;$D$3&amp;" AND LocalMonth("&amp;$E$14&amp;")="&amp;$C$3&amp;" AND LocalDay("&amp;$E$14&amp;")="&amp;$B$3&amp;" AND LocalHour("&amp;$E$14&amp;")="&amp;F218&amp;" AND LocalMinute("&amp;$E$14&amp;")="&amp;G218&amp;"))", "Bar", "", "Close", "5", "0", "", "", "","FALSE","T"))</f>
        <v/>
      </c>
      <c r="U218" s="115" t="str">
        <f>IF(O218=1,"",RTD("cqg.rtd",,"StudyData", "(Vol("&amp;$E$15&amp;")when  (LocalYear("&amp;$E$15&amp;")="&amp;$D$4&amp;" AND LocalMonth("&amp;$E$15&amp;")="&amp;$C$4&amp;" AND LocalDay("&amp;$E$15&amp;")="&amp;$B$4&amp;" AND LocalHour("&amp;$E$15&amp;")="&amp;F218&amp;" AND LocalMinute("&amp;$E$15&amp;")="&amp;G218&amp;"))", "Bar", "", "Close", "5", "0", "", "", "","FALSE","T"))</f>
        <v/>
      </c>
      <c r="V218" s="115" t="str">
        <f>IF(O218=1,"",RTD("cqg.rtd",,"StudyData", "(Vol("&amp;$E$16&amp;")when  (LocalYear("&amp;$E$16&amp;")="&amp;$D$5&amp;" AND LocalMonth("&amp;$E$16&amp;")="&amp;$C$5&amp;" AND LocalDay("&amp;$E$16&amp;")="&amp;$B$5&amp;" AND LocalHour("&amp;$E$16&amp;")="&amp;F218&amp;" AND LocalMinute("&amp;$E$16&amp;")="&amp;G218&amp;"))", "Bar", "", "Close", "5", "0", "", "", "","FALSE","T"))</f>
        <v/>
      </c>
      <c r="W218" s="115" t="str">
        <f>IF(O218=1,"",RTD("cqg.rtd",,"StudyData", "(Vol("&amp;$E$17&amp;")when  (LocalYear("&amp;$E$17&amp;")="&amp;$D$6&amp;" AND LocalMonth("&amp;$E$17&amp;")="&amp;$C$6&amp;" AND LocalDay("&amp;$E$17&amp;")="&amp;$B$6&amp;" AND LocalHour("&amp;$E$17&amp;")="&amp;F218&amp;" AND LocalMinute("&amp;$E$17&amp;")="&amp;G218&amp;"))", "Bar", "", "Close", "5", "0", "", "", "","FALSE","T"))</f>
        <v/>
      </c>
      <c r="X218" s="115" t="str">
        <f>IF(O218=1,"",RTD("cqg.rtd",,"StudyData", "(Vol("&amp;$E$18&amp;")when  (LocalYear("&amp;$E$18&amp;")="&amp;$D$7&amp;" AND LocalMonth("&amp;$E$18&amp;")="&amp;$C$7&amp;" AND LocalDay("&amp;$E$18&amp;")="&amp;$B$7&amp;" AND LocalHour("&amp;$E$18&amp;")="&amp;F218&amp;" AND LocalMinute("&amp;$E$18&amp;")="&amp;G218&amp;"))", "Bar", "", "Close", "5", "0", "", "", "","FALSE","T"))</f>
        <v/>
      </c>
      <c r="Y218" s="115" t="str">
        <f>IF(O218=1,"",RTD("cqg.rtd",,"StudyData", "(Vol("&amp;$E$19&amp;")when  (LocalYear("&amp;$E$19&amp;")="&amp;$D$8&amp;" AND LocalMonth("&amp;$E$19&amp;")="&amp;$C$8&amp;" AND LocalDay("&amp;$E$19&amp;")="&amp;$B$8&amp;" AND LocalHour("&amp;$E$19&amp;")="&amp;F218&amp;" AND LocalMinute("&amp;$E$19&amp;")="&amp;G218&amp;"))", "Bar", "", "Close", "5", "0", "", "", "","FALSE","T"))</f>
        <v/>
      </c>
      <c r="Z218" s="115" t="str">
        <f>IF(O218=1,"",RTD("cqg.rtd",,"StudyData", "(Vol("&amp;$E$20&amp;")when  (LocalYear("&amp;$E$20&amp;")="&amp;$D$9&amp;" AND LocalMonth("&amp;$E$20&amp;")="&amp;$C$9&amp;" AND LocalDay("&amp;$E$20&amp;")="&amp;$B$9&amp;" AND LocalHour("&amp;$E$20&amp;")="&amp;F218&amp;" AND LocalMinute("&amp;$E$20&amp;")="&amp;G218&amp;"))", "Bar", "", "Close", "5", "0", "", "", "","FALSE","T"))</f>
        <v/>
      </c>
      <c r="AA218" s="115" t="str">
        <f>IF(O218=1,"",RTD("cqg.rtd",,"StudyData", "(Vol("&amp;$E$21&amp;")when  (LocalYear("&amp;$E$21&amp;")="&amp;$D$10&amp;" AND LocalMonth("&amp;$E$21&amp;")="&amp;$C$10&amp;" AND LocalDay("&amp;$E$21&amp;")="&amp;$B$10&amp;" AND LocalHour("&amp;$E$21&amp;")="&amp;F218&amp;" AND LocalMinute("&amp;$E$21&amp;")="&amp;G218&amp;"))", "Bar", "", "Close", "5", "0", "", "", "","FALSE","T"))</f>
        <v/>
      </c>
      <c r="AB218" s="115" t="str">
        <f>IF(O218=1,"",RTD("cqg.rtd",,"StudyData", "(Vol("&amp;$E$21&amp;")when  (LocalYear("&amp;$E$21&amp;")="&amp;$D$11&amp;" AND LocalMonth("&amp;$E$21&amp;")="&amp;$C$11&amp;" AND LocalDay("&amp;$E$21&amp;")="&amp;$B$11&amp;" AND LocalHour("&amp;$E$21&amp;")="&amp;F218&amp;" AND LocalMinute("&amp;$E$21&amp;")="&amp;G218&amp;"))", "Bar", "", "Close", "5", "0", "", "", "","FALSE","T"))</f>
        <v/>
      </c>
      <c r="AC218" s="116" t="str">
        <f t="shared" si="30"/>
        <v/>
      </c>
      <c r="AE218" s="115" t="str">
        <f ca="1">IF($R218=1,SUM($S$1:S218),"")</f>
        <v/>
      </c>
      <c r="AF218" s="115" t="str">
        <f ca="1">IF($R218=1,SUM($T$1:T218),"")</f>
        <v/>
      </c>
      <c r="AG218" s="115" t="str">
        <f ca="1">IF($R218=1,SUM($U$1:U218),"")</f>
        <v/>
      </c>
      <c r="AH218" s="115" t="str">
        <f ca="1">IF($R218=1,SUM($V$1:V218),"")</f>
        <v/>
      </c>
      <c r="AI218" s="115" t="str">
        <f ca="1">IF($R218=1,SUM($W$1:W218),"")</f>
        <v/>
      </c>
      <c r="AJ218" s="115" t="str">
        <f ca="1">IF($R218=1,SUM($X$1:X218),"")</f>
        <v/>
      </c>
      <c r="AK218" s="115" t="str">
        <f ca="1">IF($R218=1,SUM($Y$1:Y218),"")</f>
        <v/>
      </c>
      <c r="AL218" s="115" t="str">
        <f ca="1">IF($R218=1,SUM($Z$1:Z218),"")</f>
        <v/>
      </c>
      <c r="AM218" s="115" t="str">
        <f ca="1">IF($R218=1,SUM($AA$1:AA218),"")</f>
        <v/>
      </c>
      <c r="AN218" s="115" t="str">
        <f ca="1">IF($R218=1,SUM($AB$1:AB218),"")</f>
        <v/>
      </c>
      <c r="AO218" s="115" t="str">
        <f ca="1">IF($R218=1,SUM($AC$1:AC218),"")</f>
        <v/>
      </c>
      <c r="AQ218" s="120" t="str">
        <f t="shared" si="35"/>
        <v>25:25</v>
      </c>
    </row>
    <row r="219" spans="6:43" x14ac:dyDescent="0.3">
      <c r="F219" s="115">
        <f t="shared" si="36"/>
        <v>25</v>
      </c>
      <c r="G219" s="117">
        <f t="shared" si="31"/>
        <v>30</v>
      </c>
      <c r="H219" s="118">
        <f t="shared" si="32"/>
        <v>1.0625</v>
      </c>
      <c r="K219" s="116" t="str">
        <f xml:space="preserve"> IF(O219=1,"",RTD("cqg.rtd",,"StudyData",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/>
      </c>
      <c r="L219" s="116" t="e">
        <f>IF(K219="",NA(),RTD("cqg.rtd",,"StudyData", "(Vol("&amp;$E$12&amp;")when  (LocalYear("&amp;$E$12&amp;")="&amp;$D$1&amp;" AND LocalMonth("&amp;$E$12&amp;")="&amp;$C$1&amp;" AND LocalDay("&amp;$E$12&amp;")="&amp;$B$1&amp;" AND LocalHour("&amp;$E$12&amp;")="&amp;F219&amp;" AND LocalMinute("&amp;$E$12&amp;")="&amp;G219&amp;"))", "Bar", "", "Close", "5", "0", "", "", "","FALSE","T"))</f>
        <v>#N/A</v>
      </c>
      <c r="O219" s="115">
        <f t="shared" si="33"/>
        <v>1</v>
      </c>
      <c r="R219" s="115">
        <f t="shared" ca="1" si="34"/>
        <v>1.1829999999999798</v>
      </c>
      <c r="S219" s="115" t="str">
        <f>IF(O219=1,"",RTD("cqg.rtd",,"StudyData", "(Vol("&amp;$E$13&amp;")when  (LocalYear("&amp;$E$13&amp;")="&amp;$D$2&amp;" AND LocalMonth("&amp;$E$13&amp;")="&amp;$C$2&amp;" AND LocalDay("&amp;$E$13&amp;")="&amp;$B$2&amp;" AND LocalHour("&amp;$E$13&amp;")="&amp;F219&amp;" AND LocalMinute("&amp;$E$13&amp;")="&amp;G219&amp;"))", "Bar", "", "Close", "5", "0", "", "", "","FALSE","T"))</f>
        <v/>
      </c>
      <c r="T219" s="115" t="str">
        <f>IF(O219=1,"",RTD("cqg.rtd",,"StudyData", "(Vol("&amp;$E$14&amp;")when  (LocalYear("&amp;$E$14&amp;")="&amp;$D$3&amp;" AND LocalMonth("&amp;$E$14&amp;")="&amp;$C$3&amp;" AND LocalDay("&amp;$E$14&amp;")="&amp;$B$3&amp;" AND LocalHour("&amp;$E$14&amp;")="&amp;F219&amp;" AND LocalMinute("&amp;$E$14&amp;")="&amp;G219&amp;"))", "Bar", "", "Close", "5", "0", "", "", "","FALSE","T"))</f>
        <v/>
      </c>
      <c r="U219" s="115" t="str">
        <f>IF(O219=1,"",RTD("cqg.rtd",,"StudyData", "(Vol("&amp;$E$15&amp;")when  (LocalYear("&amp;$E$15&amp;")="&amp;$D$4&amp;" AND LocalMonth("&amp;$E$15&amp;")="&amp;$C$4&amp;" AND LocalDay("&amp;$E$15&amp;")="&amp;$B$4&amp;" AND LocalHour("&amp;$E$15&amp;")="&amp;F219&amp;" AND LocalMinute("&amp;$E$15&amp;")="&amp;G219&amp;"))", "Bar", "", "Close", "5", "0", "", "", "","FALSE","T"))</f>
        <v/>
      </c>
      <c r="V219" s="115" t="str">
        <f>IF(O219=1,"",RTD("cqg.rtd",,"StudyData", "(Vol("&amp;$E$16&amp;")when  (LocalYear("&amp;$E$16&amp;")="&amp;$D$5&amp;" AND LocalMonth("&amp;$E$16&amp;")="&amp;$C$5&amp;" AND LocalDay("&amp;$E$16&amp;")="&amp;$B$5&amp;" AND LocalHour("&amp;$E$16&amp;")="&amp;F219&amp;" AND LocalMinute("&amp;$E$16&amp;")="&amp;G219&amp;"))", "Bar", "", "Close", "5", "0", "", "", "","FALSE","T"))</f>
        <v/>
      </c>
      <c r="W219" s="115" t="str">
        <f>IF(O219=1,"",RTD("cqg.rtd",,"StudyData", "(Vol("&amp;$E$17&amp;")when  (LocalYear("&amp;$E$17&amp;")="&amp;$D$6&amp;" AND LocalMonth("&amp;$E$17&amp;")="&amp;$C$6&amp;" AND LocalDay("&amp;$E$17&amp;")="&amp;$B$6&amp;" AND LocalHour("&amp;$E$17&amp;")="&amp;F219&amp;" AND LocalMinute("&amp;$E$17&amp;")="&amp;G219&amp;"))", "Bar", "", "Close", "5", "0", "", "", "","FALSE","T"))</f>
        <v/>
      </c>
      <c r="X219" s="115" t="str">
        <f>IF(O219=1,"",RTD("cqg.rtd",,"StudyData", "(Vol("&amp;$E$18&amp;")when  (LocalYear("&amp;$E$18&amp;")="&amp;$D$7&amp;" AND LocalMonth("&amp;$E$18&amp;")="&amp;$C$7&amp;" AND LocalDay("&amp;$E$18&amp;")="&amp;$B$7&amp;" AND LocalHour("&amp;$E$18&amp;")="&amp;F219&amp;" AND LocalMinute("&amp;$E$18&amp;")="&amp;G219&amp;"))", "Bar", "", "Close", "5", "0", "", "", "","FALSE","T"))</f>
        <v/>
      </c>
      <c r="Y219" s="115" t="str">
        <f>IF(O219=1,"",RTD("cqg.rtd",,"StudyData", "(Vol("&amp;$E$19&amp;")when  (LocalYear("&amp;$E$19&amp;")="&amp;$D$8&amp;" AND LocalMonth("&amp;$E$19&amp;")="&amp;$C$8&amp;" AND LocalDay("&amp;$E$19&amp;")="&amp;$B$8&amp;" AND LocalHour("&amp;$E$19&amp;")="&amp;F219&amp;" AND LocalMinute("&amp;$E$19&amp;")="&amp;G219&amp;"))", "Bar", "", "Close", "5", "0", "", "", "","FALSE","T"))</f>
        <v/>
      </c>
      <c r="Z219" s="115" t="str">
        <f>IF(O219=1,"",RTD("cqg.rtd",,"StudyData", "(Vol("&amp;$E$20&amp;")when  (LocalYear("&amp;$E$20&amp;")="&amp;$D$9&amp;" AND LocalMonth("&amp;$E$20&amp;")="&amp;$C$9&amp;" AND LocalDay("&amp;$E$20&amp;")="&amp;$B$9&amp;" AND LocalHour("&amp;$E$20&amp;")="&amp;F219&amp;" AND LocalMinute("&amp;$E$20&amp;")="&amp;G219&amp;"))", "Bar", "", "Close", "5", "0", "", "", "","FALSE","T"))</f>
        <v/>
      </c>
      <c r="AA219" s="115" t="str">
        <f>IF(O219=1,"",RTD("cqg.rtd",,"StudyData", "(Vol("&amp;$E$21&amp;")when  (LocalYear("&amp;$E$21&amp;")="&amp;$D$10&amp;" AND LocalMonth("&amp;$E$21&amp;")="&amp;$C$10&amp;" AND LocalDay("&amp;$E$21&amp;")="&amp;$B$10&amp;" AND LocalHour("&amp;$E$21&amp;")="&amp;F219&amp;" AND LocalMinute("&amp;$E$21&amp;")="&amp;G219&amp;"))", "Bar", "", "Close", "5", "0", "", "", "","FALSE","T"))</f>
        <v/>
      </c>
      <c r="AB219" s="115" t="str">
        <f>IF(O219=1,"",RTD("cqg.rtd",,"StudyData", "(Vol("&amp;$E$21&amp;")when  (LocalYear("&amp;$E$21&amp;")="&amp;$D$11&amp;" AND LocalMonth("&amp;$E$21&amp;")="&amp;$C$11&amp;" AND LocalDay("&amp;$E$21&amp;")="&amp;$B$11&amp;" AND LocalHour("&amp;$E$21&amp;")="&amp;F219&amp;" AND LocalMinute("&amp;$E$21&amp;")="&amp;G219&amp;"))", "Bar", "", "Close", "5", "0", "", "", "","FALSE","T"))</f>
        <v/>
      </c>
      <c r="AC219" s="116" t="str">
        <f t="shared" si="30"/>
        <v/>
      </c>
      <c r="AE219" s="115" t="str">
        <f ca="1">IF($R219=1,SUM($S$1:S219),"")</f>
        <v/>
      </c>
      <c r="AF219" s="115" t="str">
        <f ca="1">IF($R219=1,SUM($T$1:T219),"")</f>
        <v/>
      </c>
      <c r="AG219" s="115" t="str">
        <f ca="1">IF($R219=1,SUM($U$1:U219),"")</f>
        <v/>
      </c>
      <c r="AH219" s="115" t="str">
        <f ca="1">IF($R219=1,SUM($V$1:V219),"")</f>
        <v/>
      </c>
      <c r="AI219" s="115" t="str">
        <f ca="1">IF($R219=1,SUM($W$1:W219),"")</f>
        <v/>
      </c>
      <c r="AJ219" s="115" t="str">
        <f ca="1">IF($R219=1,SUM($X$1:X219),"")</f>
        <v/>
      </c>
      <c r="AK219" s="115" t="str">
        <f ca="1">IF($R219=1,SUM($Y$1:Y219),"")</f>
        <v/>
      </c>
      <c r="AL219" s="115" t="str">
        <f ca="1">IF($R219=1,SUM($Z$1:Z219),"")</f>
        <v/>
      </c>
      <c r="AM219" s="115" t="str">
        <f ca="1">IF($R219=1,SUM($AA$1:AA219),"")</f>
        <v/>
      </c>
      <c r="AN219" s="115" t="str">
        <f ca="1">IF($R219=1,SUM($AB$1:AB219),"")</f>
        <v/>
      </c>
      <c r="AO219" s="115" t="str">
        <f ca="1">IF($R219=1,SUM($AC$1:AC219),"")</f>
        <v/>
      </c>
      <c r="AQ219" s="120" t="str">
        <f t="shared" si="35"/>
        <v>25:30</v>
      </c>
    </row>
    <row r="220" spans="6:43" x14ac:dyDescent="0.3">
      <c r="F220" s="115">
        <f t="shared" si="36"/>
        <v>25</v>
      </c>
      <c r="G220" s="117">
        <f t="shared" si="31"/>
        <v>35</v>
      </c>
      <c r="H220" s="118">
        <f t="shared" si="32"/>
        <v>1.0659722222222221</v>
      </c>
      <c r="K220" s="116" t="str">
        <f xml:space="preserve"> IF(O220=1,"",RTD("cqg.rtd",,"StudyData",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/>
      </c>
      <c r="L220" s="116" t="e">
        <f>IF(K220="",NA(),RTD("cqg.rtd",,"StudyData", "(Vol("&amp;$E$12&amp;")when  (LocalYear("&amp;$E$12&amp;")="&amp;$D$1&amp;" AND LocalMonth("&amp;$E$12&amp;")="&amp;$C$1&amp;" AND LocalDay("&amp;$E$12&amp;")="&amp;$B$1&amp;" AND LocalHour("&amp;$E$12&amp;")="&amp;F220&amp;" AND LocalMinute("&amp;$E$12&amp;")="&amp;G220&amp;"))", "Bar", "", "Close", "5", "0", "", "", "","FALSE","T"))</f>
        <v>#N/A</v>
      </c>
      <c r="O220" s="115">
        <f t="shared" si="33"/>
        <v>1</v>
      </c>
      <c r="R220" s="115">
        <f t="shared" ca="1" si="34"/>
        <v>1.1839999999999797</v>
      </c>
      <c r="S220" s="115" t="str">
        <f>IF(O220=1,"",RTD("cqg.rtd",,"StudyData", "(Vol("&amp;$E$13&amp;")when  (LocalYear("&amp;$E$13&amp;")="&amp;$D$2&amp;" AND LocalMonth("&amp;$E$13&amp;")="&amp;$C$2&amp;" AND LocalDay("&amp;$E$13&amp;")="&amp;$B$2&amp;" AND LocalHour("&amp;$E$13&amp;")="&amp;F220&amp;" AND LocalMinute("&amp;$E$13&amp;")="&amp;G220&amp;"))", "Bar", "", "Close", "5", "0", "", "", "","FALSE","T"))</f>
        <v/>
      </c>
      <c r="T220" s="115" t="str">
        <f>IF(O220=1,"",RTD("cqg.rtd",,"StudyData", "(Vol("&amp;$E$14&amp;")when  (LocalYear("&amp;$E$14&amp;")="&amp;$D$3&amp;" AND LocalMonth("&amp;$E$14&amp;")="&amp;$C$3&amp;" AND LocalDay("&amp;$E$14&amp;")="&amp;$B$3&amp;" AND LocalHour("&amp;$E$14&amp;")="&amp;F220&amp;" AND LocalMinute("&amp;$E$14&amp;")="&amp;G220&amp;"))", "Bar", "", "Close", "5", "0", "", "", "","FALSE","T"))</f>
        <v/>
      </c>
      <c r="U220" s="115" t="str">
        <f>IF(O220=1,"",RTD("cqg.rtd",,"StudyData", "(Vol("&amp;$E$15&amp;")when  (LocalYear("&amp;$E$15&amp;")="&amp;$D$4&amp;" AND LocalMonth("&amp;$E$15&amp;")="&amp;$C$4&amp;" AND LocalDay("&amp;$E$15&amp;")="&amp;$B$4&amp;" AND LocalHour("&amp;$E$15&amp;")="&amp;F220&amp;" AND LocalMinute("&amp;$E$15&amp;")="&amp;G220&amp;"))", "Bar", "", "Close", "5", "0", "", "", "","FALSE","T"))</f>
        <v/>
      </c>
      <c r="V220" s="115" t="str">
        <f>IF(O220=1,"",RTD("cqg.rtd",,"StudyData", "(Vol("&amp;$E$16&amp;")when  (LocalYear("&amp;$E$16&amp;")="&amp;$D$5&amp;" AND LocalMonth("&amp;$E$16&amp;")="&amp;$C$5&amp;" AND LocalDay("&amp;$E$16&amp;")="&amp;$B$5&amp;" AND LocalHour("&amp;$E$16&amp;")="&amp;F220&amp;" AND LocalMinute("&amp;$E$16&amp;")="&amp;G220&amp;"))", "Bar", "", "Close", "5", "0", "", "", "","FALSE","T"))</f>
        <v/>
      </c>
      <c r="W220" s="115" t="str">
        <f>IF(O220=1,"",RTD("cqg.rtd",,"StudyData", "(Vol("&amp;$E$17&amp;")when  (LocalYear("&amp;$E$17&amp;")="&amp;$D$6&amp;" AND LocalMonth("&amp;$E$17&amp;")="&amp;$C$6&amp;" AND LocalDay("&amp;$E$17&amp;")="&amp;$B$6&amp;" AND LocalHour("&amp;$E$17&amp;")="&amp;F220&amp;" AND LocalMinute("&amp;$E$17&amp;")="&amp;G220&amp;"))", "Bar", "", "Close", "5", "0", "", "", "","FALSE","T"))</f>
        <v/>
      </c>
      <c r="X220" s="115" t="str">
        <f>IF(O220=1,"",RTD("cqg.rtd",,"StudyData", "(Vol("&amp;$E$18&amp;")when  (LocalYear("&amp;$E$18&amp;")="&amp;$D$7&amp;" AND LocalMonth("&amp;$E$18&amp;")="&amp;$C$7&amp;" AND LocalDay("&amp;$E$18&amp;")="&amp;$B$7&amp;" AND LocalHour("&amp;$E$18&amp;")="&amp;F220&amp;" AND LocalMinute("&amp;$E$18&amp;")="&amp;G220&amp;"))", "Bar", "", "Close", "5", "0", "", "", "","FALSE","T"))</f>
        <v/>
      </c>
      <c r="Y220" s="115" t="str">
        <f>IF(O220=1,"",RTD("cqg.rtd",,"StudyData", "(Vol("&amp;$E$19&amp;")when  (LocalYear("&amp;$E$19&amp;")="&amp;$D$8&amp;" AND LocalMonth("&amp;$E$19&amp;")="&amp;$C$8&amp;" AND LocalDay("&amp;$E$19&amp;")="&amp;$B$8&amp;" AND LocalHour("&amp;$E$19&amp;")="&amp;F220&amp;" AND LocalMinute("&amp;$E$19&amp;")="&amp;G220&amp;"))", "Bar", "", "Close", "5", "0", "", "", "","FALSE","T"))</f>
        <v/>
      </c>
      <c r="Z220" s="115" t="str">
        <f>IF(O220=1,"",RTD("cqg.rtd",,"StudyData", "(Vol("&amp;$E$20&amp;")when  (LocalYear("&amp;$E$20&amp;")="&amp;$D$9&amp;" AND LocalMonth("&amp;$E$20&amp;")="&amp;$C$9&amp;" AND LocalDay("&amp;$E$20&amp;")="&amp;$B$9&amp;" AND LocalHour("&amp;$E$20&amp;")="&amp;F220&amp;" AND LocalMinute("&amp;$E$20&amp;")="&amp;G220&amp;"))", "Bar", "", "Close", "5", "0", "", "", "","FALSE","T"))</f>
        <v/>
      </c>
      <c r="AA220" s="115" t="str">
        <f>IF(O220=1,"",RTD("cqg.rtd",,"StudyData", "(Vol("&amp;$E$21&amp;")when  (LocalYear("&amp;$E$21&amp;")="&amp;$D$10&amp;" AND LocalMonth("&amp;$E$21&amp;")="&amp;$C$10&amp;" AND LocalDay("&amp;$E$21&amp;")="&amp;$B$10&amp;" AND LocalHour("&amp;$E$21&amp;")="&amp;F220&amp;" AND LocalMinute("&amp;$E$21&amp;")="&amp;G220&amp;"))", "Bar", "", "Close", "5", "0", "", "", "","FALSE","T"))</f>
        <v/>
      </c>
      <c r="AB220" s="115" t="str">
        <f>IF(O220=1,"",RTD("cqg.rtd",,"StudyData", "(Vol("&amp;$E$21&amp;")when  (LocalYear("&amp;$E$21&amp;")="&amp;$D$11&amp;" AND LocalMonth("&amp;$E$21&amp;")="&amp;$C$11&amp;" AND LocalDay("&amp;$E$21&amp;")="&amp;$B$11&amp;" AND LocalHour("&amp;$E$21&amp;")="&amp;F220&amp;" AND LocalMinute("&amp;$E$21&amp;")="&amp;G220&amp;"))", "Bar", "", "Close", "5", "0", "", "", "","FALSE","T"))</f>
        <v/>
      </c>
      <c r="AC220" s="116" t="str">
        <f t="shared" si="30"/>
        <v/>
      </c>
      <c r="AE220" s="115" t="str">
        <f ca="1">IF($R220=1,SUM($S$1:S220),"")</f>
        <v/>
      </c>
      <c r="AF220" s="115" t="str">
        <f ca="1">IF($R220=1,SUM($T$1:T220),"")</f>
        <v/>
      </c>
      <c r="AG220" s="115" t="str">
        <f ca="1">IF($R220=1,SUM($U$1:U220),"")</f>
        <v/>
      </c>
      <c r="AH220" s="115" t="str">
        <f ca="1">IF($R220=1,SUM($V$1:V220),"")</f>
        <v/>
      </c>
      <c r="AI220" s="115" t="str">
        <f ca="1">IF($R220=1,SUM($W$1:W220),"")</f>
        <v/>
      </c>
      <c r="AJ220" s="115" t="str">
        <f ca="1">IF($R220=1,SUM($X$1:X220),"")</f>
        <v/>
      </c>
      <c r="AK220" s="115" t="str">
        <f ca="1">IF($R220=1,SUM($Y$1:Y220),"")</f>
        <v/>
      </c>
      <c r="AL220" s="115" t="str">
        <f ca="1">IF($R220=1,SUM($Z$1:Z220),"")</f>
        <v/>
      </c>
      <c r="AM220" s="115" t="str">
        <f ca="1">IF($R220=1,SUM($AA$1:AA220),"")</f>
        <v/>
      </c>
      <c r="AN220" s="115" t="str">
        <f ca="1">IF($R220=1,SUM($AB$1:AB220),"")</f>
        <v/>
      </c>
      <c r="AO220" s="115" t="str">
        <f ca="1">IF($R220=1,SUM($AC$1:AC220),"")</f>
        <v/>
      </c>
      <c r="AQ220" s="120" t="str">
        <f t="shared" si="35"/>
        <v>25:35</v>
      </c>
    </row>
    <row r="221" spans="6:43" x14ac:dyDescent="0.3">
      <c r="F221" s="115">
        <f t="shared" si="36"/>
        <v>25</v>
      </c>
      <c r="G221" s="117">
        <f t="shared" si="31"/>
        <v>40</v>
      </c>
      <c r="H221" s="118">
        <f t="shared" si="32"/>
        <v>1.0694444444444444</v>
      </c>
      <c r="K221" s="116" t="str">
        <f xml:space="preserve"> IF(O221=1,"",RTD("cqg.rtd",,"StudyData",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/>
      </c>
      <c r="L221" s="116" t="e">
        <f>IF(K221="",NA(),RTD("cqg.rtd",,"StudyData", "(Vol("&amp;$E$12&amp;")when  (LocalYear("&amp;$E$12&amp;")="&amp;$D$1&amp;" AND LocalMonth("&amp;$E$12&amp;")="&amp;$C$1&amp;" AND LocalDay("&amp;$E$12&amp;")="&amp;$B$1&amp;" AND LocalHour("&amp;$E$12&amp;")="&amp;F221&amp;" AND LocalMinute("&amp;$E$12&amp;")="&amp;G221&amp;"))", "Bar", "", "Close", "5", "0", "", "", "","FALSE","T"))</f>
        <v>#N/A</v>
      </c>
      <c r="O221" s="115">
        <f t="shared" si="33"/>
        <v>1</v>
      </c>
      <c r="R221" s="115">
        <f t="shared" ca="1" si="34"/>
        <v>1.1849999999999796</v>
      </c>
      <c r="S221" s="115" t="str">
        <f>IF(O221=1,"",RTD("cqg.rtd",,"StudyData", "(Vol("&amp;$E$13&amp;")when  (LocalYear("&amp;$E$13&amp;")="&amp;$D$2&amp;" AND LocalMonth("&amp;$E$13&amp;")="&amp;$C$2&amp;" AND LocalDay("&amp;$E$13&amp;")="&amp;$B$2&amp;" AND LocalHour("&amp;$E$13&amp;")="&amp;F221&amp;" AND LocalMinute("&amp;$E$13&amp;")="&amp;G221&amp;"))", "Bar", "", "Close", "5", "0", "", "", "","FALSE","T"))</f>
        <v/>
      </c>
      <c r="T221" s="115" t="str">
        <f>IF(O221=1,"",RTD("cqg.rtd",,"StudyData", "(Vol("&amp;$E$14&amp;")when  (LocalYear("&amp;$E$14&amp;")="&amp;$D$3&amp;" AND LocalMonth("&amp;$E$14&amp;")="&amp;$C$3&amp;" AND LocalDay("&amp;$E$14&amp;")="&amp;$B$3&amp;" AND LocalHour("&amp;$E$14&amp;")="&amp;F221&amp;" AND LocalMinute("&amp;$E$14&amp;")="&amp;G221&amp;"))", "Bar", "", "Close", "5", "0", "", "", "","FALSE","T"))</f>
        <v/>
      </c>
      <c r="U221" s="115" t="str">
        <f>IF(O221=1,"",RTD("cqg.rtd",,"StudyData", "(Vol("&amp;$E$15&amp;")when  (LocalYear("&amp;$E$15&amp;")="&amp;$D$4&amp;" AND LocalMonth("&amp;$E$15&amp;")="&amp;$C$4&amp;" AND LocalDay("&amp;$E$15&amp;")="&amp;$B$4&amp;" AND LocalHour("&amp;$E$15&amp;")="&amp;F221&amp;" AND LocalMinute("&amp;$E$15&amp;")="&amp;G221&amp;"))", "Bar", "", "Close", "5", "0", "", "", "","FALSE","T"))</f>
        <v/>
      </c>
      <c r="V221" s="115" t="str">
        <f>IF(O221=1,"",RTD("cqg.rtd",,"StudyData", "(Vol("&amp;$E$16&amp;")when  (LocalYear("&amp;$E$16&amp;")="&amp;$D$5&amp;" AND LocalMonth("&amp;$E$16&amp;")="&amp;$C$5&amp;" AND LocalDay("&amp;$E$16&amp;")="&amp;$B$5&amp;" AND LocalHour("&amp;$E$16&amp;")="&amp;F221&amp;" AND LocalMinute("&amp;$E$16&amp;")="&amp;G221&amp;"))", "Bar", "", "Close", "5", "0", "", "", "","FALSE","T"))</f>
        <v/>
      </c>
      <c r="W221" s="115" t="str">
        <f>IF(O221=1,"",RTD("cqg.rtd",,"StudyData", "(Vol("&amp;$E$17&amp;")when  (LocalYear("&amp;$E$17&amp;")="&amp;$D$6&amp;" AND LocalMonth("&amp;$E$17&amp;")="&amp;$C$6&amp;" AND LocalDay("&amp;$E$17&amp;")="&amp;$B$6&amp;" AND LocalHour("&amp;$E$17&amp;")="&amp;F221&amp;" AND LocalMinute("&amp;$E$17&amp;")="&amp;G221&amp;"))", "Bar", "", "Close", "5", "0", "", "", "","FALSE","T"))</f>
        <v/>
      </c>
      <c r="X221" s="115" t="str">
        <f>IF(O221=1,"",RTD("cqg.rtd",,"StudyData", "(Vol("&amp;$E$18&amp;")when  (LocalYear("&amp;$E$18&amp;")="&amp;$D$7&amp;" AND LocalMonth("&amp;$E$18&amp;")="&amp;$C$7&amp;" AND LocalDay("&amp;$E$18&amp;")="&amp;$B$7&amp;" AND LocalHour("&amp;$E$18&amp;")="&amp;F221&amp;" AND LocalMinute("&amp;$E$18&amp;")="&amp;G221&amp;"))", "Bar", "", "Close", "5", "0", "", "", "","FALSE","T"))</f>
        <v/>
      </c>
      <c r="Y221" s="115" t="str">
        <f>IF(O221=1,"",RTD("cqg.rtd",,"StudyData", "(Vol("&amp;$E$19&amp;")when  (LocalYear("&amp;$E$19&amp;")="&amp;$D$8&amp;" AND LocalMonth("&amp;$E$19&amp;")="&amp;$C$8&amp;" AND LocalDay("&amp;$E$19&amp;")="&amp;$B$8&amp;" AND LocalHour("&amp;$E$19&amp;")="&amp;F221&amp;" AND LocalMinute("&amp;$E$19&amp;")="&amp;G221&amp;"))", "Bar", "", "Close", "5", "0", "", "", "","FALSE","T"))</f>
        <v/>
      </c>
      <c r="Z221" s="115" t="str">
        <f>IF(O221=1,"",RTD("cqg.rtd",,"StudyData", "(Vol("&amp;$E$20&amp;")when  (LocalYear("&amp;$E$20&amp;")="&amp;$D$9&amp;" AND LocalMonth("&amp;$E$20&amp;")="&amp;$C$9&amp;" AND LocalDay("&amp;$E$20&amp;")="&amp;$B$9&amp;" AND LocalHour("&amp;$E$20&amp;")="&amp;F221&amp;" AND LocalMinute("&amp;$E$20&amp;")="&amp;G221&amp;"))", "Bar", "", "Close", "5", "0", "", "", "","FALSE","T"))</f>
        <v/>
      </c>
      <c r="AA221" s="115" t="str">
        <f>IF(O221=1,"",RTD("cqg.rtd",,"StudyData", "(Vol("&amp;$E$21&amp;")when  (LocalYear("&amp;$E$21&amp;")="&amp;$D$10&amp;" AND LocalMonth("&amp;$E$21&amp;")="&amp;$C$10&amp;" AND LocalDay("&amp;$E$21&amp;")="&amp;$B$10&amp;" AND LocalHour("&amp;$E$21&amp;")="&amp;F221&amp;" AND LocalMinute("&amp;$E$21&amp;")="&amp;G221&amp;"))", "Bar", "", "Close", "5", "0", "", "", "","FALSE","T"))</f>
        <v/>
      </c>
      <c r="AB221" s="115" t="str">
        <f>IF(O221=1,"",RTD("cqg.rtd",,"StudyData", "(Vol("&amp;$E$21&amp;")when  (LocalYear("&amp;$E$21&amp;")="&amp;$D$11&amp;" AND LocalMonth("&amp;$E$21&amp;")="&amp;$C$11&amp;" AND LocalDay("&amp;$E$21&amp;")="&amp;$B$11&amp;" AND LocalHour("&amp;$E$21&amp;")="&amp;F221&amp;" AND LocalMinute("&amp;$E$21&amp;")="&amp;G221&amp;"))", "Bar", "", "Close", "5", "0", "", "", "","FALSE","T"))</f>
        <v/>
      </c>
      <c r="AC221" s="116" t="str">
        <f t="shared" si="30"/>
        <v/>
      </c>
      <c r="AE221" s="115" t="str">
        <f ca="1">IF($R221=1,SUM($S$1:S221),"")</f>
        <v/>
      </c>
      <c r="AF221" s="115" t="str">
        <f ca="1">IF($R221=1,SUM($T$1:T221),"")</f>
        <v/>
      </c>
      <c r="AG221" s="115" t="str">
        <f ca="1">IF($R221=1,SUM($U$1:U221),"")</f>
        <v/>
      </c>
      <c r="AH221" s="115" t="str">
        <f ca="1">IF($R221=1,SUM($V$1:V221),"")</f>
        <v/>
      </c>
      <c r="AI221" s="115" t="str">
        <f ca="1">IF($R221=1,SUM($W$1:W221),"")</f>
        <v/>
      </c>
      <c r="AJ221" s="115" t="str">
        <f ca="1">IF($R221=1,SUM($X$1:X221),"")</f>
        <v/>
      </c>
      <c r="AK221" s="115" t="str">
        <f ca="1">IF($R221=1,SUM($Y$1:Y221),"")</f>
        <v/>
      </c>
      <c r="AL221" s="115" t="str">
        <f ca="1">IF($R221=1,SUM($Z$1:Z221),"")</f>
        <v/>
      </c>
      <c r="AM221" s="115" t="str">
        <f ca="1">IF($R221=1,SUM($AA$1:AA221),"")</f>
        <v/>
      </c>
      <c r="AN221" s="115" t="str">
        <f ca="1">IF($R221=1,SUM($AB$1:AB221),"")</f>
        <v/>
      </c>
      <c r="AO221" s="115" t="str">
        <f ca="1">IF($R221=1,SUM($AC$1:AC221),"")</f>
        <v/>
      </c>
      <c r="AQ221" s="120" t="str">
        <f t="shared" si="35"/>
        <v>25:40</v>
      </c>
    </row>
    <row r="222" spans="6:43" x14ac:dyDescent="0.3">
      <c r="F222" s="115">
        <f t="shared" si="36"/>
        <v>25</v>
      </c>
      <c r="G222" s="117">
        <f t="shared" si="31"/>
        <v>45</v>
      </c>
      <c r="H222" s="118">
        <f t="shared" si="32"/>
        <v>1.0729166666666667</v>
      </c>
      <c r="K222" s="116" t="str">
        <f xml:space="preserve"> IF(O222=1,"",RTD("cqg.rtd",,"StudyData",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/>
      </c>
      <c r="L222" s="116" t="e">
        <f>IF(K222="",NA(),RTD("cqg.rtd",,"StudyData", "(Vol("&amp;$E$12&amp;")when  (LocalYear("&amp;$E$12&amp;")="&amp;$D$1&amp;" AND LocalMonth("&amp;$E$12&amp;")="&amp;$C$1&amp;" AND LocalDay("&amp;$E$12&amp;")="&amp;$B$1&amp;" AND LocalHour("&amp;$E$12&amp;")="&amp;F222&amp;" AND LocalMinute("&amp;$E$12&amp;")="&amp;G222&amp;"))", "Bar", "", "Close", "5", "0", "", "", "","FALSE","T"))</f>
        <v>#N/A</v>
      </c>
      <c r="O222" s="115">
        <f t="shared" si="33"/>
        <v>1</v>
      </c>
      <c r="R222" s="115">
        <f t="shared" ca="1" si="34"/>
        <v>1.1859999999999795</v>
      </c>
      <c r="S222" s="115" t="str">
        <f>IF(O222=1,"",RTD("cqg.rtd",,"StudyData", "(Vol("&amp;$E$13&amp;")when  (LocalYear("&amp;$E$13&amp;")="&amp;$D$2&amp;" AND LocalMonth("&amp;$E$13&amp;")="&amp;$C$2&amp;" AND LocalDay("&amp;$E$13&amp;")="&amp;$B$2&amp;" AND LocalHour("&amp;$E$13&amp;")="&amp;F222&amp;" AND LocalMinute("&amp;$E$13&amp;")="&amp;G222&amp;"))", "Bar", "", "Close", "5", "0", "", "", "","FALSE","T"))</f>
        <v/>
      </c>
      <c r="T222" s="115" t="str">
        <f>IF(O222=1,"",RTD("cqg.rtd",,"StudyData", "(Vol("&amp;$E$14&amp;")when  (LocalYear("&amp;$E$14&amp;")="&amp;$D$3&amp;" AND LocalMonth("&amp;$E$14&amp;")="&amp;$C$3&amp;" AND LocalDay("&amp;$E$14&amp;")="&amp;$B$3&amp;" AND LocalHour("&amp;$E$14&amp;")="&amp;F222&amp;" AND LocalMinute("&amp;$E$14&amp;")="&amp;G222&amp;"))", "Bar", "", "Close", "5", "0", "", "", "","FALSE","T"))</f>
        <v/>
      </c>
      <c r="U222" s="115" t="str">
        <f>IF(O222=1,"",RTD("cqg.rtd",,"StudyData", "(Vol("&amp;$E$15&amp;")when  (LocalYear("&amp;$E$15&amp;")="&amp;$D$4&amp;" AND LocalMonth("&amp;$E$15&amp;")="&amp;$C$4&amp;" AND LocalDay("&amp;$E$15&amp;")="&amp;$B$4&amp;" AND LocalHour("&amp;$E$15&amp;")="&amp;F222&amp;" AND LocalMinute("&amp;$E$15&amp;")="&amp;G222&amp;"))", "Bar", "", "Close", "5", "0", "", "", "","FALSE","T"))</f>
        <v/>
      </c>
      <c r="V222" s="115" t="str">
        <f>IF(O222=1,"",RTD("cqg.rtd",,"StudyData", "(Vol("&amp;$E$16&amp;")when  (LocalYear("&amp;$E$16&amp;")="&amp;$D$5&amp;" AND LocalMonth("&amp;$E$16&amp;")="&amp;$C$5&amp;" AND LocalDay("&amp;$E$16&amp;")="&amp;$B$5&amp;" AND LocalHour("&amp;$E$16&amp;")="&amp;F222&amp;" AND LocalMinute("&amp;$E$16&amp;")="&amp;G222&amp;"))", "Bar", "", "Close", "5", "0", "", "", "","FALSE","T"))</f>
        <v/>
      </c>
      <c r="W222" s="115" t="str">
        <f>IF(O222=1,"",RTD("cqg.rtd",,"StudyData", "(Vol("&amp;$E$17&amp;")when  (LocalYear("&amp;$E$17&amp;")="&amp;$D$6&amp;" AND LocalMonth("&amp;$E$17&amp;")="&amp;$C$6&amp;" AND LocalDay("&amp;$E$17&amp;")="&amp;$B$6&amp;" AND LocalHour("&amp;$E$17&amp;")="&amp;F222&amp;" AND LocalMinute("&amp;$E$17&amp;")="&amp;G222&amp;"))", "Bar", "", "Close", "5", "0", "", "", "","FALSE","T"))</f>
        <v/>
      </c>
      <c r="X222" s="115" t="str">
        <f>IF(O222=1,"",RTD("cqg.rtd",,"StudyData", "(Vol("&amp;$E$18&amp;")when  (LocalYear("&amp;$E$18&amp;")="&amp;$D$7&amp;" AND LocalMonth("&amp;$E$18&amp;")="&amp;$C$7&amp;" AND LocalDay("&amp;$E$18&amp;")="&amp;$B$7&amp;" AND LocalHour("&amp;$E$18&amp;")="&amp;F222&amp;" AND LocalMinute("&amp;$E$18&amp;")="&amp;G222&amp;"))", "Bar", "", "Close", "5", "0", "", "", "","FALSE","T"))</f>
        <v/>
      </c>
      <c r="Y222" s="115" t="str">
        <f>IF(O222=1,"",RTD("cqg.rtd",,"StudyData", "(Vol("&amp;$E$19&amp;")when  (LocalYear("&amp;$E$19&amp;")="&amp;$D$8&amp;" AND LocalMonth("&amp;$E$19&amp;")="&amp;$C$8&amp;" AND LocalDay("&amp;$E$19&amp;")="&amp;$B$8&amp;" AND LocalHour("&amp;$E$19&amp;")="&amp;F222&amp;" AND LocalMinute("&amp;$E$19&amp;")="&amp;G222&amp;"))", "Bar", "", "Close", "5", "0", "", "", "","FALSE","T"))</f>
        <v/>
      </c>
      <c r="Z222" s="115" t="str">
        <f>IF(O222=1,"",RTD("cqg.rtd",,"StudyData", "(Vol("&amp;$E$20&amp;")when  (LocalYear("&amp;$E$20&amp;")="&amp;$D$9&amp;" AND LocalMonth("&amp;$E$20&amp;")="&amp;$C$9&amp;" AND LocalDay("&amp;$E$20&amp;")="&amp;$B$9&amp;" AND LocalHour("&amp;$E$20&amp;")="&amp;F222&amp;" AND LocalMinute("&amp;$E$20&amp;")="&amp;G222&amp;"))", "Bar", "", "Close", "5", "0", "", "", "","FALSE","T"))</f>
        <v/>
      </c>
      <c r="AA222" s="115" t="str">
        <f>IF(O222=1,"",RTD("cqg.rtd",,"StudyData", "(Vol("&amp;$E$21&amp;")when  (LocalYear("&amp;$E$21&amp;")="&amp;$D$10&amp;" AND LocalMonth("&amp;$E$21&amp;")="&amp;$C$10&amp;" AND LocalDay("&amp;$E$21&amp;")="&amp;$B$10&amp;" AND LocalHour("&amp;$E$21&amp;")="&amp;F222&amp;" AND LocalMinute("&amp;$E$21&amp;")="&amp;G222&amp;"))", "Bar", "", "Close", "5", "0", "", "", "","FALSE","T"))</f>
        <v/>
      </c>
      <c r="AB222" s="115" t="str">
        <f>IF(O222=1,"",RTD("cqg.rtd",,"StudyData", "(Vol("&amp;$E$21&amp;")when  (LocalYear("&amp;$E$21&amp;")="&amp;$D$11&amp;" AND LocalMonth("&amp;$E$21&amp;")="&amp;$C$11&amp;" AND LocalDay("&amp;$E$21&amp;")="&amp;$B$11&amp;" AND LocalHour("&amp;$E$21&amp;")="&amp;F222&amp;" AND LocalMinute("&amp;$E$21&amp;")="&amp;G222&amp;"))", "Bar", "", "Close", "5", "0", "", "", "","FALSE","T"))</f>
        <v/>
      </c>
      <c r="AC222" s="116" t="str">
        <f t="shared" si="30"/>
        <v/>
      </c>
      <c r="AE222" s="115" t="str">
        <f ca="1">IF($R222=1,SUM($S$1:S222),"")</f>
        <v/>
      </c>
      <c r="AF222" s="115" t="str">
        <f ca="1">IF($R222=1,SUM($T$1:T222),"")</f>
        <v/>
      </c>
      <c r="AG222" s="115" t="str">
        <f ca="1">IF($R222=1,SUM($U$1:U222),"")</f>
        <v/>
      </c>
      <c r="AH222" s="115" t="str">
        <f ca="1">IF($R222=1,SUM($V$1:V222),"")</f>
        <v/>
      </c>
      <c r="AI222" s="115" t="str">
        <f ca="1">IF($R222=1,SUM($W$1:W222),"")</f>
        <v/>
      </c>
      <c r="AJ222" s="115" t="str">
        <f ca="1">IF($R222=1,SUM($X$1:X222),"")</f>
        <v/>
      </c>
      <c r="AK222" s="115" t="str">
        <f ca="1">IF($R222=1,SUM($Y$1:Y222),"")</f>
        <v/>
      </c>
      <c r="AL222" s="115" t="str">
        <f ca="1">IF($R222=1,SUM($Z$1:Z222),"")</f>
        <v/>
      </c>
      <c r="AM222" s="115" t="str">
        <f ca="1">IF($R222=1,SUM($AA$1:AA222),"")</f>
        <v/>
      </c>
      <c r="AN222" s="115" t="str">
        <f ca="1">IF($R222=1,SUM($AB$1:AB222),"")</f>
        <v/>
      </c>
      <c r="AO222" s="115" t="str">
        <f ca="1">IF($R222=1,SUM($AC$1:AC222),"")</f>
        <v/>
      </c>
      <c r="AQ222" s="120" t="str">
        <f t="shared" si="35"/>
        <v>25:45</v>
      </c>
    </row>
    <row r="223" spans="6:43" x14ac:dyDescent="0.3">
      <c r="F223" s="115">
        <f t="shared" si="36"/>
        <v>25</v>
      </c>
      <c r="G223" s="117">
        <f t="shared" si="31"/>
        <v>50</v>
      </c>
      <c r="H223" s="118">
        <f t="shared" si="32"/>
        <v>1.0763888888888888</v>
      </c>
      <c r="K223" s="116" t="str">
        <f xml:space="preserve"> IF(O223=1,"",RTD("cqg.rtd",,"StudyData",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/>
      </c>
      <c r="L223" s="116" t="e">
        <f>IF(K223="",NA(),RTD("cqg.rtd",,"StudyData", "(Vol("&amp;$E$12&amp;")when  (LocalYear("&amp;$E$12&amp;")="&amp;$D$1&amp;" AND LocalMonth("&amp;$E$12&amp;")="&amp;$C$1&amp;" AND LocalDay("&amp;$E$12&amp;")="&amp;$B$1&amp;" AND LocalHour("&amp;$E$12&amp;")="&amp;F223&amp;" AND LocalMinute("&amp;$E$12&amp;")="&amp;G223&amp;"))", "Bar", "", "Close", "5", "0", "", "", "","FALSE","T"))</f>
        <v>#N/A</v>
      </c>
      <c r="O223" s="115">
        <f t="shared" si="33"/>
        <v>1</v>
      </c>
      <c r="R223" s="115">
        <f t="shared" ca="1" si="34"/>
        <v>1.1869999999999794</v>
      </c>
      <c r="S223" s="115" t="str">
        <f>IF(O223=1,"",RTD("cqg.rtd",,"StudyData", "(Vol("&amp;$E$13&amp;")when  (LocalYear("&amp;$E$13&amp;")="&amp;$D$2&amp;" AND LocalMonth("&amp;$E$13&amp;")="&amp;$C$2&amp;" AND LocalDay("&amp;$E$13&amp;")="&amp;$B$2&amp;" AND LocalHour("&amp;$E$13&amp;")="&amp;F223&amp;" AND LocalMinute("&amp;$E$13&amp;")="&amp;G223&amp;"))", "Bar", "", "Close", "5", "0", "", "", "","FALSE","T"))</f>
        <v/>
      </c>
      <c r="T223" s="115" t="str">
        <f>IF(O223=1,"",RTD("cqg.rtd",,"StudyData", "(Vol("&amp;$E$14&amp;")when  (LocalYear("&amp;$E$14&amp;")="&amp;$D$3&amp;" AND LocalMonth("&amp;$E$14&amp;")="&amp;$C$3&amp;" AND LocalDay("&amp;$E$14&amp;")="&amp;$B$3&amp;" AND LocalHour("&amp;$E$14&amp;")="&amp;F223&amp;" AND LocalMinute("&amp;$E$14&amp;")="&amp;G223&amp;"))", "Bar", "", "Close", "5", "0", "", "", "","FALSE","T"))</f>
        <v/>
      </c>
      <c r="U223" s="115" t="str">
        <f>IF(O223=1,"",RTD("cqg.rtd",,"StudyData", "(Vol("&amp;$E$15&amp;")when  (LocalYear("&amp;$E$15&amp;")="&amp;$D$4&amp;" AND LocalMonth("&amp;$E$15&amp;")="&amp;$C$4&amp;" AND LocalDay("&amp;$E$15&amp;")="&amp;$B$4&amp;" AND LocalHour("&amp;$E$15&amp;")="&amp;F223&amp;" AND LocalMinute("&amp;$E$15&amp;")="&amp;G223&amp;"))", "Bar", "", "Close", "5", "0", "", "", "","FALSE","T"))</f>
        <v/>
      </c>
      <c r="V223" s="115" t="str">
        <f>IF(O223=1,"",RTD("cqg.rtd",,"StudyData", "(Vol("&amp;$E$16&amp;")when  (LocalYear("&amp;$E$16&amp;")="&amp;$D$5&amp;" AND LocalMonth("&amp;$E$16&amp;")="&amp;$C$5&amp;" AND LocalDay("&amp;$E$16&amp;")="&amp;$B$5&amp;" AND LocalHour("&amp;$E$16&amp;")="&amp;F223&amp;" AND LocalMinute("&amp;$E$16&amp;")="&amp;G223&amp;"))", "Bar", "", "Close", "5", "0", "", "", "","FALSE","T"))</f>
        <v/>
      </c>
      <c r="W223" s="115" t="str">
        <f>IF(O223=1,"",RTD("cqg.rtd",,"StudyData", "(Vol("&amp;$E$17&amp;")when  (LocalYear("&amp;$E$17&amp;")="&amp;$D$6&amp;" AND LocalMonth("&amp;$E$17&amp;")="&amp;$C$6&amp;" AND LocalDay("&amp;$E$17&amp;")="&amp;$B$6&amp;" AND LocalHour("&amp;$E$17&amp;")="&amp;F223&amp;" AND LocalMinute("&amp;$E$17&amp;")="&amp;G223&amp;"))", "Bar", "", "Close", "5", "0", "", "", "","FALSE","T"))</f>
        <v/>
      </c>
      <c r="X223" s="115" t="str">
        <f>IF(O223=1,"",RTD("cqg.rtd",,"StudyData", "(Vol("&amp;$E$18&amp;")when  (LocalYear("&amp;$E$18&amp;")="&amp;$D$7&amp;" AND LocalMonth("&amp;$E$18&amp;")="&amp;$C$7&amp;" AND LocalDay("&amp;$E$18&amp;")="&amp;$B$7&amp;" AND LocalHour("&amp;$E$18&amp;")="&amp;F223&amp;" AND LocalMinute("&amp;$E$18&amp;")="&amp;G223&amp;"))", "Bar", "", "Close", "5", "0", "", "", "","FALSE","T"))</f>
        <v/>
      </c>
      <c r="Y223" s="115" t="str">
        <f>IF(O223=1,"",RTD("cqg.rtd",,"StudyData", "(Vol("&amp;$E$19&amp;")when  (LocalYear("&amp;$E$19&amp;")="&amp;$D$8&amp;" AND LocalMonth("&amp;$E$19&amp;")="&amp;$C$8&amp;" AND LocalDay("&amp;$E$19&amp;")="&amp;$B$8&amp;" AND LocalHour("&amp;$E$19&amp;")="&amp;F223&amp;" AND LocalMinute("&amp;$E$19&amp;")="&amp;G223&amp;"))", "Bar", "", "Close", "5", "0", "", "", "","FALSE","T"))</f>
        <v/>
      </c>
      <c r="Z223" s="115" t="str">
        <f>IF(O223=1,"",RTD("cqg.rtd",,"StudyData", "(Vol("&amp;$E$20&amp;")when  (LocalYear("&amp;$E$20&amp;")="&amp;$D$9&amp;" AND LocalMonth("&amp;$E$20&amp;")="&amp;$C$9&amp;" AND LocalDay("&amp;$E$20&amp;")="&amp;$B$9&amp;" AND LocalHour("&amp;$E$20&amp;")="&amp;F223&amp;" AND LocalMinute("&amp;$E$20&amp;")="&amp;G223&amp;"))", "Bar", "", "Close", "5", "0", "", "", "","FALSE","T"))</f>
        <v/>
      </c>
      <c r="AA223" s="115" t="str">
        <f>IF(O223=1,"",RTD("cqg.rtd",,"StudyData", "(Vol("&amp;$E$21&amp;")when  (LocalYear("&amp;$E$21&amp;")="&amp;$D$10&amp;" AND LocalMonth("&amp;$E$21&amp;")="&amp;$C$10&amp;" AND LocalDay("&amp;$E$21&amp;")="&amp;$B$10&amp;" AND LocalHour("&amp;$E$21&amp;")="&amp;F223&amp;" AND LocalMinute("&amp;$E$21&amp;")="&amp;G223&amp;"))", "Bar", "", "Close", "5", "0", "", "", "","FALSE","T"))</f>
        <v/>
      </c>
      <c r="AB223" s="115" t="str">
        <f>IF(O223=1,"",RTD("cqg.rtd",,"StudyData", "(Vol("&amp;$E$21&amp;")when  (LocalYear("&amp;$E$21&amp;")="&amp;$D$11&amp;" AND LocalMonth("&amp;$E$21&amp;")="&amp;$C$11&amp;" AND LocalDay("&amp;$E$21&amp;")="&amp;$B$11&amp;" AND LocalHour("&amp;$E$21&amp;")="&amp;F223&amp;" AND LocalMinute("&amp;$E$21&amp;")="&amp;G223&amp;"))", "Bar", "", "Close", "5", "0", "", "", "","FALSE","T"))</f>
        <v/>
      </c>
      <c r="AC223" s="116" t="str">
        <f t="shared" si="30"/>
        <v/>
      </c>
      <c r="AE223" s="115" t="str">
        <f ca="1">IF($R223=1,SUM($S$1:S223),"")</f>
        <v/>
      </c>
      <c r="AF223" s="115" t="str">
        <f ca="1">IF($R223=1,SUM($T$1:T223),"")</f>
        <v/>
      </c>
      <c r="AG223" s="115" t="str">
        <f ca="1">IF($R223=1,SUM($U$1:U223),"")</f>
        <v/>
      </c>
      <c r="AH223" s="115" t="str">
        <f ca="1">IF($R223=1,SUM($V$1:V223),"")</f>
        <v/>
      </c>
      <c r="AI223" s="115" t="str">
        <f ca="1">IF($R223=1,SUM($W$1:W223),"")</f>
        <v/>
      </c>
      <c r="AJ223" s="115" t="str">
        <f ca="1">IF($R223=1,SUM($X$1:X223),"")</f>
        <v/>
      </c>
      <c r="AK223" s="115" t="str">
        <f ca="1">IF($R223=1,SUM($Y$1:Y223),"")</f>
        <v/>
      </c>
      <c r="AL223" s="115" t="str">
        <f ca="1">IF($R223=1,SUM($Z$1:Z223),"")</f>
        <v/>
      </c>
      <c r="AM223" s="115" t="str">
        <f ca="1">IF($R223=1,SUM($AA$1:AA223),"")</f>
        <v/>
      </c>
      <c r="AN223" s="115" t="str">
        <f ca="1">IF($R223=1,SUM($AB$1:AB223),"")</f>
        <v/>
      </c>
      <c r="AO223" s="115" t="str">
        <f ca="1">IF($R223=1,SUM($AC$1:AC223),"")</f>
        <v/>
      </c>
      <c r="AQ223" s="120" t="str">
        <f t="shared" si="35"/>
        <v>25:50</v>
      </c>
    </row>
    <row r="224" spans="6:43" x14ac:dyDescent="0.3">
      <c r="F224" s="115">
        <f t="shared" si="36"/>
        <v>25</v>
      </c>
      <c r="G224" s="117">
        <f t="shared" si="31"/>
        <v>55</v>
      </c>
      <c r="H224" s="118">
        <f t="shared" si="32"/>
        <v>1.0798611111111112</v>
      </c>
      <c r="K224" s="116" t="str">
        <f xml:space="preserve"> IF(O224=1,"",RTD("cqg.rtd",,"StudyData",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/>
      </c>
      <c r="L224" s="116" t="e">
        <f>IF(K224="",NA(),RTD("cqg.rtd",,"StudyData", "(Vol("&amp;$E$12&amp;")when  (LocalYear("&amp;$E$12&amp;")="&amp;$D$1&amp;" AND LocalMonth("&amp;$E$12&amp;")="&amp;$C$1&amp;" AND LocalDay("&amp;$E$12&amp;")="&amp;$B$1&amp;" AND LocalHour("&amp;$E$12&amp;")="&amp;F224&amp;" AND LocalMinute("&amp;$E$12&amp;")="&amp;G224&amp;"))", "Bar", "", "Close", "5", "0", "", "", "","FALSE","T"))</f>
        <v>#N/A</v>
      </c>
      <c r="O224" s="115">
        <f t="shared" si="33"/>
        <v>1</v>
      </c>
      <c r="R224" s="115">
        <f t="shared" ca="1" si="34"/>
        <v>1.1879999999999793</v>
      </c>
      <c r="S224" s="115" t="str">
        <f>IF(O224=1,"",RTD("cqg.rtd",,"StudyData", "(Vol("&amp;$E$13&amp;")when  (LocalYear("&amp;$E$13&amp;")="&amp;$D$2&amp;" AND LocalMonth("&amp;$E$13&amp;")="&amp;$C$2&amp;" AND LocalDay("&amp;$E$13&amp;")="&amp;$B$2&amp;" AND LocalHour("&amp;$E$13&amp;")="&amp;F224&amp;" AND LocalMinute("&amp;$E$13&amp;")="&amp;G224&amp;"))", "Bar", "", "Close", "5", "0", "", "", "","FALSE","T"))</f>
        <v/>
      </c>
      <c r="T224" s="115" t="str">
        <f>IF(O224=1,"",RTD("cqg.rtd",,"StudyData", "(Vol("&amp;$E$14&amp;")when  (LocalYear("&amp;$E$14&amp;")="&amp;$D$3&amp;" AND LocalMonth("&amp;$E$14&amp;")="&amp;$C$3&amp;" AND LocalDay("&amp;$E$14&amp;")="&amp;$B$3&amp;" AND LocalHour("&amp;$E$14&amp;")="&amp;F224&amp;" AND LocalMinute("&amp;$E$14&amp;")="&amp;G224&amp;"))", "Bar", "", "Close", "5", "0", "", "", "","FALSE","T"))</f>
        <v/>
      </c>
      <c r="U224" s="115" t="str">
        <f>IF(O224=1,"",RTD("cqg.rtd",,"StudyData", "(Vol("&amp;$E$15&amp;")when  (LocalYear("&amp;$E$15&amp;")="&amp;$D$4&amp;" AND LocalMonth("&amp;$E$15&amp;")="&amp;$C$4&amp;" AND LocalDay("&amp;$E$15&amp;")="&amp;$B$4&amp;" AND LocalHour("&amp;$E$15&amp;")="&amp;F224&amp;" AND LocalMinute("&amp;$E$15&amp;")="&amp;G224&amp;"))", "Bar", "", "Close", "5", "0", "", "", "","FALSE","T"))</f>
        <v/>
      </c>
      <c r="V224" s="115" t="str">
        <f>IF(O224=1,"",RTD("cqg.rtd",,"StudyData", "(Vol("&amp;$E$16&amp;")when  (LocalYear("&amp;$E$16&amp;")="&amp;$D$5&amp;" AND LocalMonth("&amp;$E$16&amp;")="&amp;$C$5&amp;" AND LocalDay("&amp;$E$16&amp;")="&amp;$B$5&amp;" AND LocalHour("&amp;$E$16&amp;")="&amp;F224&amp;" AND LocalMinute("&amp;$E$16&amp;")="&amp;G224&amp;"))", "Bar", "", "Close", "5", "0", "", "", "","FALSE","T"))</f>
        <v/>
      </c>
      <c r="W224" s="115" t="str">
        <f>IF(O224=1,"",RTD("cqg.rtd",,"StudyData", "(Vol("&amp;$E$17&amp;")when  (LocalYear("&amp;$E$17&amp;")="&amp;$D$6&amp;" AND LocalMonth("&amp;$E$17&amp;")="&amp;$C$6&amp;" AND LocalDay("&amp;$E$17&amp;")="&amp;$B$6&amp;" AND LocalHour("&amp;$E$17&amp;")="&amp;F224&amp;" AND LocalMinute("&amp;$E$17&amp;")="&amp;G224&amp;"))", "Bar", "", "Close", "5", "0", "", "", "","FALSE","T"))</f>
        <v/>
      </c>
      <c r="X224" s="115" t="str">
        <f>IF(O224=1,"",RTD("cqg.rtd",,"StudyData", "(Vol("&amp;$E$18&amp;")when  (LocalYear("&amp;$E$18&amp;")="&amp;$D$7&amp;" AND LocalMonth("&amp;$E$18&amp;")="&amp;$C$7&amp;" AND LocalDay("&amp;$E$18&amp;")="&amp;$B$7&amp;" AND LocalHour("&amp;$E$18&amp;")="&amp;F224&amp;" AND LocalMinute("&amp;$E$18&amp;")="&amp;G224&amp;"))", "Bar", "", "Close", "5", "0", "", "", "","FALSE","T"))</f>
        <v/>
      </c>
      <c r="Y224" s="115" t="str">
        <f>IF(O224=1,"",RTD("cqg.rtd",,"StudyData", "(Vol("&amp;$E$19&amp;")when  (LocalYear("&amp;$E$19&amp;")="&amp;$D$8&amp;" AND LocalMonth("&amp;$E$19&amp;")="&amp;$C$8&amp;" AND LocalDay("&amp;$E$19&amp;")="&amp;$B$8&amp;" AND LocalHour("&amp;$E$19&amp;")="&amp;F224&amp;" AND LocalMinute("&amp;$E$19&amp;")="&amp;G224&amp;"))", "Bar", "", "Close", "5", "0", "", "", "","FALSE","T"))</f>
        <v/>
      </c>
      <c r="Z224" s="115" t="str">
        <f>IF(O224=1,"",RTD("cqg.rtd",,"StudyData", "(Vol("&amp;$E$20&amp;")when  (LocalYear("&amp;$E$20&amp;")="&amp;$D$9&amp;" AND LocalMonth("&amp;$E$20&amp;")="&amp;$C$9&amp;" AND LocalDay("&amp;$E$20&amp;")="&amp;$B$9&amp;" AND LocalHour("&amp;$E$20&amp;")="&amp;F224&amp;" AND LocalMinute("&amp;$E$20&amp;")="&amp;G224&amp;"))", "Bar", "", "Close", "5", "0", "", "", "","FALSE","T"))</f>
        <v/>
      </c>
      <c r="AA224" s="115" t="str">
        <f>IF(O224=1,"",RTD("cqg.rtd",,"StudyData", "(Vol("&amp;$E$21&amp;")when  (LocalYear("&amp;$E$21&amp;")="&amp;$D$10&amp;" AND LocalMonth("&amp;$E$21&amp;")="&amp;$C$10&amp;" AND LocalDay("&amp;$E$21&amp;")="&amp;$B$10&amp;" AND LocalHour("&amp;$E$21&amp;")="&amp;F224&amp;" AND LocalMinute("&amp;$E$21&amp;")="&amp;G224&amp;"))", "Bar", "", "Close", "5", "0", "", "", "","FALSE","T"))</f>
        <v/>
      </c>
      <c r="AB224" s="115" t="str">
        <f>IF(O224=1,"",RTD("cqg.rtd",,"StudyData", "(Vol("&amp;$E$21&amp;")when  (LocalYear("&amp;$E$21&amp;")="&amp;$D$11&amp;" AND LocalMonth("&amp;$E$21&amp;")="&amp;$C$11&amp;" AND LocalDay("&amp;$E$21&amp;")="&amp;$B$11&amp;" AND LocalHour("&amp;$E$21&amp;")="&amp;F224&amp;" AND LocalMinute("&amp;$E$21&amp;")="&amp;G224&amp;"))", "Bar", "", "Close", "5", "0", "", "", "","FALSE","T"))</f>
        <v/>
      </c>
      <c r="AC224" s="116" t="str">
        <f t="shared" si="30"/>
        <v/>
      </c>
      <c r="AE224" s="115" t="str">
        <f ca="1">IF($R224=1,SUM($S$1:S224),"")</f>
        <v/>
      </c>
      <c r="AF224" s="115" t="str">
        <f ca="1">IF($R224=1,SUM($T$1:T224),"")</f>
        <v/>
      </c>
      <c r="AG224" s="115" t="str">
        <f ca="1">IF($R224=1,SUM($U$1:U224),"")</f>
        <v/>
      </c>
      <c r="AH224" s="115" t="str">
        <f ca="1">IF($R224=1,SUM($V$1:V224),"")</f>
        <v/>
      </c>
      <c r="AI224" s="115" t="str">
        <f ca="1">IF($R224=1,SUM($W$1:W224),"")</f>
        <v/>
      </c>
      <c r="AJ224" s="115" t="str">
        <f ca="1">IF($R224=1,SUM($X$1:X224),"")</f>
        <v/>
      </c>
      <c r="AK224" s="115" t="str">
        <f ca="1">IF($R224=1,SUM($Y$1:Y224),"")</f>
        <v/>
      </c>
      <c r="AL224" s="115" t="str">
        <f ca="1">IF($R224=1,SUM($Z$1:Z224),"")</f>
        <v/>
      </c>
      <c r="AM224" s="115" t="str">
        <f ca="1">IF($R224=1,SUM($AA$1:AA224),"")</f>
        <v/>
      </c>
      <c r="AN224" s="115" t="str">
        <f ca="1">IF($R224=1,SUM($AB$1:AB224),"")</f>
        <v/>
      </c>
      <c r="AO224" s="115" t="str">
        <f ca="1">IF($R224=1,SUM($AC$1:AC224),"")</f>
        <v/>
      </c>
      <c r="AQ224" s="120" t="str">
        <f t="shared" si="35"/>
        <v>25:55</v>
      </c>
    </row>
    <row r="225" spans="6:43" x14ac:dyDescent="0.3">
      <c r="F225" s="115">
        <f t="shared" si="36"/>
        <v>26</v>
      </c>
      <c r="G225" s="117" t="str">
        <f t="shared" si="31"/>
        <v>00</v>
      </c>
      <c r="H225" s="118">
        <f t="shared" si="32"/>
        <v>1.0833333333333333</v>
      </c>
      <c r="K225" s="116" t="str">
        <f xml:space="preserve"> IF(O225=1,"",RTD("cqg.rtd",,"StudyData",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/>
      </c>
      <c r="L225" s="116" t="e">
        <f>IF(K225="",NA(),RTD("cqg.rtd",,"StudyData", "(Vol("&amp;$E$12&amp;")when  (LocalYear("&amp;$E$12&amp;")="&amp;$D$1&amp;" AND LocalMonth("&amp;$E$12&amp;")="&amp;$C$1&amp;" AND LocalDay("&amp;$E$12&amp;")="&amp;$B$1&amp;" AND LocalHour("&amp;$E$12&amp;")="&amp;F225&amp;" AND LocalMinute("&amp;$E$12&amp;")="&amp;G225&amp;"))", "Bar", "", "Close", "5", "0", "", "", "","FALSE","T"))</f>
        <v>#N/A</v>
      </c>
      <c r="O225" s="115">
        <f t="shared" si="33"/>
        <v>1</v>
      </c>
      <c r="R225" s="115">
        <f t="shared" ca="1" si="34"/>
        <v>1.1889999999999792</v>
      </c>
      <c r="S225" s="115" t="str">
        <f>IF(O225=1,"",RTD("cqg.rtd",,"StudyData", "(Vol("&amp;$E$13&amp;")when  (LocalYear("&amp;$E$13&amp;")="&amp;$D$2&amp;" AND LocalMonth("&amp;$E$13&amp;")="&amp;$C$2&amp;" AND LocalDay("&amp;$E$13&amp;")="&amp;$B$2&amp;" AND LocalHour("&amp;$E$13&amp;")="&amp;F225&amp;" AND LocalMinute("&amp;$E$13&amp;")="&amp;G225&amp;"))", "Bar", "", "Close", "5", "0", "", "", "","FALSE","T"))</f>
        <v/>
      </c>
      <c r="T225" s="115" t="str">
        <f>IF(O225=1,"",RTD("cqg.rtd",,"StudyData", "(Vol("&amp;$E$14&amp;")when  (LocalYear("&amp;$E$14&amp;")="&amp;$D$3&amp;" AND LocalMonth("&amp;$E$14&amp;")="&amp;$C$3&amp;" AND LocalDay("&amp;$E$14&amp;")="&amp;$B$3&amp;" AND LocalHour("&amp;$E$14&amp;")="&amp;F225&amp;" AND LocalMinute("&amp;$E$14&amp;")="&amp;G225&amp;"))", "Bar", "", "Close", "5", "0", "", "", "","FALSE","T"))</f>
        <v/>
      </c>
      <c r="U225" s="115" t="str">
        <f>IF(O225=1,"",RTD("cqg.rtd",,"StudyData", "(Vol("&amp;$E$15&amp;")when  (LocalYear("&amp;$E$15&amp;")="&amp;$D$4&amp;" AND LocalMonth("&amp;$E$15&amp;")="&amp;$C$4&amp;" AND LocalDay("&amp;$E$15&amp;")="&amp;$B$4&amp;" AND LocalHour("&amp;$E$15&amp;")="&amp;F225&amp;" AND LocalMinute("&amp;$E$15&amp;")="&amp;G225&amp;"))", "Bar", "", "Close", "5", "0", "", "", "","FALSE","T"))</f>
        <v/>
      </c>
      <c r="V225" s="115" t="str">
        <f>IF(O225=1,"",RTD("cqg.rtd",,"StudyData", "(Vol("&amp;$E$16&amp;")when  (LocalYear("&amp;$E$16&amp;")="&amp;$D$5&amp;" AND LocalMonth("&amp;$E$16&amp;")="&amp;$C$5&amp;" AND LocalDay("&amp;$E$16&amp;")="&amp;$B$5&amp;" AND LocalHour("&amp;$E$16&amp;")="&amp;F225&amp;" AND LocalMinute("&amp;$E$16&amp;")="&amp;G225&amp;"))", "Bar", "", "Close", "5", "0", "", "", "","FALSE","T"))</f>
        <v/>
      </c>
      <c r="W225" s="115" t="str">
        <f>IF(O225=1,"",RTD("cqg.rtd",,"StudyData", "(Vol("&amp;$E$17&amp;")when  (LocalYear("&amp;$E$17&amp;")="&amp;$D$6&amp;" AND LocalMonth("&amp;$E$17&amp;")="&amp;$C$6&amp;" AND LocalDay("&amp;$E$17&amp;")="&amp;$B$6&amp;" AND LocalHour("&amp;$E$17&amp;")="&amp;F225&amp;" AND LocalMinute("&amp;$E$17&amp;")="&amp;G225&amp;"))", "Bar", "", "Close", "5", "0", "", "", "","FALSE","T"))</f>
        <v/>
      </c>
      <c r="X225" s="115" t="str">
        <f>IF(O225=1,"",RTD("cqg.rtd",,"StudyData", "(Vol("&amp;$E$18&amp;")when  (LocalYear("&amp;$E$18&amp;")="&amp;$D$7&amp;" AND LocalMonth("&amp;$E$18&amp;")="&amp;$C$7&amp;" AND LocalDay("&amp;$E$18&amp;")="&amp;$B$7&amp;" AND LocalHour("&amp;$E$18&amp;")="&amp;F225&amp;" AND LocalMinute("&amp;$E$18&amp;")="&amp;G225&amp;"))", "Bar", "", "Close", "5", "0", "", "", "","FALSE","T"))</f>
        <v/>
      </c>
      <c r="Y225" s="115" t="str">
        <f>IF(O225=1,"",RTD("cqg.rtd",,"StudyData", "(Vol("&amp;$E$19&amp;")when  (LocalYear("&amp;$E$19&amp;")="&amp;$D$8&amp;" AND LocalMonth("&amp;$E$19&amp;")="&amp;$C$8&amp;" AND LocalDay("&amp;$E$19&amp;")="&amp;$B$8&amp;" AND LocalHour("&amp;$E$19&amp;")="&amp;F225&amp;" AND LocalMinute("&amp;$E$19&amp;")="&amp;G225&amp;"))", "Bar", "", "Close", "5", "0", "", "", "","FALSE","T"))</f>
        <v/>
      </c>
      <c r="Z225" s="115" t="str">
        <f>IF(O225=1,"",RTD("cqg.rtd",,"StudyData", "(Vol("&amp;$E$20&amp;")when  (LocalYear("&amp;$E$20&amp;")="&amp;$D$9&amp;" AND LocalMonth("&amp;$E$20&amp;")="&amp;$C$9&amp;" AND LocalDay("&amp;$E$20&amp;")="&amp;$B$9&amp;" AND LocalHour("&amp;$E$20&amp;")="&amp;F225&amp;" AND LocalMinute("&amp;$E$20&amp;")="&amp;G225&amp;"))", "Bar", "", "Close", "5", "0", "", "", "","FALSE","T"))</f>
        <v/>
      </c>
      <c r="AA225" s="115" t="str">
        <f>IF(O225=1,"",RTD("cqg.rtd",,"StudyData", "(Vol("&amp;$E$21&amp;")when  (LocalYear("&amp;$E$21&amp;")="&amp;$D$10&amp;" AND LocalMonth("&amp;$E$21&amp;")="&amp;$C$10&amp;" AND LocalDay("&amp;$E$21&amp;")="&amp;$B$10&amp;" AND LocalHour("&amp;$E$21&amp;")="&amp;F225&amp;" AND LocalMinute("&amp;$E$21&amp;")="&amp;G225&amp;"))", "Bar", "", "Close", "5", "0", "", "", "","FALSE","T"))</f>
        <v/>
      </c>
      <c r="AB225" s="115" t="str">
        <f>IF(O225=1,"",RTD("cqg.rtd",,"StudyData", "(Vol("&amp;$E$21&amp;")when  (LocalYear("&amp;$E$21&amp;")="&amp;$D$11&amp;" AND LocalMonth("&amp;$E$21&amp;")="&amp;$C$11&amp;" AND LocalDay("&amp;$E$21&amp;")="&amp;$B$11&amp;" AND LocalHour("&amp;$E$21&amp;")="&amp;F225&amp;" AND LocalMinute("&amp;$E$21&amp;")="&amp;G225&amp;"))", "Bar", "", "Close", "5", "0", "", "", "","FALSE","T"))</f>
        <v/>
      </c>
      <c r="AC225" s="116" t="str">
        <f t="shared" si="30"/>
        <v/>
      </c>
      <c r="AE225" s="115" t="str">
        <f ca="1">IF($R225=1,SUM($S$1:S225),"")</f>
        <v/>
      </c>
      <c r="AF225" s="115" t="str">
        <f ca="1">IF($R225=1,SUM($T$1:T225),"")</f>
        <v/>
      </c>
      <c r="AG225" s="115" t="str">
        <f ca="1">IF($R225=1,SUM($U$1:U225),"")</f>
        <v/>
      </c>
      <c r="AH225" s="115" t="str">
        <f ca="1">IF($R225=1,SUM($V$1:V225),"")</f>
        <v/>
      </c>
      <c r="AI225" s="115" t="str">
        <f ca="1">IF($R225=1,SUM($W$1:W225),"")</f>
        <v/>
      </c>
      <c r="AJ225" s="115" t="str">
        <f ca="1">IF($R225=1,SUM($X$1:X225),"")</f>
        <v/>
      </c>
      <c r="AK225" s="115" t="str">
        <f ca="1">IF($R225=1,SUM($Y$1:Y225),"")</f>
        <v/>
      </c>
      <c r="AL225" s="115" t="str">
        <f ca="1">IF($R225=1,SUM($Z$1:Z225),"")</f>
        <v/>
      </c>
      <c r="AM225" s="115" t="str">
        <f ca="1">IF($R225=1,SUM($AA$1:AA225),"")</f>
        <v/>
      </c>
      <c r="AN225" s="115" t="str">
        <f ca="1">IF($R225=1,SUM($AB$1:AB225),"")</f>
        <v/>
      </c>
      <c r="AO225" s="115" t="str">
        <f ca="1">IF($R225=1,SUM($AC$1:AC225),"")</f>
        <v/>
      </c>
      <c r="AQ225" s="120" t="str">
        <f t="shared" si="35"/>
        <v>26:00</v>
      </c>
    </row>
    <row r="226" spans="6:43" x14ac:dyDescent="0.3">
      <c r="F226" s="115">
        <f t="shared" si="36"/>
        <v>26</v>
      </c>
      <c r="G226" s="117" t="str">
        <f t="shared" si="31"/>
        <v>05</v>
      </c>
      <c r="H226" s="118">
        <f t="shared" si="32"/>
        <v>1.0868055555555556</v>
      </c>
      <c r="K226" s="116" t="str">
        <f xml:space="preserve"> IF(O226=1,"",RTD("cqg.rtd",,"StudyData",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/>
      </c>
      <c r="L226" s="116" t="e">
        <f>IF(K226="",NA(),RTD("cqg.rtd",,"StudyData", "(Vol("&amp;$E$12&amp;")when  (LocalYear("&amp;$E$12&amp;")="&amp;$D$1&amp;" AND LocalMonth("&amp;$E$12&amp;")="&amp;$C$1&amp;" AND LocalDay("&amp;$E$12&amp;")="&amp;$B$1&amp;" AND LocalHour("&amp;$E$12&amp;")="&amp;F226&amp;" AND LocalMinute("&amp;$E$12&amp;")="&amp;G226&amp;"))", "Bar", "", "Close", "5", "0", "", "", "","FALSE","T"))</f>
        <v>#N/A</v>
      </c>
      <c r="O226" s="115">
        <f t="shared" si="33"/>
        <v>1</v>
      </c>
      <c r="R226" s="115">
        <f t="shared" ca="1" si="34"/>
        <v>1.1899999999999791</v>
      </c>
      <c r="S226" s="115" t="str">
        <f>IF(O226=1,"",RTD("cqg.rtd",,"StudyData", "(Vol("&amp;$E$13&amp;")when  (LocalYear("&amp;$E$13&amp;")="&amp;$D$2&amp;" AND LocalMonth("&amp;$E$13&amp;")="&amp;$C$2&amp;" AND LocalDay("&amp;$E$13&amp;")="&amp;$B$2&amp;" AND LocalHour("&amp;$E$13&amp;")="&amp;F226&amp;" AND LocalMinute("&amp;$E$13&amp;")="&amp;G226&amp;"))", "Bar", "", "Close", "5", "0", "", "", "","FALSE","T"))</f>
        <v/>
      </c>
      <c r="T226" s="115" t="str">
        <f>IF(O226=1,"",RTD("cqg.rtd",,"StudyData", "(Vol("&amp;$E$14&amp;")when  (LocalYear("&amp;$E$14&amp;")="&amp;$D$3&amp;" AND LocalMonth("&amp;$E$14&amp;")="&amp;$C$3&amp;" AND LocalDay("&amp;$E$14&amp;")="&amp;$B$3&amp;" AND LocalHour("&amp;$E$14&amp;")="&amp;F226&amp;" AND LocalMinute("&amp;$E$14&amp;")="&amp;G226&amp;"))", "Bar", "", "Close", "5", "0", "", "", "","FALSE","T"))</f>
        <v/>
      </c>
      <c r="U226" s="115" t="str">
        <f>IF(O226=1,"",RTD("cqg.rtd",,"StudyData", "(Vol("&amp;$E$15&amp;")when  (LocalYear("&amp;$E$15&amp;")="&amp;$D$4&amp;" AND LocalMonth("&amp;$E$15&amp;")="&amp;$C$4&amp;" AND LocalDay("&amp;$E$15&amp;")="&amp;$B$4&amp;" AND LocalHour("&amp;$E$15&amp;")="&amp;F226&amp;" AND LocalMinute("&amp;$E$15&amp;")="&amp;G226&amp;"))", "Bar", "", "Close", "5", "0", "", "", "","FALSE","T"))</f>
        <v/>
      </c>
      <c r="V226" s="115" t="str">
        <f>IF(O226=1,"",RTD("cqg.rtd",,"StudyData", "(Vol("&amp;$E$16&amp;")when  (LocalYear("&amp;$E$16&amp;")="&amp;$D$5&amp;" AND LocalMonth("&amp;$E$16&amp;")="&amp;$C$5&amp;" AND LocalDay("&amp;$E$16&amp;")="&amp;$B$5&amp;" AND LocalHour("&amp;$E$16&amp;")="&amp;F226&amp;" AND LocalMinute("&amp;$E$16&amp;")="&amp;G226&amp;"))", "Bar", "", "Close", "5", "0", "", "", "","FALSE","T"))</f>
        <v/>
      </c>
      <c r="W226" s="115" t="str">
        <f>IF(O226=1,"",RTD("cqg.rtd",,"StudyData", "(Vol("&amp;$E$17&amp;")when  (LocalYear("&amp;$E$17&amp;")="&amp;$D$6&amp;" AND LocalMonth("&amp;$E$17&amp;")="&amp;$C$6&amp;" AND LocalDay("&amp;$E$17&amp;")="&amp;$B$6&amp;" AND LocalHour("&amp;$E$17&amp;")="&amp;F226&amp;" AND LocalMinute("&amp;$E$17&amp;")="&amp;G226&amp;"))", "Bar", "", "Close", "5", "0", "", "", "","FALSE","T"))</f>
        <v/>
      </c>
      <c r="X226" s="115" t="str">
        <f>IF(O226=1,"",RTD("cqg.rtd",,"StudyData", "(Vol("&amp;$E$18&amp;")when  (LocalYear("&amp;$E$18&amp;")="&amp;$D$7&amp;" AND LocalMonth("&amp;$E$18&amp;")="&amp;$C$7&amp;" AND LocalDay("&amp;$E$18&amp;")="&amp;$B$7&amp;" AND LocalHour("&amp;$E$18&amp;")="&amp;F226&amp;" AND LocalMinute("&amp;$E$18&amp;")="&amp;G226&amp;"))", "Bar", "", "Close", "5", "0", "", "", "","FALSE","T"))</f>
        <v/>
      </c>
      <c r="Y226" s="115" t="str">
        <f>IF(O226=1,"",RTD("cqg.rtd",,"StudyData", "(Vol("&amp;$E$19&amp;")when  (LocalYear("&amp;$E$19&amp;")="&amp;$D$8&amp;" AND LocalMonth("&amp;$E$19&amp;")="&amp;$C$8&amp;" AND LocalDay("&amp;$E$19&amp;")="&amp;$B$8&amp;" AND LocalHour("&amp;$E$19&amp;")="&amp;F226&amp;" AND LocalMinute("&amp;$E$19&amp;")="&amp;G226&amp;"))", "Bar", "", "Close", "5", "0", "", "", "","FALSE","T"))</f>
        <v/>
      </c>
      <c r="Z226" s="115" t="str">
        <f>IF(O226=1,"",RTD("cqg.rtd",,"StudyData", "(Vol("&amp;$E$20&amp;")when  (LocalYear("&amp;$E$20&amp;")="&amp;$D$9&amp;" AND LocalMonth("&amp;$E$20&amp;")="&amp;$C$9&amp;" AND LocalDay("&amp;$E$20&amp;")="&amp;$B$9&amp;" AND LocalHour("&amp;$E$20&amp;")="&amp;F226&amp;" AND LocalMinute("&amp;$E$20&amp;")="&amp;G226&amp;"))", "Bar", "", "Close", "5", "0", "", "", "","FALSE","T"))</f>
        <v/>
      </c>
      <c r="AA226" s="115" t="str">
        <f>IF(O226=1,"",RTD("cqg.rtd",,"StudyData", "(Vol("&amp;$E$21&amp;")when  (LocalYear("&amp;$E$21&amp;")="&amp;$D$10&amp;" AND LocalMonth("&amp;$E$21&amp;")="&amp;$C$10&amp;" AND LocalDay("&amp;$E$21&amp;")="&amp;$B$10&amp;" AND LocalHour("&amp;$E$21&amp;")="&amp;F226&amp;" AND LocalMinute("&amp;$E$21&amp;")="&amp;G226&amp;"))", "Bar", "", "Close", "5", "0", "", "", "","FALSE","T"))</f>
        <v/>
      </c>
      <c r="AB226" s="115" t="str">
        <f>IF(O226=1,"",RTD("cqg.rtd",,"StudyData", "(Vol("&amp;$E$21&amp;")when  (LocalYear("&amp;$E$21&amp;")="&amp;$D$11&amp;" AND LocalMonth("&amp;$E$21&amp;")="&amp;$C$11&amp;" AND LocalDay("&amp;$E$21&amp;")="&amp;$B$11&amp;" AND LocalHour("&amp;$E$21&amp;")="&amp;F226&amp;" AND LocalMinute("&amp;$E$21&amp;")="&amp;G226&amp;"))", "Bar", "", "Close", "5", "0", "", "", "","FALSE","T"))</f>
        <v/>
      </c>
      <c r="AC226" s="116" t="str">
        <f t="shared" si="30"/>
        <v/>
      </c>
      <c r="AE226" s="115" t="str">
        <f ca="1">IF($R226=1,SUM($S$1:S226),"")</f>
        <v/>
      </c>
      <c r="AF226" s="115" t="str">
        <f ca="1">IF($R226=1,SUM($T$1:T226),"")</f>
        <v/>
      </c>
      <c r="AG226" s="115" t="str">
        <f ca="1">IF($R226=1,SUM($U$1:U226),"")</f>
        <v/>
      </c>
      <c r="AH226" s="115" t="str">
        <f ca="1">IF($R226=1,SUM($V$1:V226),"")</f>
        <v/>
      </c>
      <c r="AI226" s="115" t="str">
        <f ca="1">IF($R226=1,SUM($W$1:W226),"")</f>
        <v/>
      </c>
      <c r="AJ226" s="115" t="str">
        <f ca="1">IF($R226=1,SUM($X$1:X226),"")</f>
        <v/>
      </c>
      <c r="AK226" s="115" t="str">
        <f ca="1">IF($R226=1,SUM($Y$1:Y226),"")</f>
        <v/>
      </c>
      <c r="AL226" s="115" t="str">
        <f ca="1">IF($R226=1,SUM($Z$1:Z226),"")</f>
        <v/>
      </c>
      <c r="AM226" s="115" t="str">
        <f ca="1">IF($R226=1,SUM($AA$1:AA226),"")</f>
        <v/>
      </c>
      <c r="AN226" s="115" t="str">
        <f ca="1">IF($R226=1,SUM($AB$1:AB226),"")</f>
        <v/>
      </c>
      <c r="AO226" s="115" t="str">
        <f ca="1">IF($R226=1,SUM($AC$1:AC226),"")</f>
        <v/>
      </c>
      <c r="AQ226" s="120" t="str">
        <f t="shared" si="35"/>
        <v>26:05</v>
      </c>
    </row>
    <row r="227" spans="6:43" x14ac:dyDescent="0.3">
      <c r="F227" s="115">
        <f t="shared" si="36"/>
        <v>26</v>
      </c>
      <c r="G227" s="117">
        <f t="shared" si="31"/>
        <v>10</v>
      </c>
      <c r="H227" s="118">
        <f t="shared" si="32"/>
        <v>1.0902777777777779</v>
      </c>
      <c r="K227" s="116" t="str">
        <f xml:space="preserve"> IF(O227=1,"",RTD("cqg.rtd",,"StudyData",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/>
      </c>
      <c r="L227" s="116" t="e">
        <f>IF(K227="",NA(),RTD("cqg.rtd",,"StudyData", "(Vol("&amp;$E$12&amp;")when  (LocalYear("&amp;$E$12&amp;")="&amp;$D$1&amp;" AND LocalMonth("&amp;$E$12&amp;")="&amp;$C$1&amp;" AND LocalDay("&amp;$E$12&amp;")="&amp;$B$1&amp;" AND LocalHour("&amp;$E$12&amp;")="&amp;F227&amp;" AND LocalMinute("&amp;$E$12&amp;")="&amp;G227&amp;"))", "Bar", "", "Close", "5", "0", "", "", "","FALSE","T"))</f>
        <v>#N/A</v>
      </c>
      <c r="O227" s="115">
        <f t="shared" si="33"/>
        <v>1</v>
      </c>
      <c r="R227" s="115">
        <f t="shared" ca="1" si="34"/>
        <v>1.190999999999979</v>
      </c>
      <c r="S227" s="115" t="str">
        <f>IF(O227=1,"",RTD("cqg.rtd",,"StudyData", "(Vol("&amp;$E$13&amp;")when  (LocalYear("&amp;$E$13&amp;")="&amp;$D$2&amp;" AND LocalMonth("&amp;$E$13&amp;")="&amp;$C$2&amp;" AND LocalDay("&amp;$E$13&amp;")="&amp;$B$2&amp;" AND LocalHour("&amp;$E$13&amp;")="&amp;F227&amp;" AND LocalMinute("&amp;$E$13&amp;")="&amp;G227&amp;"))", "Bar", "", "Close", "5", "0", "", "", "","FALSE","T"))</f>
        <v/>
      </c>
      <c r="T227" s="115" t="str">
        <f>IF(O227=1,"",RTD("cqg.rtd",,"StudyData", "(Vol("&amp;$E$14&amp;")when  (LocalYear("&amp;$E$14&amp;")="&amp;$D$3&amp;" AND LocalMonth("&amp;$E$14&amp;")="&amp;$C$3&amp;" AND LocalDay("&amp;$E$14&amp;")="&amp;$B$3&amp;" AND LocalHour("&amp;$E$14&amp;")="&amp;F227&amp;" AND LocalMinute("&amp;$E$14&amp;")="&amp;G227&amp;"))", "Bar", "", "Close", "5", "0", "", "", "","FALSE","T"))</f>
        <v/>
      </c>
      <c r="U227" s="115" t="str">
        <f>IF(O227=1,"",RTD("cqg.rtd",,"StudyData", "(Vol("&amp;$E$15&amp;")when  (LocalYear("&amp;$E$15&amp;")="&amp;$D$4&amp;" AND LocalMonth("&amp;$E$15&amp;")="&amp;$C$4&amp;" AND LocalDay("&amp;$E$15&amp;")="&amp;$B$4&amp;" AND LocalHour("&amp;$E$15&amp;")="&amp;F227&amp;" AND LocalMinute("&amp;$E$15&amp;")="&amp;G227&amp;"))", "Bar", "", "Close", "5", "0", "", "", "","FALSE","T"))</f>
        <v/>
      </c>
      <c r="V227" s="115" t="str">
        <f>IF(O227=1,"",RTD("cqg.rtd",,"StudyData", "(Vol("&amp;$E$16&amp;")when  (LocalYear("&amp;$E$16&amp;")="&amp;$D$5&amp;" AND LocalMonth("&amp;$E$16&amp;")="&amp;$C$5&amp;" AND LocalDay("&amp;$E$16&amp;")="&amp;$B$5&amp;" AND LocalHour("&amp;$E$16&amp;")="&amp;F227&amp;" AND LocalMinute("&amp;$E$16&amp;")="&amp;G227&amp;"))", "Bar", "", "Close", "5", "0", "", "", "","FALSE","T"))</f>
        <v/>
      </c>
      <c r="W227" s="115" t="str">
        <f>IF(O227=1,"",RTD("cqg.rtd",,"StudyData", "(Vol("&amp;$E$17&amp;")when  (LocalYear("&amp;$E$17&amp;")="&amp;$D$6&amp;" AND LocalMonth("&amp;$E$17&amp;")="&amp;$C$6&amp;" AND LocalDay("&amp;$E$17&amp;")="&amp;$B$6&amp;" AND LocalHour("&amp;$E$17&amp;")="&amp;F227&amp;" AND LocalMinute("&amp;$E$17&amp;")="&amp;G227&amp;"))", "Bar", "", "Close", "5", "0", "", "", "","FALSE","T"))</f>
        <v/>
      </c>
      <c r="X227" s="115" t="str">
        <f>IF(O227=1,"",RTD("cqg.rtd",,"StudyData", "(Vol("&amp;$E$18&amp;")when  (LocalYear("&amp;$E$18&amp;")="&amp;$D$7&amp;" AND LocalMonth("&amp;$E$18&amp;")="&amp;$C$7&amp;" AND LocalDay("&amp;$E$18&amp;")="&amp;$B$7&amp;" AND LocalHour("&amp;$E$18&amp;")="&amp;F227&amp;" AND LocalMinute("&amp;$E$18&amp;")="&amp;G227&amp;"))", "Bar", "", "Close", "5", "0", "", "", "","FALSE","T"))</f>
        <v/>
      </c>
      <c r="Y227" s="115" t="str">
        <f>IF(O227=1,"",RTD("cqg.rtd",,"StudyData", "(Vol("&amp;$E$19&amp;")when  (LocalYear("&amp;$E$19&amp;")="&amp;$D$8&amp;" AND LocalMonth("&amp;$E$19&amp;")="&amp;$C$8&amp;" AND LocalDay("&amp;$E$19&amp;")="&amp;$B$8&amp;" AND LocalHour("&amp;$E$19&amp;")="&amp;F227&amp;" AND LocalMinute("&amp;$E$19&amp;")="&amp;G227&amp;"))", "Bar", "", "Close", "5", "0", "", "", "","FALSE","T"))</f>
        <v/>
      </c>
      <c r="Z227" s="115" t="str">
        <f>IF(O227=1,"",RTD("cqg.rtd",,"StudyData", "(Vol("&amp;$E$20&amp;")when  (LocalYear("&amp;$E$20&amp;")="&amp;$D$9&amp;" AND LocalMonth("&amp;$E$20&amp;")="&amp;$C$9&amp;" AND LocalDay("&amp;$E$20&amp;")="&amp;$B$9&amp;" AND LocalHour("&amp;$E$20&amp;")="&amp;F227&amp;" AND LocalMinute("&amp;$E$20&amp;")="&amp;G227&amp;"))", "Bar", "", "Close", "5", "0", "", "", "","FALSE","T"))</f>
        <v/>
      </c>
      <c r="AA227" s="115" t="str">
        <f>IF(O227=1,"",RTD("cqg.rtd",,"StudyData", "(Vol("&amp;$E$21&amp;")when  (LocalYear("&amp;$E$21&amp;")="&amp;$D$10&amp;" AND LocalMonth("&amp;$E$21&amp;")="&amp;$C$10&amp;" AND LocalDay("&amp;$E$21&amp;")="&amp;$B$10&amp;" AND LocalHour("&amp;$E$21&amp;")="&amp;F227&amp;" AND LocalMinute("&amp;$E$21&amp;")="&amp;G227&amp;"))", "Bar", "", "Close", "5", "0", "", "", "","FALSE","T"))</f>
        <v/>
      </c>
      <c r="AB227" s="115" t="str">
        <f>IF(O227=1,"",RTD("cqg.rtd",,"StudyData", "(Vol("&amp;$E$21&amp;")when  (LocalYear("&amp;$E$21&amp;")="&amp;$D$11&amp;" AND LocalMonth("&amp;$E$21&amp;")="&amp;$C$11&amp;" AND LocalDay("&amp;$E$21&amp;")="&amp;$B$11&amp;" AND LocalHour("&amp;$E$21&amp;")="&amp;F227&amp;" AND LocalMinute("&amp;$E$21&amp;")="&amp;G227&amp;"))", "Bar", "", "Close", "5", "0", "", "", "","FALSE","T"))</f>
        <v/>
      </c>
      <c r="AC227" s="116" t="str">
        <f t="shared" si="30"/>
        <v/>
      </c>
      <c r="AE227" s="115" t="str">
        <f ca="1">IF($R227=1,SUM($S$1:S227),"")</f>
        <v/>
      </c>
      <c r="AF227" s="115" t="str">
        <f ca="1">IF($R227=1,SUM($T$1:T227),"")</f>
        <v/>
      </c>
      <c r="AG227" s="115" t="str">
        <f ca="1">IF($R227=1,SUM($U$1:U227),"")</f>
        <v/>
      </c>
      <c r="AH227" s="115" t="str">
        <f ca="1">IF($R227=1,SUM($V$1:V227),"")</f>
        <v/>
      </c>
      <c r="AI227" s="115" t="str">
        <f ca="1">IF($R227=1,SUM($W$1:W227),"")</f>
        <v/>
      </c>
      <c r="AJ227" s="115" t="str">
        <f ca="1">IF($R227=1,SUM($X$1:X227),"")</f>
        <v/>
      </c>
      <c r="AK227" s="115" t="str">
        <f ca="1">IF($R227=1,SUM($Y$1:Y227),"")</f>
        <v/>
      </c>
      <c r="AL227" s="115" t="str">
        <f ca="1">IF($R227=1,SUM($Z$1:Z227),"")</f>
        <v/>
      </c>
      <c r="AM227" s="115" t="str">
        <f ca="1">IF($R227=1,SUM($AA$1:AA227),"")</f>
        <v/>
      </c>
      <c r="AN227" s="115" t="str">
        <f ca="1">IF($R227=1,SUM($AB$1:AB227),"")</f>
        <v/>
      </c>
      <c r="AO227" s="115" t="str">
        <f ca="1">IF($R227=1,SUM($AC$1:AC227),"")</f>
        <v/>
      </c>
      <c r="AQ227" s="120" t="str">
        <f t="shared" si="35"/>
        <v>26:10</v>
      </c>
    </row>
    <row r="228" spans="6:43" x14ac:dyDescent="0.3">
      <c r="F228" s="115">
        <f t="shared" si="36"/>
        <v>26</v>
      </c>
      <c r="G228" s="117">
        <f t="shared" si="31"/>
        <v>15</v>
      </c>
      <c r="H228" s="118">
        <f t="shared" si="32"/>
        <v>1.09375</v>
      </c>
      <c r="K228" s="116" t="str">
        <f xml:space="preserve"> IF(O228=1,"",RTD("cqg.rtd",,"StudyData",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/>
      </c>
      <c r="L228" s="116" t="e">
        <f>IF(K228="",NA(),RTD("cqg.rtd",,"StudyData", "(Vol("&amp;$E$12&amp;")when  (LocalYear("&amp;$E$12&amp;")="&amp;$D$1&amp;" AND LocalMonth("&amp;$E$12&amp;")="&amp;$C$1&amp;" AND LocalDay("&amp;$E$12&amp;")="&amp;$B$1&amp;" AND LocalHour("&amp;$E$12&amp;")="&amp;F228&amp;" AND LocalMinute("&amp;$E$12&amp;")="&amp;G228&amp;"))", "Bar", "", "Close", "5", "0", "", "", "","FALSE","T"))</f>
        <v>#N/A</v>
      </c>
      <c r="O228" s="115">
        <f t="shared" si="33"/>
        <v>1</v>
      </c>
      <c r="R228" s="115">
        <f t="shared" ca="1" si="34"/>
        <v>1.1919999999999789</v>
      </c>
      <c r="S228" s="115" t="str">
        <f>IF(O228=1,"",RTD("cqg.rtd",,"StudyData", "(Vol("&amp;$E$13&amp;")when  (LocalYear("&amp;$E$13&amp;")="&amp;$D$2&amp;" AND LocalMonth("&amp;$E$13&amp;")="&amp;$C$2&amp;" AND LocalDay("&amp;$E$13&amp;")="&amp;$B$2&amp;" AND LocalHour("&amp;$E$13&amp;")="&amp;F228&amp;" AND LocalMinute("&amp;$E$13&amp;")="&amp;G228&amp;"))", "Bar", "", "Close", "5", "0", "", "", "","FALSE","T"))</f>
        <v/>
      </c>
      <c r="T228" s="115" t="str">
        <f>IF(O228=1,"",RTD("cqg.rtd",,"StudyData", "(Vol("&amp;$E$14&amp;")when  (LocalYear("&amp;$E$14&amp;")="&amp;$D$3&amp;" AND LocalMonth("&amp;$E$14&amp;")="&amp;$C$3&amp;" AND LocalDay("&amp;$E$14&amp;")="&amp;$B$3&amp;" AND LocalHour("&amp;$E$14&amp;")="&amp;F228&amp;" AND LocalMinute("&amp;$E$14&amp;")="&amp;G228&amp;"))", "Bar", "", "Close", "5", "0", "", "", "","FALSE","T"))</f>
        <v/>
      </c>
      <c r="U228" s="115" t="str">
        <f>IF(O228=1,"",RTD("cqg.rtd",,"StudyData", "(Vol("&amp;$E$15&amp;")when  (LocalYear("&amp;$E$15&amp;")="&amp;$D$4&amp;" AND LocalMonth("&amp;$E$15&amp;")="&amp;$C$4&amp;" AND LocalDay("&amp;$E$15&amp;")="&amp;$B$4&amp;" AND LocalHour("&amp;$E$15&amp;")="&amp;F228&amp;" AND LocalMinute("&amp;$E$15&amp;")="&amp;G228&amp;"))", "Bar", "", "Close", "5", "0", "", "", "","FALSE","T"))</f>
        <v/>
      </c>
      <c r="V228" s="115" t="str">
        <f>IF(O228=1,"",RTD("cqg.rtd",,"StudyData", "(Vol("&amp;$E$16&amp;")when  (LocalYear("&amp;$E$16&amp;")="&amp;$D$5&amp;" AND LocalMonth("&amp;$E$16&amp;")="&amp;$C$5&amp;" AND LocalDay("&amp;$E$16&amp;")="&amp;$B$5&amp;" AND LocalHour("&amp;$E$16&amp;")="&amp;F228&amp;" AND LocalMinute("&amp;$E$16&amp;")="&amp;G228&amp;"))", "Bar", "", "Close", "5", "0", "", "", "","FALSE","T"))</f>
        <v/>
      </c>
      <c r="W228" s="115" t="str">
        <f>IF(O228=1,"",RTD("cqg.rtd",,"StudyData", "(Vol("&amp;$E$17&amp;")when  (LocalYear("&amp;$E$17&amp;")="&amp;$D$6&amp;" AND LocalMonth("&amp;$E$17&amp;")="&amp;$C$6&amp;" AND LocalDay("&amp;$E$17&amp;")="&amp;$B$6&amp;" AND LocalHour("&amp;$E$17&amp;")="&amp;F228&amp;" AND LocalMinute("&amp;$E$17&amp;")="&amp;G228&amp;"))", "Bar", "", "Close", "5", "0", "", "", "","FALSE","T"))</f>
        <v/>
      </c>
      <c r="X228" s="115" t="str">
        <f>IF(O228=1,"",RTD("cqg.rtd",,"StudyData", "(Vol("&amp;$E$18&amp;")when  (LocalYear("&amp;$E$18&amp;")="&amp;$D$7&amp;" AND LocalMonth("&amp;$E$18&amp;")="&amp;$C$7&amp;" AND LocalDay("&amp;$E$18&amp;")="&amp;$B$7&amp;" AND LocalHour("&amp;$E$18&amp;")="&amp;F228&amp;" AND LocalMinute("&amp;$E$18&amp;")="&amp;G228&amp;"))", "Bar", "", "Close", "5", "0", "", "", "","FALSE","T"))</f>
        <v/>
      </c>
      <c r="Y228" s="115" t="str">
        <f>IF(O228=1,"",RTD("cqg.rtd",,"StudyData", "(Vol("&amp;$E$19&amp;")when  (LocalYear("&amp;$E$19&amp;")="&amp;$D$8&amp;" AND LocalMonth("&amp;$E$19&amp;")="&amp;$C$8&amp;" AND LocalDay("&amp;$E$19&amp;")="&amp;$B$8&amp;" AND LocalHour("&amp;$E$19&amp;")="&amp;F228&amp;" AND LocalMinute("&amp;$E$19&amp;")="&amp;G228&amp;"))", "Bar", "", "Close", "5", "0", "", "", "","FALSE","T"))</f>
        <v/>
      </c>
      <c r="Z228" s="115" t="str">
        <f>IF(O228=1,"",RTD("cqg.rtd",,"StudyData", "(Vol("&amp;$E$20&amp;")when  (LocalYear("&amp;$E$20&amp;")="&amp;$D$9&amp;" AND LocalMonth("&amp;$E$20&amp;")="&amp;$C$9&amp;" AND LocalDay("&amp;$E$20&amp;")="&amp;$B$9&amp;" AND LocalHour("&amp;$E$20&amp;")="&amp;F228&amp;" AND LocalMinute("&amp;$E$20&amp;")="&amp;G228&amp;"))", "Bar", "", "Close", "5", "0", "", "", "","FALSE","T"))</f>
        <v/>
      </c>
      <c r="AA228" s="115" t="str">
        <f>IF(O228=1,"",RTD("cqg.rtd",,"StudyData", "(Vol("&amp;$E$21&amp;")when  (LocalYear("&amp;$E$21&amp;")="&amp;$D$10&amp;" AND LocalMonth("&amp;$E$21&amp;")="&amp;$C$10&amp;" AND LocalDay("&amp;$E$21&amp;")="&amp;$B$10&amp;" AND LocalHour("&amp;$E$21&amp;")="&amp;F228&amp;" AND LocalMinute("&amp;$E$21&amp;")="&amp;G228&amp;"))", "Bar", "", "Close", "5", "0", "", "", "","FALSE","T"))</f>
        <v/>
      </c>
      <c r="AB228" s="115" t="str">
        <f>IF(O228=1,"",RTD("cqg.rtd",,"StudyData", "(Vol("&amp;$E$21&amp;")when  (LocalYear("&amp;$E$21&amp;")="&amp;$D$11&amp;" AND LocalMonth("&amp;$E$21&amp;")="&amp;$C$11&amp;" AND LocalDay("&amp;$E$21&amp;")="&amp;$B$11&amp;" AND LocalHour("&amp;$E$21&amp;")="&amp;F228&amp;" AND LocalMinute("&amp;$E$21&amp;")="&amp;G228&amp;"))", "Bar", "", "Close", "5", "0", "", "", "","FALSE","T"))</f>
        <v/>
      </c>
      <c r="AC228" s="116" t="str">
        <f t="shared" si="30"/>
        <v/>
      </c>
      <c r="AE228" s="115" t="str">
        <f ca="1">IF($R228=1,SUM($S$1:S228),"")</f>
        <v/>
      </c>
      <c r="AF228" s="115" t="str">
        <f ca="1">IF($R228=1,SUM($T$1:T228),"")</f>
        <v/>
      </c>
      <c r="AG228" s="115" t="str">
        <f ca="1">IF($R228=1,SUM($U$1:U228),"")</f>
        <v/>
      </c>
      <c r="AH228" s="115" t="str">
        <f ca="1">IF($R228=1,SUM($V$1:V228),"")</f>
        <v/>
      </c>
      <c r="AI228" s="115" t="str">
        <f ca="1">IF($R228=1,SUM($W$1:W228),"")</f>
        <v/>
      </c>
      <c r="AJ228" s="115" t="str">
        <f ca="1">IF($R228=1,SUM($X$1:X228),"")</f>
        <v/>
      </c>
      <c r="AK228" s="115" t="str">
        <f ca="1">IF($R228=1,SUM($Y$1:Y228),"")</f>
        <v/>
      </c>
      <c r="AL228" s="115" t="str">
        <f ca="1">IF($R228=1,SUM($Z$1:Z228),"")</f>
        <v/>
      </c>
      <c r="AM228" s="115" t="str">
        <f ca="1">IF($R228=1,SUM($AA$1:AA228),"")</f>
        <v/>
      </c>
      <c r="AN228" s="115" t="str">
        <f ca="1">IF($R228=1,SUM($AB$1:AB228),"")</f>
        <v/>
      </c>
      <c r="AO228" s="115" t="str">
        <f ca="1">IF($R228=1,SUM($AC$1:AC228),"")</f>
        <v/>
      </c>
      <c r="AQ228" s="120" t="str">
        <f t="shared" si="35"/>
        <v>26:15</v>
      </c>
    </row>
    <row r="229" spans="6:43" x14ac:dyDescent="0.3">
      <c r="F229" s="115">
        <f t="shared" si="36"/>
        <v>26</v>
      </c>
      <c r="G229" s="117">
        <f t="shared" si="31"/>
        <v>20</v>
      </c>
      <c r="H229" s="118">
        <f t="shared" si="32"/>
        <v>1.0972222222222221</v>
      </c>
      <c r="K229" s="116" t="str">
        <f xml:space="preserve"> IF(O229=1,"",RTD("cqg.rtd",,"StudyData",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/>
      </c>
      <c r="L229" s="116" t="e">
        <f>IF(K229="",NA(),RTD("cqg.rtd",,"StudyData", "(Vol("&amp;$E$12&amp;")when  (LocalYear("&amp;$E$12&amp;")="&amp;$D$1&amp;" AND LocalMonth("&amp;$E$12&amp;")="&amp;$C$1&amp;" AND LocalDay("&amp;$E$12&amp;")="&amp;$B$1&amp;" AND LocalHour("&amp;$E$12&amp;")="&amp;F229&amp;" AND LocalMinute("&amp;$E$12&amp;")="&amp;G229&amp;"))", "Bar", "", "Close", "5", "0", "", "", "","FALSE","T"))</f>
        <v>#N/A</v>
      </c>
      <c r="O229" s="115">
        <f t="shared" si="33"/>
        <v>1</v>
      </c>
      <c r="R229" s="115">
        <f t="shared" ca="1" si="34"/>
        <v>1.1929999999999787</v>
      </c>
      <c r="S229" s="115" t="str">
        <f>IF(O229=1,"",RTD("cqg.rtd",,"StudyData", "(Vol("&amp;$E$13&amp;")when  (LocalYear("&amp;$E$13&amp;")="&amp;$D$2&amp;" AND LocalMonth("&amp;$E$13&amp;")="&amp;$C$2&amp;" AND LocalDay("&amp;$E$13&amp;")="&amp;$B$2&amp;" AND LocalHour("&amp;$E$13&amp;")="&amp;F229&amp;" AND LocalMinute("&amp;$E$13&amp;")="&amp;G229&amp;"))", "Bar", "", "Close", "5", "0", "", "", "","FALSE","T"))</f>
        <v/>
      </c>
      <c r="T229" s="115" t="str">
        <f>IF(O229=1,"",RTD("cqg.rtd",,"StudyData", "(Vol("&amp;$E$14&amp;")when  (LocalYear("&amp;$E$14&amp;")="&amp;$D$3&amp;" AND LocalMonth("&amp;$E$14&amp;")="&amp;$C$3&amp;" AND LocalDay("&amp;$E$14&amp;")="&amp;$B$3&amp;" AND LocalHour("&amp;$E$14&amp;")="&amp;F229&amp;" AND LocalMinute("&amp;$E$14&amp;")="&amp;G229&amp;"))", "Bar", "", "Close", "5", "0", "", "", "","FALSE","T"))</f>
        <v/>
      </c>
      <c r="U229" s="115" t="str">
        <f>IF(O229=1,"",RTD("cqg.rtd",,"StudyData", "(Vol("&amp;$E$15&amp;")when  (LocalYear("&amp;$E$15&amp;")="&amp;$D$4&amp;" AND LocalMonth("&amp;$E$15&amp;")="&amp;$C$4&amp;" AND LocalDay("&amp;$E$15&amp;")="&amp;$B$4&amp;" AND LocalHour("&amp;$E$15&amp;")="&amp;F229&amp;" AND LocalMinute("&amp;$E$15&amp;")="&amp;G229&amp;"))", "Bar", "", "Close", "5", "0", "", "", "","FALSE","T"))</f>
        <v/>
      </c>
      <c r="V229" s="115" t="str">
        <f>IF(O229=1,"",RTD("cqg.rtd",,"StudyData", "(Vol("&amp;$E$16&amp;")when  (LocalYear("&amp;$E$16&amp;")="&amp;$D$5&amp;" AND LocalMonth("&amp;$E$16&amp;")="&amp;$C$5&amp;" AND LocalDay("&amp;$E$16&amp;")="&amp;$B$5&amp;" AND LocalHour("&amp;$E$16&amp;")="&amp;F229&amp;" AND LocalMinute("&amp;$E$16&amp;")="&amp;G229&amp;"))", "Bar", "", "Close", "5", "0", "", "", "","FALSE","T"))</f>
        <v/>
      </c>
      <c r="W229" s="115" t="str">
        <f>IF(O229=1,"",RTD("cqg.rtd",,"StudyData", "(Vol("&amp;$E$17&amp;")when  (LocalYear("&amp;$E$17&amp;")="&amp;$D$6&amp;" AND LocalMonth("&amp;$E$17&amp;")="&amp;$C$6&amp;" AND LocalDay("&amp;$E$17&amp;")="&amp;$B$6&amp;" AND LocalHour("&amp;$E$17&amp;")="&amp;F229&amp;" AND LocalMinute("&amp;$E$17&amp;")="&amp;G229&amp;"))", "Bar", "", "Close", "5", "0", "", "", "","FALSE","T"))</f>
        <v/>
      </c>
      <c r="X229" s="115" t="str">
        <f>IF(O229=1,"",RTD("cqg.rtd",,"StudyData", "(Vol("&amp;$E$18&amp;")when  (LocalYear("&amp;$E$18&amp;")="&amp;$D$7&amp;" AND LocalMonth("&amp;$E$18&amp;")="&amp;$C$7&amp;" AND LocalDay("&amp;$E$18&amp;")="&amp;$B$7&amp;" AND LocalHour("&amp;$E$18&amp;")="&amp;F229&amp;" AND LocalMinute("&amp;$E$18&amp;")="&amp;G229&amp;"))", "Bar", "", "Close", "5", "0", "", "", "","FALSE","T"))</f>
        <v/>
      </c>
      <c r="Y229" s="115" t="str">
        <f>IF(O229=1,"",RTD("cqg.rtd",,"StudyData", "(Vol("&amp;$E$19&amp;")when  (LocalYear("&amp;$E$19&amp;")="&amp;$D$8&amp;" AND LocalMonth("&amp;$E$19&amp;")="&amp;$C$8&amp;" AND LocalDay("&amp;$E$19&amp;")="&amp;$B$8&amp;" AND LocalHour("&amp;$E$19&amp;")="&amp;F229&amp;" AND LocalMinute("&amp;$E$19&amp;")="&amp;G229&amp;"))", "Bar", "", "Close", "5", "0", "", "", "","FALSE","T"))</f>
        <v/>
      </c>
      <c r="Z229" s="115" t="str">
        <f>IF(O229=1,"",RTD("cqg.rtd",,"StudyData", "(Vol("&amp;$E$20&amp;")when  (LocalYear("&amp;$E$20&amp;")="&amp;$D$9&amp;" AND LocalMonth("&amp;$E$20&amp;")="&amp;$C$9&amp;" AND LocalDay("&amp;$E$20&amp;")="&amp;$B$9&amp;" AND LocalHour("&amp;$E$20&amp;")="&amp;F229&amp;" AND LocalMinute("&amp;$E$20&amp;")="&amp;G229&amp;"))", "Bar", "", "Close", "5", "0", "", "", "","FALSE","T"))</f>
        <v/>
      </c>
      <c r="AA229" s="115" t="str">
        <f>IF(O229=1,"",RTD("cqg.rtd",,"StudyData", "(Vol("&amp;$E$21&amp;")when  (LocalYear("&amp;$E$21&amp;")="&amp;$D$10&amp;" AND LocalMonth("&amp;$E$21&amp;")="&amp;$C$10&amp;" AND LocalDay("&amp;$E$21&amp;")="&amp;$B$10&amp;" AND LocalHour("&amp;$E$21&amp;")="&amp;F229&amp;" AND LocalMinute("&amp;$E$21&amp;")="&amp;G229&amp;"))", "Bar", "", "Close", "5", "0", "", "", "","FALSE","T"))</f>
        <v/>
      </c>
      <c r="AB229" s="115" t="str">
        <f>IF(O229=1,"",RTD("cqg.rtd",,"StudyData", "(Vol("&amp;$E$21&amp;")when  (LocalYear("&amp;$E$21&amp;")="&amp;$D$11&amp;" AND LocalMonth("&amp;$E$21&amp;")="&amp;$C$11&amp;" AND LocalDay("&amp;$E$21&amp;")="&amp;$B$11&amp;" AND LocalHour("&amp;$E$21&amp;")="&amp;F229&amp;" AND LocalMinute("&amp;$E$21&amp;")="&amp;G229&amp;"))", "Bar", "", "Close", "5", "0", "", "", "","FALSE","T"))</f>
        <v/>
      </c>
      <c r="AC229" s="116" t="str">
        <f t="shared" si="30"/>
        <v/>
      </c>
      <c r="AE229" s="115" t="str">
        <f ca="1">IF($R229=1,SUM($S$1:S229),"")</f>
        <v/>
      </c>
      <c r="AF229" s="115" t="str">
        <f ca="1">IF($R229=1,SUM($T$1:T229),"")</f>
        <v/>
      </c>
      <c r="AG229" s="115" t="str">
        <f ca="1">IF($R229=1,SUM($U$1:U229),"")</f>
        <v/>
      </c>
      <c r="AH229" s="115" t="str">
        <f ca="1">IF($R229=1,SUM($V$1:V229),"")</f>
        <v/>
      </c>
      <c r="AI229" s="115" t="str">
        <f ca="1">IF($R229=1,SUM($W$1:W229),"")</f>
        <v/>
      </c>
      <c r="AJ229" s="115" t="str">
        <f ca="1">IF($R229=1,SUM($X$1:X229),"")</f>
        <v/>
      </c>
      <c r="AK229" s="115" t="str">
        <f ca="1">IF($R229=1,SUM($Y$1:Y229),"")</f>
        <v/>
      </c>
      <c r="AL229" s="115" t="str">
        <f ca="1">IF($R229=1,SUM($Z$1:Z229),"")</f>
        <v/>
      </c>
      <c r="AM229" s="115" t="str">
        <f ca="1">IF($R229=1,SUM($AA$1:AA229),"")</f>
        <v/>
      </c>
      <c r="AN229" s="115" t="str">
        <f ca="1">IF($R229=1,SUM($AB$1:AB229),"")</f>
        <v/>
      </c>
      <c r="AO229" s="115" t="str">
        <f ca="1">IF($R229=1,SUM($AC$1:AC229),"")</f>
        <v/>
      </c>
      <c r="AQ229" s="120" t="str">
        <f t="shared" si="35"/>
        <v>26:20</v>
      </c>
    </row>
    <row r="230" spans="6:43" x14ac:dyDescent="0.3">
      <c r="F230" s="115">
        <f t="shared" si="36"/>
        <v>26</v>
      </c>
      <c r="G230" s="117">
        <f t="shared" si="31"/>
        <v>25</v>
      </c>
      <c r="H230" s="118">
        <f t="shared" si="32"/>
        <v>1.1006944444444444</v>
      </c>
      <c r="K230" s="116" t="str">
        <f xml:space="preserve"> IF(O230=1,"",RTD("cqg.rtd",,"StudyData",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/>
      </c>
      <c r="L230" s="116" t="e">
        <f>IF(K230="",NA(),RTD("cqg.rtd",,"StudyData", "(Vol("&amp;$E$12&amp;")when  (LocalYear("&amp;$E$12&amp;")="&amp;$D$1&amp;" AND LocalMonth("&amp;$E$12&amp;")="&amp;$C$1&amp;" AND LocalDay("&amp;$E$12&amp;")="&amp;$B$1&amp;" AND LocalHour("&amp;$E$12&amp;")="&amp;F230&amp;" AND LocalMinute("&amp;$E$12&amp;")="&amp;G230&amp;"))", "Bar", "", "Close", "5", "0", "", "", "","FALSE","T"))</f>
        <v>#N/A</v>
      </c>
      <c r="O230" s="115">
        <f t="shared" si="33"/>
        <v>1</v>
      </c>
      <c r="R230" s="115">
        <f t="shared" ca="1" si="34"/>
        <v>1.1939999999999786</v>
      </c>
      <c r="S230" s="115" t="str">
        <f>IF(O230=1,"",RTD("cqg.rtd",,"StudyData", "(Vol("&amp;$E$13&amp;")when  (LocalYear("&amp;$E$13&amp;")="&amp;$D$2&amp;" AND LocalMonth("&amp;$E$13&amp;")="&amp;$C$2&amp;" AND LocalDay("&amp;$E$13&amp;")="&amp;$B$2&amp;" AND LocalHour("&amp;$E$13&amp;")="&amp;F230&amp;" AND LocalMinute("&amp;$E$13&amp;")="&amp;G230&amp;"))", "Bar", "", "Close", "5", "0", "", "", "","FALSE","T"))</f>
        <v/>
      </c>
      <c r="T230" s="115" t="str">
        <f>IF(O230=1,"",RTD("cqg.rtd",,"StudyData", "(Vol("&amp;$E$14&amp;")when  (LocalYear("&amp;$E$14&amp;")="&amp;$D$3&amp;" AND LocalMonth("&amp;$E$14&amp;")="&amp;$C$3&amp;" AND LocalDay("&amp;$E$14&amp;")="&amp;$B$3&amp;" AND LocalHour("&amp;$E$14&amp;")="&amp;F230&amp;" AND LocalMinute("&amp;$E$14&amp;")="&amp;G230&amp;"))", "Bar", "", "Close", "5", "0", "", "", "","FALSE","T"))</f>
        <v/>
      </c>
      <c r="U230" s="115" t="str">
        <f>IF(O230=1,"",RTD("cqg.rtd",,"StudyData", "(Vol("&amp;$E$15&amp;")when  (LocalYear("&amp;$E$15&amp;")="&amp;$D$4&amp;" AND LocalMonth("&amp;$E$15&amp;")="&amp;$C$4&amp;" AND LocalDay("&amp;$E$15&amp;")="&amp;$B$4&amp;" AND LocalHour("&amp;$E$15&amp;")="&amp;F230&amp;" AND LocalMinute("&amp;$E$15&amp;")="&amp;G230&amp;"))", "Bar", "", "Close", "5", "0", "", "", "","FALSE","T"))</f>
        <v/>
      </c>
      <c r="V230" s="115" t="str">
        <f>IF(O230=1,"",RTD("cqg.rtd",,"StudyData", "(Vol("&amp;$E$16&amp;")when  (LocalYear("&amp;$E$16&amp;")="&amp;$D$5&amp;" AND LocalMonth("&amp;$E$16&amp;")="&amp;$C$5&amp;" AND LocalDay("&amp;$E$16&amp;")="&amp;$B$5&amp;" AND LocalHour("&amp;$E$16&amp;")="&amp;F230&amp;" AND LocalMinute("&amp;$E$16&amp;")="&amp;G230&amp;"))", "Bar", "", "Close", "5", "0", "", "", "","FALSE","T"))</f>
        <v/>
      </c>
      <c r="W230" s="115" t="str">
        <f>IF(O230=1,"",RTD("cqg.rtd",,"StudyData", "(Vol("&amp;$E$17&amp;")when  (LocalYear("&amp;$E$17&amp;")="&amp;$D$6&amp;" AND LocalMonth("&amp;$E$17&amp;")="&amp;$C$6&amp;" AND LocalDay("&amp;$E$17&amp;")="&amp;$B$6&amp;" AND LocalHour("&amp;$E$17&amp;")="&amp;F230&amp;" AND LocalMinute("&amp;$E$17&amp;")="&amp;G230&amp;"))", "Bar", "", "Close", "5", "0", "", "", "","FALSE","T"))</f>
        <v/>
      </c>
      <c r="X230" s="115" t="str">
        <f>IF(O230=1,"",RTD("cqg.rtd",,"StudyData", "(Vol("&amp;$E$18&amp;")when  (LocalYear("&amp;$E$18&amp;")="&amp;$D$7&amp;" AND LocalMonth("&amp;$E$18&amp;")="&amp;$C$7&amp;" AND LocalDay("&amp;$E$18&amp;")="&amp;$B$7&amp;" AND LocalHour("&amp;$E$18&amp;")="&amp;F230&amp;" AND LocalMinute("&amp;$E$18&amp;")="&amp;G230&amp;"))", "Bar", "", "Close", "5", "0", "", "", "","FALSE","T"))</f>
        <v/>
      </c>
      <c r="Y230" s="115" t="str">
        <f>IF(O230=1,"",RTD("cqg.rtd",,"StudyData", "(Vol("&amp;$E$19&amp;")when  (LocalYear("&amp;$E$19&amp;")="&amp;$D$8&amp;" AND LocalMonth("&amp;$E$19&amp;")="&amp;$C$8&amp;" AND LocalDay("&amp;$E$19&amp;")="&amp;$B$8&amp;" AND LocalHour("&amp;$E$19&amp;")="&amp;F230&amp;" AND LocalMinute("&amp;$E$19&amp;")="&amp;G230&amp;"))", "Bar", "", "Close", "5", "0", "", "", "","FALSE","T"))</f>
        <v/>
      </c>
      <c r="Z230" s="115" t="str">
        <f>IF(O230=1,"",RTD("cqg.rtd",,"StudyData", "(Vol("&amp;$E$20&amp;")when  (LocalYear("&amp;$E$20&amp;")="&amp;$D$9&amp;" AND LocalMonth("&amp;$E$20&amp;")="&amp;$C$9&amp;" AND LocalDay("&amp;$E$20&amp;")="&amp;$B$9&amp;" AND LocalHour("&amp;$E$20&amp;")="&amp;F230&amp;" AND LocalMinute("&amp;$E$20&amp;")="&amp;G230&amp;"))", "Bar", "", "Close", "5", "0", "", "", "","FALSE","T"))</f>
        <v/>
      </c>
      <c r="AA230" s="115" t="str">
        <f>IF(O230=1,"",RTD("cqg.rtd",,"StudyData", "(Vol("&amp;$E$21&amp;")when  (LocalYear("&amp;$E$21&amp;")="&amp;$D$10&amp;" AND LocalMonth("&amp;$E$21&amp;")="&amp;$C$10&amp;" AND LocalDay("&amp;$E$21&amp;")="&amp;$B$10&amp;" AND LocalHour("&amp;$E$21&amp;")="&amp;F230&amp;" AND LocalMinute("&amp;$E$21&amp;")="&amp;G230&amp;"))", "Bar", "", "Close", "5", "0", "", "", "","FALSE","T"))</f>
        <v/>
      </c>
      <c r="AB230" s="115" t="str">
        <f>IF(O230=1,"",RTD("cqg.rtd",,"StudyData", "(Vol("&amp;$E$21&amp;")when  (LocalYear("&amp;$E$21&amp;")="&amp;$D$11&amp;" AND LocalMonth("&amp;$E$21&amp;")="&amp;$C$11&amp;" AND LocalDay("&amp;$E$21&amp;")="&amp;$B$11&amp;" AND LocalHour("&amp;$E$21&amp;")="&amp;F230&amp;" AND LocalMinute("&amp;$E$21&amp;")="&amp;G230&amp;"))", "Bar", "", "Close", "5", "0", "", "", "","FALSE","T"))</f>
        <v/>
      </c>
      <c r="AC230" s="116" t="str">
        <f t="shared" si="30"/>
        <v/>
      </c>
      <c r="AE230" s="115" t="str">
        <f ca="1">IF($R230=1,SUM($S$1:S230),"")</f>
        <v/>
      </c>
      <c r="AF230" s="115" t="str">
        <f ca="1">IF($R230=1,SUM($T$1:T230),"")</f>
        <v/>
      </c>
      <c r="AG230" s="115" t="str">
        <f ca="1">IF($R230=1,SUM($U$1:U230),"")</f>
        <v/>
      </c>
      <c r="AH230" s="115" t="str">
        <f ca="1">IF($R230=1,SUM($V$1:V230),"")</f>
        <v/>
      </c>
      <c r="AI230" s="115" t="str">
        <f ca="1">IF($R230=1,SUM($W$1:W230),"")</f>
        <v/>
      </c>
      <c r="AJ230" s="115" t="str">
        <f ca="1">IF($R230=1,SUM($X$1:X230),"")</f>
        <v/>
      </c>
      <c r="AK230" s="115" t="str">
        <f ca="1">IF($R230=1,SUM($Y$1:Y230),"")</f>
        <v/>
      </c>
      <c r="AL230" s="115" t="str">
        <f ca="1">IF($R230=1,SUM($Z$1:Z230),"")</f>
        <v/>
      </c>
      <c r="AM230" s="115" t="str">
        <f ca="1">IF($R230=1,SUM($AA$1:AA230),"")</f>
        <v/>
      </c>
      <c r="AN230" s="115" t="str">
        <f ca="1">IF($R230=1,SUM($AB$1:AB230),"")</f>
        <v/>
      </c>
      <c r="AO230" s="115" t="str">
        <f ca="1">IF($R230=1,SUM($AC$1:AC230),"")</f>
        <v/>
      </c>
      <c r="AQ230" s="120" t="str">
        <f t="shared" si="35"/>
        <v>26:25</v>
      </c>
    </row>
    <row r="231" spans="6:43" x14ac:dyDescent="0.3">
      <c r="F231" s="115">
        <f t="shared" si="36"/>
        <v>26</v>
      </c>
      <c r="G231" s="117">
        <f t="shared" si="31"/>
        <v>30</v>
      </c>
      <c r="H231" s="118">
        <f t="shared" si="32"/>
        <v>1.1041666666666667</v>
      </c>
      <c r="K231" s="116" t="str">
        <f xml:space="preserve"> IF(O231=1,"",RTD("cqg.rtd",,"StudyData",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/>
      </c>
      <c r="L231" s="116" t="e">
        <f>IF(K231="",NA(),RTD("cqg.rtd",,"StudyData", "(Vol("&amp;$E$12&amp;")when  (LocalYear("&amp;$E$12&amp;")="&amp;$D$1&amp;" AND LocalMonth("&amp;$E$12&amp;")="&amp;$C$1&amp;" AND LocalDay("&amp;$E$12&amp;")="&amp;$B$1&amp;" AND LocalHour("&amp;$E$12&amp;")="&amp;F231&amp;" AND LocalMinute("&amp;$E$12&amp;")="&amp;G231&amp;"))", "Bar", "", "Close", "5", "0", "", "", "","FALSE","T"))</f>
        <v>#N/A</v>
      </c>
      <c r="O231" s="115">
        <f t="shared" si="33"/>
        <v>1</v>
      </c>
      <c r="R231" s="115">
        <f t="shared" ca="1" si="34"/>
        <v>1.1949999999999785</v>
      </c>
      <c r="S231" s="115" t="str">
        <f>IF(O231=1,"",RTD("cqg.rtd",,"StudyData", "(Vol("&amp;$E$13&amp;")when  (LocalYear("&amp;$E$13&amp;")="&amp;$D$2&amp;" AND LocalMonth("&amp;$E$13&amp;")="&amp;$C$2&amp;" AND LocalDay("&amp;$E$13&amp;")="&amp;$B$2&amp;" AND LocalHour("&amp;$E$13&amp;")="&amp;F231&amp;" AND LocalMinute("&amp;$E$13&amp;")="&amp;G231&amp;"))", "Bar", "", "Close", "5", "0", "", "", "","FALSE","T"))</f>
        <v/>
      </c>
      <c r="T231" s="115" t="str">
        <f>IF(O231=1,"",RTD("cqg.rtd",,"StudyData", "(Vol("&amp;$E$14&amp;")when  (LocalYear("&amp;$E$14&amp;")="&amp;$D$3&amp;" AND LocalMonth("&amp;$E$14&amp;")="&amp;$C$3&amp;" AND LocalDay("&amp;$E$14&amp;")="&amp;$B$3&amp;" AND LocalHour("&amp;$E$14&amp;")="&amp;F231&amp;" AND LocalMinute("&amp;$E$14&amp;")="&amp;G231&amp;"))", "Bar", "", "Close", "5", "0", "", "", "","FALSE","T"))</f>
        <v/>
      </c>
      <c r="U231" s="115" t="str">
        <f>IF(O231=1,"",RTD("cqg.rtd",,"StudyData", "(Vol("&amp;$E$15&amp;")when  (LocalYear("&amp;$E$15&amp;")="&amp;$D$4&amp;" AND LocalMonth("&amp;$E$15&amp;")="&amp;$C$4&amp;" AND LocalDay("&amp;$E$15&amp;")="&amp;$B$4&amp;" AND LocalHour("&amp;$E$15&amp;")="&amp;F231&amp;" AND LocalMinute("&amp;$E$15&amp;")="&amp;G231&amp;"))", "Bar", "", "Close", "5", "0", "", "", "","FALSE","T"))</f>
        <v/>
      </c>
      <c r="V231" s="115" t="str">
        <f>IF(O231=1,"",RTD("cqg.rtd",,"StudyData", "(Vol("&amp;$E$16&amp;")when  (LocalYear("&amp;$E$16&amp;")="&amp;$D$5&amp;" AND LocalMonth("&amp;$E$16&amp;")="&amp;$C$5&amp;" AND LocalDay("&amp;$E$16&amp;")="&amp;$B$5&amp;" AND LocalHour("&amp;$E$16&amp;")="&amp;F231&amp;" AND LocalMinute("&amp;$E$16&amp;")="&amp;G231&amp;"))", "Bar", "", "Close", "5", "0", "", "", "","FALSE","T"))</f>
        <v/>
      </c>
      <c r="W231" s="115" t="str">
        <f>IF(O231=1,"",RTD("cqg.rtd",,"StudyData", "(Vol("&amp;$E$17&amp;")when  (LocalYear("&amp;$E$17&amp;")="&amp;$D$6&amp;" AND LocalMonth("&amp;$E$17&amp;")="&amp;$C$6&amp;" AND LocalDay("&amp;$E$17&amp;")="&amp;$B$6&amp;" AND LocalHour("&amp;$E$17&amp;")="&amp;F231&amp;" AND LocalMinute("&amp;$E$17&amp;")="&amp;G231&amp;"))", "Bar", "", "Close", "5", "0", "", "", "","FALSE","T"))</f>
        <v/>
      </c>
      <c r="X231" s="115" t="str">
        <f>IF(O231=1,"",RTD("cqg.rtd",,"StudyData", "(Vol("&amp;$E$18&amp;")when  (LocalYear("&amp;$E$18&amp;")="&amp;$D$7&amp;" AND LocalMonth("&amp;$E$18&amp;")="&amp;$C$7&amp;" AND LocalDay("&amp;$E$18&amp;")="&amp;$B$7&amp;" AND LocalHour("&amp;$E$18&amp;")="&amp;F231&amp;" AND LocalMinute("&amp;$E$18&amp;")="&amp;G231&amp;"))", "Bar", "", "Close", "5", "0", "", "", "","FALSE","T"))</f>
        <v/>
      </c>
      <c r="Y231" s="115" t="str">
        <f>IF(O231=1,"",RTD("cqg.rtd",,"StudyData", "(Vol("&amp;$E$19&amp;")when  (LocalYear("&amp;$E$19&amp;")="&amp;$D$8&amp;" AND LocalMonth("&amp;$E$19&amp;")="&amp;$C$8&amp;" AND LocalDay("&amp;$E$19&amp;")="&amp;$B$8&amp;" AND LocalHour("&amp;$E$19&amp;")="&amp;F231&amp;" AND LocalMinute("&amp;$E$19&amp;")="&amp;G231&amp;"))", "Bar", "", "Close", "5", "0", "", "", "","FALSE","T"))</f>
        <v/>
      </c>
      <c r="Z231" s="115" t="str">
        <f>IF(O231=1,"",RTD("cqg.rtd",,"StudyData", "(Vol("&amp;$E$20&amp;")when  (LocalYear("&amp;$E$20&amp;")="&amp;$D$9&amp;" AND LocalMonth("&amp;$E$20&amp;")="&amp;$C$9&amp;" AND LocalDay("&amp;$E$20&amp;")="&amp;$B$9&amp;" AND LocalHour("&amp;$E$20&amp;")="&amp;F231&amp;" AND LocalMinute("&amp;$E$20&amp;")="&amp;G231&amp;"))", "Bar", "", "Close", "5", "0", "", "", "","FALSE","T"))</f>
        <v/>
      </c>
      <c r="AA231" s="115" t="str">
        <f>IF(O231=1,"",RTD("cqg.rtd",,"StudyData", "(Vol("&amp;$E$21&amp;")when  (LocalYear("&amp;$E$21&amp;")="&amp;$D$10&amp;" AND LocalMonth("&amp;$E$21&amp;")="&amp;$C$10&amp;" AND LocalDay("&amp;$E$21&amp;")="&amp;$B$10&amp;" AND LocalHour("&amp;$E$21&amp;")="&amp;F231&amp;" AND LocalMinute("&amp;$E$21&amp;")="&amp;G231&amp;"))", "Bar", "", "Close", "5", "0", "", "", "","FALSE","T"))</f>
        <v/>
      </c>
      <c r="AB231" s="115" t="str">
        <f>IF(O231=1,"",RTD("cqg.rtd",,"StudyData", "(Vol("&amp;$E$21&amp;")when  (LocalYear("&amp;$E$21&amp;")="&amp;$D$11&amp;" AND LocalMonth("&amp;$E$21&amp;")="&amp;$C$11&amp;" AND LocalDay("&amp;$E$21&amp;")="&amp;$B$11&amp;" AND LocalHour("&amp;$E$21&amp;")="&amp;F231&amp;" AND LocalMinute("&amp;$E$21&amp;")="&amp;G231&amp;"))", "Bar", "", "Close", "5", "0", "", "", "","FALSE","T"))</f>
        <v/>
      </c>
      <c r="AC231" s="116" t="str">
        <f t="shared" si="30"/>
        <v/>
      </c>
      <c r="AE231" s="115" t="str">
        <f ca="1">IF($R231=1,SUM($S$1:S231),"")</f>
        <v/>
      </c>
      <c r="AF231" s="115" t="str">
        <f ca="1">IF($R231=1,SUM($T$1:T231),"")</f>
        <v/>
      </c>
      <c r="AG231" s="115" t="str">
        <f ca="1">IF($R231=1,SUM($U$1:U231),"")</f>
        <v/>
      </c>
      <c r="AH231" s="115" t="str">
        <f ca="1">IF($R231=1,SUM($V$1:V231),"")</f>
        <v/>
      </c>
      <c r="AI231" s="115" t="str">
        <f ca="1">IF($R231=1,SUM($W$1:W231),"")</f>
        <v/>
      </c>
      <c r="AJ231" s="115" t="str">
        <f ca="1">IF($R231=1,SUM($X$1:X231),"")</f>
        <v/>
      </c>
      <c r="AK231" s="115" t="str">
        <f ca="1">IF($R231=1,SUM($Y$1:Y231),"")</f>
        <v/>
      </c>
      <c r="AL231" s="115" t="str">
        <f ca="1">IF($R231=1,SUM($Z$1:Z231),"")</f>
        <v/>
      </c>
      <c r="AM231" s="115" t="str">
        <f ca="1">IF($R231=1,SUM($AA$1:AA231),"")</f>
        <v/>
      </c>
      <c r="AN231" s="115" t="str">
        <f ca="1">IF($R231=1,SUM($AB$1:AB231),"")</f>
        <v/>
      </c>
      <c r="AO231" s="115" t="str">
        <f ca="1">IF($R231=1,SUM($AC$1:AC231),"")</f>
        <v/>
      </c>
      <c r="AQ231" s="120" t="str">
        <f t="shared" si="35"/>
        <v>26:30</v>
      </c>
    </row>
    <row r="232" spans="6:43" x14ac:dyDescent="0.3">
      <c r="F232" s="115">
        <f t="shared" si="36"/>
        <v>26</v>
      </c>
      <c r="G232" s="117">
        <f t="shared" si="31"/>
        <v>35</v>
      </c>
      <c r="H232" s="118">
        <f t="shared" si="32"/>
        <v>1.1076388888888888</v>
      </c>
      <c r="K232" s="116" t="str">
        <f xml:space="preserve"> IF(O232=1,"",RTD("cqg.rtd",,"StudyData",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/>
      </c>
      <c r="L232" s="116" t="e">
        <f>IF(K232="",NA(),RTD("cqg.rtd",,"StudyData", "(Vol("&amp;$E$12&amp;")when  (LocalYear("&amp;$E$12&amp;")="&amp;$D$1&amp;" AND LocalMonth("&amp;$E$12&amp;")="&amp;$C$1&amp;" AND LocalDay("&amp;$E$12&amp;")="&amp;$B$1&amp;" AND LocalHour("&amp;$E$12&amp;")="&amp;F232&amp;" AND LocalMinute("&amp;$E$12&amp;")="&amp;G232&amp;"))", "Bar", "", "Close", "5", "0", "", "", "","FALSE","T"))</f>
        <v>#N/A</v>
      </c>
      <c r="O232" s="115">
        <f t="shared" si="33"/>
        <v>1</v>
      </c>
      <c r="R232" s="115">
        <f t="shared" ca="1" si="34"/>
        <v>1.1959999999999784</v>
      </c>
      <c r="S232" s="115" t="str">
        <f>IF(O232=1,"",RTD("cqg.rtd",,"StudyData", "(Vol("&amp;$E$13&amp;")when  (LocalYear("&amp;$E$13&amp;")="&amp;$D$2&amp;" AND LocalMonth("&amp;$E$13&amp;")="&amp;$C$2&amp;" AND LocalDay("&amp;$E$13&amp;")="&amp;$B$2&amp;" AND LocalHour("&amp;$E$13&amp;")="&amp;F232&amp;" AND LocalMinute("&amp;$E$13&amp;")="&amp;G232&amp;"))", "Bar", "", "Close", "5", "0", "", "", "","FALSE","T"))</f>
        <v/>
      </c>
      <c r="T232" s="115" t="str">
        <f>IF(O232=1,"",RTD("cqg.rtd",,"StudyData", "(Vol("&amp;$E$14&amp;")when  (LocalYear("&amp;$E$14&amp;")="&amp;$D$3&amp;" AND LocalMonth("&amp;$E$14&amp;")="&amp;$C$3&amp;" AND LocalDay("&amp;$E$14&amp;")="&amp;$B$3&amp;" AND LocalHour("&amp;$E$14&amp;")="&amp;F232&amp;" AND LocalMinute("&amp;$E$14&amp;")="&amp;G232&amp;"))", "Bar", "", "Close", "5", "0", "", "", "","FALSE","T"))</f>
        <v/>
      </c>
      <c r="U232" s="115" t="str">
        <f>IF(O232=1,"",RTD("cqg.rtd",,"StudyData", "(Vol("&amp;$E$15&amp;")when  (LocalYear("&amp;$E$15&amp;")="&amp;$D$4&amp;" AND LocalMonth("&amp;$E$15&amp;")="&amp;$C$4&amp;" AND LocalDay("&amp;$E$15&amp;")="&amp;$B$4&amp;" AND LocalHour("&amp;$E$15&amp;")="&amp;F232&amp;" AND LocalMinute("&amp;$E$15&amp;")="&amp;G232&amp;"))", "Bar", "", "Close", "5", "0", "", "", "","FALSE","T"))</f>
        <v/>
      </c>
      <c r="V232" s="115" t="str">
        <f>IF(O232=1,"",RTD("cqg.rtd",,"StudyData", "(Vol("&amp;$E$16&amp;")when  (LocalYear("&amp;$E$16&amp;")="&amp;$D$5&amp;" AND LocalMonth("&amp;$E$16&amp;")="&amp;$C$5&amp;" AND LocalDay("&amp;$E$16&amp;")="&amp;$B$5&amp;" AND LocalHour("&amp;$E$16&amp;")="&amp;F232&amp;" AND LocalMinute("&amp;$E$16&amp;")="&amp;G232&amp;"))", "Bar", "", "Close", "5", "0", "", "", "","FALSE","T"))</f>
        <v/>
      </c>
      <c r="W232" s="115" t="str">
        <f>IF(O232=1,"",RTD("cqg.rtd",,"StudyData", "(Vol("&amp;$E$17&amp;")when  (LocalYear("&amp;$E$17&amp;")="&amp;$D$6&amp;" AND LocalMonth("&amp;$E$17&amp;")="&amp;$C$6&amp;" AND LocalDay("&amp;$E$17&amp;")="&amp;$B$6&amp;" AND LocalHour("&amp;$E$17&amp;")="&amp;F232&amp;" AND LocalMinute("&amp;$E$17&amp;")="&amp;G232&amp;"))", "Bar", "", "Close", "5", "0", "", "", "","FALSE","T"))</f>
        <v/>
      </c>
      <c r="X232" s="115" t="str">
        <f>IF(O232=1,"",RTD("cqg.rtd",,"StudyData", "(Vol("&amp;$E$18&amp;")when  (LocalYear("&amp;$E$18&amp;")="&amp;$D$7&amp;" AND LocalMonth("&amp;$E$18&amp;")="&amp;$C$7&amp;" AND LocalDay("&amp;$E$18&amp;")="&amp;$B$7&amp;" AND LocalHour("&amp;$E$18&amp;")="&amp;F232&amp;" AND LocalMinute("&amp;$E$18&amp;")="&amp;G232&amp;"))", "Bar", "", "Close", "5", "0", "", "", "","FALSE","T"))</f>
        <v/>
      </c>
      <c r="Y232" s="115" t="str">
        <f>IF(O232=1,"",RTD("cqg.rtd",,"StudyData", "(Vol("&amp;$E$19&amp;")when  (LocalYear("&amp;$E$19&amp;")="&amp;$D$8&amp;" AND LocalMonth("&amp;$E$19&amp;")="&amp;$C$8&amp;" AND LocalDay("&amp;$E$19&amp;")="&amp;$B$8&amp;" AND LocalHour("&amp;$E$19&amp;")="&amp;F232&amp;" AND LocalMinute("&amp;$E$19&amp;")="&amp;G232&amp;"))", "Bar", "", "Close", "5", "0", "", "", "","FALSE","T"))</f>
        <v/>
      </c>
      <c r="Z232" s="115" t="str">
        <f>IF(O232=1,"",RTD("cqg.rtd",,"StudyData", "(Vol("&amp;$E$20&amp;")when  (LocalYear("&amp;$E$20&amp;")="&amp;$D$9&amp;" AND LocalMonth("&amp;$E$20&amp;")="&amp;$C$9&amp;" AND LocalDay("&amp;$E$20&amp;")="&amp;$B$9&amp;" AND LocalHour("&amp;$E$20&amp;")="&amp;F232&amp;" AND LocalMinute("&amp;$E$20&amp;")="&amp;G232&amp;"))", "Bar", "", "Close", "5", "0", "", "", "","FALSE","T"))</f>
        <v/>
      </c>
      <c r="AA232" s="115" t="str">
        <f>IF(O232=1,"",RTD("cqg.rtd",,"StudyData", "(Vol("&amp;$E$21&amp;")when  (LocalYear("&amp;$E$21&amp;")="&amp;$D$10&amp;" AND LocalMonth("&amp;$E$21&amp;")="&amp;$C$10&amp;" AND LocalDay("&amp;$E$21&amp;")="&amp;$B$10&amp;" AND LocalHour("&amp;$E$21&amp;")="&amp;F232&amp;" AND LocalMinute("&amp;$E$21&amp;")="&amp;G232&amp;"))", "Bar", "", "Close", "5", "0", "", "", "","FALSE","T"))</f>
        <v/>
      </c>
      <c r="AB232" s="115" t="str">
        <f>IF(O232=1,"",RTD("cqg.rtd",,"StudyData", "(Vol("&amp;$E$21&amp;")when  (LocalYear("&amp;$E$21&amp;")="&amp;$D$11&amp;" AND LocalMonth("&amp;$E$21&amp;")="&amp;$C$11&amp;" AND LocalDay("&amp;$E$21&amp;")="&amp;$B$11&amp;" AND LocalHour("&amp;$E$21&amp;")="&amp;F232&amp;" AND LocalMinute("&amp;$E$21&amp;")="&amp;G232&amp;"))", "Bar", "", "Close", "5", "0", "", "", "","FALSE","T"))</f>
        <v/>
      </c>
      <c r="AC232" s="116" t="str">
        <f t="shared" si="30"/>
        <v/>
      </c>
      <c r="AE232" s="115" t="str">
        <f ca="1">IF($R232=1,SUM($S$1:S232),"")</f>
        <v/>
      </c>
      <c r="AF232" s="115" t="str">
        <f ca="1">IF($R232=1,SUM($T$1:T232),"")</f>
        <v/>
      </c>
      <c r="AG232" s="115" t="str">
        <f ca="1">IF($R232=1,SUM($U$1:U232),"")</f>
        <v/>
      </c>
      <c r="AH232" s="115" t="str">
        <f ca="1">IF($R232=1,SUM($V$1:V232),"")</f>
        <v/>
      </c>
      <c r="AI232" s="115" t="str">
        <f ca="1">IF($R232=1,SUM($W$1:W232),"")</f>
        <v/>
      </c>
      <c r="AJ232" s="115" t="str">
        <f ca="1">IF($R232=1,SUM($X$1:X232),"")</f>
        <v/>
      </c>
      <c r="AK232" s="115" t="str">
        <f ca="1">IF($R232=1,SUM($Y$1:Y232),"")</f>
        <v/>
      </c>
      <c r="AL232" s="115" t="str">
        <f ca="1">IF($R232=1,SUM($Z$1:Z232),"")</f>
        <v/>
      </c>
      <c r="AM232" s="115" t="str">
        <f ca="1">IF($R232=1,SUM($AA$1:AA232),"")</f>
        <v/>
      </c>
      <c r="AN232" s="115" t="str">
        <f ca="1">IF($R232=1,SUM($AB$1:AB232),"")</f>
        <v/>
      </c>
      <c r="AO232" s="115" t="str">
        <f ca="1">IF($R232=1,SUM($AC$1:AC232),"")</f>
        <v/>
      </c>
      <c r="AQ232" s="120" t="str">
        <f t="shared" si="35"/>
        <v>26:35</v>
      </c>
    </row>
    <row r="233" spans="6:43" x14ac:dyDescent="0.3">
      <c r="F233" s="115">
        <f t="shared" si="36"/>
        <v>26</v>
      </c>
      <c r="G233" s="117">
        <f t="shared" si="31"/>
        <v>40</v>
      </c>
      <c r="H233" s="118">
        <f t="shared" si="32"/>
        <v>1.1111111111111112</v>
      </c>
      <c r="K233" s="116" t="str">
        <f xml:space="preserve"> IF(O233=1,"",RTD("cqg.rtd",,"StudyData",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/>
      </c>
      <c r="L233" s="116" t="e">
        <f>IF(K233="",NA(),RTD("cqg.rtd",,"StudyData", "(Vol("&amp;$E$12&amp;")when  (LocalYear("&amp;$E$12&amp;")="&amp;$D$1&amp;" AND LocalMonth("&amp;$E$12&amp;")="&amp;$C$1&amp;" AND LocalDay("&amp;$E$12&amp;")="&amp;$B$1&amp;" AND LocalHour("&amp;$E$12&amp;")="&amp;F233&amp;" AND LocalMinute("&amp;$E$12&amp;")="&amp;G233&amp;"))", "Bar", "", "Close", "5", "0", "", "", "","FALSE","T"))</f>
        <v>#N/A</v>
      </c>
      <c r="O233" s="115">
        <f t="shared" si="33"/>
        <v>1</v>
      </c>
      <c r="R233" s="115">
        <f t="shared" ca="1" si="34"/>
        <v>1.1969999999999783</v>
      </c>
      <c r="S233" s="115" t="str">
        <f>IF(O233=1,"",RTD("cqg.rtd",,"StudyData", "(Vol("&amp;$E$13&amp;")when  (LocalYear("&amp;$E$13&amp;")="&amp;$D$2&amp;" AND LocalMonth("&amp;$E$13&amp;")="&amp;$C$2&amp;" AND LocalDay("&amp;$E$13&amp;")="&amp;$B$2&amp;" AND LocalHour("&amp;$E$13&amp;")="&amp;F233&amp;" AND LocalMinute("&amp;$E$13&amp;")="&amp;G233&amp;"))", "Bar", "", "Close", "5", "0", "", "", "","FALSE","T"))</f>
        <v/>
      </c>
      <c r="T233" s="115" t="str">
        <f>IF(O233=1,"",RTD("cqg.rtd",,"StudyData", "(Vol("&amp;$E$14&amp;")when  (LocalYear("&amp;$E$14&amp;")="&amp;$D$3&amp;" AND LocalMonth("&amp;$E$14&amp;")="&amp;$C$3&amp;" AND LocalDay("&amp;$E$14&amp;")="&amp;$B$3&amp;" AND LocalHour("&amp;$E$14&amp;")="&amp;F233&amp;" AND LocalMinute("&amp;$E$14&amp;")="&amp;G233&amp;"))", "Bar", "", "Close", "5", "0", "", "", "","FALSE","T"))</f>
        <v/>
      </c>
      <c r="U233" s="115" t="str">
        <f>IF(O233=1,"",RTD("cqg.rtd",,"StudyData", "(Vol("&amp;$E$15&amp;")when  (LocalYear("&amp;$E$15&amp;")="&amp;$D$4&amp;" AND LocalMonth("&amp;$E$15&amp;")="&amp;$C$4&amp;" AND LocalDay("&amp;$E$15&amp;")="&amp;$B$4&amp;" AND LocalHour("&amp;$E$15&amp;")="&amp;F233&amp;" AND LocalMinute("&amp;$E$15&amp;")="&amp;G233&amp;"))", "Bar", "", "Close", "5", "0", "", "", "","FALSE","T"))</f>
        <v/>
      </c>
      <c r="V233" s="115" t="str">
        <f>IF(O233=1,"",RTD("cqg.rtd",,"StudyData", "(Vol("&amp;$E$16&amp;")when  (LocalYear("&amp;$E$16&amp;")="&amp;$D$5&amp;" AND LocalMonth("&amp;$E$16&amp;")="&amp;$C$5&amp;" AND LocalDay("&amp;$E$16&amp;")="&amp;$B$5&amp;" AND LocalHour("&amp;$E$16&amp;")="&amp;F233&amp;" AND LocalMinute("&amp;$E$16&amp;")="&amp;G233&amp;"))", "Bar", "", "Close", "5", "0", "", "", "","FALSE","T"))</f>
        <v/>
      </c>
      <c r="W233" s="115" t="str">
        <f>IF(O233=1,"",RTD("cqg.rtd",,"StudyData", "(Vol("&amp;$E$17&amp;")when  (LocalYear("&amp;$E$17&amp;")="&amp;$D$6&amp;" AND LocalMonth("&amp;$E$17&amp;")="&amp;$C$6&amp;" AND LocalDay("&amp;$E$17&amp;")="&amp;$B$6&amp;" AND LocalHour("&amp;$E$17&amp;")="&amp;F233&amp;" AND LocalMinute("&amp;$E$17&amp;")="&amp;G233&amp;"))", "Bar", "", "Close", "5", "0", "", "", "","FALSE","T"))</f>
        <v/>
      </c>
      <c r="X233" s="115" t="str">
        <f>IF(O233=1,"",RTD("cqg.rtd",,"StudyData", "(Vol("&amp;$E$18&amp;")when  (LocalYear("&amp;$E$18&amp;")="&amp;$D$7&amp;" AND LocalMonth("&amp;$E$18&amp;")="&amp;$C$7&amp;" AND LocalDay("&amp;$E$18&amp;")="&amp;$B$7&amp;" AND LocalHour("&amp;$E$18&amp;")="&amp;F233&amp;" AND LocalMinute("&amp;$E$18&amp;")="&amp;G233&amp;"))", "Bar", "", "Close", "5", "0", "", "", "","FALSE","T"))</f>
        <v/>
      </c>
      <c r="Y233" s="115" t="str">
        <f>IF(O233=1,"",RTD("cqg.rtd",,"StudyData", "(Vol("&amp;$E$19&amp;")when  (LocalYear("&amp;$E$19&amp;")="&amp;$D$8&amp;" AND LocalMonth("&amp;$E$19&amp;")="&amp;$C$8&amp;" AND LocalDay("&amp;$E$19&amp;")="&amp;$B$8&amp;" AND LocalHour("&amp;$E$19&amp;")="&amp;F233&amp;" AND LocalMinute("&amp;$E$19&amp;")="&amp;G233&amp;"))", "Bar", "", "Close", "5", "0", "", "", "","FALSE","T"))</f>
        <v/>
      </c>
      <c r="Z233" s="115" t="str">
        <f>IF(O233=1,"",RTD("cqg.rtd",,"StudyData", "(Vol("&amp;$E$20&amp;")when  (LocalYear("&amp;$E$20&amp;")="&amp;$D$9&amp;" AND LocalMonth("&amp;$E$20&amp;")="&amp;$C$9&amp;" AND LocalDay("&amp;$E$20&amp;")="&amp;$B$9&amp;" AND LocalHour("&amp;$E$20&amp;")="&amp;F233&amp;" AND LocalMinute("&amp;$E$20&amp;")="&amp;G233&amp;"))", "Bar", "", "Close", "5", "0", "", "", "","FALSE","T"))</f>
        <v/>
      </c>
      <c r="AA233" s="115" t="str">
        <f>IF(O233=1,"",RTD("cqg.rtd",,"StudyData", "(Vol("&amp;$E$21&amp;")when  (LocalYear("&amp;$E$21&amp;")="&amp;$D$10&amp;" AND LocalMonth("&amp;$E$21&amp;")="&amp;$C$10&amp;" AND LocalDay("&amp;$E$21&amp;")="&amp;$B$10&amp;" AND LocalHour("&amp;$E$21&amp;")="&amp;F233&amp;" AND LocalMinute("&amp;$E$21&amp;")="&amp;G233&amp;"))", "Bar", "", "Close", "5", "0", "", "", "","FALSE","T"))</f>
        <v/>
      </c>
      <c r="AB233" s="115" t="str">
        <f>IF(O233=1,"",RTD("cqg.rtd",,"StudyData", "(Vol("&amp;$E$21&amp;")when  (LocalYear("&amp;$E$21&amp;")="&amp;$D$11&amp;" AND LocalMonth("&amp;$E$21&amp;")="&amp;$C$11&amp;" AND LocalDay("&amp;$E$21&amp;")="&amp;$B$11&amp;" AND LocalHour("&amp;$E$21&amp;")="&amp;F233&amp;" AND LocalMinute("&amp;$E$21&amp;")="&amp;G233&amp;"))", "Bar", "", "Close", "5", "0", "", "", "","FALSE","T"))</f>
        <v/>
      </c>
      <c r="AC233" s="116" t="str">
        <f t="shared" si="30"/>
        <v/>
      </c>
      <c r="AE233" s="115" t="str">
        <f ca="1">IF($R233=1,SUM($S$1:S233),"")</f>
        <v/>
      </c>
      <c r="AF233" s="115" t="str">
        <f ca="1">IF($R233=1,SUM($T$1:T233),"")</f>
        <v/>
      </c>
      <c r="AG233" s="115" t="str">
        <f ca="1">IF($R233=1,SUM($U$1:U233),"")</f>
        <v/>
      </c>
      <c r="AH233" s="115" t="str">
        <f ca="1">IF($R233=1,SUM($V$1:V233),"")</f>
        <v/>
      </c>
      <c r="AI233" s="115" t="str">
        <f ca="1">IF($R233=1,SUM($W$1:W233),"")</f>
        <v/>
      </c>
      <c r="AJ233" s="115" t="str">
        <f ca="1">IF($R233=1,SUM($X$1:X233),"")</f>
        <v/>
      </c>
      <c r="AK233" s="115" t="str">
        <f ca="1">IF($R233=1,SUM($Y$1:Y233),"")</f>
        <v/>
      </c>
      <c r="AL233" s="115" t="str">
        <f ca="1">IF($R233=1,SUM($Z$1:Z233),"")</f>
        <v/>
      </c>
      <c r="AM233" s="115" t="str">
        <f ca="1">IF($R233=1,SUM($AA$1:AA233),"")</f>
        <v/>
      </c>
      <c r="AN233" s="115" t="str">
        <f ca="1">IF($R233=1,SUM($AB$1:AB233),"")</f>
        <v/>
      </c>
      <c r="AO233" s="115" t="str">
        <f ca="1">IF($R233=1,SUM($AC$1:AC233),"")</f>
        <v/>
      </c>
      <c r="AQ233" s="120" t="str">
        <f t="shared" si="35"/>
        <v>26:40</v>
      </c>
    </row>
    <row r="234" spans="6:43" x14ac:dyDescent="0.3">
      <c r="F234" s="115">
        <f t="shared" si="36"/>
        <v>26</v>
      </c>
      <c r="G234" s="117">
        <f t="shared" si="31"/>
        <v>45</v>
      </c>
      <c r="H234" s="118">
        <f t="shared" si="32"/>
        <v>1.1145833333333333</v>
      </c>
      <c r="K234" s="116" t="str">
        <f xml:space="preserve"> IF(O234=1,"",RTD("cqg.rtd",,"StudyData",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/>
      </c>
      <c r="L234" s="116" t="e">
        <f>IF(K234="",NA(),RTD("cqg.rtd",,"StudyData", "(Vol("&amp;$E$12&amp;")when  (LocalYear("&amp;$E$12&amp;")="&amp;$D$1&amp;" AND LocalMonth("&amp;$E$12&amp;")="&amp;$C$1&amp;" AND LocalDay("&amp;$E$12&amp;")="&amp;$B$1&amp;" AND LocalHour("&amp;$E$12&amp;")="&amp;F234&amp;" AND LocalMinute("&amp;$E$12&amp;")="&amp;G234&amp;"))", "Bar", "", "Close", "5", "0", "", "", "","FALSE","T"))</f>
        <v>#N/A</v>
      </c>
      <c r="O234" s="115">
        <f t="shared" si="33"/>
        <v>1</v>
      </c>
      <c r="R234" s="115">
        <f t="shared" ca="1" si="34"/>
        <v>1.1979999999999782</v>
      </c>
      <c r="S234" s="115" t="str">
        <f>IF(O234=1,"",RTD("cqg.rtd",,"StudyData", "(Vol("&amp;$E$13&amp;")when  (LocalYear("&amp;$E$13&amp;")="&amp;$D$2&amp;" AND LocalMonth("&amp;$E$13&amp;")="&amp;$C$2&amp;" AND LocalDay("&amp;$E$13&amp;")="&amp;$B$2&amp;" AND LocalHour("&amp;$E$13&amp;")="&amp;F234&amp;" AND LocalMinute("&amp;$E$13&amp;")="&amp;G234&amp;"))", "Bar", "", "Close", "5", "0", "", "", "","FALSE","T"))</f>
        <v/>
      </c>
      <c r="T234" s="115" t="str">
        <f>IF(O234=1,"",RTD("cqg.rtd",,"StudyData", "(Vol("&amp;$E$14&amp;")when  (LocalYear("&amp;$E$14&amp;")="&amp;$D$3&amp;" AND LocalMonth("&amp;$E$14&amp;")="&amp;$C$3&amp;" AND LocalDay("&amp;$E$14&amp;")="&amp;$B$3&amp;" AND LocalHour("&amp;$E$14&amp;")="&amp;F234&amp;" AND LocalMinute("&amp;$E$14&amp;")="&amp;G234&amp;"))", "Bar", "", "Close", "5", "0", "", "", "","FALSE","T"))</f>
        <v/>
      </c>
      <c r="U234" s="115" t="str">
        <f>IF(O234=1,"",RTD("cqg.rtd",,"StudyData", "(Vol("&amp;$E$15&amp;")when  (LocalYear("&amp;$E$15&amp;")="&amp;$D$4&amp;" AND LocalMonth("&amp;$E$15&amp;")="&amp;$C$4&amp;" AND LocalDay("&amp;$E$15&amp;")="&amp;$B$4&amp;" AND LocalHour("&amp;$E$15&amp;")="&amp;F234&amp;" AND LocalMinute("&amp;$E$15&amp;")="&amp;G234&amp;"))", "Bar", "", "Close", "5", "0", "", "", "","FALSE","T"))</f>
        <v/>
      </c>
      <c r="V234" s="115" t="str">
        <f>IF(O234=1,"",RTD("cqg.rtd",,"StudyData", "(Vol("&amp;$E$16&amp;")when  (LocalYear("&amp;$E$16&amp;")="&amp;$D$5&amp;" AND LocalMonth("&amp;$E$16&amp;")="&amp;$C$5&amp;" AND LocalDay("&amp;$E$16&amp;")="&amp;$B$5&amp;" AND LocalHour("&amp;$E$16&amp;")="&amp;F234&amp;" AND LocalMinute("&amp;$E$16&amp;")="&amp;G234&amp;"))", "Bar", "", "Close", "5", "0", "", "", "","FALSE","T"))</f>
        <v/>
      </c>
      <c r="W234" s="115" t="str">
        <f>IF(O234=1,"",RTD("cqg.rtd",,"StudyData", "(Vol("&amp;$E$17&amp;")when  (LocalYear("&amp;$E$17&amp;")="&amp;$D$6&amp;" AND LocalMonth("&amp;$E$17&amp;")="&amp;$C$6&amp;" AND LocalDay("&amp;$E$17&amp;")="&amp;$B$6&amp;" AND LocalHour("&amp;$E$17&amp;")="&amp;F234&amp;" AND LocalMinute("&amp;$E$17&amp;")="&amp;G234&amp;"))", "Bar", "", "Close", "5", "0", "", "", "","FALSE","T"))</f>
        <v/>
      </c>
      <c r="X234" s="115" t="str">
        <f>IF(O234=1,"",RTD("cqg.rtd",,"StudyData", "(Vol("&amp;$E$18&amp;")when  (LocalYear("&amp;$E$18&amp;")="&amp;$D$7&amp;" AND LocalMonth("&amp;$E$18&amp;")="&amp;$C$7&amp;" AND LocalDay("&amp;$E$18&amp;")="&amp;$B$7&amp;" AND LocalHour("&amp;$E$18&amp;")="&amp;F234&amp;" AND LocalMinute("&amp;$E$18&amp;")="&amp;G234&amp;"))", "Bar", "", "Close", "5", "0", "", "", "","FALSE","T"))</f>
        <v/>
      </c>
      <c r="Y234" s="115" t="str">
        <f>IF(O234=1,"",RTD("cqg.rtd",,"StudyData", "(Vol("&amp;$E$19&amp;")when  (LocalYear("&amp;$E$19&amp;")="&amp;$D$8&amp;" AND LocalMonth("&amp;$E$19&amp;")="&amp;$C$8&amp;" AND LocalDay("&amp;$E$19&amp;")="&amp;$B$8&amp;" AND LocalHour("&amp;$E$19&amp;")="&amp;F234&amp;" AND LocalMinute("&amp;$E$19&amp;")="&amp;G234&amp;"))", "Bar", "", "Close", "5", "0", "", "", "","FALSE","T"))</f>
        <v/>
      </c>
      <c r="Z234" s="115" t="str">
        <f>IF(O234=1,"",RTD("cqg.rtd",,"StudyData", "(Vol("&amp;$E$20&amp;")when  (LocalYear("&amp;$E$20&amp;")="&amp;$D$9&amp;" AND LocalMonth("&amp;$E$20&amp;")="&amp;$C$9&amp;" AND LocalDay("&amp;$E$20&amp;")="&amp;$B$9&amp;" AND LocalHour("&amp;$E$20&amp;")="&amp;F234&amp;" AND LocalMinute("&amp;$E$20&amp;")="&amp;G234&amp;"))", "Bar", "", "Close", "5", "0", "", "", "","FALSE","T"))</f>
        <v/>
      </c>
      <c r="AA234" s="115" t="str">
        <f>IF(O234=1,"",RTD("cqg.rtd",,"StudyData", "(Vol("&amp;$E$21&amp;")when  (LocalYear("&amp;$E$21&amp;")="&amp;$D$10&amp;" AND LocalMonth("&amp;$E$21&amp;")="&amp;$C$10&amp;" AND LocalDay("&amp;$E$21&amp;")="&amp;$B$10&amp;" AND LocalHour("&amp;$E$21&amp;")="&amp;F234&amp;" AND LocalMinute("&amp;$E$21&amp;")="&amp;G234&amp;"))", "Bar", "", "Close", "5", "0", "", "", "","FALSE","T"))</f>
        <v/>
      </c>
      <c r="AB234" s="115" t="str">
        <f>IF(O234=1,"",RTD("cqg.rtd",,"StudyData", "(Vol("&amp;$E$21&amp;")when  (LocalYear("&amp;$E$21&amp;")="&amp;$D$11&amp;" AND LocalMonth("&amp;$E$21&amp;")="&amp;$C$11&amp;" AND LocalDay("&amp;$E$21&amp;")="&amp;$B$11&amp;" AND LocalHour("&amp;$E$21&amp;")="&amp;F234&amp;" AND LocalMinute("&amp;$E$21&amp;")="&amp;G234&amp;"))", "Bar", "", "Close", "5", "0", "", "", "","FALSE","T"))</f>
        <v/>
      </c>
      <c r="AC234" s="116" t="str">
        <f t="shared" si="30"/>
        <v/>
      </c>
      <c r="AE234" s="115" t="str">
        <f ca="1">IF($R234=1,SUM($S$1:S234),"")</f>
        <v/>
      </c>
      <c r="AF234" s="115" t="str">
        <f ca="1">IF($R234=1,SUM($T$1:T234),"")</f>
        <v/>
      </c>
      <c r="AG234" s="115" t="str">
        <f ca="1">IF($R234=1,SUM($U$1:U234),"")</f>
        <v/>
      </c>
      <c r="AH234" s="115" t="str">
        <f ca="1">IF($R234=1,SUM($V$1:V234),"")</f>
        <v/>
      </c>
      <c r="AI234" s="115" t="str">
        <f ca="1">IF($R234=1,SUM($W$1:W234),"")</f>
        <v/>
      </c>
      <c r="AJ234" s="115" t="str">
        <f ca="1">IF($R234=1,SUM($X$1:X234),"")</f>
        <v/>
      </c>
      <c r="AK234" s="115" t="str">
        <f ca="1">IF($R234=1,SUM($Y$1:Y234),"")</f>
        <v/>
      </c>
      <c r="AL234" s="115" t="str">
        <f ca="1">IF($R234=1,SUM($Z$1:Z234),"")</f>
        <v/>
      </c>
      <c r="AM234" s="115" t="str">
        <f ca="1">IF($R234=1,SUM($AA$1:AA234),"")</f>
        <v/>
      </c>
      <c r="AN234" s="115" t="str">
        <f ca="1">IF($R234=1,SUM($AB$1:AB234),"")</f>
        <v/>
      </c>
      <c r="AO234" s="115" t="str">
        <f ca="1">IF($R234=1,SUM($AC$1:AC234),"")</f>
        <v/>
      </c>
      <c r="AQ234" s="120" t="str">
        <f t="shared" si="35"/>
        <v>26:45</v>
      </c>
    </row>
    <row r="235" spans="6:43" x14ac:dyDescent="0.3">
      <c r="F235" s="115">
        <f t="shared" si="36"/>
        <v>26</v>
      </c>
      <c r="G235" s="117">
        <f t="shared" si="31"/>
        <v>50</v>
      </c>
      <c r="H235" s="118">
        <f t="shared" si="32"/>
        <v>1.1180555555555556</v>
      </c>
      <c r="K235" s="116" t="str">
        <f xml:space="preserve"> IF(O235=1,"",RTD("cqg.rtd",,"StudyData",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/>
      </c>
      <c r="L235" s="116" t="e">
        <f>IF(K235="",NA(),RTD("cqg.rtd",,"StudyData", "(Vol("&amp;$E$12&amp;")when  (LocalYear("&amp;$E$12&amp;")="&amp;$D$1&amp;" AND LocalMonth("&amp;$E$12&amp;")="&amp;$C$1&amp;" AND LocalDay("&amp;$E$12&amp;")="&amp;$B$1&amp;" AND LocalHour("&amp;$E$12&amp;")="&amp;F235&amp;" AND LocalMinute("&amp;$E$12&amp;")="&amp;G235&amp;"))", "Bar", "", "Close", "5", "0", "", "", "","FALSE","T"))</f>
        <v>#N/A</v>
      </c>
      <c r="O235" s="115">
        <f t="shared" si="33"/>
        <v>1</v>
      </c>
      <c r="R235" s="115">
        <f t="shared" ca="1" si="34"/>
        <v>1.1989999999999781</v>
      </c>
      <c r="S235" s="115" t="str">
        <f>IF(O235=1,"",RTD("cqg.rtd",,"StudyData", "(Vol("&amp;$E$13&amp;")when  (LocalYear("&amp;$E$13&amp;")="&amp;$D$2&amp;" AND LocalMonth("&amp;$E$13&amp;")="&amp;$C$2&amp;" AND LocalDay("&amp;$E$13&amp;")="&amp;$B$2&amp;" AND LocalHour("&amp;$E$13&amp;")="&amp;F235&amp;" AND LocalMinute("&amp;$E$13&amp;")="&amp;G235&amp;"))", "Bar", "", "Close", "5", "0", "", "", "","FALSE","T"))</f>
        <v/>
      </c>
      <c r="T235" s="115" t="str">
        <f>IF(O235=1,"",RTD("cqg.rtd",,"StudyData", "(Vol("&amp;$E$14&amp;")when  (LocalYear("&amp;$E$14&amp;")="&amp;$D$3&amp;" AND LocalMonth("&amp;$E$14&amp;")="&amp;$C$3&amp;" AND LocalDay("&amp;$E$14&amp;")="&amp;$B$3&amp;" AND LocalHour("&amp;$E$14&amp;")="&amp;F235&amp;" AND LocalMinute("&amp;$E$14&amp;")="&amp;G235&amp;"))", "Bar", "", "Close", "5", "0", "", "", "","FALSE","T"))</f>
        <v/>
      </c>
      <c r="U235" s="115" t="str">
        <f>IF(O235=1,"",RTD("cqg.rtd",,"StudyData", "(Vol("&amp;$E$15&amp;")when  (LocalYear("&amp;$E$15&amp;")="&amp;$D$4&amp;" AND LocalMonth("&amp;$E$15&amp;")="&amp;$C$4&amp;" AND LocalDay("&amp;$E$15&amp;")="&amp;$B$4&amp;" AND LocalHour("&amp;$E$15&amp;")="&amp;F235&amp;" AND LocalMinute("&amp;$E$15&amp;")="&amp;G235&amp;"))", "Bar", "", "Close", "5", "0", "", "", "","FALSE","T"))</f>
        <v/>
      </c>
      <c r="V235" s="115" t="str">
        <f>IF(O235=1,"",RTD("cqg.rtd",,"StudyData", "(Vol("&amp;$E$16&amp;")when  (LocalYear("&amp;$E$16&amp;")="&amp;$D$5&amp;" AND LocalMonth("&amp;$E$16&amp;")="&amp;$C$5&amp;" AND LocalDay("&amp;$E$16&amp;")="&amp;$B$5&amp;" AND LocalHour("&amp;$E$16&amp;")="&amp;F235&amp;" AND LocalMinute("&amp;$E$16&amp;")="&amp;G235&amp;"))", "Bar", "", "Close", "5", "0", "", "", "","FALSE","T"))</f>
        <v/>
      </c>
      <c r="W235" s="115" t="str">
        <f>IF(O235=1,"",RTD("cqg.rtd",,"StudyData", "(Vol("&amp;$E$17&amp;")when  (LocalYear("&amp;$E$17&amp;")="&amp;$D$6&amp;" AND LocalMonth("&amp;$E$17&amp;")="&amp;$C$6&amp;" AND LocalDay("&amp;$E$17&amp;")="&amp;$B$6&amp;" AND LocalHour("&amp;$E$17&amp;")="&amp;F235&amp;" AND LocalMinute("&amp;$E$17&amp;")="&amp;G235&amp;"))", "Bar", "", "Close", "5", "0", "", "", "","FALSE","T"))</f>
        <v/>
      </c>
      <c r="X235" s="115" t="str">
        <f>IF(O235=1,"",RTD("cqg.rtd",,"StudyData", "(Vol("&amp;$E$18&amp;")when  (LocalYear("&amp;$E$18&amp;")="&amp;$D$7&amp;" AND LocalMonth("&amp;$E$18&amp;")="&amp;$C$7&amp;" AND LocalDay("&amp;$E$18&amp;")="&amp;$B$7&amp;" AND LocalHour("&amp;$E$18&amp;")="&amp;F235&amp;" AND LocalMinute("&amp;$E$18&amp;")="&amp;G235&amp;"))", "Bar", "", "Close", "5", "0", "", "", "","FALSE","T"))</f>
        <v/>
      </c>
      <c r="Y235" s="115" t="str">
        <f>IF(O235=1,"",RTD("cqg.rtd",,"StudyData", "(Vol("&amp;$E$19&amp;")when  (LocalYear("&amp;$E$19&amp;")="&amp;$D$8&amp;" AND LocalMonth("&amp;$E$19&amp;")="&amp;$C$8&amp;" AND LocalDay("&amp;$E$19&amp;")="&amp;$B$8&amp;" AND LocalHour("&amp;$E$19&amp;")="&amp;F235&amp;" AND LocalMinute("&amp;$E$19&amp;")="&amp;G235&amp;"))", "Bar", "", "Close", "5", "0", "", "", "","FALSE","T"))</f>
        <v/>
      </c>
      <c r="Z235" s="115" t="str">
        <f>IF(O235=1,"",RTD("cqg.rtd",,"StudyData", "(Vol("&amp;$E$20&amp;")when  (LocalYear("&amp;$E$20&amp;")="&amp;$D$9&amp;" AND LocalMonth("&amp;$E$20&amp;")="&amp;$C$9&amp;" AND LocalDay("&amp;$E$20&amp;")="&amp;$B$9&amp;" AND LocalHour("&amp;$E$20&amp;")="&amp;F235&amp;" AND LocalMinute("&amp;$E$20&amp;")="&amp;G235&amp;"))", "Bar", "", "Close", "5", "0", "", "", "","FALSE","T"))</f>
        <v/>
      </c>
      <c r="AA235" s="115" t="str">
        <f>IF(O235=1,"",RTD("cqg.rtd",,"StudyData", "(Vol("&amp;$E$21&amp;")when  (LocalYear("&amp;$E$21&amp;")="&amp;$D$10&amp;" AND LocalMonth("&amp;$E$21&amp;")="&amp;$C$10&amp;" AND LocalDay("&amp;$E$21&amp;")="&amp;$B$10&amp;" AND LocalHour("&amp;$E$21&amp;")="&amp;F235&amp;" AND LocalMinute("&amp;$E$21&amp;")="&amp;G235&amp;"))", "Bar", "", "Close", "5", "0", "", "", "","FALSE","T"))</f>
        <v/>
      </c>
      <c r="AB235" s="115" t="str">
        <f>IF(O235=1,"",RTD("cqg.rtd",,"StudyData", "(Vol("&amp;$E$21&amp;")when  (LocalYear("&amp;$E$21&amp;")="&amp;$D$11&amp;" AND LocalMonth("&amp;$E$21&amp;")="&amp;$C$11&amp;" AND LocalDay("&amp;$E$21&amp;")="&amp;$B$11&amp;" AND LocalHour("&amp;$E$21&amp;")="&amp;F235&amp;" AND LocalMinute("&amp;$E$21&amp;")="&amp;G235&amp;"))", "Bar", "", "Close", "5", "0", "", "", "","FALSE","T"))</f>
        <v/>
      </c>
      <c r="AC235" s="116" t="str">
        <f t="shared" si="30"/>
        <v/>
      </c>
      <c r="AE235" s="115" t="str">
        <f ca="1">IF($R235=1,SUM($S$1:S235),"")</f>
        <v/>
      </c>
      <c r="AF235" s="115" t="str">
        <f ca="1">IF($R235=1,SUM($T$1:T235),"")</f>
        <v/>
      </c>
      <c r="AG235" s="115" t="str">
        <f ca="1">IF($R235=1,SUM($U$1:U235),"")</f>
        <v/>
      </c>
      <c r="AH235" s="115" t="str">
        <f ca="1">IF($R235=1,SUM($V$1:V235),"")</f>
        <v/>
      </c>
      <c r="AI235" s="115" t="str">
        <f ca="1">IF($R235=1,SUM($W$1:W235),"")</f>
        <v/>
      </c>
      <c r="AJ235" s="115" t="str">
        <f ca="1">IF($R235=1,SUM($X$1:X235),"")</f>
        <v/>
      </c>
      <c r="AK235" s="115" t="str">
        <f ca="1">IF($R235=1,SUM($Y$1:Y235),"")</f>
        <v/>
      </c>
      <c r="AL235" s="115" t="str">
        <f ca="1">IF($R235=1,SUM($Z$1:Z235),"")</f>
        <v/>
      </c>
      <c r="AM235" s="115" t="str">
        <f ca="1">IF($R235=1,SUM($AA$1:AA235),"")</f>
        <v/>
      </c>
      <c r="AN235" s="115" t="str">
        <f ca="1">IF($R235=1,SUM($AB$1:AB235),"")</f>
        <v/>
      </c>
      <c r="AO235" s="115" t="str">
        <f ca="1">IF($R235=1,SUM($AC$1:AC235),"")</f>
        <v/>
      </c>
      <c r="AQ235" s="120" t="str">
        <f t="shared" si="35"/>
        <v>26:50</v>
      </c>
    </row>
    <row r="236" spans="6:43" x14ac:dyDescent="0.3">
      <c r="F236" s="115">
        <f t="shared" si="36"/>
        <v>26</v>
      </c>
      <c r="G236" s="117">
        <f t="shared" si="31"/>
        <v>55</v>
      </c>
      <c r="H236" s="118">
        <f t="shared" si="32"/>
        <v>1.1215277777777779</v>
      </c>
      <c r="K236" s="116" t="str">
        <f xml:space="preserve"> IF(O236=1,"",RTD("cqg.rtd",,"StudyData",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/>
      </c>
      <c r="L236" s="116" t="e">
        <f>IF(K236="",NA(),RTD("cqg.rtd",,"StudyData", "(Vol("&amp;$E$12&amp;")when  (LocalYear("&amp;$E$12&amp;")="&amp;$D$1&amp;" AND LocalMonth("&amp;$E$12&amp;")="&amp;$C$1&amp;" AND LocalDay("&amp;$E$12&amp;")="&amp;$B$1&amp;" AND LocalHour("&amp;$E$12&amp;")="&amp;F236&amp;" AND LocalMinute("&amp;$E$12&amp;")="&amp;G236&amp;"))", "Bar", "", "Close", "5", "0", "", "", "","FALSE","T"))</f>
        <v>#N/A</v>
      </c>
      <c r="O236" s="115">
        <f t="shared" si="33"/>
        <v>1</v>
      </c>
      <c r="R236" s="115">
        <f t="shared" ca="1" si="34"/>
        <v>1.199999999999978</v>
      </c>
      <c r="S236" s="115" t="str">
        <f>IF(O236=1,"",RTD("cqg.rtd",,"StudyData", "(Vol("&amp;$E$13&amp;")when  (LocalYear("&amp;$E$13&amp;")="&amp;$D$2&amp;" AND LocalMonth("&amp;$E$13&amp;")="&amp;$C$2&amp;" AND LocalDay("&amp;$E$13&amp;")="&amp;$B$2&amp;" AND LocalHour("&amp;$E$13&amp;")="&amp;F236&amp;" AND LocalMinute("&amp;$E$13&amp;")="&amp;G236&amp;"))", "Bar", "", "Close", "5", "0", "", "", "","FALSE","T"))</f>
        <v/>
      </c>
      <c r="T236" s="115" t="str">
        <f>IF(O236=1,"",RTD("cqg.rtd",,"StudyData", "(Vol("&amp;$E$14&amp;")when  (LocalYear("&amp;$E$14&amp;")="&amp;$D$3&amp;" AND LocalMonth("&amp;$E$14&amp;")="&amp;$C$3&amp;" AND LocalDay("&amp;$E$14&amp;")="&amp;$B$3&amp;" AND LocalHour("&amp;$E$14&amp;")="&amp;F236&amp;" AND LocalMinute("&amp;$E$14&amp;")="&amp;G236&amp;"))", "Bar", "", "Close", "5", "0", "", "", "","FALSE","T"))</f>
        <v/>
      </c>
      <c r="U236" s="115" t="str">
        <f>IF(O236=1,"",RTD("cqg.rtd",,"StudyData", "(Vol("&amp;$E$15&amp;")when  (LocalYear("&amp;$E$15&amp;")="&amp;$D$4&amp;" AND LocalMonth("&amp;$E$15&amp;")="&amp;$C$4&amp;" AND LocalDay("&amp;$E$15&amp;")="&amp;$B$4&amp;" AND LocalHour("&amp;$E$15&amp;")="&amp;F236&amp;" AND LocalMinute("&amp;$E$15&amp;")="&amp;G236&amp;"))", "Bar", "", "Close", "5", "0", "", "", "","FALSE","T"))</f>
        <v/>
      </c>
      <c r="V236" s="115" t="str">
        <f>IF(O236=1,"",RTD("cqg.rtd",,"StudyData", "(Vol("&amp;$E$16&amp;")when  (LocalYear("&amp;$E$16&amp;")="&amp;$D$5&amp;" AND LocalMonth("&amp;$E$16&amp;")="&amp;$C$5&amp;" AND LocalDay("&amp;$E$16&amp;")="&amp;$B$5&amp;" AND LocalHour("&amp;$E$16&amp;")="&amp;F236&amp;" AND LocalMinute("&amp;$E$16&amp;")="&amp;G236&amp;"))", "Bar", "", "Close", "5", "0", "", "", "","FALSE","T"))</f>
        <v/>
      </c>
      <c r="W236" s="115" t="str">
        <f>IF(O236=1,"",RTD("cqg.rtd",,"StudyData", "(Vol("&amp;$E$17&amp;")when  (LocalYear("&amp;$E$17&amp;")="&amp;$D$6&amp;" AND LocalMonth("&amp;$E$17&amp;")="&amp;$C$6&amp;" AND LocalDay("&amp;$E$17&amp;")="&amp;$B$6&amp;" AND LocalHour("&amp;$E$17&amp;")="&amp;F236&amp;" AND LocalMinute("&amp;$E$17&amp;")="&amp;G236&amp;"))", "Bar", "", "Close", "5", "0", "", "", "","FALSE","T"))</f>
        <v/>
      </c>
      <c r="X236" s="115" t="str">
        <f>IF(O236=1,"",RTD("cqg.rtd",,"StudyData", "(Vol("&amp;$E$18&amp;")when  (LocalYear("&amp;$E$18&amp;")="&amp;$D$7&amp;" AND LocalMonth("&amp;$E$18&amp;")="&amp;$C$7&amp;" AND LocalDay("&amp;$E$18&amp;")="&amp;$B$7&amp;" AND LocalHour("&amp;$E$18&amp;")="&amp;F236&amp;" AND LocalMinute("&amp;$E$18&amp;")="&amp;G236&amp;"))", "Bar", "", "Close", "5", "0", "", "", "","FALSE","T"))</f>
        <v/>
      </c>
      <c r="Y236" s="115" t="str">
        <f>IF(O236=1,"",RTD("cqg.rtd",,"StudyData", "(Vol("&amp;$E$19&amp;")when  (LocalYear("&amp;$E$19&amp;")="&amp;$D$8&amp;" AND LocalMonth("&amp;$E$19&amp;")="&amp;$C$8&amp;" AND LocalDay("&amp;$E$19&amp;")="&amp;$B$8&amp;" AND LocalHour("&amp;$E$19&amp;")="&amp;F236&amp;" AND LocalMinute("&amp;$E$19&amp;")="&amp;G236&amp;"))", "Bar", "", "Close", "5", "0", "", "", "","FALSE","T"))</f>
        <v/>
      </c>
      <c r="Z236" s="115" t="str">
        <f>IF(O236=1,"",RTD("cqg.rtd",,"StudyData", "(Vol("&amp;$E$20&amp;")when  (LocalYear("&amp;$E$20&amp;")="&amp;$D$9&amp;" AND LocalMonth("&amp;$E$20&amp;")="&amp;$C$9&amp;" AND LocalDay("&amp;$E$20&amp;")="&amp;$B$9&amp;" AND LocalHour("&amp;$E$20&amp;")="&amp;F236&amp;" AND LocalMinute("&amp;$E$20&amp;")="&amp;G236&amp;"))", "Bar", "", "Close", "5", "0", "", "", "","FALSE","T"))</f>
        <v/>
      </c>
      <c r="AA236" s="115" t="str">
        <f>IF(O236=1,"",RTD("cqg.rtd",,"StudyData", "(Vol("&amp;$E$21&amp;")when  (LocalYear("&amp;$E$21&amp;")="&amp;$D$10&amp;" AND LocalMonth("&amp;$E$21&amp;")="&amp;$C$10&amp;" AND LocalDay("&amp;$E$21&amp;")="&amp;$B$10&amp;" AND LocalHour("&amp;$E$21&amp;")="&amp;F236&amp;" AND LocalMinute("&amp;$E$21&amp;")="&amp;G236&amp;"))", "Bar", "", "Close", "5", "0", "", "", "","FALSE","T"))</f>
        <v/>
      </c>
      <c r="AB236" s="115" t="str">
        <f>IF(O236=1,"",RTD("cqg.rtd",,"StudyData", "(Vol("&amp;$E$21&amp;")when  (LocalYear("&amp;$E$21&amp;")="&amp;$D$11&amp;" AND LocalMonth("&amp;$E$21&amp;")="&amp;$C$11&amp;" AND LocalDay("&amp;$E$21&amp;")="&amp;$B$11&amp;" AND LocalHour("&amp;$E$21&amp;")="&amp;F236&amp;" AND LocalMinute("&amp;$E$21&amp;")="&amp;G236&amp;"))", "Bar", "", "Close", "5", "0", "", "", "","FALSE","T"))</f>
        <v/>
      </c>
      <c r="AC236" s="116" t="str">
        <f t="shared" si="30"/>
        <v/>
      </c>
      <c r="AE236" s="115" t="str">
        <f ca="1">IF($R236=1,SUM($S$1:S236),"")</f>
        <v/>
      </c>
      <c r="AF236" s="115" t="str">
        <f ca="1">IF($R236=1,SUM($T$1:T236),"")</f>
        <v/>
      </c>
      <c r="AG236" s="115" t="str">
        <f ca="1">IF($R236=1,SUM($U$1:U236),"")</f>
        <v/>
      </c>
      <c r="AH236" s="115" t="str">
        <f ca="1">IF($R236=1,SUM($V$1:V236),"")</f>
        <v/>
      </c>
      <c r="AI236" s="115" t="str">
        <f ca="1">IF($R236=1,SUM($W$1:W236),"")</f>
        <v/>
      </c>
      <c r="AJ236" s="115" t="str">
        <f ca="1">IF($R236=1,SUM($X$1:X236),"")</f>
        <v/>
      </c>
      <c r="AK236" s="115" t="str">
        <f ca="1">IF($R236=1,SUM($Y$1:Y236),"")</f>
        <v/>
      </c>
      <c r="AL236" s="115" t="str">
        <f ca="1">IF($R236=1,SUM($Z$1:Z236),"")</f>
        <v/>
      </c>
      <c r="AM236" s="115" t="str">
        <f ca="1">IF($R236=1,SUM($AA$1:AA236),"")</f>
        <v/>
      </c>
      <c r="AN236" s="115" t="str">
        <f ca="1">IF($R236=1,SUM($AB$1:AB236),"")</f>
        <v/>
      </c>
      <c r="AO236" s="115" t="str">
        <f ca="1">IF($R236=1,SUM($AC$1:AC236),"")</f>
        <v/>
      </c>
      <c r="AQ236" s="120" t="str">
        <f t="shared" si="35"/>
        <v>26:55</v>
      </c>
    </row>
    <row r="237" spans="6:43" x14ac:dyDescent="0.3">
      <c r="F237" s="115">
        <f t="shared" si="36"/>
        <v>27</v>
      </c>
      <c r="G237" s="117" t="str">
        <f t="shared" si="31"/>
        <v>00</v>
      </c>
      <c r="H237" s="118">
        <f t="shared" si="32"/>
        <v>1.125</v>
      </c>
      <c r="K237" s="116" t="str">
        <f xml:space="preserve"> IF(O237=1,"",RTD("cqg.rtd",,"StudyData",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/>
      </c>
      <c r="L237" s="116" t="e">
        <f>IF(K237="",NA(),RTD("cqg.rtd",,"StudyData", "(Vol("&amp;$E$12&amp;")when  (LocalYear("&amp;$E$12&amp;")="&amp;$D$1&amp;" AND LocalMonth("&amp;$E$12&amp;")="&amp;$C$1&amp;" AND LocalDay("&amp;$E$12&amp;")="&amp;$B$1&amp;" AND LocalHour("&amp;$E$12&amp;")="&amp;F237&amp;" AND LocalMinute("&amp;$E$12&amp;")="&amp;G237&amp;"))", "Bar", "", "Close", "5", "0", "", "", "","FALSE","T"))</f>
        <v>#N/A</v>
      </c>
      <c r="O237" s="115">
        <f t="shared" si="33"/>
        <v>1</v>
      </c>
      <c r="R237" s="115">
        <f t="shared" ca="1" si="34"/>
        <v>1.2009999999999779</v>
      </c>
      <c r="S237" s="115" t="str">
        <f>IF(O237=1,"",RTD("cqg.rtd",,"StudyData", "(Vol("&amp;$E$13&amp;")when  (LocalYear("&amp;$E$13&amp;")="&amp;$D$2&amp;" AND LocalMonth("&amp;$E$13&amp;")="&amp;$C$2&amp;" AND LocalDay("&amp;$E$13&amp;")="&amp;$B$2&amp;" AND LocalHour("&amp;$E$13&amp;")="&amp;F237&amp;" AND LocalMinute("&amp;$E$13&amp;")="&amp;G237&amp;"))", "Bar", "", "Close", "5", "0", "", "", "","FALSE","T"))</f>
        <v/>
      </c>
      <c r="T237" s="115" t="str">
        <f>IF(O237=1,"",RTD("cqg.rtd",,"StudyData", "(Vol("&amp;$E$14&amp;")when  (LocalYear("&amp;$E$14&amp;")="&amp;$D$3&amp;" AND LocalMonth("&amp;$E$14&amp;")="&amp;$C$3&amp;" AND LocalDay("&amp;$E$14&amp;")="&amp;$B$3&amp;" AND LocalHour("&amp;$E$14&amp;")="&amp;F237&amp;" AND LocalMinute("&amp;$E$14&amp;")="&amp;G237&amp;"))", "Bar", "", "Close", "5", "0", "", "", "","FALSE","T"))</f>
        <v/>
      </c>
      <c r="U237" s="115" t="str">
        <f>IF(O237=1,"",RTD("cqg.rtd",,"StudyData", "(Vol("&amp;$E$15&amp;")when  (LocalYear("&amp;$E$15&amp;")="&amp;$D$4&amp;" AND LocalMonth("&amp;$E$15&amp;")="&amp;$C$4&amp;" AND LocalDay("&amp;$E$15&amp;")="&amp;$B$4&amp;" AND LocalHour("&amp;$E$15&amp;")="&amp;F237&amp;" AND LocalMinute("&amp;$E$15&amp;")="&amp;G237&amp;"))", "Bar", "", "Close", "5", "0", "", "", "","FALSE","T"))</f>
        <v/>
      </c>
      <c r="V237" s="115" t="str">
        <f>IF(O237=1,"",RTD("cqg.rtd",,"StudyData", "(Vol("&amp;$E$16&amp;")when  (LocalYear("&amp;$E$16&amp;")="&amp;$D$5&amp;" AND LocalMonth("&amp;$E$16&amp;")="&amp;$C$5&amp;" AND LocalDay("&amp;$E$16&amp;")="&amp;$B$5&amp;" AND LocalHour("&amp;$E$16&amp;")="&amp;F237&amp;" AND LocalMinute("&amp;$E$16&amp;")="&amp;G237&amp;"))", "Bar", "", "Close", "5", "0", "", "", "","FALSE","T"))</f>
        <v/>
      </c>
      <c r="W237" s="115" t="str">
        <f>IF(O237=1,"",RTD("cqg.rtd",,"StudyData", "(Vol("&amp;$E$17&amp;")when  (LocalYear("&amp;$E$17&amp;")="&amp;$D$6&amp;" AND LocalMonth("&amp;$E$17&amp;")="&amp;$C$6&amp;" AND LocalDay("&amp;$E$17&amp;")="&amp;$B$6&amp;" AND LocalHour("&amp;$E$17&amp;")="&amp;F237&amp;" AND LocalMinute("&amp;$E$17&amp;")="&amp;G237&amp;"))", "Bar", "", "Close", "5", "0", "", "", "","FALSE","T"))</f>
        <v/>
      </c>
      <c r="X237" s="115" t="str">
        <f>IF(O237=1,"",RTD("cqg.rtd",,"StudyData", "(Vol("&amp;$E$18&amp;")when  (LocalYear("&amp;$E$18&amp;")="&amp;$D$7&amp;" AND LocalMonth("&amp;$E$18&amp;")="&amp;$C$7&amp;" AND LocalDay("&amp;$E$18&amp;")="&amp;$B$7&amp;" AND LocalHour("&amp;$E$18&amp;")="&amp;F237&amp;" AND LocalMinute("&amp;$E$18&amp;")="&amp;G237&amp;"))", "Bar", "", "Close", "5", "0", "", "", "","FALSE","T"))</f>
        <v/>
      </c>
      <c r="Y237" s="115" t="str">
        <f>IF(O237=1,"",RTD("cqg.rtd",,"StudyData", "(Vol("&amp;$E$19&amp;")when  (LocalYear("&amp;$E$19&amp;")="&amp;$D$8&amp;" AND LocalMonth("&amp;$E$19&amp;")="&amp;$C$8&amp;" AND LocalDay("&amp;$E$19&amp;")="&amp;$B$8&amp;" AND LocalHour("&amp;$E$19&amp;")="&amp;F237&amp;" AND LocalMinute("&amp;$E$19&amp;")="&amp;G237&amp;"))", "Bar", "", "Close", "5", "0", "", "", "","FALSE","T"))</f>
        <v/>
      </c>
      <c r="Z237" s="115" t="str">
        <f>IF(O237=1,"",RTD("cqg.rtd",,"StudyData", "(Vol("&amp;$E$20&amp;")when  (LocalYear("&amp;$E$20&amp;")="&amp;$D$9&amp;" AND LocalMonth("&amp;$E$20&amp;")="&amp;$C$9&amp;" AND LocalDay("&amp;$E$20&amp;")="&amp;$B$9&amp;" AND LocalHour("&amp;$E$20&amp;")="&amp;F237&amp;" AND LocalMinute("&amp;$E$20&amp;")="&amp;G237&amp;"))", "Bar", "", "Close", "5", "0", "", "", "","FALSE","T"))</f>
        <v/>
      </c>
      <c r="AA237" s="115" t="str">
        <f>IF(O237=1,"",RTD("cqg.rtd",,"StudyData", "(Vol("&amp;$E$21&amp;")when  (LocalYear("&amp;$E$21&amp;")="&amp;$D$10&amp;" AND LocalMonth("&amp;$E$21&amp;")="&amp;$C$10&amp;" AND LocalDay("&amp;$E$21&amp;")="&amp;$B$10&amp;" AND LocalHour("&amp;$E$21&amp;")="&amp;F237&amp;" AND LocalMinute("&amp;$E$21&amp;")="&amp;G237&amp;"))", "Bar", "", "Close", "5", "0", "", "", "","FALSE","T"))</f>
        <v/>
      </c>
      <c r="AB237" s="115" t="str">
        <f>IF(O237=1,"",RTD("cqg.rtd",,"StudyData", "(Vol("&amp;$E$21&amp;")when  (LocalYear("&amp;$E$21&amp;")="&amp;$D$11&amp;" AND LocalMonth("&amp;$E$21&amp;")="&amp;$C$11&amp;" AND LocalDay("&amp;$E$21&amp;")="&amp;$B$11&amp;" AND LocalHour("&amp;$E$21&amp;")="&amp;F237&amp;" AND LocalMinute("&amp;$E$21&amp;")="&amp;G237&amp;"))", "Bar", "", "Close", "5", "0", "", "", "","FALSE","T"))</f>
        <v/>
      </c>
      <c r="AC237" s="116" t="str">
        <f t="shared" si="30"/>
        <v/>
      </c>
      <c r="AE237" s="115" t="str">
        <f ca="1">IF($R237=1,SUM($S$1:S237),"")</f>
        <v/>
      </c>
      <c r="AF237" s="115" t="str">
        <f ca="1">IF($R237=1,SUM($T$1:T237),"")</f>
        <v/>
      </c>
      <c r="AG237" s="115" t="str">
        <f ca="1">IF($R237=1,SUM($U$1:U237),"")</f>
        <v/>
      </c>
      <c r="AH237" s="115" t="str">
        <f ca="1">IF($R237=1,SUM($V$1:V237),"")</f>
        <v/>
      </c>
      <c r="AI237" s="115" t="str">
        <f ca="1">IF($R237=1,SUM($W$1:W237),"")</f>
        <v/>
      </c>
      <c r="AJ237" s="115" t="str">
        <f ca="1">IF($R237=1,SUM($X$1:X237),"")</f>
        <v/>
      </c>
      <c r="AK237" s="115" t="str">
        <f ca="1">IF($R237=1,SUM($Y$1:Y237),"")</f>
        <v/>
      </c>
      <c r="AL237" s="115" t="str">
        <f ca="1">IF($R237=1,SUM($Z$1:Z237),"")</f>
        <v/>
      </c>
      <c r="AM237" s="115" t="str">
        <f ca="1">IF($R237=1,SUM($AA$1:AA237),"")</f>
        <v/>
      </c>
      <c r="AN237" s="115" t="str">
        <f ca="1">IF($R237=1,SUM($AB$1:AB237),"")</f>
        <v/>
      </c>
      <c r="AO237" s="115" t="str">
        <f ca="1">IF($R237=1,SUM($AC$1:AC237),"")</f>
        <v/>
      </c>
      <c r="AQ237" s="120" t="str">
        <f t="shared" si="35"/>
        <v>27:00</v>
      </c>
    </row>
    <row r="238" spans="6:43" x14ac:dyDescent="0.3">
      <c r="F238" s="115">
        <f t="shared" si="36"/>
        <v>27</v>
      </c>
      <c r="G238" s="117" t="str">
        <f t="shared" si="31"/>
        <v>05</v>
      </c>
      <c r="H238" s="118">
        <f t="shared" si="32"/>
        <v>1.1284722222222221</v>
      </c>
      <c r="K238" s="116" t="str">
        <f xml:space="preserve"> IF(O238=1,"",RTD("cqg.rtd",,"StudyData",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/>
      </c>
      <c r="L238" s="116" t="e">
        <f>IF(K238="",NA(),RTD("cqg.rtd",,"StudyData", "(Vol("&amp;$E$12&amp;")when  (LocalYear("&amp;$E$12&amp;")="&amp;$D$1&amp;" AND LocalMonth("&amp;$E$12&amp;")="&amp;$C$1&amp;" AND LocalDay("&amp;$E$12&amp;")="&amp;$B$1&amp;" AND LocalHour("&amp;$E$12&amp;")="&amp;F238&amp;" AND LocalMinute("&amp;$E$12&amp;")="&amp;G238&amp;"))", "Bar", "", "Close", "5", "0", "", "", "","FALSE","T"))</f>
        <v>#N/A</v>
      </c>
      <c r="O238" s="115">
        <f t="shared" si="33"/>
        <v>1</v>
      </c>
      <c r="R238" s="115">
        <f t="shared" ca="1" si="34"/>
        <v>1.2019999999999778</v>
      </c>
      <c r="S238" s="115" t="str">
        <f>IF(O238=1,"",RTD("cqg.rtd",,"StudyData", "(Vol("&amp;$E$13&amp;")when  (LocalYear("&amp;$E$13&amp;")="&amp;$D$2&amp;" AND LocalMonth("&amp;$E$13&amp;")="&amp;$C$2&amp;" AND LocalDay("&amp;$E$13&amp;")="&amp;$B$2&amp;" AND LocalHour("&amp;$E$13&amp;")="&amp;F238&amp;" AND LocalMinute("&amp;$E$13&amp;")="&amp;G238&amp;"))", "Bar", "", "Close", "5", "0", "", "", "","FALSE","T"))</f>
        <v/>
      </c>
      <c r="T238" s="115" t="str">
        <f>IF(O238=1,"",RTD("cqg.rtd",,"StudyData", "(Vol("&amp;$E$14&amp;")when  (LocalYear("&amp;$E$14&amp;")="&amp;$D$3&amp;" AND LocalMonth("&amp;$E$14&amp;")="&amp;$C$3&amp;" AND LocalDay("&amp;$E$14&amp;")="&amp;$B$3&amp;" AND LocalHour("&amp;$E$14&amp;")="&amp;F238&amp;" AND LocalMinute("&amp;$E$14&amp;")="&amp;G238&amp;"))", "Bar", "", "Close", "5", "0", "", "", "","FALSE","T"))</f>
        <v/>
      </c>
      <c r="U238" s="115" t="str">
        <f>IF(O238=1,"",RTD("cqg.rtd",,"StudyData", "(Vol("&amp;$E$15&amp;")when  (LocalYear("&amp;$E$15&amp;")="&amp;$D$4&amp;" AND LocalMonth("&amp;$E$15&amp;")="&amp;$C$4&amp;" AND LocalDay("&amp;$E$15&amp;")="&amp;$B$4&amp;" AND LocalHour("&amp;$E$15&amp;")="&amp;F238&amp;" AND LocalMinute("&amp;$E$15&amp;")="&amp;G238&amp;"))", "Bar", "", "Close", "5", "0", "", "", "","FALSE","T"))</f>
        <v/>
      </c>
      <c r="V238" s="115" t="str">
        <f>IF(O238=1,"",RTD("cqg.rtd",,"StudyData", "(Vol("&amp;$E$16&amp;")when  (LocalYear("&amp;$E$16&amp;")="&amp;$D$5&amp;" AND LocalMonth("&amp;$E$16&amp;")="&amp;$C$5&amp;" AND LocalDay("&amp;$E$16&amp;")="&amp;$B$5&amp;" AND LocalHour("&amp;$E$16&amp;")="&amp;F238&amp;" AND LocalMinute("&amp;$E$16&amp;")="&amp;G238&amp;"))", "Bar", "", "Close", "5", "0", "", "", "","FALSE","T"))</f>
        <v/>
      </c>
      <c r="W238" s="115" t="str">
        <f>IF(O238=1,"",RTD("cqg.rtd",,"StudyData", "(Vol("&amp;$E$17&amp;")when  (LocalYear("&amp;$E$17&amp;")="&amp;$D$6&amp;" AND LocalMonth("&amp;$E$17&amp;")="&amp;$C$6&amp;" AND LocalDay("&amp;$E$17&amp;")="&amp;$B$6&amp;" AND LocalHour("&amp;$E$17&amp;")="&amp;F238&amp;" AND LocalMinute("&amp;$E$17&amp;")="&amp;G238&amp;"))", "Bar", "", "Close", "5", "0", "", "", "","FALSE","T"))</f>
        <v/>
      </c>
      <c r="X238" s="115" t="str">
        <f>IF(O238=1,"",RTD("cqg.rtd",,"StudyData", "(Vol("&amp;$E$18&amp;")when  (LocalYear("&amp;$E$18&amp;")="&amp;$D$7&amp;" AND LocalMonth("&amp;$E$18&amp;")="&amp;$C$7&amp;" AND LocalDay("&amp;$E$18&amp;")="&amp;$B$7&amp;" AND LocalHour("&amp;$E$18&amp;")="&amp;F238&amp;" AND LocalMinute("&amp;$E$18&amp;")="&amp;G238&amp;"))", "Bar", "", "Close", "5", "0", "", "", "","FALSE","T"))</f>
        <v/>
      </c>
      <c r="Y238" s="115" t="str">
        <f>IF(O238=1,"",RTD("cqg.rtd",,"StudyData", "(Vol("&amp;$E$19&amp;")when  (LocalYear("&amp;$E$19&amp;")="&amp;$D$8&amp;" AND LocalMonth("&amp;$E$19&amp;")="&amp;$C$8&amp;" AND LocalDay("&amp;$E$19&amp;")="&amp;$B$8&amp;" AND LocalHour("&amp;$E$19&amp;")="&amp;F238&amp;" AND LocalMinute("&amp;$E$19&amp;")="&amp;G238&amp;"))", "Bar", "", "Close", "5", "0", "", "", "","FALSE","T"))</f>
        <v/>
      </c>
      <c r="Z238" s="115" t="str">
        <f>IF(O238=1,"",RTD("cqg.rtd",,"StudyData", "(Vol("&amp;$E$20&amp;")when  (LocalYear("&amp;$E$20&amp;")="&amp;$D$9&amp;" AND LocalMonth("&amp;$E$20&amp;")="&amp;$C$9&amp;" AND LocalDay("&amp;$E$20&amp;")="&amp;$B$9&amp;" AND LocalHour("&amp;$E$20&amp;")="&amp;F238&amp;" AND LocalMinute("&amp;$E$20&amp;")="&amp;G238&amp;"))", "Bar", "", "Close", "5", "0", "", "", "","FALSE","T"))</f>
        <v/>
      </c>
      <c r="AA238" s="115" t="str">
        <f>IF(O238=1,"",RTD("cqg.rtd",,"StudyData", "(Vol("&amp;$E$21&amp;")when  (LocalYear("&amp;$E$21&amp;")="&amp;$D$10&amp;" AND LocalMonth("&amp;$E$21&amp;")="&amp;$C$10&amp;" AND LocalDay("&amp;$E$21&amp;")="&amp;$B$10&amp;" AND LocalHour("&amp;$E$21&amp;")="&amp;F238&amp;" AND LocalMinute("&amp;$E$21&amp;")="&amp;G238&amp;"))", "Bar", "", "Close", "5", "0", "", "", "","FALSE","T"))</f>
        <v/>
      </c>
      <c r="AB238" s="115" t="str">
        <f>IF(O238=1,"",RTD("cqg.rtd",,"StudyData", "(Vol("&amp;$E$21&amp;")when  (LocalYear("&amp;$E$21&amp;")="&amp;$D$11&amp;" AND LocalMonth("&amp;$E$21&amp;")="&amp;$C$11&amp;" AND LocalDay("&amp;$E$21&amp;")="&amp;$B$11&amp;" AND LocalHour("&amp;$E$21&amp;")="&amp;F238&amp;" AND LocalMinute("&amp;$E$21&amp;")="&amp;G238&amp;"))", "Bar", "", "Close", "5", "0", "", "", "","FALSE","T"))</f>
        <v/>
      </c>
      <c r="AC238" s="116" t="str">
        <f t="shared" si="30"/>
        <v/>
      </c>
      <c r="AE238" s="115" t="str">
        <f ca="1">IF($R238=1,SUM($S$1:S238),"")</f>
        <v/>
      </c>
      <c r="AF238" s="115" t="str">
        <f ca="1">IF($R238=1,SUM($T$1:T238),"")</f>
        <v/>
      </c>
      <c r="AG238" s="115" t="str">
        <f ca="1">IF($R238=1,SUM($U$1:U238),"")</f>
        <v/>
      </c>
      <c r="AH238" s="115" t="str">
        <f ca="1">IF($R238=1,SUM($V$1:V238),"")</f>
        <v/>
      </c>
      <c r="AI238" s="115" t="str">
        <f ca="1">IF($R238=1,SUM($W$1:W238),"")</f>
        <v/>
      </c>
      <c r="AJ238" s="115" t="str">
        <f ca="1">IF($R238=1,SUM($X$1:X238),"")</f>
        <v/>
      </c>
      <c r="AK238" s="115" t="str">
        <f ca="1">IF($R238=1,SUM($Y$1:Y238),"")</f>
        <v/>
      </c>
      <c r="AL238" s="115" t="str">
        <f ca="1">IF($R238=1,SUM($Z$1:Z238),"")</f>
        <v/>
      </c>
      <c r="AM238" s="115" t="str">
        <f ca="1">IF($R238=1,SUM($AA$1:AA238),"")</f>
        <v/>
      </c>
      <c r="AN238" s="115" t="str">
        <f ca="1">IF($R238=1,SUM($AB$1:AB238),"")</f>
        <v/>
      </c>
      <c r="AO238" s="115" t="str">
        <f ca="1">IF($R238=1,SUM($AC$1:AC238),"")</f>
        <v/>
      </c>
      <c r="AQ238" s="120" t="str">
        <f t="shared" si="35"/>
        <v>27:05</v>
      </c>
    </row>
    <row r="239" spans="6:43" x14ac:dyDescent="0.3">
      <c r="F239" s="115">
        <f t="shared" si="36"/>
        <v>27</v>
      </c>
      <c r="G239" s="117">
        <f t="shared" si="31"/>
        <v>10</v>
      </c>
      <c r="H239" s="118">
        <f t="shared" si="32"/>
        <v>1.1319444444444444</v>
      </c>
      <c r="K239" s="116" t="str">
        <f xml:space="preserve"> IF(O239=1,"",RTD("cqg.rtd",,"StudyData",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/>
      </c>
      <c r="L239" s="116" t="e">
        <f>IF(K239="",NA(),RTD("cqg.rtd",,"StudyData", "(Vol("&amp;$E$12&amp;")when  (LocalYear("&amp;$E$12&amp;")="&amp;$D$1&amp;" AND LocalMonth("&amp;$E$12&amp;")="&amp;$C$1&amp;" AND LocalDay("&amp;$E$12&amp;")="&amp;$B$1&amp;" AND LocalHour("&amp;$E$12&amp;")="&amp;F239&amp;" AND LocalMinute("&amp;$E$12&amp;")="&amp;G239&amp;"))", "Bar", "", "Close", "5", "0", "", "", "","FALSE","T"))</f>
        <v>#N/A</v>
      </c>
      <c r="O239" s="115">
        <f t="shared" si="33"/>
        <v>1</v>
      </c>
      <c r="R239" s="115">
        <f t="shared" ca="1" si="34"/>
        <v>1.2029999999999776</v>
      </c>
      <c r="S239" s="115" t="str">
        <f>IF(O239=1,"",RTD("cqg.rtd",,"StudyData", "(Vol("&amp;$E$13&amp;")when  (LocalYear("&amp;$E$13&amp;")="&amp;$D$2&amp;" AND LocalMonth("&amp;$E$13&amp;")="&amp;$C$2&amp;" AND LocalDay("&amp;$E$13&amp;")="&amp;$B$2&amp;" AND LocalHour("&amp;$E$13&amp;")="&amp;F239&amp;" AND LocalMinute("&amp;$E$13&amp;")="&amp;G239&amp;"))", "Bar", "", "Close", "5", "0", "", "", "","FALSE","T"))</f>
        <v/>
      </c>
      <c r="T239" s="115" t="str">
        <f>IF(O239=1,"",RTD("cqg.rtd",,"StudyData", "(Vol("&amp;$E$14&amp;")when  (LocalYear("&amp;$E$14&amp;")="&amp;$D$3&amp;" AND LocalMonth("&amp;$E$14&amp;")="&amp;$C$3&amp;" AND LocalDay("&amp;$E$14&amp;")="&amp;$B$3&amp;" AND LocalHour("&amp;$E$14&amp;")="&amp;F239&amp;" AND LocalMinute("&amp;$E$14&amp;")="&amp;G239&amp;"))", "Bar", "", "Close", "5", "0", "", "", "","FALSE","T"))</f>
        <v/>
      </c>
      <c r="U239" s="115" t="str">
        <f>IF(O239=1,"",RTD("cqg.rtd",,"StudyData", "(Vol("&amp;$E$15&amp;")when  (LocalYear("&amp;$E$15&amp;")="&amp;$D$4&amp;" AND LocalMonth("&amp;$E$15&amp;")="&amp;$C$4&amp;" AND LocalDay("&amp;$E$15&amp;")="&amp;$B$4&amp;" AND LocalHour("&amp;$E$15&amp;")="&amp;F239&amp;" AND LocalMinute("&amp;$E$15&amp;")="&amp;G239&amp;"))", "Bar", "", "Close", "5", "0", "", "", "","FALSE","T"))</f>
        <v/>
      </c>
      <c r="V239" s="115" t="str">
        <f>IF(O239=1,"",RTD("cqg.rtd",,"StudyData", "(Vol("&amp;$E$16&amp;")when  (LocalYear("&amp;$E$16&amp;")="&amp;$D$5&amp;" AND LocalMonth("&amp;$E$16&amp;")="&amp;$C$5&amp;" AND LocalDay("&amp;$E$16&amp;")="&amp;$B$5&amp;" AND LocalHour("&amp;$E$16&amp;")="&amp;F239&amp;" AND LocalMinute("&amp;$E$16&amp;")="&amp;G239&amp;"))", "Bar", "", "Close", "5", "0", "", "", "","FALSE","T"))</f>
        <v/>
      </c>
      <c r="W239" s="115" t="str">
        <f>IF(O239=1,"",RTD("cqg.rtd",,"StudyData", "(Vol("&amp;$E$17&amp;")when  (LocalYear("&amp;$E$17&amp;")="&amp;$D$6&amp;" AND LocalMonth("&amp;$E$17&amp;")="&amp;$C$6&amp;" AND LocalDay("&amp;$E$17&amp;")="&amp;$B$6&amp;" AND LocalHour("&amp;$E$17&amp;")="&amp;F239&amp;" AND LocalMinute("&amp;$E$17&amp;")="&amp;G239&amp;"))", "Bar", "", "Close", "5", "0", "", "", "","FALSE","T"))</f>
        <v/>
      </c>
      <c r="X239" s="115" t="str">
        <f>IF(O239=1,"",RTD("cqg.rtd",,"StudyData", "(Vol("&amp;$E$18&amp;")when  (LocalYear("&amp;$E$18&amp;")="&amp;$D$7&amp;" AND LocalMonth("&amp;$E$18&amp;")="&amp;$C$7&amp;" AND LocalDay("&amp;$E$18&amp;")="&amp;$B$7&amp;" AND LocalHour("&amp;$E$18&amp;")="&amp;F239&amp;" AND LocalMinute("&amp;$E$18&amp;")="&amp;G239&amp;"))", "Bar", "", "Close", "5", "0", "", "", "","FALSE","T"))</f>
        <v/>
      </c>
      <c r="Y239" s="115" t="str">
        <f>IF(O239=1,"",RTD("cqg.rtd",,"StudyData", "(Vol("&amp;$E$19&amp;")when  (LocalYear("&amp;$E$19&amp;")="&amp;$D$8&amp;" AND LocalMonth("&amp;$E$19&amp;")="&amp;$C$8&amp;" AND LocalDay("&amp;$E$19&amp;")="&amp;$B$8&amp;" AND LocalHour("&amp;$E$19&amp;")="&amp;F239&amp;" AND LocalMinute("&amp;$E$19&amp;")="&amp;G239&amp;"))", "Bar", "", "Close", "5", "0", "", "", "","FALSE","T"))</f>
        <v/>
      </c>
      <c r="Z239" s="115" t="str">
        <f>IF(O239=1,"",RTD("cqg.rtd",,"StudyData", "(Vol("&amp;$E$20&amp;")when  (LocalYear("&amp;$E$20&amp;")="&amp;$D$9&amp;" AND LocalMonth("&amp;$E$20&amp;")="&amp;$C$9&amp;" AND LocalDay("&amp;$E$20&amp;")="&amp;$B$9&amp;" AND LocalHour("&amp;$E$20&amp;")="&amp;F239&amp;" AND LocalMinute("&amp;$E$20&amp;")="&amp;G239&amp;"))", "Bar", "", "Close", "5", "0", "", "", "","FALSE","T"))</f>
        <v/>
      </c>
      <c r="AA239" s="115" t="str">
        <f>IF(O239=1,"",RTD("cqg.rtd",,"StudyData", "(Vol("&amp;$E$21&amp;")when  (LocalYear("&amp;$E$21&amp;")="&amp;$D$10&amp;" AND LocalMonth("&amp;$E$21&amp;")="&amp;$C$10&amp;" AND LocalDay("&amp;$E$21&amp;")="&amp;$B$10&amp;" AND LocalHour("&amp;$E$21&amp;")="&amp;F239&amp;" AND LocalMinute("&amp;$E$21&amp;")="&amp;G239&amp;"))", "Bar", "", "Close", "5", "0", "", "", "","FALSE","T"))</f>
        <v/>
      </c>
      <c r="AB239" s="115" t="str">
        <f>IF(O239=1,"",RTD("cqg.rtd",,"StudyData", "(Vol("&amp;$E$21&amp;")when  (LocalYear("&amp;$E$21&amp;")="&amp;$D$11&amp;" AND LocalMonth("&amp;$E$21&amp;")="&amp;$C$11&amp;" AND LocalDay("&amp;$E$21&amp;")="&amp;$B$11&amp;" AND LocalHour("&amp;$E$21&amp;")="&amp;F239&amp;" AND LocalMinute("&amp;$E$21&amp;")="&amp;G239&amp;"))", "Bar", "", "Close", "5", "0", "", "", "","FALSE","T"))</f>
        <v/>
      </c>
      <c r="AC239" s="116" t="str">
        <f t="shared" si="30"/>
        <v/>
      </c>
      <c r="AE239" s="115" t="str">
        <f ca="1">IF($R239=1,SUM($S$1:S239),"")</f>
        <v/>
      </c>
      <c r="AF239" s="115" t="str">
        <f ca="1">IF($R239=1,SUM($T$1:T239),"")</f>
        <v/>
      </c>
      <c r="AG239" s="115" t="str">
        <f ca="1">IF($R239=1,SUM($U$1:U239),"")</f>
        <v/>
      </c>
      <c r="AH239" s="115" t="str">
        <f ca="1">IF($R239=1,SUM($V$1:V239),"")</f>
        <v/>
      </c>
      <c r="AI239" s="115" t="str">
        <f ca="1">IF($R239=1,SUM($W$1:W239),"")</f>
        <v/>
      </c>
      <c r="AJ239" s="115" t="str">
        <f ca="1">IF($R239=1,SUM($X$1:X239),"")</f>
        <v/>
      </c>
      <c r="AK239" s="115" t="str">
        <f ca="1">IF($R239=1,SUM($Y$1:Y239),"")</f>
        <v/>
      </c>
      <c r="AL239" s="115" t="str">
        <f ca="1">IF($R239=1,SUM($Z$1:Z239),"")</f>
        <v/>
      </c>
      <c r="AM239" s="115" t="str">
        <f ca="1">IF($R239=1,SUM($AA$1:AA239),"")</f>
        <v/>
      </c>
      <c r="AN239" s="115" t="str">
        <f ca="1">IF($R239=1,SUM($AB$1:AB239),"")</f>
        <v/>
      </c>
      <c r="AO239" s="115" t="str">
        <f ca="1">IF($R239=1,SUM($AC$1:AC239),"")</f>
        <v/>
      </c>
      <c r="AQ239" s="120" t="str">
        <f t="shared" si="35"/>
        <v>27:10</v>
      </c>
    </row>
    <row r="240" spans="6:43" x14ac:dyDescent="0.3">
      <c r="F240" s="115">
        <f t="shared" si="36"/>
        <v>27</v>
      </c>
      <c r="G240" s="117">
        <f t="shared" si="31"/>
        <v>15</v>
      </c>
      <c r="H240" s="118">
        <f t="shared" si="32"/>
        <v>1.1354166666666667</v>
      </c>
      <c r="K240" s="116" t="str">
        <f xml:space="preserve"> IF(O240=1,"",RTD("cqg.rtd",,"StudyData",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/>
      </c>
      <c r="L240" s="116" t="e">
        <f>IF(K240="",NA(),RTD("cqg.rtd",,"StudyData", "(Vol("&amp;$E$12&amp;")when  (LocalYear("&amp;$E$12&amp;")="&amp;$D$1&amp;" AND LocalMonth("&amp;$E$12&amp;")="&amp;$C$1&amp;" AND LocalDay("&amp;$E$12&amp;")="&amp;$B$1&amp;" AND LocalHour("&amp;$E$12&amp;")="&amp;F240&amp;" AND LocalMinute("&amp;$E$12&amp;")="&amp;G240&amp;"))", "Bar", "", "Close", "5", "0", "", "", "","FALSE","T"))</f>
        <v>#N/A</v>
      </c>
      <c r="O240" s="115">
        <f t="shared" si="33"/>
        <v>1</v>
      </c>
      <c r="R240" s="115">
        <f t="shared" ca="1" si="34"/>
        <v>1.2039999999999775</v>
      </c>
      <c r="S240" s="115" t="str">
        <f>IF(O240=1,"",RTD("cqg.rtd",,"StudyData", "(Vol("&amp;$E$13&amp;")when  (LocalYear("&amp;$E$13&amp;")="&amp;$D$2&amp;" AND LocalMonth("&amp;$E$13&amp;")="&amp;$C$2&amp;" AND LocalDay("&amp;$E$13&amp;")="&amp;$B$2&amp;" AND LocalHour("&amp;$E$13&amp;")="&amp;F240&amp;" AND LocalMinute("&amp;$E$13&amp;")="&amp;G240&amp;"))", "Bar", "", "Close", "5", "0", "", "", "","FALSE","T"))</f>
        <v/>
      </c>
      <c r="T240" s="115" t="str">
        <f>IF(O240=1,"",RTD("cqg.rtd",,"StudyData", "(Vol("&amp;$E$14&amp;")when  (LocalYear("&amp;$E$14&amp;")="&amp;$D$3&amp;" AND LocalMonth("&amp;$E$14&amp;")="&amp;$C$3&amp;" AND LocalDay("&amp;$E$14&amp;")="&amp;$B$3&amp;" AND LocalHour("&amp;$E$14&amp;")="&amp;F240&amp;" AND LocalMinute("&amp;$E$14&amp;")="&amp;G240&amp;"))", "Bar", "", "Close", "5", "0", "", "", "","FALSE","T"))</f>
        <v/>
      </c>
      <c r="U240" s="115" t="str">
        <f>IF(O240=1,"",RTD("cqg.rtd",,"StudyData", "(Vol("&amp;$E$15&amp;")when  (LocalYear("&amp;$E$15&amp;")="&amp;$D$4&amp;" AND LocalMonth("&amp;$E$15&amp;")="&amp;$C$4&amp;" AND LocalDay("&amp;$E$15&amp;")="&amp;$B$4&amp;" AND LocalHour("&amp;$E$15&amp;")="&amp;F240&amp;" AND LocalMinute("&amp;$E$15&amp;")="&amp;G240&amp;"))", "Bar", "", "Close", "5", "0", "", "", "","FALSE","T"))</f>
        <v/>
      </c>
      <c r="V240" s="115" t="str">
        <f>IF(O240=1,"",RTD("cqg.rtd",,"StudyData", "(Vol("&amp;$E$16&amp;")when  (LocalYear("&amp;$E$16&amp;")="&amp;$D$5&amp;" AND LocalMonth("&amp;$E$16&amp;")="&amp;$C$5&amp;" AND LocalDay("&amp;$E$16&amp;")="&amp;$B$5&amp;" AND LocalHour("&amp;$E$16&amp;")="&amp;F240&amp;" AND LocalMinute("&amp;$E$16&amp;")="&amp;G240&amp;"))", "Bar", "", "Close", "5", "0", "", "", "","FALSE","T"))</f>
        <v/>
      </c>
      <c r="W240" s="115" t="str">
        <f>IF(O240=1,"",RTD("cqg.rtd",,"StudyData", "(Vol("&amp;$E$17&amp;")when  (LocalYear("&amp;$E$17&amp;")="&amp;$D$6&amp;" AND LocalMonth("&amp;$E$17&amp;")="&amp;$C$6&amp;" AND LocalDay("&amp;$E$17&amp;")="&amp;$B$6&amp;" AND LocalHour("&amp;$E$17&amp;")="&amp;F240&amp;" AND LocalMinute("&amp;$E$17&amp;")="&amp;G240&amp;"))", "Bar", "", "Close", "5", "0", "", "", "","FALSE","T"))</f>
        <v/>
      </c>
      <c r="X240" s="115" t="str">
        <f>IF(O240=1,"",RTD("cqg.rtd",,"StudyData", "(Vol("&amp;$E$18&amp;")when  (LocalYear("&amp;$E$18&amp;")="&amp;$D$7&amp;" AND LocalMonth("&amp;$E$18&amp;")="&amp;$C$7&amp;" AND LocalDay("&amp;$E$18&amp;")="&amp;$B$7&amp;" AND LocalHour("&amp;$E$18&amp;")="&amp;F240&amp;" AND LocalMinute("&amp;$E$18&amp;")="&amp;G240&amp;"))", "Bar", "", "Close", "5", "0", "", "", "","FALSE","T"))</f>
        <v/>
      </c>
      <c r="Y240" s="115" t="str">
        <f>IF(O240=1,"",RTD("cqg.rtd",,"StudyData", "(Vol("&amp;$E$19&amp;")when  (LocalYear("&amp;$E$19&amp;")="&amp;$D$8&amp;" AND LocalMonth("&amp;$E$19&amp;")="&amp;$C$8&amp;" AND LocalDay("&amp;$E$19&amp;")="&amp;$B$8&amp;" AND LocalHour("&amp;$E$19&amp;")="&amp;F240&amp;" AND LocalMinute("&amp;$E$19&amp;")="&amp;G240&amp;"))", "Bar", "", "Close", "5", "0", "", "", "","FALSE","T"))</f>
        <v/>
      </c>
      <c r="Z240" s="115" t="str">
        <f>IF(O240=1,"",RTD("cqg.rtd",,"StudyData", "(Vol("&amp;$E$20&amp;")when  (LocalYear("&amp;$E$20&amp;")="&amp;$D$9&amp;" AND LocalMonth("&amp;$E$20&amp;")="&amp;$C$9&amp;" AND LocalDay("&amp;$E$20&amp;")="&amp;$B$9&amp;" AND LocalHour("&amp;$E$20&amp;")="&amp;F240&amp;" AND LocalMinute("&amp;$E$20&amp;")="&amp;G240&amp;"))", "Bar", "", "Close", "5", "0", "", "", "","FALSE","T"))</f>
        <v/>
      </c>
      <c r="AA240" s="115" t="str">
        <f>IF(O240=1,"",RTD("cqg.rtd",,"StudyData", "(Vol("&amp;$E$21&amp;")when  (LocalYear("&amp;$E$21&amp;")="&amp;$D$10&amp;" AND LocalMonth("&amp;$E$21&amp;")="&amp;$C$10&amp;" AND LocalDay("&amp;$E$21&amp;")="&amp;$B$10&amp;" AND LocalHour("&amp;$E$21&amp;")="&amp;F240&amp;" AND LocalMinute("&amp;$E$21&amp;")="&amp;G240&amp;"))", "Bar", "", "Close", "5", "0", "", "", "","FALSE","T"))</f>
        <v/>
      </c>
      <c r="AB240" s="115" t="str">
        <f>IF(O240=1,"",RTD("cqg.rtd",,"StudyData", "(Vol("&amp;$E$21&amp;")when  (LocalYear("&amp;$E$21&amp;")="&amp;$D$11&amp;" AND LocalMonth("&amp;$E$21&amp;")="&amp;$C$11&amp;" AND LocalDay("&amp;$E$21&amp;")="&amp;$B$11&amp;" AND LocalHour("&amp;$E$21&amp;")="&amp;F240&amp;" AND LocalMinute("&amp;$E$21&amp;")="&amp;G240&amp;"))", "Bar", "", "Close", "5", "0", "", "", "","FALSE","T"))</f>
        <v/>
      </c>
      <c r="AC240" s="116" t="str">
        <f t="shared" si="30"/>
        <v/>
      </c>
      <c r="AE240" s="115" t="str">
        <f ca="1">IF($R240=1,SUM($S$1:S240),"")</f>
        <v/>
      </c>
      <c r="AF240" s="115" t="str">
        <f ca="1">IF($R240=1,SUM($T$1:T240),"")</f>
        <v/>
      </c>
      <c r="AG240" s="115" t="str">
        <f ca="1">IF($R240=1,SUM($U$1:U240),"")</f>
        <v/>
      </c>
      <c r="AH240" s="115" t="str">
        <f ca="1">IF($R240=1,SUM($V$1:V240),"")</f>
        <v/>
      </c>
      <c r="AI240" s="115" t="str">
        <f ca="1">IF($R240=1,SUM($W$1:W240),"")</f>
        <v/>
      </c>
      <c r="AJ240" s="115" t="str">
        <f ca="1">IF($R240=1,SUM($X$1:X240),"")</f>
        <v/>
      </c>
      <c r="AK240" s="115" t="str">
        <f ca="1">IF($R240=1,SUM($Y$1:Y240),"")</f>
        <v/>
      </c>
      <c r="AL240" s="115" t="str">
        <f ca="1">IF($R240=1,SUM($Z$1:Z240),"")</f>
        <v/>
      </c>
      <c r="AM240" s="115" t="str">
        <f ca="1">IF($R240=1,SUM($AA$1:AA240),"")</f>
        <v/>
      </c>
      <c r="AN240" s="115" t="str">
        <f ca="1">IF($R240=1,SUM($AB$1:AB240),"")</f>
        <v/>
      </c>
      <c r="AO240" s="115" t="str">
        <f ca="1">IF($R240=1,SUM($AC$1:AC240),"")</f>
        <v/>
      </c>
      <c r="AQ240" s="120" t="str">
        <f t="shared" si="35"/>
        <v>27:15</v>
      </c>
    </row>
    <row r="241" spans="6:43" x14ac:dyDescent="0.3">
      <c r="F241" s="115">
        <f t="shared" si="36"/>
        <v>27</v>
      </c>
      <c r="G241" s="117">
        <f t="shared" si="31"/>
        <v>20</v>
      </c>
      <c r="H241" s="118">
        <f t="shared" si="32"/>
        <v>1.1388888888888888</v>
      </c>
      <c r="K241" s="116" t="str">
        <f xml:space="preserve"> IF(O241=1,"",RTD("cqg.rtd",,"StudyData",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/>
      </c>
      <c r="L241" s="116" t="e">
        <f>IF(K241="",NA(),RTD("cqg.rtd",,"StudyData", "(Vol("&amp;$E$12&amp;")when  (LocalYear("&amp;$E$12&amp;")="&amp;$D$1&amp;" AND LocalMonth("&amp;$E$12&amp;")="&amp;$C$1&amp;" AND LocalDay("&amp;$E$12&amp;")="&amp;$B$1&amp;" AND LocalHour("&amp;$E$12&amp;")="&amp;F241&amp;" AND LocalMinute("&amp;$E$12&amp;")="&amp;G241&amp;"))", "Bar", "", "Close", "5", "0", "", "", "","FALSE","T"))</f>
        <v>#N/A</v>
      </c>
      <c r="O241" s="115">
        <f t="shared" si="33"/>
        <v>1</v>
      </c>
      <c r="R241" s="115">
        <f t="shared" ca="1" si="34"/>
        <v>1.2049999999999774</v>
      </c>
      <c r="S241" s="115" t="str">
        <f>IF(O241=1,"",RTD("cqg.rtd",,"StudyData", "(Vol("&amp;$E$13&amp;")when  (LocalYear("&amp;$E$13&amp;")="&amp;$D$2&amp;" AND LocalMonth("&amp;$E$13&amp;")="&amp;$C$2&amp;" AND LocalDay("&amp;$E$13&amp;")="&amp;$B$2&amp;" AND LocalHour("&amp;$E$13&amp;")="&amp;F241&amp;" AND LocalMinute("&amp;$E$13&amp;")="&amp;G241&amp;"))", "Bar", "", "Close", "5", "0", "", "", "","FALSE","T"))</f>
        <v/>
      </c>
      <c r="T241" s="115" t="str">
        <f>IF(O241=1,"",RTD("cqg.rtd",,"StudyData", "(Vol("&amp;$E$14&amp;")when  (LocalYear("&amp;$E$14&amp;")="&amp;$D$3&amp;" AND LocalMonth("&amp;$E$14&amp;")="&amp;$C$3&amp;" AND LocalDay("&amp;$E$14&amp;")="&amp;$B$3&amp;" AND LocalHour("&amp;$E$14&amp;")="&amp;F241&amp;" AND LocalMinute("&amp;$E$14&amp;")="&amp;G241&amp;"))", "Bar", "", "Close", "5", "0", "", "", "","FALSE","T"))</f>
        <v/>
      </c>
      <c r="U241" s="115" t="str">
        <f>IF(O241=1,"",RTD("cqg.rtd",,"StudyData", "(Vol("&amp;$E$15&amp;")when  (LocalYear("&amp;$E$15&amp;")="&amp;$D$4&amp;" AND LocalMonth("&amp;$E$15&amp;")="&amp;$C$4&amp;" AND LocalDay("&amp;$E$15&amp;")="&amp;$B$4&amp;" AND LocalHour("&amp;$E$15&amp;")="&amp;F241&amp;" AND LocalMinute("&amp;$E$15&amp;")="&amp;G241&amp;"))", "Bar", "", "Close", "5", "0", "", "", "","FALSE","T"))</f>
        <v/>
      </c>
      <c r="V241" s="115" t="str">
        <f>IF(O241=1,"",RTD("cqg.rtd",,"StudyData", "(Vol("&amp;$E$16&amp;")when  (LocalYear("&amp;$E$16&amp;")="&amp;$D$5&amp;" AND LocalMonth("&amp;$E$16&amp;")="&amp;$C$5&amp;" AND LocalDay("&amp;$E$16&amp;")="&amp;$B$5&amp;" AND LocalHour("&amp;$E$16&amp;")="&amp;F241&amp;" AND LocalMinute("&amp;$E$16&amp;")="&amp;G241&amp;"))", "Bar", "", "Close", "5", "0", "", "", "","FALSE","T"))</f>
        <v/>
      </c>
      <c r="W241" s="115" t="str">
        <f>IF(O241=1,"",RTD("cqg.rtd",,"StudyData", "(Vol("&amp;$E$17&amp;")when  (LocalYear("&amp;$E$17&amp;")="&amp;$D$6&amp;" AND LocalMonth("&amp;$E$17&amp;")="&amp;$C$6&amp;" AND LocalDay("&amp;$E$17&amp;")="&amp;$B$6&amp;" AND LocalHour("&amp;$E$17&amp;")="&amp;F241&amp;" AND LocalMinute("&amp;$E$17&amp;")="&amp;G241&amp;"))", "Bar", "", "Close", "5", "0", "", "", "","FALSE","T"))</f>
        <v/>
      </c>
      <c r="X241" s="115" t="str">
        <f>IF(O241=1,"",RTD("cqg.rtd",,"StudyData", "(Vol("&amp;$E$18&amp;")when  (LocalYear("&amp;$E$18&amp;")="&amp;$D$7&amp;" AND LocalMonth("&amp;$E$18&amp;")="&amp;$C$7&amp;" AND LocalDay("&amp;$E$18&amp;")="&amp;$B$7&amp;" AND LocalHour("&amp;$E$18&amp;")="&amp;F241&amp;" AND LocalMinute("&amp;$E$18&amp;")="&amp;G241&amp;"))", "Bar", "", "Close", "5", "0", "", "", "","FALSE","T"))</f>
        <v/>
      </c>
      <c r="Y241" s="115" t="str">
        <f>IF(O241=1,"",RTD("cqg.rtd",,"StudyData", "(Vol("&amp;$E$19&amp;")when  (LocalYear("&amp;$E$19&amp;")="&amp;$D$8&amp;" AND LocalMonth("&amp;$E$19&amp;")="&amp;$C$8&amp;" AND LocalDay("&amp;$E$19&amp;")="&amp;$B$8&amp;" AND LocalHour("&amp;$E$19&amp;")="&amp;F241&amp;" AND LocalMinute("&amp;$E$19&amp;")="&amp;G241&amp;"))", "Bar", "", "Close", "5", "0", "", "", "","FALSE","T"))</f>
        <v/>
      </c>
      <c r="Z241" s="115" t="str">
        <f>IF(O241=1,"",RTD("cqg.rtd",,"StudyData", "(Vol("&amp;$E$20&amp;")when  (LocalYear("&amp;$E$20&amp;")="&amp;$D$9&amp;" AND LocalMonth("&amp;$E$20&amp;")="&amp;$C$9&amp;" AND LocalDay("&amp;$E$20&amp;")="&amp;$B$9&amp;" AND LocalHour("&amp;$E$20&amp;")="&amp;F241&amp;" AND LocalMinute("&amp;$E$20&amp;")="&amp;G241&amp;"))", "Bar", "", "Close", "5", "0", "", "", "","FALSE","T"))</f>
        <v/>
      </c>
      <c r="AA241" s="115" t="str">
        <f>IF(O241=1,"",RTD("cqg.rtd",,"StudyData", "(Vol("&amp;$E$21&amp;")when  (LocalYear("&amp;$E$21&amp;")="&amp;$D$10&amp;" AND LocalMonth("&amp;$E$21&amp;")="&amp;$C$10&amp;" AND LocalDay("&amp;$E$21&amp;")="&amp;$B$10&amp;" AND LocalHour("&amp;$E$21&amp;")="&amp;F241&amp;" AND LocalMinute("&amp;$E$21&amp;")="&amp;G241&amp;"))", "Bar", "", "Close", "5", "0", "", "", "","FALSE","T"))</f>
        <v/>
      </c>
      <c r="AB241" s="115" t="str">
        <f>IF(O241=1,"",RTD("cqg.rtd",,"StudyData", "(Vol("&amp;$E$21&amp;")when  (LocalYear("&amp;$E$21&amp;")="&amp;$D$11&amp;" AND LocalMonth("&amp;$E$21&amp;")="&amp;$C$11&amp;" AND LocalDay("&amp;$E$21&amp;")="&amp;$B$11&amp;" AND LocalHour("&amp;$E$21&amp;")="&amp;F241&amp;" AND LocalMinute("&amp;$E$21&amp;")="&amp;G241&amp;"))", "Bar", "", "Close", "5", "0", "", "", "","FALSE","T"))</f>
        <v/>
      </c>
      <c r="AC241" s="116" t="str">
        <f t="shared" si="30"/>
        <v/>
      </c>
      <c r="AE241" s="115" t="str">
        <f ca="1">IF($R241=1,SUM($S$1:S241),"")</f>
        <v/>
      </c>
      <c r="AF241" s="115" t="str">
        <f ca="1">IF($R241=1,SUM($T$1:T241),"")</f>
        <v/>
      </c>
      <c r="AG241" s="115" t="str">
        <f ca="1">IF($R241=1,SUM($U$1:U241),"")</f>
        <v/>
      </c>
      <c r="AH241" s="115" t="str">
        <f ca="1">IF($R241=1,SUM($V$1:V241),"")</f>
        <v/>
      </c>
      <c r="AI241" s="115" t="str">
        <f ca="1">IF($R241=1,SUM($W$1:W241),"")</f>
        <v/>
      </c>
      <c r="AJ241" s="115" t="str">
        <f ca="1">IF($R241=1,SUM($X$1:X241),"")</f>
        <v/>
      </c>
      <c r="AK241" s="115" t="str">
        <f ca="1">IF($R241=1,SUM($Y$1:Y241),"")</f>
        <v/>
      </c>
      <c r="AL241" s="115" t="str">
        <f ca="1">IF($R241=1,SUM($Z$1:Z241),"")</f>
        <v/>
      </c>
      <c r="AM241" s="115" t="str">
        <f ca="1">IF($R241=1,SUM($AA$1:AA241),"")</f>
        <v/>
      </c>
      <c r="AN241" s="115" t="str">
        <f ca="1">IF($R241=1,SUM($AB$1:AB241),"")</f>
        <v/>
      </c>
      <c r="AO241" s="115" t="str">
        <f ca="1">IF($R241=1,SUM($AC$1:AC241),"")</f>
        <v/>
      </c>
      <c r="AQ241" s="120" t="str">
        <f t="shared" si="35"/>
        <v>27:20</v>
      </c>
    </row>
    <row r="242" spans="6:43" x14ac:dyDescent="0.3">
      <c r="F242" s="115">
        <f t="shared" si="36"/>
        <v>27</v>
      </c>
      <c r="G242" s="117">
        <f t="shared" si="31"/>
        <v>25</v>
      </c>
      <c r="H242" s="118">
        <f t="shared" si="32"/>
        <v>1.1423611111111112</v>
      </c>
      <c r="K242" s="116" t="str">
        <f xml:space="preserve"> IF(O242=1,"",RTD("cqg.rtd",,"StudyData",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/>
      </c>
      <c r="L242" s="116" t="e">
        <f>IF(K242="",NA(),RTD("cqg.rtd",,"StudyData", "(Vol("&amp;$E$12&amp;")when  (LocalYear("&amp;$E$12&amp;")="&amp;$D$1&amp;" AND LocalMonth("&amp;$E$12&amp;")="&amp;$C$1&amp;" AND LocalDay("&amp;$E$12&amp;")="&amp;$B$1&amp;" AND LocalHour("&amp;$E$12&amp;")="&amp;F242&amp;" AND LocalMinute("&amp;$E$12&amp;")="&amp;G242&amp;"))", "Bar", "", "Close", "5", "0", "", "", "","FALSE","T"))</f>
        <v>#N/A</v>
      </c>
      <c r="O242" s="115">
        <f t="shared" si="33"/>
        <v>1</v>
      </c>
      <c r="R242" s="115">
        <f t="shared" ca="1" si="34"/>
        <v>1.2059999999999773</v>
      </c>
      <c r="S242" s="115" t="str">
        <f>IF(O242=1,"",RTD("cqg.rtd",,"StudyData", "(Vol("&amp;$E$13&amp;")when  (LocalYear("&amp;$E$13&amp;")="&amp;$D$2&amp;" AND LocalMonth("&amp;$E$13&amp;")="&amp;$C$2&amp;" AND LocalDay("&amp;$E$13&amp;")="&amp;$B$2&amp;" AND LocalHour("&amp;$E$13&amp;")="&amp;F242&amp;" AND LocalMinute("&amp;$E$13&amp;")="&amp;G242&amp;"))", "Bar", "", "Close", "5", "0", "", "", "","FALSE","T"))</f>
        <v/>
      </c>
      <c r="T242" s="115" t="str">
        <f>IF(O242=1,"",RTD("cqg.rtd",,"StudyData", "(Vol("&amp;$E$14&amp;")when  (LocalYear("&amp;$E$14&amp;")="&amp;$D$3&amp;" AND LocalMonth("&amp;$E$14&amp;")="&amp;$C$3&amp;" AND LocalDay("&amp;$E$14&amp;")="&amp;$B$3&amp;" AND LocalHour("&amp;$E$14&amp;")="&amp;F242&amp;" AND LocalMinute("&amp;$E$14&amp;")="&amp;G242&amp;"))", "Bar", "", "Close", "5", "0", "", "", "","FALSE","T"))</f>
        <v/>
      </c>
      <c r="U242" s="115" t="str">
        <f>IF(O242=1,"",RTD("cqg.rtd",,"StudyData", "(Vol("&amp;$E$15&amp;")when  (LocalYear("&amp;$E$15&amp;")="&amp;$D$4&amp;" AND LocalMonth("&amp;$E$15&amp;")="&amp;$C$4&amp;" AND LocalDay("&amp;$E$15&amp;")="&amp;$B$4&amp;" AND LocalHour("&amp;$E$15&amp;")="&amp;F242&amp;" AND LocalMinute("&amp;$E$15&amp;")="&amp;G242&amp;"))", "Bar", "", "Close", "5", "0", "", "", "","FALSE","T"))</f>
        <v/>
      </c>
      <c r="V242" s="115" t="str">
        <f>IF(O242=1,"",RTD("cqg.rtd",,"StudyData", "(Vol("&amp;$E$16&amp;")when  (LocalYear("&amp;$E$16&amp;")="&amp;$D$5&amp;" AND LocalMonth("&amp;$E$16&amp;")="&amp;$C$5&amp;" AND LocalDay("&amp;$E$16&amp;")="&amp;$B$5&amp;" AND LocalHour("&amp;$E$16&amp;")="&amp;F242&amp;" AND LocalMinute("&amp;$E$16&amp;")="&amp;G242&amp;"))", "Bar", "", "Close", "5", "0", "", "", "","FALSE","T"))</f>
        <v/>
      </c>
      <c r="W242" s="115" t="str">
        <f>IF(O242=1,"",RTD("cqg.rtd",,"StudyData", "(Vol("&amp;$E$17&amp;")when  (LocalYear("&amp;$E$17&amp;")="&amp;$D$6&amp;" AND LocalMonth("&amp;$E$17&amp;")="&amp;$C$6&amp;" AND LocalDay("&amp;$E$17&amp;")="&amp;$B$6&amp;" AND LocalHour("&amp;$E$17&amp;")="&amp;F242&amp;" AND LocalMinute("&amp;$E$17&amp;")="&amp;G242&amp;"))", "Bar", "", "Close", "5", "0", "", "", "","FALSE","T"))</f>
        <v/>
      </c>
      <c r="X242" s="115" t="str">
        <f>IF(O242=1,"",RTD("cqg.rtd",,"StudyData", "(Vol("&amp;$E$18&amp;")when  (LocalYear("&amp;$E$18&amp;")="&amp;$D$7&amp;" AND LocalMonth("&amp;$E$18&amp;")="&amp;$C$7&amp;" AND LocalDay("&amp;$E$18&amp;")="&amp;$B$7&amp;" AND LocalHour("&amp;$E$18&amp;")="&amp;F242&amp;" AND LocalMinute("&amp;$E$18&amp;")="&amp;G242&amp;"))", "Bar", "", "Close", "5", "0", "", "", "","FALSE","T"))</f>
        <v/>
      </c>
      <c r="Y242" s="115" t="str">
        <f>IF(O242=1,"",RTD("cqg.rtd",,"StudyData", "(Vol("&amp;$E$19&amp;")when  (LocalYear("&amp;$E$19&amp;")="&amp;$D$8&amp;" AND LocalMonth("&amp;$E$19&amp;")="&amp;$C$8&amp;" AND LocalDay("&amp;$E$19&amp;")="&amp;$B$8&amp;" AND LocalHour("&amp;$E$19&amp;")="&amp;F242&amp;" AND LocalMinute("&amp;$E$19&amp;")="&amp;G242&amp;"))", "Bar", "", "Close", "5", "0", "", "", "","FALSE","T"))</f>
        <v/>
      </c>
      <c r="Z242" s="115" t="str">
        <f>IF(O242=1,"",RTD("cqg.rtd",,"StudyData", "(Vol("&amp;$E$20&amp;")when  (LocalYear("&amp;$E$20&amp;")="&amp;$D$9&amp;" AND LocalMonth("&amp;$E$20&amp;")="&amp;$C$9&amp;" AND LocalDay("&amp;$E$20&amp;")="&amp;$B$9&amp;" AND LocalHour("&amp;$E$20&amp;")="&amp;F242&amp;" AND LocalMinute("&amp;$E$20&amp;")="&amp;G242&amp;"))", "Bar", "", "Close", "5", "0", "", "", "","FALSE","T"))</f>
        <v/>
      </c>
      <c r="AA242" s="115" t="str">
        <f>IF(O242=1,"",RTD("cqg.rtd",,"StudyData", "(Vol("&amp;$E$21&amp;")when  (LocalYear("&amp;$E$21&amp;")="&amp;$D$10&amp;" AND LocalMonth("&amp;$E$21&amp;")="&amp;$C$10&amp;" AND LocalDay("&amp;$E$21&amp;")="&amp;$B$10&amp;" AND LocalHour("&amp;$E$21&amp;")="&amp;F242&amp;" AND LocalMinute("&amp;$E$21&amp;")="&amp;G242&amp;"))", "Bar", "", "Close", "5", "0", "", "", "","FALSE","T"))</f>
        <v/>
      </c>
      <c r="AB242" s="115" t="str">
        <f>IF(O242=1,"",RTD("cqg.rtd",,"StudyData", "(Vol("&amp;$E$21&amp;")when  (LocalYear("&amp;$E$21&amp;")="&amp;$D$11&amp;" AND LocalMonth("&amp;$E$21&amp;")="&amp;$C$11&amp;" AND LocalDay("&amp;$E$21&amp;")="&amp;$B$11&amp;" AND LocalHour("&amp;$E$21&amp;")="&amp;F242&amp;" AND LocalMinute("&amp;$E$21&amp;")="&amp;G242&amp;"))", "Bar", "", "Close", "5", "0", "", "", "","FALSE","T"))</f>
        <v/>
      </c>
      <c r="AC242" s="116" t="str">
        <f t="shared" si="30"/>
        <v/>
      </c>
      <c r="AE242" s="115" t="str">
        <f ca="1">IF($R242=1,SUM($S$1:S242),"")</f>
        <v/>
      </c>
      <c r="AF242" s="115" t="str">
        <f ca="1">IF($R242=1,SUM($T$1:T242),"")</f>
        <v/>
      </c>
      <c r="AG242" s="115" t="str">
        <f ca="1">IF($R242=1,SUM($U$1:U242),"")</f>
        <v/>
      </c>
      <c r="AH242" s="115" t="str">
        <f ca="1">IF($R242=1,SUM($V$1:V242),"")</f>
        <v/>
      </c>
      <c r="AI242" s="115" t="str">
        <f ca="1">IF($R242=1,SUM($W$1:W242),"")</f>
        <v/>
      </c>
      <c r="AJ242" s="115" t="str">
        <f ca="1">IF($R242=1,SUM($X$1:X242),"")</f>
        <v/>
      </c>
      <c r="AK242" s="115" t="str">
        <f ca="1">IF($R242=1,SUM($Y$1:Y242),"")</f>
        <v/>
      </c>
      <c r="AL242" s="115" t="str">
        <f ca="1">IF($R242=1,SUM($Z$1:Z242),"")</f>
        <v/>
      </c>
      <c r="AM242" s="115" t="str">
        <f ca="1">IF($R242=1,SUM($AA$1:AA242),"")</f>
        <v/>
      </c>
      <c r="AN242" s="115" t="str">
        <f ca="1">IF($R242=1,SUM($AB$1:AB242),"")</f>
        <v/>
      </c>
      <c r="AO242" s="115" t="str">
        <f ca="1">IF($R242=1,SUM($AC$1:AC242),"")</f>
        <v/>
      </c>
      <c r="AQ242" s="120" t="str">
        <f t="shared" si="35"/>
        <v>27:25</v>
      </c>
    </row>
    <row r="243" spans="6:43" x14ac:dyDescent="0.3">
      <c r="F243" s="115">
        <f t="shared" si="36"/>
        <v>27</v>
      </c>
      <c r="G243" s="117">
        <f t="shared" si="31"/>
        <v>30</v>
      </c>
      <c r="H243" s="118">
        <f t="shared" si="32"/>
        <v>1.1458333333333333</v>
      </c>
      <c r="K243" s="116" t="str">
        <f xml:space="preserve"> IF(O243=1,"",RTD("cqg.rtd",,"StudyData",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/>
      </c>
      <c r="L243" s="116" t="e">
        <f>IF(K243="",NA(),RTD("cqg.rtd",,"StudyData", "(Vol("&amp;$E$12&amp;")when  (LocalYear("&amp;$E$12&amp;")="&amp;$D$1&amp;" AND LocalMonth("&amp;$E$12&amp;")="&amp;$C$1&amp;" AND LocalDay("&amp;$E$12&amp;")="&amp;$B$1&amp;" AND LocalHour("&amp;$E$12&amp;")="&amp;F243&amp;" AND LocalMinute("&amp;$E$12&amp;")="&amp;G243&amp;"))", "Bar", "", "Close", "5", "0", "", "", "","FALSE","T"))</f>
        <v>#N/A</v>
      </c>
      <c r="O243" s="115">
        <f t="shared" si="33"/>
        <v>1</v>
      </c>
      <c r="R243" s="115">
        <f t="shared" ca="1" si="34"/>
        <v>1.2069999999999772</v>
      </c>
      <c r="S243" s="115" t="str">
        <f>IF(O243=1,"",RTD("cqg.rtd",,"StudyData", "(Vol("&amp;$E$13&amp;")when  (LocalYear("&amp;$E$13&amp;")="&amp;$D$2&amp;" AND LocalMonth("&amp;$E$13&amp;")="&amp;$C$2&amp;" AND LocalDay("&amp;$E$13&amp;")="&amp;$B$2&amp;" AND LocalHour("&amp;$E$13&amp;")="&amp;F243&amp;" AND LocalMinute("&amp;$E$13&amp;")="&amp;G243&amp;"))", "Bar", "", "Close", "5", "0", "", "", "","FALSE","T"))</f>
        <v/>
      </c>
      <c r="T243" s="115" t="str">
        <f>IF(O243=1,"",RTD("cqg.rtd",,"StudyData", "(Vol("&amp;$E$14&amp;")when  (LocalYear("&amp;$E$14&amp;")="&amp;$D$3&amp;" AND LocalMonth("&amp;$E$14&amp;")="&amp;$C$3&amp;" AND LocalDay("&amp;$E$14&amp;")="&amp;$B$3&amp;" AND LocalHour("&amp;$E$14&amp;")="&amp;F243&amp;" AND LocalMinute("&amp;$E$14&amp;")="&amp;G243&amp;"))", "Bar", "", "Close", "5", "0", "", "", "","FALSE","T"))</f>
        <v/>
      </c>
      <c r="U243" s="115" t="str">
        <f>IF(O243=1,"",RTD("cqg.rtd",,"StudyData", "(Vol("&amp;$E$15&amp;")when  (LocalYear("&amp;$E$15&amp;")="&amp;$D$4&amp;" AND LocalMonth("&amp;$E$15&amp;")="&amp;$C$4&amp;" AND LocalDay("&amp;$E$15&amp;")="&amp;$B$4&amp;" AND LocalHour("&amp;$E$15&amp;")="&amp;F243&amp;" AND LocalMinute("&amp;$E$15&amp;")="&amp;G243&amp;"))", "Bar", "", "Close", "5", "0", "", "", "","FALSE","T"))</f>
        <v/>
      </c>
      <c r="V243" s="115" t="str">
        <f>IF(O243=1,"",RTD("cqg.rtd",,"StudyData", "(Vol("&amp;$E$16&amp;")when  (LocalYear("&amp;$E$16&amp;")="&amp;$D$5&amp;" AND LocalMonth("&amp;$E$16&amp;")="&amp;$C$5&amp;" AND LocalDay("&amp;$E$16&amp;")="&amp;$B$5&amp;" AND LocalHour("&amp;$E$16&amp;")="&amp;F243&amp;" AND LocalMinute("&amp;$E$16&amp;")="&amp;G243&amp;"))", "Bar", "", "Close", "5", "0", "", "", "","FALSE","T"))</f>
        <v/>
      </c>
      <c r="W243" s="115" t="str">
        <f>IF(O243=1,"",RTD("cqg.rtd",,"StudyData", "(Vol("&amp;$E$17&amp;")when  (LocalYear("&amp;$E$17&amp;")="&amp;$D$6&amp;" AND LocalMonth("&amp;$E$17&amp;")="&amp;$C$6&amp;" AND LocalDay("&amp;$E$17&amp;")="&amp;$B$6&amp;" AND LocalHour("&amp;$E$17&amp;")="&amp;F243&amp;" AND LocalMinute("&amp;$E$17&amp;")="&amp;G243&amp;"))", "Bar", "", "Close", "5", "0", "", "", "","FALSE","T"))</f>
        <v/>
      </c>
      <c r="X243" s="115" t="str">
        <f>IF(O243=1,"",RTD("cqg.rtd",,"StudyData", "(Vol("&amp;$E$18&amp;")when  (LocalYear("&amp;$E$18&amp;")="&amp;$D$7&amp;" AND LocalMonth("&amp;$E$18&amp;")="&amp;$C$7&amp;" AND LocalDay("&amp;$E$18&amp;")="&amp;$B$7&amp;" AND LocalHour("&amp;$E$18&amp;")="&amp;F243&amp;" AND LocalMinute("&amp;$E$18&amp;")="&amp;G243&amp;"))", "Bar", "", "Close", "5", "0", "", "", "","FALSE","T"))</f>
        <v/>
      </c>
      <c r="Y243" s="115" t="str">
        <f>IF(O243=1,"",RTD("cqg.rtd",,"StudyData", "(Vol("&amp;$E$19&amp;")when  (LocalYear("&amp;$E$19&amp;")="&amp;$D$8&amp;" AND LocalMonth("&amp;$E$19&amp;")="&amp;$C$8&amp;" AND LocalDay("&amp;$E$19&amp;")="&amp;$B$8&amp;" AND LocalHour("&amp;$E$19&amp;")="&amp;F243&amp;" AND LocalMinute("&amp;$E$19&amp;")="&amp;G243&amp;"))", "Bar", "", "Close", "5", "0", "", "", "","FALSE","T"))</f>
        <v/>
      </c>
      <c r="Z243" s="115" t="str">
        <f>IF(O243=1,"",RTD("cqg.rtd",,"StudyData", "(Vol("&amp;$E$20&amp;")when  (LocalYear("&amp;$E$20&amp;")="&amp;$D$9&amp;" AND LocalMonth("&amp;$E$20&amp;")="&amp;$C$9&amp;" AND LocalDay("&amp;$E$20&amp;")="&amp;$B$9&amp;" AND LocalHour("&amp;$E$20&amp;")="&amp;F243&amp;" AND LocalMinute("&amp;$E$20&amp;")="&amp;G243&amp;"))", "Bar", "", "Close", "5", "0", "", "", "","FALSE","T"))</f>
        <v/>
      </c>
      <c r="AA243" s="115" t="str">
        <f>IF(O243=1,"",RTD("cqg.rtd",,"StudyData", "(Vol("&amp;$E$21&amp;")when  (LocalYear("&amp;$E$21&amp;")="&amp;$D$10&amp;" AND LocalMonth("&amp;$E$21&amp;")="&amp;$C$10&amp;" AND LocalDay("&amp;$E$21&amp;")="&amp;$B$10&amp;" AND LocalHour("&amp;$E$21&amp;")="&amp;F243&amp;" AND LocalMinute("&amp;$E$21&amp;")="&amp;G243&amp;"))", "Bar", "", "Close", "5", "0", "", "", "","FALSE","T"))</f>
        <v/>
      </c>
      <c r="AB243" s="115" t="str">
        <f>IF(O243=1,"",RTD("cqg.rtd",,"StudyData", "(Vol("&amp;$E$21&amp;")when  (LocalYear("&amp;$E$21&amp;")="&amp;$D$11&amp;" AND LocalMonth("&amp;$E$21&amp;")="&amp;$C$11&amp;" AND LocalDay("&amp;$E$21&amp;")="&amp;$B$11&amp;" AND LocalHour("&amp;$E$21&amp;")="&amp;F243&amp;" AND LocalMinute("&amp;$E$21&amp;")="&amp;G243&amp;"))", "Bar", "", "Close", "5", "0", "", "", "","FALSE","T"))</f>
        <v/>
      </c>
      <c r="AC243" s="116" t="str">
        <f t="shared" si="30"/>
        <v/>
      </c>
      <c r="AE243" s="115" t="str">
        <f ca="1">IF($R243=1,SUM($S$1:S243),"")</f>
        <v/>
      </c>
      <c r="AF243" s="115" t="str">
        <f ca="1">IF($R243=1,SUM($T$1:T243),"")</f>
        <v/>
      </c>
      <c r="AG243" s="115" t="str">
        <f ca="1">IF($R243=1,SUM($U$1:U243),"")</f>
        <v/>
      </c>
      <c r="AH243" s="115" t="str">
        <f ca="1">IF($R243=1,SUM($V$1:V243),"")</f>
        <v/>
      </c>
      <c r="AI243" s="115" t="str">
        <f ca="1">IF($R243=1,SUM($W$1:W243),"")</f>
        <v/>
      </c>
      <c r="AJ243" s="115" t="str">
        <f ca="1">IF($R243=1,SUM($X$1:X243),"")</f>
        <v/>
      </c>
      <c r="AK243" s="115" t="str">
        <f ca="1">IF($R243=1,SUM($Y$1:Y243),"")</f>
        <v/>
      </c>
      <c r="AL243" s="115" t="str">
        <f ca="1">IF($R243=1,SUM($Z$1:Z243),"")</f>
        <v/>
      </c>
      <c r="AM243" s="115" t="str">
        <f ca="1">IF($R243=1,SUM($AA$1:AA243),"")</f>
        <v/>
      </c>
      <c r="AN243" s="115" t="str">
        <f ca="1">IF($R243=1,SUM($AB$1:AB243),"")</f>
        <v/>
      </c>
      <c r="AO243" s="115" t="str">
        <f ca="1">IF($R243=1,SUM($AC$1:AC243),"")</f>
        <v/>
      </c>
      <c r="AQ243" s="120" t="str">
        <f t="shared" si="35"/>
        <v>27:30</v>
      </c>
    </row>
    <row r="244" spans="6:43" x14ac:dyDescent="0.3">
      <c r="F244" s="115">
        <f t="shared" si="36"/>
        <v>27</v>
      </c>
      <c r="G244" s="117">
        <f t="shared" si="31"/>
        <v>35</v>
      </c>
      <c r="H244" s="118">
        <f t="shared" si="32"/>
        <v>1.1493055555555556</v>
      </c>
      <c r="K244" s="116" t="str">
        <f xml:space="preserve"> IF(O244=1,"",RTD("cqg.rtd",,"StudyData",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/>
      </c>
      <c r="L244" s="116" t="e">
        <f>IF(K244="",NA(),RTD("cqg.rtd",,"StudyData", "(Vol("&amp;$E$12&amp;")when  (LocalYear("&amp;$E$12&amp;")="&amp;$D$1&amp;" AND LocalMonth("&amp;$E$12&amp;")="&amp;$C$1&amp;" AND LocalDay("&amp;$E$12&amp;")="&amp;$B$1&amp;" AND LocalHour("&amp;$E$12&amp;")="&amp;F244&amp;" AND LocalMinute("&amp;$E$12&amp;")="&amp;G244&amp;"))", "Bar", "", "Close", "5", "0", "", "", "","FALSE","T"))</f>
        <v>#N/A</v>
      </c>
      <c r="O244" s="115">
        <f t="shared" si="33"/>
        <v>1</v>
      </c>
      <c r="R244" s="115">
        <f t="shared" ca="1" si="34"/>
        <v>1.2079999999999771</v>
      </c>
      <c r="S244" s="115" t="str">
        <f>IF(O244=1,"",RTD("cqg.rtd",,"StudyData", "(Vol("&amp;$E$13&amp;")when  (LocalYear("&amp;$E$13&amp;")="&amp;$D$2&amp;" AND LocalMonth("&amp;$E$13&amp;")="&amp;$C$2&amp;" AND LocalDay("&amp;$E$13&amp;")="&amp;$B$2&amp;" AND LocalHour("&amp;$E$13&amp;")="&amp;F244&amp;" AND LocalMinute("&amp;$E$13&amp;")="&amp;G244&amp;"))", "Bar", "", "Close", "5", "0", "", "", "","FALSE","T"))</f>
        <v/>
      </c>
      <c r="T244" s="115" t="str">
        <f>IF(O244=1,"",RTD("cqg.rtd",,"StudyData", "(Vol("&amp;$E$14&amp;")when  (LocalYear("&amp;$E$14&amp;")="&amp;$D$3&amp;" AND LocalMonth("&amp;$E$14&amp;")="&amp;$C$3&amp;" AND LocalDay("&amp;$E$14&amp;")="&amp;$B$3&amp;" AND LocalHour("&amp;$E$14&amp;")="&amp;F244&amp;" AND LocalMinute("&amp;$E$14&amp;")="&amp;G244&amp;"))", "Bar", "", "Close", "5", "0", "", "", "","FALSE","T"))</f>
        <v/>
      </c>
      <c r="U244" s="115" t="str">
        <f>IF(O244=1,"",RTD("cqg.rtd",,"StudyData", "(Vol("&amp;$E$15&amp;")when  (LocalYear("&amp;$E$15&amp;")="&amp;$D$4&amp;" AND LocalMonth("&amp;$E$15&amp;")="&amp;$C$4&amp;" AND LocalDay("&amp;$E$15&amp;")="&amp;$B$4&amp;" AND LocalHour("&amp;$E$15&amp;")="&amp;F244&amp;" AND LocalMinute("&amp;$E$15&amp;")="&amp;G244&amp;"))", "Bar", "", "Close", "5", "0", "", "", "","FALSE","T"))</f>
        <v/>
      </c>
      <c r="V244" s="115" t="str">
        <f>IF(O244=1,"",RTD("cqg.rtd",,"StudyData", "(Vol("&amp;$E$16&amp;")when  (LocalYear("&amp;$E$16&amp;")="&amp;$D$5&amp;" AND LocalMonth("&amp;$E$16&amp;")="&amp;$C$5&amp;" AND LocalDay("&amp;$E$16&amp;")="&amp;$B$5&amp;" AND LocalHour("&amp;$E$16&amp;")="&amp;F244&amp;" AND LocalMinute("&amp;$E$16&amp;")="&amp;G244&amp;"))", "Bar", "", "Close", "5", "0", "", "", "","FALSE","T"))</f>
        <v/>
      </c>
      <c r="W244" s="115" t="str">
        <f>IF(O244=1,"",RTD("cqg.rtd",,"StudyData", "(Vol("&amp;$E$17&amp;")when  (LocalYear("&amp;$E$17&amp;")="&amp;$D$6&amp;" AND LocalMonth("&amp;$E$17&amp;")="&amp;$C$6&amp;" AND LocalDay("&amp;$E$17&amp;")="&amp;$B$6&amp;" AND LocalHour("&amp;$E$17&amp;")="&amp;F244&amp;" AND LocalMinute("&amp;$E$17&amp;")="&amp;G244&amp;"))", "Bar", "", "Close", "5", "0", "", "", "","FALSE","T"))</f>
        <v/>
      </c>
      <c r="X244" s="115" t="str">
        <f>IF(O244=1,"",RTD("cqg.rtd",,"StudyData", "(Vol("&amp;$E$18&amp;")when  (LocalYear("&amp;$E$18&amp;")="&amp;$D$7&amp;" AND LocalMonth("&amp;$E$18&amp;")="&amp;$C$7&amp;" AND LocalDay("&amp;$E$18&amp;")="&amp;$B$7&amp;" AND LocalHour("&amp;$E$18&amp;")="&amp;F244&amp;" AND LocalMinute("&amp;$E$18&amp;")="&amp;G244&amp;"))", "Bar", "", "Close", "5", "0", "", "", "","FALSE","T"))</f>
        <v/>
      </c>
      <c r="Y244" s="115" t="str">
        <f>IF(O244=1,"",RTD("cqg.rtd",,"StudyData", "(Vol("&amp;$E$19&amp;")when  (LocalYear("&amp;$E$19&amp;")="&amp;$D$8&amp;" AND LocalMonth("&amp;$E$19&amp;")="&amp;$C$8&amp;" AND LocalDay("&amp;$E$19&amp;")="&amp;$B$8&amp;" AND LocalHour("&amp;$E$19&amp;")="&amp;F244&amp;" AND LocalMinute("&amp;$E$19&amp;")="&amp;G244&amp;"))", "Bar", "", "Close", "5", "0", "", "", "","FALSE","T"))</f>
        <v/>
      </c>
      <c r="Z244" s="115" t="str">
        <f>IF(O244=1,"",RTD("cqg.rtd",,"StudyData", "(Vol("&amp;$E$20&amp;")when  (LocalYear("&amp;$E$20&amp;")="&amp;$D$9&amp;" AND LocalMonth("&amp;$E$20&amp;")="&amp;$C$9&amp;" AND LocalDay("&amp;$E$20&amp;")="&amp;$B$9&amp;" AND LocalHour("&amp;$E$20&amp;")="&amp;F244&amp;" AND LocalMinute("&amp;$E$20&amp;")="&amp;G244&amp;"))", "Bar", "", "Close", "5", "0", "", "", "","FALSE","T"))</f>
        <v/>
      </c>
      <c r="AA244" s="115" t="str">
        <f>IF(O244=1,"",RTD("cqg.rtd",,"StudyData", "(Vol("&amp;$E$21&amp;")when  (LocalYear("&amp;$E$21&amp;")="&amp;$D$10&amp;" AND LocalMonth("&amp;$E$21&amp;")="&amp;$C$10&amp;" AND LocalDay("&amp;$E$21&amp;")="&amp;$B$10&amp;" AND LocalHour("&amp;$E$21&amp;")="&amp;F244&amp;" AND LocalMinute("&amp;$E$21&amp;")="&amp;G244&amp;"))", "Bar", "", "Close", "5", "0", "", "", "","FALSE","T"))</f>
        <v/>
      </c>
      <c r="AB244" s="115" t="str">
        <f>IF(O244=1,"",RTD("cqg.rtd",,"StudyData", "(Vol("&amp;$E$21&amp;")when  (LocalYear("&amp;$E$21&amp;")="&amp;$D$11&amp;" AND LocalMonth("&amp;$E$21&amp;")="&amp;$C$11&amp;" AND LocalDay("&amp;$E$21&amp;")="&amp;$B$11&amp;" AND LocalHour("&amp;$E$21&amp;")="&amp;F244&amp;" AND LocalMinute("&amp;$E$21&amp;")="&amp;G244&amp;"))", "Bar", "", "Close", "5", "0", "", "", "","FALSE","T"))</f>
        <v/>
      </c>
      <c r="AC244" s="116" t="str">
        <f t="shared" si="30"/>
        <v/>
      </c>
      <c r="AE244" s="115" t="str">
        <f ca="1">IF($R244=1,SUM($S$1:S244),"")</f>
        <v/>
      </c>
      <c r="AF244" s="115" t="str">
        <f ca="1">IF($R244=1,SUM($T$1:T244),"")</f>
        <v/>
      </c>
      <c r="AG244" s="115" t="str">
        <f ca="1">IF($R244=1,SUM($U$1:U244),"")</f>
        <v/>
      </c>
      <c r="AH244" s="115" t="str">
        <f ca="1">IF($R244=1,SUM($V$1:V244),"")</f>
        <v/>
      </c>
      <c r="AI244" s="115" t="str">
        <f ca="1">IF($R244=1,SUM($W$1:W244),"")</f>
        <v/>
      </c>
      <c r="AJ244" s="115" t="str">
        <f ca="1">IF($R244=1,SUM($X$1:X244),"")</f>
        <v/>
      </c>
      <c r="AK244" s="115" t="str">
        <f ca="1">IF($R244=1,SUM($Y$1:Y244),"")</f>
        <v/>
      </c>
      <c r="AL244" s="115" t="str">
        <f ca="1">IF($R244=1,SUM($Z$1:Z244),"")</f>
        <v/>
      </c>
      <c r="AM244" s="115" t="str">
        <f ca="1">IF($R244=1,SUM($AA$1:AA244),"")</f>
        <v/>
      </c>
      <c r="AN244" s="115" t="str">
        <f ca="1">IF($R244=1,SUM($AB$1:AB244),"")</f>
        <v/>
      </c>
      <c r="AO244" s="115" t="str">
        <f ca="1">IF($R244=1,SUM($AC$1:AC244),"")</f>
        <v/>
      </c>
      <c r="AQ244" s="120" t="str">
        <f t="shared" si="35"/>
        <v>27:35</v>
      </c>
    </row>
    <row r="245" spans="6:43" x14ac:dyDescent="0.3">
      <c r="F245" s="115">
        <f t="shared" si="36"/>
        <v>27</v>
      </c>
      <c r="G245" s="117">
        <f t="shared" si="31"/>
        <v>40</v>
      </c>
      <c r="H245" s="118">
        <f t="shared" si="32"/>
        <v>1.1527777777777779</v>
      </c>
      <c r="K245" s="116" t="str">
        <f xml:space="preserve"> IF(O245=1,"",RTD("cqg.rtd",,"StudyData",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/>
      </c>
      <c r="L245" s="116" t="e">
        <f>IF(K245="",NA(),RTD("cqg.rtd",,"StudyData", "(Vol("&amp;$E$12&amp;")when  (LocalYear("&amp;$E$12&amp;")="&amp;$D$1&amp;" AND LocalMonth("&amp;$E$12&amp;")="&amp;$C$1&amp;" AND LocalDay("&amp;$E$12&amp;")="&amp;$B$1&amp;" AND LocalHour("&amp;$E$12&amp;")="&amp;F245&amp;" AND LocalMinute("&amp;$E$12&amp;")="&amp;G245&amp;"))", "Bar", "", "Close", "5", "0", "", "", "","FALSE","T"))</f>
        <v>#N/A</v>
      </c>
      <c r="O245" s="115">
        <f t="shared" si="33"/>
        <v>1</v>
      </c>
      <c r="R245" s="115">
        <f t="shared" ca="1" si="34"/>
        <v>1.208999999999977</v>
      </c>
      <c r="S245" s="115" t="str">
        <f>IF(O245=1,"",RTD("cqg.rtd",,"StudyData", "(Vol("&amp;$E$13&amp;")when  (LocalYear("&amp;$E$13&amp;")="&amp;$D$2&amp;" AND LocalMonth("&amp;$E$13&amp;")="&amp;$C$2&amp;" AND LocalDay("&amp;$E$13&amp;")="&amp;$B$2&amp;" AND LocalHour("&amp;$E$13&amp;")="&amp;F245&amp;" AND LocalMinute("&amp;$E$13&amp;")="&amp;G245&amp;"))", "Bar", "", "Close", "5", "0", "", "", "","FALSE","T"))</f>
        <v/>
      </c>
      <c r="T245" s="115" t="str">
        <f>IF(O245=1,"",RTD("cqg.rtd",,"StudyData", "(Vol("&amp;$E$14&amp;")when  (LocalYear("&amp;$E$14&amp;")="&amp;$D$3&amp;" AND LocalMonth("&amp;$E$14&amp;")="&amp;$C$3&amp;" AND LocalDay("&amp;$E$14&amp;")="&amp;$B$3&amp;" AND LocalHour("&amp;$E$14&amp;")="&amp;F245&amp;" AND LocalMinute("&amp;$E$14&amp;")="&amp;G245&amp;"))", "Bar", "", "Close", "5", "0", "", "", "","FALSE","T"))</f>
        <v/>
      </c>
      <c r="U245" s="115" t="str">
        <f>IF(O245=1,"",RTD("cqg.rtd",,"StudyData", "(Vol("&amp;$E$15&amp;")when  (LocalYear("&amp;$E$15&amp;")="&amp;$D$4&amp;" AND LocalMonth("&amp;$E$15&amp;")="&amp;$C$4&amp;" AND LocalDay("&amp;$E$15&amp;")="&amp;$B$4&amp;" AND LocalHour("&amp;$E$15&amp;")="&amp;F245&amp;" AND LocalMinute("&amp;$E$15&amp;")="&amp;G245&amp;"))", "Bar", "", "Close", "5", "0", "", "", "","FALSE","T"))</f>
        <v/>
      </c>
      <c r="V245" s="115" t="str">
        <f>IF(O245=1,"",RTD("cqg.rtd",,"StudyData", "(Vol("&amp;$E$16&amp;")when  (LocalYear("&amp;$E$16&amp;")="&amp;$D$5&amp;" AND LocalMonth("&amp;$E$16&amp;")="&amp;$C$5&amp;" AND LocalDay("&amp;$E$16&amp;")="&amp;$B$5&amp;" AND LocalHour("&amp;$E$16&amp;")="&amp;F245&amp;" AND LocalMinute("&amp;$E$16&amp;")="&amp;G245&amp;"))", "Bar", "", "Close", "5", "0", "", "", "","FALSE","T"))</f>
        <v/>
      </c>
      <c r="W245" s="115" t="str">
        <f>IF(O245=1,"",RTD("cqg.rtd",,"StudyData", "(Vol("&amp;$E$17&amp;")when  (LocalYear("&amp;$E$17&amp;")="&amp;$D$6&amp;" AND LocalMonth("&amp;$E$17&amp;")="&amp;$C$6&amp;" AND LocalDay("&amp;$E$17&amp;")="&amp;$B$6&amp;" AND LocalHour("&amp;$E$17&amp;")="&amp;F245&amp;" AND LocalMinute("&amp;$E$17&amp;")="&amp;G245&amp;"))", "Bar", "", "Close", "5", "0", "", "", "","FALSE","T"))</f>
        <v/>
      </c>
      <c r="X245" s="115" t="str">
        <f>IF(O245=1,"",RTD("cqg.rtd",,"StudyData", "(Vol("&amp;$E$18&amp;")when  (LocalYear("&amp;$E$18&amp;")="&amp;$D$7&amp;" AND LocalMonth("&amp;$E$18&amp;")="&amp;$C$7&amp;" AND LocalDay("&amp;$E$18&amp;")="&amp;$B$7&amp;" AND LocalHour("&amp;$E$18&amp;")="&amp;F245&amp;" AND LocalMinute("&amp;$E$18&amp;")="&amp;G245&amp;"))", "Bar", "", "Close", "5", "0", "", "", "","FALSE","T"))</f>
        <v/>
      </c>
      <c r="Y245" s="115" t="str">
        <f>IF(O245=1,"",RTD("cqg.rtd",,"StudyData", "(Vol("&amp;$E$19&amp;")when  (LocalYear("&amp;$E$19&amp;")="&amp;$D$8&amp;" AND LocalMonth("&amp;$E$19&amp;")="&amp;$C$8&amp;" AND LocalDay("&amp;$E$19&amp;")="&amp;$B$8&amp;" AND LocalHour("&amp;$E$19&amp;")="&amp;F245&amp;" AND LocalMinute("&amp;$E$19&amp;")="&amp;G245&amp;"))", "Bar", "", "Close", "5", "0", "", "", "","FALSE","T"))</f>
        <v/>
      </c>
      <c r="Z245" s="115" t="str">
        <f>IF(O245=1,"",RTD("cqg.rtd",,"StudyData", "(Vol("&amp;$E$20&amp;")when  (LocalYear("&amp;$E$20&amp;")="&amp;$D$9&amp;" AND LocalMonth("&amp;$E$20&amp;")="&amp;$C$9&amp;" AND LocalDay("&amp;$E$20&amp;")="&amp;$B$9&amp;" AND LocalHour("&amp;$E$20&amp;")="&amp;F245&amp;" AND LocalMinute("&amp;$E$20&amp;")="&amp;G245&amp;"))", "Bar", "", "Close", "5", "0", "", "", "","FALSE","T"))</f>
        <v/>
      </c>
      <c r="AA245" s="115" t="str">
        <f>IF(O245=1,"",RTD("cqg.rtd",,"StudyData", "(Vol("&amp;$E$21&amp;")when  (LocalYear("&amp;$E$21&amp;")="&amp;$D$10&amp;" AND LocalMonth("&amp;$E$21&amp;")="&amp;$C$10&amp;" AND LocalDay("&amp;$E$21&amp;")="&amp;$B$10&amp;" AND LocalHour("&amp;$E$21&amp;")="&amp;F245&amp;" AND LocalMinute("&amp;$E$21&amp;")="&amp;G245&amp;"))", "Bar", "", "Close", "5", "0", "", "", "","FALSE","T"))</f>
        <v/>
      </c>
      <c r="AB245" s="115" t="str">
        <f>IF(O245=1,"",RTD("cqg.rtd",,"StudyData", "(Vol("&amp;$E$21&amp;")when  (LocalYear("&amp;$E$21&amp;")="&amp;$D$11&amp;" AND LocalMonth("&amp;$E$21&amp;")="&amp;$C$11&amp;" AND LocalDay("&amp;$E$21&amp;")="&amp;$B$11&amp;" AND LocalHour("&amp;$E$21&amp;")="&amp;F245&amp;" AND LocalMinute("&amp;$E$21&amp;")="&amp;G245&amp;"))", "Bar", "", "Close", "5", "0", "", "", "","FALSE","T"))</f>
        <v/>
      </c>
      <c r="AC245" s="116" t="str">
        <f t="shared" si="30"/>
        <v/>
      </c>
      <c r="AE245" s="115" t="str">
        <f ca="1">IF($R245=1,SUM($S$1:S245),"")</f>
        <v/>
      </c>
      <c r="AF245" s="115" t="str">
        <f ca="1">IF($R245=1,SUM($T$1:T245),"")</f>
        <v/>
      </c>
      <c r="AG245" s="115" t="str">
        <f ca="1">IF($R245=1,SUM($U$1:U245),"")</f>
        <v/>
      </c>
      <c r="AH245" s="115" t="str">
        <f ca="1">IF($R245=1,SUM($V$1:V245),"")</f>
        <v/>
      </c>
      <c r="AI245" s="115" t="str">
        <f ca="1">IF($R245=1,SUM($W$1:W245),"")</f>
        <v/>
      </c>
      <c r="AJ245" s="115" t="str">
        <f ca="1">IF($R245=1,SUM($X$1:X245),"")</f>
        <v/>
      </c>
      <c r="AK245" s="115" t="str">
        <f ca="1">IF($R245=1,SUM($Y$1:Y245),"")</f>
        <v/>
      </c>
      <c r="AL245" s="115" t="str">
        <f ca="1">IF($R245=1,SUM($Z$1:Z245),"")</f>
        <v/>
      </c>
      <c r="AM245" s="115" t="str">
        <f ca="1">IF($R245=1,SUM($AA$1:AA245),"")</f>
        <v/>
      </c>
      <c r="AN245" s="115" t="str">
        <f ca="1">IF($R245=1,SUM($AB$1:AB245),"")</f>
        <v/>
      </c>
      <c r="AO245" s="115" t="str">
        <f ca="1">IF($R245=1,SUM($AC$1:AC245),"")</f>
        <v/>
      </c>
      <c r="AQ245" s="120" t="str">
        <f t="shared" si="35"/>
        <v>27:40</v>
      </c>
    </row>
    <row r="246" spans="6:43" x14ac:dyDescent="0.3">
      <c r="F246" s="115">
        <f t="shared" si="36"/>
        <v>27</v>
      </c>
      <c r="G246" s="117">
        <f t="shared" si="31"/>
        <v>45</v>
      </c>
      <c r="H246" s="118">
        <f t="shared" si="32"/>
        <v>1.15625</v>
      </c>
      <c r="K246" s="116" t="str">
        <f xml:space="preserve"> IF(O246=1,"",RTD("cqg.rtd",,"StudyData",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/>
      </c>
      <c r="L246" s="116" t="e">
        <f>IF(K246="",NA(),RTD("cqg.rtd",,"StudyData", "(Vol("&amp;$E$12&amp;")when  (LocalYear("&amp;$E$12&amp;")="&amp;$D$1&amp;" AND LocalMonth("&amp;$E$12&amp;")="&amp;$C$1&amp;" AND LocalDay("&amp;$E$12&amp;")="&amp;$B$1&amp;" AND LocalHour("&amp;$E$12&amp;")="&amp;F246&amp;" AND LocalMinute("&amp;$E$12&amp;")="&amp;G246&amp;"))", "Bar", "", "Close", "5", "0", "", "", "","FALSE","T"))</f>
        <v>#N/A</v>
      </c>
      <c r="O246" s="115">
        <f t="shared" si="33"/>
        <v>1</v>
      </c>
      <c r="R246" s="115">
        <f t="shared" ca="1" si="34"/>
        <v>1.2099999999999769</v>
      </c>
      <c r="S246" s="115" t="str">
        <f>IF(O246=1,"",RTD("cqg.rtd",,"StudyData", "(Vol("&amp;$E$13&amp;")when  (LocalYear("&amp;$E$13&amp;")="&amp;$D$2&amp;" AND LocalMonth("&amp;$E$13&amp;")="&amp;$C$2&amp;" AND LocalDay("&amp;$E$13&amp;")="&amp;$B$2&amp;" AND LocalHour("&amp;$E$13&amp;")="&amp;F246&amp;" AND LocalMinute("&amp;$E$13&amp;")="&amp;G246&amp;"))", "Bar", "", "Close", "5", "0", "", "", "","FALSE","T"))</f>
        <v/>
      </c>
      <c r="T246" s="115" t="str">
        <f>IF(O246=1,"",RTD("cqg.rtd",,"StudyData", "(Vol("&amp;$E$14&amp;")when  (LocalYear("&amp;$E$14&amp;")="&amp;$D$3&amp;" AND LocalMonth("&amp;$E$14&amp;")="&amp;$C$3&amp;" AND LocalDay("&amp;$E$14&amp;")="&amp;$B$3&amp;" AND LocalHour("&amp;$E$14&amp;")="&amp;F246&amp;" AND LocalMinute("&amp;$E$14&amp;")="&amp;G246&amp;"))", "Bar", "", "Close", "5", "0", "", "", "","FALSE","T"))</f>
        <v/>
      </c>
      <c r="U246" s="115" t="str">
        <f>IF(O246=1,"",RTD("cqg.rtd",,"StudyData", "(Vol("&amp;$E$15&amp;")when  (LocalYear("&amp;$E$15&amp;")="&amp;$D$4&amp;" AND LocalMonth("&amp;$E$15&amp;")="&amp;$C$4&amp;" AND LocalDay("&amp;$E$15&amp;")="&amp;$B$4&amp;" AND LocalHour("&amp;$E$15&amp;")="&amp;F246&amp;" AND LocalMinute("&amp;$E$15&amp;")="&amp;G246&amp;"))", "Bar", "", "Close", "5", "0", "", "", "","FALSE","T"))</f>
        <v/>
      </c>
      <c r="V246" s="115" t="str">
        <f>IF(O246=1,"",RTD("cqg.rtd",,"StudyData", "(Vol("&amp;$E$16&amp;")when  (LocalYear("&amp;$E$16&amp;")="&amp;$D$5&amp;" AND LocalMonth("&amp;$E$16&amp;")="&amp;$C$5&amp;" AND LocalDay("&amp;$E$16&amp;")="&amp;$B$5&amp;" AND LocalHour("&amp;$E$16&amp;")="&amp;F246&amp;" AND LocalMinute("&amp;$E$16&amp;")="&amp;G246&amp;"))", "Bar", "", "Close", "5", "0", "", "", "","FALSE","T"))</f>
        <v/>
      </c>
      <c r="W246" s="115" t="str">
        <f>IF(O246=1,"",RTD("cqg.rtd",,"StudyData", "(Vol("&amp;$E$17&amp;")when  (LocalYear("&amp;$E$17&amp;")="&amp;$D$6&amp;" AND LocalMonth("&amp;$E$17&amp;")="&amp;$C$6&amp;" AND LocalDay("&amp;$E$17&amp;")="&amp;$B$6&amp;" AND LocalHour("&amp;$E$17&amp;")="&amp;F246&amp;" AND LocalMinute("&amp;$E$17&amp;")="&amp;G246&amp;"))", "Bar", "", "Close", "5", "0", "", "", "","FALSE","T"))</f>
        <v/>
      </c>
      <c r="X246" s="115" t="str">
        <f>IF(O246=1,"",RTD("cqg.rtd",,"StudyData", "(Vol("&amp;$E$18&amp;")when  (LocalYear("&amp;$E$18&amp;")="&amp;$D$7&amp;" AND LocalMonth("&amp;$E$18&amp;")="&amp;$C$7&amp;" AND LocalDay("&amp;$E$18&amp;")="&amp;$B$7&amp;" AND LocalHour("&amp;$E$18&amp;")="&amp;F246&amp;" AND LocalMinute("&amp;$E$18&amp;")="&amp;G246&amp;"))", "Bar", "", "Close", "5", "0", "", "", "","FALSE","T"))</f>
        <v/>
      </c>
      <c r="Y246" s="115" t="str">
        <f>IF(O246=1,"",RTD("cqg.rtd",,"StudyData", "(Vol("&amp;$E$19&amp;")when  (LocalYear("&amp;$E$19&amp;")="&amp;$D$8&amp;" AND LocalMonth("&amp;$E$19&amp;")="&amp;$C$8&amp;" AND LocalDay("&amp;$E$19&amp;")="&amp;$B$8&amp;" AND LocalHour("&amp;$E$19&amp;")="&amp;F246&amp;" AND LocalMinute("&amp;$E$19&amp;")="&amp;G246&amp;"))", "Bar", "", "Close", "5", "0", "", "", "","FALSE","T"))</f>
        <v/>
      </c>
      <c r="Z246" s="115" t="str">
        <f>IF(O246=1,"",RTD("cqg.rtd",,"StudyData", "(Vol("&amp;$E$20&amp;")when  (LocalYear("&amp;$E$20&amp;")="&amp;$D$9&amp;" AND LocalMonth("&amp;$E$20&amp;")="&amp;$C$9&amp;" AND LocalDay("&amp;$E$20&amp;")="&amp;$B$9&amp;" AND LocalHour("&amp;$E$20&amp;")="&amp;F246&amp;" AND LocalMinute("&amp;$E$20&amp;")="&amp;G246&amp;"))", "Bar", "", "Close", "5", "0", "", "", "","FALSE","T"))</f>
        <v/>
      </c>
      <c r="AA246" s="115" t="str">
        <f>IF(O246=1,"",RTD("cqg.rtd",,"StudyData", "(Vol("&amp;$E$21&amp;")when  (LocalYear("&amp;$E$21&amp;")="&amp;$D$10&amp;" AND LocalMonth("&amp;$E$21&amp;")="&amp;$C$10&amp;" AND LocalDay("&amp;$E$21&amp;")="&amp;$B$10&amp;" AND LocalHour("&amp;$E$21&amp;")="&amp;F246&amp;" AND LocalMinute("&amp;$E$21&amp;")="&amp;G246&amp;"))", "Bar", "", "Close", "5", "0", "", "", "","FALSE","T"))</f>
        <v/>
      </c>
      <c r="AB246" s="115" t="str">
        <f>IF(O246=1,"",RTD("cqg.rtd",,"StudyData", "(Vol("&amp;$E$21&amp;")when  (LocalYear("&amp;$E$21&amp;")="&amp;$D$11&amp;" AND LocalMonth("&amp;$E$21&amp;")="&amp;$C$11&amp;" AND LocalDay("&amp;$E$21&amp;")="&amp;$B$11&amp;" AND LocalHour("&amp;$E$21&amp;")="&amp;F246&amp;" AND LocalMinute("&amp;$E$21&amp;")="&amp;G246&amp;"))", "Bar", "", "Close", "5", "0", "", "", "","FALSE","T"))</f>
        <v/>
      </c>
      <c r="AC246" s="116" t="str">
        <f t="shared" si="30"/>
        <v/>
      </c>
      <c r="AE246" s="115" t="str">
        <f ca="1">IF($R246=1,SUM($S$1:S246),"")</f>
        <v/>
      </c>
      <c r="AF246" s="115" t="str">
        <f ca="1">IF($R246=1,SUM($T$1:T246),"")</f>
        <v/>
      </c>
      <c r="AG246" s="115" t="str">
        <f ca="1">IF($R246=1,SUM($U$1:U246),"")</f>
        <v/>
      </c>
      <c r="AH246" s="115" t="str">
        <f ca="1">IF($R246=1,SUM($V$1:V246),"")</f>
        <v/>
      </c>
      <c r="AI246" s="115" t="str">
        <f ca="1">IF($R246=1,SUM($W$1:W246),"")</f>
        <v/>
      </c>
      <c r="AJ246" s="115" t="str">
        <f ca="1">IF($R246=1,SUM($X$1:X246),"")</f>
        <v/>
      </c>
      <c r="AK246" s="115" t="str">
        <f ca="1">IF($R246=1,SUM($Y$1:Y246),"")</f>
        <v/>
      </c>
      <c r="AL246" s="115" t="str">
        <f ca="1">IF($R246=1,SUM($Z$1:Z246),"")</f>
        <v/>
      </c>
      <c r="AM246" s="115" t="str">
        <f ca="1">IF($R246=1,SUM($AA$1:AA246),"")</f>
        <v/>
      </c>
      <c r="AN246" s="115" t="str">
        <f ca="1">IF($R246=1,SUM($AB$1:AB246),"")</f>
        <v/>
      </c>
      <c r="AO246" s="115" t="str">
        <f ca="1">IF($R246=1,SUM($AC$1:AC246),"")</f>
        <v/>
      </c>
      <c r="AQ246" s="120" t="str">
        <f t="shared" si="35"/>
        <v>27:45</v>
      </c>
    </row>
    <row r="247" spans="6:43" x14ac:dyDescent="0.3">
      <c r="F247" s="115">
        <f t="shared" si="36"/>
        <v>27</v>
      </c>
      <c r="G247" s="117">
        <f t="shared" si="31"/>
        <v>50</v>
      </c>
      <c r="H247" s="118">
        <f t="shared" si="32"/>
        <v>1.1597222222222221</v>
      </c>
      <c r="K247" s="116" t="str">
        <f xml:space="preserve"> IF(O247=1,"",RTD("cqg.rtd",,"StudyData",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/>
      </c>
      <c r="L247" s="116" t="e">
        <f>IF(K247="",NA(),RTD("cqg.rtd",,"StudyData", "(Vol("&amp;$E$12&amp;")when  (LocalYear("&amp;$E$12&amp;")="&amp;$D$1&amp;" AND LocalMonth("&amp;$E$12&amp;")="&amp;$C$1&amp;" AND LocalDay("&amp;$E$12&amp;")="&amp;$B$1&amp;" AND LocalHour("&amp;$E$12&amp;")="&amp;F247&amp;" AND LocalMinute("&amp;$E$12&amp;")="&amp;G247&amp;"))", "Bar", "", "Close", "5", "0", "", "", "","FALSE","T"))</f>
        <v>#N/A</v>
      </c>
      <c r="O247" s="115">
        <f t="shared" si="33"/>
        <v>1</v>
      </c>
      <c r="R247" s="115">
        <f t="shared" ca="1" si="34"/>
        <v>1.2109999999999768</v>
      </c>
      <c r="S247" s="115" t="str">
        <f>IF(O247=1,"",RTD("cqg.rtd",,"StudyData", "(Vol("&amp;$E$13&amp;")when  (LocalYear("&amp;$E$13&amp;")="&amp;$D$2&amp;" AND LocalMonth("&amp;$E$13&amp;")="&amp;$C$2&amp;" AND LocalDay("&amp;$E$13&amp;")="&amp;$B$2&amp;" AND LocalHour("&amp;$E$13&amp;")="&amp;F247&amp;" AND LocalMinute("&amp;$E$13&amp;")="&amp;G247&amp;"))", "Bar", "", "Close", "5", "0", "", "", "","FALSE","T"))</f>
        <v/>
      </c>
      <c r="T247" s="115" t="str">
        <f>IF(O247=1,"",RTD("cqg.rtd",,"StudyData", "(Vol("&amp;$E$14&amp;")when  (LocalYear("&amp;$E$14&amp;")="&amp;$D$3&amp;" AND LocalMonth("&amp;$E$14&amp;")="&amp;$C$3&amp;" AND LocalDay("&amp;$E$14&amp;")="&amp;$B$3&amp;" AND LocalHour("&amp;$E$14&amp;")="&amp;F247&amp;" AND LocalMinute("&amp;$E$14&amp;")="&amp;G247&amp;"))", "Bar", "", "Close", "5", "0", "", "", "","FALSE","T"))</f>
        <v/>
      </c>
      <c r="U247" s="115" t="str">
        <f>IF(O247=1,"",RTD("cqg.rtd",,"StudyData", "(Vol("&amp;$E$15&amp;")when  (LocalYear("&amp;$E$15&amp;")="&amp;$D$4&amp;" AND LocalMonth("&amp;$E$15&amp;")="&amp;$C$4&amp;" AND LocalDay("&amp;$E$15&amp;")="&amp;$B$4&amp;" AND LocalHour("&amp;$E$15&amp;")="&amp;F247&amp;" AND LocalMinute("&amp;$E$15&amp;")="&amp;G247&amp;"))", "Bar", "", "Close", "5", "0", "", "", "","FALSE","T"))</f>
        <v/>
      </c>
      <c r="V247" s="115" t="str">
        <f>IF(O247=1,"",RTD("cqg.rtd",,"StudyData", "(Vol("&amp;$E$16&amp;")when  (LocalYear("&amp;$E$16&amp;")="&amp;$D$5&amp;" AND LocalMonth("&amp;$E$16&amp;")="&amp;$C$5&amp;" AND LocalDay("&amp;$E$16&amp;")="&amp;$B$5&amp;" AND LocalHour("&amp;$E$16&amp;")="&amp;F247&amp;" AND LocalMinute("&amp;$E$16&amp;")="&amp;G247&amp;"))", "Bar", "", "Close", "5", "0", "", "", "","FALSE","T"))</f>
        <v/>
      </c>
      <c r="W247" s="115" t="str">
        <f>IF(O247=1,"",RTD("cqg.rtd",,"StudyData", "(Vol("&amp;$E$17&amp;")when  (LocalYear("&amp;$E$17&amp;")="&amp;$D$6&amp;" AND LocalMonth("&amp;$E$17&amp;")="&amp;$C$6&amp;" AND LocalDay("&amp;$E$17&amp;")="&amp;$B$6&amp;" AND LocalHour("&amp;$E$17&amp;")="&amp;F247&amp;" AND LocalMinute("&amp;$E$17&amp;")="&amp;G247&amp;"))", "Bar", "", "Close", "5", "0", "", "", "","FALSE","T"))</f>
        <v/>
      </c>
      <c r="X247" s="115" t="str">
        <f>IF(O247=1,"",RTD("cqg.rtd",,"StudyData", "(Vol("&amp;$E$18&amp;")when  (LocalYear("&amp;$E$18&amp;")="&amp;$D$7&amp;" AND LocalMonth("&amp;$E$18&amp;")="&amp;$C$7&amp;" AND LocalDay("&amp;$E$18&amp;")="&amp;$B$7&amp;" AND LocalHour("&amp;$E$18&amp;")="&amp;F247&amp;" AND LocalMinute("&amp;$E$18&amp;")="&amp;G247&amp;"))", "Bar", "", "Close", "5", "0", "", "", "","FALSE","T"))</f>
        <v/>
      </c>
      <c r="Y247" s="115" t="str">
        <f>IF(O247=1,"",RTD("cqg.rtd",,"StudyData", "(Vol("&amp;$E$19&amp;")when  (LocalYear("&amp;$E$19&amp;")="&amp;$D$8&amp;" AND LocalMonth("&amp;$E$19&amp;")="&amp;$C$8&amp;" AND LocalDay("&amp;$E$19&amp;")="&amp;$B$8&amp;" AND LocalHour("&amp;$E$19&amp;")="&amp;F247&amp;" AND LocalMinute("&amp;$E$19&amp;")="&amp;G247&amp;"))", "Bar", "", "Close", "5", "0", "", "", "","FALSE","T"))</f>
        <v/>
      </c>
      <c r="Z247" s="115" t="str">
        <f>IF(O247=1,"",RTD("cqg.rtd",,"StudyData", "(Vol("&amp;$E$20&amp;")when  (LocalYear("&amp;$E$20&amp;")="&amp;$D$9&amp;" AND LocalMonth("&amp;$E$20&amp;")="&amp;$C$9&amp;" AND LocalDay("&amp;$E$20&amp;")="&amp;$B$9&amp;" AND LocalHour("&amp;$E$20&amp;")="&amp;F247&amp;" AND LocalMinute("&amp;$E$20&amp;")="&amp;G247&amp;"))", "Bar", "", "Close", "5", "0", "", "", "","FALSE","T"))</f>
        <v/>
      </c>
      <c r="AA247" s="115" t="str">
        <f>IF(O247=1,"",RTD("cqg.rtd",,"StudyData", "(Vol("&amp;$E$21&amp;")when  (LocalYear("&amp;$E$21&amp;")="&amp;$D$10&amp;" AND LocalMonth("&amp;$E$21&amp;")="&amp;$C$10&amp;" AND LocalDay("&amp;$E$21&amp;")="&amp;$B$10&amp;" AND LocalHour("&amp;$E$21&amp;")="&amp;F247&amp;" AND LocalMinute("&amp;$E$21&amp;")="&amp;G247&amp;"))", "Bar", "", "Close", "5", "0", "", "", "","FALSE","T"))</f>
        <v/>
      </c>
      <c r="AB247" s="115" t="str">
        <f>IF(O247=1,"",RTD("cqg.rtd",,"StudyData", "(Vol("&amp;$E$21&amp;")when  (LocalYear("&amp;$E$21&amp;")="&amp;$D$11&amp;" AND LocalMonth("&amp;$E$21&amp;")="&amp;$C$11&amp;" AND LocalDay("&amp;$E$21&amp;")="&amp;$B$11&amp;" AND LocalHour("&amp;$E$21&amp;")="&amp;F247&amp;" AND LocalMinute("&amp;$E$21&amp;")="&amp;G247&amp;"))", "Bar", "", "Close", "5", "0", "", "", "","FALSE","T"))</f>
        <v/>
      </c>
      <c r="AC247" s="116" t="str">
        <f t="shared" si="30"/>
        <v/>
      </c>
      <c r="AE247" s="115" t="str">
        <f ca="1">IF($R247=1,SUM($S$1:S247),"")</f>
        <v/>
      </c>
      <c r="AF247" s="115" t="str">
        <f ca="1">IF($R247=1,SUM($T$1:T247),"")</f>
        <v/>
      </c>
      <c r="AG247" s="115" t="str">
        <f ca="1">IF($R247=1,SUM($U$1:U247),"")</f>
        <v/>
      </c>
      <c r="AH247" s="115" t="str">
        <f ca="1">IF($R247=1,SUM($V$1:V247),"")</f>
        <v/>
      </c>
      <c r="AI247" s="115" t="str">
        <f ca="1">IF($R247=1,SUM($W$1:W247),"")</f>
        <v/>
      </c>
      <c r="AJ247" s="115" t="str">
        <f ca="1">IF($R247=1,SUM($X$1:X247),"")</f>
        <v/>
      </c>
      <c r="AK247" s="115" t="str">
        <f ca="1">IF($R247=1,SUM($Y$1:Y247),"")</f>
        <v/>
      </c>
      <c r="AL247" s="115" t="str">
        <f ca="1">IF($R247=1,SUM($Z$1:Z247),"")</f>
        <v/>
      </c>
      <c r="AM247" s="115" t="str">
        <f ca="1">IF($R247=1,SUM($AA$1:AA247),"")</f>
        <v/>
      </c>
      <c r="AN247" s="115" t="str">
        <f ca="1">IF($R247=1,SUM($AB$1:AB247),"")</f>
        <v/>
      </c>
      <c r="AO247" s="115" t="str">
        <f ca="1">IF($R247=1,SUM($AC$1:AC247),"")</f>
        <v/>
      </c>
      <c r="AQ247" s="120" t="str">
        <f t="shared" si="35"/>
        <v>27:50</v>
      </c>
    </row>
    <row r="248" spans="6:43" x14ac:dyDescent="0.3">
      <c r="F248" s="115">
        <f t="shared" si="36"/>
        <v>27</v>
      </c>
      <c r="G248" s="117">
        <f t="shared" si="31"/>
        <v>55</v>
      </c>
      <c r="H248" s="118">
        <f t="shared" si="32"/>
        <v>1.1631944444444444</v>
      </c>
      <c r="K248" s="116" t="str">
        <f xml:space="preserve"> IF(O248=1,"",RTD("cqg.rtd",,"StudyData",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/>
      </c>
      <c r="L248" s="116" t="e">
        <f>IF(K248="",NA(),RTD("cqg.rtd",,"StudyData", "(Vol("&amp;$E$12&amp;")when  (LocalYear("&amp;$E$12&amp;")="&amp;$D$1&amp;" AND LocalMonth("&amp;$E$12&amp;")="&amp;$C$1&amp;" AND LocalDay("&amp;$E$12&amp;")="&amp;$B$1&amp;" AND LocalHour("&amp;$E$12&amp;")="&amp;F248&amp;" AND LocalMinute("&amp;$E$12&amp;")="&amp;G248&amp;"))", "Bar", "", "Close", "5", "0", "", "", "","FALSE","T"))</f>
        <v>#N/A</v>
      </c>
      <c r="O248" s="115">
        <f t="shared" si="33"/>
        <v>1</v>
      </c>
      <c r="R248" s="115">
        <f t="shared" ca="1" si="34"/>
        <v>1.2119999999999767</v>
      </c>
      <c r="S248" s="115" t="str">
        <f>IF(O248=1,"",RTD("cqg.rtd",,"StudyData", "(Vol("&amp;$E$13&amp;")when  (LocalYear("&amp;$E$13&amp;")="&amp;$D$2&amp;" AND LocalMonth("&amp;$E$13&amp;")="&amp;$C$2&amp;" AND LocalDay("&amp;$E$13&amp;")="&amp;$B$2&amp;" AND LocalHour("&amp;$E$13&amp;")="&amp;F248&amp;" AND LocalMinute("&amp;$E$13&amp;")="&amp;G248&amp;"))", "Bar", "", "Close", "5", "0", "", "", "","FALSE","T"))</f>
        <v/>
      </c>
      <c r="T248" s="115" t="str">
        <f>IF(O248=1,"",RTD("cqg.rtd",,"StudyData", "(Vol("&amp;$E$14&amp;")when  (LocalYear("&amp;$E$14&amp;")="&amp;$D$3&amp;" AND LocalMonth("&amp;$E$14&amp;")="&amp;$C$3&amp;" AND LocalDay("&amp;$E$14&amp;")="&amp;$B$3&amp;" AND LocalHour("&amp;$E$14&amp;")="&amp;F248&amp;" AND LocalMinute("&amp;$E$14&amp;")="&amp;G248&amp;"))", "Bar", "", "Close", "5", "0", "", "", "","FALSE","T"))</f>
        <v/>
      </c>
      <c r="U248" s="115" t="str">
        <f>IF(O248=1,"",RTD("cqg.rtd",,"StudyData", "(Vol("&amp;$E$15&amp;")when  (LocalYear("&amp;$E$15&amp;")="&amp;$D$4&amp;" AND LocalMonth("&amp;$E$15&amp;")="&amp;$C$4&amp;" AND LocalDay("&amp;$E$15&amp;")="&amp;$B$4&amp;" AND LocalHour("&amp;$E$15&amp;")="&amp;F248&amp;" AND LocalMinute("&amp;$E$15&amp;")="&amp;G248&amp;"))", "Bar", "", "Close", "5", "0", "", "", "","FALSE","T"))</f>
        <v/>
      </c>
      <c r="V248" s="115" t="str">
        <f>IF(O248=1,"",RTD("cqg.rtd",,"StudyData", "(Vol("&amp;$E$16&amp;")when  (LocalYear("&amp;$E$16&amp;")="&amp;$D$5&amp;" AND LocalMonth("&amp;$E$16&amp;")="&amp;$C$5&amp;" AND LocalDay("&amp;$E$16&amp;")="&amp;$B$5&amp;" AND LocalHour("&amp;$E$16&amp;")="&amp;F248&amp;" AND LocalMinute("&amp;$E$16&amp;")="&amp;G248&amp;"))", "Bar", "", "Close", "5", "0", "", "", "","FALSE","T"))</f>
        <v/>
      </c>
      <c r="W248" s="115" t="str">
        <f>IF(O248=1,"",RTD("cqg.rtd",,"StudyData", "(Vol("&amp;$E$17&amp;")when  (LocalYear("&amp;$E$17&amp;")="&amp;$D$6&amp;" AND LocalMonth("&amp;$E$17&amp;")="&amp;$C$6&amp;" AND LocalDay("&amp;$E$17&amp;")="&amp;$B$6&amp;" AND LocalHour("&amp;$E$17&amp;")="&amp;F248&amp;" AND LocalMinute("&amp;$E$17&amp;")="&amp;G248&amp;"))", "Bar", "", "Close", "5", "0", "", "", "","FALSE","T"))</f>
        <v/>
      </c>
      <c r="X248" s="115" t="str">
        <f>IF(O248=1,"",RTD("cqg.rtd",,"StudyData", "(Vol("&amp;$E$18&amp;")when  (LocalYear("&amp;$E$18&amp;")="&amp;$D$7&amp;" AND LocalMonth("&amp;$E$18&amp;")="&amp;$C$7&amp;" AND LocalDay("&amp;$E$18&amp;")="&amp;$B$7&amp;" AND LocalHour("&amp;$E$18&amp;")="&amp;F248&amp;" AND LocalMinute("&amp;$E$18&amp;")="&amp;G248&amp;"))", "Bar", "", "Close", "5", "0", "", "", "","FALSE","T"))</f>
        <v/>
      </c>
      <c r="Y248" s="115" t="str">
        <f>IF(O248=1,"",RTD("cqg.rtd",,"StudyData", "(Vol("&amp;$E$19&amp;")when  (LocalYear("&amp;$E$19&amp;")="&amp;$D$8&amp;" AND LocalMonth("&amp;$E$19&amp;")="&amp;$C$8&amp;" AND LocalDay("&amp;$E$19&amp;")="&amp;$B$8&amp;" AND LocalHour("&amp;$E$19&amp;")="&amp;F248&amp;" AND LocalMinute("&amp;$E$19&amp;")="&amp;G248&amp;"))", "Bar", "", "Close", "5", "0", "", "", "","FALSE","T"))</f>
        <v/>
      </c>
      <c r="Z248" s="115" t="str">
        <f>IF(O248=1,"",RTD("cqg.rtd",,"StudyData", "(Vol("&amp;$E$20&amp;")when  (LocalYear("&amp;$E$20&amp;")="&amp;$D$9&amp;" AND LocalMonth("&amp;$E$20&amp;")="&amp;$C$9&amp;" AND LocalDay("&amp;$E$20&amp;")="&amp;$B$9&amp;" AND LocalHour("&amp;$E$20&amp;")="&amp;F248&amp;" AND LocalMinute("&amp;$E$20&amp;")="&amp;G248&amp;"))", "Bar", "", "Close", "5", "0", "", "", "","FALSE","T"))</f>
        <v/>
      </c>
      <c r="AA248" s="115" t="str">
        <f>IF(O248=1,"",RTD("cqg.rtd",,"StudyData", "(Vol("&amp;$E$21&amp;")when  (LocalYear("&amp;$E$21&amp;")="&amp;$D$10&amp;" AND LocalMonth("&amp;$E$21&amp;")="&amp;$C$10&amp;" AND LocalDay("&amp;$E$21&amp;")="&amp;$B$10&amp;" AND LocalHour("&amp;$E$21&amp;")="&amp;F248&amp;" AND LocalMinute("&amp;$E$21&amp;")="&amp;G248&amp;"))", "Bar", "", "Close", "5", "0", "", "", "","FALSE","T"))</f>
        <v/>
      </c>
      <c r="AB248" s="115" t="str">
        <f>IF(O248=1,"",RTD("cqg.rtd",,"StudyData", "(Vol("&amp;$E$21&amp;")when  (LocalYear("&amp;$E$21&amp;")="&amp;$D$11&amp;" AND LocalMonth("&amp;$E$21&amp;")="&amp;$C$11&amp;" AND LocalDay("&amp;$E$21&amp;")="&amp;$B$11&amp;" AND LocalHour("&amp;$E$21&amp;")="&amp;F248&amp;" AND LocalMinute("&amp;$E$21&amp;")="&amp;G248&amp;"))", "Bar", "", "Close", "5", "0", "", "", "","FALSE","T"))</f>
        <v/>
      </c>
      <c r="AC248" s="116" t="str">
        <f t="shared" si="30"/>
        <v/>
      </c>
      <c r="AE248" s="115" t="str">
        <f ca="1">IF($R248=1,SUM($S$1:S248),"")</f>
        <v/>
      </c>
      <c r="AF248" s="115" t="str">
        <f ca="1">IF($R248=1,SUM($T$1:T248),"")</f>
        <v/>
      </c>
      <c r="AG248" s="115" t="str">
        <f ca="1">IF($R248=1,SUM($U$1:U248),"")</f>
        <v/>
      </c>
      <c r="AH248" s="115" t="str">
        <f ca="1">IF($R248=1,SUM($V$1:V248),"")</f>
        <v/>
      </c>
      <c r="AI248" s="115" t="str">
        <f ca="1">IF($R248=1,SUM($W$1:W248),"")</f>
        <v/>
      </c>
      <c r="AJ248" s="115" t="str">
        <f ca="1">IF($R248=1,SUM($X$1:X248),"")</f>
        <v/>
      </c>
      <c r="AK248" s="115" t="str">
        <f ca="1">IF($R248=1,SUM($Y$1:Y248),"")</f>
        <v/>
      </c>
      <c r="AL248" s="115" t="str">
        <f ca="1">IF($R248=1,SUM($Z$1:Z248),"")</f>
        <v/>
      </c>
      <c r="AM248" s="115" t="str">
        <f ca="1">IF($R248=1,SUM($AA$1:AA248),"")</f>
        <v/>
      </c>
      <c r="AN248" s="115" t="str">
        <f ca="1">IF($R248=1,SUM($AB$1:AB248),"")</f>
        <v/>
      </c>
      <c r="AO248" s="115" t="str">
        <f ca="1">IF($R248=1,SUM($AC$1:AC248),"")</f>
        <v/>
      </c>
      <c r="AQ248" s="120" t="str">
        <f t="shared" si="35"/>
        <v>27:55</v>
      </c>
    </row>
    <row r="249" spans="6:43" x14ac:dyDescent="0.3">
      <c r="F249" s="115">
        <f t="shared" si="36"/>
        <v>28</v>
      </c>
      <c r="G249" s="117" t="str">
        <f t="shared" si="31"/>
        <v>00</v>
      </c>
      <c r="H249" s="118">
        <f t="shared" si="32"/>
        <v>1.1666666666666667</v>
      </c>
      <c r="K249" s="116" t="str">
        <f xml:space="preserve"> IF(O249=1,"",RTD("cqg.rtd",,"StudyData",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/>
      </c>
      <c r="L249" s="116" t="e">
        <f>IF(K249="",NA(),RTD("cqg.rtd",,"StudyData", "(Vol("&amp;$E$12&amp;")when  (LocalYear("&amp;$E$12&amp;")="&amp;$D$1&amp;" AND LocalMonth("&amp;$E$12&amp;")="&amp;$C$1&amp;" AND LocalDay("&amp;$E$12&amp;")="&amp;$B$1&amp;" AND LocalHour("&amp;$E$12&amp;")="&amp;F249&amp;" AND LocalMinute("&amp;$E$12&amp;")="&amp;G249&amp;"))", "Bar", "", "Close", "5", "0", "", "", "","FALSE","T"))</f>
        <v>#N/A</v>
      </c>
      <c r="O249" s="115">
        <f t="shared" si="33"/>
        <v>1</v>
      </c>
      <c r="R249" s="115">
        <f t="shared" ca="1" si="34"/>
        <v>1.2129999999999765</v>
      </c>
      <c r="S249" s="115" t="str">
        <f>IF(O249=1,"",RTD("cqg.rtd",,"StudyData", "(Vol("&amp;$E$13&amp;")when  (LocalYear("&amp;$E$13&amp;")="&amp;$D$2&amp;" AND LocalMonth("&amp;$E$13&amp;")="&amp;$C$2&amp;" AND LocalDay("&amp;$E$13&amp;")="&amp;$B$2&amp;" AND LocalHour("&amp;$E$13&amp;")="&amp;F249&amp;" AND LocalMinute("&amp;$E$13&amp;")="&amp;G249&amp;"))", "Bar", "", "Close", "5", "0", "", "", "","FALSE","T"))</f>
        <v/>
      </c>
      <c r="T249" s="115" t="str">
        <f>IF(O249=1,"",RTD("cqg.rtd",,"StudyData", "(Vol("&amp;$E$14&amp;")when  (LocalYear("&amp;$E$14&amp;")="&amp;$D$3&amp;" AND LocalMonth("&amp;$E$14&amp;")="&amp;$C$3&amp;" AND LocalDay("&amp;$E$14&amp;")="&amp;$B$3&amp;" AND LocalHour("&amp;$E$14&amp;")="&amp;F249&amp;" AND LocalMinute("&amp;$E$14&amp;")="&amp;G249&amp;"))", "Bar", "", "Close", "5", "0", "", "", "","FALSE","T"))</f>
        <v/>
      </c>
      <c r="U249" s="115" t="str">
        <f>IF(O249=1,"",RTD("cqg.rtd",,"StudyData", "(Vol("&amp;$E$15&amp;")when  (LocalYear("&amp;$E$15&amp;")="&amp;$D$4&amp;" AND LocalMonth("&amp;$E$15&amp;")="&amp;$C$4&amp;" AND LocalDay("&amp;$E$15&amp;")="&amp;$B$4&amp;" AND LocalHour("&amp;$E$15&amp;")="&amp;F249&amp;" AND LocalMinute("&amp;$E$15&amp;")="&amp;G249&amp;"))", "Bar", "", "Close", "5", "0", "", "", "","FALSE","T"))</f>
        <v/>
      </c>
      <c r="V249" s="115" t="str">
        <f>IF(O249=1,"",RTD("cqg.rtd",,"StudyData", "(Vol("&amp;$E$16&amp;")when  (LocalYear("&amp;$E$16&amp;")="&amp;$D$5&amp;" AND LocalMonth("&amp;$E$16&amp;")="&amp;$C$5&amp;" AND LocalDay("&amp;$E$16&amp;")="&amp;$B$5&amp;" AND LocalHour("&amp;$E$16&amp;")="&amp;F249&amp;" AND LocalMinute("&amp;$E$16&amp;")="&amp;G249&amp;"))", "Bar", "", "Close", "5", "0", "", "", "","FALSE","T"))</f>
        <v/>
      </c>
      <c r="W249" s="115" t="str">
        <f>IF(O249=1,"",RTD("cqg.rtd",,"StudyData", "(Vol("&amp;$E$17&amp;")when  (LocalYear("&amp;$E$17&amp;")="&amp;$D$6&amp;" AND LocalMonth("&amp;$E$17&amp;")="&amp;$C$6&amp;" AND LocalDay("&amp;$E$17&amp;")="&amp;$B$6&amp;" AND LocalHour("&amp;$E$17&amp;")="&amp;F249&amp;" AND LocalMinute("&amp;$E$17&amp;")="&amp;G249&amp;"))", "Bar", "", "Close", "5", "0", "", "", "","FALSE","T"))</f>
        <v/>
      </c>
      <c r="X249" s="115" t="str">
        <f>IF(O249=1,"",RTD("cqg.rtd",,"StudyData", "(Vol("&amp;$E$18&amp;")when  (LocalYear("&amp;$E$18&amp;")="&amp;$D$7&amp;" AND LocalMonth("&amp;$E$18&amp;")="&amp;$C$7&amp;" AND LocalDay("&amp;$E$18&amp;")="&amp;$B$7&amp;" AND LocalHour("&amp;$E$18&amp;")="&amp;F249&amp;" AND LocalMinute("&amp;$E$18&amp;")="&amp;G249&amp;"))", "Bar", "", "Close", "5", "0", "", "", "","FALSE","T"))</f>
        <v/>
      </c>
      <c r="Y249" s="115" t="str">
        <f>IF(O249=1,"",RTD("cqg.rtd",,"StudyData", "(Vol("&amp;$E$19&amp;")when  (LocalYear("&amp;$E$19&amp;")="&amp;$D$8&amp;" AND LocalMonth("&amp;$E$19&amp;")="&amp;$C$8&amp;" AND LocalDay("&amp;$E$19&amp;")="&amp;$B$8&amp;" AND LocalHour("&amp;$E$19&amp;")="&amp;F249&amp;" AND LocalMinute("&amp;$E$19&amp;")="&amp;G249&amp;"))", "Bar", "", "Close", "5", "0", "", "", "","FALSE","T"))</f>
        <v/>
      </c>
      <c r="Z249" s="115" t="str">
        <f>IF(O249=1,"",RTD("cqg.rtd",,"StudyData", "(Vol("&amp;$E$20&amp;")when  (LocalYear("&amp;$E$20&amp;")="&amp;$D$9&amp;" AND LocalMonth("&amp;$E$20&amp;")="&amp;$C$9&amp;" AND LocalDay("&amp;$E$20&amp;")="&amp;$B$9&amp;" AND LocalHour("&amp;$E$20&amp;")="&amp;F249&amp;" AND LocalMinute("&amp;$E$20&amp;")="&amp;G249&amp;"))", "Bar", "", "Close", "5", "0", "", "", "","FALSE","T"))</f>
        <v/>
      </c>
      <c r="AA249" s="115" t="str">
        <f>IF(O249=1,"",RTD("cqg.rtd",,"StudyData", "(Vol("&amp;$E$21&amp;")when  (LocalYear("&amp;$E$21&amp;")="&amp;$D$10&amp;" AND LocalMonth("&amp;$E$21&amp;")="&amp;$C$10&amp;" AND LocalDay("&amp;$E$21&amp;")="&amp;$B$10&amp;" AND LocalHour("&amp;$E$21&amp;")="&amp;F249&amp;" AND LocalMinute("&amp;$E$21&amp;")="&amp;G249&amp;"))", "Bar", "", "Close", "5", "0", "", "", "","FALSE","T"))</f>
        <v/>
      </c>
      <c r="AB249" s="115" t="str">
        <f>IF(O249=1,"",RTD("cqg.rtd",,"StudyData", "(Vol("&amp;$E$21&amp;")when  (LocalYear("&amp;$E$21&amp;")="&amp;$D$11&amp;" AND LocalMonth("&amp;$E$21&amp;")="&amp;$C$11&amp;" AND LocalDay("&amp;$E$21&amp;")="&amp;$B$11&amp;" AND LocalHour("&amp;$E$21&amp;")="&amp;F249&amp;" AND LocalMinute("&amp;$E$21&amp;")="&amp;G249&amp;"))", "Bar", "", "Close", "5", "0", "", "", "","FALSE","T"))</f>
        <v/>
      </c>
      <c r="AC249" s="116" t="str">
        <f t="shared" si="30"/>
        <v/>
      </c>
      <c r="AE249" s="115" t="str">
        <f ca="1">IF($R249=1,SUM($S$1:S249),"")</f>
        <v/>
      </c>
      <c r="AF249" s="115" t="str">
        <f ca="1">IF($R249=1,SUM($T$1:T249),"")</f>
        <v/>
      </c>
      <c r="AG249" s="115" t="str">
        <f ca="1">IF($R249=1,SUM($U$1:U249),"")</f>
        <v/>
      </c>
      <c r="AH249" s="115" t="str">
        <f ca="1">IF($R249=1,SUM($V$1:V249),"")</f>
        <v/>
      </c>
      <c r="AI249" s="115" t="str">
        <f ca="1">IF($R249=1,SUM($W$1:W249),"")</f>
        <v/>
      </c>
      <c r="AJ249" s="115" t="str">
        <f ca="1">IF($R249=1,SUM($X$1:X249),"")</f>
        <v/>
      </c>
      <c r="AK249" s="115" t="str">
        <f ca="1">IF($R249=1,SUM($Y$1:Y249),"")</f>
        <v/>
      </c>
      <c r="AL249" s="115" t="str">
        <f ca="1">IF($R249=1,SUM($Z$1:Z249),"")</f>
        <v/>
      </c>
      <c r="AM249" s="115" t="str">
        <f ca="1">IF($R249=1,SUM($AA$1:AA249),"")</f>
        <v/>
      </c>
      <c r="AN249" s="115" t="str">
        <f ca="1">IF($R249=1,SUM($AB$1:AB249),"")</f>
        <v/>
      </c>
      <c r="AO249" s="115" t="str">
        <f ca="1">IF($R249=1,SUM($AC$1:AC249),"")</f>
        <v/>
      </c>
      <c r="AQ249" s="120" t="str">
        <f t="shared" si="35"/>
        <v>28:00</v>
      </c>
    </row>
    <row r="250" spans="6:43" x14ac:dyDescent="0.3">
      <c r="F250" s="115">
        <f t="shared" si="36"/>
        <v>28</v>
      </c>
      <c r="G250" s="117" t="str">
        <f t="shared" si="31"/>
        <v>05</v>
      </c>
      <c r="H250" s="118">
        <f t="shared" si="32"/>
        <v>1.1701388888888888</v>
      </c>
      <c r="K250" s="116" t="str">
        <f xml:space="preserve"> IF(O250=1,"",RTD("cqg.rtd",,"StudyData",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/>
      </c>
      <c r="L250" s="116" t="e">
        <f>IF(K250="",NA(),RTD("cqg.rtd",,"StudyData", "(Vol("&amp;$E$12&amp;")when  (LocalYear("&amp;$E$12&amp;")="&amp;$D$1&amp;" AND LocalMonth("&amp;$E$12&amp;")="&amp;$C$1&amp;" AND LocalDay("&amp;$E$12&amp;")="&amp;$B$1&amp;" AND LocalHour("&amp;$E$12&amp;")="&amp;F250&amp;" AND LocalMinute("&amp;$E$12&amp;")="&amp;G250&amp;"))", "Bar", "", "Close", "5", "0", "", "", "","FALSE","T"))</f>
        <v>#N/A</v>
      </c>
      <c r="O250" s="115">
        <f t="shared" si="33"/>
        <v>1</v>
      </c>
      <c r="R250" s="115">
        <f t="shared" ca="1" si="34"/>
        <v>1.2139999999999764</v>
      </c>
      <c r="S250" s="115" t="str">
        <f>IF(O250=1,"",RTD("cqg.rtd",,"StudyData", "(Vol("&amp;$E$13&amp;")when  (LocalYear("&amp;$E$13&amp;")="&amp;$D$2&amp;" AND LocalMonth("&amp;$E$13&amp;")="&amp;$C$2&amp;" AND LocalDay("&amp;$E$13&amp;")="&amp;$B$2&amp;" AND LocalHour("&amp;$E$13&amp;")="&amp;F250&amp;" AND LocalMinute("&amp;$E$13&amp;")="&amp;G250&amp;"))", "Bar", "", "Close", "5", "0", "", "", "","FALSE","T"))</f>
        <v/>
      </c>
      <c r="T250" s="115" t="str">
        <f>IF(O250=1,"",RTD("cqg.rtd",,"StudyData", "(Vol("&amp;$E$14&amp;")when  (LocalYear("&amp;$E$14&amp;")="&amp;$D$3&amp;" AND LocalMonth("&amp;$E$14&amp;")="&amp;$C$3&amp;" AND LocalDay("&amp;$E$14&amp;")="&amp;$B$3&amp;" AND LocalHour("&amp;$E$14&amp;")="&amp;F250&amp;" AND LocalMinute("&amp;$E$14&amp;")="&amp;G250&amp;"))", "Bar", "", "Close", "5", "0", "", "", "","FALSE","T"))</f>
        <v/>
      </c>
      <c r="U250" s="115" t="str">
        <f>IF(O250=1,"",RTD("cqg.rtd",,"StudyData", "(Vol("&amp;$E$15&amp;")when  (LocalYear("&amp;$E$15&amp;")="&amp;$D$4&amp;" AND LocalMonth("&amp;$E$15&amp;")="&amp;$C$4&amp;" AND LocalDay("&amp;$E$15&amp;")="&amp;$B$4&amp;" AND LocalHour("&amp;$E$15&amp;")="&amp;F250&amp;" AND LocalMinute("&amp;$E$15&amp;")="&amp;G250&amp;"))", "Bar", "", "Close", "5", "0", "", "", "","FALSE","T"))</f>
        <v/>
      </c>
      <c r="V250" s="115" t="str">
        <f>IF(O250=1,"",RTD("cqg.rtd",,"StudyData", "(Vol("&amp;$E$16&amp;")when  (LocalYear("&amp;$E$16&amp;")="&amp;$D$5&amp;" AND LocalMonth("&amp;$E$16&amp;")="&amp;$C$5&amp;" AND LocalDay("&amp;$E$16&amp;")="&amp;$B$5&amp;" AND LocalHour("&amp;$E$16&amp;")="&amp;F250&amp;" AND LocalMinute("&amp;$E$16&amp;")="&amp;G250&amp;"))", "Bar", "", "Close", "5", "0", "", "", "","FALSE","T"))</f>
        <v/>
      </c>
      <c r="W250" s="115" t="str">
        <f>IF(O250=1,"",RTD("cqg.rtd",,"StudyData", "(Vol("&amp;$E$17&amp;")when  (LocalYear("&amp;$E$17&amp;")="&amp;$D$6&amp;" AND LocalMonth("&amp;$E$17&amp;")="&amp;$C$6&amp;" AND LocalDay("&amp;$E$17&amp;")="&amp;$B$6&amp;" AND LocalHour("&amp;$E$17&amp;")="&amp;F250&amp;" AND LocalMinute("&amp;$E$17&amp;")="&amp;G250&amp;"))", "Bar", "", "Close", "5", "0", "", "", "","FALSE","T"))</f>
        <v/>
      </c>
      <c r="X250" s="115" t="str">
        <f>IF(O250=1,"",RTD("cqg.rtd",,"StudyData", "(Vol("&amp;$E$18&amp;")when  (LocalYear("&amp;$E$18&amp;")="&amp;$D$7&amp;" AND LocalMonth("&amp;$E$18&amp;")="&amp;$C$7&amp;" AND LocalDay("&amp;$E$18&amp;")="&amp;$B$7&amp;" AND LocalHour("&amp;$E$18&amp;")="&amp;F250&amp;" AND LocalMinute("&amp;$E$18&amp;")="&amp;G250&amp;"))", "Bar", "", "Close", "5", "0", "", "", "","FALSE","T"))</f>
        <v/>
      </c>
      <c r="Y250" s="115" t="str">
        <f>IF(O250=1,"",RTD("cqg.rtd",,"StudyData", "(Vol("&amp;$E$19&amp;")when  (LocalYear("&amp;$E$19&amp;")="&amp;$D$8&amp;" AND LocalMonth("&amp;$E$19&amp;")="&amp;$C$8&amp;" AND LocalDay("&amp;$E$19&amp;")="&amp;$B$8&amp;" AND LocalHour("&amp;$E$19&amp;")="&amp;F250&amp;" AND LocalMinute("&amp;$E$19&amp;")="&amp;G250&amp;"))", "Bar", "", "Close", "5", "0", "", "", "","FALSE","T"))</f>
        <v/>
      </c>
      <c r="Z250" s="115" t="str">
        <f>IF(O250=1,"",RTD("cqg.rtd",,"StudyData", "(Vol("&amp;$E$20&amp;")when  (LocalYear("&amp;$E$20&amp;")="&amp;$D$9&amp;" AND LocalMonth("&amp;$E$20&amp;")="&amp;$C$9&amp;" AND LocalDay("&amp;$E$20&amp;")="&amp;$B$9&amp;" AND LocalHour("&amp;$E$20&amp;")="&amp;F250&amp;" AND LocalMinute("&amp;$E$20&amp;")="&amp;G250&amp;"))", "Bar", "", "Close", "5", "0", "", "", "","FALSE","T"))</f>
        <v/>
      </c>
      <c r="AA250" s="115" t="str">
        <f>IF(O250=1,"",RTD("cqg.rtd",,"StudyData", "(Vol("&amp;$E$21&amp;")when  (LocalYear("&amp;$E$21&amp;")="&amp;$D$10&amp;" AND LocalMonth("&amp;$E$21&amp;")="&amp;$C$10&amp;" AND LocalDay("&amp;$E$21&amp;")="&amp;$B$10&amp;" AND LocalHour("&amp;$E$21&amp;")="&amp;F250&amp;" AND LocalMinute("&amp;$E$21&amp;")="&amp;G250&amp;"))", "Bar", "", "Close", "5", "0", "", "", "","FALSE","T"))</f>
        <v/>
      </c>
      <c r="AB250" s="115" t="str">
        <f>IF(O250=1,"",RTD("cqg.rtd",,"StudyData", "(Vol("&amp;$E$21&amp;")when  (LocalYear("&amp;$E$21&amp;")="&amp;$D$11&amp;" AND LocalMonth("&amp;$E$21&amp;")="&amp;$C$11&amp;" AND LocalDay("&amp;$E$21&amp;")="&amp;$B$11&amp;" AND LocalHour("&amp;$E$21&amp;")="&amp;F250&amp;" AND LocalMinute("&amp;$E$21&amp;")="&amp;G250&amp;"))", "Bar", "", "Close", "5", "0", "", "", "","FALSE","T"))</f>
        <v/>
      </c>
      <c r="AC250" s="116" t="str">
        <f t="shared" si="30"/>
        <v/>
      </c>
      <c r="AE250" s="115" t="str">
        <f ca="1">IF($R250=1,SUM($S$1:S250),"")</f>
        <v/>
      </c>
      <c r="AF250" s="115" t="str">
        <f ca="1">IF($R250=1,SUM($T$1:T250),"")</f>
        <v/>
      </c>
      <c r="AG250" s="115" t="str">
        <f ca="1">IF($R250=1,SUM($U$1:U250),"")</f>
        <v/>
      </c>
      <c r="AH250" s="115" t="str">
        <f ca="1">IF($R250=1,SUM($V$1:V250),"")</f>
        <v/>
      </c>
      <c r="AI250" s="115" t="str">
        <f ca="1">IF($R250=1,SUM($W$1:W250),"")</f>
        <v/>
      </c>
      <c r="AJ250" s="115" t="str">
        <f ca="1">IF($R250=1,SUM($X$1:X250),"")</f>
        <v/>
      </c>
      <c r="AK250" s="115" t="str">
        <f ca="1">IF($R250=1,SUM($Y$1:Y250),"")</f>
        <v/>
      </c>
      <c r="AL250" s="115" t="str">
        <f ca="1">IF($R250=1,SUM($Z$1:Z250),"")</f>
        <v/>
      </c>
      <c r="AM250" s="115" t="str">
        <f ca="1">IF($R250=1,SUM($AA$1:AA250),"")</f>
        <v/>
      </c>
      <c r="AN250" s="115" t="str">
        <f ca="1">IF($R250=1,SUM($AB$1:AB250),"")</f>
        <v/>
      </c>
      <c r="AO250" s="115" t="str">
        <f ca="1">IF($R250=1,SUM($AC$1:AC250),"")</f>
        <v/>
      </c>
      <c r="AQ250" s="120" t="str">
        <f t="shared" si="35"/>
        <v>28:05</v>
      </c>
    </row>
    <row r="251" spans="6:43" x14ac:dyDescent="0.3">
      <c r="F251" s="115">
        <f t="shared" si="36"/>
        <v>28</v>
      </c>
      <c r="G251" s="117">
        <f t="shared" si="31"/>
        <v>10</v>
      </c>
      <c r="H251" s="118">
        <f t="shared" si="32"/>
        <v>1.1736111111111112</v>
      </c>
      <c r="K251" s="116" t="str">
        <f xml:space="preserve"> IF(O251=1,"",RTD("cqg.rtd",,"StudyData",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/>
      </c>
      <c r="L251" s="116" t="e">
        <f>IF(K251="",NA(),RTD("cqg.rtd",,"StudyData", "(Vol("&amp;$E$12&amp;")when  (LocalYear("&amp;$E$12&amp;")="&amp;$D$1&amp;" AND LocalMonth("&amp;$E$12&amp;")="&amp;$C$1&amp;" AND LocalDay("&amp;$E$12&amp;")="&amp;$B$1&amp;" AND LocalHour("&amp;$E$12&amp;")="&amp;F251&amp;" AND LocalMinute("&amp;$E$12&amp;")="&amp;G251&amp;"))", "Bar", "", "Close", "5", "0", "", "", "","FALSE","T"))</f>
        <v>#N/A</v>
      </c>
      <c r="O251" s="115">
        <f t="shared" si="33"/>
        <v>1</v>
      </c>
      <c r="R251" s="115">
        <f t="shared" ca="1" si="34"/>
        <v>1.2149999999999763</v>
      </c>
      <c r="S251" s="115" t="str">
        <f>IF(O251=1,"",RTD("cqg.rtd",,"StudyData", "(Vol("&amp;$E$13&amp;")when  (LocalYear("&amp;$E$13&amp;")="&amp;$D$2&amp;" AND LocalMonth("&amp;$E$13&amp;")="&amp;$C$2&amp;" AND LocalDay("&amp;$E$13&amp;")="&amp;$B$2&amp;" AND LocalHour("&amp;$E$13&amp;")="&amp;F251&amp;" AND LocalMinute("&amp;$E$13&amp;")="&amp;G251&amp;"))", "Bar", "", "Close", "5", "0", "", "", "","FALSE","T"))</f>
        <v/>
      </c>
      <c r="T251" s="115" t="str">
        <f>IF(O251=1,"",RTD("cqg.rtd",,"StudyData", "(Vol("&amp;$E$14&amp;")when  (LocalYear("&amp;$E$14&amp;")="&amp;$D$3&amp;" AND LocalMonth("&amp;$E$14&amp;")="&amp;$C$3&amp;" AND LocalDay("&amp;$E$14&amp;")="&amp;$B$3&amp;" AND LocalHour("&amp;$E$14&amp;")="&amp;F251&amp;" AND LocalMinute("&amp;$E$14&amp;")="&amp;G251&amp;"))", "Bar", "", "Close", "5", "0", "", "", "","FALSE","T"))</f>
        <v/>
      </c>
      <c r="U251" s="115" t="str">
        <f>IF(O251=1,"",RTD("cqg.rtd",,"StudyData", "(Vol("&amp;$E$15&amp;")when  (LocalYear("&amp;$E$15&amp;")="&amp;$D$4&amp;" AND LocalMonth("&amp;$E$15&amp;")="&amp;$C$4&amp;" AND LocalDay("&amp;$E$15&amp;")="&amp;$B$4&amp;" AND LocalHour("&amp;$E$15&amp;")="&amp;F251&amp;" AND LocalMinute("&amp;$E$15&amp;")="&amp;G251&amp;"))", "Bar", "", "Close", "5", "0", "", "", "","FALSE","T"))</f>
        <v/>
      </c>
      <c r="V251" s="115" t="str">
        <f>IF(O251=1,"",RTD("cqg.rtd",,"StudyData", "(Vol("&amp;$E$16&amp;")when  (LocalYear("&amp;$E$16&amp;")="&amp;$D$5&amp;" AND LocalMonth("&amp;$E$16&amp;")="&amp;$C$5&amp;" AND LocalDay("&amp;$E$16&amp;")="&amp;$B$5&amp;" AND LocalHour("&amp;$E$16&amp;")="&amp;F251&amp;" AND LocalMinute("&amp;$E$16&amp;")="&amp;G251&amp;"))", "Bar", "", "Close", "5", "0", "", "", "","FALSE","T"))</f>
        <v/>
      </c>
      <c r="W251" s="115" t="str">
        <f>IF(O251=1,"",RTD("cqg.rtd",,"StudyData", "(Vol("&amp;$E$17&amp;")when  (LocalYear("&amp;$E$17&amp;")="&amp;$D$6&amp;" AND LocalMonth("&amp;$E$17&amp;")="&amp;$C$6&amp;" AND LocalDay("&amp;$E$17&amp;")="&amp;$B$6&amp;" AND LocalHour("&amp;$E$17&amp;")="&amp;F251&amp;" AND LocalMinute("&amp;$E$17&amp;")="&amp;G251&amp;"))", "Bar", "", "Close", "5", "0", "", "", "","FALSE","T"))</f>
        <v/>
      </c>
      <c r="X251" s="115" t="str">
        <f>IF(O251=1,"",RTD("cqg.rtd",,"StudyData", "(Vol("&amp;$E$18&amp;")when  (LocalYear("&amp;$E$18&amp;")="&amp;$D$7&amp;" AND LocalMonth("&amp;$E$18&amp;")="&amp;$C$7&amp;" AND LocalDay("&amp;$E$18&amp;")="&amp;$B$7&amp;" AND LocalHour("&amp;$E$18&amp;")="&amp;F251&amp;" AND LocalMinute("&amp;$E$18&amp;")="&amp;G251&amp;"))", "Bar", "", "Close", "5", "0", "", "", "","FALSE","T"))</f>
        <v/>
      </c>
      <c r="Y251" s="115" t="str">
        <f>IF(O251=1,"",RTD("cqg.rtd",,"StudyData", "(Vol("&amp;$E$19&amp;")when  (LocalYear("&amp;$E$19&amp;")="&amp;$D$8&amp;" AND LocalMonth("&amp;$E$19&amp;")="&amp;$C$8&amp;" AND LocalDay("&amp;$E$19&amp;")="&amp;$B$8&amp;" AND LocalHour("&amp;$E$19&amp;")="&amp;F251&amp;" AND LocalMinute("&amp;$E$19&amp;")="&amp;G251&amp;"))", "Bar", "", "Close", "5", "0", "", "", "","FALSE","T"))</f>
        <v/>
      </c>
      <c r="Z251" s="115" t="str">
        <f>IF(O251=1,"",RTD("cqg.rtd",,"StudyData", "(Vol("&amp;$E$20&amp;")when  (LocalYear("&amp;$E$20&amp;")="&amp;$D$9&amp;" AND LocalMonth("&amp;$E$20&amp;")="&amp;$C$9&amp;" AND LocalDay("&amp;$E$20&amp;")="&amp;$B$9&amp;" AND LocalHour("&amp;$E$20&amp;")="&amp;F251&amp;" AND LocalMinute("&amp;$E$20&amp;")="&amp;G251&amp;"))", "Bar", "", "Close", "5", "0", "", "", "","FALSE","T"))</f>
        <v/>
      </c>
      <c r="AA251" s="115" t="str">
        <f>IF(O251=1,"",RTD("cqg.rtd",,"StudyData", "(Vol("&amp;$E$21&amp;")when  (LocalYear("&amp;$E$21&amp;")="&amp;$D$10&amp;" AND LocalMonth("&amp;$E$21&amp;")="&amp;$C$10&amp;" AND LocalDay("&amp;$E$21&amp;")="&amp;$B$10&amp;" AND LocalHour("&amp;$E$21&amp;")="&amp;F251&amp;" AND LocalMinute("&amp;$E$21&amp;")="&amp;G251&amp;"))", "Bar", "", "Close", "5", "0", "", "", "","FALSE","T"))</f>
        <v/>
      </c>
      <c r="AB251" s="115" t="str">
        <f>IF(O251=1,"",RTD("cqg.rtd",,"StudyData", "(Vol("&amp;$E$21&amp;")when  (LocalYear("&amp;$E$21&amp;")="&amp;$D$11&amp;" AND LocalMonth("&amp;$E$21&amp;")="&amp;$C$11&amp;" AND LocalDay("&amp;$E$21&amp;")="&amp;$B$11&amp;" AND LocalHour("&amp;$E$21&amp;")="&amp;F251&amp;" AND LocalMinute("&amp;$E$21&amp;")="&amp;G251&amp;"))", "Bar", "", "Close", "5", "0", "", "", "","FALSE","T"))</f>
        <v/>
      </c>
      <c r="AC251" s="116" t="str">
        <f t="shared" si="30"/>
        <v/>
      </c>
      <c r="AE251" s="115" t="str">
        <f ca="1">IF($R251=1,SUM($S$1:S251),"")</f>
        <v/>
      </c>
      <c r="AF251" s="115" t="str">
        <f ca="1">IF($R251=1,SUM($T$1:T251),"")</f>
        <v/>
      </c>
      <c r="AG251" s="115" t="str">
        <f ca="1">IF($R251=1,SUM($U$1:U251),"")</f>
        <v/>
      </c>
      <c r="AH251" s="115" t="str">
        <f ca="1">IF($R251=1,SUM($V$1:V251),"")</f>
        <v/>
      </c>
      <c r="AI251" s="115" t="str">
        <f ca="1">IF($R251=1,SUM($W$1:W251),"")</f>
        <v/>
      </c>
      <c r="AJ251" s="115" t="str">
        <f ca="1">IF($R251=1,SUM($X$1:X251),"")</f>
        <v/>
      </c>
      <c r="AK251" s="115" t="str">
        <f ca="1">IF($R251=1,SUM($Y$1:Y251),"")</f>
        <v/>
      </c>
      <c r="AL251" s="115" t="str">
        <f ca="1">IF($R251=1,SUM($Z$1:Z251),"")</f>
        <v/>
      </c>
      <c r="AM251" s="115" t="str">
        <f ca="1">IF($R251=1,SUM($AA$1:AA251),"")</f>
        <v/>
      </c>
      <c r="AN251" s="115" t="str">
        <f ca="1">IF($R251=1,SUM($AB$1:AB251),"")</f>
        <v/>
      </c>
      <c r="AO251" s="115" t="str">
        <f ca="1">IF($R251=1,SUM($AC$1:AC251),"")</f>
        <v/>
      </c>
      <c r="AQ251" s="120" t="str">
        <f t="shared" si="35"/>
        <v>28:10</v>
      </c>
    </row>
    <row r="252" spans="6:43" x14ac:dyDescent="0.3">
      <c r="F252" s="115">
        <f t="shared" si="36"/>
        <v>28</v>
      </c>
      <c r="G252" s="117">
        <f t="shared" si="31"/>
        <v>15</v>
      </c>
      <c r="H252" s="118">
        <f t="shared" si="32"/>
        <v>1.1770833333333333</v>
      </c>
      <c r="K252" s="116" t="str">
        <f xml:space="preserve"> IF(O252=1,"",RTD("cqg.rtd",,"StudyData",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/>
      </c>
      <c r="L252" s="116" t="e">
        <f>IF(K252="",NA(),RTD("cqg.rtd",,"StudyData", "(Vol("&amp;$E$12&amp;")when  (LocalYear("&amp;$E$12&amp;")="&amp;$D$1&amp;" AND LocalMonth("&amp;$E$12&amp;")="&amp;$C$1&amp;" AND LocalDay("&amp;$E$12&amp;")="&amp;$B$1&amp;" AND LocalHour("&amp;$E$12&amp;")="&amp;F252&amp;" AND LocalMinute("&amp;$E$12&amp;")="&amp;G252&amp;"))", "Bar", "", "Close", "5", "0", "", "", "","FALSE","T"))</f>
        <v>#N/A</v>
      </c>
      <c r="O252" s="115">
        <f t="shared" si="33"/>
        <v>1</v>
      </c>
      <c r="R252" s="115">
        <f t="shared" ca="1" si="34"/>
        <v>1.2159999999999762</v>
      </c>
      <c r="S252" s="115" t="str">
        <f>IF(O252=1,"",RTD("cqg.rtd",,"StudyData", "(Vol("&amp;$E$13&amp;")when  (LocalYear("&amp;$E$13&amp;")="&amp;$D$2&amp;" AND LocalMonth("&amp;$E$13&amp;")="&amp;$C$2&amp;" AND LocalDay("&amp;$E$13&amp;")="&amp;$B$2&amp;" AND LocalHour("&amp;$E$13&amp;")="&amp;F252&amp;" AND LocalMinute("&amp;$E$13&amp;")="&amp;G252&amp;"))", "Bar", "", "Close", "5", "0", "", "", "","FALSE","T"))</f>
        <v/>
      </c>
      <c r="T252" s="115" t="str">
        <f>IF(O252=1,"",RTD("cqg.rtd",,"StudyData", "(Vol("&amp;$E$14&amp;")when  (LocalYear("&amp;$E$14&amp;")="&amp;$D$3&amp;" AND LocalMonth("&amp;$E$14&amp;")="&amp;$C$3&amp;" AND LocalDay("&amp;$E$14&amp;")="&amp;$B$3&amp;" AND LocalHour("&amp;$E$14&amp;")="&amp;F252&amp;" AND LocalMinute("&amp;$E$14&amp;")="&amp;G252&amp;"))", "Bar", "", "Close", "5", "0", "", "", "","FALSE","T"))</f>
        <v/>
      </c>
      <c r="U252" s="115" t="str">
        <f>IF(O252=1,"",RTD("cqg.rtd",,"StudyData", "(Vol("&amp;$E$15&amp;")when  (LocalYear("&amp;$E$15&amp;")="&amp;$D$4&amp;" AND LocalMonth("&amp;$E$15&amp;")="&amp;$C$4&amp;" AND LocalDay("&amp;$E$15&amp;")="&amp;$B$4&amp;" AND LocalHour("&amp;$E$15&amp;")="&amp;F252&amp;" AND LocalMinute("&amp;$E$15&amp;")="&amp;G252&amp;"))", "Bar", "", "Close", "5", "0", "", "", "","FALSE","T"))</f>
        <v/>
      </c>
      <c r="V252" s="115" t="str">
        <f>IF(O252=1,"",RTD("cqg.rtd",,"StudyData", "(Vol("&amp;$E$16&amp;")when  (LocalYear("&amp;$E$16&amp;")="&amp;$D$5&amp;" AND LocalMonth("&amp;$E$16&amp;")="&amp;$C$5&amp;" AND LocalDay("&amp;$E$16&amp;")="&amp;$B$5&amp;" AND LocalHour("&amp;$E$16&amp;")="&amp;F252&amp;" AND LocalMinute("&amp;$E$16&amp;")="&amp;G252&amp;"))", "Bar", "", "Close", "5", "0", "", "", "","FALSE","T"))</f>
        <v/>
      </c>
      <c r="W252" s="115" t="str">
        <f>IF(O252=1,"",RTD("cqg.rtd",,"StudyData", "(Vol("&amp;$E$17&amp;")when  (LocalYear("&amp;$E$17&amp;")="&amp;$D$6&amp;" AND LocalMonth("&amp;$E$17&amp;")="&amp;$C$6&amp;" AND LocalDay("&amp;$E$17&amp;")="&amp;$B$6&amp;" AND LocalHour("&amp;$E$17&amp;")="&amp;F252&amp;" AND LocalMinute("&amp;$E$17&amp;")="&amp;G252&amp;"))", "Bar", "", "Close", "5", "0", "", "", "","FALSE","T"))</f>
        <v/>
      </c>
      <c r="X252" s="115" t="str">
        <f>IF(O252=1,"",RTD("cqg.rtd",,"StudyData", "(Vol("&amp;$E$18&amp;")when  (LocalYear("&amp;$E$18&amp;")="&amp;$D$7&amp;" AND LocalMonth("&amp;$E$18&amp;")="&amp;$C$7&amp;" AND LocalDay("&amp;$E$18&amp;")="&amp;$B$7&amp;" AND LocalHour("&amp;$E$18&amp;")="&amp;F252&amp;" AND LocalMinute("&amp;$E$18&amp;")="&amp;G252&amp;"))", "Bar", "", "Close", "5", "0", "", "", "","FALSE","T"))</f>
        <v/>
      </c>
      <c r="Y252" s="115" t="str">
        <f>IF(O252=1,"",RTD("cqg.rtd",,"StudyData", "(Vol("&amp;$E$19&amp;")when  (LocalYear("&amp;$E$19&amp;")="&amp;$D$8&amp;" AND LocalMonth("&amp;$E$19&amp;")="&amp;$C$8&amp;" AND LocalDay("&amp;$E$19&amp;")="&amp;$B$8&amp;" AND LocalHour("&amp;$E$19&amp;")="&amp;F252&amp;" AND LocalMinute("&amp;$E$19&amp;")="&amp;G252&amp;"))", "Bar", "", "Close", "5", "0", "", "", "","FALSE","T"))</f>
        <v/>
      </c>
      <c r="Z252" s="115" t="str">
        <f>IF(O252=1,"",RTD("cqg.rtd",,"StudyData", "(Vol("&amp;$E$20&amp;")when  (LocalYear("&amp;$E$20&amp;")="&amp;$D$9&amp;" AND LocalMonth("&amp;$E$20&amp;")="&amp;$C$9&amp;" AND LocalDay("&amp;$E$20&amp;")="&amp;$B$9&amp;" AND LocalHour("&amp;$E$20&amp;")="&amp;F252&amp;" AND LocalMinute("&amp;$E$20&amp;")="&amp;G252&amp;"))", "Bar", "", "Close", "5", "0", "", "", "","FALSE","T"))</f>
        <v/>
      </c>
      <c r="AA252" s="115" t="str">
        <f>IF(O252=1,"",RTD("cqg.rtd",,"StudyData", "(Vol("&amp;$E$21&amp;")when  (LocalYear("&amp;$E$21&amp;")="&amp;$D$10&amp;" AND LocalMonth("&amp;$E$21&amp;")="&amp;$C$10&amp;" AND LocalDay("&amp;$E$21&amp;")="&amp;$B$10&amp;" AND LocalHour("&amp;$E$21&amp;")="&amp;F252&amp;" AND LocalMinute("&amp;$E$21&amp;")="&amp;G252&amp;"))", "Bar", "", "Close", "5", "0", "", "", "","FALSE","T"))</f>
        <v/>
      </c>
      <c r="AB252" s="115" t="str">
        <f>IF(O252=1,"",RTD("cqg.rtd",,"StudyData", "(Vol("&amp;$E$21&amp;")when  (LocalYear("&amp;$E$21&amp;")="&amp;$D$11&amp;" AND LocalMonth("&amp;$E$21&amp;")="&amp;$C$11&amp;" AND LocalDay("&amp;$E$21&amp;")="&amp;$B$11&amp;" AND LocalHour("&amp;$E$21&amp;")="&amp;F252&amp;" AND LocalMinute("&amp;$E$21&amp;")="&amp;G252&amp;"))", "Bar", "", "Close", "5", "0", "", "", "","FALSE","T"))</f>
        <v/>
      </c>
      <c r="AC252" s="116" t="str">
        <f t="shared" si="30"/>
        <v/>
      </c>
      <c r="AE252" s="115" t="str">
        <f ca="1">IF($R252=1,SUM($S$1:S252),"")</f>
        <v/>
      </c>
      <c r="AF252" s="115" t="str">
        <f ca="1">IF($R252=1,SUM($T$1:T252),"")</f>
        <v/>
      </c>
      <c r="AG252" s="115" t="str">
        <f ca="1">IF($R252=1,SUM($U$1:U252),"")</f>
        <v/>
      </c>
      <c r="AH252" s="115" t="str">
        <f ca="1">IF($R252=1,SUM($V$1:V252),"")</f>
        <v/>
      </c>
      <c r="AI252" s="115" t="str">
        <f ca="1">IF($R252=1,SUM($W$1:W252),"")</f>
        <v/>
      </c>
      <c r="AJ252" s="115" t="str">
        <f ca="1">IF($R252=1,SUM($X$1:X252),"")</f>
        <v/>
      </c>
      <c r="AK252" s="115" t="str">
        <f ca="1">IF($R252=1,SUM($Y$1:Y252),"")</f>
        <v/>
      </c>
      <c r="AL252" s="115" t="str">
        <f ca="1">IF($R252=1,SUM($Z$1:Z252),"")</f>
        <v/>
      </c>
      <c r="AM252" s="115" t="str">
        <f ca="1">IF($R252=1,SUM($AA$1:AA252),"")</f>
        <v/>
      </c>
      <c r="AN252" s="115" t="str">
        <f ca="1">IF($R252=1,SUM($AB$1:AB252),"")</f>
        <v/>
      </c>
      <c r="AO252" s="115" t="str">
        <f ca="1">IF($R252=1,SUM($AC$1:AC252),"")</f>
        <v/>
      </c>
      <c r="AQ252" s="120" t="str">
        <f t="shared" si="35"/>
        <v>28:15</v>
      </c>
    </row>
    <row r="253" spans="6:43" x14ac:dyDescent="0.3">
      <c r="F253" s="115">
        <f t="shared" si="36"/>
        <v>28</v>
      </c>
      <c r="G253" s="117">
        <f t="shared" si="31"/>
        <v>20</v>
      </c>
      <c r="H253" s="118">
        <f t="shared" si="32"/>
        <v>1.1805555555555556</v>
      </c>
      <c r="K253" s="116" t="str">
        <f xml:space="preserve"> IF(O253=1,"",RTD("cqg.rtd",,"StudyData",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/>
      </c>
      <c r="L253" s="116" t="e">
        <f>IF(K253="",NA(),RTD("cqg.rtd",,"StudyData", "(Vol("&amp;$E$12&amp;")when  (LocalYear("&amp;$E$12&amp;")="&amp;$D$1&amp;" AND LocalMonth("&amp;$E$12&amp;")="&amp;$C$1&amp;" AND LocalDay("&amp;$E$12&amp;")="&amp;$B$1&amp;" AND LocalHour("&amp;$E$12&amp;")="&amp;F253&amp;" AND LocalMinute("&amp;$E$12&amp;")="&amp;G253&amp;"))", "Bar", "", "Close", "5", "0", "", "", "","FALSE","T"))</f>
        <v>#N/A</v>
      </c>
      <c r="O253" s="115">
        <f t="shared" si="33"/>
        <v>1</v>
      </c>
      <c r="R253" s="115">
        <f t="shared" ca="1" si="34"/>
        <v>1.2169999999999761</v>
      </c>
      <c r="S253" s="115" t="str">
        <f>IF(O253=1,"",RTD("cqg.rtd",,"StudyData", "(Vol("&amp;$E$13&amp;")when  (LocalYear("&amp;$E$13&amp;")="&amp;$D$2&amp;" AND LocalMonth("&amp;$E$13&amp;")="&amp;$C$2&amp;" AND LocalDay("&amp;$E$13&amp;")="&amp;$B$2&amp;" AND LocalHour("&amp;$E$13&amp;")="&amp;F253&amp;" AND LocalMinute("&amp;$E$13&amp;")="&amp;G253&amp;"))", "Bar", "", "Close", "5", "0", "", "", "","FALSE","T"))</f>
        <v/>
      </c>
      <c r="T253" s="115" t="str">
        <f>IF(O253=1,"",RTD("cqg.rtd",,"StudyData", "(Vol("&amp;$E$14&amp;")when  (LocalYear("&amp;$E$14&amp;")="&amp;$D$3&amp;" AND LocalMonth("&amp;$E$14&amp;")="&amp;$C$3&amp;" AND LocalDay("&amp;$E$14&amp;")="&amp;$B$3&amp;" AND LocalHour("&amp;$E$14&amp;")="&amp;F253&amp;" AND LocalMinute("&amp;$E$14&amp;")="&amp;G253&amp;"))", "Bar", "", "Close", "5", "0", "", "", "","FALSE","T"))</f>
        <v/>
      </c>
      <c r="U253" s="115" t="str">
        <f>IF(O253=1,"",RTD("cqg.rtd",,"StudyData", "(Vol("&amp;$E$15&amp;")when  (LocalYear("&amp;$E$15&amp;")="&amp;$D$4&amp;" AND LocalMonth("&amp;$E$15&amp;")="&amp;$C$4&amp;" AND LocalDay("&amp;$E$15&amp;")="&amp;$B$4&amp;" AND LocalHour("&amp;$E$15&amp;")="&amp;F253&amp;" AND LocalMinute("&amp;$E$15&amp;")="&amp;G253&amp;"))", "Bar", "", "Close", "5", "0", "", "", "","FALSE","T"))</f>
        <v/>
      </c>
      <c r="V253" s="115" t="str">
        <f>IF(O253=1,"",RTD("cqg.rtd",,"StudyData", "(Vol("&amp;$E$16&amp;")when  (LocalYear("&amp;$E$16&amp;")="&amp;$D$5&amp;" AND LocalMonth("&amp;$E$16&amp;")="&amp;$C$5&amp;" AND LocalDay("&amp;$E$16&amp;")="&amp;$B$5&amp;" AND LocalHour("&amp;$E$16&amp;")="&amp;F253&amp;" AND LocalMinute("&amp;$E$16&amp;")="&amp;G253&amp;"))", "Bar", "", "Close", "5", "0", "", "", "","FALSE","T"))</f>
        <v/>
      </c>
      <c r="W253" s="115" t="str">
        <f>IF(O253=1,"",RTD("cqg.rtd",,"StudyData", "(Vol("&amp;$E$17&amp;")when  (LocalYear("&amp;$E$17&amp;")="&amp;$D$6&amp;" AND LocalMonth("&amp;$E$17&amp;")="&amp;$C$6&amp;" AND LocalDay("&amp;$E$17&amp;")="&amp;$B$6&amp;" AND LocalHour("&amp;$E$17&amp;")="&amp;F253&amp;" AND LocalMinute("&amp;$E$17&amp;")="&amp;G253&amp;"))", "Bar", "", "Close", "5", "0", "", "", "","FALSE","T"))</f>
        <v/>
      </c>
      <c r="X253" s="115" t="str">
        <f>IF(O253=1,"",RTD("cqg.rtd",,"StudyData", "(Vol("&amp;$E$18&amp;")when  (LocalYear("&amp;$E$18&amp;")="&amp;$D$7&amp;" AND LocalMonth("&amp;$E$18&amp;")="&amp;$C$7&amp;" AND LocalDay("&amp;$E$18&amp;")="&amp;$B$7&amp;" AND LocalHour("&amp;$E$18&amp;")="&amp;F253&amp;" AND LocalMinute("&amp;$E$18&amp;")="&amp;G253&amp;"))", "Bar", "", "Close", "5", "0", "", "", "","FALSE","T"))</f>
        <v/>
      </c>
      <c r="Y253" s="115" t="str">
        <f>IF(O253=1,"",RTD("cqg.rtd",,"StudyData", "(Vol("&amp;$E$19&amp;")when  (LocalYear("&amp;$E$19&amp;")="&amp;$D$8&amp;" AND LocalMonth("&amp;$E$19&amp;")="&amp;$C$8&amp;" AND LocalDay("&amp;$E$19&amp;")="&amp;$B$8&amp;" AND LocalHour("&amp;$E$19&amp;")="&amp;F253&amp;" AND LocalMinute("&amp;$E$19&amp;")="&amp;G253&amp;"))", "Bar", "", "Close", "5", "0", "", "", "","FALSE","T"))</f>
        <v/>
      </c>
      <c r="Z253" s="115" t="str">
        <f>IF(O253=1,"",RTD("cqg.rtd",,"StudyData", "(Vol("&amp;$E$20&amp;")when  (LocalYear("&amp;$E$20&amp;")="&amp;$D$9&amp;" AND LocalMonth("&amp;$E$20&amp;")="&amp;$C$9&amp;" AND LocalDay("&amp;$E$20&amp;")="&amp;$B$9&amp;" AND LocalHour("&amp;$E$20&amp;")="&amp;F253&amp;" AND LocalMinute("&amp;$E$20&amp;")="&amp;G253&amp;"))", "Bar", "", "Close", "5", "0", "", "", "","FALSE","T"))</f>
        <v/>
      </c>
      <c r="AA253" s="115" t="str">
        <f>IF(O253=1,"",RTD("cqg.rtd",,"StudyData", "(Vol("&amp;$E$21&amp;")when  (LocalYear("&amp;$E$21&amp;")="&amp;$D$10&amp;" AND LocalMonth("&amp;$E$21&amp;")="&amp;$C$10&amp;" AND LocalDay("&amp;$E$21&amp;")="&amp;$B$10&amp;" AND LocalHour("&amp;$E$21&amp;")="&amp;F253&amp;" AND LocalMinute("&amp;$E$21&amp;")="&amp;G253&amp;"))", "Bar", "", "Close", "5", "0", "", "", "","FALSE","T"))</f>
        <v/>
      </c>
      <c r="AB253" s="115" t="str">
        <f>IF(O253=1,"",RTD("cqg.rtd",,"StudyData", "(Vol("&amp;$E$21&amp;")when  (LocalYear("&amp;$E$21&amp;")="&amp;$D$11&amp;" AND LocalMonth("&amp;$E$21&amp;")="&amp;$C$11&amp;" AND LocalDay("&amp;$E$21&amp;")="&amp;$B$11&amp;" AND LocalHour("&amp;$E$21&amp;")="&amp;F253&amp;" AND LocalMinute("&amp;$E$21&amp;")="&amp;G253&amp;"))", "Bar", "", "Close", "5", "0", "", "", "","FALSE","T"))</f>
        <v/>
      </c>
      <c r="AC253" s="116" t="str">
        <f t="shared" si="30"/>
        <v/>
      </c>
      <c r="AE253" s="115" t="str">
        <f ca="1">IF($R253=1,SUM($S$1:S253),"")</f>
        <v/>
      </c>
      <c r="AF253" s="115" t="str">
        <f ca="1">IF($R253=1,SUM($T$1:T253),"")</f>
        <v/>
      </c>
      <c r="AG253" s="115" t="str">
        <f ca="1">IF($R253=1,SUM($U$1:U253),"")</f>
        <v/>
      </c>
      <c r="AH253" s="115" t="str">
        <f ca="1">IF($R253=1,SUM($V$1:V253),"")</f>
        <v/>
      </c>
      <c r="AI253" s="115" t="str">
        <f ca="1">IF($R253=1,SUM($W$1:W253),"")</f>
        <v/>
      </c>
      <c r="AJ253" s="115" t="str">
        <f ca="1">IF($R253=1,SUM($X$1:X253),"")</f>
        <v/>
      </c>
      <c r="AK253" s="115" t="str">
        <f ca="1">IF($R253=1,SUM($Y$1:Y253),"")</f>
        <v/>
      </c>
      <c r="AL253" s="115" t="str">
        <f ca="1">IF($R253=1,SUM($Z$1:Z253),"")</f>
        <v/>
      </c>
      <c r="AM253" s="115" t="str">
        <f ca="1">IF($R253=1,SUM($AA$1:AA253),"")</f>
        <v/>
      </c>
      <c r="AN253" s="115" t="str">
        <f ca="1">IF($R253=1,SUM($AB$1:AB253),"")</f>
        <v/>
      </c>
      <c r="AO253" s="115" t="str">
        <f ca="1">IF($R253=1,SUM($AC$1:AC253),"")</f>
        <v/>
      </c>
      <c r="AQ253" s="120" t="str">
        <f t="shared" si="35"/>
        <v>28:20</v>
      </c>
    </row>
    <row r="254" spans="6:43" x14ac:dyDescent="0.3">
      <c r="F254" s="115">
        <f t="shared" si="36"/>
        <v>28</v>
      </c>
      <c r="G254" s="117">
        <f t="shared" si="31"/>
        <v>25</v>
      </c>
      <c r="H254" s="118">
        <f t="shared" si="32"/>
        <v>1.1840277777777779</v>
      </c>
      <c r="K254" s="116" t="str">
        <f xml:space="preserve"> IF(O254=1,"",RTD("cqg.rtd",,"StudyData",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/>
      </c>
      <c r="L254" s="116" t="e">
        <f>IF(K254="",NA(),RTD("cqg.rtd",,"StudyData", "(Vol("&amp;$E$12&amp;")when  (LocalYear("&amp;$E$12&amp;")="&amp;$D$1&amp;" AND LocalMonth("&amp;$E$12&amp;")="&amp;$C$1&amp;" AND LocalDay("&amp;$E$12&amp;")="&amp;$B$1&amp;" AND LocalHour("&amp;$E$12&amp;")="&amp;F254&amp;" AND LocalMinute("&amp;$E$12&amp;")="&amp;G254&amp;"))", "Bar", "", "Close", "5", "0", "", "", "","FALSE","T"))</f>
        <v>#N/A</v>
      </c>
      <c r="O254" s="115">
        <f t="shared" si="33"/>
        <v>1</v>
      </c>
      <c r="R254" s="115">
        <f t="shared" ca="1" si="34"/>
        <v>1.217999999999976</v>
      </c>
      <c r="S254" s="115" t="str">
        <f>IF(O254=1,"",RTD("cqg.rtd",,"StudyData", "(Vol("&amp;$E$13&amp;")when  (LocalYear("&amp;$E$13&amp;")="&amp;$D$2&amp;" AND LocalMonth("&amp;$E$13&amp;")="&amp;$C$2&amp;" AND LocalDay("&amp;$E$13&amp;")="&amp;$B$2&amp;" AND LocalHour("&amp;$E$13&amp;")="&amp;F254&amp;" AND LocalMinute("&amp;$E$13&amp;")="&amp;G254&amp;"))", "Bar", "", "Close", "5", "0", "", "", "","FALSE","T"))</f>
        <v/>
      </c>
      <c r="T254" s="115" t="str">
        <f>IF(O254=1,"",RTD("cqg.rtd",,"StudyData", "(Vol("&amp;$E$14&amp;")when  (LocalYear("&amp;$E$14&amp;")="&amp;$D$3&amp;" AND LocalMonth("&amp;$E$14&amp;")="&amp;$C$3&amp;" AND LocalDay("&amp;$E$14&amp;")="&amp;$B$3&amp;" AND LocalHour("&amp;$E$14&amp;")="&amp;F254&amp;" AND LocalMinute("&amp;$E$14&amp;")="&amp;G254&amp;"))", "Bar", "", "Close", "5", "0", "", "", "","FALSE","T"))</f>
        <v/>
      </c>
      <c r="U254" s="115" t="str">
        <f>IF(O254=1,"",RTD("cqg.rtd",,"StudyData", "(Vol("&amp;$E$15&amp;")when  (LocalYear("&amp;$E$15&amp;")="&amp;$D$4&amp;" AND LocalMonth("&amp;$E$15&amp;")="&amp;$C$4&amp;" AND LocalDay("&amp;$E$15&amp;")="&amp;$B$4&amp;" AND LocalHour("&amp;$E$15&amp;")="&amp;F254&amp;" AND LocalMinute("&amp;$E$15&amp;")="&amp;G254&amp;"))", "Bar", "", "Close", "5", "0", "", "", "","FALSE","T"))</f>
        <v/>
      </c>
      <c r="V254" s="115" t="str">
        <f>IF(O254=1,"",RTD("cqg.rtd",,"StudyData", "(Vol("&amp;$E$16&amp;")when  (LocalYear("&amp;$E$16&amp;")="&amp;$D$5&amp;" AND LocalMonth("&amp;$E$16&amp;")="&amp;$C$5&amp;" AND LocalDay("&amp;$E$16&amp;")="&amp;$B$5&amp;" AND LocalHour("&amp;$E$16&amp;")="&amp;F254&amp;" AND LocalMinute("&amp;$E$16&amp;")="&amp;G254&amp;"))", "Bar", "", "Close", "5", "0", "", "", "","FALSE","T"))</f>
        <v/>
      </c>
      <c r="W254" s="115" t="str">
        <f>IF(O254=1,"",RTD("cqg.rtd",,"StudyData", "(Vol("&amp;$E$17&amp;")when  (LocalYear("&amp;$E$17&amp;")="&amp;$D$6&amp;" AND LocalMonth("&amp;$E$17&amp;")="&amp;$C$6&amp;" AND LocalDay("&amp;$E$17&amp;")="&amp;$B$6&amp;" AND LocalHour("&amp;$E$17&amp;")="&amp;F254&amp;" AND LocalMinute("&amp;$E$17&amp;")="&amp;G254&amp;"))", "Bar", "", "Close", "5", "0", "", "", "","FALSE","T"))</f>
        <v/>
      </c>
      <c r="X254" s="115" t="str">
        <f>IF(O254=1,"",RTD("cqg.rtd",,"StudyData", "(Vol("&amp;$E$18&amp;")when  (LocalYear("&amp;$E$18&amp;")="&amp;$D$7&amp;" AND LocalMonth("&amp;$E$18&amp;")="&amp;$C$7&amp;" AND LocalDay("&amp;$E$18&amp;")="&amp;$B$7&amp;" AND LocalHour("&amp;$E$18&amp;")="&amp;F254&amp;" AND LocalMinute("&amp;$E$18&amp;")="&amp;G254&amp;"))", "Bar", "", "Close", "5", "0", "", "", "","FALSE","T"))</f>
        <v/>
      </c>
      <c r="Y254" s="115" t="str">
        <f>IF(O254=1,"",RTD("cqg.rtd",,"StudyData", "(Vol("&amp;$E$19&amp;")when  (LocalYear("&amp;$E$19&amp;")="&amp;$D$8&amp;" AND LocalMonth("&amp;$E$19&amp;")="&amp;$C$8&amp;" AND LocalDay("&amp;$E$19&amp;")="&amp;$B$8&amp;" AND LocalHour("&amp;$E$19&amp;")="&amp;F254&amp;" AND LocalMinute("&amp;$E$19&amp;")="&amp;G254&amp;"))", "Bar", "", "Close", "5", "0", "", "", "","FALSE","T"))</f>
        <v/>
      </c>
      <c r="Z254" s="115" t="str">
        <f>IF(O254=1,"",RTD("cqg.rtd",,"StudyData", "(Vol("&amp;$E$20&amp;")when  (LocalYear("&amp;$E$20&amp;")="&amp;$D$9&amp;" AND LocalMonth("&amp;$E$20&amp;")="&amp;$C$9&amp;" AND LocalDay("&amp;$E$20&amp;")="&amp;$B$9&amp;" AND LocalHour("&amp;$E$20&amp;")="&amp;F254&amp;" AND LocalMinute("&amp;$E$20&amp;")="&amp;G254&amp;"))", "Bar", "", "Close", "5", "0", "", "", "","FALSE","T"))</f>
        <v/>
      </c>
      <c r="AA254" s="115" t="str">
        <f>IF(O254=1,"",RTD("cqg.rtd",,"StudyData", "(Vol("&amp;$E$21&amp;")when  (LocalYear("&amp;$E$21&amp;")="&amp;$D$10&amp;" AND LocalMonth("&amp;$E$21&amp;")="&amp;$C$10&amp;" AND LocalDay("&amp;$E$21&amp;")="&amp;$B$10&amp;" AND LocalHour("&amp;$E$21&amp;")="&amp;F254&amp;" AND LocalMinute("&amp;$E$21&amp;")="&amp;G254&amp;"))", "Bar", "", "Close", "5", "0", "", "", "","FALSE","T"))</f>
        <v/>
      </c>
      <c r="AB254" s="115" t="str">
        <f>IF(O254=1,"",RTD("cqg.rtd",,"StudyData", "(Vol("&amp;$E$21&amp;")when  (LocalYear("&amp;$E$21&amp;")="&amp;$D$11&amp;" AND LocalMonth("&amp;$E$21&amp;")="&amp;$C$11&amp;" AND LocalDay("&amp;$E$21&amp;")="&amp;$B$11&amp;" AND LocalHour("&amp;$E$21&amp;")="&amp;F254&amp;" AND LocalMinute("&amp;$E$21&amp;")="&amp;G254&amp;"))", "Bar", "", "Close", "5", "0", "", "", "","FALSE","T"))</f>
        <v/>
      </c>
      <c r="AC254" s="116" t="str">
        <f t="shared" si="30"/>
        <v/>
      </c>
      <c r="AE254" s="115" t="str">
        <f ca="1">IF($R254=1,SUM($S$1:S254),"")</f>
        <v/>
      </c>
      <c r="AF254" s="115" t="str">
        <f ca="1">IF($R254=1,SUM($T$1:T254),"")</f>
        <v/>
      </c>
      <c r="AG254" s="115" t="str">
        <f ca="1">IF($R254=1,SUM($U$1:U254),"")</f>
        <v/>
      </c>
      <c r="AH254" s="115" t="str">
        <f ca="1">IF($R254=1,SUM($V$1:V254),"")</f>
        <v/>
      </c>
      <c r="AI254" s="115" t="str">
        <f ca="1">IF($R254=1,SUM($W$1:W254),"")</f>
        <v/>
      </c>
      <c r="AJ254" s="115" t="str">
        <f ca="1">IF($R254=1,SUM($X$1:X254),"")</f>
        <v/>
      </c>
      <c r="AK254" s="115" t="str">
        <f ca="1">IF($R254=1,SUM($Y$1:Y254),"")</f>
        <v/>
      </c>
      <c r="AL254" s="115" t="str">
        <f ca="1">IF($R254=1,SUM($Z$1:Z254),"")</f>
        <v/>
      </c>
      <c r="AM254" s="115" t="str">
        <f ca="1">IF($R254=1,SUM($AA$1:AA254),"")</f>
        <v/>
      </c>
      <c r="AN254" s="115" t="str">
        <f ca="1">IF($R254=1,SUM($AB$1:AB254),"")</f>
        <v/>
      </c>
      <c r="AO254" s="115" t="str">
        <f ca="1">IF($R254=1,SUM($AC$1:AC254),"")</f>
        <v/>
      </c>
      <c r="AQ254" s="120" t="str">
        <f t="shared" si="35"/>
        <v>28:25</v>
      </c>
    </row>
    <row r="255" spans="6:43" x14ac:dyDescent="0.3">
      <c r="F255" s="115">
        <f t="shared" si="36"/>
        <v>28</v>
      </c>
      <c r="G255" s="117">
        <f t="shared" si="31"/>
        <v>30</v>
      </c>
      <c r="H255" s="118">
        <f t="shared" si="32"/>
        <v>1.1875</v>
      </c>
      <c r="K255" s="116" t="str">
        <f xml:space="preserve"> IF(O255=1,"",RTD("cqg.rtd",,"StudyData",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/>
      </c>
      <c r="L255" s="116" t="e">
        <f>IF(K255="",NA(),RTD("cqg.rtd",,"StudyData", "(Vol("&amp;$E$12&amp;")when  (LocalYear("&amp;$E$12&amp;")="&amp;$D$1&amp;" AND LocalMonth("&amp;$E$12&amp;")="&amp;$C$1&amp;" AND LocalDay("&amp;$E$12&amp;")="&amp;$B$1&amp;" AND LocalHour("&amp;$E$12&amp;")="&amp;F255&amp;" AND LocalMinute("&amp;$E$12&amp;")="&amp;G255&amp;"))", "Bar", "", "Close", "5", "0", "", "", "","FALSE","T"))</f>
        <v>#N/A</v>
      </c>
      <c r="O255" s="115">
        <f t="shared" si="33"/>
        <v>1</v>
      </c>
      <c r="R255" s="115">
        <f t="shared" ca="1" si="34"/>
        <v>1.2189999999999759</v>
      </c>
      <c r="S255" s="115" t="str">
        <f>IF(O255=1,"",RTD("cqg.rtd",,"StudyData", "(Vol("&amp;$E$13&amp;")when  (LocalYear("&amp;$E$13&amp;")="&amp;$D$2&amp;" AND LocalMonth("&amp;$E$13&amp;")="&amp;$C$2&amp;" AND LocalDay("&amp;$E$13&amp;")="&amp;$B$2&amp;" AND LocalHour("&amp;$E$13&amp;")="&amp;F255&amp;" AND LocalMinute("&amp;$E$13&amp;")="&amp;G255&amp;"))", "Bar", "", "Close", "5", "0", "", "", "","FALSE","T"))</f>
        <v/>
      </c>
      <c r="T255" s="115" t="str">
        <f>IF(O255=1,"",RTD("cqg.rtd",,"StudyData", "(Vol("&amp;$E$14&amp;")when  (LocalYear("&amp;$E$14&amp;")="&amp;$D$3&amp;" AND LocalMonth("&amp;$E$14&amp;")="&amp;$C$3&amp;" AND LocalDay("&amp;$E$14&amp;")="&amp;$B$3&amp;" AND LocalHour("&amp;$E$14&amp;")="&amp;F255&amp;" AND LocalMinute("&amp;$E$14&amp;")="&amp;G255&amp;"))", "Bar", "", "Close", "5", "0", "", "", "","FALSE","T"))</f>
        <v/>
      </c>
      <c r="U255" s="115" t="str">
        <f>IF(O255=1,"",RTD("cqg.rtd",,"StudyData", "(Vol("&amp;$E$15&amp;")when  (LocalYear("&amp;$E$15&amp;")="&amp;$D$4&amp;" AND LocalMonth("&amp;$E$15&amp;")="&amp;$C$4&amp;" AND LocalDay("&amp;$E$15&amp;")="&amp;$B$4&amp;" AND LocalHour("&amp;$E$15&amp;")="&amp;F255&amp;" AND LocalMinute("&amp;$E$15&amp;")="&amp;G255&amp;"))", "Bar", "", "Close", "5", "0", "", "", "","FALSE","T"))</f>
        <v/>
      </c>
      <c r="V255" s="115" t="str">
        <f>IF(O255=1,"",RTD("cqg.rtd",,"StudyData", "(Vol("&amp;$E$16&amp;")when  (LocalYear("&amp;$E$16&amp;")="&amp;$D$5&amp;" AND LocalMonth("&amp;$E$16&amp;")="&amp;$C$5&amp;" AND LocalDay("&amp;$E$16&amp;")="&amp;$B$5&amp;" AND LocalHour("&amp;$E$16&amp;")="&amp;F255&amp;" AND LocalMinute("&amp;$E$16&amp;")="&amp;G255&amp;"))", "Bar", "", "Close", "5", "0", "", "", "","FALSE","T"))</f>
        <v/>
      </c>
      <c r="W255" s="115" t="str">
        <f>IF(O255=1,"",RTD("cqg.rtd",,"StudyData", "(Vol("&amp;$E$17&amp;")when  (LocalYear("&amp;$E$17&amp;")="&amp;$D$6&amp;" AND LocalMonth("&amp;$E$17&amp;")="&amp;$C$6&amp;" AND LocalDay("&amp;$E$17&amp;")="&amp;$B$6&amp;" AND LocalHour("&amp;$E$17&amp;")="&amp;F255&amp;" AND LocalMinute("&amp;$E$17&amp;")="&amp;G255&amp;"))", "Bar", "", "Close", "5", "0", "", "", "","FALSE","T"))</f>
        <v/>
      </c>
      <c r="X255" s="115" t="str">
        <f>IF(O255=1,"",RTD("cqg.rtd",,"StudyData", "(Vol("&amp;$E$18&amp;")when  (LocalYear("&amp;$E$18&amp;")="&amp;$D$7&amp;" AND LocalMonth("&amp;$E$18&amp;")="&amp;$C$7&amp;" AND LocalDay("&amp;$E$18&amp;")="&amp;$B$7&amp;" AND LocalHour("&amp;$E$18&amp;")="&amp;F255&amp;" AND LocalMinute("&amp;$E$18&amp;")="&amp;G255&amp;"))", "Bar", "", "Close", "5", "0", "", "", "","FALSE","T"))</f>
        <v/>
      </c>
      <c r="Y255" s="115" t="str">
        <f>IF(O255=1,"",RTD("cqg.rtd",,"StudyData", "(Vol("&amp;$E$19&amp;")when  (LocalYear("&amp;$E$19&amp;")="&amp;$D$8&amp;" AND LocalMonth("&amp;$E$19&amp;")="&amp;$C$8&amp;" AND LocalDay("&amp;$E$19&amp;")="&amp;$B$8&amp;" AND LocalHour("&amp;$E$19&amp;")="&amp;F255&amp;" AND LocalMinute("&amp;$E$19&amp;")="&amp;G255&amp;"))", "Bar", "", "Close", "5", "0", "", "", "","FALSE","T"))</f>
        <v/>
      </c>
      <c r="Z255" s="115" t="str">
        <f>IF(O255=1,"",RTD("cqg.rtd",,"StudyData", "(Vol("&amp;$E$20&amp;")when  (LocalYear("&amp;$E$20&amp;")="&amp;$D$9&amp;" AND LocalMonth("&amp;$E$20&amp;")="&amp;$C$9&amp;" AND LocalDay("&amp;$E$20&amp;")="&amp;$B$9&amp;" AND LocalHour("&amp;$E$20&amp;")="&amp;F255&amp;" AND LocalMinute("&amp;$E$20&amp;")="&amp;G255&amp;"))", "Bar", "", "Close", "5", "0", "", "", "","FALSE","T"))</f>
        <v/>
      </c>
      <c r="AA255" s="115" t="str">
        <f>IF(O255=1,"",RTD("cqg.rtd",,"StudyData", "(Vol("&amp;$E$21&amp;")when  (LocalYear("&amp;$E$21&amp;")="&amp;$D$10&amp;" AND LocalMonth("&amp;$E$21&amp;")="&amp;$C$10&amp;" AND LocalDay("&amp;$E$21&amp;")="&amp;$B$10&amp;" AND LocalHour("&amp;$E$21&amp;")="&amp;F255&amp;" AND LocalMinute("&amp;$E$21&amp;")="&amp;G255&amp;"))", "Bar", "", "Close", "5", "0", "", "", "","FALSE","T"))</f>
        <v/>
      </c>
      <c r="AB255" s="115" t="str">
        <f>IF(O255=1,"",RTD("cqg.rtd",,"StudyData", "(Vol("&amp;$E$21&amp;")when  (LocalYear("&amp;$E$21&amp;")="&amp;$D$11&amp;" AND LocalMonth("&amp;$E$21&amp;")="&amp;$C$11&amp;" AND LocalDay("&amp;$E$21&amp;")="&amp;$B$11&amp;" AND LocalHour("&amp;$E$21&amp;")="&amp;F255&amp;" AND LocalMinute("&amp;$E$21&amp;")="&amp;G255&amp;"))", "Bar", "", "Close", "5", "0", "", "", "","FALSE","T"))</f>
        <v/>
      </c>
      <c r="AC255" s="116" t="str">
        <f t="shared" si="30"/>
        <v/>
      </c>
      <c r="AE255" s="115" t="str">
        <f ca="1">IF($R255=1,SUM($S$1:S255),"")</f>
        <v/>
      </c>
      <c r="AF255" s="115" t="str">
        <f ca="1">IF($R255=1,SUM($T$1:T255),"")</f>
        <v/>
      </c>
      <c r="AG255" s="115" t="str">
        <f ca="1">IF($R255=1,SUM($U$1:U255),"")</f>
        <v/>
      </c>
      <c r="AH255" s="115" t="str">
        <f ca="1">IF($R255=1,SUM($V$1:V255),"")</f>
        <v/>
      </c>
      <c r="AI255" s="115" t="str">
        <f ca="1">IF($R255=1,SUM($W$1:W255),"")</f>
        <v/>
      </c>
      <c r="AJ255" s="115" t="str">
        <f ca="1">IF($R255=1,SUM($X$1:X255),"")</f>
        <v/>
      </c>
      <c r="AK255" s="115" t="str">
        <f ca="1">IF($R255=1,SUM($Y$1:Y255),"")</f>
        <v/>
      </c>
      <c r="AL255" s="115" t="str">
        <f ca="1">IF($R255=1,SUM($Z$1:Z255),"")</f>
        <v/>
      </c>
      <c r="AM255" s="115" t="str">
        <f ca="1">IF($R255=1,SUM($AA$1:AA255),"")</f>
        <v/>
      </c>
      <c r="AN255" s="115" t="str">
        <f ca="1">IF($R255=1,SUM($AB$1:AB255),"")</f>
        <v/>
      </c>
      <c r="AO255" s="115" t="str">
        <f ca="1">IF($R255=1,SUM($AC$1:AC255),"")</f>
        <v/>
      </c>
      <c r="AQ255" s="120" t="str">
        <f t="shared" si="35"/>
        <v>28:30</v>
      </c>
    </row>
    <row r="256" spans="6:43" x14ac:dyDescent="0.3">
      <c r="F256" s="115">
        <f t="shared" si="36"/>
        <v>28</v>
      </c>
      <c r="G256" s="117">
        <f t="shared" si="31"/>
        <v>35</v>
      </c>
      <c r="H256" s="118">
        <f t="shared" si="32"/>
        <v>1.1909722222222221</v>
      </c>
      <c r="K256" s="116" t="str">
        <f xml:space="preserve"> IF(O256=1,"",RTD("cqg.rtd",,"StudyData",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/>
      </c>
      <c r="L256" s="116" t="e">
        <f>IF(K256="",NA(),RTD("cqg.rtd",,"StudyData", "(Vol("&amp;$E$12&amp;")when  (LocalYear("&amp;$E$12&amp;")="&amp;$D$1&amp;" AND LocalMonth("&amp;$E$12&amp;")="&amp;$C$1&amp;" AND LocalDay("&amp;$E$12&amp;")="&amp;$B$1&amp;" AND LocalHour("&amp;$E$12&amp;")="&amp;F256&amp;" AND LocalMinute("&amp;$E$12&amp;")="&amp;G256&amp;"))", "Bar", "", "Close", "5", "0", "", "", "","FALSE","T"))</f>
        <v>#N/A</v>
      </c>
      <c r="O256" s="115">
        <f t="shared" si="33"/>
        <v>1</v>
      </c>
      <c r="R256" s="115">
        <f t="shared" ca="1" si="34"/>
        <v>1.2199999999999758</v>
      </c>
      <c r="S256" s="115" t="str">
        <f>IF(O256=1,"",RTD("cqg.rtd",,"StudyData", "(Vol("&amp;$E$13&amp;")when  (LocalYear("&amp;$E$13&amp;")="&amp;$D$2&amp;" AND LocalMonth("&amp;$E$13&amp;")="&amp;$C$2&amp;" AND LocalDay("&amp;$E$13&amp;")="&amp;$B$2&amp;" AND LocalHour("&amp;$E$13&amp;")="&amp;F256&amp;" AND LocalMinute("&amp;$E$13&amp;")="&amp;G256&amp;"))", "Bar", "", "Close", "5", "0", "", "", "","FALSE","T"))</f>
        <v/>
      </c>
      <c r="T256" s="115" t="str">
        <f>IF(O256=1,"",RTD("cqg.rtd",,"StudyData", "(Vol("&amp;$E$14&amp;")when  (LocalYear("&amp;$E$14&amp;")="&amp;$D$3&amp;" AND LocalMonth("&amp;$E$14&amp;")="&amp;$C$3&amp;" AND LocalDay("&amp;$E$14&amp;")="&amp;$B$3&amp;" AND LocalHour("&amp;$E$14&amp;")="&amp;F256&amp;" AND LocalMinute("&amp;$E$14&amp;")="&amp;G256&amp;"))", "Bar", "", "Close", "5", "0", "", "", "","FALSE","T"))</f>
        <v/>
      </c>
      <c r="U256" s="115" t="str">
        <f>IF(O256=1,"",RTD("cqg.rtd",,"StudyData", "(Vol("&amp;$E$15&amp;")when  (LocalYear("&amp;$E$15&amp;")="&amp;$D$4&amp;" AND LocalMonth("&amp;$E$15&amp;")="&amp;$C$4&amp;" AND LocalDay("&amp;$E$15&amp;")="&amp;$B$4&amp;" AND LocalHour("&amp;$E$15&amp;")="&amp;F256&amp;" AND LocalMinute("&amp;$E$15&amp;")="&amp;G256&amp;"))", "Bar", "", "Close", "5", "0", "", "", "","FALSE","T"))</f>
        <v/>
      </c>
      <c r="V256" s="115" t="str">
        <f>IF(O256=1,"",RTD("cqg.rtd",,"StudyData", "(Vol("&amp;$E$16&amp;")when  (LocalYear("&amp;$E$16&amp;")="&amp;$D$5&amp;" AND LocalMonth("&amp;$E$16&amp;")="&amp;$C$5&amp;" AND LocalDay("&amp;$E$16&amp;")="&amp;$B$5&amp;" AND LocalHour("&amp;$E$16&amp;")="&amp;F256&amp;" AND LocalMinute("&amp;$E$16&amp;")="&amp;G256&amp;"))", "Bar", "", "Close", "5", "0", "", "", "","FALSE","T"))</f>
        <v/>
      </c>
      <c r="W256" s="115" t="str">
        <f>IF(O256=1,"",RTD("cqg.rtd",,"StudyData", "(Vol("&amp;$E$17&amp;")when  (LocalYear("&amp;$E$17&amp;")="&amp;$D$6&amp;" AND LocalMonth("&amp;$E$17&amp;")="&amp;$C$6&amp;" AND LocalDay("&amp;$E$17&amp;")="&amp;$B$6&amp;" AND LocalHour("&amp;$E$17&amp;")="&amp;F256&amp;" AND LocalMinute("&amp;$E$17&amp;")="&amp;G256&amp;"))", "Bar", "", "Close", "5", "0", "", "", "","FALSE","T"))</f>
        <v/>
      </c>
      <c r="X256" s="115" t="str">
        <f>IF(O256=1,"",RTD("cqg.rtd",,"StudyData", "(Vol("&amp;$E$18&amp;")when  (LocalYear("&amp;$E$18&amp;")="&amp;$D$7&amp;" AND LocalMonth("&amp;$E$18&amp;")="&amp;$C$7&amp;" AND LocalDay("&amp;$E$18&amp;")="&amp;$B$7&amp;" AND LocalHour("&amp;$E$18&amp;")="&amp;F256&amp;" AND LocalMinute("&amp;$E$18&amp;")="&amp;G256&amp;"))", "Bar", "", "Close", "5", "0", "", "", "","FALSE","T"))</f>
        <v/>
      </c>
      <c r="Y256" s="115" t="str">
        <f>IF(O256=1,"",RTD("cqg.rtd",,"StudyData", "(Vol("&amp;$E$19&amp;")when  (LocalYear("&amp;$E$19&amp;")="&amp;$D$8&amp;" AND LocalMonth("&amp;$E$19&amp;")="&amp;$C$8&amp;" AND LocalDay("&amp;$E$19&amp;")="&amp;$B$8&amp;" AND LocalHour("&amp;$E$19&amp;")="&amp;F256&amp;" AND LocalMinute("&amp;$E$19&amp;")="&amp;G256&amp;"))", "Bar", "", "Close", "5", "0", "", "", "","FALSE","T"))</f>
        <v/>
      </c>
      <c r="Z256" s="115" t="str">
        <f>IF(O256=1,"",RTD("cqg.rtd",,"StudyData", "(Vol("&amp;$E$20&amp;")when  (LocalYear("&amp;$E$20&amp;")="&amp;$D$9&amp;" AND LocalMonth("&amp;$E$20&amp;")="&amp;$C$9&amp;" AND LocalDay("&amp;$E$20&amp;")="&amp;$B$9&amp;" AND LocalHour("&amp;$E$20&amp;")="&amp;F256&amp;" AND LocalMinute("&amp;$E$20&amp;")="&amp;G256&amp;"))", "Bar", "", "Close", "5", "0", "", "", "","FALSE","T"))</f>
        <v/>
      </c>
      <c r="AA256" s="115" t="str">
        <f>IF(O256=1,"",RTD("cqg.rtd",,"StudyData", "(Vol("&amp;$E$21&amp;")when  (LocalYear("&amp;$E$21&amp;")="&amp;$D$10&amp;" AND LocalMonth("&amp;$E$21&amp;")="&amp;$C$10&amp;" AND LocalDay("&amp;$E$21&amp;")="&amp;$B$10&amp;" AND LocalHour("&amp;$E$21&amp;")="&amp;F256&amp;" AND LocalMinute("&amp;$E$21&amp;")="&amp;G256&amp;"))", "Bar", "", "Close", "5", "0", "", "", "","FALSE","T"))</f>
        <v/>
      </c>
      <c r="AB256" s="115" t="str">
        <f>IF(O256=1,"",RTD("cqg.rtd",,"StudyData", "(Vol("&amp;$E$21&amp;")when  (LocalYear("&amp;$E$21&amp;")="&amp;$D$11&amp;" AND LocalMonth("&amp;$E$21&amp;")="&amp;$C$11&amp;" AND LocalDay("&amp;$E$21&amp;")="&amp;$B$11&amp;" AND LocalHour("&amp;$E$21&amp;")="&amp;F256&amp;" AND LocalMinute("&amp;$E$21&amp;")="&amp;G256&amp;"))", "Bar", "", "Close", "5", "0", "", "", "","FALSE","T"))</f>
        <v/>
      </c>
      <c r="AC256" s="116" t="str">
        <f t="shared" si="30"/>
        <v/>
      </c>
      <c r="AE256" s="115" t="str">
        <f ca="1">IF($R256=1,SUM($S$1:S256),"")</f>
        <v/>
      </c>
      <c r="AF256" s="115" t="str">
        <f ca="1">IF($R256=1,SUM($T$1:T256),"")</f>
        <v/>
      </c>
      <c r="AG256" s="115" t="str">
        <f ca="1">IF($R256=1,SUM($U$1:U256),"")</f>
        <v/>
      </c>
      <c r="AH256" s="115" t="str">
        <f ca="1">IF($R256=1,SUM($V$1:V256),"")</f>
        <v/>
      </c>
      <c r="AI256" s="115" t="str">
        <f ca="1">IF($R256=1,SUM($W$1:W256),"")</f>
        <v/>
      </c>
      <c r="AJ256" s="115" t="str">
        <f ca="1">IF($R256=1,SUM($X$1:X256),"")</f>
        <v/>
      </c>
      <c r="AK256" s="115" t="str">
        <f ca="1">IF($R256=1,SUM($Y$1:Y256),"")</f>
        <v/>
      </c>
      <c r="AL256" s="115" t="str">
        <f ca="1">IF($R256=1,SUM($Z$1:Z256),"")</f>
        <v/>
      </c>
      <c r="AM256" s="115" t="str">
        <f ca="1">IF($R256=1,SUM($AA$1:AA256),"")</f>
        <v/>
      </c>
      <c r="AN256" s="115" t="str">
        <f ca="1">IF($R256=1,SUM($AB$1:AB256),"")</f>
        <v/>
      </c>
      <c r="AO256" s="115" t="str">
        <f ca="1">IF($R256=1,SUM($AC$1:AC256),"")</f>
        <v/>
      </c>
      <c r="AQ256" s="120" t="str">
        <f t="shared" si="35"/>
        <v>28:35</v>
      </c>
    </row>
    <row r="257" spans="6:43" x14ac:dyDescent="0.3">
      <c r="F257" s="115">
        <f t="shared" si="36"/>
        <v>28</v>
      </c>
      <c r="G257" s="117">
        <f t="shared" si="31"/>
        <v>40</v>
      </c>
      <c r="H257" s="118">
        <f t="shared" si="32"/>
        <v>1.1944444444444444</v>
      </c>
      <c r="K257" s="116" t="str">
        <f xml:space="preserve"> IF(O257=1,"",RTD("cqg.rtd",,"StudyData",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/>
      </c>
      <c r="L257" s="116" t="e">
        <f>IF(K257="",NA(),RTD("cqg.rtd",,"StudyData", "(Vol("&amp;$E$12&amp;")when  (LocalYear("&amp;$E$12&amp;")="&amp;$D$1&amp;" AND LocalMonth("&amp;$E$12&amp;")="&amp;$C$1&amp;" AND LocalDay("&amp;$E$12&amp;")="&amp;$B$1&amp;" AND LocalHour("&amp;$E$12&amp;")="&amp;F257&amp;" AND LocalMinute("&amp;$E$12&amp;")="&amp;G257&amp;"))", "Bar", "", "Close", "5", "0", "", "", "","FALSE","T"))</f>
        <v>#N/A</v>
      </c>
      <c r="O257" s="115">
        <f t="shared" si="33"/>
        <v>1</v>
      </c>
      <c r="R257" s="115">
        <f t="shared" ca="1" si="34"/>
        <v>1.2209999999999757</v>
      </c>
      <c r="S257" s="115" t="str">
        <f>IF(O257=1,"",RTD("cqg.rtd",,"StudyData", "(Vol("&amp;$E$13&amp;")when  (LocalYear("&amp;$E$13&amp;")="&amp;$D$2&amp;" AND LocalMonth("&amp;$E$13&amp;")="&amp;$C$2&amp;" AND LocalDay("&amp;$E$13&amp;")="&amp;$B$2&amp;" AND LocalHour("&amp;$E$13&amp;")="&amp;F257&amp;" AND LocalMinute("&amp;$E$13&amp;")="&amp;G257&amp;"))", "Bar", "", "Close", "5", "0", "", "", "","FALSE","T"))</f>
        <v/>
      </c>
      <c r="T257" s="115" t="str">
        <f>IF(O257=1,"",RTD("cqg.rtd",,"StudyData", "(Vol("&amp;$E$14&amp;")when  (LocalYear("&amp;$E$14&amp;")="&amp;$D$3&amp;" AND LocalMonth("&amp;$E$14&amp;")="&amp;$C$3&amp;" AND LocalDay("&amp;$E$14&amp;")="&amp;$B$3&amp;" AND LocalHour("&amp;$E$14&amp;")="&amp;F257&amp;" AND LocalMinute("&amp;$E$14&amp;")="&amp;G257&amp;"))", "Bar", "", "Close", "5", "0", "", "", "","FALSE","T"))</f>
        <v/>
      </c>
      <c r="U257" s="115" t="str">
        <f>IF(O257=1,"",RTD("cqg.rtd",,"StudyData", "(Vol("&amp;$E$15&amp;")when  (LocalYear("&amp;$E$15&amp;")="&amp;$D$4&amp;" AND LocalMonth("&amp;$E$15&amp;")="&amp;$C$4&amp;" AND LocalDay("&amp;$E$15&amp;")="&amp;$B$4&amp;" AND LocalHour("&amp;$E$15&amp;")="&amp;F257&amp;" AND LocalMinute("&amp;$E$15&amp;")="&amp;G257&amp;"))", "Bar", "", "Close", "5", "0", "", "", "","FALSE","T"))</f>
        <v/>
      </c>
      <c r="V257" s="115" t="str">
        <f>IF(O257=1,"",RTD("cqg.rtd",,"StudyData", "(Vol("&amp;$E$16&amp;")when  (LocalYear("&amp;$E$16&amp;")="&amp;$D$5&amp;" AND LocalMonth("&amp;$E$16&amp;")="&amp;$C$5&amp;" AND LocalDay("&amp;$E$16&amp;")="&amp;$B$5&amp;" AND LocalHour("&amp;$E$16&amp;")="&amp;F257&amp;" AND LocalMinute("&amp;$E$16&amp;")="&amp;G257&amp;"))", "Bar", "", "Close", "5", "0", "", "", "","FALSE","T"))</f>
        <v/>
      </c>
      <c r="W257" s="115" t="str">
        <f>IF(O257=1,"",RTD("cqg.rtd",,"StudyData", "(Vol("&amp;$E$17&amp;")when  (LocalYear("&amp;$E$17&amp;")="&amp;$D$6&amp;" AND LocalMonth("&amp;$E$17&amp;")="&amp;$C$6&amp;" AND LocalDay("&amp;$E$17&amp;")="&amp;$B$6&amp;" AND LocalHour("&amp;$E$17&amp;")="&amp;F257&amp;" AND LocalMinute("&amp;$E$17&amp;")="&amp;G257&amp;"))", "Bar", "", "Close", "5", "0", "", "", "","FALSE","T"))</f>
        <v/>
      </c>
      <c r="X257" s="115" t="str">
        <f>IF(O257=1,"",RTD("cqg.rtd",,"StudyData", "(Vol("&amp;$E$18&amp;")when  (LocalYear("&amp;$E$18&amp;")="&amp;$D$7&amp;" AND LocalMonth("&amp;$E$18&amp;")="&amp;$C$7&amp;" AND LocalDay("&amp;$E$18&amp;")="&amp;$B$7&amp;" AND LocalHour("&amp;$E$18&amp;")="&amp;F257&amp;" AND LocalMinute("&amp;$E$18&amp;")="&amp;G257&amp;"))", "Bar", "", "Close", "5", "0", "", "", "","FALSE","T"))</f>
        <v/>
      </c>
      <c r="Y257" s="115" t="str">
        <f>IF(O257=1,"",RTD("cqg.rtd",,"StudyData", "(Vol("&amp;$E$19&amp;")when  (LocalYear("&amp;$E$19&amp;")="&amp;$D$8&amp;" AND LocalMonth("&amp;$E$19&amp;")="&amp;$C$8&amp;" AND LocalDay("&amp;$E$19&amp;")="&amp;$B$8&amp;" AND LocalHour("&amp;$E$19&amp;")="&amp;F257&amp;" AND LocalMinute("&amp;$E$19&amp;")="&amp;G257&amp;"))", "Bar", "", "Close", "5", "0", "", "", "","FALSE","T"))</f>
        <v/>
      </c>
      <c r="Z257" s="115" t="str">
        <f>IF(O257=1,"",RTD("cqg.rtd",,"StudyData", "(Vol("&amp;$E$20&amp;")when  (LocalYear("&amp;$E$20&amp;")="&amp;$D$9&amp;" AND LocalMonth("&amp;$E$20&amp;")="&amp;$C$9&amp;" AND LocalDay("&amp;$E$20&amp;")="&amp;$B$9&amp;" AND LocalHour("&amp;$E$20&amp;")="&amp;F257&amp;" AND LocalMinute("&amp;$E$20&amp;")="&amp;G257&amp;"))", "Bar", "", "Close", "5", "0", "", "", "","FALSE","T"))</f>
        <v/>
      </c>
      <c r="AA257" s="115" t="str">
        <f>IF(O257=1,"",RTD("cqg.rtd",,"StudyData", "(Vol("&amp;$E$21&amp;")when  (LocalYear("&amp;$E$21&amp;")="&amp;$D$10&amp;" AND LocalMonth("&amp;$E$21&amp;")="&amp;$C$10&amp;" AND LocalDay("&amp;$E$21&amp;")="&amp;$B$10&amp;" AND LocalHour("&amp;$E$21&amp;")="&amp;F257&amp;" AND LocalMinute("&amp;$E$21&amp;")="&amp;G257&amp;"))", "Bar", "", "Close", "5", "0", "", "", "","FALSE","T"))</f>
        <v/>
      </c>
      <c r="AB257" s="115" t="str">
        <f>IF(O257=1,"",RTD("cqg.rtd",,"StudyData", "(Vol("&amp;$E$21&amp;")when  (LocalYear("&amp;$E$21&amp;")="&amp;$D$11&amp;" AND LocalMonth("&amp;$E$21&amp;")="&amp;$C$11&amp;" AND LocalDay("&amp;$E$21&amp;")="&amp;$B$11&amp;" AND LocalHour("&amp;$E$21&amp;")="&amp;F257&amp;" AND LocalMinute("&amp;$E$21&amp;")="&amp;G257&amp;"))", "Bar", "", "Close", "5", "0", "", "", "","FALSE","T"))</f>
        <v/>
      </c>
      <c r="AC257" s="116" t="str">
        <f t="shared" ref="AC257:AC288" si="37">K257</f>
        <v/>
      </c>
      <c r="AE257" s="115" t="str">
        <f ca="1">IF($R257=1,SUM($S$1:S257),"")</f>
        <v/>
      </c>
      <c r="AF257" s="115" t="str">
        <f ca="1">IF($R257=1,SUM($T$1:T257),"")</f>
        <v/>
      </c>
      <c r="AG257" s="115" t="str">
        <f ca="1">IF($R257=1,SUM($U$1:U257),"")</f>
        <v/>
      </c>
      <c r="AH257" s="115" t="str">
        <f ca="1">IF($R257=1,SUM($V$1:V257),"")</f>
        <v/>
      </c>
      <c r="AI257" s="115" t="str">
        <f ca="1">IF($R257=1,SUM($W$1:W257),"")</f>
        <v/>
      </c>
      <c r="AJ257" s="115" t="str">
        <f ca="1">IF($R257=1,SUM($X$1:X257),"")</f>
        <v/>
      </c>
      <c r="AK257" s="115" t="str">
        <f ca="1">IF($R257=1,SUM($Y$1:Y257),"")</f>
        <v/>
      </c>
      <c r="AL257" s="115" t="str">
        <f ca="1">IF($R257=1,SUM($Z$1:Z257),"")</f>
        <v/>
      </c>
      <c r="AM257" s="115" t="str">
        <f ca="1">IF($R257=1,SUM($AA$1:AA257),"")</f>
        <v/>
      </c>
      <c r="AN257" s="115" t="str">
        <f ca="1">IF($R257=1,SUM($AB$1:AB257),"")</f>
        <v/>
      </c>
      <c r="AO257" s="115" t="str">
        <f ca="1">IF($R257=1,SUM($AC$1:AC257),"")</f>
        <v/>
      </c>
      <c r="AQ257" s="120" t="str">
        <f t="shared" si="35"/>
        <v>28:40</v>
      </c>
    </row>
    <row r="258" spans="6:43" x14ac:dyDescent="0.3">
      <c r="F258" s="115">
        <f t="shared" si="36"/>
        <v>28</v>
      </c>
      <c r="G258" s="117">
        <f t="shared" ref="G258:G288" si="38">IF(G257=55,0&amp;0,IF(G257=0&amp;0,G257+0&amp;5,G257+5))</f>
        <v>45</v>
      </c>
      <c r="H258" s="118">
        <f t="shared" ref="H258:H288" si="39">_xlfn.NUMBERVALUE(F258&amp;":"&amp;G258)</f>
        <v>1.1979166666666667</v>
      </c>
      <c r="K258" s="116" t="str">
        <f xml:space="preserve"> IF(O258=1,"",RTD("cqg.rtd",,"StudyData",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/>
      </c>
      <c r="L258" s="116" t="e">
        <f>IF(K258="",NA(),RTD("cqg.rtd",,"StudyData", "(Vol("&amp;$E$12&amp;")when  (LocalYear("&amp;$E$12&amp;")="&amp;$D$1&amp;" AND LocalMonth("&amp;$E$12&amp;")="&amp;$C$1&amp;" AND LocalDay("&amp;$E$12&amp;")="&amp;$B$1&amp;" AND LocalHour("&amp;$E$12&amp;")="&amp;F258&amp;" AND LocalMinute("&amp;$E$12&amp;")="&amp;G258&amp;"))", "Bar", "", "Close", "5", "0", "", "", "","FALSE","T"))</f>
        <v>#N/A</v>
      </c>
      <c r="O258" s="115">
        <f t="shared" ref="O258:O288" si="40">IF(H258&gt;$I$3,1,0)</f>
        <v>1</v>
      </c>
      <c r="R258" s="115">
        <f t="shared" ref="R258:R288" ca="1" si="41">IF(AND(K259="",K258&lt;&gt;""),1,0.001+R257)</f>
        <v>1.2219999999999756</v>
      </c>
      <c r="S258" s="115" t="str">
        <f>IF(O258=1,"",RTD("cqg.rtd",,"StudyData", "(Vol("&amp;$E$13&amp;")when  (LocalYear("&amp;$E$13&amp;")="&amp;$D$2&amp;" AND LocalMonth("&amp;$E$13&amp;")="&amp;$C$2&amp;" AND LocalDay("&amp;$E$13&amp;")="&amp;$B$2&amp;" AND LocalHour("&amp;$E$13&amp;")="&amp;F258&amp;" AND LocalMinute("&amp;$E$13&amp;")="&amp;G258&amp;"))", "Bar", "", "Close", "5", "0", "", "", "","FALSE","T"))</f>
        <v/>
      </c>
      <c r="T258" s="115" t="str">
        <f>IF(O258=1,"",RTD("cqg.rtd",,"StudyData", "(Vol("&amp;$E$14&amp;")when  (LocalYear("&amp;$E$14&amp;")="&amp;$D$3&amp;" AND LocalMonth("&amp;$E$14&amp;")="&amp;$C$3&amp;" AND LocalDay("&amp;$E$14&amp;")="&amp;$B$3&amp;" AND LocalHour("&amp;$E$14&amp;")="&amp;F258&amp;" AND LocalMinute("&amp;$E$14&amp;")="&amp;G258&amp;"))", "Bar", "", "Close", "5", "0", "", "", "","FALSE","T"))</f>
        <v/>
      </c>
      <c r="U258" s="115" t="str">
        <f>IF(O258=1,"",RTD("cqg.rtd",,"StudyData", "(Vol("&amp;$E$15&amp;")when  (LocalYear("&amp;$E$15&amp;")="&amp;$D$4&amp;" AND LocalMonth("&amp;$E$15&amp;")="&amp;$C$4&amp;" AND LocalDay("&amp;$E$15&amp;")="&amp;$B$4&amp;" AND LocalHour("&amp;$E$15&amp;")="&amp;F258&amp;" AND LocalMinute("&amp;$E$15&amp;")="&amp;G258&amp;"))", "Bar", "", "Close", "5", "0", "", "", "","FALSE","T"))</f>
        <v/>
      </c>
      <c r="V258" s="115" t="str">
        <f>IF(O258=1,"",RTD("cqg.rtd",,"StudyData", "(Vol("&amp;$E$16&amp;")when  (LocalYear("&amp;$E$16&amp;")="&amp;$D$5&amp;" AND LocalMonth("&amp;$E$16&amp;")="&amp;$C$5&amp;" AND LocalDay("&amp;$E$16&amp;")="&amp;$B$5&amp;" AND LocalHour("&amp;$E$16&amp;")="&amp;F258&amp;" AND LocalMinute("&amp;$E$16&amp;")="&amp;G258&amp;"))", "Bar", "", "Close", "5", "0", "", "", "","FALSE","T"))</f>
        <v/>
      </c>
      <c r="W258" s="115" t="str">
        <f>IF(O258=1,"",RTD("cqg.rtd",,"StudyData", "(Vol("&amp;$E$17&amp;")when  (LocalYear("&amp;$E$17&amp;")="&amp;$D$6&amp;" AND LocalMonth("&amp;$E$17&amp;")="&amp;$C$6&amp;" AND LocalDay("&amp;$E$17&amp;")="&amp;$B$6&amp;" AND LocalHour("&amp;$E$17&amp;")="&amp;F258&amp;" AND LocalMinute("&amp;$E$17&amp;")="&amp;G258&amp;"))", "Bar", "", "Close", "5", "0", "", "", "","FALSE","T"))</f>
        <v/>
      </c>
      <c r="X258" s="115" t="str">
        <f>IF(O258=1,"",RTD("cqg.rtd",,"StudyData", "(Vol("&amp;$E$18&amp;")when  (LocalYear("&amp;$E$18&amp;")="&amp;$D$7&amp;" AND LocalMonth("&amp;$E$18&amp;")="&amp;$C$7&amp;" AND LocalDay("&amp;$E$18&amp;")="&amp;$B$7&amp;" AND LocalHour("&amp;$E$18&amp;")="&amp;F258&amp;" AND LocalMinute("&amp;$E$18&amp;")="&amp;G258&amp;"))", "Bar", "", "Close", "5", "0", "", "", "","FALSE","T"))</f>
        <v/>
      </c>
      <c r="Y258" s="115" t="str">
        <f>IF(O258=1,"",RTD("cqg.rtd",,"StudyData", "(Vol("&amp;$E$19&amp;")when  (LocalYear("&amp;$E$19&amp;")="&amp;$D$8&amp;" AND LocalMonth("&amp;$E$19&amp;")="&amp;$C$8&amp;" AND LocalDay("&amp;$E$19&amp;")="&amp;$B$8&amp;" AND LocalHour("&amp;$E$19&amp;")="&amp;F258&amp;" AND LocalMinute("&amp;$E$19&amp;")="&amp;G258&amp;"))", "Bar", "", "Close", "5", "0", "", "", "","FALSE","T"))</f>
        <v/>
      </c>
      <c r="Z258" s="115" t="str">
        <f>IF(O258=1,"",RTD("cqg.rtd",,"StudyData", "(Vol("&amp;$E$20&amp;")when  (LocalYear("&amp;$E$20&amp;")="&amp;$D$9&amp;" AND LocalMonth("&amp;$E$20&amp;")="&amp;$C$9&amp;" AND LocalDay("&amp;$E$20&amp;")="&amp;$B$9&amp;" AND LocalHour("&amp;$E$20&amp;")="&amp;F258&amp;" AND LocalMinute("&amp;$E$20&amp;")="&amp;G258&amp;"))", "Bar", "", "Close", "5", "0", "", "", "","FALSE","T"))</f>
        <v/>
      </c>
      <c r="AA258" s="115" t="str">
        <f>IF(O258=1,"",RTD("cqg.rtd",,"StudyData", "(Vol("&amp;$E$21&amp;")when  (LocalYear("&amp;$E$21&amp;")="&amp;$D$10&amp;" AND LocalMonth("&amp;$E$21&amp;")="&amp;$C$10&amp;" AND LocalDay("&amp;$E$21&amp;")="&amp;$B$10&amp;" AND LocalHour("&amp;$E$21&amp;")="&amp;F258&amp;" AND LocalMinute("&amp;$E$21&amp;")="&amp;G258&amp;"))", "Bar", "", "Close", "5", "0", "", "", "","FALSE","T"))</f>
        <v/>
      </c>
      <c r="AB258" s="115" t="str">
        <f>IF(O258=1,"",RTD("cqg.rtd",,"StudyData", "(Vol("&amp;$E$21&amp;")when  (LocalYear("&amp;$E$21&amp;")="&amp;$D$11&amp;" AND LocalMonth("&amp;$E$21&amp;")="&amp;$C$11&amp;" AND LocalDay("&amp;$E$21&amp;")="&amp;$B$11&amp;" AND LocalHour("&amp;$E$21&amp;")="&amp;F258&amp;" AND LocalMinute("&amp;$E$21&amp;")="&amp;G258&amp;"))", "Bar", "", "Close", "5", "0", "", "", "","FALSE","T"))</f>
        <v/>
      </c>
      <c r="AC258" s="116" t="str">
        <f t="shared" si="37"/>
        <v/>
      </c>
      <c r="AE258" s="115" t="str">
        <f ca="1">IF($R258=1,SUM($S$1:S258),"")</f>
        <v/>
      </c>
      <c r="AF258" s="115" t="str">
        <f ca="1">IF($R258=1,SUM($T$1:T258),"")</f>
        <v/>
      </c>
      <c r="AG258" s="115" t="str">
        <f ca="1">IF($R258=1,SUM($U$1:U258),"")</f>
        <v/>
      </c>
      <c r="AH258" s="115" t="str">
        <f ca="1">IF($R258=1,SUM($V$1:V258),"")</f>
        <v/>
      </c>
      <c r="AI258" s="115" t="str">
        <f ca="1">IF($R258=1,SUM($W$1:W258),"")</f>
        <v/>
      </c>
      <c r="AJ258" s="115" t="str">
        <f ca="1">IF($R258=1,SUM($X$1:X258),"")</f>
        <v/>
      </c>
      <c r="AK258" s="115" t="str">
        <f ca="1">IF($R258=1,SUM($Y$1:Y258),"")</f>
        <v/>
      </c>
      <c r="AL258" s="115" t="str">
        <f ca="1">IF($R258=1,SUM($Z$1:Z258),"")</f>
        <v/>
      </c>
      <c r="AM258" s="115" t="str">
        <f ca="1">IF($R258=1,SUM($AA$1:AA258),"")</f>
        <v/>
      </c>
      <c r="AN258" s="115" t="str">
        <f ca="1">IF($R258=1,SUM($AB$1:AB258),"")</f>
        <v/>
      </c>
      <c r="AO258" s="115" t="str">
        <f ca="1">IF($R258=1,SUM($AC$1:AC258),"")</f>
        <v/>
      </c>
      <c r="AQ258" s="120" t="str">
        <f t="shared" ref="AQ258:AQ288" si="42">F258&amp;":"&amp;G258</f>
        <v>28:45</v>
      </c>
    </row>
    <row r="259" spans="6:43" x14ac:dyDescent="0.3">
      <c r="F259" s="115">
        <f t="shared" ref="F259:F288" si="43">IF(G258=55,F258+1,F258)</f>
        <v>28</v>
      </c>
      <c r="G259" s="117">
        <f t="shared" si="38"/>
        <v>50</v>
      </c>
      <c r="H259" s="118">
        <f t="shared" si="39"/>
        <v>1.2013888888888888</v>
      </c>
      <c r="K259" s="116" t="str">
        <f xml:space="preserve"> IF(O259=1,"",RTD("cqg.rtd",,"StudyData",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/>
      </c>
      <c r="L259" s="116" t="e">
        <f>IF(K259="",NA(),RTD("cqg.rtd",,"StudyData", "(Vol("&amp;$E$12&amp;")when  (LocalYear("&amp;$E$12&amp;")="&amp;$D$1&amp;" AND LocalMonth("&amp;$E$12&amp;")="&amp;$C$1&amp;" AND LocalDay("&amp;$E$12&amp;")="&amp;$B$1&amp;" AND LocalHour("&amp;$E$12&amp;")="&amp;F259&amp;" AND LocalMinute("&amp;$E$12&amp;")="&amp;G259&amp;"))", "Bar", "", "Close", "5", "0", "", "", "","FALSE","T"))</f>
        <v>#N/A</v>
      </c>
      <c r="O259" s="115">
        <f t="shared" si="40"/>
        <v>1</v>
      </c>
      <c r="R259" s="115">
        <f t="shared" ca="1" si="41"/>
        <v>1.2229999999999754</v>
      </c>
      <c r="S259" s="115" t="str">
        <f>IF(O259=1,"",RTD("cqg.rtd",,"StudyData", "(Vol("&amp;$E$13&amp;")when  (LocalYear("&amp;$E$13&amp;")="&amp;$D$2&amp;" AND LocalMonth("&amp;$E$13&amp;")="&amp;$C$2&amp;" AND LocalDay("&amp;$E$13&amp;")="&amp;$B$2&amp;" AND LocalHour("&amp;$E$13&amp;")="&amp;F259&amp;" AND LocalMinute("&amp;$E$13&amp;")="&amp;G259&amp;"))", "Bar", "", "Close", "5", "0", "", "", "","FALSE","T"))</f>
        <v/>
      </c>
      <c r="T259" s="115" t="str">
        <f>IF(O259=1,"",RTD("cqg.rtd",,"StudyData", "(Vol("&amp;$E$14&amp;")when  (LocalYear("&amp;$E$14&amp;")="&amp;$D$3&amp;" AND LocalMonth("&amp;$E$14&amp;")="&amp;$C$3&amp;" AND LocalDay("&amp;$E$14&amp;")="&amp;$B$3&amp;" AND LocalHour("&amp;$E$14&amp;")="&amp;F259&amp;" AND LocalMinute("&amp;$E$14&amp;")="&amp;G259&amp;"))", "Bar", "", "Close", "5", "0", "", "", "","FALSE","T"))</f>
        <v/>
      </c>
      <c r="U259" s="115" t="str">
        <f>IF(O259=1,"",RTD("cqg.rtd",,"StudyData", "(Vol("&amp;$E$15&amp;")when  (LocalYear("&amp;$E$15&amp;")="&amp;$D$4&amp;" AND LocalMonth("&amp;$E$15&amp;")="&amp;$C$4&amp;" AND LocalDay("&amp;$E$15&amp;")="&amp;$B$4&amp;" AND LocalHour("&amp;$E$15&amp;")="&amp;F259&amp;" AND LocalMinute("&amp;$E$15&amp;")="&amp;G259&amp;"))", "Bar", "", "Close", "5", "0", "", "", "","FALSE","T"))</f>
        <v/>
      </c>
      <c r="V259" s="115" t="str">
        <f>IF(O259=1,"",RTD("cqg.rtd",,"StudyData", "(Vol("&amp;$E$16&amp;")when  (LocalYear("&amp;$E$16&amp;")="&amp;$D$5&amp;" AND LocalMonth("&amp;$E$16&amp;")="&amp;$C$5&amp;" AND LocalDay("&amp;$E$16&amp;")="&amp;$B$5&amp;" AND LocalHour("&amp;$E$16&amp;")="&amp;F259&amp;" AND LocalMinute("&amp;$E$16&amp;")="&amp;G259&amp;"))", "Bar", "", "Close", "5", "0", "", "", "","FALSE","T"))</f>
        <v/>
      </c>
      <c r="W259" s="115" t="str">
        <f>IF(O259=1,"",RTD("cqg.rtd",,"StudyData", "(Vol("&amp;$E$17&amp;")when  (LocalYear("&amp;$E$17&amp;")="&amp;$D$6&amp;" AND LocalMonth("&amp;$E$17&amp;")="&amp;$C$6&amp;" AND LocalDay("&amp;$E$17&amp;")="&amp;$B$6&amp;" AND LocalHour("&amp;$E$17&amp;")="&amp;F259&amp;" AND LocalMinute("&amp;$E$17&amp;")="&amp;G259&amp;"))", "Bar", "", "Close", "5", "0", "", "", "","FALSE","T"))</f>
        <v/>
      </c>
      <c r="X259" s="115" t="str">
        <f>IF(O259=1,"",RTD("cqg.rtd",,"StudyData", "(Vol("&amp;$E$18&amp;")when  (LocalYear("&amp;$E$18&amp;")="&amp;$D$7&amp;" AND LocalMonth("&amp;$E$18&amp;")="&amp;$C$7&amp;" AND LocalDay("&amp;$E$18&amp;")="&amp;$B$7&amp;" AND LocalHour("&amp;$E$18&amp;")="&amp;F259&amp;" AND LocalMinute("&amp;$E$18&amp;")="&amp;G259&amp;"))", "Bar", "", "Close", "5", "0", "", "", "","FALSE","T"))</f>
        <v/>
      </c>
      <c r="Y259" s="115" t="str">
        <f>IF(O259=1,"",RTD("cqg.rtd",,"StudyData", "(Vol("&amp;$E$19&amp;")when  (LocalYear("&amp;$E$19&amp;")="&amp;$D$8&amp;" AND LocalMonth("&amp;$E$19&amp;")="&amp;$C$8&amp;" AND LocalDay("&amp;$E$19&amp;")="&amp;$B$8&amp;" AND LocalHour("&amp;$E$19&amp;")="&amp;F259&amp;" AND LocalMinute("&amp;$E$19&amp;")="&amp;G259&amp;"))", "Bar", "", "Close", "5", "0", "", "", "","FALSE","T"))</f>
        <v/>
      </c>
      <c r="Z259" s="115" t="str">
        <f>IF(O259=1,"",RTD("cqg.rtd",,"StudyData", "(Vol("&amp;$E$20&amp;")when  (LocalYear("&amp;$E$20&amp;")="&amp;$D$9&amp;" AND LocalMonth("&amp;$E$20&amp;")="&amp;$C$9&amp;" AND LocalDay("&amp;$E$20&amp;")="&amp;$B$9&amp;" AND LocalHour("&amp;$E$20&amp;")="&amp;F259&amp;" AND LocalMinute("&amp;$E$20&amp;")="&amp;G259&amp;"))", "Bar", "", "Close", "5", "0", "", "", "","FALSE","T"))</f>
        <v/>
      </c>
      <c r="AA259" s="115" t="str">
        <f>IF(O259=1,"",RTD("cqg.rtd",,"StudyData", "(Vol("&amp;$E$21&amp;")when  (LocalYear("&amp;$E$21&amp;")="&amp;$D$10&amp;" AND LocalMonth("&amp;$E$21&amp;")="&amp;$C$10&amp;" AND LocalDay("&amp;$E$21&amp;")="&amp;$B$10&amp;" AND LocalHour("&amp;$E$21&amp;")="&amp;F259&amp;" AND LocalMinute("&amp;$E$21&amp;")="&amp;G259&amp;"))", "Bar", "", "Close", "5", "0", "", "", "","FALSE","T"))</f>
        <v/>
      </c>
      <c r="AB259" s="115" t="str">
        <f>IF(O259=1,"",RTD("cqg.rtd",,"StudyData", "(Vol("&amp;$E$21&amp;")when  (LocalYear("&amp;$E$21&amp;")="&amp;$D$11&amp;" AND LocalMonth("&amp;$E$21&amp;")="&amp;$C$11&amp;" AND LocalDay("&amp;$E$21&amp;")="&amp;$B$11&amp;" AND LocalHour("&amp;$E$21&amp;")="&amp;F259&amp;" AND LocalMinute("&amp;$E$21&amp;")="&amp;G259&amp;"))", "Bar", "", "Close", "5", "0", "", "", "","FALSE","T"))</f>
        <v/>
      </c>
      <c r="AC259" s="116" t="str">
        <f t="shared" si="37"/>
        <v/>
      </c>
      <c r="AE259" s="115" t="str">
        <f ca="1">IF($R259=1,SUM($S$1:S259),"")</f>
        <v/>
      </c>
      <c r="AF259" s="115" t="str">
        <f ca="1">IF($R259=1,SUM($T$1:T259),"")</f>
        <v/>
      </c>
      <c r="AG259" s="115" t="str">
        <f ca="1">IF($R259=1,SUM($U$1:U259),"")</f>
        <v/>
      </c>
      <c r="AH259" s="115" t="str">
        <f ca="1">IF($R259=1,SUM($V$1:V259),"")</f>
        <v/>
      </c>
      <c r="AI259" s="115" t="str">
        <f ca="1">IF($R259=1,SUM($W$1:W259),"")</f>
        <v/>
      </c>
      <c r="AJ259" s="115" t="str">
        <f ca="1">IF($R259=1,SUM($X$1:X259),"")</f>
        <v/>
      </c>
      <c r="AK259" s="115" t="str">
        <f ca="1">IF($R259=1,SUM($Y$1:Y259),"")</f>
        <v/>
      </c>
      <c r="AL259" s="115" t="str">
        <f ca="1">IF($R259=1,SUM($Z$1:Z259),"")</f>
        <v/>
      </c>
      <c r="AM259" s="115" t="str">
        <f ca="1">IF($R259=1,SUM($AA$1:AA259),"")</f>
        <v/>
      </c>
      <c r="AN259" s="115" t="str">
        <f ca="1">IF($R259=1,SUM($AB$1:AB259),"")</f>
        <v/>
      </c>
      <c r="AO259" s="115" t="str">
        <f ca="1">IF($R259=1,SUM($AC$1:AC259),"")</f>
        <v/>
      </c>
      <c r="AQ259" s="120" t="str">
        <f t="shared" si="42"/>
        <v>28:50</v>
      </c>
    </row>
    <row r="260" spans="6:43" x14ac:dyDescent="0.3">
      <c r="F260" s="115">
        <f t="shared" si="43"/>
        <v>28</v>
      </c>
      <c r="G260" s="117">
        <f t="shared" si="38"/>
        <v>55</v>
      </c>
      <c r="H260" s="118">
        <f t="shared" si="39"/>
        <v>1.2048611111111112</v>
      </c>
      <c r="K260" s="116" t="str">
        <f xml:space="preserve"> IF(O260=1,"",RTD("cqg.rtd",,"StudyData",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/>
      </c>
      <c r="L260" s="116" t="e">
        <f>IF(K260="",NA(),RTD("cqg.rtd",,"StudyData", "(Vol("&amp;$E$12&amp;")when  (LocalYear("&amp;$E$12&amp;")="&amp;$D$1&amp;" AND LocalMonth("&amp;$E$12&amp;")="&amp;$C$1&amp;" AND LocalDay("&amp;$E$12&amp;")="&amp;$B$1&amp;" AND LocalHour("&amp;$E$12&amp;")="&amp;F260&amp;" AND LocalMinute("&amp;$E$12&amp;")="&amp;G260&amp;"))", "Bar", "", "Close", "5", "0", "", "", "","FALSE","T"))</f>
        <v>#N/A</v>
      </c>
      <c r="O260" s="115">
        <f t="shared" si="40"/>
        <v>1</v>
      </c>
      <c r="R260" s="115">
        <f t="shared" ca="1" si="41"/>
        <v>1.2239999999999753</v>
      </c>
      <c r="S260" s="115" t="str">
        <f>IF(O260=1,"",RTD("cqg.rtd",,"StudyData", "(Vol("&amp;$E$13&amp;")when  (LocalYear("&amp;$E$13&amp;")="&amp;$D$2&amp;" AND LocalMonth("&amp;$E$13&amp;")="&amp;$C$2&amp;" AND LocalDay("&amp;$E$13&amp;")="&amp;$B$2&amp;" AND LocalHour("&amp;$E$13&amp;")="&amp;F260&amp;" AND LocalMinute("&amp;$E$13&amp;")="&amp;G260&amp;"))", "Bar", "", "Close", "5", "0", "", "", "","FALSE","T"))</f>
        <v/>
      </c>
      <c r="T260" s="115" t="str">
        <f>IF(O260=1,"",RTD("cqg.rtd",,"StudyData", "(Vol("&amp;$E$14&amp;")when  (LocalYear("&amp;$E$14&amp;")="&amp;$D$3&amp;" AND LocalMonth("&amp;$E$14&amp;")="&amp;$C$3&amp;" AND LocalDay("&amp;$E$14&amp;")="&amp;$B$3&amp;" AND LocalHour("&amp;$E$14&amp;")="&amp;F260&amp;" AND LocalMinute("&amp;$E$14&amp;")="&amp;G260&amp;"))", "Bar", "", "Close", "5", "0", "", "", "","FALSE","T"))</f>
        <v/>
      </c>
      <c r="U260" s="115" t="str">
        <f>IF(O260=1,"",RTD("cqg.rtd",,"StudyData", "(Vol("&amp;$E$15&amp;")when  (LocalYear("&amp;$E$15&amp;")="&amp;$D$4&amp;" AND LocalMonth("&amp;$E$15&amp;")="&amp;$C$4&amp;" AND LocalDay("&amp;$E$15&amp;")="&amp;$B$4&amp;" AND LocalHour("&amp;$E$15&amp;")="&amp;F260&amp;" AND LocalMinute("&amp;$E$15&amp;")="&amp;G260&amp;"))", "Bar", "", "Close", "5", "0", "", "", "","FALSE","T"))</f>
        <v/>
      </c>
      <c r="V260" s="115" t="str">
        <f>IF(O260=1,"",RTD("cqg.rtd",,"StudyData", "(Vol("&amp;$E$16&amp;")when  (LocalYear("&amp;$E$16&amp;")="&amp;$D$5&amp;" AND LocalMonth("&amp;$E$16&amp;")="&amp;$C$5&amp;" AND LocalDay("&amp;$E$16&amp;")="&amp;$B$5&amp;" AND LocalHour("&amp;$E$16&amp;")="&amp;F260&amp;" AND LocalMinute("&amp;$E$16&amp;")="&amp;G260&amp;"))", "Bar", "", "Close", "5", "0", "", "", "","FALSE","T"))</f>
        <v/>
      </c>
      <c r="W260" s="115" t="str">
        <f>IF(O260=1,"",RTD("cqg.rtd",,"StudyData", "(Vol("&amp;$E$17&amp;")when  (LocalYear("&amp;$E$17&amp;")="&amp;$D$6&amp;" AND LocalMonth("&amp;$E$17&amp;")="&amp;$C$6&amp;" AND LocalDay("&amp;$E$17&amp;")="&amp;$B$6&amp;" AND LocalHour("&amp;$E$17&amp;")="&amp;F260&amp;" AND LocalMinute("&amp;$E$17&amp;")="&amp;G260&amp;"))", "Bar", "", "Close", "5", "0", "", "", "","FALSE","T"))</f>
        <v/>
      </c>
      <c r="X260" s="115" t="str">
        <f>IF(O260=1,"",RTD("cqg.rtd",,"StudyData", "(Vol("&amp;$E$18&amp;")when  (LocalYear("&amp;$E$18&amp;")="&amp;$D$7&amp;" AND LocalMonth("&amp;$E$18&amp;")="&amp;$C$7&amp;" AND LocalDay("&amp;$E$18&amp;")="&amp;$B$7&amp;" AND LocalHour("&amp;$E$18&amp;")="&amp;F260&amp;" AND LocalMinute("&amp;$E$18&amp;")="&amp;G260&amp;"))", "Bar", "", "Close", "5", "0", "", "", "","FALSE","T"))</f>
        <v/>
      </c>
      <c r="Y260" s="115" t="str">
        <f>IF(O260=1,"",RTD("cqg.rtd",,"StudyData", "(Vol("&amp;$E$19&amp;")when  (LocalYear("&amp;$E$19&amp;")="&amp;$D$8&amp;" AND LocalMonth("&amp;$E$19&amp;")="&amp;$C$8&amp;" AND LocalDay("&amp;$E$19&amp;")="&amp;$B$8&amp;" AND LocalHour("&amp;$E$19&amp;")="&amp;F260&amp;" AND LocalMinute("&amp;$E$19&amp;")="&amp;G260&amp;"))", "Bar", "", "Close", "5", "0", "", "", "","FALSE","T"))</f>
        <v/>
      </c>
      <c r="Z260" s="115" t="str">
        <f>IF(O260=1,"",RTD("cqg.rtd",,"StudyData", "(Vol("&amp;$E$20&amp;")when  (LocalYear("&amp;$E$20&amp;")="&amp;$D$9&amp;" AND LocalMonth("&amp;$E$20&amp;")="&amp;$C$9&amp;" AND LocalDay("&amp;$E$20&amp;")="&amp;$B$9&amp;" AND LocalHour("&amp;$E$20&amp;")="&amp;F260&amp;" AND LocalMinute("&amp;$E$20&amp;")="&amp;G260&amp;"))", "Bar", "", "Close", "5", "0", "", "", "","FALSE","T"))</f>
        <v/>
      </c>
      <c r="AA260" s="115" t="str">
        <f>IF(O260=1,"",RTD("cqg.rtd",,"StudyData", "(Vol("&amp;$E$21&amp;")when  (LocalYear("&amp;$E$21&amp;")="&amp;$D$10&amp;" AND LocalMonth("&amp;$E$21&amp;")="&amp;$C$10&amp;" AND LocalDay("&amp;$E$21&amp;")="&amp;$B$10&amp;" AND LocalHour("&amp;$E$21&amp;")="&amp;F260&amp;" AND LocalMinute("&amp;$E$21&amp;")="&amp;G260&amp;"))", "Bar", "", "Close", "5", "0", "", "", "","FALSE","T"))</f>
        <v/>
      </c>
      <c r="AB260" s="115" t="str">
        <f>IF(O260=1,"",RTD("cqg.rtd",,"StudyData", "(Vol("&amp;$E$21&amp;")when  (LocalYear("&amp;$E$21&amp;")="&amp;$D$11&amp;" AND LocalMonth("&amp;$E$21&amp;")="&amp;$C$11&amp;" AND LocalDay("&amp;$E$21&amp;")="&amp;$B$11&amp;" AND LocalHour("&amp;$E$21&amp;")="&amp;F260&amp;" AND LocalMinute("&amp;$E$21&amp;")="&amp;G260&amp;"))", "Bar", "", "Close", "5", "0", "", "", "","FALSE","T"))</f>
        <v/>
      </c>
      <c r="AC260" s="116" t="str">
        <f t="shared" si="37"/>
        <v/>
      </c>
      <c r="AE260" s="115" t="str">
        <f ca="1">IF($R260=1,SUM($S$1:S260),"")</f>
        <v/>
      </c>
      <c r="AF260" s="115" t="str">
        <f ca="1">IF($R260=1,SUM($T$1:T260),"")</f>
        <v/>
      </c>
      <c r="AG260" s="115" t="str">
        <f ca="1">IF($R260=1,SUM($U$1:U260),"")</f>
        <v/>
      </c>
      <c r="AH260" s="115" t="str">
        <f ca="1">IF($R260=1,SUM($V$1:V260),"")</f>
        <v/>
      </c>
      <c r="AI260" s="115" t="str">
        <f ca="1">IF($R260=1,SUM($W$1:W260),"")</f>
        <v/>
      </c>
      <c r="AJ260" s="115" t="str">
        <f ca="1">IF($R260=1,SUM($X$1:X260),"")</f>
        <v/>
      </c>
      <c r="AK260" s="115" t="str">
        <f ca="1">IF($R260=1,SUM($Y$1:Y260),"")</f>
        <v/>
      </c>
      <c r="AL260" s="115" t="str">
        <f ca="1">IF($R260=1,SUM($Z$1:Z260),"")</f>
        <v/>
      </c>
      <c r="AM260" s="115" t="str">
        <f ca="1">IF($R260=1,SUM($AA$1:AA260),"")</f>
        <v/>
      </c>
      <c r="AN260" s="115" t="str">
        <f ca="1">IF($R260=1,SUM($AB$1:AB260),"")</f>
        <v/>
      </c>
      <c r="AO260" s="115" t="str">
        <f ca="1">IF($R260=1,SUM($AC$1:AC260),"")</f>
        <v/>
      </c>
      <c r="AQ260" s="120" t="str">
        <f t="shared" si="42"/>
        <v>28:55</v>
      </c>
    </row>
    <row r="261" spans="6:43" x14ac:dyDescent="0.3">
      <c r="F261" s="115">
        <f t="shared" si="43"/>
        <v>29</v>
      </c>
      <c r="G261" s="117" t="str">
        <f t="shared" si="38"/>
        <v>00</v>
      </c>
      <c r="H261" s="118">
        <f t="shared" si="39"/>
        <v>1.2083333333333333</v>
      </c>
      <c r="K261" s="116" t="str">
        <f xml:space="preserve"> IF(O261=1,"",RTD("cqg.rtd",,"StudyData",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/>
      </c>
      <c r="L261" s="116" t="e">
        <f>IF(K261="",NA(),RTD("cqg.rtd",,"StudyData", "(Vol("&amp;$E$12&amp;")when  (LocalYear("&amp;$E$12&amp;")="&amp;$D$1&amp;" AND LocalMonth("&amp;$E$12&amp;")="&amp;$C$1&amp;" AND LocalDay("&amp;$E$12&amp;")="&amp;$B$1&amp;" AND LocalHour("&amp;$E$12&amp;")="&amp;F261&amp;" AND LocalMinute("&amp;$E$12&amp;")="&amp;G261&amp;"))", "Bar", "", "Close", "5", "0", "", "", "","FALSE","T"))</f>
        <v>#N/A</v>
      </c>
      <c r="O261" s="115">
        <f t="shared" si="40"/>
        <v>1</v>
      </c>
      <c r="R261" s="115">
        <f t="shared" ca="1" si="41"/>
        <v>1.2249999999999752</v>
      </c>
      <c r="S261" s="115" t="str">
        <f>IF(O261=1,"",RTD("cqg.rtd",,"StudyData", "(Vol("&amp;$E$13&amp;")when  (LocalYear("&amp;$E$13&amp;")="&amp;$D$2&amp;" AND LocalMonth("&amp;$E$13&amp;")="&amp;$C$2&amp;" AND LocalDay("&amp;$E$13&amp;")="&amp;$B$2&amp;" AND LocalHour("&amp;$E$13&amp;")="&amp;F261&amp;" AND LocalMinute("&amp;$E$13&amp;")="&amp;G261&amp;"))", "Bar", "", "Close", "5", "0", "", "", "","FALSE","T"))</f>
        <v/>
      </c>
      <c r="T261" s="115" t="str">
        <f>IF(O261=1,"",RTD("cqg.rtd",,"StudyData", "(Vol("&amp;$E$14&amp;")when  (LocalYear("&amp;$E$14&amp;")="&amp;$D$3&amp;" AND LocalMonth("&amp;$E$14&amp;")="&amp;$C$3&amp;" AND LocalDay("&amp;$E$14&amp;")="&amp;$B$3&amp;" AND LocalHour("&amp;$E$14&amp;")="&amp;F261&amp;" AND LocalMinute("&amp;$E$14&amp;")="&amp;G261&amp;"))", "Bar", "", "Close", "5", "0", "", "", "","FALSE","T"))</f>
        <v/>
      </c>
      <c r="U261" s="115" t="str">
        <f>IF(O261=1,"",RTD("cqg.rtd",,"StudyData", "(Vol("&amp;$E$15&amp;")when  (LocalYear("&amp;$E$15&amp;")="&amp;$D$4&amp;" AND LocalMonth("&amp;$E$15&amp;")="&amp;$C$4&amp;" AND LocalDay("&amp;$E$15&amp;")="&amp;$B$4&amp;" AND LocalHour("&amp;$E$15&amp;")="&amp;F261&amp;" AND LocalMinute("&amp;$E$15&amp;")="&amp;G261&amp;"))", "Bar", "", "Close", "5", "0", "", "", "","FALSE","T"))</f>
        <v/>
      </c>
      <c r="V261" s="115" t="str">
        <f>IF(O261=1,"",RTD("cqg.rtd",,"StudyData", "(Vol("&amp;$E$16&amp;")when  (LocalYear("&amp;$E$16&amp;")="&amp;$D$5&amp;" AND LocalMonth("&amp;$E$16&amp;")="&amp;$C$5&amp;" AND LocalDay("&amp;$E$16&amp;")="&amp;$B$5&amp;" AND LocalHour("&amp;$E$16&amp;")="&amp;F261&amp;" AND LocalMinute("&amp;$E$16&amp;")="&amp;G261&amp;"))", "Bar", "", "Close", "5", "0", "", "", "","FALSE","T"))</f>
        <v/>
      </c>
      <c r="W261" s="115" t="str">
        <f>IF(O261=1,"",RTD("cqg.rtd",,"StudyData", "(Vol("&amp;$E$17&amp;")when  (LocalYear("&amp;$E$17&amp;")="&amp;$D$6&amp;" AND LocalMonth("&amp;$E$17&amp;")="&amp;$C$6&amp;" AND LocalDay("&amp;$E$17&amp;")="&amp;$B$6&amp;" AND LocalHour("&amp;$E$17&amp;")="&amp;F261&amp;" AND LocalMinute("&amp;$E$17&amp;")="&amp;G261&amp;"))", "Bar", "", "Close", "5", "0", "", "", "","FALSE","T"))</f>
        <v/>
      </c>
      <c r="X261" s="115" t="str">
        <f>IF(O261=1,"",RTD("cqg.rtd",,"StudyData", "(Vol("&amp;$E$18&amp;")when  (LocalYear("&amp;$E$18&amp;")="&amp;$D$7&amp;" AND LocalMonth("&amp;$E$18&amp;")="&amp;$C$7&amp;" AND LocalDay("&amp;$E$18&amp;")="&amp;$B$7&amp;" AND LocalHour("&amp;$E$18&amp;")="&amp;F261&amp;" AND LocalMinute("&amp;$E$18&amp;")="&amp;G261&amp;"))", "Bar", "", "Close", "5", "0", "", "", "","FALSE","T"))</f>
        <v/>
      </c>
      <c r="Y261" s="115" t="str">
        <f>IF(O261=1,"",RTD("cqg.rtd",,"StudyData", "(Vol("&amp;$E$19&amp;")when  (LocalYear("&amp;$E$19&amp;")="&amp;$D$8&amp;" AND LocalMonth("&amp;$E$19&amp;")="&amp;$C$8&amp;" AND LocalDay("&amp;$E$19&amp;")="&amp;$B$8&amp;" AND LocalHour("&amp;$E$19&amp;")="&amp;F261&amp;" AND LocalMinute("&amp;$E$19&amp;")="&amp;G261&amp;"))", "Bar", "", "Close", "5", "0", "", "", "","FALSE","T"))</f>
        <v/>
      </c>
      <c r="Z261" s="115" t="str">
        <f>IF(O261=1,"",RTD("cqg.rtd",,"StudyData", "(Vol("&amp;$E$20&amp;")when  (LocalYear("&amp;$E$20&amp;")="&amp;$D$9&amp;" AND LocalMonth("&amp;$E$20&amp;")="&amp;$C$9&amp;" AND LocalDay("&amp;$E$20&amp;")="&amp;$B$9&amp;" AND LocalHour("&amp;$E$20&amp;")="&amp;F261&amp;" AND LocalMinute("&amp;$E$20&amp;")="&amp;G261&amp;"))", "Bar", "", "Close", "5", "0", "", "", "","FALSE","T"))</f>
        <v/>
      </c>
      <c r="AA261" s="115" t="str">
        <f>IF(O261=1,"",RTD("cqg.rtd",,"StudyData", "(Vol("&amp;$E$21&amp;")when  (LocalYear("&amp;$E$21&amp;")="&amp;$D$10&amp;" AND LocalMonth("&amp;$E$21&amp;")="&amp;$C$10&amp;" AND LocalDay("&amp;$E$21&amp;")="&amp;$B$10&amp;" AND LocalHour("&amp;$E$21&amp;")="&amp;F261&amp;" AND LocalMinute("&amp;$E$21&amp;")="&amp;G261&amp;"))", "Bar", "", "Close", "5", "0", "", "", "","FALSE","T"))</f>
        <v/>
      </c>
      <c r="AB261" s="115" t="str">
        <f>IF(O261=1,"",RTD("cqg.rtd",,"StudyData", "(Vol("&amp;$E$21&amp;")when  (LocalYear("&amp;$E$21&amp;")="&amp;$D$11&amp;" AND LocalMonth("&amp;$E$21&amp;")="&amp;$C$11&amp;" AND LocalDay("&amp;$E$21&amp;")="&amp;$B$11&amp;" AND LocalHour("&amp;$E$21&amp;")="&amp;F261&amp;" AND LocalMinute("&amp;$E$21&amp;")="&amp;G261&amp;"))", "Bar", "", "Close", "5", "0", "", "", "","FALSE","T"))</f>
        <v/>
      </c>
      <c r="AC261" s="116" t="str">
        <f t="shared" si="37"/>
        <v/>
      </c>
      <c r="AE261" s="115" t="str">
        <f ca="1">IF($R261=1,SUM($S$1:S261),"")</f>
        <v/>
      </c>
      <c r="AF261" s="115" t="str">
        <f ca="1">IF($R261=1,SUM($T$1:T261),"")</f>
        <v/>
      </c>
      <c r="AG261" s="115" t="str">
        <f ca="1">IF($R261=1,SUM($U$1:U261),"")</f>
        <v/>
      </c>
      <c r="AH261" s="115" t="str">
        <f ca="1">IF($R261=1,SUM($V$1:V261),"")</f>
        <v/>
      </c>
      <c r="AI261" s="115" t="str">
        <f ca="1">IF($R261=1,SUM($W$1:W261),"")</f>
        <v/>
      </c>
      <c r="AJ261" s="115" t="str">
        <f ca="1">IF($R261=1,SUM($X$1:X261),"")</f>
        <v/>
      </c>
      <c r="AK261" s="115" t="str">
        <f ca="1">IF($R261=1,SUM($Y$1:Y261),"")</f>
        <v/>
      </c>
      <c r="AL261" s="115" t="str">
        <f ca="1">IF($R261=1,SUM($Z$1:Z261),"")</f>
        <v/>
      </c>
      <c r="AM261" s="115" t="str">
        <f ca="1">IF($R261=1,SUM($AA$1:AA261),"")</f>
        <v/>
      </c>
      <c r="AN261" s="115" t="str">
        <f ca="1">IF($R261=1,SUM($AB$1:AB261),"")</f>
        <v/>
      </c>
      <c r="AO261" s="115" t="str">
        <f ca="1">IF($R261=1,SUM($AC$1:AC261),"")</f>
        <v/>
      </c>
      <c r="AQ261" s="120" t="str">
        <f t="shared" si="42"/>
        <v>29:00</v>
      </c>
    </row>
    <row r="262" spans="6:43" x14ac:dyDescent="0.3">
      <c r="F262" s="115">
        <f t="shared" si="43"/>
        <v>29</v>
      </c>
      <c r="G262" s="117" t="str">
        <f t="shared" si="38"/>
        <v>05</v>
      </c>
      <c r="H262" s="118">
        <f t="shared" si="39"/>
        <v>1.2118055555555556</v>
      </c>
      <c r="K262" s="116" t="str">
        <f xml:space="preserve"> IF(O262=1,"",RTD("cqg.rtd",,"StudyData",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/>
      </c>
      <c r="L262" s="116" t="e">
        <f>IF(K262="",NA(),RTD("cqg.rtd",,"StudyData", "(Vol("&amp;$E$12&amp;")when  (LocalYear("&amp;$E$12&amp;")="&amp;$D$1&amp;" AND LocalMonth("&amp;$E$12&amp;")="&amp;$C$1&amp;" AND LocalDay("&amp;$E$12&amp;")="&amp;$B$1&amp;" AND LocalHour("&amp;$E$12&amp;")="&amp;F262&amp;" AND LocalMinute("&amp;$E$12&amp;")="&amp;G262&amp;"))", "Bar", "", "Close", "5", "0", "", "", "","FALSE","T"))</f>
        <v>#N/A</v>
      </c>
      <c r="O262" s="115">
        <f t="shared" si="40"/>
        <v>1</v>
      </c>
      <c r="R262" s="115">
        <f t="shared" ca="1" si="41"/>
        <v>1.2259999999999751</v>
      </c>
      <c r="S262" s="115" t="str">
        <f>IF(O262=1,"",RTD("cqg.rtd",,"StudyData", "(Vol("&amp;$E$13&amp;")when  (LocalYear("&amp;$E$13&amp;")="&amp;$D$2&amp;" AND LocalMonth("&amp;$E$13&amp;")="&amp;$C$2&amp;" AND LocalDay("&amp;$E$13&amp;")="&amp;$B$2&amp;" AND LocalHour("&amp;$E$13&amp;")="&amp;F262&amp;" AND LocalMinute("&amp;$E$13&amp;")="&amp;G262&amp;"))", "Bar", "", "Close", "5", "0", "", "", "","FALSE","T"))</f>
        <v/>
      </c>
      <c r="T262" s="115" t="str">
        <f>IF(O262=1,"",RTD("cqg.rtd",,"StudyData", "(Vol("&amp;$E$14&amp;")when  (LocalYear("&amp;$E$14&amp;")="&amp;$D$3&amp;" AND LocalMonth("&amp;$E$14&amp;")="&amp;$C$3&amp;" AND LocalDay("&amp;$E$14&amp;")="&amp;$B$3&amp;" AND LocalHour("&amp;$E$14&amp;")="&amp;F262&amp;" AND LocalMinute("&amp;$E$14&amp;")="&amp;G262&amp;"))", "Bar", "", "Close", "5", "0", "", "", "","FALSE","T"))</f>
        <v/>
      </c>
      <c r="U262" s="115" t="str">
        <f>IF(O262=1,"",RTD("cqg.rtd",,"StudyData", "(Vol("&amp;$E$15&amp;")when  (LocalYear("&amp;$E$15&amp;")="&amp;$D$4&amp;" AND LocalMonth("&amp;$E$15&amp;")="&amp;$C$4&amp;" AND LocalDay("&amp;$E$15&amp;")="&amp;$B$4&amp;" AND LocalHour("&amp;$E$15&amp;")="&amp;F262&amp;" AND LocalMinute("&amp;$E$15&amp;")="&amp;G262&amp;"))", "Bar", "", "Close", "5", "0", "", "", "","FALSE","T"))</f>
        <v/>
      </c>
      <c r="V262" s="115" t="str">
        <f>IF(O262=1,"",RTD("cqg.rtd",,"StudyData", "(Vol("&amp;$E$16&amp;")when  (LocalYear("&amp;$E$16&amp;")="&amp;$D$5&amp;" AND LocalMonth("&amp;$E$16&amp;")="&amp;$C$5&amp;" AND LocalDay("&amp;$E$16&amp;")="&amp;$B$5&amp;" AND LocalHour("&amp;$E$16&amp;")="&amp;F262&amp;" AND LocalMinute("&amp;$E$16&amp;")="&amp;G262&amp;"))", "Bar", "", "Close", "5", "0", "", "", "","FALSE","T"))</f>
        <v/>
      </c>
      <c r="W262" s="115" t="str">
        <f>IF(O262=1,"",RTD("cqg.rtd",,"StudyData", "(Vol("&amp;$E$17&amp;")when  (LocalYear("&amp;$E$17&amp;")="&amp;$D$6&amp;" AND LocalMonth("&amp;$E$17&amp;")="&amp;$C$6&amp;" AND LocalDay("&amp;$E$17&amp;")="&amp;$B$6&amp;" AND LocalHour("&amp;$E$17&amp;")="&amp;F262&amp;" AND LocalMinute("&amp;$E$17&amp;")="&amp;G262&amp;"))", "Bar", "", "Close", "5", "0", "", "", "","FALSE","T"))</f>
        <v/>
      </c>
      <c r="X262" s="115" t="str">
        <f>IF(O262=1,"",RTD("cqg.rtd",,"StudyData", "(Vol("&amp;$E$18&amp;")when  (LocalYear("&amp;$E$18&amp;")="&amp;$D$7&amp;" AND LocalMonth("&amp;$E$18&amp;")="&amp;$C$7&amp;" AND LocalDay("&amp;$E$18&amp;")="&amp;$B$7&amp;" AND LocalHour("&amp;$E$18&amp;")="&amp;F262&amp;" AND LocalMinute("&amp;$E$18&amp;")="&amp;G262&amp;"))", "Bar", "", "Close", "5", "0", "", "", "","FALSE","T"))</f>
        <v/>
      </c>
      <c r="Y262" s="115" t="str">
        <f>IF(O262=1,"",RTD("cqg.rtd",,"StudyData", "(Vol("&amp;$E$19&amp;")when  (LocalYear("&amp;$E$19&amp;")="&amp;$D$8&amp;" AND LocalMonth("&amp;$E$19&amp;")="&amp;$C$8&amp;" AND LocalDay("&amp;$E$19&amp;")="&amp;$B$8&amp;" AND LocalHour("&amp;$E$19&amp;")="&amp;F262&amp;" AND LocalMinute("&amp;$E$19&amp;")="&amp;G262&amp;"))", "Bar", "", "Close", "5", "0", "", "", "","FALSE","T"))</f>
        <v/>
      </c>
      <c r="Z262" s="115" t="str">
        <f>IF(O262=1,"",RTD("cqg.rtd",,"StudyData", "(Vol("&amp;$E$20&amp;")when  (LocalYear("&amp;$E$20&amp;")="&amp;$D$9&amp;" AND LocalMonth("&amp;$E$20&amp;")="&amp;$C$9&amp;" AND LocalDay("&amp;$E$20&amp;")="&amp;$B$9&amp;" AND LocalHour("&amp;$E$20&amp;")="&amp;F262&amp;" AND LocalMinute("&amp;$E$20&amp;")="&amp;G262&amp;"))", "Bar", "", "Close", "5", "0", "", "", "","FALSE","T"))</f>
        <v/>
      </c>
      <c r="AA262" s="115" t="str">
        <f>IF(O262=1,"",RTD("cqg.rtd",,"StudyData", "(Vol("&amp;$E$21&amp;")when  (LocalYear("&amp;$E$21&amp;")="&amp;$D$10&amp;" AND LocalMonth("&amp;$E$21&amp;")="&amp;$C$10&amp;" AND LocalDay("&amp;$E$21&amp;")="&amp;$B$10&amp;" AND LocalHour("&amp;$E$21&amp;")="&amp;F262&amp;" AND LocalMinute("&amp;$E$21&amp;")="&amp;G262&amp;"))", "Bar", "", "Close", "5", "0", "", "", "","FALSE","T"))</f>
        <v/>
      </c>
      <c r="AB262" s="115" t="str">
        <f>IF(O262=1,"",RTD("cqg.rtd",,"StudyData", "(Vol("&amp;$E$21&amp;")when  (LocalYear("&amp;$E$21&amp;")="&amp;$D$11&amp;" AND LocalMonth("&amp;$E$21&amp;")="&amp;$C$11&amp;" AND LocalDay("&amp;$E$21&amp;")="&amp;$B$11&amp;" AND LocalHour("&amp;$E$21&amp;")="&amp;F262&amp;" AND LocalMinute("&amp;$E$21&amp;")="&amp;G262&amp;"))", "Bar", "", "Close", "5", "0", "", "", "","FALSE","T"))</f>
        <v/>
      </c>
      <c r="AC262" s="116" t="str">
        <f t="shared" si="37"/>
        <v/>
      </c>
      <c r="AE262" s="115" t="str">
        <f ca="1">IF($R262=1,SUM($S$1:S262),"")</f>
        <v/>
      </c>
      <c r="AF262" s="115" t="str">
        <f ca="1">IF($R262=1,SUM($T$1:T262),"")</f>
        <v/>
      </c>
      <c r="AG262" s="115" t="str">
        <f ca="1">IF($R262=1,SUM($U$1:U262),"")</f>
        <v/>
      </c>
      <c r="AH262" s="115" t="str">
        <f ca="1">IF($R262=1,SUM($V$1:V262),"")</f>
        <v/>
      </c>
      <c r="AI262" s="115" t="str">
        <f ca="1">IF($R262=1,SUM($W$1:W262),"")</f>
        <v/>
      </c>
      <c r="AJ262" s="115" t="str">
        <f ca="1">IF($R262=1,SUM($X$1:X262),"")</f>
        <v/>
      </c>
      <c r="AK262" s="115" t="str">
        <f ca="1">IF($R262=1,SUM($Y$1:Y262),"")</f>
        <v/>
      </c>
      <c r="AL262" s="115" t="str">
        <f ca="1">IF($R262=1,SUM($Z$1:Z262),"")</f>
        <v/>
      </c>
      <c r="AM262" s="115" t="str">
        <f ca="1">IF($R262=1,SUM($AA$1:AA262),"")</f>
        <v/>
      </c>
      <c r="AN262" s="115" t="str">
        <f ca="1">IF($R262=1,SUM($AB$1:AB262),"")</f>
        <v/>
      </c>
      <c r="AO262" s="115" t="str">
        <f ca="1">IF($R262=1,SUM($AC$1:AC262),"")</f>
        <v/>
      </c>
      <c r="AQ262" s="120" t="str">
        <f t="shared" si="42"/>
        <v>29:05</v>
      </c>
    </row>
    <row r="263" spans="6:43" x14ac:dyDescent="0.3">
      <c r="F263" s="115">
        <f t="shared" si="43"/>
        <v>29</v>
      </c>
      <c r="G263" s="117">
        <f t="shared" si="38"/>
        <v>10</v>
      </c>
      <c r="H263" s="118">
        <f t="shared" si="39"/>
        <v>1.2152777777777779</v>
      </c>
      <c r="K263" s="116" t="str">
        <f xml:space="preserve"> IF(O263=1,"",RTD("cqg.rtd",,"StudyData",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/>
      </c>
      <c r="L263" s="116" t="e">
        <f>IF(K263="",NA(),RTD("cqg.rtd",,"StudyData", "(Vol("&amp;$E$12&amp;")when  (LocalYear("&amp;$E$12&amp;")="&amp;$D$1&amp;" AND LocalMonth("&amp;$E$12&amp;")="&amp;$C$1&amp;" AND LocalDay("&amp;$E$12&amp;")="&amp;$B$1&amp;" AND LocalHour("&amp;$E$12&amp;")="&amp;F263&amp;" AND LocalMinute("&amp;$E$12&amp;")="&amp;G263&amp;"))", "Bar", "", "Close", "5", "0", "", "", "","FALSE","T"))</f>
        <v>#N/A</v>
      </c>
      <c r="O263" s="115">
        <f t="shared" si="40"/>
        <v>1</v>
      </c>
      <c r="R263" s="115">
        <f t="shared" ca="1" si="41"/>
        <v>1.226999999999975</v>
      </c>
      <c r="S263" s="115" t="str">
        <f>IF(O263=1,"",RTD("cqg.rtd",,"StudyData", "(Vol("&amp;$E$13&amp;")when  (LocalYear("&amp;$E$13&amp;")="&amp;$D$2&amp;" AND LocalMonth("&amp;$E$13&amp;")="&amp;$C$2&amp;" AND LocalDay("&amp;$E$13&amp;")="&amp;$B$2&amp;" AND LocalHour("&amp;$E$13&amp;")="&amp;F263&amp;" AND LocalMinute("&amp;$E$13&amp;")="&amp;G263&amp;"))", "Bar", "", "Close", "5", "0", "", "", "","FALSE","T"))</f>
        <v/>
      </c>
      <c r="T263" s="115" t="str">
        <f>IF(O263=1,"",RTD("cqg.rtd",,"StudyData", "(Vol("&amp;$E$14&amp;")when  (LocalYear("&amp;$E$14&amp;")="&amp;$D$3&amp;" AND LocalMonth("&amp;$E$14&amp;")="&amp;$C$3&amp;" AND LocalDay("&amp;$E$14&amp;")="&amp;$B$3&amp;" AND LocalHour("&amp;$E$14&amp;")="&amp;F263&amp;" AND LocalMinute("&amp;$E$14&amp;")="&amp;G263&amp;"))", "Bar", "", "Close", "5", "0", "", "", "","FALSE","T"))</f>
        <v/>
      </c>
      <c r="U263" s="115" t="str">
        <f>IF(O263=1,"",RTD("cqg.rtd",,"StudyData", "(Vol("&amp;$E$15&amp;")when  (LocalYear("&amp;$E$15&amp;")="&amp;$D$4&amp;" AND LocalMonth("&amp;$E$15&amp;")="&amp;$C$4&amp;" AND LocalDay("&amp;$E$15&amp;")="&amp;$B$4&amp;" AND LocalHour("&amp;$E$15&amp;")="&amp;F263&amp;" AND LocalMinute("&amp;$E$15&amp;")="&amp;G263&amp;"))", "Bar", "", "Close", "5", "0", "", "", "","FALSE","T"))</f>
        <v/>
      </c>
      <c r="V263" s="115" t="str">
        <f>IF(O263=1,"",RTD("cqg.rtd",,"StudyData", "(Vol("&amp;$E$16&amp;")when  (LocalYear("&amp;$E$16&amp;")="&amp;$D$5&amp;" AND LocalMonth("&amp;$E$16&amp;")="&amp;$C$5&amp;" AND LocalDay("&amp;$E$16&amp;")="&amp;$B$5&amp;" AND LocalHour("&amp;$E$16&amp;")="&amp;F263&amp;" AND LocalMinute("&amp;$E$16&amp;")="&amp;G263&amp;"))", "Bar", "", "Close", "5", "0", "", "", "","FALSE","T"))</f>
        <v/>
      </c>
      <c r="W263" s="115" t="str">
        <f>IF(O263=1,"",RTD("cqg.rtd",,"StudyData", "(Vol("&amp;$E$17&amp;")when  (LocalYear("&amp;$E$17&amp;")="&amp;$D$6&amp;" AND LocalMonth("&amp;$E$17&amp;")="&amp;$C$6&amp;" AND LocalDay("&amp;$E$17&amp;")="&amp;$B$6&amp;" AND LocalHour("&amp;$E$17&amp;")="&amp;F263&amp;" AND LocalMinute("&amp;$E$17&amp;")="&amp;G263&amp;"))", "Bar", "", "Close", "5", "0", "", "", "","FALSE","T"))</f>
        <v/>
      </c>
      <c r="X263" s="115" t="str">
        <f>IF(O263=1,"",RTD("cqg.rtd",,"StudyData", "(Vol("&amp;$E$18&amp;")when  (LocalYear("&amp;$E$18&amp;")="&amp;$D$7&amp;" AND LocalMonth("&amp;$E$18&amp;")="&amp;$C$7&amp;" AND LocalDay("&amp;$E$18&amp;")="&amp;$B$7&amp;" AND LocalHour("&amp;$E$18&amp;")="&amp;F263&amp;" AND LocalMinute("&amp;$E$18&amp;")="&amp;G263&amp;"))", "Bar", "", "Close", "5", "0", "", "", "","FALSE","T"))</f>
        <v/>
      </c>
      <c r="Y263" s="115" t="str">
        <f>IF(O263=1,"",RTD("cqg.rtd",,"StudyData", "(Vol("&amp;$E$19&amp;")when  (LocalYear("&amp;$E$19&amp;")="&amp;$D$8&amp;" AND LocalMonth("&amp;$E$19&amp;")="&amp;$C$8&amp;" AND LocalDay("&amp;$E$19&amp;")="&amp;$B$8&amp;" AND LocalHour("&amp;$E$19&amp;")="&amp;F263&amp;" AND LocalMinute("&amp;$E$19&amp;")="&amp;G263&amp;"))", "Bar", "", "Close", "5", "0", "", "", "","FALSE","T"))</f>
        <v/>
      </c>
      <c r="Z263" s="115" t="str">
        <f>IF(O263=1,"",RTD("cqg.rtd",,"StudyData", "(Vol("&amp;$E$20&amp;")when  (LocalYear("&amp;$E$20&amp;")="&amp;$D$9&amp;" AND LocalMonth("&amp;$E$20&amp;")="&amp;$C$9&amp;" AND LocalDay("&amp;$E$20&amp;")="&amp;$B$9&amp;" AND LocalHour("&amp;$E$20&amp;")="&amp;F263&amp;" AND LocalMinute("&amp;$E$20&amp;")="&amp;G263&amp;"))", "Bar", "", "Close", "5", "0", "", "", "","FALSE","T"))</f>
        <v/>
      </c>
      <c r="AA263" s="115" t="str">
        <f>IF(O263=1,"",RTD("cqg.rtd",,"StudyData", "(Vol("&amp;$E$21&amp;")when  (LocalYear("&amp;$E$21&amp;")="&amp;$D$10&amp;" AND LocalMonth("&amp;$E$21&amp;")="&amp;$C$10&amp;" AND LocalDay("&amp;$E$21&amp;")="&amp;$B$10&amp;" AND LocalHour("&amp;$E$21&amp;")="&amp;F263&amp;" AND LocalMinute("&amp;$E$21&amp;")="&amp;G263&amp;"))", "Bar", "", "Close", "5", "0", "", "", "","FALSE","T"))</f>
        <v/>
      </c>
      <c r="AB263" s="115" t="str">
        <f>IF(O263=1,"",RTD("cqg.rtd",,"StudyData", "(Vol("&amp;$E$21&amp;")when  (LocalYear("&amp;$E$21&amp;")="&amp;$D$11&amp;" AND LocalMonth("&amp;$E$21&amp;")="&amp;$C$11&amp;" AND LocalDay("&amp;$E$21&amp;")="&amp;$B$11&amp;" AND LocalHour("&amp;$E$21&amp;")="&amp;F263&amp;" AND LocalMinute("&amp;$E$21&amp;")="&amp;G263&amp;"))", "Bar", "", "Close", "5", "0", "", "", "","FALSE","T"))</f>
        <v/>
      </c>
      <c r="AC263" s="116" t="str">
        <f t="shared" si="37"/>
        <v/>
      </c>
      <c r="AE263" s="115" t="str">
        <f ca="1">IF($R263=1,SUM($S$1:S263),"")</f>
        <v/>
      </c>
      <c r="AF263" s="115" t="str">
        <f ca="1">IF($R263=1,SUM($T$1:T263),"")</f>
        <v/>
      </c>
      <c r="AG263" s="115" t="str">
        <f ca="1">IF($R263=1,SUM($U$1:U263),"")</f>
        <v/>
      </c>
      <c r="AH263" s="115" t="str">
        <f ca="1">IF($R263=1,SUM($V$1:V263),"")</f>
        <v/>
      </c>
      <c r="AI263" s="115" t="str">
        <f ca="1">IF($R263=1,SUM($W$1:W263),"")</f>
        <v/>
      </c>
      <c r="AJ263" s="115" t="str">
        <f ca="1">IF($R263=1,SUM($X$1:X263),"")</f>
        <v/>
      </c>
      <c r="AK263" s="115" t="str">
        <f ca="1">IF($R263=1,SUM($Y$1:Y263),"")</f>
        <v/>
      </c>
      <c r="AL263" s="115" t="str">
        <f ca="1">IF($R263=1,SUM($Z$1:Z263),"")</f>
        <v/>
      </c>
      <c r="AM263" s="115" t="str">
        <f ca="1">IF($R263=1,SUM($AA$1:AA263),"")</f>
        <v/>
      </c>
      <c r="AN263" s="115" t="str">
        <f ca="1">IF($R263=1,SUM($AB$1:AB263),"")</f>
        <v/>
      </c>
      <c r="AO263" s="115" t="str">
        <f ca="1">IF($R263=1,SUM($AC$1:AC263),"")</f>
        <v/>
      </c>
      <c r="AQ263" s="120" t="str">
        <f t="shared" si="42"/>
        <v>29:10</v>
      </c>
    </row>
    <row r="264" spans="6:43" x14ac:dyDescent="0.3">
      <c r="F264" s="115">
        <f t="shared" si="43"/>
        <v>29</v>
      </c>
      <c r="G264" s="117">
        <f t="shared" si="38"/>
        <v>15</v>
      </c>
      <c r="H264" s="118">
        <f t="shared" si="39"/>
        <v>1.21875</v>
      </c>
      <c r="K264" s="116" t="str">
        <f xml:space="preserve"> IF(O264=1,"",RTD("cqg.rtd",,"StudyData",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/>
      </c>
      <c r="L264" s="116" t="e">
        <f>IF(K264="",NA(),RTD("cqg.rtd",,"StudyData", "(Vol("&amp;$E$12&amp;")when  (LocalYear("&amp;$E$12&amp;")="&amp;$D$1&amp;" AND LocalMonth("&amp;$E$12&amp;")="&amp;$C$1&amp;" AND LocalDay("&amp;$E$12&amp;")="&amp;$B$1&amp;" AND LocalHour("&amp;$E$12&amp;")="&amp;F264&amp;" AND LocalMinute("&amp;$E$12&amp;")="&amp;G264&amp;"))", "Bar", "", "Close", "5", "0", "", "", "","FALSE","T"))</f>
        <v>#N/A</v>
      </c>
      <c r="O264" s="115">
        <f t="shared" si="40"/>
        <v>1</v>
      </c>
      <c r="R264" s="115">
        <f t="shared" ca="1" si="41"/>
        <v>1.2279999999999749</v>
      </c>
      <c r="S264" s="115" t="str">
        <f>IF(O264=1,"",RTD("cqg.rtd",,"StudyData", "(Vol("&amp;$E$13&amp;")when  (LocalYear("&amp;$E$13&amp;")="&amp;$D$2&amp;" AND LocalMonth("&amp;$E$13&amp;")="&amp;$C$2&amp;" AND LocalDay("&amp;$E$13&amp;")="&amp;$B$2&amp;" AND LocalHour("&amp;$E$13&amp;")="&amp;F264&amp;" AND LocalMinute("&amp;$E$13&amp;")="&amp;G264&amp;"))", "Bar", "", "Close", "5", "0", "", "", "","FALSE","T"))</f>
        <v/>
      </c>
      <c r="T264" s="115" t="str">
        <f>IF(O264=1,"",RTD("cqg.rtd",,"StudyData", "(Vol("&amp;$E$14&amp;")when  (LocalYear("&amp;$E$14&amp;")="&amp;$D$3&amp;" AND LocalMonth("&amp;$E$14&amp;")="&amp;$C$3&amp;" AND LocalDay("&amp;$E$14&amp;")="&amp;$B$3&amp;" AND LocalHour("&amp;$E$14&amp;")="&amp;F264&amp;" AND LocalMinute("&amp;$E$14&amp;")="&amp;G264&amp;"))", "Bar", "", "Close", "5", "0", "", "", "","FALSE","T"))</f>
        <v/>
      </c>
      <c r="U264" s="115" t="str">
        <f>IF(O264=1,"",RTD("cqg.rtd",,"StudyData", "(Vol("&amp;$E$15&amp;")when  (LocalYear("&amp;$E$15&amp;")="&amp;$D$4&amp;" AND LocalMonth("&amp;$E$15&amp;")="&amp;$C$4&amp;" AND LocalDay("&amp;$E$15&amp;")="&amp;$B$4&amp;" AND LocalHour("&amp;$E$15&amp;")="&amp;F264&amp;" AND LocalMinute("&amp;$E$15&amp;")="&amp;G264&amp;"))", "Bar", "", "Close", "5", "0", "", "", "","FALSE","T"))</f>
        <v/>
      </c>
      <c r="V264" s="115" t="str">
        <f>IF(O264=1,"",RTD("cqg.rtd",,"StudyData", "(Vol("&amp;$E$16&amp;")when  (LocalYear("&amp;$E$16&amp;")="&amp;$D$5&amp;" AND LocalMonth("&amp;$E$16&amp;")="&amp;$C$5&amp;" AND LocalDay("&amp;$E$16&amp;")="&amp;$B$5&amp;" AND LocalHour("&amp;$E$16&amp;")="&amp;F264&amp;" AND LocalMinute("&amp;$E$16&amp;")="&amp;G264&amp;"))", "Bar", "", "Close", "5", "0", "", "", "","FALSE","T"))</f>
        <v/>
      </c>
      <c r="W264" s="115" t="str">
        <f>IF(O264=1,"",RTD("cqg.rtd",,"StudyData", "(Vol("&amp;$E$17&amp;")when  (LocalYear("&amp;$E$17&amp;")="&amp;$D$6&amp;" AND LocalMonth("&amp;$E$17&amp;")="&amp;$C$6&amp;" AND LocalDay("&amp;$E$17&amp;")="&amp;$B$6&amp;" AND LocalHour("&amp;$E$17&amp;")="&amp;F264&amp;" AND LocalMinute("&amp;$E$17&amp;")="&amp;G264&amp;"))", "Bar", "", "Close", "5", "0", "", "", "","FALSE","T"))</f>
        <v/>
      </c>
      <c r="X264" s="115" t="str">
        <f>IF(O264=1,"",RTD("cqg.rtd",,"StudyData", "(Vol("&amp;$E$18&amp;")when  (LocalYear("&amp;$E$18&amp;")="&amp;$D$7&amp;" AND LocalMonth("&amp;$E$18&amp;")="&amp;$C$7&amp;" AND LocalDay("&amp;$E$18&amp;")="&amp;$B$7&amp;" AND LocalHour("&amp;$E$18&amp;")="&amp;F264&amp;" AND LocalMinute("&amp;$E$18&amp;")="&amp;G264&amp;"))", "Bar", "", "Close", "5", "0", "", "", "","FALSE","T"))</f>
        <v/>
      </c>
      <c r="Y264" s="115" t="str">
        <f>IF(O264=1,"",RTD("cqg.rtd",,"StudyData", "(Vol("&amp;$E$19&amp;")when  (LocalYear("&amp;$E$19&amp;")="&amp;$D$8&amp;" AND LocalMonth("&amp;$E$19&amp;")="&amp;$C$8&amp;" AND LocalDay("&amp;$E$19&amp;")="&amp;$B$8&amp;" AND LocalHour("&amp;$E$19&amp;")="&amp;F264&amp;" AND LocalMinute("&amp;$E$19&amp;")="&amp;G264&amp;"))", "Bar", "", "Close", "5", "0", "", "", "","FALSE","T"))</f>
        <v/>
      </c>
      <c r="Z264" s="115" t="str">
        <f>IF(O264=1,"",RTD("cqg.rtd",,"StudyData", "(Vol("&amp;$E$20&amp;")when  (LocalYear("&amp;$E$20&amp;")="&amp;$D$9&amp;" AND LocalMonth("&amp;$E$20&amp;")="&amp;$C$9&amp;" AND LocalDay("&amp;$E$20&amp;")="&amp;$B$9&amp;" AND LocalHour("&amp;$E$20&amp;")="&amp;F264&amp;" AND LocalMinute("&amp;$E$20&amp;")="&amp;G264&amp;"))", "Bar", "", "Close", "5", "0", "", "", "","FALSE","T"))</f>
        <v/>
      </c>
      <c r="AA264" s="115" t="str">
        <f>IF(O264=1,"",RTD("cqg.rtd",,"StudyData", "(Vol("&amp;$E$21&amp;")when  (LocalYear("&amp;$E$21&amp;")="&amp;$D$10&amp;" AND LocalMonth("&amp;$E$21&amp;")="&amp;$C$10&amp;" AND LocalDay("&amp;$E$21&amp;")="&amp;$B$10&amp;" AND LocalHour("&amp;$E$21&amp;")="&amp;F264&amp;" AND LocalMinute("&amp;$E$21&amp;")="&amp;G264&amp;"))", "Bar", "", "Close", "5", "0", "", "", "","FALSE","T"))</f>
        <v/>
      </c>
      <c r="AB264" s="115" t="str">
        <f>IF(O264=1,"",RTD("cqg.rtd",,"StudyData", "(Vol("&amp;$E$21&amp;")when  (LocalYear("&amp;$E$21&amp;")="&amp;$D$11&amp;" AND LocalMonth("&amp;$E$21&amp;")="&amp;$C$11&amp;" AND LocalDay("&amp;$E$21&amp;")="&amp;$B$11&amp;" AND LocalHour("&amp;$E$21&amp;")="&amp;F264&amp;" AND LocalMinute("&amp;$E$21&amp;")="&amp;G264&amp;"))", "Bar", "", "Close", "5", "0", "", "", "","FALSE","T"))</f>
        <v/>
      </c>
      <c r="AC264" s="116" t="str">
        <f t="shared" si="37"/>
        <v/>
      </c>
      <c r="AE264" s="115" t="str">
        <f ca="1">IF($R264=1,SUM($S$1:S264),"")</f>
        <v/>
      </c>
      <c r="AF264" s="115" t="str">
        <f ca="1">IF($R264=1,SUM($T$1:T264),"")</f>
        <v/>
      </c>
      <c r="AG264" s="115" t="str">
        <f ca="1">IF($R264=1,SUM($U$1:U264),"")</f>
        <v/>
      </c>
      <c r="AH264" s="115" t="str">
        <f ca="1">IF($R264=1,SUM($V$1:V264),"")</f>
        <v/>
      </c>
      <c r="AI264" s="115" t="str">
        <f ca="1">IF($R264=1,SUM($W$1:W264),"")</f>
        <v/>
      </c>
      <c r="AJ264" s="115" t="str">
        <f ca="1">IF($R264=1,SUM($X$1:X264),"")</f>
        <v/>
      </c>
      <c r="AK264" s="115" t="str">
        <f ca="1">IF($R264=1,SUM($Y$1:Y264),"")</f>
        <v/>
      </c>
      <c r="AL264" s="115" t="str">
        <f ca="1">IF($R264=1,SUM($Z$1:Z264),"")</f>
        <v/>
      </c>
      <c r="AM264" s="115" t="str">
        <f ca="1">IF($R264=1,SUM($AA$1:AA264),"")</f>
        <v/>
      </c>
      <c r="AN264" s="115" t="str">
        <f ca="1">IF($R264=1,SUM($AB$1:AB264),"")</f>
        <v/>
      </c>
      <c r="AO264" s="115" t="str">
        <f ca="1">IF($R264=1,SUM($AC$1:AC264),"")</f>
        <v/>
      </c>
      <c r="AQ264" s="120" t="str">
        <f t="shared" si="42"/>
        <v>29:15</v>
      </c>
    </row>
    <row r="265" spans="6:43" x14ac:dyDescent="0.3">
      <c r="F265" s="115">
        <f t="shared" si="43"/>
        <v>29</v>
      </c>
      <c r="G265" s="117">
        <f t="shared" si="38"/>
        <v>20</v>
      </c>
      <c r="H265" s="118">
        <f t="shared" si="39"/>
        <v>1.2222222222222221</v>
      </c>
      <c r="K265" s="116" t="str">
        <f xml:space="preserve"> IF(O265=1,"",RTD("cqg.rtd",,"StudyData",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/>
      </c>
      <c r="L265" s="116" t="e">
        <f>IF(K265="",NA(),RTD("cqg.rtd",,"StudyData", "(Vol("&amp;$E$12&amp;")when  (LocalYear("&amp;$E$12&amp;")="&amp;$D$1&amp;" AND LocalMonth("&amp;$E$12&amp;")="&amp;$C$1&amp;" AND LocalDay("&amp;$E$12&amp;")="&amp;$B$1&amp;" AND LocalHour("&amp;$E$12&amp;")="&amp;F265&amp;" AND LocalMinute("&amp;$E$12&amp;")="&amp;G265&amp;"))", "Bar", "", "Close", "5", "0", "", "", "","FALSE","T"))</f>
        <v>#N/A</v>
      </c>
      <c r="O265" s="115">
        <f t="shared" si="40"/>
        <v>1</v>
      </c>
      <c r="R265" s="115">
        <f t="shared" ca="1" si="41"/>
        <v>1.2289999999999748</v>
      </c>
      <c r="S265" s="115" t="str">
        <f>IF(O265=1,"",RTD("cqg.rtd",,"StudyData", "(Vol("&amp;$E$13&amp;")when  (LocalYear("&amp;$E$13&amp;")="&amp;$D$2&amp;" AND LocalMonth("&amp;$E$13&amp;")="&amp;$C$2&amp;" AND LocalDay("&amp;$E$13&amp;")="&amp;$B$2&amp;" AND LocalHour("&amp;$E$13&amp;")="&amp;F265&amp;" AND LocalMinute("&amp;$E$13&amp;")="&amp;G265&amp;"))", "Bar", "", "Close", "5", "0", "", "", "","FALSE","T"))</f>
        <v/>
      </c>
      <c r="T265" s="115" t="str">
        <f>IF(O265=1,"",RTD("cqg.rtd",,"StudyData", "(Vol("&amp;$E$14&amp;")when  (LocalYear("&amp;$E$14&amp;")="&amp;$D$3&amp;" AND LocalMonth("&amp;$E$14&amp;")="&amp;$C$3&amp;" AND LocalDay("&amp;$E$14&amp;")="&amp;$B$3&amp;" AND LocalHour("&amp;$E$14&amp;")="&amp;F265&amp;" AND LocalMinute("&amp;$E$14&amp;")="&amp;G265&amp;"))", "Bar", "", "Close", "5", "0", "", "", "","FALSE","T"))</f>
        <v/>
      </c>
      <c r="U265" s="115" t="str">
        <f>IF(O265=1,"",RTD("cqg.rtd",,"StudyData", "(Vol("&amp;$E$15&amp;")when  (LocalYear("&amp;$E$15&amp;")="&amp;$D$4&amp;" AND LocalMonth("&amp;$E$15&amp;")="&amp;$C$4&amp;" AND LocalDay("&amp;$E$15&amp;")="&amp;$B$4&amp;" AND LocalHour("&amp;$E$15&amp;")="&amp;F265&amp;" AND LocalMinute("&amp;$E$15&amp;")="&amp;G265&amp;"))", "Bar", "", "Close", "5", "0", "", "", "","FALSE","T"))</f>
        <v/>
      </c>
      <c r="V265" s="115" t="str">
        <f>IF(O265=1,"",RTD("cqg.rtd",,"StudyData", "(Vol("&amp;$E$16&amp;")when  (LocalYear("&amp;$E$16&amp;")="&amp;$D$5&amp;" AND LocalMonth("&amp;$E$16&amp;")="&amp;$C$5&amp;" AND LocalDay("&amp;$E$16&amp;")="&amp;$B$5&amp;" AND LocalHour("&amp;$E$16&amp;")="&amp;F265&amp;" AND LocalMinute("&amp;$E$16&amp;")="&amp;G265&amp;"))", "Bar", "", "Close", "5", "0", "", "", "","FALSE","T"))</f>
        <v/>
      </c>
      <c r="W265" s="115" t="str">
        <f>IF(O265=1,"",RTD("cqg.rtd",,"StudyData", "(Vol("&amp;$E$17&amp;")when  (LocalYear("&amp;$E$17&amp;")="&amp;$D$6&amp;" AND LocalMonth("&amp;$E$17&amp;")="&amp;$C$6&amp;" AND LocalDay("&amp;$E$17&amp;")="&amp;$B$6&amp;" AND LocalHour("&amp;$E$17&amp;")="&amp;F265&amp;" AND LocalMinute("&amp;$E$17&amp;")="&amp;G265&amp;"))", "Bar", "", "Close", "5", "0", "", "", "","FALSE","T"))</f>
        <v/>
      </c>
      <c r="X265" s="115" t="str">
        <f>IF(O265=1,"",RTD("cqg.rtd",,"StudyData", "(Vol("&amp;$E$18&amp;")when  (LocalYear("&amp;$E$18&amp;")="&amp;$D$7&amp;" AND LocalMonth("&amp;$E$18&amp;")="&amp;$C$7&amp;" AND LocalDay("&amp;$E$18&amp;")="&amp;$B$7&amp;" AND LocalHour("&amp;$E$18&amp;")="&amp;F265&amp;" AND LocalMinute("&amp;$E$18&amp;")="&amp;G265&amp;"))", "Bar", "", "Close", "5", "0", "", "", "","FALSE","T"))</f>
        <v/>
      </c>
      <c r="Y265" s="115" t="str">
        <f>IF(O265=1,"",RTD("cqg.rtd",,"StudyData", "(Vol("&amp;$E$19&amp;")when  (LocalYear("&amp;$E$19&amp;")="&amp;$D$8&amp;" AND LocalMonth("&amp;$E$19&amp;")="&amp;$C$8&amp;" AND LocalDay("&amp;$E$19&amp;")="&amp;$B$8&amp;" AND LocalHour("&amp;$E$19&amp;")="&amp;F265&amp;" AND LocalMinute("&amp;$E$19&amp;")="&amp;G265&amp;"))", "Bar", "", "Close", "5", "0", "", "", "","FALSE","T"))</f>
        <v/>
      </c>
      <c r="Z265" s="115" t="str">
        <f>IF(O265=1,"",RTD("cqg.rtd",,"StudyData", "(Vol("&amp;$E$20&amp;")when  (LocalYear("&amp;$E$20&amp;")="&amp;$D$9&amp;" AND LocalMonth("&amp;$E$20&amp;")="&amp;$C$9&amp;" AND LocalDay("&amp;$E$20&amp;")="&amp;$B$9&amp;" AND LocalHour("&amp;$E$20&amp;")="&amp;F265&amp;" AND LocalMinute("&amp;$E$20&amp;")="&amp;G265&amp;"))", "Bar", "", "Close", "5", "0", "", "", "","FALSE","T"))</f>
        <v/>
      </c>
      <c r="AA265" s="115" t="str">
        <f>IF(O265=1,"",RTD("cqg.rtd",,"StudyData", "(Vol("&amp;$E$21&amp;")when  (LocalYear("&amp;$E$21&amp;")="&amp;$D$10&amp;" AND LocalMonth("&amp;$E$21&amp;")="&amp;$C$10&amp;" AND LocalDay("&amp;$E$21&amp;")="&amp;$B$10&amp;" AND LocalHour("&amp;$E$21&amp;")="&amp;F265&amp;" AND LocalMinute("&amp;$E$21&amp;")="&amp;G265&amp;"))", "Bar", "", "Close", "5", "0", "", "", "","FALSE","T"))</f>
        <v/>
      </c>
      <c r="AB265" s="115" t="str">
        <f>IF(O265=1,"",RTD("cqg.rtd",,"StudyData", "(Vol("&amp;$E$21&amp;")when  (LocalYear("&amp;$E$21&amp;")="&amp;$D$11&amp;" AND LocalMonth("&amp;$E$21&amp;")="&amp;$C$11&amp;" AND LocalDay("&amp;$E$21&amp;")="&amp;$B$11&amp;" AND LocalHour("&amp;$E$21&amp;")="&amp;F265&amp;" AND LocalMinute("&amp;$E$21&amp;")="&amp;G265&amp;"))", "Bar", "", "Close", "5", "0", "", "", "","FALSE","T"))</f>
        <v/>
      </c>
      <c r="AC265" s="116" t="str">
        <f t="shared" si="37"/>
        <v/>
      </c>
      <c r="AE265" s="115" t="str">
        <f ca="1">IF($R265=1,SUM($S$1:S265),"")</f>
        <v/>
      </c>
      <c r="AF265" s="115" t="str">
        <f ca="1">IF($R265=1,SUM($T$1:T265),"")</f>
        <v/>
      </c>
      <c r="AG265" s="115" t="str">
        <f ca="1">IF($R265=1,SUM($U$1:U265),"")</f>
        <v/>
      </c>
      <c r="AH265" s="115" t="str">
        <f ca="1">IF($R265=1,SUM($V$1:V265),"")</f>
        <v/>
      </c>
      <c r="AI265" s="115" t="str">
        <f ca="1">IF($R265=1,SUM($W$1:W265),"")</f>
        <v/>
      </c>
      <c r="AJ265" s="115" t="str">
        <f ca="1">IF($R265=1,SUM($X$1:X265),"")</f>
        <v/>
      </c>
      <c r="AK265" s="115" t="str">
        <f ca="1">IF($R265=1,SUM($Y$1:Y265),"")</f>
        <v/>
      </c>
      <c r="AL265" s="115" t="str">
        <f ca="1">IF($R265=1,SUM($Z$1:Z265),"")</f>
        <v/>
      </c>
      <c r="AM265" s="115" t="str">
        <f ca="1">IF($R265=1,SUM($AA$1:AA265),"")</f>
        <v/>
      </c>
      <c r="AN265" s="115" t="str">
        <f ca="1">IF($R265=1,SUM($AB$1:AB265),"")</f>
        <v/>
      </c>
      <c r="AO265" s="115" t="str">
        <f ca="1">IF($R265=1,SUM($AC$1:AC265),"")</f>
        <v/>
      </c>
      <c r="AQ265" s="120" t="str">
        <f t="shared" si="42"/>
        <v>29:20</v>
      </c>
    </row>
    <row r="266" spans="6:43" x14ac:dyDescent="0.3">
      <c r="F266" s="115">
        <f t="shared" si="43"/>
        <v>29</v>
      </c>
      <c r="G266" s="117">
        <f t="shared" si="38"/>
        <v>25</v>
      </c>
      <c r="H266" s="118">
        <f t="shared" si="39"/>
        <v>1.2256944444444444</v>
      </c>
      <c r="K266" s="116" t="str">
        <f xml:space="preserve"> IF(O266=1,"",RTD("cqg.rtd",,"StudyData",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/>
      </c>
      <c r="L266" s="116" t="e">
        <f>IF(K266="",NA(),RTD("cqg.rtd",,"StudyData", "(Vol("&amp;$E$12&amp;")when  (LocalYear("&amp;$E$12&amp;")="&amp;$D$1&amp;" AND LocalMonth("&amp;$E$12&amp;")="&amp;$C$1&amp;" AND LocalDay("&amp;$E$12&amp;")="&amp;$B$1&amp;" AND LocalHour("&amp;$E$12&amp;")="&amp;F266&amp;" AND LocalMinute("&amp;$E$12&amp;")="&amp;G266&amp;"))", "Bar", "", "Close", "5", "0", "", "", "","FALSE","T"))</f>
        <v>#N/A</v>
      </c>
      <c r="O266" s="115">
        <f t="shared" si="40"/>
        <v>1</v>
      </c>
      <c r="R266" s="115">
        <f t="shared" ca="1" si="41"/>
        <v>1.2299999999999747</v>
      </c>
      <c r="S266" s="115" t="str">
        <f>IF(O266=1,"",RTD("cqg.rtd",,"StudyData", "(Vol("&amp;$E$13&amp;")when  (LocalYear("&amp;$E$13&amp;")="&amp;$D$2&amp;" AND LocalMonth("&amp;$E$13&amp;")="&amp;$C$2&amp;" AND LocalDay("&amp;$E$13&amp;")="&amp;$B$2&amp;" AND LocalHour("&amp;$E$13&amp;")="&amp;F266&amp;" AND LocalMinute("&amp;$E$13&amp;")="&amp;G266&amp;"))", "Bar", "", "Close", "5", "0", "", "", "","FALSE","T"))</f>
        <v/>
      </c>
      <c r="T266" s="115" t="str">
        <f>IF(O266=1,"",RTD("cqg.rtd",,"StudyData", "(Vol("&amp;$E$14&amp;")when  (LocalYear("&amp;$E$14&amp;")="&amp;$D$3&amp;" AND LocalMonth("&amp;$E$14&amp;")="&amp;$C$3&amp;" AND LocalDay("&amp;$E$14&amp;")="&amp;$B$3&amp;" AND LocalHour("&amp;$E$14&amp;")="&amp;F266&amp;" AND LocalMinute("&amp;$E$14&amp;")="&amp;G266&amp;"))", "Bar", "", "Close", "5", "0", "", "", "","FALSE","T"))</f>
        <v/>
      </c>
      <c r="U266" s="115" t="str">
        <f>IF(O266=1,"",RTD("cqg.rtd",,"StudyData", "(Vol("&amp;$E$15&amp;")when  (LocalYear("&amp;$E$15&amp;")="&amp;$D$4&amp;" AND LocalMonth("&amp;$E$15&amp;")="&amp;$C$4&amp;" AND LocalDay("&amp;$E$15&amp;")="&amp;$B$4&amp;" AND LocalHour("&amp;$E$15&amp;")="&amp;F266&amp;" AND LocalMinute("&amp;$E$15&amp;")="&amp;G266&amp;"))", "Bar", "", "Close", "5", "0", "", "", "","FALSE","T"))</f>
        <v/>
      </c>
      <c r="V266" s="115" t="str">
        <f>IF(O266=1,"",RTD("cqg.rtd",,"StudyData", "(Vol("&amp;$E$16&amp;")when  (LocalYear("&amp;$E$16&amp;")="&amp;$D$5&amp;" AND LocalMonth("&amp;$E$16&amp;")="&amp;$C$5&amp;" AND LocalDay("&amp;$E$16&amp;")="&amp;$B$5&amp;" AND LocalHour("&amp;$E$16&amp;")="&amp;F266&amp;" AND LocalMinute("&amp;$E$16&amp;")="&amp;G266&amp;"))", "Bar", "", "Close", "5", "0", "", "", "","FALSE","T"))</f>
        <v/>
      </c>
      <c r="W266" s="115" t="str">
        <f>IF(O266=1,"",RTD("cqg.rtd",,"StudyData", "(Vol("&amp;$E$17&amp;")when  (LocalYear("&amp;$E$17&amp;")="&amp;$D$6&amp;" AND LocalMonth("&amp;$E$17&amp;")="&amp;$C$6&amp;" AND LocalDay("&amp;$E$17&amp;")="&amp;$B$6&amp;" AND LocalHour("&amp;$E$17&amp;")="&amp;F266&amp;" AND LocalMinute("&amp;$E$17&amp;")="&amp;G266&amp;"))", "Bar", "", "Close", "5", "0", "", "", "","FALSE","T"))</f>
        <v/>
      </c>
      <c r="X266" s="115" t="str">
        <f>IF(O266=1,"",RTD("cqg.rtd",,"StudyData", "(Vol("&amp;$E$18&amp;")when  (LocalYear("&amp;$E$18&amp;")="&amp;$D$7&amp;" AND LocalMonth("&amp;$E$18&amp;")="&amp;$C$7&amp;" AND LocalDay("&amp;$E$18&amp;")="&amp;$B$7&amp;" AND LocalHour("&amp;$E$18&amp;")="&amp;F266&amp;" AND LocalMinute("&amp;$E$18&amp;")="&amp;G266&amp;"))", "Bar", "", "Close", "5", "0", "", "", "","FALSE","T"))</f>
        <v/>
      </c>
      <c r="Y266" s="115" t="str">
        <f>IF(O266=1,"",RTD("cqg.rtd",,"StudyData", "(Vol("&amp;$E$19&amp;")when  (LocalYear("&amp;$E$19&amp;")="&amp;$D$8&amp;" AND LocalMonth("&amp;$E$19&amp;")="&amp;$C$8&amp;" AND LocalDay("&amp;$E$19&amp;")="&amp;$B$8&amp;" AND LocalHour("&amp;$E$19&amp;")="&amp;F266&amp;" AND LocalMinute("&amp;$E$19&amp;")="&amp;G266&amp;"))", "Bar", "", "Close", "5", "0", "", "", "","FALSE","T"))</f>
        <v/>
      </c>
      <c r="Z266" s="115" t="str">
        <f>IF(O266=1,"",RTD("cqg.rtd",,"StudyData", "(Vol("&amp;$E$20&amp;")when  (LocalYear("&amp;$E$20&amp;")="&amp;$D$9&amp;" AND LocalMonth("&amp;$E$20&amp;")="&amp;$C$9&amp;" AND LocalDay("&amp;$E$20&amp;")="&amp;$B$9&amp;" AND LocalHour("&amp;$E$20&amp;")="&amp;F266&amp;" AND LocalMinute("&amp;$E$20&amp;")="&amp;G266&amp;"))", "Bar", "", "Close", "5", "0", "", "", "","FALSE","T"))</f>
        <v/>
      </c>
      <c r="AA266" s="115" t="str">
        <f>IF(O266=1,"",RTD("cqg.rtd",,"StudyData", "(Vol("&amp;$E$21&amp;")when  (LocalYear("&amp;$E$21&amp;")="&amp;$D$10&amp;" AND LocalMonth("&amp;$E$21&amp;")="&amp;$C$10&amp;" AND LocalDay("&amp;$E$21&amp;")="&amp;$B$10&amp;" AND LocalHour("&amp;$E$21&amp;")="&amp;F266&amp;" AND LocalMinute("&amp;$E$21&amp;")="&amp;G266&amp;"))", "Bar", "", "Close", "5", "0", "", "", "","FALSE","T"))</f>
        <v/>
      </c>
      <c r="AB266" s="115" t="str">
        <f>IF(O266=1,"",RTD("cqg.rtd",,"StudyData", "(Vol("&amp;$E$21&amp;")when  (LocalYear("&amp;$E$21&amp;")="&amp;$D$11&amp;" AND LocalMonth("&amp;$E$21&amp;")="&amp;$C$11&amp;" AND LocalDay("&amp;$E$21&amp;")="&amp;$B$11&amp;" AND LocalHour("&amp;$E$21&amp;")="&amp;F266&amp;" AND LocalMinute("&amp;$E$21&amp;")="&amp;G266&amp;"))", "Bar", "", "Close", "5", "0", "", "", "","FALSE","T"))</f>
        <v/>
      </c>
      <c r="AC266" s="116" t="str">
        <f t="shared" si="37"/>
        <v/>
      </c>
      <c r="AE266" s="115" t="str">
        <f ca="1">IF($R266=1,SUM($S$1:S266),"")</f>
        <v/>
      </c>
      <c r="AF266" s="115" t="str">
        <f ca="1">IF($R266=1,SUM($T$1:T266),"")</f>
        <v/>
      </c>
      <c r="AG266" s="115" t="str">
        <f ca="1">IF($R266=1,SUM($U$1:U266),"")</f>
        <v/>
      </c>
      <c r="AH266" s="115" t="str">
        <f ca="1">IF($R266=1,SUM($V$1:V266),"")</f>
        <v/>
      </c>
      <c r="AI266" s="115" t="str">
        <f ca="1">IF($R266=1,SUM($W$1:W266),"")</f>
        <v/>
      </c>
      <c r="AJ266" s="115" t="str">
        <f ca="1">IF($R266=1,SUM($X$1:X266),"")</f>
        <v/>
      </c>
      <c r="AK266" s="115" t="str">
        <f ca="1">IF($R266=1,SUM($Y$1:Y266),"")</f>
        <v/>
      </c>
      <c r="AL266" s="115" t="str">
        <f ca="1">IF($R266=1,SUM($Z$1:Z266),"")</f>
        <v/>
      </c>
      <c r="AM266" s="115" t="str">
        <f ca="1">IF($R266=1,SUM($AA$1:AA266),"")</f>
        <v/>
      </c>
      <c r="AN266" s="115" t="str">
        <f ca="1">IF($R266=1,SUM($AB$1:AB266),"")</f>
        <v/>
      </c>
      <c r="AO266" s="115" t="str">
        <f ca="1">IF($R266=1,SUM($AC$1:AC266),"")</f>
        <v/>
      </c>
      <c r="AQ266" s="120" t="str">
        <f t="shared" si="42"/>
        <v>29:25</v>
      </c>
    </row>
    <row r="267" spans="6:43" x14ac:dyDescent="0.3">
      <c r="F267" s="115">
        <f t="shared" si="43"/>
        <v>29</v>
      </c>
      <c r="G267" s="117">
        <f t="shared" si="38"/>
        <v>30</v>
      </c>
      <c r="H267" s="118">
        <f t="shared" si="39"/>
        <v>1.2291666666666667</v>
      </c>
      <c r="K267" s="116" t="str">
        <f xml:space="preserve"> IF(O267=1,"",RTD("cqg.rtd",,"StudyData",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/>
      </c>
      <c r="L267" s="116" t="e">
        <f>IF(K267="",NA(),RTD("cqg.rtd",,"StudyData", "(Vol("&amp;$E$12&amp;")when  (LocalYear("&amp;$E$12&amp;")="&amp;$D$1&amp;" AND LocalMonth("&amp;$E$12&amp;")="&amp;$C$1&amp;" AND LocalDay("&amp;$E$12&amp;")="&amp;$B$1&amp;" AND LocalHour("&amp;$E$12&amp;")="&amp;F267&amp;" AND LocalMinute("&amp;$E$12&amp;")="&amp;G267&amp;"))", "Bar", "", "Close", "5", "0", "", "", "","FALSE","T"))</f>
        <v>#N/A</v>
      </c>
      <c r="O267" s="115">
        <f t="shared" si="40"/>
        <v>1</v>
      </c>
      <c r="R267" s="115">
        <f t="shared" ca="1" si="41"/>
        <v>1.2309999999999746</v>
      </c>
      <c r="S267" s="115" t="str">
        <f>IF(O267=1,"",RTD("cqg.rtd",,"StudyData", "(Vol("&amp;$E$13&amp;")when  (LocalYear("&amp;$E$13&amp;")="&amp;$D$2&amp;" AND LocalMonth("&amp;$E$13&amp;")="&amp;$C$2&amp;" AND LocalDay("&amp;$E$13&amp;")="&amp;$B$2&amp;" AND LocalHour("&amp;$E$13&amp;")="&amp;F267&amp;" AND LocalMinute("&amp;$E$13&amp;")="&amp;G267&amp;"))", "Bar", "", "Close", "5", "0", "", "", "","FALSE","T"))</f>
        <v/>
      </c>
      <c r="T267" s="115" t="str">
        <f>IF(O267=1,"",RTD("cqg.rtd",,"StudyData", "(Vol("&amp;$E$14&amp;")when  (LocalYear("&amp;$E$14&amp;")="&amp;$D$3&amp;" AND LocalMonth("&amp;$E$14&amp;")="&amp;$C$3&amp;" AND LocalDay("&amp;$E$14&amp;")="&amp;$B$3&amp;" AND LocalHour("&amp;$E$14&amp;")="&amp;F267&amp;" AND LocalMinute("&amp;$E$14&amp;")="&amp;G267&amp;"))", "Bar", "", "Close", "5", "0", "", "", "","FALSE","T"))</f>
        <v/>
      </c>
      <c r="U267" s="115" t="str">
        <f>IF(O267=1,"",RTD("cqg.rtd",,"StudyData", "(Vol("&amp;$E$15&amp;")when  (LocalYear("&amp;$E$15&amp;")="&amp;$D$4&amp;" AND LocalMonth("&amp;$E$15&amp;")="&amp;$C$4&amp;" AND LocalDay("&amp;$E$15&amp;")="&amp;$B$4&amp;" AND LocalHour("&amp;$E$15&amp;")="&amp;F267&amp;" AND LocalMinute("&amp;$E$15&amp;")="&amp;G267&amp;"))", "Bar", "", "Close", "5", "0", "", "", "","FALSE","T"))</f>
        <v/>
      </c>
      <c r="V267" s="115" t="str">
        <f>IF(O267=1,"",RTD("cqg.rtd",,"StudyData", "(Vol("&amp;$E$16&amp;")when  (LocalYear("&amp;$E$16&amp;")="&amp;$D$5&amp;" AND LocalMonth("&amp;$E$16&amp;")="&amp;$C$5&amp;" AND LocalDay("&amp;$E$16&amp;")="&amp;$B$5&amp;" AND LocalHour("&amp;$E$16&amp;")="&amp;F267&amp;" AND LocalMinute("&amp;$E$16&amp;")="&amp;G267&amp;"))", "Bar", "", "Close", "5", "0", "", "", "","FALSE","T"))</f>
        <v/>
      </c>
      <c r="W267" s="115" t="str">
        <f>IF(O267=1,"",RTD("cqg.rtd",,"StudyData", "(Vol("&amp;$E$17&amp;")when  (LocalYear("&amp;$E$17&amp;")="&amp;$D$6&amp;" AND LocalMonth("&amp;$E$17&amp;")="&amp;$C$6&amp;" AND LocalDay("&amp;$E$17&amp;")="&amp;$B$6&amp;" AND LocalHour("&amp;$E$17&amp;")="&amp;F267&amp;" AND LocalMinute("&amp;$E$17&amp;")="&amp;G267&amp;"))", "Bar", "", "Close", "5", "0", "", "", "","FALSE","T"))</f>
        <v/>
      </c>
      <c r="X267" s="115" t="str">
        <f>IF(O267=1,"",RTD("cqg.rtd",,"StudyData", "(Vol("&amp;$E$18&amp;")when  (LocalYear("&amp;$E$18&amp;")="&amp;$D$7&amp;" AND LocalMonth("&amp;$E$18&amp;")="&amp;$C$7&amp;" AND LocalDay("&amp;$E$18&amp;")="&amp;$B$7&amp;" AND LocalHour("&amp;$E$18&amp;")="&amp;F267&amp;" AND LocalMinute("&amp;$E$18&amp;")="&amp;G267&amp;"))", "Bar", "", "Close", "5", "0", "", "", "","FALSE","T"))</f>
        <v/>
      </c>
      <c r="Y267" s="115" t="str">
        <f>IF(O267=1,"",RTD("cqg.rtd",,"StudyData", "(Vol("&amp;$E$19&amp;")when  (LocalYear("&amp;$E$19&amp;")="&amp;$D$8&amp;" AND LocalMonth("&amp;$E$19&amp;")="&amp;$C$8&amp;" AND LocalDay("&amp;$E$19&amp;")="&amp;$B$8&amp;" AND LocalHour("&amp;$E$19&amp;")="&amp;F267&amp;" AND LocalMinute("&amp;$E$19&amp;")="&amp;G267&amp;"))", "Bar", "", "Close", "5", "0", "", "", "","FALSE","T"))</f>
        <v/>
      </c>
      <c r="Z267" s="115" t="str">
        <f>IF(O267=1,"",RTD("cqg.rtd",,"StudyData", "(Vol("&amp;$E$20&amp;")when  (LocalYear("&amp;$E$20&amp;")="&amp;$D$9&amp;" AND LocalMonth("&amp;$E$20&amp;")="&amp;$C$9&amp;" AND LocalDay("&amp;$E$20&amp;")="&amp;$B$9&amp;" AND LocalHour("&amp;$E$20&amp;")="&amp;F267&amp;" AND LocalMinute("&amp;$E$20&amp;")="&amp;G267&amp;"))", "Bar", "", "Close", "5", "0", "", "", "","FALSE","T"))</f>
        <v/>
      </c>
      <c r="AA267" s="115" t="str">
        <f>IF(O267=1,"",RTD("cqg.rtd",,"StudyData", "(Vol("&amp;$E$21&amp;")when  (LocalYear("&amp;$E$21&amp;")="&amp;$D$10&amp;" AND LocalMonth("&amp;$E$21&amp;")="&amp;$C$10&amp;" AND LocalDay("&amp;$E$21&amp;")="&amp;$B$10&amp;" AND LocalHour("&amp;$E$21&amp;")="&amp;F267&amp;" AND LocalMinute("&amp;$E$21&amp;")="&amp;G267&amp;"))", "Bar", "", "Close", "5", "0", "", "", "","FALSE","T"))</f>
        <v/>
      </c>
      <c r="AB267" s="115" t="str">
        <f>IF(O267=1,"",RTD("cqg.rtd",,"StudyData", "(Vol("&amp;$E$21&amp;")when  (LocalYear("&amp;$E$21&amp;")="&amp;$D$11&amp;" AND LocalMonth("&amp;$E$21&amp;")="&amp;$C$11&amp;" AND LocalDay("&amp;$E$21&amp;")="&amp;$B$11&amp;" AND LocalHour("&amp;$E$21&amp;")="&amp;F267&amp;" AND LocalMinute("&amp;$E$21&amp;")="&amp;G267&amp;"))", "Bar", "", "Close", "5", "0", "", "", "","FALSE","T"))</f>
        <v/>
      </c>
      <c r="AC267" s="116" t="str">
        <f t="shared" si="37"/>
        <v/>
      </c>
      <c r="AE267" s="115" t="str">
        <f ca="1">IF($R267=1,SUM($S$1:S267),"")</f>
        <v/>
      </c>
      <c r="AF267" s="115" t="str">
        <f ca="1">IF($R267=1,SUM($T$1:T267),"")</f>
        <v/>
      </c>
      <c r="AG267" s="115" t="str">
        <f ca="1">IF($R267=1,SUM($U$1:U267),"")</f>
        <v/>
      </c>
      <c r="AH267" s="115" t="str">
        <f ca="1">IF($R267=1,SUM($V$1:V267),"")</f>
        <v/>
      </c>
      <c r="AI267" s="115" t="str">
        <f ca="1">IF($R267=1,SUM($W$1:W267),"")</f>
        <v/>
      </c>
      <c r="AJ267" s="115" t="str">
        <f ca="1">IF($R267=1,SUM($X$1:X267),"")</f>
        <v/>
      </c>
      <c r="AK267" s="115" t="str">
        <f ca="1">IF($R267=1,SUM($Y$1:Y267),"")</f>
        <v/>
      </c>
      <c r="AL267" s="115" t="str">
        <f ca="1">IF($R267=1,SUM($Z$1:Z267),"")</f>
        <v/>
      </c>
      <c r="AM267" s="115" t="str">
        <f ca="1">IF($R267=1,SUM($AA$1:AA267),"")</f>
        <v/>
      </c>
      <c r="AN267" s="115" t="str">
        <f ca="1">IF($R267=1,SUM($AB$1:AB267),"")</f>
        <v/>
      </c>
      <c r="AO267" s="115" t="str">
        <f ca="1">IF($R267=1,SUM($AC$1:AC267),"")</f>
        <v/>
      </c>
      <c r="AQ267" s="120" t="str">
        <f t="shared" si="42"/>
        <v>29:30</v>
      </c>
    </row>
    <row r="268" spans="6:43" x14ac:dyDescent="0.3">
      <c r="F268" s="115">
        <f t="shared" si="43"/>
        <v>29</v>
      </c>
      <c r="G268" s="117">
        <f t="shared" si="38"/>
        <v>35</v>
      </c>
      <c r="H268" s="118">
        <f t="shared" si="39"/>
        <v>1.2326388888888888</v>
      </c>
      <c r="K268" s="116" t="str">
        <f xml:space="preserve"> IF(O268=1,"",RTD("cqg.rtd",,"StudyData",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/>
      </c>
      <c r="L268" s="116" t="e">
        <f>IF(K268="",NA(),RTD("cqg.rtd",,"StudyData", "(Vol("&amp;$E$12&amp;")when  (LocalYear("&amp;$E$12&amp;")="&amp;$D$1&amp;" AND LocalMonth("&amp;$E$12&amp;")="&amp;$C$1&amp;" AND LocalDay("&amp;$E$12&amp;")="&amp;$B$1&amp;" AND LocalHour("&amp;$E$12&amp;")="&amp;F268&amp;" AND LocalMinute("&amp;$E$12&amp;")="&amp;G268&amp;"))", "Bar", "", "Close", "5", "0", "", "", "","FALSE","T"))</f>
        <v>#N/A</v>
      </c>
      <c r="O268" s="115">
        <f t="shared" si="40"/>
        <v>1</v>
      </c>
      <c r="R268" s="115">
        <f t="shared" ca="1" si="41"/>
        <v>1.2319999999999744</v>
      </c>
      <c r="S268" s="115" t="str">
        <f>IF(O268=1,"",RTD("cqg.rtd",,"StudyData", "(Vol("&amp;$E$13&amp;")when  (LocalYear("&amp;$E$13&amp;")="&amp;$D$2&amp;" AND LocalMonth("&amp;$E$13&amp;")="&amp;$C$2&amp;" AND LocalDay("&amp;$E$13&amp;")="&amp;$B$2&amp;" AND LocalHour("&amp;$E$13&amp;")="&amp;F268&amp;" AND LocalMinute("&amp;$E$13&amp;")="&amp;G268&amp;"))", "Bar", "", "Close", "5", "0", "", "", "","FALSE","T"))</f>
        <v/>
      </c>
      <c r="T268" s="115" t="str">
        <f>IF(O268=1,"",RTD("cqg.rtd",,"StudyData", "(Vol("&amp;$E$14&amp;")when  (LocalYear("&amp;$E$14&amp;")="&amp;$D$3&amp;" AND LocalMonth("&amp;$E$14&amp;")="&amp;$C$3&amp;" AND LocalDay("&amp;$E$14&amp;")="&amp;$B$3&amp;" AND LocalHour("&amp;$E$14&amp;")="&amp;F268&amp;" AND LocalMinute("&amp;$E$14&amp;")="&amp;G268&amp;"))", "Bar", "", "Close", "5", "0", "", "", "","FALSE","T"))</f>
        <v/>
      </c>
      <c r="U268" s="115" t="str">
        <f>IF(O268=1,"",RTD("cqg.rtd",,"StudyData", "(Vol("&amp;$E$15&amp;")when  (LocalYear("&amp;$E$15&amp;")="&amp;$D$4&amp;" AND LocalMonth("&amp;$E$15&amp;")="&amp;$C$4&amp;" AND LocalDay("&amp;$E$15&amp;")="&amp;$B$4&amp;" AND LocalHour("&amp;$E$15&amp;")="&amp;F268&amp;" AND LocalMinute("&amp;$E$15&amp;")="&amp;G268&amp;"))", "Bar", "", "Close", "5", "0", "", "", "","FALSE","T"))</f>
        <v/>
      </c>
      <c r="V268" s="115" t="str">
        <f>IF(O268=1,"",RTD("cqg.rtd",,"StudyData", "(Vol("&amp;$E$16&amp;")when  (LocalYear("&amp;$E$16&amp;")="&amp;$D$5&amp;" AND LocalMonth("&amp;$E$16&amp;")="&amp;$C$5&amp;" AND LocalDay("&amp;$E$16&amp;")="&amp;$B$5&amp;" AND LocalHour("&amp;$E$16&amp;")="&amp;F268&amp;" AND LocalMinute("&amp;$E$16&amp;")="&amp;G268&amp;"))", "Bar", "", "Close", "5", "0", "", "", "","FALSE","T"))</f>
        <v/>
      </c>
      <c r="W268" s="115" t="str">
        <f>IF(O268=1,"",RTD("cqg.rtd",,"StudyData", "(Vol("&amp;$E$17&amp;")when  (LocalYear("&amp;$E$17&amp;")="&amp;$D$6&amp;" AND LocalMonth("&amp;$E$17&amp;")="&amp;$C$6&amp;" AND LocalDay("&amp;$E$17&amp;")="&amp;$B$6&amp;" AND LocalHour("&amp;$E$17&amp;")="&amp;F268&amp;" AND LocalMinute("&amp;$E$17&amp;")="&amp;G268&amp;"))", "Bar", "", "Close", "5", "0", "", "", "","FALSE","T"))</f>
        <v/>
      </c>
      <c r="X268" s="115" t="str">
        <f>IF(O268=1,"",RTD("cqg.rtd",,"StudyData", "(Vol("&amp;$E$18&amp;")when  (LocalYear("&amp;$E$18&amp;")="&amp;$D$7&amp;" AND LocalMonth("&amp;$E$18&amp;")="&amp;$C$7&amp;" AND LocalDay("&amp;$E$18&amp;")="&amp;$B$7&amp;" AND LocalHour("&amp;$E$18&amp;")="&amp;F268&amp;" AND LocalMinute("&amp;$E$18&amp;")="&amp;G268&amp;"))", "Bar", "", "Close", "5", "0", "", "", "","FALSE","T"))</f>
        <v/>
      </c>
      <c r="Y268" s="115" t="str">
        <f>IF(O268=1,"",RTD("cqg.rtd",,"StudyData", "(Vol("&amp;$E$19&amp;")when  (LocalYear("&amp;$E$19&amp;")="&amp;$D$8&amp;" AND LocalMonth("&amp;$E$19&amp;")="&amp;$C$8&amp;" AND LocalDay("&amp;$E$19&amp;")="&amp;$B$8&amp;" AND LocalHour("&amp;$E$19&amp;")="&amp;F268&amp;" AND LocalMinute("&amp;$E$19&amp;")="&amp;G268&amp;"))", "Bar", "", "Close", "5", "0", "", "", "","FALSE","T"))</f>
        <v/>
      </c>
      <c r="Z268" s="115" t="str">
        <f>IF(O268=1,"",RTD("cqg.rtd",,"StudyData", "(Vol("&amp;$E$20&amp;")when  (LocalYear("&amp;$E$20&amp;")="&amp;$D$9&amp;" AND LocalMonth("&amp;$E$20&amp;")="&amp;$C$9&amp;" AND LocalDay("&amp;$E$20&amp;")="&amp;$B$9&amp;" AND LocalHour("&amp;$E$20&amp;")="&amp;F268&amp;" AND LocalMinute("&amp;$E$20&amp;")="&amp;G268&amp;"))", "Bar", "", "Close", "5", "0", "", "", "","FALSE","T"))</f>
        <v/>
      </c>
      <c r="AA268" s="115" t="str">
        <f>IF(O268=1,"",RTD("cqg.rtd",,"StudyData", "(Vol("&amp;$E$21&amp;")when  (LocalYear("&amp;$E$21&amp;")="&amp;$D$10&amp;" AND LocalMonth("&amp;$E$21&amp;")="&amp;$C$10&amp;" AND LocalDay("&amp;$E$21&amp;")="&amp;$B$10&amp;" AND LocalHour("&amp;$E$21&amp;")="&amp;F268&amp;" AND LocalMinute("&amp;$E$21&amp;")="&amp;G268&amp;"))", "Bar", "", "Close", "5", "0", "", "", "","FALSE","T"))</f>
        <v/>
      </c>
      <c r="AB268" s="115" t="str">
        <f>IF(O268=1,"",RTD("cqg.rtd",,"StudyData", "(Vol("&amp;$E$21&amp;")when  (LocalYear("&amp;$E$21&amp;")="&amp;$D$11&amp;" AND LocalMonth("&amp;$E$21&amp;")="&amp;$C$11&amp;" AND LocalDay("&amp;$E$21&amp;")="&amp;$B$11&amp;" AND LocalHour("&amp;$E$21&amp;")="&amp;F268&amp;" AND LocalMinute("&amp;$E$21&amp;")="&amp;G268&amp;"))", "Bar", "", "Close", "5", "0", "", "", "","FALSE","T"))</f>
        <v/>
      </c>
      <c r="AC268" s="116" t="str">
        <f t="shared" si="37"/>
        <v/>
      </c>
      <c r="AE268" s="115" t="str">
        <f ca="1">IF($R268=1,SUM($S$1:S268),"")</f>
        <v/>
      </c>
      <c r="AF268" s="115" t="str">
        <f ca="1">IF($R268=1,SUM($T$1:T268),"")</f>
        <v/>
      </c>
      <c r="AG268" s="115" t="str">
        <f ca="1">IF($R268=1,SUM($U$1:U268),"")</f>
        <v/>
      </c>
      <c r="AH268" s="115" t="str">
        <f ca="1">IF($R268=1,SUM($V$1:V268),"")</f>
        <v/>
      </c>
      <c r="AI268" s="115" t="str">
        <f ca="1">IF($R268=1,SUM($W$1:W268),"")</f>
        <v/>
      </c>
      <c r="AJ268" s="115" t="str">
        <f ca="1">IF($R268=1,SUM($X$1:X268),"")</f>
        <v/>
      </c>
      <c r="AK268" s="115" t="str">
        <f ca="1">IF($R268=1,SUM($Y$1:Y268),"")</f>
        <v/>
      </c>
      <c r="AL268" s="115" t="str">
        <f ca="1">IF($R268=1,SUM($Z$1:Z268),"")</f>
        <v/>
      </c>
      <c r="AM268" s="115" t="str">
        <f ca="1">IF($R268=1,SUM($AA$1:AA268),"")</f>
        <v/>
      </c>
      <c r="AN268" s="115" t="str">
        <f ca="1">IF($R268=1,SUM($AB$1:AB268),"")</f>
        <v/>
      </c>
      <c r="AO268" s="115" t="str">
        <f ca="1">IF($R268=1,SUM($AC$1:AC268),"")</f>
        <v/>
      </c>
      <c r="AQ268" s="120" t="str">
        <f t="shared" si="42"/>
        <v>29:35</v>
      </c>
    </row>
    <row r="269" spans="6:43" x14ac:dyDescent="0.3">
      <c r="F269" s="115">
        <f t="shared" si="43"/>
        <v>29</v>
      </c>
      <c r="G269" s="117">
        <f t="shared" si="38"/>
        <v>40</v>
      </c>
      <c r="H269" s="118">
        <f t="shared" si="39"/>
        <v>1.2361111111111112</v>
      </c>
      <c r="K269" s="116" t="str">
        <f xml:space="preserve"> IF(O269=1,"",RTD("cqg.rtd",,"StudyData",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/>
      </c>
      <c r="L269" s="116" t="e">
        <f>IF(K269="",NA(),RTD("cqg.rtd",,"StudyData", "(Vol("&amp;$E$12&amp;")when  (LocalYear("&amp;$E$12&amp;")="&amp;$D$1&amp;" AND LocalMonth("&amp;$E$12&amp;")="&amp;$C$1&amp;" AND LocalDay("&amp;$E$12&amp;")="&amp;$B$1&amp;" AND LocalHour("&amp;$E$12&amp;")="&amp;F269&amp;" AND LocalMinute("&amp;$E$12&amp;")="&amp;G269&amp;"))", "Bar", "", "Close", "5", "0", "", "", "","FALSE","T"))</f>
        <v>#N/A</v>
      </c>
      <c r="O269" s="115">
        <f t="shared" si="40"/>
        <v>1</v>
      </c>
      <c r="R269" s="115">
        <f t="shared" ca="1" si="41"/>
        <v>1.2329999999999743</v>
      </c>
      <c r="S269" s="115" t="str">
        <f>IF(O269=1,"",RTD("cqg.rtd",,"StudyData", "(Vol("&amp;$E$13&amp;")when  (LocalYear("&amp;$E$13&amp;")="&amp;$D$2&amp;" AND LocalMonth("&amp;$E$13&amp;")="&amp;$C$2&amp;" AND LocalDay("&amp;$E$13&amp;")="&amp;$B$2&amp;" AND LocalHour("&amp;$E$13&amp;")="&amp;F269&amp;" AND LocalMinute("&amp;$E$13&amp;")="&amp;G269&amp;"))", "Bar", "", "Close", "5", "0", "", "", "","FALSE","T"))</f>
        <v/>
      </c>
      <c r="T269" s="115" t="str">
        <f>IF(O269=1,"",RTD("cqg.rtd",,"StudyData", "(Vol("&amp;$E$14&amp;")when  (LocalYear("&amp;$E$14&amp;")="&amp;$D$3&amp;" AND LocalMonth("&amp;$E$14&amp;")="&amp;$C$3&amp;" AND LocalDay("&amp;$E$14&amp;")="&amp;$B$3&amp;" AND LocalHour("&amp;$E$14&amp;")="&amp;F269&amp;" AND LocalMinute("&amp;$E$14&amp;")="&amp;G269&amp;"))", "Bar", "", "Close", "5", "0", "", "", "","FALSE","T"))</f>
        <v/>
      </c>
      <c r="U269" s="115" t="str">
        <f>IF(O269=1,"",RTD("cqg.rtd",,"StudyData", "(Vol("&amp;$E$15&amp;")when  (LocalYear("&amp;$E$15&amp;")="&amp;$D$4&amp;" AND LocalMonth("&amp;$E$15&amp;")="&amp;$C$4&amp;" AND LocalDay("&amp;$E$15&amp;")="&amp;$B$4&amp;" AND LocalHour("&amp;$E$15&amp;")="&amp;F269&amp;" AND LocalMinute("&amp;$E$15&amp;")="&amp;G269&amp;"))", "Bar", "", "Close", "5", "0", "", "", "","FALSE","T"))</f>
        <v/>
      </c>
      <c r="V269" s="115" t="str">
        <f>IF(O269=1,"",RTD("cqg.rtd",,"StudyData", "(Vol("&amp;$E$16&amp;")when  (LocalYear("&amp;$E$16&amp;")="&amp;$D$5&amp;" AND LocalMonth("&amp;$E$16&amp;")="&amp;$C$5&amp;" AND LocalDay("&amp;$E$16&amp;")="&amp;$B$5&amp;" AND LocalHour("&amp;$E$16&amp;")="&amp;F269&amp;" AND LocalMinute("&amp;$E$16&amp;")="&amp;G269&amp;"))", "Bar", "", "Close", "5", "0", "", "", "","FALSE","T"))</f>
        <v/>
      </c>
      <c r="W269" s="115" t="str">
        <f>IF(O269=1,"",RTD("cqg.rtd",,"StudyData", "(Vol("&amp;$E$17&amp;")when  (LocalYear("&amp;$E$17&amp;")="&amp;$D$6&amp;" AND LocalMonth("&amp;$E$17&amp;")="&amp;$C$6&amp;" AND LocalDay("&amp;$E$17&amp;")="&amp;$B$6&amp;" AND LocalHour("&amp;$E$17&amp;")="&amp;F269&amp;" AND LocalMinute("&amp;$E$17&amp;")="&amp;G269&amp;"))", "Bar", "", "Close", "5", "0", "", "", "","FALSE","T"))</f>
        <v/>
      </c>
      <c r="X269" s="115" t="str">
        <f>IF(O269=1,"",RTD("cqg.rtd",,"StudyData", "(Vol("&amp;$E$18&amp;")when  (LocalYear("&amp;$E$18&amp;")="&amp;$D$7&amp;" AND LocalMonth("&amp;$E$18&amp;")="&amp;$C$7&amp;" AND LocalDay("&amp;$E$18&amp;")="&amp;$B$7&amp;" AND LocalHour("&amp;$E$18&amp;")="&amp;F269&amp;" AND LocalMinute("&amp;$E$18&amp;")="&amp;G269&amp;"))", "Bar", "", "Close", "5", "0", "", "", "","FALSE","T"))</f>
        <v/>
      </c>
      <c r="Y269" s="115" t="str">
        <f>IF(O269=1,"",RTD("cqg.rtd",,"StudyData", "(Vol("&amp;$E$19&amp;")when  (LocalYear("&amp;$E$19&amp;")="&amp;$D$8&amp;" AND LocalMonth("&amp;$E$19&amp;")="&amp;$C$8&amp;" AND LocalDay("&amp;$E$19&amp;")="&amp;$B$8&amp;" AND LocalHour("&amp;$E$19&amp;")="&amp;F269&amp;" AND LocalMinute("&amp;$E$19&amp;")="&amp;G269&amp;"))", "Bar", "", "Close", "5", "0", "", "", "","FALSE","T"))</f>
        <v/>
      </c>
      <c r="Z269" s="115" t="str">
        <f>IF(O269=1,"",RTD("cqg.rtd",,"StudyData", "(Vol("&amp;$E$20&amp;")when  (LocalYear("&amp;$E$20&amp;")="&amp;$D$9&amp;" AND LocalMonth("&amp;$E$20&amp;")="&amp;$C$9&amp;" AND LocalDay("&amp;$E$20&amp;")="&amp;$B$9&amp;" AND LocalHour("&amp;$E$20&amp;")="&amp;F269&amp;" AND LocalMinute("&amp;$E$20&amp;")="&amp;G269&amp;"))", "Bar", "", "Close", "5", "0", "", "", "","FALSE","T"))</f>
        <v/>
      </c>
      <c r="AA269" s="115" t="str">
        <f>IF(O269=1,"",RTD("cqg.rtd",,"StudyData", "(Vol("&amp;$E$21&amp;")when  (LocalYear("&amp;$E$21&amp;")="&amp;$D$10&amp;" AND LocalMonth("&amp;$E$21&amp;")="&amp;$C$10&amp;" AND LocalDay("&amp;$E$21&amp;")="&amp;$B$10&amp;" AND LocalHour("&amp;$E$21&amp;")="&amp;F269&amp;" AND LocalMinute("&amp;$E$21&amp;")="&amp;G269&amp;"))", "Bar", "", "Close", "5", "0", "", "", "","FALSE","T"))</f>
        <v/>
      </c>
      <c r="AB269" s="115" t="str">
        <f>IF(O269=1,"",RTD("cqg.rtd",,"StudyData", "(Vol("&amp;$E$21&amp;")when  (LocalYear("&amp;$E$21&amp;")="&amp;$D$11&amp;" AND LocalMonth("&amp;$E$21&amp;")="&amp;$C$11&amp;" AND LocalDay("&amp;$E$21&amp;")="&amp;$B$11&amp;" AND LocalHour("&amp;$E$21&amp;")="&amp;F269&amp;" AND LocalMinute("&amp;$E$21&amp;")="&amp;G269&amp;"))", "Bar", "", "Close", "5", "0", "", "", "","FALSE","T"))</f>
        <v/>
      </c>
      <c r="AC269" s="116" t="str">
        <f t="shared" si="37"/>
        <v/>
      </c>
      <c r="AE269" s="115" t="str">
        <f ca="1">IF($R269=1,SUM($S$1:S269),"")</f>
        <v/>
      </c>
      <c r="AF269" s="115" t="str">
        <f ca="1">IF($R269=1,SUM($T$1:T269),"")</f>
        <v/>
      </c>
      <c r="AG269" s="115" t="str">
        <f ca="1">IF($R269=1,SUM($U$1:U269),"")</f>
        <v/>
      </c>
      <c r="AH269" s="115" t="str">
        <f ca="1">IF($R269=1,SUM($V$1:V269),"")</f>
        <v/>
      </c>
      <c r="AI269" s="115" t="str">
        <f ca="1">IF($R269=1,SUM($W$1:W269),"")</f>
        <v/>
      </c>
      <c r="AJ269" s="115" t="str">
        <f ca="1">IF($R269=1,SUM($X$1:X269),"")</f>
        <v/>
      </c>
      <c r="AK269" s="115" t="str">
        <f ca="1">IF($R269=1,SUM($Y$1:Y269),"")</f>
        <v/>
      </c>
      <c r="AL269" s="115" t="str">
        <f ca="1">IF($R269=1,SUM($Z$1:Z269),"")</f>
        <v/>
      </c>
      <c r="AM269" s="115" t="str">
        <f ca="1">IF($R269=1,SUM($AA$1:AA269),"")</f>
        <v/>
      </c>
      <c r="AN269" s="115" t="str">
        <f ca="1">IF($R269=1,SUM($AB$1:AB269),"")</f>
        <v/>
      </c>
      <c r="AO269" s="115" t="str">
        <f ca="1">IF($R269=1,SUM($AC$1:AC269),"")</f>
        <v/>
      </c>
      <c r="AQ269" s="120" t="str">
        <f t="shared" si="42"/>
        <v>29:40</v>
      </c>
    </row>
    <row r="270" spans="6:43" x14ac:dyDescent="0.3">
      <c r="F270" s="115">
        <f t="shared" si="43"/>
        <v>29</v>
      </c>
      <c r="G270" s="117">
        <f t="shared" si="38"/>
        <v>45</v>
      </c>
      <c r="H270" s="118">
        <f t="shared" si="39"/>
        <v>1.2395833333333333</v>
      </c>
      <c r="K270" s="116" t="str">
        <f xml:space="preserve"> IF(O270=1,"",RTD("cqg.rtd",,"StudyData",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/>
      </c>
      <c r="L270" s="116" t="e">
        <f>IF(K270="",NA(),RTD("cqg.rtd",,"StudyData", "(Vol("&amp;$E$12&amp;")when  (LocalYear("&amp;$E$12&amp;")="&amp;$D$1&amp;" AND LocalMonth("&amp;$E$12&amp;")="&amp;$C$1&amp;" AND LocalDay("&amp;$E$12&amp;")="&amp;$B$1&amp;" AND LocalHour("&amp;$E$12&amp;")="&amp;F270&amp;" AND LocalMinute("&amp;$E$12&amp;")="&amp;G270&amp;"))", "Bar", "", "Close", "5", "0", "", "", "","FALSE","T"))</f>
        <v>#N/A</v>
      </c>
      <c r="O270" s="115">
        <f t="shared" si="40"/>
        <v>1</v>
      </c>
      <c r="R270" s="115">
        <f t="shared" ca="1" si="41"/>
        <v>1.2339999999999742</v>
      </c>
      <c r="S270" s="115" t="str">
        <f>IF(O270=1,"",RTD("cqg.rtd",,"StudyData", "(Vol("&amp;$E$13&amp;")when  (LocalYear("&amp;$E$13&amp;")="&amp;$D$2&amp;" AND LocalMonth("&amp;$E$13&amp;")="&amp;$C$2&amp;" AND LocalDay("&amp;$E$13&amp;")="&amp;$B$2&amp;" AND LocalHour("&amp;$E$13&amp;")="&amp;F270&amp;" AND LocalMinute("&amp;$E$13&amp;")="&amp;G270&amp;"))", "Bar", "", "Close", "5", "0", "", "", "","FALSE","T"))</f>
        <v/>
      </c>
      <c r="T270" s="115" t="str">
        <f>IF(O270=1,"",RTD("cqg.rtd",,"StudyData", "(Vol("&amp;$E$14&amp;")when  (LocalYear("&amp;$E$14&amp;")="&amp;$D$3&amp;" AND LocalMonth("&amp;$E$14&amp;")="&amp;$C$3&amp;" AND LocalDay("&amp;$E$14&amp;")="&amp;$B$3&amp;" AND LocalHour("&amp;$E$14&amp;")="&amp;F270&amp;" AND LocalMinute("&amp;$E$14&amp;")="&amp;G270&amp;"))", "Bar", "", "Close", "5", "0", "", "", "","FALSE","T"))</f>
        <v/>
      </c>
      <c r="U270" s="115" t="str">
        <f>IF(O270=1,"",RTD("cqg.rtd",,"StudyData", "(Vol("&amp;$E$15&amp;")when  (LocalYear("&amp;$E$15&amp;")="&amp;$D$4&amp;" AND LocalMonth("&amp;$E$15&amp;")="&amp;$C$4&amp;" AND LocalDay("&amp;$E$15&amp;")="&amp;$B$4&amp;" AND LocalHour("&amp;$E$15&amp;")="&amp;F270&amp;" AND LocalMinute("&amp;$E$15&amp;")="&amp;G270&amp;"))", "Bar", "", "Close", "5", "0", "", "", "","FALSE","T"))</f>
        <v/>
      </c>
      <c r="V270" s="115" t="str">
        <f>IF(O270=1,"",RTD("cqg.rtd",,"StudyData", "(Vol("&amp;$E$16&amp;")when  (LocalYear("&amp;$E$16&amp;")="&amp;$D$5&amp;" AND LocalMonth("&amp;$E$16&amp;")="&amp;$C$5&amp;" AND LocalDay("&amp;$E$16&amp;")="&amp;$B$5&amp;" AND LocalHour("&amp;$E$16&amp;")="&amp;F270&amp;" AND LocalMinute("&amp;$E$16&amp;")="&amp;G270&amp;"))", "Bar", "", "Close", "5", "0", "", "", "","FALSE","T"))</f>
        <v/>
      </c>
      <c r="W270" s="115" t="str">
        <f>IF(O270=1,"",RTD("cqg.rtd",,"StudyData", "(Vol("&amp;$E$17&amp;")when  (LocalYear("&amp;$E$17&amp;")="&amp;$D$6&amp;" AND LocalMonth("&amp;$E$17&amp;")="&amp;$C$6&amp;" AND LocalDay("&amp;$E$17&amp;")="&amp;$B$6&amp;" AND LocalHour("&amp;$E$17&amp;")="&amp;F270&amp;" AND LocalMinute("&amp;$E$17&amp;")="&amp;G270&amp;"))", "Bar", "", "Close", "5", "0", "", "", "","FALSE","T"))</f>
        <v/>
      </c>
      <c r="X270" s="115" t="str">
        <f>IF(O270=1,"",RTD("cqg.rtd",,"StudyData", "(Vol("&amp;$E$18&amp;")when  (LocalYear("&amp;$E$18&amp;")="&amp;$D$7&amp;" AND LocalMonth("&amp;$E$18&amp;")="&amp;$C$7&amp;" AND LocalDay("&amp;$E$18&amp;")="&amp;$B$7&amp;" AND LocalHour("&amp;$E$18&amp;")="&amp;F270&amp;" AND LocalMinute("&amp;$E$18&amp;")="&amp;G270&amp;"))", "Bar", "", "Close", "5", "0", "", "", "","FALSE","T"))</f>
        <v/>
      </c>
      <c r="Y270" s="115" t="str">
        <f>IF(O270=1,"",RTD("cqg.rtd",,"StudyData", "(Vol("&amp;$E$19&amp;")when  (LocalYear("&amp;$E$19&amp;")="&amp;$D$8&amp;" AND LocalMonth("&amp;$E$19&amp;")="&amp;$C$8&amp;" AND LocalDay("&amp;$E$19&amp;")="&amp;$B$8&amp;" AND LocalHour("&amp;$E$19&amp;")="&amp;F270&amp;" AND LocalMinute("&amp;$E$19&amp;")="&amp;G270&amp;"))", "Bar", "", "Close", "5", "0", "", "", "","FALSE","T"))</f>
        <v/>
      </c>
      <c r="Z270" s="115" t="str">
        <f>IF(O270=1,"",RTD("cqg.rtd",,"StudyData", "(Vol("&amp;$E$20&amp;")when  (LocalYear("&amp;$E$20&amp;")="&amp;$D$9&amp;" AND LocalMonth("&amp;$E$20&amp;")="&amp;$C$9&amp;" AND LocalDay("&amp;$E$20&amp;")="&amp;$B$9&amp;" AND LocalHour("&amp;$E$20&amp;")="&amp;F270&amp;" AND LocalMinute("&amp;$E$20&amp;")="&amp;G270&amp;"))", "Bar", "", "Close", "5", "0", "", "", "","FALSE","T"))</f>
        <v/>
      </c>
      <c r="AA270" s="115" t="str">
        <f>IF(O270=1,"",RTD("cqg.rtd",,"StudyData", "(Vol("&amp;$E$21&amp;")when  (LocalYear("&amp;$E$21&amp;")="&amp;$D$10&amp;" AND LocalMonth("&amp;$E$21&amp;")="&amp;$C$10&amp;" AND LocalDay("&amp;$E$21&amp;")="&amp;$B$10&amp;" AND LocalHour("&amp;$E$21&amp;")="&amp;F270&amp;" AND LocalMinute("&amp;$E$21&amp;")="&amp;G270&amp;"))", "Bar", "", "Close", "5", "0", "", "", "","FALSE","T"))</f>
        <v/>
      </c>
      <c r="AB270" s="115" t="str">
        <f>IF(O270=1,"",RTD("cqg.rtd",,"StudyData", "(Vol("&amp;$E$21&amp;")when  (LocalYear("&amp;$E$21&amp;")="&amp;$D$11&amp;" AND LocalMonth("&amp;$E$21&amp;")="&amp;$C$11&amp;" AND LocalDay("&amp;$E$21&amp;")="&amp;$B$11&amp;" AND LocalHour("&amp;$E$21&amp;")="&amp;F270&amp;" AND LocalMinute("&amp;$E$21&amp;")="&amp;G270&amp;"))", "Bar", "", "Close", "5", "0", "", "", "","FALSE","T"))</f>
        <v/>
      </c>
      <c r="AC270" s="116" t="str">
        <f t="shared" si="37"/>
        <v/>
      </c>
      <c r="AE270" s="115" t="str">
        <f ca="1">IF($R270=1,SUM($S$1:S270),"")</f>
        <v/>
      </c>
      <c r="AF270" s="115" t="str">
        <f ca="1">IF($R270=1,SUM($T$1:T270),"")</f>
        <v/>
      </c>
      <c r="AG270" s="115" t="str">
        <f ca="1">IF($R270=1,SUM($U$1:U270),"")</f>
        <v/>
      </c>
      <c r="AH270" s="115" t="str">
        <f ca="1">IF($R270=1,SUM($V$1:V270),"")</f>
        <v/>
      </c>
      <c r="AI270" s="115" t="str">
        <f ca="1">IF($R270=1,SUM($W$1:W270),"")</f>
        <v/>
      </c>
      <c r="AJ270" s="115" t="str">
        <f ca="1">IF($R270=1,SUM($X$1:X270),"")</f>
        <v/>
      </c>
      <c r="AK270" s="115" t="str">
        <f ca="1">IF($R270=1,SUM($Y$1:Y270),"")</f>
        <v/>
      </c>
      <c r="AL270" s="115" t="str">
        <f ca="1">IF($R270=1,SUM($Z$1:Z270),"")</f>
        <v/>
      </c>
      <c r="AM270" s="115" t="str">
        <f ca="1">IF($R270=1,SUM($AA$1:AA270),"")</f>
        <v/>
      </c>
      <c r="AN270" s="115" t="str">
        <f ca="1">IF($R270=1,SUM($AB$1:AB270),"")</f>
        <v/>
      </c>
      <c r="AO270" s="115" t="str">
        <f ca="1">IF($R270=1,SUM($AC$1:AC270),"")</f>
        <v/>
      </c>
      <c r="AQ270" s="120" t="str">
        <f t="shared" si="42"/>
        <v>29:45</v>
      </c>
    </row>
    <row r="271" spans="6:43" x14ac:dyDescent="0.3">
      <c r="F271" s="115">
        <f t="shared" si="43"/>
        <v>29</v>
      </c>
      <c r="G271" s="117">
        <f t="shared" si="38"/>
        <v>50</v>
      </c>
      <c r="H271" s="118">
        <f t="shared" si="39"/>
        <v>1.2430555555555556</v>
      </c>
      <c r="K271" s="116" t="str">
        <f xml:space="preserve"> IF(O271=1,"",RTD("cqg.rtd",,"StudyData",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/>
      </c>
      <c r="L271" s="116" t="e">
        <f>IF(K271="",NA(),RTD("cqg.rtd",,"StudyData", "(Vol("&amp;$E$12&amp;")when  (LocalYear("&amp;$E$12&amp;")="&amp;$D$1&amp;" AND LocalMonth("&amp;$E$12&amp;")="&amp;$C$1&amp;" AND LocalDay("&amp;$E$12&amp;")="&amp;$B$1&amp;" AND LocalHour("&amp;$E$12&amp;")="&amp;F271&amp;" AND LocalMinute("&amp;$E$12&amp;")="&amp;G271&amp;"))", "Bar", "", "Close", "5", "0", "", "", "","FALSE","T"))</f>
        <v>#N/A</v>
      </c>
      <c r="O271" s="115">
        <f t="shared" si="40"/>
        <v>1</v>
      </c>
      <c r="R271" s="115">
        <f t="shared" ca="1" si="41"/>
        <v>1.2349999999999741</v>
      </c>
      <c r="S271" s="115" t="str">
        <f>IF(O271=1,"",RTD("cqg.rtd",,"StudyData", "(Vol("&amp;$E$13&amp;")when  (LocalYear("&amp;$E$13&amp;")="&amp;$D$2&amp;" AND LocalMonth("&amp;$E$13&amp;")="&amp;$C$2&amp;" AND LocalDay("&amp;$E$13&amp;")="&amp;$B$2&amp;" AND LocalHour("&amp;$E$13&amp;")="&amp;F271&amp;" AND LocalMinute("&amp;$E$13&amp;")="&amp;G271&amp;"))", "Bar", "", "Close", "5", "0", "", "", "","FALSE","T"))</f>
        <v/>
      </c>
      <c r="T271" s="115" t="str">
        <f>IF(O271=1,"",RTD("cqg.rtd",,"StudyData", "(Vol("&amp;$E$14&amp;")when  (LocalYear("&amp;$E$14&amp;")="&amp;$D$3&amp;" AND LocalMonth("&amp;$E$14&amp;")="&amp;$C$3&amp;" AND LocalDay("&amp;$E$14&amp;")="&amp;$B$3&amp;" AND LocalHour("&amp;$E$14&amp;")="&amp;F271&amp;" AND LocalMinute("&amp;$E$14&amp;")="&amp;G271&amp;"))", "Bar", "", "Close", "5", "0", "", "", "","FALSE","T"))</f>
        <v/>
      </c>
      <c r="U271" s="115" t="str">
        <f>IF(O271=1,"",RTD("cqg.rtd",,"StudyData", "(Vol("&amp;$E$15&amp;")when  (LocalYear("&amp;$E$15&amp;")="&amp;$D$4&amp;" AND LocalMonth("&amp;$E$15&amp;")="&amp;$C$4&amp;" AND LocalDay("&amp;$E$15&amp;")="&amp;$B$4&amp;" AND LocalHour("&amp;$E$15&amp;")="&amp;F271&amp;" AND LocalMinute("&amp;$E$15&amp;")="&amp;G271&amp;"))", "Bar", "", "Close", "5", "0", "", "", "","FALSE","T"))</f>
        <v/>
      </c>
      <c r="V271" s="115" t="str">
        <f>IF(O271=1,"",RTD("cqg.rtd",,"StudyData", "(Vol("&amp;$E$16&amp;")when  (LocalYear("&amp;$E$16&amp;")="&amp;$D$5&amp;" AND LocalMonth("&amp;$E$16&amp;")="&amp;$C$5&amp;" AND LocalDay("&amp;$E$16&amp;")="&amp;$B$5&amp;" AND LocalHour("&amp;$E$16&amp;")="&amp;F271&amp;" AND LocalMinute("&amp;$E$16&amp;")="&amp;G271&amp;"))", "Bar", "", "Close", "5", "0", "", "", "","FALSE","T"))</f>
        <v/>
      </c>
      <c r="W271" s="115" t="str">
        <f>IF(O271=1,"",RTD("cqg.rtd",,"StudyData", "(Vol("&amp;$E$17&amp;")when  (LocalYear("&amp;$E$17&amp;")="&amp;$D$6&amp;" AND LocalMonth("&amp;$E$17&amp;")="&amp;$C$6&amp;" AND LocalDay("&amp;$E$17&amp;")="&amp;$B$6&amp;" AND LocalHour("&amp;$E$17&amp;")="&amp;F271&amp;" AND LocalMinute("&amp;$E$17&amp;")="&amp;G271&amp;"))", "Bar", "", "Close", "5", "0", "", "", "","FALSE","T"))</f>
        <v/>
      </c>
      <c r="X271" s="115" t="str">
        <f>IF(O271=1,"",RTD("cqg.rtd",,"StudyData", "(Vol("&amp;$E$18&amp;")when  (LocalYear("&amp;$E$18&amp;")="&amp;$D$7&amp;" AND LocalMonth("&amp;$E$18&amp;")="&amp;$C$7&amp;" AND LocalDay("&amp;$E$18&amp;")="&amp;$B$7&amp;" AND LocalHour("&amp;$E$18&amp;")="&amp;F271&amp;" AND LocalMinute("&amp;$E$18&amp;")="&amp;G271&amp;"))", "Bar", "", "Close", "5", "0", "", "", "","FALSE","T"))</f>
        <v/>
      </c>
      <c r="Y271" s="115" t="str">
        <f>IF(O271=1,"",RTD("cqg.rtd",,"StudyData", "(Vol("&amp;$E$19&amp;")when  (LocalYear("&amp;$E$19&amp;")="&amp;$D$8&amp;" AND LocalMonth("&amp;$E$19&amp;")="&amp;$C$8&amp;" AND LocalDay("&amp;$E$19&amp;")="&amp;$B$8&amp;" AND LocalHour("&amp;$E$19&amp;")="&amp;F271&amp;" AND LocalMinute("&amp;$E$19&amp;")="&amp;G271&amp;"))", "Bar", "", "Close", "5", "0", "", "", "","FALSE","T"))</f>
        <v/>
      </c>
      <c r="Z271" s="115" t="str">
        <f>IF(O271=1,"",RTD("cqg.rtd",,"StudyData", "(Vol("&amp;$E$20&amp;")when  (LocalYear("&amp;$E$20&amp;")="&amp;$D$9&amp;" AND LocalMonth("&amp;$E$20&amp;")="&amp;$C$9&amp;" AND LocalDay("&amp;$E$20&amp;")="&amp;$B$9&amp;" AND LocalHour("&amp;$E$20&amp;")="&amp;F271&amp;" AND LocalMinute("&amp;$E$20&amp;")="&amp;G271&amp;"))", "Bar", "", "Close", "5", "0", "", "", "","FALSE","T"))</f>
        <v/>
      </c>
      <c r="AA271" s="115" t="str">
        <f>IF(O271=1,"",RTD("cqg.rtd",,"StudyData", "(Vol("&amp;$E$21&amp;")when  (LocalYear("&amp;$E$21&amp;")="&amp;$D$10&amp;" AND LocalMonth("&amp;$E$21&amp;")="&amp;$C$10&amp;" AND LocalDay("&amp;$E$21&amp;")="&amp;$B$10&amp;" AND LocalHour("&amp;$E$21&amp;")="&amp;F271&amp;" AND LocalMinute("&amp;$E$21&amp;")="&amp;G271&amp;"))", "Bar", "", "Close", "5", "0", "", "", "","FALSE","T"))</f>
        <v/>
      </c>
      <c r="AB271" s="115" t="str">
        <f>IF(O271=1,"",RTD("cqg.rtd",,"StudyData", "(Vol("&amp;$E$21&amp;")when  (LocalYear("&amp;$E$21&amp;")="&amp;$D$11&amp;" AND LocalMonth("&amp;$E$21&amp;")="&amp;$C$11&amp;" AND LocalDay("&amp;$E$21&amp;")="&amp;$B$11&amp;" AND LocalHour("&amp;$E$21&amp;")="&amp;F271&amp;" AND LocalMinute("&amp;$E$21&amp;")="&amp;G271&amp;"))", "Bar", "", "Close", "5", "0", "", "", "","FALSE","T"))</f>
        <v/>
      </c>
      <c r="AC271" s="116" t="str">
        <f t="shared" si="37"/>
        <v/>
      </c>
      <c r="AE271" s="115" t="str">
        <f ca="1">IF($R271=1,SUM($S$1:S271),"")</f>
        <v/>
      </c>
      <c r="AF271" s="115" t="str">
        <f ca="1">IF($R271=1,SUM($T$1:T271),"")</f>
        <v/>
      </c>
      <c r="AG271" s="115" t="str">
        <f ca="1">IF($R271=1,SUM($U$1:U271),"")</f>
        <v/>
      </c>
      <c r="AH271" s="115" t="str">
        <f ca="1">IF($R271=1,SUM($V$1:V271),"")</f>
        <v/>
      </c>
      <c r="AI271" s="115" t="str">
        <f ca="1">IF($R271=1,SUM($W$1:W271),"")</f>
        <v/>
      </c>
      <c r="AJ271" s="115" t="str">
        <f ca="1">IF($R271=1,SUM($X$1:X271),"")</f>
        <v/>
      </c>
      <c r="AK271" s="115" t="str">
        <f ca="1">IF($R271=1,SUM($Y$1:Y271),"")</f>
        <v/>
      </c>
      <c r="AL271" s="115" t="str">
        <f ca="1">IF($R271=1,SUM($Z$1:Z271),"")</f>
        <v/>
      </c>
      <c r="AM271" s="115" t="str">
        <f ca="1">IF($R271=1,SUM($AA$1:AA271),"")</f>
        <v/>
      </c>
      <c r="AN271" s="115" t="str">
        <f ca="1">IF($R271=1,SUM($AB$1:AB271),"")</f>
        <v/>
      </c>
      <c r="AO271" s="115" t="str">
        <f ca="1">IF($R271=1,SUM($AC$1:AC271),"")</f>
        <v/>
      </c>
      <c r="AQ271" s="120" t="str">
        <f t="shared" si="42"/>
        <v>29:50</v>
      </c>
    </row>
    <row r="272" spans="6:43" x14ac:dyDescent="0.3">
      <c r="F272" s="115">
        <f t="shared" si="43"/>
        <v>29</v>
      </c>
      <c r="G272" s="117">
        <f t="shared" si="38"/>
        <v>55</v>
      </c>
      <c r="H272" s="118">
        <f t="shared" si="39"/>
        <v>1.2465277777777779</v>
      </c>
      <c r="K272" s="116" t="str">
        <f xml:space="preserve"> IF(O272=1,"",RTD("cqg.rtd",,"StudyData",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/>
      </c>
      <c r="L272" s="116" t="e">
        <f>IF(K272="",NA(),RTD("cqg.rtd",,"StudyData", "(Vol("&amp;$E$12&amp;")when  (LocalYear("&amp;$E$12&amp;")="&amp;$D$1&amp;" AND LocalMonth("&amp;$E$12&amp;")="&amp;$C$1&amp;" AND LocalDay("&amp;$E$12&amp;")="&amp;$B$1&amp;" AND LocalHour("&amp;$E$12&amp;")="&amp;F272&amp;" AND LocalMinute("&amp;$E$12&amp;")="&amp;G272&amp;"))", "Bar", "", "Close", "5", "0", "", "", "","FALSE","T"))</f>
        <v>#N/A</v>
      </c>
      <c r="O272" s="115">
        <f t="shared" si="40"/>
        <v>1</v>
      </c>
      <c r="R272" s="115">
        <f t="shared" ca="1" si="41"/>
        <v>1.235999999999974</v>
      </c>
      <c r="S272" s="115" t="str">
        <f>IF(O272=1,"",RTD("cqg.rtd",,"StudyData", "(Vol("&amp;$E$13&amp;")when  (LocalYear("&amp;$E$13&amp;")="&amp;$D$2&amp;" AND LocalMonth("&amp;$E$13&amp;")="&amp;$C$2&amp;" AND LocalDay("&amp;$E$13&amp;")="&amp;$B$2&amp;" AND LocalHour("&amp;$E$13&amp;")="&amp;F272&amp;" AND LocalMinute("&amp;$E$13&amp;")="&amp;G272&amp;"))", "Bar", "", "Close", "5", "0", "", "", "","FALSE","T"))</f>
        <v/>
      </c>
      <c r="T272" s="115" t="str">
        <f>IF(O272=1,"",RTD("cqg.rtd",,"StudyData", "(Vol("&amp;$E$14&amp;")when  (LocalYear("&amp;$E$14&amp;")="&amp;$D$3&amp;" AND LocalMonth("&amp;$E$14&amp;")="&amp;$C$3&amp;" AND LocalDay("&amp;$E$14&amp;")="&amp;$B$3&amp;" AND LocalHour("&amp;$E$14&amp;")="&amp;F272&amp;" AND LocalMinute("&amp;$E$14&amp;")="&amp;G272&amp;"))", "Bar", "", "Close", "5", "0", "", "", "","FALSE","T"))</f>
        <v/>
      </c>
      <c r="U272" s="115" t="str">
        <f>IF(O272=1,"",RTD("cqg.rtd",,"StudyData", "(Vol("&amp;$E$15&amp;")when  (LocalYear("&amp;$E$15&amp;")="&amp;$D$4&amp;" AND LocalMonth("&amp;$E$15&amp;")="&amp;$C$4&amp;" AND LocalDay("&amp;$E$15&amp;")="&amp;$B$4&amp;" AND LocalHour("&amp;$E$15&amp;")="&amp;F272&amp;" AND LocalMinute("&amp;$E$15&amp;")="&amp;G272&amp;"))", "Bar", "", "Close", "5", "0", "", "", "","FALSE","T"))</f>
        <v/>
      </c>
      <c r="V272" s="115" t="str">
        <f>IF(O272=1,"",RTD("cqg.rtd",,"StudyData", "(Vol("&amp;$E$16&amp;")when  (LocalYear("&amp;$E$16&amp;")="&amp;$D$5&amp;" AND LocalMonth("&amp;$E$16&amp;")="&amp;$C$5&amp;" AND LocalDay("&amp;$E$16&amp;")="&amp;$B$5&amp;" AND LocalHour("&amp;$E$16&amp;")="&amp;F272&amp;" AND LocalMinute("&amp;$E$16&amp;")="&amp;G272&amp;"))", "Bar", "", "Close", "5", "0", "", "", "","FALSE","T"))</f>
        <v/>
      </c>
      <c r="W272" s="115" t="str">
        <f>IF(O272=1,"",RTD("cqg.rtd",,"StudyData", "(Vol("&amp;$E$17&amp;")when  (LocalYear("&amp;$E$17&amp;")="&amp;$D$6&amp;" AND LocalMonth("&amp;$E$17&amp;")="&amp;$C$6&amp;" AND LocalDay("&amp;$E$17&amp;")="&amp;$B$6&amp;" AND LocalHour("&amp;$E$17&amp;")="&amp;F272&amp;" AND LocalMinute("&amp;$E$17&amp;")="&amp;G272&amp;"))", "Bar", "", "Close", "5", "0", "", "", "","FALSE","T"))</f>
        <v/>
      </c>
      <c r="X272" s="115" t="str">
        <f>IF(O272=1,"",RTD("cqg.rtd",,"StudyData", "(Vol("&amp;$E$18&amp;")when  (LocalYear("&amp;$E$18&amp;")="&amp;$D$7&amp;" AND LocalMonth("&amp;$E$18&amp;")="&amp;$C$7&amp;" AND LocalDay("&amp;$E$18&amp;")="&amp;$B$7&amp;" AND LocalHour("&amp;$E$18&amp;")="&amp;F272&amp;" AND LocalMinute("&amp;$E$18&amp;")="&amp;G272&amp;"))", "Bar", "", "Close", "5", "0", "", "", "","FALSE","T"))</f>
        <v/>
      </c>
      <c r="Y272" s="115" t="str">
        <f>IF(O272=1,"",RTD("cqg.rtd",,"StudyData", "(Vol("&amp;$E$19&amp;")when  (LocalYear("&amp;$E$19&amp;")="&amp;$D$8&amp;" AND LocalMonth("&amp;$E$19&amp;")="&amp;$C$8&amp;" AND LocalDay("&amp;$E$19&amp;")="&amp;$B$8&amp;" AND LocalHour("&amp;$E$19&amp;")="&amp;F272&amp;" AND LocalMinute("&amp;$E$19&amp;")="&amp;G272&amp;"))", "Bar", "", "Close", "5", "0", "", "", "","FALSE","T"))</f>
        <v/>
      </c>
      <c r="Z272" s="115" t="str">
        <f>IF(O272=1,"",RTD("cqg.rtd",,"StudyData", "(Vol("&amp;$E$20&amp;")when  (LocalYear("&amp;$E$20&amp;")="&amp;$D$9&amp;" AND LocalMonth("&amp;$E$20&amp;")="&amp;$C$9&amp;" AND LocalDay("&amp;$E$20&amp;")="&amp;$B$9&amp;" AND LocalHour("&amp;$E$20&amp;")="&amp;F272&amp;" AND LocalMinute("&amp;$E$20&amp;")="&amp;G272&amp;"))", "Bar", "", "Close", "5", "0", "", "", "","FALSE","T"))</f>
        <v/>
      </c>
      <c r="AA272" s="115" t="str">
        <f>IF(O272=1,"",RTD("cqg.rtd",,"StudyData", "(Vol("&amp;$E$21&amp;")when  (LocalYear("&amp;$E$21&amp;")="&amp;$D$10&amp;" AND LocalMonth("&amp;$E$21&amp;")="&amp;$C$10&amp;" AND LocalDay("&amp;$E$21&amp;")="&amp;$B$10&amp;" AND LocalHour("&amp;$E$21&amp;")="&amp;F272&amp;" AND LocalMinute("&amp;$E$21&amp;")="&amp;G272&amp;"))", "Bar", "", "Close", "5", "0", "", "", "","FALSE","T"))</f>
        <v/>
      </c>
      <c r="AB272" s="115" t="str">
        <f>IF(O272=1,"",RTD("cqg.rtd",,"StudyData", "(Vol("&amp;$E$21&amp;")when  (LocalYear("&amp;$E$21&amp;")="&amp;$D$11&amp;" AND LocalMonth("&amp;$E$21&amp;")="&amp;$C$11&amp;" AND LocalDay("&amp;$E$21&amp;")="&amp;$B$11&amp;" AND LocalHour("&amp;$E$21&amp;")="&amp;F272&amp;" AND LocalMinute("&amp;$E$21&amp;")="&amp;G272&amp;"))", "Bar", "", "Close", "5", "0", "", "", "","FALSE","T"))</f>
        <v/>
      </c>
      <c r="AC272" s="116" t="str">
        <f t="shared" si="37"/>
        <v/>
      </c>
      <c r="AE272" s="115" t="str">
        <f ca="1">IF($R272=1,SUM($S$1:S272),"")</f>
        <v/>
      </c>
      <c r="AF272" s="115" t="str">
        <f ca="1">IF($R272=1,SUM($T$1:T272),"")</f>
        <v/>
      </c>
      <c r="AG272" s="115" t="str">
        <f ca="1">IF($R272=1,SUM($U$1:U272),"")</f>
        <v/>
      </c>
      <c r="AH272" s="115" t="str">
        <f ca="1">IF($R272=1,SUM($V$1:V272),"")</f>
        <v/>
      </c>
      <c r="AI272" s="115" t="str">
        <f ca="1">IF($R272=1,SUM($W$1:W272),"")</f>
        <v/>
      </c>
      <c r="AJ272" s="115" t="str">
        <f ca="1">IF($R272=1,SUM($X$1:X272),"")</f>
        <v/>
      </c>
      <c r="AK272" s="115" t="str">
        <f ca="1">IF($R272=1,SUM($Y$1:Y272),"")</f>
        <v/>
      </c>
      <c r="AL272" s="115" t="str">
        <f ca="1">IF($R272=1,SUM($Z$1:Z272),"")</f>
        <v/>
      </c>
      <c r="AM272" s="115" t="str">
        <f ca="1">IF($R272=1,SUM($AA$1:AA272),"")</f>
        <v/>
      </c>
      <c r="AN272" s="115" t="str">
        <f ca="1">IF($R272=1,SUM($AB$1:AB272),"")</f>
        <v/>
      </c>
      <c r="AO272" s="115" t="str">
        <f ca="1">IF($R272=1,SUM($AC$1:AC272),"")</f>
        <v/>
      </c>
      <c r="AQ272" s="120" t="str">
        <f t="shared" si="42"/>
        <v>29:55</v>
      </c>
    </row>
    <row r="273" spans="6:43" x14ac:dyDescent="0.3">
      <c r="F273" s="115">
        <f t="shared" si="43"/>
        <v>30</v>
      </c>
      <c r="G273" s="117" t="str">
        <f t="shared" si="38"/>
        <v>00</v>
      </c>
      <c r="H273" s="118">
        <f t="shared" si="39"/>
        <v>1.25</v>
      </c>
      <c r="K273" s="116" t="str">
        <f xml:space="preserve"> IF(O273=1,"",RTD("cqg.rtd",,"StudyData",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/>
      </c>
      <c r="L273" s="116" t="e">
        <f>IF(K273="",NA(),RTD("cqg.rtd",,"StudyData", "(Vol("&amp;$E$12&amp;")when  (LocalYear("&amp;$E$12&amp;")="&amp;$D$1&amp;" AND LocalMonth("&amp;$E$12&amp;")="&amp;$C$1&amp;" AND LocalDay("&amp;$E$12&amp;")="&amp;$B$1&amp;" AND LocalHour("&amp;$E$12&amp;")="&amp;F273&amp;" AND LocalMinute("&amp;$E$12&amp;")="&amp;G273&amp;"))", "Bar", "", "Close", "5", "0", "", "", "","FALSE","T"))</f>
        <v>#N/A</v>
      </c>
      <c r="O273" s="115">
        <f t="shared" si="40"/>
        <v>1</v>
      </c>
      <c r="R273" s="115">
        <f t="shared" ca="1" si="41"/>
        <v>1.2369999999999739</v>
      </c>
      <c r="S273" s="115" t="str">
        <f>IF(O273=1,"",RTD("cqg.rtd",,"StudyData", "(Vol("&amp;$E$13&amp;")when  (LocalYear("&amp;$E$13&amp;")="&amp;$D$2&amp;" AND LocalMonth("&amp;$E$13&amp;")="&amp;$C$2&amp;" AND LocalDay("&amp;$E$13&amp;")="&amp;$B$2&amp;" AND LocalHour("&amp;$E$13&amp;")="&amp;F273&amp;" AND LocalMinute("&amp;$E$13&amp;")="&amp;G273&amp;"))", "Bar", "", "Close", "5", "0", "", "", "","FALSE","T"))</f>
        <v/>
      </c>
      <c r="T273" s="115" t="str">
        <f>IF(O273=1,"",RTD("cqg.rtd",,"StudyData", "(Vol("&amp;$E$14&amp;")when  (LocalYear("&amp;$E$14&amp;")="&amp;$D$3&amp;" AND LocalMonth("&amp;$E$14&amp;")="&amp;$C$3&amp;" AND LocalDay("&amp;$E$14&amp;")="&amp;$B$3&amp;" AND LocalHour("&amp;$E$14&amp;")="&amp;F273&amp;" AND LocalMinute("&amp;$E$14&amp;")="&amp;G273&amp;"))", "Bar", "", "Close", "5", "0", "", "", "","FALSE","T"))</f>
        <v/>
      </c>
      <c r="U273" s="115" t="str">
        <f>IF(O273=1,"",RTD("cqg.rtd",,"StudyData", "(Vol("&amp;$E$15&amp;")when  (LocalYear("&amp;$E$15&amp;")="&amp;$D$4&amp;" AND LocalMonth("&amp;$E$15&amp;")="&amp;$C$4&amp;" AND LocalDay("&amp;$E$15&amp;")="&amp;$B$4&amp;" AND LocalHour("&amp;$E$15&amp;")="&amp;F273&amp;" AND LocalMinute("&amp;$E$15&amp;")="&amp;G273&amp;"))", "Bar", "", "Close", "5", "0", "", "", "","FALSE","T"))</f>
        <v/>
      </c>
      <c r="V273" s="115" t="str">
        <f>IF(O273=1,"",RTD("cqg.rtd",,"StudyData", "(Vol("&amp;$E$16&amp;")when  (LocalYear("&amp;$E$16&amp;")="&amp;$D$5&amp;" AND LocalMonth("&amp;$E$16&amp;")="&amp;$C$5&amp;" AND LocalDay("&amp;$E$16&amp;")="&amp;$B$5&amp;" AND LocalHour("&amp;$E$16&amp;")="&amp;F273&amp;" AND LocalMinute("&amp;$E$16&amp;")="&amp;G273&amp;"))", "Bar", "", "Close", "5", "0", "", "", "","FALSE","T"))</f>
        <v/>
      </c>
      <c r="W273" s="115" t="str">
        <f>IF(O273=1,"",RTD("cqg.rtd",,"StudyData", "(Vol("&amp;$E$17&amp;")when  (LocalYear("&amp;$E$17&amp;")="&amp;$D$6&amp;" AND LocalMonth("&amp;$E$17&amp;")="&amp;$C$6&amp;" AND LocalDay("&amp;$E$17&amp;")="&amp;$B$6&amp;" AND LocalHour("&amp;$E$17&amp;")="&amp;F273&amp;" AND LocalMinute("&amp;$E$17&amp;")="&amp;G273&amp;"))", "Bar", "", "Close", "5", "0", "", "", "","FALSE","T"))</f>
        <v/>
      </c>
      <c r="X273" s="115" t="str">
        <f>IF(O273=1,"",RTD("cqg.rtd",,"StudyData", "(Vol("&amp;$E$18&amp;")when  (LocalYear("&amp;$E$18&amp;")="&amp;$D$7&amp;" AND LocalMonth("&amp;$E$18&amp;")="&amp;$C$7&amp;" AND LocalDay("&amp;$E$18&amp;")="&amp;$B$7&amp;" AND LocalHour("&amp;$E$18&amp;")="&amp;F273&amp;" AND LocalMinute("&amp;$E$18&amp;")="&amp;G273&amp;"))", "Bar", "", "Close", "5", "0", "", "", "","FALSE","T"))</f>
        <v/>
      </c>
      <c r="Y273" s="115" t="str">
        <f>IF(O273=1,"",RTD("cqg.rtd",,"StudyData", "(Vol("&amp;$E$19&amp;")when  (LocalYear("&amp;$E$19&amp;")="&amp;$D$8&amp;" AND LocalMonth("&amp;$E$19&amp;")="&amp;$C$8&amp;" AND LocalDay("&amp;$E$19&amp;")="&amp;$B$8&amp;" AND LocalHour("&amp;$E$19&amp;")="&amp;F273&amp;" AND LocalMinute("&amp;$E$19&amp;")="&amp;G273&amp;"))", "Bar", "", "Close", "5", "0", "", "", "","FALSE","T"))</f>
        <v/>
      </c>
      <c r="Z273" s="115" t="str">
        <f>IF(O273=1,"",RTD("cqg.rtd",,"StudyData", "(Vol("&amp;$E$20&amp;")when  (LocalYear("&amp;$E$20&amp;")="&amp;$D$9&amp;" AND LocalMonth("&amp;$E$20&amp;")="&amp;$C$9&amp;" AND LocalDay("&amp;$E$20&amp;")="&amp;$B$9&amp;" AND LocalHour("&amp;$E$20&amp;")="&amp;F273&amp;" AND LocalMinute("&amp;$E$20&amp;")="&amp;G273&amp;"))", "Bar", "", "Close", "5", "0", "", "", "","FALSE","T"))</f>
        <v/>
      </c>
      <c r="AA273" s="115" t="str">
        <f>IF(O273=1,"",RTD("cqg.rtd",,"StudyData", "(Vol("&amp;$E$21&amp;")when  (LocalYear("&amp;$E$21&amp;")="&amp;$D$10&amp;" AND LocalMonth("&amp;$E$21&amp;")="&amp;$C$10&amp;" AND LocalDay("&amp;$E$21&amp;")="&amp;$B$10&amp;" AND LocalHour("&amp;$E$21&amp;")="&amp;F273&amp;" AND LocalMinute("&amp;$E$21&amp;")="&amp;G273&amp;"))", "Bar", "", "Close", "5", "0", "", "", "","FALSE","T"))</f>
        <v/>
      </c>
      <c r="AB273" s="115" t="str">
        <f>IF(O273=1,"",RTD("cqg.rtd",,"StudyData", "(Vol("&amp;$E$21&amp;")when  (LocalYear("&amp;$E$21&amp;")="&amp;$D$11&amp;" AND LocalMonth("&amp;$E$21&amp;")="&amp;$C$11&amp;" AND LocalDay("&amp;$E$21&amp;")="&amp;$B$11&amp;" AND LocalHour("&amp;$E$21&amp;")="&amp;F273&amp;" AND LocalMinute("&amp;$E$21&amp;")="&amp;G273&amp;"))", "Bar", "", "Close", "5", "0", "", "", "","FALSE","T"))</f>
        <v/>
      </c>
      <c r="AC273" s="116" t="str">
        <f t="shared" si="37"/>
        <v/>
      </c>
      <c r="AE273" s="115" t="str">
        <f ca="1">IF($R273=1,SUM($S$1:S273),"")</f>
        <v/>
      </c>
      <c r="AF273" s="115" t="str">
        <f ca="1">IF($R273=1,SUM($T$1:T273),"")</f>
        <v/>
      </c>
      <c r="AG273" s="115" t="str">
        <f ca="1">IF($R273=1,SUM($U$1:U273),"")</f>
        <v/>
      </c>
      <c r="AH273" s="115" t="str">
        <f ca="1">IF($R273=1,SUM($V$1:V273),"")</f>
        <v/>
      </c>
      <c r="AI273" s="115" t="str">
        <f ca="1">IF($R273=1,SUM($W$1:W273),"")</f>
        <v/>
      </c>
      <c r="AJ273" s="115" t="str">
        <f ca="1">IF($R273=1,SUM($X$1:X273),"")</f>
        <v/>
      </c>
      <c r="AK273" s="115" t="str">
        <f ca="1">IF($R273=1,SUM($Y$1:Y273),"")</f>
        <v/>
      </c>
      <c r="AL273" s="115" t="str">
        <f ca="1">IF($R273=1,SUM($Z$1:Z273),"")</f>
        <v/>
      </c>
      <c r="AM273" s="115" t="str">
        <f ca="1">IF($R273=1,SUM($AA$1:AA273),"")</f>
        <v/>
      </c>
      <c r="AN273" s="115" t="str">
        <f ca="1">IF($R273=1,SUM($AB$1:AB273),"")</f>
        <v/>
      </c>
      <c r="AO273" s="115" t="str">
        <f ca="1">IF($R273=1,SUM($AC$1:AC273),"")</f>
        <v/>
      </c>
      <c r="AQ273" s="120" t="str">
        <f t="shared" si="42"/>
        <v>30:00</v>
      </c>
    </row>
    <row r="274" spans="6:43" x14ac:dyDescent="0.3">
      <c r="F274" s="115">
        <f t="shared" si="43"/>
        <v>30</v>
      </c>
      <c r="G274" s="117" t="str">
        <f t="shared" si="38"/>
        <v>05</v>
      </c>
      <c r="H274" s="118">
        <f t="shared" si="39"/>
        <v>1.2534722222222221</v>
      </c>
      <c r="K274" s="116" t="str">
        <f xml:space="preserve"> IF(O274=1,"",RTD("cqg.rtd",,"StudyData",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/>
      </c>
      <c r="L274" s="116" t="e">
        <f>IF(K274="",NA(),RTD("cqg.rtd",,"StudyData", "(Vol("&amp;$E$12&amp;")when  (LocalYear("&amp;$E$12&amp;")="&amp;$D$1&amp;" AND LocalMonth("&amp;$E$12&amp;")="&amp;$C$1&amp;" AND LocalDay("&amp;$E$12&amp;")="&amp;$B$1&amp;" AND LocalHour("&amp;$E$12&amp;")="&amp;F274&amp;" AND LocalMinute("&amp;$E$12&amp;")="&amp;G274&amp;"))", "Bar", "", "Close", "5", "0", "", "", "","FALSE","T"))</f>
        <v>#N/A</v>
      </c>
      <c r="O274" s="115">
        <f t="shared" si="40"/>
        <v>1</v>
      </c>
      <c r="R274" s="115">
        <f t="shared" ca="1" si="41"/>
        <v>1.2379999999999738</v>
      </c>
      <c r="S274" s="115" t="str">
        <f>IF(O274=1,"",RTD("cqg.rtd",,"StudyData", "(Vol("&amp;$E$13&amp;")when  (LocalYear("&amp;$E$13&amp;")="&amp;$D$2&amp;" AND LocalMonth("&amp;$E$13&amp;")="&amp;$C$2&amp;" AND LocalDay("&amp;$E$13&amp;")="&amp;$B$2&amp;" AND LocalHour("&amp;$E$13&amp;")="&amp;F274&amp;" AND LocalMinute("&amp;$E$13&amp;")="&amp;G274&amp;"))", "Bar", "", "Close", "5", "0", "", "", "","FALSE","T"))</f>
        <v/>
      </c>
      <c r="T274" s="115" t="str">
        <f>IF(O274=1,"",RTD("cqg.rtd",,"StudyData", "(Vol("&amp;$E$14&amp;")when  (LocalYear("&amp;$E$14&amp;")="&amp;$D$3&amp;" AND LocalMonth("&amp;$E$14&amp;")="&amp;$C$3&amp;" AND LocalDay("&amp;$E$14&amp;")="&amp;$B$3&amp;" AND LocalHour("&amp;$E$14&amp;")="&amp;F274&amp;" AND LocalMinute("&amp;$E$14&amp;")="&amp;G274&amp;"))", "Bar", "", "Close", "5", "0", "", "", "","FALSE","T"))</f>
        <v/>
      </c>
      <c r="U274" s="115" t="str">
        <f>IF(O274=1,"",RTD("cqg.rtd",,"StudyData", "(Vol("&amp;$E$15&amp;")when  (LocalYear("&amp;$E$15&amp;")="&amp;$D$4&amp;" AND LocalMonth("&amp;$E$15&amp;")="&amp;$C$4&amp;" AND LocalDay("&amp;$E$15&amp;")="&amp;$B$4&amp;" AND LocalHour("&amp;$E$15&amp;")="&amp;F274&amp;" AND LocalMinute("&amp;$E$15&amp;")="&amp;G274&amp;"))", "Bar", "", "Close", "5", "0", "", "", "","FALSE","T"))</f>
        <v/>
      </c>
      <c r="V274" s="115" t="str">
        <f>IF(O274=1,"",RTD("cqg.rtd",,"StudyData", "(Vol("&amp;$E$16&amp;")when  (LocalYear("&amp;$E$16&amp;")="&amp;$D$5&amp;" AND LocalMonth("&amp;$E$16&amp;")="&amp;$C$5&amp;" AND LocalDay("&amp;$E$16&amp;")="&amp;$B$5&amp;" AND LocalHour("&amp;$E$16&amp;")="&amp;F274&amp;" AND LocalMinute("&amp;$E$16&amp;")="&amp;G274&amp;"))", "Bar", "", "Close", "5", "0", "", "", "","FALSE","T"))</f>
        <v/>
      </c>
      <c r="W274" s="115" t="str">
        <f>IF(O274=1,"",RTD("cqg.rtd",,"StudyData", "(Vol("&amp;$E$17&amp;")when  (LocalYear("&amp;$E$17&amp;")="&amp;$D$6&amp;" AND LocalMonth("&amp;$E$17&amp;")="&amp;$C$6&amp;" AND LocalDay("&amp;$E$17&amp;")="&amp;$B$6&amp;" AND LocalHour("&amp;$E$17&amp;")="&amp;F274&amp;" AND LocalMinute("&amp;$E$17&amp;")="&amp;G274&amp;"))", "Bar", "", "Close", "5", "0", "", "", "","FALSE","T"))</f>
        <v/>
      </c>
      <c r="X274" s="115" t="str">
        <f>IF(O274=1,"",RTD("cqg.rtd",,"StudyData", "(Vol("&amp;$E$18&amp;")when  (LocalYear("&amp;$E$18&amp;")="&amp;$D$7&amp;" AND LocalMonth("&amp;$E$18&amp;")="&amp;$C$7&amp;" AND LocalDay("&amp;$E$18&amp;")="&amp;$B$7&amp;" AND LocalHour("&amp;$E$18&amp;")="&amp;F274&amp;" AND LocalMinute("&amp;$E$18&amp;")="&amp;G274&amp;"))", "Bar", "", "Close", "5", "0", "", "", "","FALSE","T"))</f>
        <v/>
      </c>
      <c r="Y274" s="115" t="str">
        <f>IF(O274=1,"",RTD("cqg.rtd",,"StudyData", "(Vol("&amp;$E$19&amp;")when  (LocalYear("&amp;$E$19&amp;")="&amp;$D$8&amp;" AND LocalMonth("&amp;$E$19&amp;")="&amp;$C$8&amp;" AND LocalDay("&amp;$E$19&amp;")="&amp;$B$8&amp;" AND LocalHour("&amp;$E$19&amp;")="&amp;F274&amp;" AND LocalMinute("&amp;$E$19&amp;")="&amp;G274&amp;"))", "Bar", "", "Close", "5", "0", "", "", "","FALSE","T"))</f>
        <v/>
      </c>
      <c r="Z274" s="115" t="str">
        <f>IF(O274=1,"",RTD("cqg.rtd",,"StudyData", "(Vol("&amp;$E$20&amp;")when  (LocalYear("&amp;$E$20&amp;")="&amp;$D$9&amp;" AND LocalMonth("&amp;$E$20&amp;")="&amp;$C$9&amp;" AND LocalDay("&amp;$E$20&amp;")="&amp;$B$9&amp;" AND LocalHour("&amp;$E$20&amp;")="&amp;F274&amp;" AND LocalMinute("&amp;$E$20&amp;")="&amp;G274&amp;"))", "Bar", "", "Close", "5", "0", "", "", "","FALSE","T"))</f>
        <v/>
      </c>
      <c r="AA274" s="115" t="str">
        <f>IF(O274=1,"",RTD("cqg.rtd",,"StudyData", "(Vol("&amp;$E$21&amp;")when  (LocalYear("&amp;$E$21&amp;")="&amp;$D$10&amp;" AND LocalMonth("&amp;$E$21&amp;")="&amp;$C$10&amp;" AND LocalDay("&amp;$E$21&amp;")="&amp;$B$10&amp;" AND LocalHour("&amp;$E$21&amp;")="&amp;F274&amp;" AND LocalMinute("&amp;$E$21&amp;")="&amp;G274&amp;"))", "Bar", "", "Close", "5", "0", "", "", "","FALSE","T"))</f>
        <v/>
      </c>
      <c r="AB274" s="115" t="str">
        <f>IF(O274=1,"",RTD("cqg.rtd",,"StudyData", "(Vol("&amp;$E$21&amp;")when  (LocalYear("&amp;$E$21&amp;")="&amp;$D$11&amp;" AND LocalMonth("&amp;$E$21&amp;")="&amp;$C$11&amp;" AND LocalDay("&amp;$E$21&amp;")="&amp;$B$11&amp;" AND LocalHour("&amp;$E$21&amp;")="&amp;F274&amp;" AND LocalMinute("&amp;$E$21&amp;")="&amp;G274&amp;"))", "Bar", "", "Close", "5", "0", "", "", "","FALSE","T"))</f>
        <v/>
      </c>
      <c r="AC274" s="116" t="str">
        <f t="shared" si="37"/>
        <v/>
      </c>
      <c r="AE274" s="115" t="str">
        <f ca="1">IF($R274=1,SUM($S$1:S274),"")</f>
        <v/>
      </c>
      <c r="AF274" s="115" t="str">
        <f ca="1">IF($R274=1,SUM($T$1:T274),"")</f>
        <v/>
      </c>
      <c r="AG274" s="115" t="str">
        <f ca="1">IF($R274=1,SUM($U$1:U274),"")</f>
        <v/>
      </c>
      <c r="AH274" s="115" t="str">
        <f ca="1">IF($R274=1,SUM($V$1:V274),"")</f>
        <v/>
      </c>
      <c r="AI274" s="115" t="str">
        <f ca="1">IF($R274=1,SUM($W$1:W274),"")</f>
        <v/>
      </c>
      <c r="AJ274" s="115" t="str">
        <f ca="1">IF($R274=1,SUM($X$1:X274),"")</f>
        <v/>
      </c>
      <c r="AK274" s="115" t="str">
        <f ca="1">IF($R274=1,SUM($Y$1:Y274),"")</f>
        <v/>
      </c>
      <c r="AL274" s="115" t="str">
        <f ca="1">IF($R274=1,SUM($Z$1:Z274),"")</f>
        <v/>
      </c>
      <c r="AM274" s="115" t="str">
        <f ca="1">IF($R274=1,SUM($AA$1:AA274),"")</f>
        <v/>
      </c>
      <c r="AN274" s="115" t="str">
        <f ca="1">IF($R274=1,SUM($AB$1:AB274),"")</f>
        <v/>
      </c>
      <c r="AO274" s="115" t="str">
        <f ca="1">IF($R274=1,SUM($AC$1:AC274),"")</f>
        <v/>
      </c>
      <c r="AQ274" s="120" t="str">
        <f t="shared" si="42"/>
        <v>30:05</v>
      </c>
    </row>
    <row r="275" spans="6:43" x14ac:dyDescent="0.3">
      <c r="F275" s="115">
        <f t="shared" si="43"/>
        <v>30</v>
      </c>
      <c r="G275" s="117">
        <f t="shared" si="38"/>
        <v>10</v>
      </c>
      <c r="H275" s="118">
        <f t="shared" si="39"/>
        <v>1.2569444444444444</v>
      </c>
      <c r="K275" s="116" t="str">
        <f xml:space="preserve"> IF(O275=1,"",RTD("cqg.rtd",,"StudyData",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/>
      </c>
      <c r="L275" s="116" t="e">
        <f>IF(K275="",NA(),RTD("cqg.rtd",,"StudyData", "(Vol("&amp;$E$12&amp;")when  (LocalYear("&amp;$E$12&amp;")="&amp;$D$1&amp;" AND LocalMonth("&amp;$E$12&amp;")="&amp;$C$1&amp;" AND LocalDay("&amp;$E$12&amp;")="&amp;$B$1&amp;" AND LocalHour("&amp;$E$12&amp;")="&amp;F275&amp;" AND LocalMinute("&amp;$E$12&amp;")="&amp;G275&amp;"))", "Bar", "", "Close", "5", "0", "", "", "","FALSE","T"))</f>
        <v>#N/A</v>
      </c>
      <c r="O275" s="115">
        <f t="shared" si="40"/>
        <v>1</v>
      </c>
      <c r="R275" s="115">
        <f t="shared" ca="1" si="41"/>
        <v>1.2389999999999737</v>
      </c>
      <c r="S275" s="115" t="str">
        <f>IF(O275=1,"",RTD("cqg.rtd",,"StudyData", "(Vol("&amp;$E$13&amp;")when  (LocalYear("&amp;$E$13&amp;")="&amp;$D$2&amp;" AND LocalMonth("&amp;$E$13&amp;")="&amp;$C$2&amp;" AND LocalDay("&amp;$E$13&amp;")="&amp;$B$2&amp;" AND LocalHour("&amp;$E$13&amp;")="&amp;F275&amp;" AND LocalMinute("&amp;$E$13&amp;")="&amp;G275&amp;"))", "Bar", "", "Close", "5", "0", "", "", "","FALSE","T"))</f>
        <v/>
      </c>
      <c r="T275" s="115" t="str">
        <f>IF(O275=1,"",RTD("cqg.rtd",,"StudyData", "(Vol("&amp;$E$14&amp;")when  (LocalYear("&amp;$E$14&amp;")="&amp;$D$3&amp;" AND LocalMonth("&amp;$E$14&amp;")="&amp;$C$3&amp;" AND LocalDay("&amp;$E$14&amp;")="&amp;$B$3&amp;" AND LocalHour("&amp;$E$14&amp;")="&amp;F275&amp;" AND LocalMinute("&amp;$E$14&amp;")="&amp;G275&amp;"))", "Bar", "", "Close", "5", "0", "", "", "","FALSE","T"))</f>
        <v/>
      </c>
      <c r="U275" s="115" t="str">
        <f>IF(O275=1,"",RTD("cqg.rtd",,"StudyData", "(Vol("&amp;$E$15&amp;")when  (LocalYear("&amp;$E$15&amp;")="&amp;$D$4&amp;" AND LocalMonth("&amp;$E$15&amp;")="&amp;$C$4&amp;" AND LocalDay("&amp;$E$15&amp;")="&amp;$B$4&amp;" AND LocalHour("&amp;$E$15&amp;")="&amp;F275&amp;" AND LocalMinute("&amp;$E$15&amp;")="&amp;G275&amp;"))", "Bar", "", "Close", "5", "0", "", "", "","FALSE","T"))</f>
        <v/>
      </c>
      <c r="V275" s="115" t="str">
        <f>IF(O275=1,"",RTD("cqg.rtd",,"StudyData", "(Vol("&amp;$E$16&amp;")when  (LocalYear("&amp;$E$16&amp;")="&amp;$D$5&amp;" AND LocalMonth("&amp;$E$16&amp;")="&amp;$C$5&amp;" AND LocalDay("&amp;$E$16&amp;")="&amp;$B$5&amp;" AND LocalHour("&amp;$E$16&amp;")="&amp;F275&amp;" AND LocalMinute("&amp;$E$16&amp;")="&amp;G275&amp;"))", "Bar", "", "Close", "5", "0", "", "", "","FALSE","T"))</f>
        <v/>
      </c>
      <c r="W275" s="115" t="str">
        <f>IF(O275=1,"",RTD("cqg.rtd",,"StudyData", "(Vol("&amp;$E$17&amp;")when  (LocalYear("&amp;$E$17&amp;")="&amp;$D$6&amp;" AND LocalMonth("&amp;$E$17&amp;")="&amp;$C$6&amp;" AND LocalDay("&amp;$E$17&amp;")="&amp;$B$6&amp;" AND LocalHour("&amp;$E$17&amp;")="&amp;F275&amp;" AND LocalMinute("&amp;$E$17&amp;")="&amp;G275&amp;"))", "Bar", "", "Close", "5", "0", "", "", "","FALSE","T"))</f>
        <v/>
      </c>
      <c r="X275" s="115" t="str">
        <f>IF(O275=1,"",RTD("cqg.rtd",,"StudyData", "(Vol("&amp;$E$18&amp;")when  (LocalYear("&amp;$E$18&amp;")="&amp;$D$7&amp;" AND LocalMonth("&amp;$E$18&amp;")="&amp;$C$7&amp;" AND LocalDay("&amp;$E$18&amp;")="&amp;$B$7&amp;" AND LocalHour("&amp;$E$18&amp;")="&amp;F275&amp;" AND LocalMinute("&amp;$E$18&amp;")="&amp;G275&amp;"))", "Bar", "", "Close", "5", "0", "", "", "","FALSE","T"))</f>
        <v/>
      </c>
      <c r="Y275" s="115" t="str">
        <f>IF(O275=1,"",RTD("cqg.rtd",,"StudyData", "(Vol("&amp;$E$19&amp;")when  (LocalYear("&amp;$E$19&amp;")="&amp;$D$8&amp;" AND LocalMonth("&amp;$E$19&amp;")="&amp;$C$8&amp;" AND LocalDay("&amp;$E$19&amp;")="&amp;$B$8&amp;" AND LocalHour("&amp;$E$19&amp;")="&amp;F275&amp;" AND LocalMinute("&amp;$E$19&amp;")="&amp;G275&amp;"))", "Bar", "", "Close", "5", "0", "", "", "","FALSE","T"))</f>
        <v/>
      </c>
      <c r="Z275" s="115" t="str">
        <f>IF(O275=1,"",RTD("cqg.rtd",,"StudyData", "(Vol("&amp;$E$20&amp;")when  (LocalYear("&amp;$E$20&amp;")="&amp;$D$9&amp;" AND LocalMonth("&amp;$E$20&amp;")="&amp;$C$9&amp;" AND LocalDay("&amp;$E$20&amp;")="&amp;$B$9&amp;" AND LocalHour("&amp;$E$20&amp;")="&amp;F275&amp;" AND LocalMinute("&amp;$E$20&amp;")="&amp;G275&amp;"))", "Bar", "", "Close", "5", "0", "", "", "","FALSE","T"))</f>
        <v/>
      </c>
      <c r="AA275" s="115" t="str">
        <f>IF(O275=1,"",RTD("cqg.rtd",,"StudyData", "(Vol("&amp;$E$21&amp;")when  (LocalYear("&amp;$E$21&amp;")="&amp;$D$10&amp;" AND LocalMonth("&amp;$E$21&amp;")="&amp;$C$10&amp;" AND LocalDay("&amp;$E$21&amp;")="&amp;$B$10&amp;" AND LocalHour("&amp;$E$21&amp;")="&amp;F275&amp;" AND LocalMinute("&amp;$E$21&amp;")="&amp;G275&amp;"))", "Bar", "", "Close", "5", "0", "", "", "","FALSE","T"))</f>
        <v/>
      </c>
      <c r="AB275" s="115" t="str">
        <f>IF(O275=1,"",RTD("cqg.rtd",,"StudyData", "(Vol("&amp;$E$21&amp;")when  (LocalYear("&amp;$E$21&amp;")="&amp;$D$11&amp;" AND LocalMonth("&amp;$E$21&amp;")="&amp;$C$11&amp;" AND LocalDay("&amp;$E$21&amp;")="&amp;$B$11&amp;" AND LocalHour("&amp;$E$21&amp;")="&amp;F275&amp;" AND LocalMinute("&amp;$E$21&amp;")="&amp;G275&amp;"))", "Bar", "", "Close", "5", "0", "", "", "","FALSE","T"))</f>
        <v/>
      </c>
      <c r="AC275" s="116" t="str">
        <f t="shared" si="37"/>
        <v/>
      </c>
      <c r="AE275" s="115" t="str">
        <f ca="1">IF($R275=1,SUM($S$1:S275),"")</f>
        <v/>
      </c>
      <c r="AF275" s="115" t="str">
        <f ca="1">IF($R275=1,SUM($T$1:T275),"")</f>
        <v/>
      </c>
      <c r="AG275" s="115" t="str">
        <f ca="1">IF($R275=1,SUM($U$1:U275),"")</f>
        <v/>
      </c>
      <c r="AH275" s="115" t="str">
        <f ca="1">IF($R275=1,SUM($V$1:V275),"")</f>
        <v/>
      </c>
      <c r="AI275" s="115" t="str">
        <f ca="1">IF($R275=1,SUM($W$1:W275),"")</f>
        <v/>
      </c>
      <c r="AJ275" s="115" t="str">
        <f ca="1">IF($R275=1,SUM($X$1:X275),"")</f>
        <v/>
      </c>
      <c r="AK275" s="115" t="str">
        <f ca="1">IF($R275=1,SUM($Y$1:Y275),"")</f>
        <v/>
      </c>
      <c r="AL275" s="115" t="str">
        <f ca="1">IF($R275=1,SUM($Z$1:Z275),"")</f>
        <v/>
      </c>
      <c r="AM275" s="115" t="str">
        <f ca="1">IF($R275=1,SUM($AA$1:AA275),"")</f>
        <v/>
      </c>
      <c r="AN275" s="115" t="str">
        <f ca="1">IF($R275=1,SUM($AB$1:AB275),"")</f>
        <v/>
      </c>
      <c r="AO275" s="115" t="str">
        <f ca="1">IF($R275=1,SUM($AC$1:AC275),"")</f>
        <v/>
      </c>
      <c r="AQ275" s="120" t="str">
        <f t="shared" si="42"/>
        <v>30:10</v>
      </c>
    </row>
    <row r="276" spans="6:43" x14ac:dyDescent="0.3">
      <c r="F276" s="115">
        <f t="shared" si="43"/>
        <v>30</v>
      </c>
      <c r="G276" s="117">
        <f t="shared" si="38"/>
        <v>15</v>
      </c>
      <c r="H276" s="118">
        <f t="shared" si="39"/>
        <v>1.2604166666666667</v>
      </c>
      <c r="K276" s="116" t="str">
        <f xml:space="preserve"> IF(O276=1,"",RTD("cqg.rtd",,"StudyData",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/>
      </c>
      <c r="L276" s="116" t="e">
        <f>IF(K276="",NA(),RTD("cqg.rtd",,"StudyData", "(Vol("&amp;$E$12&amp;")when  (LocalYear("&amp;$E$12&amp;")="&amp;$D$1&amp;" AND LocalMonth("&amp;$E$12&amp;")="&amp;$C$1&amp;" AND LocalDay("&amp;$E$12&amp;")="&amp;$B$1&amp;" AND LocalHour("&amp;$E$12&amp;")="&amp;F276&amp;" AND LocalMinute("&amp;$E$12&amp;")="&amp;G276&amp;"))", "Bar", "", "Close", "5", "0", "", "", "","FALSE","T"))</f>
        <v>#N/A</v>
      </c>
      <c r="O276" s="115">
        <f t="shared" si="40"/>
        <v>1</v>
      </c>
      <c r="R276" s="115">
        <f t="shared" ca="1" si="41"/>
        <v>1.2399999999999736</v>
      </c>
      <c r="S276" s="115" t="str">
        <f>IF(O276=1,"",RTD("cqg.rtd",,"StudyData", "(Vol("&amp;$E$13&amp;")when  (LocalYear("&amp;$E$13&amp;")="&amp;$D$2&amp;" AND LocalMonth("&amp;$E$13&amp;")="&amp;$C$2&amp;" AND LocalDay("&amp;$E$13&amp;")="&amp;$B$2&amp;" AND LocalHour("&amp;$E$13&amp;")="&amp;F276&amp;" AND LocalMinute("&amp;$E$13&amp;")="&amp;G276&amp;"))", "Bar", "", "Close", "5", "0", "", "", "","FALSE","T"))</f>
        <v/>
      </c>
      <c r="T276" s="115" t="str">
        <f>IF(O276=1,"",RTD("cqg.rtd",,"StudyData", "(Vol("&amp;$E$14&amp;")when  (LocalYear("&amp;$E$14&amp;")="&amp;$D$3&amp;" AND LocalMonth("&amp;$E$14&amp;")="&amp;$C$3&amp;" AND LocalDay("&amp;$E$14&amp;")="&amp;$B$3&amp;" AND LocalHour("&amp;$E$14&amp;")="&amp;F276&amp;" AND LocalMinute("&amp;$E$14&amp;")="&amp;G276&amp;"))", "Bar", "", "Close", "5", "0", "", "", "","FALSE","T"))</f>
        <v/>
      </c>
      <c r="U276" s="115" t="str">
        <f>IF(O276=1,"",RTD("cqg.rtd",,"StudyData", "(Vol("&amp;$E$15&amp;")when  (LocalYear("&amp;$E$15&amp;")="&amp;$D$4&amp;" AND LocalMonth("&amp;$E$15&amp;")="&amp;$C$4&amp;" AND LocalDay("&amp;$E$15&amp;")="&amp;$B$4&amp;" AND LocalHour("&amp;$E$15&amp;")="&amp;F276&amp;" AND LocalMinute("&amp;$E$15&amp;")="&amp;G276&amp;"))", "Bar", "", "Close", "5", "0", "", "", "","FALSE","T"))</f>
        <v/>
      </c>
      <c r="V276" s="115" t="str">
        <f>IF(O276=1,"",RTD("cqg.rtd",,"StudyData", "(Vol("&amp;$E$16&amp;")when  (LocalYear("&amp;$E$16&amp;")="&amp;$D$5&amp;" AND LocalMonth("&amp;$E$16&amp;")="&amp;$C$5&amp;" AND LocalDay("&amp;$E$16&amp;")="&amp;$B$5&amp;" AND LocalHour("&amp;$E$16&amp;")="&amp;F276&amp;" AND LocalMinute("&amp;$E$16&amp;")="&amp;G276&amp;"))", "Bar", "", "Close", "5", "0", "", "", "","FALSE","T"))</f>
        <v/>
      </c>
      <c r="W276" s="115" t="str">
        <f>IF(O276=1,"",RTD("cqg.rtd",,"StudyData", "(Vol("&amp;$E$17&amp;")when  (LocalYear("&amp;$E$17&amp;")="&amp;$D$6&amp;" AND LocalMonth("&amp;$E$17&amp;")="&amp;$C$6&amp;" AND LocalDay("&amp;$E$17&amp;")="&amp;$B$6&amp;" AND LocalHour("&amp;$E$17&amp;")="&amp;F276&amp;" AND LocalMinute("&amp;$E$17&amp;")="&amp;G276&amp;"))", "Bar", "", "Close", "5", "0", "", "", "","FALSE","T"))</f>
        <v/>
      </c>
      <c r="X276" s="115" t="str">
        <f>IF(O276=1,"",RTD("cqg.rtd",,"StudyData", "(Vol("&amp;$E$18&amp;")when  (LocalYear("&amp;$E$18&amp;")="&amp;$D$7&amp;" AND LocalMonth("&amp;$E$18&amp;")="&amp;$C$7&amp;" AND LocalDay("&amp;$E$18&amp;")="&amp;$B$7&amp;" AND LocalHour("&amp;$E$18&amp;")="&amp;F276&amp;" AND LocalMinute("&amp;$E$18&amp;")="&amp;G276&amp;"))", "Bar", "", "Close", "5", "0", "", "", "","FALSE","T"))</f>
        <v/>
      </c>
      <c r="Y276" s="115" t="str">
        <f>IF(O276=1,"",RTD("cqg.rtd",,"StudyData", "(Vol("&amp;$E$19&amp;")when  (LocalYear("&amp;$E$19&amp;")="&amp;$D$8&amp;" AND LocalMonth("&amp;$E$19&amp;")="&amp;$C$8&amp;" AND LocalDay("&amp;$E$19&amp;")="&amp;$B$8&amp;" AND LocalHour("&amp;$E$19&amp;")="&amp;F276&amp;" AND LocalMinute("&amp;$E$19&amp;")="&amp;G276&amp;"))", "Bar", "", "Close", "5", "0", "", "", "","FALSE","T"))</f>
        <v/>
      </c>
      <c r="Z276" s="115" t="str">
        <f>IF(O276=1,"",RTD("cqg.rtd",,"StudyData", "(Vol("&amp;$E$20&amp;")when  (LocalYear("&amp;$E$20&amp;")="&amp;$D$9&amp;" AND LocalMonth("&amp;$E$20&amp;")="&amp;$C$9&amp;" AND LocalDay("&amp;$E$20&amp;")="&amp;$B$9&amp;" AND LocalHour("&amp;$E$20&amp;")="&amp;F276&amp;" AND LocalMinute("&amp;$E$20&amp;")="&amp;G276&amp;"))", "Bar", "", "Close", "5", "0", "", "", "","FALSE","T"))</f>
        <v/>
      </c>
      <c r="AA276" s="115" t="str">
        <f>IF(O276=1,"",RTD("cqg.rtd",,"StudyData", "(Vol("&amp;$E$21&amp;")when  (LocalYear("&amp;$E$21&amp;")="&amp;$D$10&amp;" AND LocalMonth("&amp;$E$21&amp;")="&amp;$C$10&amp;" AND LocalDay("&amp;$E$21&amp;")="&amp;$B$10&amp;" AND LocalHour("&amp;$E$21&amp;")="&amp;F276&amp;" AND LocalMinute("&amp;$E$21&amp;")="&amp;G276&amp;"))", "Bar", "", "Close", "5", "0", "", "", "","FALSE","T"))</f>
        <v/>
      </c>
      <c r="AB276" s="115" t="str">
        <f>IF(O276=1,"",RTD("cqg.rtd",,"StudyData", "(Vol("&amp;$E$21&amp;")when  (LocalYear("&amp;$E$21&amp;")="&amp;$D$11&amp;" AND LocalMonth("&amp;$E$21&amp;")="&amp;$C$11&amp;" AND LocalDay("&amp;$E$21&amp;")="&amp;$B$11&amp;" AND LocalHour("&amp;$E$21&amp;")="&amp;F276&amp;" AND LocalMinute("&amp;$E$21&amp;")="&amp;G276&amp;"))", "Bar", "", "Close", "5", "0", "", "", "","FALSE","T"))</f>
        <v/>
      </c>
      <c r="AC276" s="116" t="str">
        <f t="shared" si="37"/>
        <v/>
      </c>
      <c r="AE276" s="115" t="str">
        <f ca="1">IF($R276=1,SUM($S$1:S276),"")</f>
        <v/>
      </c>
      <c r="AF276" s="115" t="str">
        <f ca="1">IF($R276=1,SUM($T$1:T276),"")</f>
        <v/>
      </c>
      <c r="AG276" s="115" t="str">
        <f ca="1">IF($R276=1,SUM($U$1:U276),"")</f>
        <v/>
      </c>
      <c r="AH276" s="115" t="str">
        <f ca="1">IF($R276=1,SUM($V$1:V276),"")</f>
        <v/>
      </c>
      <c r="AI276" s="115" t="str">
        <f ca="1">IF($R276=1,SUM($W$1:W276),"")</f>
        <v/>
      </c>
      <c r="AJ276" s="115" t="str">
        <f ca="1">IF($R276=1,SUM($X$1:X276),"")</f>
        <v/>
      </c>
      <c r="AK276" s="115" t="str">
        <f ca="1">IF($R276=1,SUM($Y$1:Y276),"")</f>
        <v/>
      </c>
      <c r="AL276" s="115" t="str">
        <f ca="1">IF($R276=1,SUM($Z$1:Z276),"")</f>
        <v/>
      </c>
      <c r="AM276" s="115" t="str">
        <f ca="1">IF($R276=1,SUM($AA$1:AA276),"")</f>
        <v/>
      </c>
      <c r="AN276" s="115" t="str">
        <f ca="1">IF($R276=1,SUM($AB$1:AB276),"")</f>
        <v/>
      </c>
      <c r="AO276" s="115" t="str">
        <f ca="1">IF($R276=1,SUM($AC$1:AC276),"")</f>
        <v/>
      </c>
      <c r="AQ276" s="120" t="str">
        <f t="shared" si="42"/>
        <v>30:15</v>
      </c>
    </row>
    <row r="277" spans="6:43" x14ac:dyDescent="0.3">
      <c r="F277" s="115">
        <f t="shared" si="43"/>
        <v>30</v>
      </c>
      <c r="G277" s="117">
        <f t="shared" si="38"/>
        <v>20</v>
      </c>
      <c r="H277" s="118">
        <f t="shared" si="39"/>
        <v>1.2638888888888888</v>
      </c>
      <c r="K277" s="116" t="str">
        <f xml:space="preserve"> IF(O277=1,"",RTD("cqg.rtd",,"StudyData",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/>
      </c>
      <c r="L277" s="116" t="e">
        <f>IF(K277="",NA(),RTD("cqg.rtd",,"StudyData", "(Vol("&amp;$E$12&amp;")when  (LocalYear("&amp;$E$12&amp;")="&amp;$D$1&amp;" AND LocalMonth("&amp;$E$12&amp;")="&amp;$C$1&amp;" AND LocalDay("&amp;$E$12&amp;")="&amp;$B$1&amp;" AND LocalHour("&amp;$E$12&amp;")="&amp;F277&amp;" AND LocalMinute("&amp;$E$12&amp;")="&amp;G277&amp;"))", "Bar", "", "Close", "5", "0", "", "", "","FALSE","T"))</f>
        <v>#N/A</v>
      </c>
      <c r="O277" s="115">
        <f t="shared" si="40"/>
        <v>1</v>
      </c>
      <c r="R277" s="115">
        <f t="shared" ca="1" si="41"/>
        <v>1.2409999999999735</v>
      </c>
      <c r="S277" s="115" t="str">
        <f>IF(O277=1,"",RTD("cqg.rtd",,"StudyData", "(Vol("&amp;$E$13&amp;")when  (LocalYear("&amp;$E$13&amp;")="&amp;$D$2&amp;" AND LocalMonth("&amp;$E$13&amp;")="&amp;$C$2&amp;" AND LocalDay("&amp;$E$13&amp;")="&amp;$B$2&amp;" AND LocalHour("&amp;$E$13&amp;")="&amp;F277&amp;" AND LocalMinute("&amp;$E$13&amp;")="&amp;G277&amp;"))", "Bar", "", "Close", "5", "0", "", "", "","FALSE","T"))</f>
        <v/>
      </c>
      <c r="T277" s="115" t="str">
        <f>IF(O277=1,"",RTD("cqg.rtd",,"StudyData", "(Vol("&amp;$E$14&amp;")when  (LocalYear("&amp;$E$14&amp;")="&amp;$D$3&amp;" AND LocalMonth("&amp;$E$14&amp;")="&amp;$C$3&amp;" AND LocalDay("&amp;$E$14&amp;")="&amp;$B$3&amp;" AND LocalHour("&amp;$E$14&amp;")="&amp;F277&amp;" AND LocalMinute("&amp;$E$14&amp;")="&amp;G277&amp;"))", "Bar", "", "Close", "5", "0", "", "", "","FALSE","T"))</f>
        <v/>
      </c>
      <c r="U277" s="115" t="str">
        <f>IF(O277=1,"",RTD("cqg.rtd",,"StudyData", "(Vol("&amp;$E$15&amp;")when  (LocalYear("&amp;$E$15&amp;")="&amp;$D$4&amp;" AND LocalMonth("&amp;$E$15&amp;")="&amp;$C$4&amp;" AND LocalDay("&amp;$E$15&amp;")="&amp;$B$4&amp;" AND LocalHour("&amp;$E$15&amp;")="&amp;F277&amp;" AND LocalMinute("&amp;$E$15&amp;")="&amp;G277&amp;"))", "Bar", "", "Close", "5", "0", "", "", "","FALSE","T"))</f>
        <v/>
      </c>
      <c r="V277" s="115" t="str">
        <f>IF(O277=1,"",RTD("cqg.rtd",,"StudyData", "(Vol("&amp;$E$16&amp;")when  (LocalYear("&amp;$E$16&amp;")="&amp;$D$5&amp;" AND LocalMonth("&amp;$E$16&amp;")="&amp;$C$5&amp;" AND LocalDay("&amp;$E$16&amp;")="&amp;$B$5&amp;" AND LocalHour("&amp;$E$16&amp;")="&amp;F277&amp;" AND LocalMinute("&amp;$E$16&amp;")="&amp;G277&amp;"))", "Bar", "", "Close", "5", "0", "", "", "","FALSE","T"))</f>
        <v/>
      </c>
      <c r="W277" s="115" t="str">
        <f>IF(O277=1,"",RTD("cqg.rtd",,"StudyData", "(Vol("&amp;$E$17&amp;")when  (LocalYear("&amp;$E$17&amp;")="&amp;$D$6&amp;" AND LocalMonth("&amp;$E$17&amp;")="&amp;$C$6&amp;" AND LocalDay("&amp;$E$17&amp;")="&amp;$B$6&amp;" AND LocalHour("&amp;$E$17&amp;")="&amp;F277&amp;" AND LocalMinute("&amp;$E$17&amp;")="&amp;G277&amp;"))", "Bar", "", "Close", "5", "0", "", "", "","FALSE","T"))</f>
        <v/>
      </c>
      <c r="X277" s="115" t="str">
        <f>IF(O277=1,"",RTD("cqg.rtd",,"StudyData", "(Vol("&amp;$E$18&amp;")when  (LocalYear("&amp;$E$18&amp;")="&amp;$D$7&amp;" AND LocalMonth("&amp;$E$18&amp;")="&amp;$C$7&amp;" AND LocalDay("&amp;$E$18&amp;")="&amp;$B$7&amp;" AND LocalHour("&amp;$E$18&amp;")="&amp;F277&amp;" AND LocalMinute("&amp;$E$18&amp;")="&amp;G277&amp;"))", "Bar", "", "Close", "5", "0", "", "", "","FALSE","T"))</f>
        <v/>
      </c>
      <c r="Y277" s="115" t="str">
        <f>IF(O277=1,"",RTD("cqg.rtd",,"StudyData", "(Vol("&amp;$E$19&amp;")when  (LocalYear("&amp;$E$19&amp;")="&amp;$D$8&amp;" AND LocalMonth("&amp;$E$19&amp;")="&amp;$C$8&amp;" AND LocalDay("&amp;$E$19&amp;")="&amp;$B$8&amp;" AND LocalHour("&amp;$E$19&amp;")="&amp;F277&amp;" AND LocalMinute("&amp;$E$19&amp;")="&amp;G277&amp;"))", "Bar", "", "Close", "5", "0", "", "", "","FALSE","T"))</f>
        <v/>
      </c>
      <c r="Z277" s="115" t="str">
        <f>IF(O277=1,"",RTD("cqg.rtd",,"StudyData", "(Vol("&amp;$E$20&amp;")when  (LocalYear("&amp;$E$20&amp;")="&amp;$D$9&amp;" AND LocalMonth("&amp;$E$20&amp;")="&amp;$C$9&amp;" AND LocalDay("&amp;$E$20&amp;")="&amp;$B$9&amp;" AND LocalHour("&amp;$E$20&amp;")="&amp;F277&amp;" AND LocalMinute("&amp;$E$20&amp;")="&amp;G277&amp;"))", "Bar", "", "Close", "5", "0", "", "", "","FALSE","T"))</f>
        <v/>
      </c>
      <c r="AA277" s="115" t="str">
        <f>IF(O277=1,"",RTD("cqg.rtd",,"StudyData", "(Vol("&amp;$E$21&amp;")when  (LocalYear("&amp;$E$21&amp;")="&amp;$D$10&amp;" AND LocalMonth("&amp;$E$21&amp;")="&amp;$C$10&amp;" AND LocalDay("&amp;$E$21&amp;")="&amp;$B$10&amp;" AND LocalHour("&amp;$E$21&amp;")="&amp;F277&amp;" AND LocalMinute("&amp;$E$21&amp;")="&amp;G277&amp;"))", "Bar", "", "Close", "5", "0", "", "", "","FALSE","T"))</f>
        <v/>
      </c>
      <c r="AB277" s="115" t="str">
        <f>IF(O277=1,"",RTD("cqg.rtd",,"StudyData", "(Vol("&amp;$E$21&amp;")when  (LocalYear("&amp;$E$21&amp;")="&amp;$D$11&amp;" AND LocalMonth("&amp;$E$21&amp;")="&amp;$C$11&amp;" AND LocalDay("&amp;$E$21&amp;")="&amp;$B$11&amp;" AND LocalHour("&amp;$E$21&amp;")="&amp;F277&amp;" AND LocalMinute("&amp;$E$21&amp;")="&amp;G277&amp;"))", "Bar", "", "Close", "5", "0", "", "", "","FALSE","T"))</f>
        <v/>
      </c>
      <c r="AC277" s="116" t="str">
        <f t="shared" si="37"/>
        <v/>
      </c>
      <c r="AE277" s="115" t="str">
        <f ca="1">IF($R277=1,SUM($S$1:S277),"")</f>
        <v/>
      </c>
      <c r="AF277" s="115" t="str">
        <f ca="1">IF($R277=1,SUM($T$1:T277),"")</f>
        <v/>
      </c>
      <c r="AG277" s="115" t="str">
        <f ca="1">IF($R277=1,SUM($U$1:U277),"")</f>
        <v/>
      </c>
      <c r="AH277" s="115" t="str">
        <f ca="1">IF($R277=1,SUM($V$1:V277),"")</f>
        <v/>
      </c>
      <c r="AI277" s="115" t="str">
        <f ca="1">IF($R277=1,SUM($W$1:W277),"")</f>
        <v/>
      </c>
      <c r="AJ277" s="115" t="str">
        <f ca="1">IF($R277=1,SUM($X$1:X277),"")</f>
        <v/>
      </c>
      <c r="AK277" s="115" t="str">
        <f ca="1">IF($R277=1,SUM($Y$1:Y277),"")</f>
        <v/>
      </c>
      <c r="AL277" s="115" t="str">
        <f ca="1">IF($R277=1,SUM($Z$1:Z277),"")</f>
        <v/>
      </c>
      <c r="AM277" s="115" t="str">
        <f ca="1">IF($R277=1,SUM($AA$1:AA277),"")</f>
        <v/>
      </c>
      <c r="AN277" s="115" t="str">
        <f ca="1">IF($R277=1,SUM($AB$1:AB277),"")</f>
        <v/>
      </c>
      <c r="AO277" s="115" t="str">
        <f ca="1">IF($R277=1,SUM($AC$1:AC277),"")</f>
        <v/>
      </c>
      <c r="AQ277" s="120" t="str">
        <f t="shared" si="42"/>
        <v>30:20</v>
      </c>
    </row>
    <row r="278" spans="6:43" x14ac:dyDescent="0.3">
      <c r="F278" s="115">
        <f t="shared" si="43"/>
        <v>30</v>
      </c>
      <c r="G278" s="117">
        <f t="shared" si="38"/>
        <v>25</v>
      </c>
      <c r="H278" s="118">
        <f t="shared" si="39"/>
        <v>1.2673611111111112</v>
      </c>
      <c r="K278" s="116" t="str">
        <f xml:space="preserve"> IF(O278=1,"",RTD("cqg.rtd",,"StudyData",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/>
      </c>
      <c r="L278" s="116" t="e">
        <f>IF(K278="",NA(),RTD("cqg.rtd",,"StudyData", "(Vol("&amp;$E$12&amp;")when  (LocalYear("&amp;$E$12&amp;")="&amp;$D$1&amp;" AND LocalMonth("&amp;$E$12&amp;")="&amp;$C$1&amp;" AND LocalDay("&amp;$E$12&amp;")="&amp;$B$1&amp;" AND LocalHour("&amp;$E$12&amp;")="&amp;F278&amp;" AND LocalMinute("&amp;$E$12&amp;")="&amp;G278&amp;"))", "Bar", "", "Close", "5", "0", "", "", "","FALSE","T"))</f>
        <v>#N/A</v>
      </c>
      <c r="O278" s="115">
        <f t="shared" si="40"/>
        <v>1</v>
      </c>
      <c r="R278" s="115">
        <f t="shared" ca="1" si="41"/>
        <v>1.2419999999999733</v>
      </c>
      <c r="S278" s="115" t="str">
        <f>IF(O278=1,"",RTD("cqg.rtd",,"StudyData", "(Vol("&amp;$E$13&amp;")when  (LocalYear("&amp;$E$13&amp;")="&amp;$D$2&amp;" AND LocalMonth("&amp;$E$13&amp;")="&amp;$C$2&amp;" AND LocalDay("&amp;$E$13&amp;")="&amp;$B$2&amp;" AND LocalHour("&amp;$E$13&amp;")="&amp;F278&amp;" AND LocalMinute("&amp;$E$13&amp;")="&amp;G278&amp;"))", "Bar", "", "Close", "5", "0", "", "", "","FALSE","T"))</f>
        <v/>
      </c>
      <c r="T278" s="115" t="str">
        <f>IF(O278=1,"",RTD("cqg.rtd",,"StudyData", "(Vol("&amp;$E$14&amp;")when  (LocalYear("&amp;$E$14&amp;")="&amp;$D$3&amp;" AND LocalMonth("&amp;$E$14&amp;")="&amp;$C$3&amp;" AND LocalDay("&amp;$E$14&amp;")="&amp;$B$3&amp;" AND LocalHour("&amp;$E$14&amp;")="&amp;F278&amp;" AND LocalMinute("&amp;$E$14&amp;")="&amp;G278&amp;"))", "Bar", "", "Close", "5", "0", "", "", "","FALSE","T"))</f>
        <v/>
      </c>
      <c r="U278" s="115" t="str">
        <f>IF(O278=1,"",RTD("cqg.rtd",,"StudyData", "(Vol("&amp;$E$15&amp;")when  (LocalYear("&amp;$E$15&amp;")="&amp;$D$4&amp;" AND LocalMonth("&amp;$E$15&amp;")="&amp;$C$4&amp;" AND LocalDay("&amp;$E$15&amp;")="&amp;$B$4&amp;" AND LocalHour("&amp;$E$15&amp;")="&amp;F278&amp;" AND LocalMinute("&amp;$E$15&amp;")="&amp;G278&amp;"))", "Bar", "", "Close", "5", "0", "", "", "","FALSE","T"))</f>
        <v/>
      </c>
      <c r="V278" s="115" t="str">
        <f>IF(O278=1,"",RTD("cqg.rtd",,"StudyData", "(Vol("&amp;$E$16&amp;")when  (LocalYear("&amp;$E$16&amp;")="&amp;$D$5&amp;" AND LocalMonth("&amp;$E$16&amp;")="&amp;$C$5&amp;" AND LocalDay("&amp;$E$16&amp;")="&amp;$B$5&amp;" AND LocalHour("&amp;$E$16&amp;")="&amp;F278&amp;" AND LocalMinute("&amp;$E$16&amp;")="&amp;G278&amp;"))", "Bar", "", "Close", "5", "0", "", "", "","FALSE","T"))</f>
        <v/>
      </c>
      <c r="W278" s="115" t="str">
        <f>IF(O278=1,"",RTD("cqg.rtd",,"StudyData", "(Vol("&amp;$E$17&amp;")when  (LocalYear("&amp;$E$17&amp;")="&amp;$D$6&amp;" AND LocalMonth("&amp;$E$17&amp;")="&amp;$C$6&amp;" AND LocalDay("&amp;$E$17&amp;")="&amp;$B$6&amp;" AND LocalHour("&amp;$E$17&amp;")="&amp;F278&amp;" AND LocalMinute("&amp;$E$17&amp;")="&amp;G278&amp;"))", "Bar", "", "Close", "5", "0", "", "", "","FALSE","T"))</f>
        <v/>
      </c>
      <c r="X278" s="115" t="str">
        <f>IF(O278=1,"",RTD("cqg.rtd",,"StudyData", "(Vol("&amp;$E$18&amp;")when  (LocalYear("&amp;$E$18&amp;")="&amp;$D$7&amp;" AND LocalMonth("&amp;$E$18&amp;")="&amp;$C$7&amp;" AND LocalDay("&amp;$E$18&amp;")="&amp;$B$7&amp;" AND LocalHour("&amp;$E$18&amp;")="&amp;F278&amp;" AND LocalMinute("&amp;$E$18&amp;")="&amp;G278&amp;"))", "Bar", "", "Close", "5", "0", "", "", "","FALSE","T"))</f>
        <v/>
      </c>
      <c r="Y278" s="115" t="str">
        <f>IF(O278=1,"",RTD("cqg.rtd",,"StudyData", "(Vol("&amp;$E$19&amp;")when  (LocalYear("&amp;$E$19&amp;")="&amp;$D$8&amp;" AND LocalMonth("&amp;$E$19&amp;")="&amp;$C$8&amp;" AND LocalDay("&amp;$E$19&amp;")="&amp;$B$8&amp;" AND LocalHour("&amp;$E$19&amp;")="&amp;F278&amp;" AND LocalMinute("&amp;$E$19&amp;")="&amp;G278&amp;"))", "Bar", "", "Close", "5", "0", "", "", "","FALSE","T"))</f>
        <v/>
      </c>
      <c r="Z278" s="115" t="str">
        <f>IF(O278=1,"",RTD("cqg.rtd",,"StudyData", "(Vol("&amp;$E$20&amp;")when  (LocalYear("&amp;$E$20&amp;")="&amp;$D$9&amp;" AND LocalMonth("&amp;$E$20&amp;")="&amp;$C$9&amp;" AND LocalDay("&amp;$E$20&amp;")="&amp;$B$9&amp;" AND LocalHour("&amp;$E$20&amp;")="&amp;F278&amp;" AND LocalMinute("&amp;$E$20&amp;")="&amp;G278&amp;"))", "Bar", "", "Close", "5", "0", "", "", "","FALSE","T"))</f>
        <v/>
      </c>
      <c r="AA278" s="115" t="str">
        <f>IF(O278=1,"",RTD("cqg.rtd",,"StudyData", "(Vol("&amp;$E$21&amp;")when  (LocalYear("&amp;$E$21&amp;")="&amp;$D$10&amp;" AND LocalMonth("&amp;$E$21&amp;")="&amp;$C$10&amp;" AND LocalDay("&amp;$E$21&amp;")="&amp;$B$10&amp;" AND LocalHour("&amp;$E$21&amp;")="&amp;F278&amp;" AND LocalMinute("&amp;$E$21&amp;")="&amp;G278&amp;"))", "Bar", "", "Close", "5", "0", "", "", "","FALSE","T"))</f>
        <v/>
      </c>
      <c r="AB278" s="115" t="str">
        <f>IF(O278=1,"",RTD("cqg.rtd",,"StudyData", "(Vol("&amp;$E$21&amp;")when  (LocalYear("&amp;$E$21&amp;")="&amp;$D$11&amp;" AND LocalMonth("&amp;$E$21&amp;")="&amp;$C$11&amp;" AND LocalDay("&amp;$E$21&amp;")="&amp;$B$11&amp;" AND LocalHour("&amp;$E$21&amp;")="&amp;F278&amp;" AND LocalMinute("&amp;$E$21&amp;")="&amp;G278&amp;"))", "Bar", "", "Close", "5", "0", "", "", "","FALSE","T"))</f>
        <v/>
      </c>
      <c r="AC278" s="116" t="str">
        <f t="shared" si="37"/>
        <v/>
      </c>
      <c r="AE278" s="115" t="str">
        <f ca="1">IF($R278=1,SUM($S$1:S278),"")</f>
        <v/>
      </c>
      <c r="AF278" s="115" t="str">
        <f ca="1">IF($R278=1,SUM($T$1:T278),"")</f>
        <v/>
      </c>
      <c r="AG278" s="115" t="str">
        <f ca="1">IF($R278=1,SUM($U$1:U278),"")</f>
        <v/>
      </c>
      <c r="AH278" s="115" t="str">
        <f ca="1">IF($R278=1,SUM($V$1:V278),"")</f>
        <v/>
      </c>
      <c r="AI278" s="115" t="str">
        <f ca="1">IF($R278=1,SUM($W$1:W278),"")</f>
        <v/>
      </c>
      <c r="AJ278" s="115" t="str">
        <f ca="1">IF($R278=1,SUM($X$1:X278),"")</f>
        <v/>
      </c>
      <c r="AK278" s="115" t="str">
        <f ca="1">IF($R278=1,SUM($Y$1:Y278),"")</f>
        <v/>
      </c>
      <c r="AL278" s="115" t="str">
        <f ca="1">IF($R278=1,SUM($Z$1:Z278),"")</f>
        <v/>
      </c>
      <c r="AM278" s="115" t="str">
        <f ca="1">IF($R278=1,SUM($AA$1:AA278),"")</f>
        <v/>
      </c>
      <c r="AN278" s="115" t="str">
        <f ca="1">IF($R278=1,SUM($AB$1:AB278),"")</f>
        <v/>
      </c>
      <c r="AO278" s="115" t="str">
        <f ca="1">IF($R278=1,SUM($AC$1:AC278),"")</f>
        <v/>
      </c>
      <c r="AQ278" s="120" t="str">
        <f t="shared" si="42"/>
        <v>30:25</v>
      </c>
    </row>
    <row r="279" spans="6:43" x14ac:dyDescent="0.3">
      <c r="F279" s="115">
        <f t="shared" si="43"/>
        <v>30</v>
      </c>
      <c r="G279" s="117">
        <f t="shared" si="38"/>
        <v>30</v>
      </c>
      <c r="H279" s="118">
        <f t="shared" si="39"/>
        <v>1.2708333333333333</v>
      </c>
      <c r="K279" s="116" t="str">
        <f xml:space="preserve"> IF(O279=1,"",RTD("cqg.rtd",,"StudyData",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/>
      </c>
      <c r="L279" s="116" t="e">
        <f>IF(K279="",NA(),RTD("cqg.rtd",,"StudyData", "(Vol("&amp;$E$12&amp;")when  (LocalYear("&amp;$E$12&amp;")="&amp;$D$1&amp;" AND LocalMonth("&amp;$E$12&amp;")="&amp;$C$1&amp;" AND LocalDay("&amp;$E$12&amp;")="&amp;$B$1&amp;" AND LocalHour("&amp;$E$12&amp;")="&amp;F279&amp;" AND LocalMinute("&amp;$E$12&amp;")="&amp;G279&amp;"))", "Bar", "", "Close", "5", "0", "", "", "","FALSE","T"))</f>
        <v>#N/A</v>
      </c>
      <c r="O279" s="115">
        <f t="shared" si="40"/>
        <v>1</v>
      </c>
      <c r="R279" s="115">
        <f t="shared" ca="1" si="41"/>
        <v>1.2429999999999732</v>
      </c>
      <c r="S279" s="115" t="str">
        <f>IF(O279=1,"",RTD("cqg.rtd",,"StudyData", "(Vol("&amp;$E$13&amp;")when  (LocalYear("&amp;$E$13&amp;")="&amp;$D$2&amp;" AND LocalMonth("&amp;$E$13&amp;")="&amp;$C$2&amp;" AND LocalDay("&amp;$E$13&amp;")="&amp;$B$2&amp;" AND LocalHour("&amp;$E$13&amp;")="&amp;F279&amp;" AND LocalMinute("&amp;$E$13&amp;")="&amp;G279&amp;"))", "Bar", "", "Close", "5", "0", "", "", "","FALSE","T"))</f>
        <v/>
      </c>
      <c r="T279" s="115" t="str">
        <f>IF(O279=1,"",RTD("cqg.rtd",,"StudyData", "(Vol("&amp;$E$14&amp;")when  (LocalYear("&amp;$E$14&amp;")="&amp;$D$3&amp;" AND LocalMonth("&amp;$E$14&amp;")="&amp;$C$3&amp;" AND LocalDay("&amp;$E$14&amp;")="&amp;$B$3&amp;" AND LocalHour("&amp;$E$14&amp;")="&amp;F279&amp;" AND LocalMinute("&amp;$E$14&amp;")="&amp;G279&amp;"))", "Bar", "", "Close", "5", "0", "", "", "","FALSE","T"))</f>
        <v/>
      </c>
      <c r="U279" s="115" t="str">
        <f>IF(O279=1,"",RTD("cqg.rtd",,"StudyData", "(Vol("&amp;$E$15&amp;")when  (LocalYear("&amp;$E$15&amp;")="&amp;$D$4&amp;" AND LocalMonth("&amp;$E$15&amp;")="&amp;$C$4&amp;" AND LocalDay("&amp;$E$15&amp;")="&amp;$B$4&amp;" AND LocalHour("&amp;$E$15&amp;")="&amp;F279&amp;" AND LocalMinute("&amp;$E$15&amp;")="&amp;G279&amp;"))", "Bar", "", "Close", "5", "0", "", "", "","FALSE","T"))</f>
        <v/>
      </c>
      <c r="V279" s="115" t="str">
        <f>IF(O279=1,"",RTD("cqg.rtd",,"StudyData", "(Vol("&amp;$E$16&amp;")when  (LocalYear("&amp;$E$16&amp;")="&amp;$D$5&amp;" AND LocalMonth("&amp;$E$16&amp;")="&amp;$C$5&amp;" AND LocalDay("&amp;$E$16&amp;")="&amp;$B$5&amp;" AND LocalHour("&amp;$E$16&amp;")="&amp;F279&amp;" AND LocalMinute("&amp;$E$16&amp;")="&amp;G279&amp;"))", "Bar", "", "Close", "5", "0", "", "", "","FALSE","T"))</f>
        <v/>
      </c>
      <c r="W279" s="115" t="str">
        <f>IF(O279=1,"",RTD("cqg.rtd",,"StudyData", "(Vol("&amp;$E$17&amp;")when  (LocalYear("&amp;$E$17&amp;")="&amp;$D$6&amp;" AND LocalMonth("&amp;$E$17&amp;")="&amp;$C$6&amp;" AND LocalDay("&amp;$E$17&amp;")="&amp;$B$6&amp;" AND LocalHour("&amp;$E$17&amp;")="&amp;F279&amp;" AND LocalMinute("&amp;$E$17&amp;")="&amp;G279&amp;"))", "Bar", "", "Close", "5", "0", "", "", "","FALSE","T"))</f>
        <v/>
      </c>
      <c r="X279" s="115" t="str">
        <f>IF(O279=1,"",RTD("cqg.rtd",,"StudyData", "(Vol("&amp;$E$18&amp;")when  (LocalYear("&amp;$E$18&amp;")="&amp;$D$7&amp;" AND LocalMonth("&amp;$E$18&amp;")="&amp;$C$7&amp;" AND LocalDay("&amp;$E$18&amp;")="&amp;$B$7&amp;" AND LocalHour("&amp;$E$18&amp;")="&amp;F279&amp;" AND LocalMinute("&amp;$E$18&amp;")="&amp;G279&amp;"))", "Bar", "", "Close", "5", "0", "", "", "","FALSE","T"))</f>
        <v/>
      </c>
      <c r="Y279" s="115" t="str">
        <f>IF(O279=1,"",RTD("cqg.rtd",,"StudyData", "(Vol("&amp;$E$19&amp;")when  (LocalYear("&amp;$E$19&amp;")="&amp;$D$8&amp;" AND LocalMonth("&amp;$E$19&amp;")="&amp;$C$8&amp;" AND LocalDay("&amp;$E$19&amp;")="&amp;$B$8&amp;" AND LocalHour("&amp;$E$19&amp;")="&amp;F279&amp;" AND LocalMinute("&amp;$E$19&amp;")="&amp;G279&amp;"))", "Bar", "", "Close", "5", "0", "", "", "","FALSE","T"))</f>
        <v/>
      </c>
      <c r="Z279" s="115" t="str">
        <f>IF(O279=1,"",RTD("cqg.rtd",,"StudyData", "(Vol("&amp;$E$20&amp;")when  (LocalYear("&amp;$E$20&amp;")="&amp;$D$9&amp;" AND LocalMonth("&amp;$E$20&amp;")="&amp;$C$9&amp;" AND LocalDay("&amp;$E$20&amp;")="&amp;$B$9&amp;" AND LocalHour("&amp;$E$20&amp;")="&amp;F279&amp;" AND LocalMinute("&amp;$E$20&amp;")="&amp;G279&amp;"))", "Bar", "", "Close", "5", "0", "", "", "","FALSE","T"))</f>
        <v/>
      </c>
      <c r="AA279" s="115" t="str">
        <f>IF(O279=1,"",RTD("cqg.rtd",,"StudyData", "(Vol("&amp;$E$21&amp;")when  (LocalYear("&amp;$E$21&amp;")="&amp;$D$10&amp;" AND LocalMonth("&amp;$E$21&amp;")="&amp;$C$10&amp;" AND LocalDay("&amp;$E$21&amp;")="&amp;$B$10&amp;" AND LocalHour("&amp;$E$21&amp;")="&amp;F279&amp;" AND LocalMinute("&amp;$E$21&amp;")="&amp;G279&amp;"))", "Bar", "", "Close", "5", "0", "", "", "","FALSE","T"))</f>
        <v/>
      </c>
      <c r="AB279" s="115" t="str">
        <f>IF(O279=1,"",RTD("cqg.rtd",,"StudyData", "(Vol("&amp;$E$21&amp;")when  (LocalYear("&amp;$E$21&amp;")="&amp;$D$11&amp;" AND LocalMonth("&amp;$E$21&amp;")="&amp;$C$11&amp;" AND LocalDay("&amp;$E$21&amp;")="&amp;$B$11&amp;" AND LocalHour("&amp;$E$21&amp;")="&amp;F279&amp;" AND LocalMinute("&amp;$E$21&amp;")="&amp;G279&amp;"))", "Bar", "", "Close", "5", "0", "", "", "","FALSE","T"))</f>
        <v/>
      </c>
      <c r="AC279" s="116" t="str">
        <f t="shared" si="37"/>
        <v/>
      </c>
      <c r="AE279" s="115" t="str">
        <f ca="1">IF($R279=1,SUM($S$1:S279),"")</f>
        <v/>
      </c>
      <c r="AF279" s="115" t="str">
        <f ca="1">IF($R279=1,SUM($T$1:T279),"")</f>
        <v/>
      </c>
      <c r="AG279" s="115" t="str">
        <f ca="1">IF($R279=1,SUM($U$1:U279),"")</f>
        <v/>
      </c>
      <c r="AH279" s="115" t="str">
        <f ca="1">IF($R279=1,SUM($V$1:V279),"")</f>
        <v/>
      </c>
      <c r="AI279" s="115" t="str">
        <f ca="1">IF($R279=1,SUM($W$1:W279),"")</f>
        <v/>
      </c>
      <c r="AJ279" s="115" t="str">
        <f ca="1">IF($R279=1,SUM($X$1:X279),"")</f>
        <v/>
      </c>
      <c r="AK279" s="115" t="str">
        <f ca="1">IF($R279=1,SUM($Y$1:Y279),"")</f>
        <v/>
      </c>
      <c r="AL279" s="115" t="str">
        <f ca="1">IF($R279=1,SUM($Z$1:Z279),"")</f>
        <v/>
      </c>
      <c r="AM279" s="115" t="str">
        <f ca="1">IF($R279=1,SUM($AA$1:AA279),"")</f>
        <v/>
      </c>
      <c r="AN279" s="115" t="str">
        <f ca="1">IF($R279=1,SUM($AB$1:AB279),"")</f>
        <v/>
      </c>
      <c r="AO279" s="115" t="str">
        <f ca="1">IF($R279=1,SUM($AC$1:AC279),"")</f>
        <v/>
      </c>
      <c r="AQ279" s="120" t="str">
        <f t="shared" si="42"/>
        <v>30:30</v>
      </c>
    </row>
    <row r="280" spans="6:43" x14ac:dyDescent="0.3">
      <c r="F280" s="115">
        <f t="shared" si="43"/>
        <v>30</v>
      </c>
      <c r="G280" s="117">
        <f t="shared" si="38"/>
        <v>35</v>
      </c>
      <c r="H280" s="118">
        <f t="shared" si="39"/>
        <v>1.2743055555555556</v>
      </c>
      <c r="K280" s="116" t="str">
        <f xml:space="preserve"> IF(O280=1,"",RTD("cqg.rtd",,"StudyData",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/>
      </c>
      <c r="L280" s="116" t="e">
        <f>IF(K280="",NA(),RTD("cqg.rtd",,"StudyData", "(Vol("&amp;$E$12&amp;")when  (LocalYear("&amp;$E$12&amp;")="&amp;$D$1&amp;" AND LocalMonth("&amp;$E$12&amp;")="&amp;$C$1&amp;" AND LocalDay("&amp;$E$12&amp;")="&amp;$B$1&amp;" AND LocalHour("&amp;$E$12&amp;")="&amp;F280&amp;" AND LocalMinute("&amp;$E$12&amp;")="&amp;G280&amp;"))", "Bar", "", "Close", "5", "0", "", "", "","FALSE","T"))</f>
        <v>#N/A</v>
      </c>
      <c r="O280" s="115">
        <f t="shared" si="40"/>
        <v>1</v>
      </c>
      <c r="R280" s="115">
        <f t="shared" ca="1" si="41"/>
        <v>1.2439999999999731</v>
      </c>
      <c r="S280" s="115" t="str">
        <f>IF(O280=1,"",RTD("cqg.rtd",,"StudyData", "(Vol("&amp;$E$13&amp;")when  (LocalYear("&amp;$E$13&amp;")="&amp;$D$2&amp;" AND LocalMonth("&amp;$E$13&amp;")="&amp;$C$2&amp;" AND LocalDay("&amp;$E$13&amp;")="&amp;$B$2&amp;" AND LocalHour("&amp;$E$13&amp;")="&amp;F280&amp;" AND LocalMinute("&amp;$E$13&amp;")="&amp;G280&amp;"))", "Bar", "", "Close", "5", "0", "", "", "","FALSE","T"))</f>
        <v/>
      </c>
      <c r="T280" s="115" t="str">
        <f>IF(O280=1,"",RTD("cqg.rtd",,"StudyData", "(Vol("&amp;$E$14&amp;")when  (LocalYear("&amp;$E$14&amp;")="&amp;$D$3&amp;" AND LocalMonth("&amp;$E$14&amp;")="&amp;$C$3&amp;" AND LocalDay("&amp;$E$14&amp;")="&amp;$B$3&amp;" AND LocalHour("&amp;$E$14&amp;")="&amp;F280&amp;" AND LocalMinute("&amp;$E$14&amp;")="&amp;G280&amp;"))", "Bar", "", "Close", "5", "0", "", "", "","FALSE","T"))</f>
        <v/>
      </c>
      <c r="U280" s="115" t="str">
        <f>IF(O280=1,"",RTD("cqg.rtd",,"StudyData", "(Vol("&amp;$E$15&amp;")when  (LocalYear("&amp;$E$15&amp;")="&amp;$D$4&amp;" AND LocalMonth("&amp;$E$15&amp;")="&amp;$C$4&amp;" AND LocalDay("&amp;$E$15&amp;")="&amp;$B$4&amp;" AND LocalHour("&amp;$E$15&amp;")="&amp;F280&amp;" AND LocalMinute("&amp;$E$15&amp;")="&amp;G280&amp;"))", "Bar", "", "Close", "5", "0", "", "", "","FALSE","T"))</f>
        <v/>
      </c>
      <c r="V280" s="115" t="str">
        <f>IF(O280=1,"",RTD("cqg.rtd",,"StudyData", "(Vol("&amp;$E$16&amp;")when  (LocalYear("&amp;$E$16&amp;")="&amp;$D$5&amp;" AND LocalMonth("&amp;$E$16&amp;")="&amp;$C$5&amp;" AND LocalDay("&amp;$E$16&amp;")="&amp;$B$5&amp;" AND LocalHour("&amp;$E$16&amp;")="&amp;F280&amp;" AND LocalMinute("&amp;$E$16&amp;")="&amp;G280&amp;"))", "Bar", "", "Close", "5", "0", "", "", "","FALSE","T"))</f>
        <v/>
      </c>
      <c r="W280" s="115" t="str">
        <f>IF(O280=1,"",RTD("cqg.rtd",,"StudyData", "(Vol("&amp;$E$17&amp;")when  (LocalYear("&amp;$E$17&amp;")="&amp;$D$6&amp;" AND LocalMonth("&amp;$E$17&amp;")="&amp;$C$6&amp;" AND LocalDay("&amp;$E$17&amp;")="&amp;$B$6&amp;" AND LocalHour("&amp;$E$17&amp;")="&amp;F280&amp;" AND LocalMinute("&amp;$E$17&amp;")="&amp;G280&amp;"))", "Bar", "", "Close", "5", "0", "", "", "","FALSE","T"))</f>
        <v/>
      </c>
      <c r="X280" s="115" t="str">
        <f>IF(O280=1,"",RTD("cqg.rtd",,"StudyData", "(Vol("&amp;$E$18&amp;")when  (LocalYear("&amp;$E$18&amp;")="&amp;$D$7&amp;" AND LocalMonth("&amp;$E$18&amp;")="&amp;$C$7&amp;" AND LocalDay("&amp;$E$18&amp;")="&amp;$B$7&amp;" AND LocalHour("&amp;$E$18&amp;")="&amp;F280&amp;" AND LocalMinute("&amp;$E$18&amp;")="&amp;G280&amp;"))", "Bar", "", "Close", "5", "0", "", "", "","FALSE","T"))</f>
        <v/>
      </c>
      <c r="Y280" s="115" t="str">
        <f>IF(O280=1,"",RTD("cqg.rtd",,"StudyData", "(Vol("&amp;$E$19&amp;")when  (LocalYear("&amp;$E$19&amp;")="&amp;$D$8&amp;" AND LocalMonth("&amp;$E$19&amp;")="&amp;$C$8&amp;" AND LocalDay("&amp;$E$19&amp;")="&amp;$B$8&amp;" AND LocalHour("&amp;$E$19&amp;")="&amp;F280&amp;" AND LocalMinute("&amp;$E$19&amp;")="&amp;G280&amp;"))", "Bar", "", "Close", "5", "0", "", "", "","FALSE","T"))</f>
        <v/>
      </c>
      <c r="Z280" s="115" t="str">
        <f>IF(O280=1,"",RTD("cqg.rtd",,"StudyData", "(Vol("&amp;$E$20&amp;")when  (LocalYear("&amp;$E$20&amp;")="&amp;$D$9&amp;" AND LocalMonth("&amp;$E$20&amp;")="&amp;$C$9&amp;" AND LocalDay("&amp;$E$20&amp;")="&amp;$B$9&amp;" AND LocalHour("&amp;$E$20&amp;")="&amp;F280&amp;" AND LocalMinute("&amp;$E$20&amp;")="&amp;G280&amp;"))", "Bar", "", "Close", "5", "0", "", "", "","FALSE","T"))</f>
        <v/>
      </c>
      <c r="AA280" s="115" t="str">
        <f>IF(O280=1,"",RTD("cqg.rtd",,"StudyData", "(Vol("&amp;$E$21&amp;")when  (LocalYear("&amp;$E$21&amp;")="&amp;$D$10&amp;" AND LocalMonth("&amp;$E$21&amp;")="&amp;$C$10&amp;" AND LocalDay("&amp;$E$21&amp;")="&amp;$B$10&amp;" AND LocalHour("&amp;$E$21&amp;")="&amp;F280&amp;" AND LocalMinute("&amp;$E$21&amp;")="&amp;G280&amp;"))", "Bar", "", "Close", "5", "0", "", "", "","FALSE","T"))</f>
        <v/>
      </c>
      <c r="AB280" s="115" t="str">
        <f>IF(O280=1,"",RTD("cqg.rtd",,"StudyData", "(Vol("&amp;$E$21&amp;")when  (LocalYear("&amp;$E$21&amp;")="&amp;$D$11&amp;" AND LocalMonth("&amp;$E$21&amp;")="&amp;$C$11&amp;" AND LocalDay("&amp;$E$21&amp;")="&amp;$B$11&amp;" AND LocalHour("&amp;$E$21&amp;")="&amp;F280&amp;" AND LocalMinute("&amp;$E$21&amp;")="&amp;G280&amp;"))", "Bar", "", "Close", "5", "0", "", "", "","FALSE","T"))</f>
        <v/>
      </c>
      <c r="AC280" s="116" t="str">
        <f t="shared" si="37"/>
        <v/>
      </c>
      <c r="AE280" s="115" t="str">
        <f ca="1">IF($R280=1,SUM($S$1:S280),"")</f>
        <v/>
      </c>
      <c r="AF280" s="115" t="str">
        <f ca="1">IF($R280=1,SUM($T$1:T280),"")</f>
        <v/>
      </c>
      <c r="AG280" s="115" t="str">
        <f ca="1">IF($R280=1,SUM($U$1:U280),"")</f>
        <v/>
      </c>
      <c r="AH280" s="115" t="str">
        <f ca="1">IF($R280=1,SUM($V$1:V280),"")</f>
        <v/>
      </c>
      <c r="AI280" s="115" t="str">
        <f ca="1">IF($R280=1,SUM($W$1:W280),"")</f>
        <v/>
      </c>
      <c r="AJ280" s="115" t="str">
        <f ca="1">IF($R280=1,SUM($X$1:X280),"")</f>
        <v/>
      </c>
      <c r="AK280" s="115" t="str">
        <f ca="1">IF($R280=1,SUM($Y$1:Y280),"")</f>
        <v/>
      </c>
      <c r="AL280" s="115" t="str">
        <f ca="1">IF($R280=1,SUM($Z$1:Z280),"")</f>
        <v/>
      </c>
      <c r="AM280" s="115" t="str">
        <f ca="1">IF($R280=1,SUM($AA$1:AA280),"")</f>
        <v/>
      </c>
      <c r="AN280" s="115" t="str">
        <f ca="1">IF($R280=1,SUM($AB$1:AB280),"")</f>
        <v/>
      </c>
      <c r="AO280" s="115" t="str">
        <f ca="1">IF($R280=1,SUM($AC$1:AC280),"")</f>
        <v/>
      </c>
      <c r="AQ280" s="120" t="str">
        <f t="shared" si="42"/>
        <v>30:35</v>
      </c>
    </row>
    <row r="281" spans="6:43" x14ac:dyDescent="0.3">
      <c r="F281" s="115">
        <f t="shared" si="43"/>
        <v>30</v>
      </c>
      <c r="G281" s="117">
        <f t="shared" si="38"/>
        <v>40</v>
      </c>
      <c r="H281" s="118">
        <f t="shared" si="39"/>
        <v>1.2777777777777779</v>
      </c>
      <c r="K281" s="116" t="str">
        <f xml:space="preserve"> IF(O281=1,"",RTD("cqg.rtd",,"StudyData",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/>
      </c>
      <c r="L281" s="116" t="e">
        <f>IF(K281="",NA(),RTD("cqg.rtd",,"StudyData", "(Vol("&amp;$E$12&amp;")when  (LocalYear("&amp;$E$12&amp;")="&amp;$D$1&amp;" AND LocalMonth("&amp;$E$12&amp;")="&amp;$C$1&amp;" AND LocalDay("&amp;$E$12&amp;")="&amp;$B$1&amp;" AND LocalHour("&amp;$E$12&amp;")="&amp;F281&amp;" AND LocalMinute("&amp;$E$12&amp;")="&amp;G281&amp;"))", "Bar", "", "Close", "5", "0", "", "", "","FALSE","T"))</f>
        <v>#N/A</v>
      </c>
      <c r="O281" s="115">
        <f t="shared" si="40"/>
        <v>1</v>
      </c>
      <c r="R281" s="115">
        <f t="shared" ca="1" si="41"/>
        <v>1.244999999999973</v>
      </c>
      <c r="S281" s="115" t="str">
        <f>IF(O281=1,"",RTD("cqg.rtd",,"StudyData", "(Vol("&amp;$E$13&amp;")when  (LocalYear("&amp;$E$13&amp;")="&amp;$D$2&amp;" AND LocalMonth("&amp;$E$13&amp;")="&amp;$C$2&amp;" AND LocalDay("&amp;$E$13&amp;")="&amp;$B$2&amp;" AND LocalHour("&amp;$E$13&amp;")="&amp;F281&amp;" AND LocalMinute("&amp;$E$13&amp;")="&amp;G281&amp;"))", "Bar", "", "Close", "5", "0", "", "", "","FALSE","T"))</f>
        <v/>
      </c>
      <c r="T281" s="115" t="str">
        <f>IF(O281=1,"",RTD("cqg.rtd",,"StudyData", "(Vol("&amp;$E$14&amp;")when  (LocalYear("&amp;$E$14&amp;")="&amp;$D$3&amp;" AND LocalMonth("&amp;$E$14&amp;")="&amp;$C$3&amp;" AND LocalDay("&amp;$E$14&amp;")="&amp;$B$3&amp;" AND LocalHour("&amp;$E$14&amp;")="&amp;F281&amp;" AND LocalMinute("&amp;$E$14&amp;")="&amp;G281&amp;"))", "Bar", "", "Close", "5", "0", "", "", "","FALSE","T"))</f>
        <v/>
      </c>
      <c r="U281" s="115" t="str">
        <f>IF(O281=1,"",RTD("cqg.rtd",,"StudyData", "(Vol("&amp;$E$15&amp;")when  (LocalYear("&amp;$E$15&amp;")="&amp;$D$4&amp;" AND LocalMonth("&amp;$E$15&amp;")="&amp;$C$4&amp;" AND LocalDay("&amp;$E$15&amp;")="&amp;$B$4&amp;" AND LocalHour("&amp;$E$15&amp;")="&amp;F281&amp;" AND LocalMinute("&amp;$E$15&amp;")="&amp;G281&amp;"))", "Bar", "", "Close", "5", "0", "", "", "","FALSE","T"))</f>
        <v/>
      </c>
      <c r="V281" s="115" t="str">
        <f>IF(O281=1,"",RTD("cqg.rtd",,"StudyData", "(Vol("&amp;$E$16&amp;")when  (LocalYear("&amp;$E$16&amp;")="&amp;$D$5&amp;" AND LocalMonth("&amp;$E$16&amp;")="&amp;$C$5&amp;" AND LocalDay("&amp;$E$16&amp;")="&amp;$B$5&amp;" AND LocalHour("&amp;$E$16&amp;")="&amp;F281&amp;" AND LocalMinute("&amp;$E$16&amp;")="&amp;G281&amp;"))", "Bar", "", "Close", "5", "0", "", "", "","FALSE","T"))</f>
        <v/>
      </c>
      <c r="W281" s="115" t="str">
        <f>IF(O281=1,"",RTD("cqg.rtd",,"StudyData", "(Vol("&amp;$E$17&amp;")when  (LocalYear("&amp;$E$17&amp;")="&amp;$D$6&amp;" AND LocalMonth("&amp;$E$17&amp;")="&amp;$C$6&amp;" AND LocalDay("&amp;$E$17&amp;")="&amp;$B$6&amp;" AND LocalHour("&amp;$E$17&amp;")="&amp;F281&amp;" AND LocalMinute("&amp;$E$17&amp;")="&amp;G281&amp;"))", "Bar", "", "Close", "5", "0", "", "", "","FALSE","T"))</f>
        <v/>
      </c>
      <c r="X281" s="115" t="str">
        <f>IF(O281=1,"",RTD("cqg.rtd",,"StudyData", "(Vol("&amp;$E$18&amp;")when  (LocalYear("&amp;$E$18&amp;")="&amp;$D$7&amp;" AND LocalMonth("&amp;$E$18&amp;")="&amp;$C$7&amp;" AND LocalDay("&amp;$E$18&amp;")="&amp;$B$7&amp;" AND LocalHour("&amp;$E$18&amp;")="&amp;F281&amp;" AND LocalMinute("&amp;$E$18&amp;")="&amp;G281&amp;"))", "Bar", "", "Close", "5", "0", "", "", "","FALSE","T"))</f>
        <v/>
      </c>
      <c r="Y281" s="115" t="str">
        <f>IF(O281=1,"",RTD("cqg.rtd",,"StudyData", "(Vol("&amp;$E$19&amp;")when  (LocalYear("&amp;$E$19&amp;")="&amp;$D$8&amp;" AND LocalMonth("&amp;$E$19&amp;")="&amp;$C$8&amp;" AND LocalDay("&amp;$E$19&amp;")="&amp;$B$8&amp;" AND LocalHour("&amp;$E$19&amp;")="&amp;F281&amp;" AND LocalMinute("&amp;$E$19&amp;")="&amp;G281&amp;"))", "Bar", "", "Close", "5", "0", "", "", "","FALSE","T"))</f>
        <v/>
      </c>
      <c r="Z281" s="115" t="str">
        <f>IF(O281=1,"",RTD("cqg.rtd",,"StudyData", "(Vol("&amp;$E$20&amp;")when  (LocalYear("&amp;$E$20&amp;")="&amp;$D$9&amp;" AND LocalMonth("&amp;$E$20&amp;")="&amp;$C$9&amp;" AND LocalDay("&amp;$E$20&amp;")="&amp;$B$9&amp;" AND LocalHour("&amp;$E$20&amp;")="&amp;F281&amp;" AND LocalMinute("&amp;$E$20&amp;")="&amp;G281&amp;"))", "Bar", "", "Close", "5", "0", "", "", "","FALSE","T"))</f>
        <v/>
      </c>
      <c r="AA281" s="115" t="str">
        <f>IF(O281=1,"",RTD("cqg.rtd",,"StudyData", "(Vol("&amp;$E$21&amp;")when  (LocalYear("&amp;$E$21&amp;")="&amp;$D$10&amp;" AND LocalMonth("&amp;$E$21&amp;")="&amp;$C$10&amp;" AND LocalDay("&amp;$E$21&amp;")="&amp;$B$10&amp;" AND LocalHour("&amp;$E$21&amp;")="&amp;F281&amp;" AND LocalMinute("&amp;$E$21&amp;")="&amp;G281&amp;"))", "Bar", "", "Close", "5", "0", "", "", "","FALSE","T"))</f>
        <v/>
      </c>
      <c r="AB281" s="115" t="str">
        <f>IF(O281=1,"",RTD("cqg.rtd",,"StudyData", "(Vol("&amp;$E$21&amp;")when  (LocalYear("&amp;$E$21&amp;")="&amp;$D$11&amp;" AND LocalMonth("&amp;$E$21&amp;")="&amp;$C$11&amp;" AND LocalDay("&amp;$E$21&amp;")="&amp;$B$11&amp;" AND LocalHour("&amp;$E$21&amp;")="&amp;F281&amp;" AND LocalMinute("&amp;$E$21&amp;")="&amp;G281&amp;"))", "Bar", "", "Close", "5", "0", "", "", "","FALSE","T"))</f>
        <v/>
      </c>
      <c r="AC281" s="116" t="str">
        <f t="shared" si="37"/>
        <v/>
      </c>
      <c r="AE281" s="115" t="str">
        <f ca="1">IF($R281=1,SUM($S$1:S281),"")</f>
        <v/>
      </c>
      <c r="AF281" s="115" t="str">
        <f ca="1">IF($R281=1,SUM($T$1:T281),"")</f>
        <v/>
      </c>
      <c r="AG281" s="115" t="str">
        <f ca="1">IF($R281=1,SUM($U$1:U281),"")</f>
        <v/>
      </c>
      <c r="AH281" s="115" t="str">
        <f ca="1">IF($R281=1,SUM($V$1:V281),"")</f>
        <v/>
      </c>
      <c r="AI281" s="115" t="str">
        <f ca="1">IF($R281=1,SUM($W$1:W281),"")</f>
        <v/>
      </c>
      <c r="AJ281" s="115" t="str">
        <f ca="1">IF($R281=1,SUM($X$1:X281),"")</f>
        <v/>
      </c>
      <c r="AK281" s="115" t="str">
        <f ca="1">IF($R281=1,SUM($Y$1:Y281),"")</f>
        <v/>
      </c>
      <c r="AL281" s="115" t="str">
        <f ca="1">IF($R281=1,SUM($Z$1:Z281),"")</f>
        <v/>
      </c>
      <c r="AM281" s="115" t="str">
        <f ca="1">IF($R281=1,SUM($AA$1:AA281),"")</f>
        <v/>
      </c>
      <c r="AN281" s="115" t="str">
        <f ca="1">IF($R281=1,SUM($AB$1:AB281),"")</f>
        <v/>
      </c>
      <c r="AO281" s="115" t="str">
        <f ca="1">IF($R281=1,SUM($AC$1:AC281),"")</f>
        <v/>
      </c>
      <c r="AQ281" s="120" t="str">
        <f t="shared" si="42"/>
        <v>30:40</v>
      </c>
    </row>
    <row r="282" spans="6:43" x14ac:dyDescent="0.3">
      <c r="F282" s="115">
        <f t="shared" si="43"/>
        <v>30</v>
      </c>
      <c r="G282" s="117">
        <f t="shared" si="38"/>
        <v>45</v>
      </c>
      <c r="H282" s="118">
        <f t="shared" si="39"/>
        <v>1.28125</v>
      </c>
      <c r="K282" s="116" t="str">
        <f xml:space="preserve"> IF(O282=1,"",RTD("cqg.rtd",,"StudyData",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/>
      </c>
      <c r="L282" s="116" t="e">
        <f>IF(K282="",NA(),RTD("cqg.rtd",,"StudyData", "(Vol("&amp;$E$12&amp;")when  (LocalYear("&amp;$E$12&amp;")="&amp;$D$1&amp;" AND LocalMonth("&amp;$E$12&amp;")="&amp;$C$1&amp;" AND LocalDay("&amp;$E$12&amp;")="&amp;$B$1&amp;" AND LocalHour("&amp;$E$12&amp;")="&amp;F282&amp;" AND LocalMinute("&amp;$E$12&amp;")="&amp;G282&amp;"))", "Bar", "", "Close", "5", "0", "", "", "","FALSE","T"))</f>
        <v>#N/A</v>
      </c>
      <c r="O282" s="115">
        <f t="shared" si="40"/>
        <v>1</v>
      </c>
      <c r="R282" s="115">
        <f t="shared" ca="1" si="41"/>
        <v>1.2459999999999729</v>
      </c>
      <c r="S282" s="115" t="str">
        <f>IF(O282=1,"",RTD("cqg.rtd",,"StudyData", "(Vol("&amp;$E$13&amp;")when  (LocalYear("&amp;$E$13&amp;")="&amp;$D$2&amp;" AND LocalMonth("&amp;$E$13&amp;")="&amp;$C$2&amp;" AND LocalDay("&amp;$E$13&amp;")="&amp;$B$2&amp;" AND LocalHour("&amp;$E$13&amp;")="&amp;F282&amp;" AND LocalMinute("&amp;$E$13&amp;")="&amp;G282&amp;"))", "Bar", "", "Close", "5", "0", "", "", "","FALSE","T"))</f>
        <v/>
      </c>
      <c r="T282" s="115" t="str">
        <f>IF(O282=1,"",RTD("cqg.rtd",,"StudyData", "(Vol("&amp;$E$14&amp;")when  (LocalYear("&amp;$E$14&amp;")="&amp;$D$3&amp;" AND LocalMonth("&amp;$E$14&amp;")="&amp;$C$3&amp;" AND LocalDay("&amp;$E$14&amp;")="&amp;$B$3&amp;" AND LocalHour("&amp;$E$14&amp;")="&amp;F282&amp;" AND LocalMinute("&amp;$E$14&amp;")="&amp;G282&amp;"))", "Bar", "", "Close", "5", "0", "", "", "","FALSE","T"))</f>
        <v/>
      </c>
      <c r="U282" s="115" t="str">
        <f>IF(O282=1,"",RTD("cqg.rtd",,"StudyData", "(Vol("&amp;$E$15&amp;")when  (LocalYear("&amp;$E$15&amp;")="&amp;$D$4&amp;" AND LocalMonth("&amp;$E$15&amp;")="&amp;$C$4&amp;" AND LocalDay("&amp;$E$15&amp;")="&amp;$B$4&amp;" AND LocalHour("&amp;$E$15&amp;")="&amp;F282&amp;" AND LocalMinute("&amp;$E$15&amp;")="&amp;G282&amp;"))", "Bar", "", "Close", "5", "0", "", "", "","FALSE","T"))</f>
        <v/>
      </c>
      <c r="V282" s="115" t="str">
        <f>IF(O282=1,"",RTD("cqg.rtd",,"StudyData", "(Vol("&amp;$E$16&amp;")when  (LocalYear("&amp;$E$16&amp;")="&amp;$D$5&amp;" AND LocalMonth("&amp;$E$16&amp;")="&amp;$C$5&amp;" AND LocalDay("&amp;$E$16&amp;")="&amp;$B$5&amp;" AND LocalHour("&amp;$E$16&amp;")="&amp;F282&amp;" AND LocalMinute("&amp;$E$16&amp;")="&amp;G282&amp;"))", "Bar", "", "Close", "5", "0", "", "", "","FALSE","T"))</f>
        <v/>
      </c>
      <c r="W282" s="115" t="str">
        <f>IF(O282=1,"",RTD("cqg.rtd",,"StudyData", "(Vol("&amp;$E$17&amp;")when  (LocalYear("&amp;$E$17&amp;")="&amp;$D$6&amp;" AND LocalMonth("&amp;$E$17&amp;")="&amp;$C$6&amp;" AND LocalDay("&amp;$E$17&amp;")="&amp;$B$6&amp;" AND LocalHour("&amp;$E$17&amp;")="&amp;F282&amp;" AND LocalMinute("&amp;$E$17&amp;")="&amp;G282&amp;"))", "Bar", "", "Close", "5", "0", "", "", "","FALSE","T"))</f>
        <v/>
      </c>
      <c r="X282" s="115" t="str">
        <f>IF(O282=1,"",RTD("cqg.rtd",,"StudyData", "(Vol("&amp;$E$18&amp;")when  (LocalYear("&amp;$E$18&amp;")="&amp;$D$7&amp;" AND LocalMonth("&amp;$E$18&amp;")="&amp;$C$7&amp;" AND LocalDay("&amp;$E$18&amp;")="&amp;$B$7&amp;" AND LocalHour("&amp;$E$18&amp;")="&amp;F282&amp;" AND LocalMinute("&amp;$E$18&amp;")="&amp;G282&amp;"))", "Bar", "", "Close", "5", "0", "", "", "","FALSE","T"))</f>
        <v/>
      </c>
      <c r="Y282" s="115" t="str">
        <f>IF(O282=1,"",RTD("cqg.rtd",,"StudyData", "(Vol("&amp;$E$19&amp;")when  (LocalYear("&amp;$E$19&amp;")="&amp;$D$8&amp;" AND LocalMonth("&amp;$E$19&amp;")="&amp;$C$8&amp;" AND LocalDay("&amp;$E$19&amp;")="&amp;$B$8&amp;" AND LocalHour("&amp;$E$19&amp;")="&amp;F282&amp;" AND LocalMinute("&amp;$E$19&amp;")="&amp;G282&amp;"))", "Bar", "", "Close", "5", "0", "", "", "","FALSE","T"))</f>
        <v/>
      </c>
      <c r="Z282" s="115" t="str">
        <f>IF(O282=1,"",RTD("cqg.rtd",,"StudyData", "(Vol("&amp;$E$20&amp;")when  (LocalYear("&amp;$E$20&amp;")="&amp;$D$9&amp;" AND LocalMonth("&amp;$E$20&amp;")="&amp;$C$9&amp;" AND LocalDay("&amp;$E$20&amp;")="&amp;$B$9&amp;" AND LocalHour("&amp;$E$20&amp;")="&amp;F282&amp;" AND LocalMinute("&amp;$E$20&amp;")="&amp;G282&amp;"))", "Bar", "", "Close", "5", "0", "", "", "","FALSE","T"))</f>
        <v/>
      </c>
      <c r="AA282" s="115" t="str">
        <f>IF(O282=1,"",RTD("cqg.rtd",,"StudyData", "(Vol("&amp;$E$21&amp;")when  (LocalYear("&amp;$E$21&amp;")="&amp;$D$10&amp;" AND LocalMonth("&amp;$E$21&amp;")="&amp;$C$10&amp;" AND LocalDay("&amp;$E$21&amp;")="&amp;$B$10&amp;" AND LocalHour("&amp;$E$21&amp;")="&amp;F282&amp;" AND LocalMinute("&amp;$E$21&amp;")="&amp;G282&amp;"))", "Bar", "", "Close", "5", "0", "", "", "","FALSE","T"))</f>
        <v/>
      </c>
      <c r="AB282" s="115" t="str">
        <f>IF(O282=1,"",RTD("cqg.rtd",,"StudyData", "(Vol("&amp;$E$21&amp;")when  (LocalYear("&amp;$E$21&amp;")="&amp;$D$11&amp;" AND LocalMonth("&amp;$E$21&amp;")="&amp;$C$11&amp;" AND LocalDay("&amp;$E$21&amp;")="&amp;$B$11&amp;" AND LocalHour("&amp;$E$21&amp;")="&amp;F282&amp;" AND LocalMinute("&amp;$E$21&amp;")="&amp;G282&amp;"))", "Bar", "", "Close", "5", "0", "", "", "","FALSE","T"))</f>
        <v/>
      </c>
      <c r="AC282" s="116" t="str">
        <f t="shared" si="37"/>
        <v/>
      </c>
      <c r="AE282" s="115" t="str">
        <f ca="1">IF($R282=1,SUM($S$1:S282),"")</f>
        <v/>
      </c>
      <c r="AF282" s="115" t="str">
        <f ca="1">IF($R282=1,SUM($T$1:T282),"")</f>
        <v/>
      </c>
      <c r="AG282" s="115" t="str">
        <f ca="1">IF($R282=1,SUM($U$1:U282),"")</f>
        <v/>
      </c>
      <c r="AH282" s="115" t="str">
        <f ca="1">IF($R282=1,SUM($V$1:V282),"")</f>
        <v/>
      </c>
      <c r="AI282" s="115" t="str">
        <f ca="1">IF($R282=1,SUM($W$1:W282),"")</f>
        <v/>
      </c>
      <c r="AJ282" s="115" t="str">
        <f ca="1">IF($R282=1,SUM($X$1:X282),"")</f>
        <v/>
      </c>
      <c r="AK282" s="115" t="str">
        <f ca="1">IF($R282=1,SUM($Y$1:Y282),"")</f>
        <v/>
      </c>
      <c r="AL282" s="115" t="str">
        <f ca="1">IF($R282=1,SUM($Z$1:Z282),"")</f>
        <v/>
      </c>
      <c r="AM282" s="115" t="str">
        <f ca="1">IF($R282=1,SUM($AA$1:AA282),"")</f>
        <v/>
      </c>
      <c r="AN282" s="115" t="str">
        <f ca="1">IF($R282=1,SUM($AB$1:AB282),"")</f>
        <v/>
      </c>
      <c r="AO282" s="115" t="str">
        <f ca="1">IF($R282=1,SUM($AC$1:AC282),"")</f>
        <v/>
      </c>
      <c r="AQ282" s="120" t="str">
        <f t="shared" si="42"/>
        <v>30:45</v>
      </c>
    </row>
    <row r="283" spans="6:43" x14ac:dyDescent="0.3">
      <c r="F283" s="115">
        <f t="shared" si="43"/>
        <v>30</v>
      </c>
      <c r="G283" s="117">
        <f t="shared" si="38"/>
        <v>50</v>
      </c>
      <c r="H283" s="118">
        <f t="shared" si="39"/>
        <v>1.2847222222222221</v>
      </c>
      <c r="K283" s="116" t="str">
        <f xml:space="preserve"> IF(O283=1,"",RTD("cqg.rtd",,"StudyData",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/>
      </c>
      <c r="L283" s="116" t="e">
        <f>IF(K283="",NA(),RTD("cqg.rtd",,"StudyData", "(Vol("&amp;$E$12&amp;")when  (LocalYear("&amp;$E$12&amp;")="&amp;$D$1&amp;" AND LocalMonth("&amp;$E$12&amp;")="&amp;$C$1&amp;" AND LocalDay("&amp;$E$12&amp;")="&amp;$B$1&amp;" AND LocalHour("&amp;$E$12&amp;")="&amp;F283&amp;" AND LocalMinute("&amp;$E$12&amp;")="&amp;G283&amp;"))", "Bar", "", "Close", "5", "0", "", "", "","FALSE","T"))</f>
        <v>#N/A</v>
      </c>
      <c r="O283" s="115">
        <f t="shared" si="40"/>
        <v>1</v>
      </c>
      <c r="R283" s="115">
        <f t="shared" ca="1" si="41"/>
        <v>1.2469999999999728</v>
      </c>
      <c r="S283" s="115" t="str">
        <f>IF(O283=1,"",RTD("cqg.rtd",,"StudyData", "(Vol("&amp;$E$13&amp;")when  (LocalYear("&amp;$E$13&amp;")="&amp;$D$2&amp;" AND LocalMonth("&amp;$E$13&amp;")="&amp;$C$2&amp;" AND LocalDay("&amp;$E$13&amp;")="&amp;$B$2&amp;" AND LocalHour("&amp;$E$13&amp;")="&amp;F283&amp;" AND LocalMinute("&amp;$E$13&amp;")="&amp;G283&amp;"))", "Bar", "", "Close", "5", "0", "", "", "","FALSE","T"))</f>
        <v/>
      </c>
      <c r="T283" s="115" t="str">
        <f>IF(O283=1,"",RTD("cqg.rtd",,"StudyData", "(Vol("&amp;$E$14&amp;")when  (LocalYear("&amp;$E$14&amp;")="&amp;$D$3&amp;" AND LocalMonth("&amp;$E$14&amp;")="&amp;$C$3&amp;" AND LocalDay("&amp;$E$14&amp;")="&amp;$B$3&amp;" AND LocalHour("&amp;$E$14&amp;")="&amp;F283&amp;" AND LocalMinute("&amp;$E$14&amp;")="&amp;G283&amp;"))", "Bar", "", "Close", "5", "0", "", "", "","FALSE","T"))</f>
        <v/>
      </c>
      <c r="U283" s="115" t="str">
        <f>IF(O283=1,"",RTD("cqg.rtd",,"StudyData", "(Vol("&amp;$E$15&amp;")when  (LocalYear("&amp;$E$15&amp;")="&amp;$D$4&amp;" AND LocalMonth("&amp;$E$15&amp;")="&amp;$C$4&amp;" AND LocalDay("&amp;$E$15&amp;")="&amp;$B$4&amp;" AND LocalHour("&amp;$E$15&amp;")="&amp;F283&amp;" AND LocalMinute("&amp;$E$15&amp;")="&amp;G283&amp;"))", "Bar", "", "Close", "5", "0", "", "", "","FALSE","T"))</f>
        <v/>
      </c>
      <c r="V283" s="115" t="str">
        <f>IF(O283=1,"",RTD("cqg.rtd",,"StudyData", "(Vol("&amp;$E$16&amp;")when  (LocalYear("&amp;$E$16&amp;")="&amp;$D$5&amp;" AND LocalMonth("&amp;$E$16&amp;")="&amp;$C$5&amp;" AND LocalDay("&amp;$E$16&amp;")="&amp;$B$5&amp;" AND LocalHour("&amp;$E$16&amp;")="&amp;F283&amp;" AND LocalMinute("&amp;$E$16&amp;")="&amp;G283&amp;"))", "Bar", "", "Close", "5", "0", "", "", "","FALSE","T"))</f>
        <v/>
      </c>
      <c r="W283" s="115" t="str">
        <f>IF(O283=1,"",RTD("cqg.rtd",,"StudyData", "(Vol("&amp;$E$17&amp;")when  (LocalYear("&amp;$E$17&amp;")="&amp;$D$6&amp;" AND LocalMonth("&amp;$E$17&amp;")="&amp;$C$6&amp;" AND LocalDay("&amp;$E$17&amp;")="&amp;$B$6&amp;" AND LocalHour("&amp;$E$17&amp;")="&amp;F283&amp;" AND LocalMinute("&amp;$E$17&amp;")="&amp;G283&amp;"))", "Bar", "", "Close", "5", "0", "", "", "","FALSE","T"))</f>
        <v/>
      </c>
      <c r="X283" s="115" t="str">
        <f>IF(O283=1,"",RTD("cqg.rtd",,"StudyData", "(Vol("&amp;$E$18&amp;")when  (LocalYear("&amp;$E$18&amp;")="&amp;$D$7&amp;" AND LocalMonth("&amp;$E$18&amp;")="&amp;$C$7&amp;" AND LocalDay("&amp;$E$18&amp;")="&amp;$B$7&amp;" AND LocalHour("&amp;$E$18&amp;")="&amp;F283&amp;" AND LocalMinute("&amp;$E$18&amp;")="&amp;G283&amp;"))", "Bar", "", "Close", "5", "0", "", "", "","FALSE","T"))</f>
        <v/>
      </c>
      <c r="Y283" s="115" t="str">
        <f>IF(O283=1,"",RTD("cqg.rtd",,"StudyData", "(Vol("&amp;$E$19&amp;")when  (LocalYear("&amp;$E$19&amp;")="&amp;$D$8&amp;" AND LocalMonth("&amp;$E$19&amp;")="&amp;$C$8&amp;" AND LocalDay("&amp;$E$19&amp;")="&amp;$B$8&amp;" AND LocalHour("&amp;$E$19&amp;")="&amp;F283&amp;" AND LocalMinute("&amp;$E$19&amp;")="&amp;G283&amp;"))", "Bar", "", "Close", "5", "0", "", "", "","FALSE","T"))</f>
        <v/>
      </c>
      <c r="Z283" s="115" t="str">
        <f>IF(O283=1,"",RTD("cqg.rtd",,"StudyData", "(Vol("&amp;$E$20&amp;")when  (LocalYear("&amp;$E$20&amp;")="&amp;$D$9&amp;" AND LocalMonth("&amp;$E$20&amp;")="&amp;$C$9&amp;" AND LocalDay("&amp;$E$20&amp;")="&amp;$B$9&amp;" AND LocalHour("&amp;$E$20&amp;")="&amp;F283&amp;" AND LocalMinute("&amp;$E$20&amp;")="&amp;G283&amp;"))", "Bar", "", "Close", "5", "0", "", "", "","FALSE","T"))</f>
        <v/>
      </c>
      <c r="AA283" s="115" t="str">
        <f>IF(O283=1,"",RTD("cqg.rtd",,"StudyData", "(Vol("&amp;$E$21&amp;")when  (LocalYear("&amp;$E$21&amp;")="&amp;$D$10&amp;" AND LocalMonth("&amp;$E$21&amp;")="&amp;$C$10&amp;" AND LocalDay("&amp;$E$21&amp;")="&amp;$B$10&amp;" AND LocalHour("&amp;$E$21&amp;")="&amp;F283&amp;" AND LocalMinute("&amp;$E$21&amp;")="&amp;G283&amp;"))", "Bar", "", "Close", "5", "0", "", "", "","FALSE","T"))</f>
        <v/>
      </c>
      <c r="AB283" s="115" t="str">
        <f>IF(O283=1,"",RTD("cqg.rtd",,"StudyData", "(Vol("&amp;$E$21&amp;")when  (LocalYear("&amp;$E$21&amp;")="&amp;$D$11&amp;" AND LocalMonth("&amp;$E$21&amp;")="&amp;$C$11&amp;" AND LocalDay("&amp;$E$21&amp;")="&amp;$B$11&amp;" AND LocalHour("&amp;$E$21&amp;")="&amp;F283&amp;" AND LocalMinute("&amp;$E$21&amp;")="&amp;G283&amp;"))", "Bar", "", "Close", "5", "0", "", "", "","FALSE","T"))</f>
        <v/>
      </c>
      <c r="AC283" s="116" t="str">
        <f t="shared" si="37"/>
        <v/>
      </c>
      <c r="AE283" s="115" t="str">
        <f ca="1">IF($R283=1,SUM($S$1:S283),"")</f>
        <v/>
      </c>
      <c r="AF283" s="115" t="str">
        <f ca="1">IF($R283=1,SUM($T$1:T283),"")</f>
        <v/>
      </c>
      <c r="AG283" s="115" t="str">
        <f ca="1">IF($R283=1,SUM($U$1:U283),"")</f>
        <v/>
      </c>
      <c r="AH283" s="115" t="str">
        <f ca="1">IF($R283=1,SUM($V$1:V283),"")</f>
        <v/>
      </c>
      <c r="AI283" s="115" t="str">
        <f ca="1">IF($R283=1,SUM($W$1:W283),"")</f>
        <v/>
      </c>
      <c r="AJ283" s="115" t="str">
        <f ca="1">IF($R283=1,SUM($X$1:X283),"")</f>
        <v/>
      </c>
      <c r="AK283" s="115" t="str">
        <f ca="1">IF($R283=1,SUM($Y$1:Y283),"")</f>
        <v/>
      </c>
      <c r="AL283" s="115" t="str">
        <f ca="1">IF($R283=1,SUM($Z$1:Z283),"")</f>
        <v/>
      </c>
      <c r="AM283" s="115" t="str">
        <f ca="1">IF($R283=1,SUM($AA$1:AA283),"")</f>
        <v/>
      </c>
      <c r="AN283" s="115" t="str">
        <f ca="1">IF($R283=1,SUM($AB$1:AB283),"")</f>
        <v/>
      </c>
      <c r="AO283" s="115" t="str">
        <f ca="1">IF($R283=1,SUM($AC$1:AC283),"")</f>
        <v/>
      </c>
      <c r="AQ283" s="120" t="str">
        <f t="shared" si="42"/>
        <v>30:50</v>
      </c>
    </row>
    <row r="284" spans="6:43" x14ac:dyDescent="0.3">
      <c r="F284" s="115">
        <f t="shared" si="43"/>
        <v>30</v>
      </c>
      <c r="G284" s="117">
        <f t="shared" si="38"/>
        <v>55</v>
      </c>
      <c r="H284" s="118">
        <f t="shared" si="39"/>
        <v>1.2881944444444444</v>
      </c>
      <c r="K284" s="116" t="str">
        <f xml:space="preserve"> IF(O284=1,"",RTD("cqg.rtd",,"StudyData",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/>
      </c>
      <c r="L284" s="116" t="e">
        <f>IF(K284="",NA(),RTD("cqg.rtd",,"StudyData", "(Vol("&amp;$E$12&amp;")when  (LocalYear("&amp;$E$12&amp;")="&amp;$D$1&amp;" AND LocalMonth("&amp;$E$12&amp;")="&amp;$C$1&amp;" AND LocalDay("&amp;$E$12&amp;")="&amp;$B$1&amp;" AND LocalHour("&amp;$E$12&amp;")="&amp;F284&amp;" AND LocalMinute("&amp;$E$12&amp;")="&amp;G284&amp;"))", "Bar", "", "Close", "5", "0", "", "", "","FALSE","T"))</f>
        <v>#N/A</v>
      </c>
      <c r="O284" s="115">
        <f t="shared" si="40"/>
        <v>1</v>
      </c>
      <c r="R284" s="115">
        <f t="shared" ca="1" si="41"/>
        <v>1.2479999999999727</v>
      </c>
      <c r="S284" s="115" t="str">
        <f>IF(O284=1,"",RTD("cqg.rtd",,"StudyData", "(Vol("&amp;$E$13&amp;")when  (LocalYear("&amp;$E$13&amp;")="&amp;$D$2&amp;" AND LocalMonth("&amp;$E$13&amp;")="&amp;$C$2&amp;" AND LocalDay("&amp;$E$13&amp;")="&amp;$B$2&amp;" AND LocalHour("&amp;$E$13&amp;")="&amp;F284&amp;" AND LocalMinute("&amp;$E$13&amp;")="&amp;G284&amp;"))", "Bar", "", "Close", "5", "0", "", "", "","FALSE","T"))</f>
        <v/>
      </c>
      <c r="T284" s="115" t="str">
        <f>IF(O284=1,"",RTD("cqg.rtd",,"StudyData", "(Vol("&amp;$E$14&amp;")when  (LocalYear("&amp;$E$14&amp;")="&amp;$D$3&amp;" AND LocalMonth("&amp;$E$14&amp;")="&amp;$C$3&amp;" AND LocalDay("&amp;$E$14&amp;")="&amp;$B$3&amp;" AND LocalHour("&amp;$E$14&amp;")="&amp;F284&amp;" AND LocalMinute("&amp;$E$14&amp;")="&amp;G284&amp;"))", "Bar", "", "Close", "5", "0", "", "", "","FALSE","T"))</f>
        <v/>
      </c>
      <c r="U284" s="115" t="str">
        <f>IF(O284=1,"",RTD("cqg.rtd",,"StudyData", "(Vol("&amp;$E$15&amp;")when  (LocalYear("&amp;$E$15&amp;")="&amp;$D$4&amp;" AND LocalMonth("&amp;$E$15&amp;")="&amp;$C$4&amp;" AND LocalDay("&amp;$E$15&amp;")="&amp;$B$4&amp;" AND LocalHour("&amp;$E$15&amp;")="&amp;F284&amp;" AND LocalMinute("&amp;$E$15&amp;")="&amp;G284&amp;"))", "Bar", "", "Close", "5", "0", "", "", "","FALSE","T"))</f>
        <v/>
      </c>
      <c r="V284" s="115" t="str">
        <f>IF(O284=1,"",RTD("cqg.rtd",,"StudyData", "(Vol("&amp;$E$16&amp;")when  (LocalYear("&amp;$E$16&amp;")="&amp;$D$5&amp;" AND LocalMonth("&amp;$E$16&amp;")="&amp;$C$5&amp;" AND LocalDay("&amp;$E$16&amp;")="&amp;$B$5&amp;" AND LocalHour("&amp;$E$16&amp;")="&amp;F284&amp;" AND LocalMinute("&amp;$E$16&amp;")="&amp;G284&amp;"))", "Bar", "", "Close", "5", "0", "", "", "","FALSE","T"))</f>
        <v/>
      </c>
      <c r="W284" s="115" t="str">
        <f>IF(O284=1,"",RTD("cqg.rtd",,"StudyData", "(Vol("&amp;$E$17&amp;")when  (LocalYear("&amp;$E$17&amp;")="&amp;$D$6&amp;" AND LocalMonth("&amp;$E$17&amp;")="&amp;$C$6&amp;" AND LocalDay("&amp;$E$17&amp;")="&amp;$B$6&amp;" AND LocalHour("&amp;$E$17&amp;")="&amp;F284&amp;" AND LocalMinute("&amp;$E$17&amp;")="&amp;G284&amp;"))", "Bar", "", "Close", "5", "0", "", "", "","FALSE","T"))</f>
        <v/>
      </c>
      <c r="X284" s="115" t="str">
        <f>IF(O284=1,"",RTD("cqg.rtd",,"StudyData", "(Vol("&amp;$E$18&amp;")when  (LocalYear("&amp;$E$18&amp;")="&amp;$D$7&amp;" AND LocalMonth("&amp;$E$18&amp;")="&amp;$C$7&amp;" AND LocalDay("&amp;$E$18&amp;")="&amp;$B$7&amp;" AND LocalHour("&amp;$E$18&amp;")="&amp;F284&amp;" AND LocalMinute("&amp;$E$18&amp;")="&amp;G284&amp;"))", "Bar", "", "Close", "5", "0", "", "", "","FALSE","T"))</f>
        <v/>
      </c>
      <c r="Y284" s="115" t="str">
        <f>IF(O284=1,"",RTD("cqg.rtd",,"StudyData", "(Vol("&amp;$E$19&amp;")when  (LocalYear("&amp;$E$19&amp;")="&amp;$D$8&amp;" AND LocalMonth("&amp;$E$19&amp;")="&amp;$C$8&amp;" AND LocalDay("&amp;$E$19&amp;")="&amp;$B$8&amp;" AND LocalHour("&amp;$E$19&amp;")="&amp;F284&amp;" AND LocalMinute("&amp;$E$19&amp;")="&amp;G284&amp;"))", "Bar", "", "Close", "5", "0", "", "", "","FALSE","T"))</f>
        <v/>
      </c>
      <c r="Z284" s="115" t="str">
        <f>IF(O284=1,"",RTD("cqg.rtd",,"StudyData", "(Vol("&amp;$E$20&amp;")when  (LocalYear("&amp;$E$20&amp;")="&amp;$D$9&amp;" AND LocalMonth("&amp;$E$20&amp;")="&amp;$C$9&amp;" AND LocalDay("&amp;$E$20&amp;")="&amp;$B$9&amp;" AND LocalHour("&amp;$E$20&amp;")="&amp;F284&amp;" AND LocalMinute("&amp;$E$20&amp;")="&amp;G284&amp;"))", "Bar", "", "Close", "5", "0", "", "", "","FALSE","T"))</f>
        <v/>
      </c>
      <c r="AA284" s="115" t="str">
        <f>IF(O284=1,"",RTD("cqg.rtd",,"StudyData", "(Vol("&amp;$E$21&amp;")when  (LocalYear("&amp;$E$21&amp;")="&amp;$D$10&amp;" AND LocalMonth("&amp;$E$21&amp;")="&amp;$C$10&amp;" AND LocalDay("&amp;$E$21&amp;")="&amp;$B$10&amp;" AND LocalHour("&amp;$E$21&amp;")="&amp;F284&amp;" AND LocalMinute("&amp;$E$21&amp;")="&amp;G284&amp;"))", "Bar", "", "Close", "5", "0", "", "", "","FALSE","T"))</f>
        <v/>
      </c>
      <c r="AB284" s="115" t="str">
        <f>IF(O284=1,"",RTD("cqg.rtd",,"StudyData", "(Vol("&amp;$E$21&amp;")when  (LocalYear("&amp;$E$21&amp;")="&amp;$D$11&amp;" AND LocalMonth("&amp;$E$21&amp;")="&amp;$C$11&amp;" AND LocalDay("&amp;$E$21&amp;")="&amp;$B$11&amp;" AND LocalHour("&amp;$E$21&amp;")="&amp;F284&amp;" AND LocalMinute("&amp;$E$21&amp;")="&amp;G284&amp;"))", "Bar", "", "Close", "5", "0", "", "", "","FALSE","T"))</f>
        <v/>
      </c>
      <c r="AC284" s="116" t="str">
        <f t="shared" si="37"/>
        <v/>
      </c>
      <c r="AE284" s="115" t="str">
        <f ca="1">IF($R284=1,SUM($S$1:S284),"")</f>
        <v/>
      </c>
      <c r="AF284" s="115" t="str">
        <f ca="1">IF($R284=1,SUM($T$1:T284),"")</f>
        <v/>
      </c>
      <c r="AG284" s="115" t="str">
        <f ca="1">IF($R284=1,SUM($U$1:U284),"")</f>
        <v/>
      </c>
      <c r="AH284" s="115" t="str">
        <f ca="1">IF($R284=1,SUM($V$1:V284),"")</f>
        <v/>
      </c>
      <c r="AI284" s="115" t="str">
        <f ca="1">IF($R284=1,SUM($W$1:W284),"")</f>
        <v/>
      </c>
      <c r="AJ284" s="115" t="str">
        <f ca="1">IF($R284=1,SUM($X$1:X284),"")</f>
        <v/>
      </c>
      <c r="AK284" s="115" t="str">
        <f ca="1">IF($R284=1,SUM($Y$1:Y284),"")</f>
        <v/>
      </c>
      <c r="AL284" s="115" t="str">
        <f ca="1">IF($R284=1,SUM($Z$1:Z284),"")</f>
        <v/>
      </c>
      <c r="AM284" s="115" t="str">
        <f ca="1">IF($R284=1,SUM($AA$1:AA284),"")</f>
        <v/>
      </c>
      <c r="AN284" s="115" t="str">
        <f ca="1">IF($R284=1,SUM($AB$1:AB284),"")</f>
        <v/>
      </c>
      <c r="AO284" s="115" t="str">
        <f ca="1">IF($R284=1,SUM($AC$1:AC284),"")</f>
        <v/>
      </c>
      <c r="AQ284" s="120" t="str">
        <f t="shared" si="42"/>
        <v>30:55</v>
      </c>
    </row>
    <row r="285" spans="6:43" x14ac:dyDescent="0.3">
      <c r="F285" s="115">
        <f t="shared" si="43"/>
        <v>31</v>
      </c>
      <c r="G285" s="117" t="str">
        <f t="shared" si="38"/>
        <v>00</v>
      </c>
      <c r="H285" s="118">
        <f t="shared" si="39"/>
        <v>1.2916666666666667</v>
      </c>
      <c r="K285" s="116" t="str">
        <f xml:space="preserve"> IF(O285=1,"",RTD("cqg.rtd",,"StudyData",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/>
      </c>
      <c r="L285" s="116" t="e">
        <f>IF(K285="",NA(),RTD("cqg.rtd",,"StudyData", "(Vol("&amp;$E$12&amp;")when  (LocalYear("&amp;$E$12&amp;")="&amp;$D$1&amp;" AND LocalMonth("&amp;$E$12&amp;")="&amp;$C$1&amp;" AND LocalDay("&amp;$E$12&amp;")="&amp;$B$1&amp;" AND LocalHour("&amp;$E$12&amp;")="&amp;F285&amp;" AND LocalMinute("&amp;$E$12&amp;")="&amp;G285&amp;"))", "Bar", "", "Close", "5", "0", "", "", "","FALSE","T"))</f>
        <v>#N/A</v>
      </c>
      <c r="O285" s="115">
        <f t="shared" si="40"/>
        <v>1</v>
      </c>
      <c r="R285" s="115">
        <f t="shared" ca="1" si="41"/>
        <v>1.2489999999999726</v>
      </c>
      <c r="S285" s="115" t="str">
        <f>IF(O285=1,"",RTD("cqg.rtd",,"StudyData", "(Vol("&amp;$E$13&amp;")when  (LocalYear("&amp;$E$13&amp;")="&amp;$D$2&amp;" AND LocalMonth("&amp;$E$13&amp;")="&amp;$C$2&amp;" AND LocalDay("&amp;$E$13&amp;")="&amp;$B$2&amp;" AND LocalHour("&amp;$E$13&amp;")="&amp;F285&amp;" AND LocalMinute("&amp;$E$13&amp;")="&amp;G285&amp;"))", "Bar", "", "Close", "5", "0", "", "", "","FALSE","T"))</f>
        <v/>
      </c>
      <c r="T285" s="115" t="str">
        <f>IF(O285=1,"",RTD("cqg.rtd",,"StudyData", "(Vol("&amp;$E$14&amp;")when  (LocalYear("&amp;$E$14&amp;")="&amp;$D$3&amp;" AND LocalMonth("&amp;$E$14&amp;")="&amp;$C$3&amp;" AND LocalDay("&amp;$E$14&amp;")="&amp;$B$3&amp;" AND LocalHour("&amp;$E$14&amp;")="&amp;F285&amp;" AND LocalMinute("&amp;$E$14&amp;")="&amp;G285&amp;"))", "Bar", "", "Close", "5", "0", "", "", "","FALSE","T"))</f>
        <v/>
      </c>
      <c r="U285" s="115" t="str">
        <f>IF(O285=1,"",RTD("cqg.rtd",,"StudyData", "(Vol("&amp;$E$15&amp;")when  (LocalYear("&amp;$E$15&amp;")="&amp;$D$4&amp;" AND LocalMonth("&amp;$E$15&amp;")="&amp;$C$4&amp;" AND LocalDay("&amp;$E$15&amp;")="&amp;$B$4&amp;" AND LocalHour("&amp;$E$15&amp;")="&amp;F285&amp;" AND LocalMinute("&amp;$E$15&amp;")="&amp;G285&amp;"))", "Bar", "", "Close", "5", "0", "", "", "","FALSE","T"))</f>
        <v/>
      </c>
      <c r="V285" s="115" t="str">
        <f>IF(O285=1,"",RTD("cqg.rtd",,"StudyData", "(Vol("&amp;$E$16&amp;")when  (LocalYear("&amp;$E$16&amp;")="&amp;$D$5&amp;" AND LocalMonth("&amp;$E$16&amp;")="&amp;$C$5&amp;" AND LocalDay("&amp;$E$16&amp;")="&amp;$B$5&amp;" AND LocalHour("&amp;$E$16&amp;")="&amp;F285&amp;" AND LocalMinute("&amp;$E$16&amp;")="&amp;G285&amp;"))", "Bar", "", "Close", "5", "0", "", "", "","FALSE","T"))</f>
        <v/>
      </c>
      <c r="W285" s="115" t="str">
        <f>IF(O285=1,"",RTD("cqg.rtd",,"StudyData", "(Vol("&amp;$E$17&amp;")when  (LocalYear("&amp;$E$17&amp;")="&amp;$D$6&amp;" AND LocalMonth("&amp;$E$17&amp;")="&amp;$C$6&amp;" AND LocalDay("&amp;$E$17&amp;")="&amp;$B$6&amp;" AND LocalHour("&amp;$E$17&amp;")="&amp;F285&amp;" AND LocalMinute("&amp;$E$17&amp;")="&amp;G285&amp;"))", "Bar", "", "Close", "5", "0", "", "", "","FALSE","T"))</f>
        <v/>
      </c>
      <c r="X285" s="115" t="str">
        <f>IF(O285=1,"",RTD("cqg.rtd",,"StudyData", "(Vol("&amp;$E$18&amp;")when  (LocalYear("&amp;$E$18&amp;")="&amp;$D$7&amp;" AND LocalMonth("&amp;$E$18&amp;")="&amp;$C$7&amp;" AND LocalDay("&amp;$E$18&amp;")="&amp;$B$7&amp;" AND LocalHour("&amp;$E$18&amp;")="&amp;F285&amp;" AND LocalMinute("&amp;$E$18&amp;")="&amp;G285&amp;"))", "Bar", "", "Close", "5", "0", "", "", "","FALSE","T"))</f>
        <v/>
      </c>
      <c r="Y285" s="115" t="str">
        <f>IF(O285=1,"",RTD("cqg.rtd",,"StudyData", "(Vol("&amp;$E$19&amp;")when  (LocalYear("&amp;$E$19&amp;")="&amp;$D$8&amp;" AND LocalMonth("&amp;$E$19&amp;")="&amp;$C$8&amp;" AND LocalDay("&amp;$E$19&amp;")="&amp;$B$8&amp;" AND LocalHour("&amp;$E$19&amp;")="&amp;F285&amp;" AND LocalMinute("&amp;$E$19&amp;")="&amp;G285&amp;"))", "Bar", "", "Close", "5", "0", "", "", "","FALSE","T"))</f>
        <v/>
      </c>
      <c r="Z285" s="115" t="str">
        <f>IF(O285=1,"",RTD("cqg.rtd",,"StudyData", "(Vol("&amp;$E$20&amp;")when  (LocalYear("&amp;$E$20&amp;")="&amp;$D$9&amp;" AND LocalMonth("&amp;$E$20&amp;")="&amp;$C$9&amp;" AND LocalDay("&amp;$E$20&amp;")="&amp;$B$9&amp;" AND LocalHour("&amp;$E$20&amp;")="&amp;F285&amp;" AND LocalMinute("&amp;$E$20&amp;")="&amp;G285&amp;"))", "Bar", "", "Close", "5", "0", "", "", "","FALSE","T"))</f>
        <v/>
      </c>
      <c r="AA285" s="115" t="str">
        <f>IF(O285=1,"",RTD("cqg.rtd",,"StudyData", "(Vol("&amp;$E$21&amp;")when  (LocalYear("&amp;$E$21&amp;")="&amp;$D$10&amp;" AND LocalMonth("&amp;$E$21&amp;")="&amp;$C$10&amp;" AND LocalDay("&amp;$E$21&amp;")="&amp;$B$10&amp;" AND LocalHour("&amp;$E$21&amp;")="&amp;F285&amp;" AND LocalMinute("&amp;$E$21&amp;")="&amp;G285&amp;"))", "Bar", "", "Close", "5", "0", "", "", "","FALSE","T"))</f>
        <v/>
      </c>
      <c r="AB285" s="115" t="str">
        <f>IF(O285=1,"",RTD("cqg.rtd",,"StudyData", "(Vol("&amp;$E$21&amp;")when  (LocalYear("&amp;$E$21&amp;")="&amp;$D$11&amp;" AND LocalMonth("&amp;$E$21&amp;")="&amp;$C$11&amp;" AND LocalDay("&amp;$E$21&amp;")="&amp;$B$11&amp;" AND LocalHour("&amp;$E$21&amp;")="&amp;F285&amp;" AND LocalMinute("&amp;$E$21&amp;")="&amp;G285&amp;"))", "Bar", "", "Close", "5", "0", "", "", "","FALSE","T"))</f>
        <v/>
      </c>
      <c r="AC285" s="116" t="str">
        <f t="shared" si="37"/>
        <v/>
      </c>
      <c r="AE285" s="115" t="str">
        <f ca="1">IF($R285=1,SUM($S$1:S285),"")</f>
        <v/>
      </c>
      <c r="AF285" s="115" t="str">
        <f ca="1">IF($R285=1,SUM($T$1:T285),"")</f>
        <v/>
      </c>
      <c r="AG285" s="115" t="str">
        <f ca="1">IF($R285=1,SUM($U$1:U285),"")</f>
        <v/>
      </c>
      <c r="AH285" s="115" t="str">
        <f ca="1">IF($R285=1,SUM($V$1:V285),"")</f>
        <v/>
      </c>
      <c r="AI285" s="115" t="str">
        <f ca="1">IF($R285=1,SUM($W$1:W285),"")</f>
        <v/>
      </c>
      <c r="AJ285" s="115" t="str">
        <f ca="1">IF($R285=1,SUM($X$1:X285),"")</f>
        <v/>
      </c>
      <c r="AK285" s="115" t="str">
        <f ca="1">IF($R285=1,SUM($Y$1:Y285),"")</f>
        <v/>
      </c>
      <c r="AL285" s="115" t="str">
        <f ca="1">IF($R285=1,SUM($Z$1:Z285),"")</f>
        <v/>
      </c>
      <c r="AM285" s="115" t="str">
        <f ca="1">IF($R285=1,SUM($AA$1:AA285),"")</f>
        <v/>
      </c>
      <c r="AN285" s="115" t="str">
        <f ca="1">IF($R285=1,SUM($AB$1:AB285),"")</f>
        <v/>
      </c>
      <c r="AO285" s="115" t="str">
        <f ca="1">IF($R285=1,SUM($AC$1:AC285),"")</f>
        <v/>
      </c>
      <c r="AQ285" s="120" t="str">
        <f t="shared" si="42"/>
        <v>31:00</v>
      </c>
    </row>
    <row r="286" spans="6:43" x14ac:dyDescent="0.3">
      <c r="F286" s="115">
        <f t="shared" si="43"/>
        <v>31</v>
      </c>
      <c r="G286" s="117" t="str">
        <f t="shared" si="38"/>
        <v>05</v>
      </c>
      <c r="H286" s="118">
        <f t="shared" si="39"/>
        <v>1.2951388888888888</v>
      </c>
      <c r="K286" s="116" t="str">
        <f xml:space="preserve"> IF(O286=1,"",RTD("cqg.rtd",,"StudyData",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/>
      </c>
      <c r="L286" s="116" t="e">
        <f>IF(K286="",NA(),RTD("cqg.rtd",,"StudyData", "(Vol("&amp;$E$12&amp;")when  (LocalYear("&amp;$E$12&amp;")="&amp;$D$1&amp;" AND LocalMonth("&amp;$E$12&amp;")="&amp;$C$1&amp;" AND LocalDay("&amp;$E$12&amp;")="&amp;$B$1&amp;" AND LocalHour("&amp;$E$12&amp;")="&amp;F286&amp;" AND LocalMinute("&amp;$E$12&amp;")="&amp;G286&amp;"))", "Bar", "", "Close", "5", "0", "", "", "","FALSE","T"))</f>
        <v>#N/A</v>
      </c>
      <c r="O286" s="115">
        <f t="shared" si="40"/>
        <v>1</v>
      </c>
      <c r="R286" s="115">
        <f t="shared" ca="1" si="41"/>
        <v>1.2499999999999725</v>
      </c>
      <c r="S286" s="115" t="str">
        <f>IF(O286=1,"",RTD("cqg.rtd",,"StudyData", "(Vol("&amp;$E$13&amp;")when  (LocalYear("&amp;$E$13&amp;")="&amp;$D$2&amp;" AND LocalMonth("&amp;$E$13&amp;")="&amp;$C$2&amp;" AND LocalDay("&amp;$E$13&amp;")="&amp;$B$2&amp;" AND LocalHour("&amp;$E$13&amp;")="&amp;F286&amp;" AND LocalMinute("&amp;$E$13&amp;")="&amp;G286&amp;"))", "Bar", "", "Close", "5", "0", "", "", "","FALSE","T"))</f>
        <v/>
      </c>
      <c r="T286" s="115" t="str">
        <f>IF(O286=1,"",RTD("cqg.rtd",,"StudyData", "(Vol("&amp;$E$14&amp;")when  (LocalYear("&amp;$E$14&amp;")="&amp;$D$3&amp;" AND LocalMonth("&amp;$E$14&amp;")="&amp;$C$3&amp;" AND LocalDay("&amp;$E$14&amp;")="&amp;$B$3&amp;" AND LocalHour("&amp;$E$14&amp;")="&amp;F286&amp;" AND LocalMinute("&amp;$E$14&amp;")="&amp;G286&amp;"))", "Bar", "", "Close", "5", "0", "", "", "","FALSE","T"))</f>
        <v/>
      </c>
      <c r="U286" s="115" t="str">
        <f>IF(O286=1,"",RTD("cqg.rtd",,"StudyData", "(Vol("&amp;$E$15&amp;")when  (LocalYear("&amp;$E$15&amp;")="&amp;$D$4&amp;" AND LocalMonth("&amp;$E$15&amp;")="&amp;$C$4&amp;" AND LocalDay("&amp;$E$15&amp;")="&amp;$B$4&amp;" AND LocalHour("&amp;$E$15&amp;")="&amp;F286&amp;" AND LocalMinute("&amp;$E$15&amp;")="&amp;G286&amp;"))", "Bar", "", "Close", "5", "0", "", "", "","FALSE","T"))</f>
        <v/>
      </c>
      <c r="V286" s="115" t="str">
        <f>IF(O286=1,"",RTD("cqg.rtd",,"StudyData", "(Vol("&amp;$E$16&amp;")when  (LocalYear("&amp;$E$16&amp;")="&amp;$D$5&amp;" AND LocalMonth("&amp;$E$16&amp;")="&amp;$C$5&amp;" AND LocalDay("&amp;$E$16&amp;")="&amp;$B$5&amp;" AND LocalHour("&amp;$E$16&amp;")="&amp;F286&amp;" AND LocalMinute("&amp;$E$16&amp;")="&amp;G286&amp;"))", "Bar", "", "Close", "5", "0", "", "", "","FALSE","T"))</f>
        <v/>
      </c>
      <c r="W286" s="115" t="str">
        <f>IF(O286=1,"",RTD("cqg.rtd",,"StudyData", "(Vol("&amp;$E$17&amp;")when  (LocalYear("&amp;$E$17&amp;")="&amp;$D$6&amp;" AND LocalMonth("&amp;$E$17&amp;")="&amp;$C$6&amp;" AND LocalDay("&amp;$E$17&amp;")="&amp;$B$6&amp;" AND LocalHour("&amp;$E$17&amp;")="&amp;F286&amp;" AND LocalMinute("&amp;$E$17&amp;")="&amp;G286&amp;"))", "Bar", "", "Close", "5", "0", "", "", "","FALSE","T"))</f>
        <v/>
      </c>
      <c r="X286" s="115" t="str">
        <f>IF(O286=1,"",RTD("cqg.rtd",,"StudyData", "(Vol("&amp;$E$18&amp;")when  (LocalYear("&amp;$E$18&amp;")="&amp;$D$7&amp;" AND LocalMonth("&amp;$E$18&amp;")="&amp;$C$7&amp;" AND LocalDay("&amp;$E$18&amp;")="&amp;$B$7&amp;" AND LocalHour("&amp;$E$18&amp;")="&amp;F286&amp;" AND LocalMinute("&amp;$E$18&amp;")="&amp;G286&amp;"))", "Bar", "", "Close", "5", "0", "", "", "","FALSE","T"))</f>
        <v/>
      </c>
      <c r="Y286" s="115" t="str">
        <f>IF(O286=1,"",RTD("cqg.rtd",,"StudyData", "(Vol("&amp;$E$19&amp;")when  (LocalYear("&amp;$E$19&amp;")="&amp;$D$8&amp;" AND LocalMonth("&amp;$E$19&amp;")="&amp;$C$8&amp;" AND LocalDay("&amp;$E$19&amp;")="&amp;$B$8&amp;" AND LocalHour("&amp;$E$19&amp;")="&amp;F286&amp;" AND LocalMinute("&amp;$E$19&amp;")="&amp;G286&amp;"))", "Bar", "", "Close", "5", "0", "", "", "","FALSE","T"))</f>
        <v/>
      </c>
      <c r="Z286" s="115" t="str">
        <f>IF(O286=1,"",RTD("cqg.rtd",,"StudyData", "(Vol("&amp;$E$20&amp;")when  (LocalYear("&amp;$E$20&amp;")="&amp;$D$9&amp;" AND LocalMonth("&amp;$E$20&amp;")="&amp;$C$9&amp;" AND LocalDay("&amp;$E$20&amp;")="&amp;$B$9&amp;" AND LocalHour("&amp;$E$20&amp;")="&amp;F286&amp;" AND LocalMinute("&amp;$E$20&amp;")="&amp;G286&amp;"))", "Bar", "", "Close", "5", "0", "", "", "","FALSE","T"))</f>
        <v/>
      </c>
      <c r="AA286" s="115" t="str">
        <f>IF(O286=1,"",RTD("cqg.rtd",,"StudyData", "(Vol("&amp;$E$21&amp;")when  (LocalYear("&amp;$E$21&amp;")="&amp;$D$10&amp;" AND LocalMonth("&amp;$E$21&amp;")="&amp;$C$10&amp;" AND LocalDay("&amp;$E$21&amp;")="&amp;$B$10&amp;" AND LocalHour("&amp;$E$21&amp;")="&amp;F286&amp;" AND LocalMinute("&amp;$E$21&amp;")="&amp;G286&amp;"))", "Bar", "", "Close", "5", "0", "", "", "","FALSE","T"))</f>
        <v/>
      </c>
      <c r="AB286" s="115" t="str">
        <f>IF(O286=1,"",RTD("cqg.rtd",,"StudyData", "(Vol("&amp;$E$21&amp;")when  (LocalYear("&amp;$E$21&amp;")="&amp;$D$11&amp;" AND LocalMonth("&amp;$E$21&amp;")="&amp;$C$11&amp;" AND LocalDay("&amp;$E$21&amp;")="&amp;$B$11&amp;" AND LocalHour("&amp;$E$21&amp;")="&amp;F286&amp;" AND LocalMinute("&amp;$E$21&amp;")="&amp;G286&amp;"))", "Bar", "", "Close", "5", "0", "", "", "","FALSE","T"))</f>
        <v/>
      </c>
      <c r="AC286" s="116" t="str">
        <f t="shared" si="37"/>
        <v/>
      </c>
      <c r="AE286" s="115" t="str">
        <f ca="1">IF($R286=1,SUM($S$1:S286),"")</f>
        <v/>
      </c>
      <c r="AF286" s="115" t="str">
        <f ca="1">IF($R286=1,SUM($T$1:T286),"")</f>
        <v/>
      </c>
      <c r="AG286" s="115" t="str">
        <f ca="1">IF($R286=1,SUM($U$1:U286),"")</f>
        <v/>
      </c>
      <c r="AH286" s="115" t="str">
        <f ca="1">IF($R286=1,SUM($V$1:V286),"")</f>
        <v/>
      </c>
      <c r="AI286" s="115" t="str">
        <f ca="1">IF($R286=1,SUM($W$1:W286),"")</f>
        <v/>
      </c>
      <c r="AJ286" s="115" t="str">
        <f ca="1">IF($R286=1,SUM($X$1:X286),"")</f>
        <v/>
      </c>
      <c r="AK286" s="115" t="str">
        <f ca="1">IF($R286=1,SUM($Y$1:Y286),"")</f>
        <v/>
      </c>
      <c r="AL286" s="115" t="str">
        <f ca="1">IF($R286=1,SUM($Z$1:Z286),"")</f>
        <v/>
      </c>
      <c r="AM286" s="115" t="str">
        <f ca="1">IF($R286=1,SUM($AA$1:AA286),"")</f>
        <v/>
      </c>
      <c r="AN286" s="115" t="str">
        <f ca="1">IF($R286=1,SUM($AB$1:AB286),"")</f>
        <v/>
      </c>
      <c r="AO286" s="115" t="str">
        <f ca="1">IF($R286=1,SUM($AC$1:AC286),"")</f>
        <v/>
      </c>
      <c r="AQ286" s="120" t="str">
        <f t="shared" si="42"/>
        <v>31:05</v>
      </c>
    </row>
    <row r="287" spans="6:43" x14ac:dyDescent="0.3">
      <c r="F287" s="115">
        <f t="shared" si="43"/>
        <v>31</v>
      </c>
      <c r="G287" s="117">
        <f t="shared" si="38"/>
        <v>10</v>
      </c>
      <c r="H287" s="118">
        <f t="shared" si="39"/>
        <v>1.2986111111111112</v>
      </c>
      <c r="K287" s="116" t="str">
        <f xml:space="preserve"> IF(O287=1,"",RTD("cqg.rtd",,"StudyData",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/>
      </c>
      <c r="L287" s="116" t="e">
        <f>IF(K287="",NA(),RTD("cqg.rtd",,"StudyData", "(Vol("&amp;$E$12&amp;")when  (LocalYear("&amp;$E$12&amp;")="&amp;$D$1&amp;" AND LocalMonth("&amp;$E$12&amp;")="&amp;$C$1&amp;" AND LocalDay("&amp;$E$12&amp;")="&amp;$B$1&amp;" AND LocalHour("&amp;$E$12&amp;")="&amp;F287&amp;" AND LocalMinute("&amp;$E$12&amp;")="&amp;G287&amp;"))", "Bar", "", "Close", "5", "0", "", "", "","FALSE","T"))</f>
        <v>#N/A</v>
      </c>
      <c r="O287" s="115">
        <f t="shared" si="40"/>
        <v>1</v>
      </c>
      <c r="R287" s="115">
        <f t="shared" ca="1" si="41"/>
        <v>1.2509999999999724</v>
      </c>
      <c r="S287" s="115" t="str">
        <f>IF(O287=1,"",RTD("cqg.rtd",,"StudyData", "(Vol("&amp;$E$13&amp;")when  (LocalYear("&amp;$E$13&amp;")="&amp;$D$2&amp;" AND LocalMonth("&amp;$E$13&amp;")="&amp;$C$2&amp;" AND LocalDay("&amp;$E$13&amp;")="&amp;$B$2&amp;" AND LocalHour("&amp;$E$13&amp;")="&amp;F287&amp;" AND LocalMinute("&amp;$E$13&amp;")="&amp;G287&amp;"))", "Bar", "", "Close", "5", "0", "", "", "","FALSE","T"))</f>
        <v/>
      </c>
      <c r="T287" s="115" t="str">
        <f>IF(O287=1,"",RTD("cqg.rtd",,"StudyData", "(Vol("&amp;$E$14&amp;")when  (LocalYear("&amp;$E$14&amp;")="&amp;$D$3&amp;" AND LocalMonth("&amp;$E$14&amp;")="&amp;$C$3&amp;" AND LocalDay("&amp;$E$14&amp;")="&amp;$B$3&amp;" AND LocalHour("&amp;$E$14&amp;")="&amp;F287&amp;" AND LocalMinute("&amp;$E$14&amp;")="&amp;G287&amp;"))", "Bar", "", "Close", "5", "0", "", "", "","FALSE","T"))</f>
        <v/>
      </c>
      <c r="U287" s="115" t="str">
        <f>IF(O287=1,"",RTD("cqg.rtd",,"StudyData", "(Vol("&amp;$E$15&amp;")when  (LocalYear("&amp;$E$15&amp;")="&amp;$D$4&amp;" AND LocalMonth("&amp;$E$15&amp;")="&amp;$C$4&amp;" AND LocalDay("&amp;$E$15&amp;")="&amp;$B$4&amp;" AND LocalHour("&amp;$E$15&amp;")="&amp;F287&amp;" AND LocalMinute("&amp;$E$15&amp;")="&amp;G287&amp;"))", "Bar", "", "Close", "5", "0", "", "", "","FALSE","T"))</f>
        <v/>
      </c>
      <c r="V287" s="115" t="str">
        <f>IF(O287=1,"",RTD("cqg.rtd",,"StudyData", "(Vol("&amp;$E$16&amp;")when  (LocalYear("&amp;$E$16&amp;")="&amp;$D$5&amp;" AND LocalMonth("&amp;$E$16&amp;")="&amp;$C$5&amp;" AND LocalDay("&amp;$E$16&amp;")="&amp;$B$5&amp;" AND LocalHour("&amp;$E$16&amp;")="&amp;F287&amp;" AND LocalMinute("&amp;$E$16&amp;")="&amp;G287&amp;"))", "Bar", "", "Close", "5", "0", "", "", "","FALSE","T"))</f>
        <v/>
      </c>
      <c r="W287" s="115" t="str">
        <f>IF(O287=1,"",RTD("cqg.rtd",,"StudyData", "(Vol("&amp;$E$17&amp;")when  (LocalYear("&amp;$E$17&amp;")="&amp;$D$6&amp;" AND LocalMonth("&amp;$E$17&amp;")="&amp;$C$6&amp;" AND LocalDay("&amp;$E$17&amp;")="&amp;$B$6&amp;" AND LocalHour("&amp;$E$17&amp;")="&amp;F287&amp;" AND LocalMinute("&amp;$E$17&amp;")="&amp;G287&amp;"))", "Bar", "", "Close", "5", "0", "", "", "","FALSE","T"))</f>
        <v/>
      </c>
      <c r="X287" s="115" t="str">
        <f>IF(O287=1,"",RTD("cqg.rtd",,"StudyData", "(Vol("&amp;$E$18&amp;")when  (LocalYear("&amp;$E$18&amp;")="&amp;$D$7&amp;" AND LocalMonth("&amp;$E$18&amp;")="&amp;$C$7&amp;" AND LocalDay("&amp;$E$18&amp;")="&amp;$B$7&amp;" AND LocalHour("&amp;$E$18&amp;")="&amp;F287&amp;" AND LocalMinute("&amp;$E$18&amp;")="&amp;G287&amp;"))", "Bar", "", "Close", "5", "0", "", "", "","FALSE","T"))</f>
        <v/>
      </c>
      <c r="Y287" s="115" t="str">
        <f>IF(O287=1,"",RTD("cqg.rtd",,"StudyData", "(Vol("&amp;$E$19&amp;")when  (LocalYear("&amp;$E$19&amp;")="&amp;$D$8&amp;" AND LocalMonth("&amp;$E$19&amp;")="&amp;$C$8&amp;" AND LocalDay("&amp;$E$19&amp;")="&amp;$B$8&amp;" AND LocalHour("&amp;$E$19&amp;")="&amp;F287&amp;" AND LocalMinute("&amp;$E$19&amp;")="&amp;G287&amp;"))", "Bar", "", "Close", "5", "0", "", "", "","FALSE","T"))</f>
        <v/>
      </c>
      <c r="Z287" s="115" t="str">
        <f>IF(O287=1,"",RTD("cqg.rtd",,"StudyData", "(Vol("&amp;$E$20&amp;")when  (LocalYear("&amp;$E$20&amp;")="&amp;$D$9&amp;" AND LocalMonth("&amp;$E$20&amp;")="&amp;$C$9&amp;" AND LocalDay("&amp;$E$20&amp;")="&amp;$B$9&amp;" AND LocalHour("&amp;$E$20&amp;")="&amp;F287&amp;" AND LocalMinute("&amp;$E$20&amp;")="&amp;G287&amp;"))", "Bar", "", "Close", "5", "0", "", "", "","FALSE","T"))</f>
        <v/>
      </c>
      <c r="AA287" s="115" t="str">
        <f>IF(O287=1,"",RTD("cqg.rtd",,"StudyData", "(Vol("&amp;$E$21&amp;")when  (LocalYear("&amp;$E$21&amp;")="&amp;$D$10&amp;" AND LocalMonth("&amp;$E$21&amp;")="&amp;$C$10&amp;" AND LocalDay("&amp;$E$21&amp;")="&amp;$B$10&amp;" AND LocalHour("&amp;$E$21&amp;")="&amp;F287&amp;" AND LocalMinute("&amp;$E$21&amp;")="&amp;G287&amp;"))", "Bar", "", "Close", "5", "0", "", "", "","FALSE","T"))</f>
        <v/>
      </c>
      <c r="AB287" s="115" t="str">
        <f>IF(O287=1,"",RTD("cqg.rtd",,"StudyData", "(Vol("&amp;$E$21&amp;")when  (LocalYear("&amp;$E$21&amp;")="&amp;$D$11&amp;" AND LocalMonth("&amp;$E$21&amp;")="&amp;$C$11&amp;" AND LocalDay("&amp;$E$21&amp;")="&amp;$B$11&amp;" AND LocalHour("&amp;$E$21&amp;")="&amp;F287&amp;" AND LocalMinute("&amp;$E$21&amp;")="&amp;G287&amp;"))", "Bar", "", "Close", "5", "0", "", "", "","FALSE","T"))</f>
        <v/>
      </c>
      <c r="AC287" s="116" t="str">
        <f t="shared" si="37"/>
        <v/>
      </c>
      <c r="AE287" s="115" t="str">
        <f ca="1">IF($R287=1,SUM($S$1:S287),"")</f>
        <v/>
      </c>
      <c r="AF287" s="115" t="str">
        <f ca="1">IF($R287=1,SUM($T$1:T287),"")</f>
        <v/>
      </c>
      <c r="AG287" s="115" t="str">
        <f ca="1">IF($R287=1,SUM($U$1:U287),"")</f>
        <v/>
      </c>
      <c r="AH287" s="115" t="str">
        <f ca="1">IF($R287=1,SUM($V$1:V287),"")</f>
        <v/>
      </c>
      <c r="AI287" s="115" t="str">
        <f ca="1">IF($R287=1,SUM($W$1:W287),"")</f>
        <v/>
      </c>
      <c r="AJ287" s="115" t="str">
        <f ca="1">IF($R287=1,SUM($X$1:X287),"")</f>
        <v/>
      </c>
      <c r="AK287" s="115" t="str">
        <f ca="1">IF($R287=1,SUM($Y$1:Y287),"")</f>
        <v/>
      </c>
      <c r="AL287" s="115" t="str">
        <f ca="1">IF($R287=1,SUM($Z$1:Z287),"")</f>
        <v/>
      </c>
      <c r="AM287" s="115" t="str">
        <f ca="1">IF($R287=1,SUM($AA$1:AA287),"")</f>
        <v/>
      </c>
      <c r="AN287" s="115" t="str">
        <f ca="1">IF($R287=1,SUM($AB$1:AB287),"")</f>
        <v/>
      </c>
      <c r="AO287" s="115" t="str">
        <f ca="1">IF($R287=1,SUM($AC$1:AC287),"")</f>
        <v/>
      </c>
      <c r="AQ287" s="120" t="str">
        <f t="shared" si="42"/>
        <v>31:10</v>
      </c>
    </row>
    <row r="288" spans="6:43" x14ac:dyDescent="0.3">
      <c r="F288" s="115">
        <f t="shared" si="43"/>
        <v>31</v>
      </c>
      <c r="G288" s="117">
        <f t="shared" si="38"/>
        <v>15</v>
      </c>
      <c r="H288" s="118">
        <f t="shared" si="39"/>
        <v>1.3020833333333333</v>
      </c>
      <c r="K288" s="116" t="str">
        <f xml:space="preserve"> IF(O288=1,"",RTD("cqg.rtd",,"StudyData",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/>
      </c>
      <c r="L288" s="116" t="e">
        <f>IF(K288="",NA(),RTD("cqg.rtd",,"StudyData", "(Vol("&amp;$E$12&amp;")when  (LocalYear("&amp;$E$12&amp;")="&amp;$D$1&amp;" AND LocalMonth("&amp;$E$12&amp;")="&amp;$C$1&amp;" AND LocalDay("&amp;$E$12&amp;")="&amp;$B$1&amp;" AND LocalHour("&amp;$E$12&amp;")="&amp;F288&amp;" AND LocalMinute("&amp;$E$12&amp;")="&amp;G288&amp;"))", "Bar", "", "Close", "5", "0", "", "", "","FALSE","T"))</f>
        <v>#N/A</v>
      </c>
      <c r="O288" s="115">
        <f t="shared" si="40"/>
        <v>1</v>
      </c>
      <c r="R288" s="115">
        <f t="shared" ca="1" si="41"/>
        <v>1.2519999999999722</v>
      </c>
      <c r="S288" s="115" t="str">
        <f>IF(O288=1,"",RTD("cqg.rtd",,"StudyData", "(Vol("&amp;$E$13&amp;")when  (LocalYear("&amp;$E$13&amp;")="&amp;$D$2&amp;" AND LocalMonth("&amp;$E$13&amp;")="&amp;$C$2&amp;" AND LocalDay("&amp;$E$13&amp;")="&amp;$B$2&amp;" AND LocalHour("&amp;$E$13&amp;")="&amp;F288&amp;" AND LocalMinute("&amp;$E$13&amp;")="&amp;G288&amp;"))", "Bar", "", "Close", "5", "0", "", "", "","FALSE","T"))</f>
        <v/>
      </c>
      <c r="T288" s="115" t="str">
        <f>IF(O288=1,"",RTD("cqg.rtd",,"StudyData", "(Vol("&amp;$E$14&amp;")when  (LocalYear("&amp;$E$14&amp;")="&amp;$D$3&amp;" AND LocalMonth("&amp;$E$14&amp;")="&amp;$C$3&amp;" AND LocalDay("&amp;$E$14&amp;")="&amp;$B$3&amp;" AND LocalHour("&amp;$E$14&amp;")="&amp;F288&amp;" AND LocalMinute("&amp;$E$14&amp;")="&amp;G288&amp;"))", "Bar", "", "Close", "5", "0", "", "", "","FALSE","T"))</f>
        <v/>
      </c>
      <c r="U288" s="115" t="str">
        <f>IF(O288=1,"",RTD("cqg.rtd",,"StudyData", "(Vol("&amp;$E$15&amp;")when  (LocalYear("&amp;$E$15&amp;")="&amp;$D$4&amp;" AND LocalMonth("&amp;$E$15&amp;")="&amp;$C$4&amp;" AND LocalDay("&amp;$E$15&amp;")="&amp;$B$4&amp;" AND LocalHour("&amp;$E$15&amp;")="&amp;F288&amp;" AND LocalMinute("&amp;$E$15&amp;")="&amp;G288&amp;"))", "Bar", "", "Close", "5", "0", "", "", "","FALSE","T"))</f>
        <v/>
      </c>
      <c r="V288" s="115" t="str">
        <f>IF(O288=1,"",RTD("cqg.rtd",,"StudyData", "(Vol("&amp;$E$16&amp;")when  (LocalYear("&amp;$E$16&amp;")="&amp;$D$5&amp;" AND LocalMonth("&amp;$E$16&amp;")="&amp;$C$5&amp;" AND LocalDay("&amp;$E$16&amp;")="&amp;$B$5&amp;" AND LocalHour("&amp;$E$16&amp;")="&amp;F288&amp;" AND LocalMinute("&amp;$E$16&amp;")="&amp;G288&amp;"))", "Bar", "", "Close", "5", "0", "", "", "","FALSE","T"))</f>
        <v/>
      </c>
      <c r="W288" s="115" t="str">
        <f>IF(O288=1,"",RTD("cqg.rtd",,"StudyData", "(Vol("&amp;$E$17&amp;")when  (LocalYear("&amp;$E$17&amp;")="&amp;$D$6&amp;" AND LocalMonth("&amp;$E$17&amp;")="&amp;$C$6&amp;" AND LocalDay("&amp;$E$17&amp;")="&amp;$B$6&amp;" AND LocalHour("&amp;$E$17&amp;")="&amp;F288&amp;" AND LocalMinute("&amp;$E$17&amp;")="&amp;G288&amp;"))", "Bar", "", "Close", "5", "0", "", "", "","FALSE","T"))</f>
        <v/>
      </c>
      <c r="X288" s="115" t="str">
        <f>IF(O288=1,"",RTD("cqg.rtd",,"StudyData", "(Vol("&amp;$E$18&amp;")when  (LocalYear("&amp;$E$18&amp;")="&amp;$D$7&amp;" AND LocalMonth("&amp;$E$18&amp;")="&amp;$C$7&amp;" AND LocalDay("&amp;$E$18&amp;")="&amp;$B$7&amp;" AND LocalHour("&amp;$E$18&amp;")="&amp;F288&amp;" AND LocalMinute("&amp;$E$18&amp;")="&amp;G288&amp;"))", "Bar", "", "Close", "5", "0", "", "", "","FALSE","T"))</f>
        <v/>
      </c>
      <c r="Y288" s="115" t="str">
        <f>IF(O288=1,"",RTD("cqg.rtd",,"StudyData", "(Vol("&amp;$E$19&amp;")when  (LocalYear("&amp;$E$19&amp;")="&amp;$D$8&amp;" AND LocalMonth("&amp;$E$19&amp;")="&amp;$C$8&amp;" AND LocalDay("&amp;$E$19&amp;")="&amp;$B$8&amp;" AND LocalHour("&amp;$E$19&amp;")="&amp;F288&amp;" AND LocalMinute("&amp;$E$19&amp;")="&amp;G288&amp;"))", "Bar", "", "Close", "5", "0", "", "", "","FALSE","T"))</f>
        <v/>
      </c>
      <c r="Z288" s="115" t="str">
        <f>IF(O288=1,"",RTD("cqg.rtd",,"StudyData", "(Vol("&amp;$E$20&amp;")when  (LocalYear("&amp;$E$20&amp;")="&amp;$D$9&amp;" AND LocalMonth("&amp;$E$20&amp;")="&amp;$C$9&amp;" AND LocalDay("&amp;$E$20&amp;")="&amp;$B$9&amp;" AND LocalHour("&amp;$E$20&amp;")="&amp;F288&amp;" AND LocalMinute("&amp;$E$20&amp;")="&amp;G288&amp;"))", "Bar", "", "Close", "5", "0", "", "", "","FALSE","T"))</f>
        <v/>
      </c>
      <c r="AA288" s="115" t="str">
        <f>IF(O288=1,"",RTD("cqg.rtd",,"StudyData", "(Vol("&amp;$E$21&amp;")when  (LocalYear("&amp;$E$21&amp;")="&amp;$D$10&amp;" AND LocalMonth("&amp;$E$21&amp;")="&amp;$C$10&amp;" AND LocalDay("&amp;$E$21&amp;")="&amp;$B$10&amp;" AND LocalHour("&amp;$E$21&amp;")="&amp;F288&amp;" AND LocalMinute("&amp;$E$21&amp;")="&amp;G288&amp;"))", "Bar", "", "Close", "5", "0", "", "", "","FALSE","T"))</f>
        <v/>
      </c>
      <c r="AB288" s="115" t="str">
        <f>IF(O288=1,"",RTD("cqg.rtd",,"StudyData", "(Vol("&amp;$E$21&amp;")when  (LocalYear("&amp;$E$21&amp;")="&amp;$D$11&amp;" AND LocalMonth("&amp;$E$21&amp;")="&amp;$C$11&amp;" AND LocalDay("&amp;$E$21&amp;")="&amp;$B$11&amp;" AND LocalHour("&amp;$E$21&amp;")="&amp;F288&amp;" AND LocalMinute("&amp;$E$21&amp;")="&amp;G288&amp;"))", "Bar", "", "Close", "5", "0", "", "", "","FALSE","T"))</f>
        <v/>
      </c>
      <c r="AC288" s="116" t="str">
        <f t="shared" si="37"/>
        <v/>
      </c>
      <c r="AE288" s="115" t="str">
        <f ca="1">IF($R288=1,SUM($S$1:S288),"")</f>
        <v/>
      </c>
      <c r="AF288" s="115" t="str">
        <f ca="1">IF($R288=1,SUM($T$1:T288),"")</f>
        <v/>
      </c>
      <c r="AG288" s="115" t="str">
        <f ca="1">IF($R288=1,SUM($U$1:U288),"")</f>
        <v/>
      </c>
      <c r="AH288" s="115" t="str">
        <f ca="1">IF($R288=1,SUM($V$1:V288),"")</f>
        <v/>
      </c>
      <c r="AI288" s="115" t="str">
        <f ca="1">IF($R288=1,SUM($W$1:W288),"")</f>
        <v/>
      </c>
      <c r="AJ288" s="115" t="str">
        <f ca="1">IF($R288=1,SUM($X$1:X288),"")</f>
        <v/>
      </c>
      <c r="AK288" s="115" t="str">
        <f ca="1">IF($R288=1,SUM($Y$1:Y288),"")</f>
        <v/>
      </c>
      <c r="AL288" s="115" t="str">
        <f ca="1">IF($R288=1,SUM($Z$1:Z288),"")</f>
        <v/>
      </c>
      <c r="AM288" s="115" t="str">
        <f ca="1">IF($R288=1,SUM($AA$1:AA288),"")</f>
        <v/>
      </c>
      <c r="AN288" s="115" t="str">
        <f ca="1">IF($R288=1,SUM($AB$1:AB288),"")</f>
        <v/>
      </c>
      <c r="AO288" s="115" t="str">
        <f ca="1">IF($R288=1,SUM($AC$1:AC288),"")</f>
        <v/>
      </c>
      <c r="AQ288" s="120" t="str">
        <f t="shared" si="42"/>
        <v>31:15</v>
      </c>
    </row>
    <row r="289" spans="7:41" x14ac:dyDescent="0.3">
      <c r="G289" s="117"/>
      <c r="H289" s="118"/>
      <c r="AE289" s="119">
        <f t="shared" ref="AE289:AO289" ca="1" si="44">SUM(AE2:AE288)</f>
        <v>32839</v>
      </c>
      <c r="AF289" s="119">
        <f t="shared" ca="1" si="44"/>
        <v>66279</v>
      </c>
      <c r="AG289" s="119">
        <f t="shared" ca="1" si="44"/>
        <v>105701</v>
      </c>
      <c r="AH289" s="119">
        <f t="shared" ca="1" si="44"/>
        <v>73681</v>
      </c>
      <c r="AI289" s="119">
        <f t="shared" ca="1" si="44"/>
        <v>67506</v>
      </c>
      <c r="AJ289" s="119">
        <f t="shared" ca="1" si="44"/>
        <v>104631</v>
      </c>
      <c r="AK289" s="119">
        <f t="shared" ca="1" si="44"/>
        <v>112480</v>
      </c>
      <c r="AL289" s="119">
        <f t="shared" ca="1" si="44"/>
        <v>75165</v>
      </c>
      <c r="AM289" s="119">
        <f t="shared" ca="1" si="44"/>
        <v>86576</v>
      </c>
      <c r="AN289" s="119">
        <f t="shared" ca="1" si="44"/>
        <v>42132</v>
      </c>
      <c r="AO289" s="119">
        <f t="shared" ca="1" si="44"/>
        <v>51791</v>
      </c>
    </row>
    <row r="290" spans="7:41" x14ac:dyDescent="0.3">
      <c r="G290" s="117"/>
      <c r="H290" s="118"/>
      <c r="AD290" s="115">
        <f ca="1">AO289</f>
        <v>51791</v>
      </c>
    </row>
    <row r="291" spans="7:41" x14ac:dyDescent="0.3">
      <c r="G291" s="117"/>
      <c r="H291" s="118"/>
    </row>
  </sheetData>
  <sheetProtection algorithmName="SHA-512" hashValue="5dxeVVUVVaidGOdkIo3atcSjn+PMpF/Oto54Mn24pza0hmdHxsZtAd0HwXjKW7mZm4Znt30kKofdePM/1exsGg==" saltValue="qEOiHvdpCF5i9rPU0nPU/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5:T32"/>
  <sheetViews>
    <sheetView showRowColHeaders="0" workbookViewId="0">
      <selection sqref="A1:XFD1048576"/>
    </sheetView>
  </sheetViews>
  <sheetFormatPr defaultColWidth="8.75" defaultRowHeight="16.5" x14ac:dyDescent="0.3"/>
  <cols>
    <col min="1" max="6" width="8.75" style="109"/>
    <col min="7" max="7" width="10.625" style="109" bestFit="1" customWidth="1"/>
    <col min="8" max="18" width="8.75" style="109"/>
    <col min="19" max="20" width="9.5" style="109" bestFit="1" customWidth="1"/>
    <col min="21" max="16384" width="8.75" style="109"/>
  </cols>
  <sheetData>
    <row r="5" spans="2:9" x14ac:dyDescent="0.3">
      <c r="I5" s="110"/>
    </row>
    <row r="14" spans="2:9" x14ac:dyDescent="0.3">
      <c r="B14" s="109">
        <f ca="1">VLOOKUP(1,Sheet5!R1:AC288,12,TRUE)</f>
        <v>875</v>
      </c>
    </row>
    <row r="15" spans="2:9" x14ac:dyDescent="0.3">
      <c r="C15" s="109">
        <f ca="1">VLOOKUP(1,Sheet5!R1:AB288,2,TRUE)</f>
        <v>598</v>
      </c>
    </row>
    <row r="16" spans="2:9" x14ac:dyDescent="0.3">
      <c r="C16" s="109">
        <f ca="1">VLOOKUP(1,Sheet5!R1:AB288,3,TRUE)</f>
        <v>2301</v>
      </c>
    </row>
    <row r="17" spans="3:20" x14ac:dyDescent="0.3">
      <c r="C17" s="109">
        <f ca="1">VLOOKUP(1,Sheet5!R1:AB288,4,TRUE)</f>
        <v>4149</v>
      </c>
    </row>
    <row r="18" spans="3:20" x14ac:dyDescent="0.3">
      <c r="C18" s="109">
        <f ca="1">VLOOKUP(1,Sheet5!R1:AB288,5,TRUE)</f>
        <v>1660</v>
      </c>
    </row>
    <row r="19" spans="3:20" x14ac:dyDescent="0.3">
      <c r="C19" s="109">
        <f ca="1">VLOOKUP(1,Sheet5!R1:AB288,6,TRUE)</f>
        <v>1104</v>
      </c>
    </row>
    <row r="20" spans="3:20" x14ac:dyDescent="0.3">
      <c r="C20" s="109">
        <f ca="1">VLOOKUP(1,Sheet5!R1:AB288,7,TRUE)</f>
        <v>3032</v>
      </c>
      <c r="G20" s="310">
        <f>RTD("cqg.rtd", ,"SystemInfo", "Linetime")</f>
        <v>42416.429108796299</v>
      </c>
      <c r="H20" s="310"/>
    </row>
    <row r="21" spans="3:20" x14ac:dyDescent="0.3">
      <c r="C21" s="109">
        <f ca="1">VLOOKUP(1,Sheet5!R1:AB288,8,TRUE)</f>
        <v>1029</v>
      </c>
    </row>
    <row r="22" spans="3:20" x14ac:dyDescent="0.3">
      <c r="C22" s="109">
        <f ca="1">VLOOKUP(1,Sheet5!R1:AB288,9,TRUE)</f>
        <v>1386</v>
      </c>
      <c r="S22" s="111"/>
      <c r="T22" s="111">
        <f ca="1">Sheet5!A16</f>
        <v>42416.387468402776</v>
      </c>
    </row>
    <row r="23" spans="3:20" x14ac:dyDescent="0.3">
      <c r="C23" s="109">
        <f ca="1">VLOOKUP(1,Sheet5!R1:AB288,10,TRUE)</f>
        <v>1749</v>
      </c>
      <c r="S23" s="111"/>
      <c r="T23" s="111">
        <f ca="1">Sheet5!A17</f>
        <v>42415.387468402776</v>
      </c>
    </row>
    <row r="24" spans="3:20" x14ac:dyDescent="0.3">
      <c r="C24" s="109">
        <f ca="1">VLOOKUP(1,Sheet5!R1:AB288,11,TRUE)</f>
        <v>716</v>
      </c>
      <c r="O24" s="112" t="str">
        <f ca="1">VLOOKUP(1,Sheet5!R1:AQ288,26,TRUE)&amp;" 5-Minute Bar"</f>
        <v>10:15 5-Minute Bar</v>
      </c>
      <c r="S24" s="111"/>
      <c r="T24" s="111">
        <f ca="1">Sheet5!A18</f>
        <v>42412.387468402776</v>
      </c>
    </row>
    <row r="25" spans="3:20" x14ac:dyDescent="0.3">
      <c r="S25" s="111"/>
      <c r="T25" s="111">
        <f ca="1">Sheet5!A19</f>
        <v>42411.387468402776</v>
      </c>
    </row>
    <row r="26" spans="3:20" x14ac:dyDescent="0.3">
      <c r="S26" s="111"/>
      <c r="T26" s="111">
        <f ca="1">Sheet5!A20</f>
        <v>42410.387468402776</v>
      </c>
    </row>
    <row r="27" spans="3:20" x14ac:dyDescent="0.3">
      <c r="S27" s="111"/>
      <c r="T27" s="111">
        <f ca="1">Sheet5!A21</f>
        <v>42409.387468402776</v>
      </c>
    </row>
    <row r="28" spans="3:20" x14ac:dyDescent="0.3">
      <c r="S28" s="111"/>
      <c r="T28" s="111">
        <f ca="1">Sheet5!A22</f>
        <v>42408.387468402776</v>
      </c>
    </row>
    <row r="29" spans="3:20" x14ac:dyDescent="0.3">
      <c r="S29" s="111"/>
      <c r="T29" s="111">
        <f ca="1">Sheet5!A23</f>
        <v>42405.387468402776</v>
      </c>
    </row>
    <row r="30" spans="3:20" x14ac:dyDescent="0.3">
      <c r="S30" s="111"/>
      <c r="T30" s="111">
        <f ca="1">Sheet5!A24</f>
        <v>42404.387468402776</v>
      </c>
    </row>
    <row r="31" spans="3:20" x14ac:dyDescent="0.3">
      <c r="S31" s="111"/>
      <c r="T31" s="111">
        <f ca="1">Sheet5!A25</f>
        <v>42403.387468402776</v>
      </c>
    </row>
    <row r="32" spans="3:20" x14ac:dyDescent="0.3">
      <c r="O32" s="113"/>
      <c r="S32" s="111"/>
      <c r="T32" s="111">
        <f ca="1">Sheet5!A26</f>
        <v>42402.387468402776</v>
      </c>
    </row>
  </sheetData>
  <sheetProtection algorithmName="SHA-512" hashValue="WNPMEDTNpSRdyHba5PsX2IyNh2z+4Olfj4As+OAswJpwpXFCe6COfQF5ogwy0BWZaE71wnnsJ4En6n6h8Kwf3w==" saltValue="jgASIM6NCxW6K75XnheVCg==" spinCount="100000" sheet="1" objects="1" scenarios="1" selectLockedCells="1" selectUnlockedCells="1"/>
  <mergeCells count="1">
    <mergeCell ref="G20:H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Main</vt:lpstr>
      <vt:lpstr>FormatMainDisplay</vt:lpstr>
      <vt:lpstr>Sheet1</vt:lpstr>
      <vt:lpstr>Sheet2</vt:lpstr>
      <vt:lpstr>Sheet3</vt:lpstr>
      <vt:lpstr>Sheet4</vt:lpstr>
      <vt:lpstr>Sheet5</vt:lpstr>
      <vt:lpstr>Sheet6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2014-10-13T14:02:28Z</dcterms:created>
  <dcterms:modified xsi:type="dcterms:W3CDTF">2016-02-16T16:17:57Z</dcterms:modified>
</cp:coreProperties>
</file>