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1570" windowHeight="10590" firstSheet="1" activeTab="1"/>
  </bookViews>
  <sheets>
    <sheet name="Sheet2" sheetId="2" state="hidden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2" i="2" l="1"/>
  <c r="W52" i="2" s="1"/>
  <c r="Q21" i="2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P51" i="2" l="1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N3" i="2"/>
  <c r="K3" i="2"/>
  <c r="P3" i="2" l="1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D3" i="2"/>
  <c r="M8" i="2"/>
  <c r="N16" i="2"/>
  <c r="N48" i="2"/>
  <c r="D33" i="2"/>
  <c r="M15" i="2"/>
  <c r="K26" i="2"/>
  <c r="K8" i="2"/>
  <c r="M18" i="2"/>
  <c r="D38" i="2"/>
  <c r="F53" i="2"/>
  <c r="M33" i="2"/>
  <c r="K14" i="2"/>
  <c r="N10" i="2"/>
  <c r="K29" i="2"/>
  <c r="F21" i="2"/>
  <c r="M4" i="2"/>
  <c r="N49" i="2"/>
  <c r="K11" i="2"/>
  <c r="D34" i="2"/>
  <c r="D55" i="2"/>
  <c r="M42" i="2"/>
  <c r="F28" i="2"/>
  <c r="M25" i="2"/>
  <c r="F61" i="2"/>
  <c r="M38" i="2"/>
  <c r="F29" i="2"/>
  <c r="F58" i="2"/>
  <c r="D9" i="2"/>
  <c r="D31" i="2"/>
  <c r="F32" i="2"/>
  <c r="F5" i="2"/>
  <c r="K22" i="2"/>
  <c r="F20" i="2"/>
  <c r="K27" i="2"/>
  <c r="M14" i="2"/>
  <c r="N5" i="2"/>
  <c r="D8" i="2"/>
  <c r="F64" i="2"/>
  <c r="N46" i="2"/>
  <c r="N47" i="2"/>
  <c r="K32" i="2"/>
  <c r="D58" i="2"/>
  <c r="K33" i="2"/>
  <c r="M6" i="2"/>
  <c r="N23" i="2"/>
  <c r="K12" i="2"/>
  <c r="D60" i="2"/>
  <c r="K51" i="2"/>
  <c r="D12" i="2"/>
  <c r="N36" i="2"/>
  <c r="D11" i="2"/>
  <c r="M34" i="2"/>
  <c r="F19" i="2"/>
  <c r="M44" i="2"/>
  <c r="N39" i="2"/>
  <c r="K49" i="2"/>
  <c r="M37" i="2"/>
  <c r="K25" i="2"/>
  <c r="M22" i="2"/>
  <c r="M16" i="2"/>
  <c r="M19" i="2"/>
  <c r="K48" i="2"/>
  <c r="F15" i="2"/>
  <c r="K9" i="2"/>
  <c r="D28" i="2"/>
  <c r="F55" i="2"/>
  <c r="D14" i="2"/>
  <c r="N26" i="2"/>
  <c r="D35" i="2"/>
  <c r="D64" i="2"/>
  <c r="K37" i="2"/>
  <c r="F13" i="2"/>
  <c r="N20" i="2"/>
  <c r="K45" i="2"/>
  <c r="M11" i="2"/>
  <c r="F56" i="2"/>
  <c r="M7" i="2"/>
  <c r="M49" i="2"/>
  <c r="N6" i="2"/>
  <c r="N11" i="2"/>
  <c r="F52" i="2"/>
  <c r="K41" i="2"/>
  <c r="F8" i="2"/>
  <c r="D59" i="2"/>
  <c r="K15" i="2"/>
  <c r="N33" i="2"/>
  <c r="D5" i="2"/>
  <c r="K42" i="2"/>
  <c r="K30" i="2"/>
  <c r="M28" i="2"/>
  <c r="M13" i="2"/>
  <c r="K46" i="2"/>
  <c r="M39" i="2"/>
  <c r="K39" i="2"/>
  <c r="D63" i="2"/>
  <c r="D30" i="2"/>
  <c r="N4" i="2"/>
  <c r="K13" i="2"/>
  <c r="F11" i="2"/>
  <c r="F44" i="2"/>
  <c r="N17" i="2"/>
  <c r="N22" i="2"/>
  <c r="F63" i="2"/>
  <c r="D49" i="2"/>
  <c r="F62" i="2"/>
  <c r="F45" i="2"/>
  <c r="F35" i="2"/>
  <c r="M48" i="2"/>
  <c r="M45" i="2"/>
  <c r="F36" i="2"/>
  <c r="M23" i="2"/>
  <c r="M43" i="2"/>
  <c r="M36" i="2"/>
  <c r="M10" i="2"/>
  <c r="F14" i="2"/>
  <c r="D48" i="2"/>
  <c r="K31" i="2"/>
  <c r="F46" i="2"/>
  <c r="K21" i="2"/>
  <c r="F12" i="2"/>
  <c r="K4" i="2"/>
  <c r="K34" i="2"/>
  <c r="N40" i="2"/>
  <c r="F59" i="2"/>
  <c r="D10" i="2"/>
  <c r="M3" i="2"/>
  <c r="M24" i="2"/>
  <c r="K7" i="2"/>
  <c r="K17" i="2"/>
  <c r="M5" i="2"/>
  <c r="F17" i="2"/>
  <c r="D7" i="2"/>
  <c r="N25" i="2"/>
  <c r="N9" i="2"/>
  <c r="N12" i="2"/>
  <c r="M26" i="2"/>
  <c r="F60" i="2"/>
  <c r="K36" i="2"/>
  <c r="K35" i="2"/>
  <c r="M32" i="2"/>
  <c r="F54" i="2"/>
  <c r="D6" i="2"/>
  <c r="F48" i="2"/>
  <c r="F51" i="2"/>
  <c r="N8" i="2"/>
  <c r="M35" i="2"/>
  <c r="N35" i="2"/>
  <c r="D56" i="2"/>
  <c r="N42" i="2"/>
  <c r="N44" i="2"/>
  <c r="N13" i="2"/>
  <c r="N43" i="2"/>
  <c r="N21" i="2"/>
  <c r="N30" i="2"/>
  <c r="N29" i="2"/>
  <c r="N24" i="2"/>
  <c r="M51" i="2"/>
  <c r="N50" i="2"/>
  <c r="F3" i="2"/>
  <c r="F50" i="2"/>
  <c r="M9" i="2"/>
  <c r="N15" i="2"/>
  <c r="F38" i="2"/>
  <c r="M47" i="2"/>
  <c r="N18" i="2"/>
  <c r="N7" i="2"/>
  <c r="K24" i="2"/>
  <c r="M21" i="2"/>
  <c r="K44" i="2"/>
  <c r="N51" i="2"/>
  <c r="F57" i="2"/>
  <c r="D45" i="2"/>
  <c r="M50" i="2"/>
  <c r="N32" i="2"/>
  <c r="M27" i="2"/>
  <c r="N27" i="2"/>
  <c r="M12" i="2"/>
  <c r="F9" i="2"/>
  <c r="N19" i="2"/>
  <c r="K40" i="2"/>
  <c r="D36" i="2"/>
  <c r="F31" i="2"/>
  <c r="M30" i="2"/>
  <c r="D53" i="2"/>
  <c r="D54" i="2"/>
  <c r="D52" i="2"/>
  <c r="D57" i="2"/>
  <c r="D17" i="2"/>
  <c r="D19" i="2"/>
  <c r="F49" i="2"/>
  <c r="F7" i="2"/>
  <c r="K20" i="2"/>
  <c r="D15" i="2"/>
  <c r="K28" i="2"/>
  <c r="F34" i="2"/>
  <c r="N41" i="2"/>
  <c r="F30" i="2"/>
  <c r="N45" i="2"/>
  <c r="F18" i="2"/>
  <c r="K6" i="2"/>
  <c r="K38" i="2"/>
  <c r="K19" i="2"/>
  <c r="D62" i="2"/>
  <c r="F37" i="2"/>
  <c r="K23" i="2"/>
  <c r="M31" i="2"/>
  <c r="D16" i="2"/>
  <c r="K50" i="2"/>
  <c r="K47" i="2"/>
  <c r="N14" i="2"/>
  <c r="D32" i="2"/>
  <c r="F10" i="2"/>
  <c r="D29" i="2"/>
  <c r="F16" i="2"/>
  <c r="K18" i="2"/>
  <c r="K10" i="2"/>
  <c r="N31" i="2"/>
  <c r="N38" i="2"/>
  <c r="M41" i="2"/>
  <c r="D37" i="2"/>
  <c r="F33" i="2"/>
  <c r="D46" i="2"/>
  <c r="N28" i="2"/>
  <c r="K16" i="2"/>
  <c r="N37" i="2"/>
  <c r="M29" i="2"/>
  <c r="D13" i="2"/>
  <c r="M17" i="2"/>
  <c r="F6" i="2"/>
  <c r="D44" i="2"/>
  <c r="M46" i="2"/>
  <c r="K5" i="2"/>
  <c r="N34" i="2"/>
  <c r="K43" i="2"/>
  <c r="D21" i="2"/>
  <c r="M40" i="2"/>
  <c r="M20" i="2"/>
  <c r="R4" i="1"/>
  <c r="O4" i="1"/>
  <c r="U4" i="1"/>
  <c r="L4" i="1"/>
  <c r="I4" i="1"/>
  <c r="O29" i="2" l="1"/>
  <c r="E63" i="2"/>
  <c r="O37" i="2"/>
  <c r="O20" i="2"/>
  <c r="E46" i="2"/>
  <c r="O44" i="2"/>
  <c r="E37" i="2"/>
  <c r="O34" i="2"/>
  <c r="O41" i="2"/>
  <c r="E56" i="2"/>
  <c r="O40" i="2"/>
  <c r="E11" i="2"/>
  <c r="O47" i="2"/>
  <c r="O35" i="2"/>
  <c r="E64" i="2"/>
  <c r="E12" i="2"/>
  <c r="E21" i="2"/>
  <c r="E51" i="2"/>
  <c r="O39" i="2"/>
  <c r="E60" i="2"/>
  <c r="E29" i="2"/>
  <c r="E6" i="2"/>
  <c r="E35" i="2"/>
  <c r="O6" i="2"/>
  <c r="E32" i="2"/>
  <c r="O32" i="2"/>
  <c r="E58" i="2"/>
  <c r="E16" i="2"/>
  <c r="O26" i="2"/>
  <c r="E14" i="2"/>
  <c r="O31" i="2"/>
  <c r="O9" i="2"/>
  <c r="E8" i="2"/>
  <c r="O13" i="2"/>
  <c r="E62" i="2"/>
  <c r="E7" i="2"/>
  <c r="O14" i="2"/>
  <c r="O46" i="2"/>
  <c r="O5" i="2"/>
  <c r="E50" i="2"/>
  <c r="E20" i="2"/>
  <c r="E28" i="2"/>
  <c r="E18" i="2"/>
  <c r="O28" i="2"/>
  <c r="O24" i="2"/>
  <c r="E44" i="2"/>
  <c r="O3" i="2"/>
  <c r="E31" i="2"/>
  <c r="E10" i="2"/>
  <c r="E9" i="2"/>
  <c r="E15" i="2"/>
  <c r="O38" i="2"/>
  <c r="E61" i="2"/>
  <c r="O17" i="2"/>
  <c r="O25" i="2"/>
  <c r="E19" i="2"/>
  <c r="O51" i="2"/>
  <c r="O42" i="2"/>
  <c r="E17" i="2"/>
  <c r="E55" i="2"/>
  <c r="E57" i="2"/>
  <c r="E48" i="2"/>
  <c r="E5" i="2"/>
  <c r="E34" i="2"/>
  <c r="E52" i="2"/>
  <c r="O19" i="2"/>
  <c r="E54" i="2"/>
  <c r="O10" i="2"/>
  <c r="E53" i="2"/>
  <c r="O36" i="2"/>
  <c r="O16" i="2"/>
  <c r="O4" i="2"/>
  <c r="O30" i="2"/>
  <c r="O43" i="2"/>
  <c r="O23" i="2"/>
  <c r="E36" i="2"/>
  <c r="E13" i="2"/>
  <c r="O45" i="2"/>
  <c r="E59" i="2"/>
  <c r="O48" i="2"/>
  <c r="O33" i="2"/>
  <c r="O12" i="2"/>
  <c r="E38" i="2"/>
  <c r="O22" i="2"/>
  <c r="O18" i="2"/>
  <c r="O27" i="2"/>
  <c r="E49" i="2"/>
  <c r="O50" i="2"/>
  <c r="O49" i="2"/>
  <c r="O15" i="2"/>
  <c r="E45" i="2"/>
  <c r="O7" i="2"/>
  <c r="E33" i="2"/>
  <c r="O11" i="2"/>
  <c r="O8" i="2"/>
  <c r="O21" i="2"/>
  <c r="E3" i="2"/>
  <c r="E30" i="2"/>
  <c r="R10" i="2" l="1"/>
  <c r="R27" i="2"/>
  <c r="R44" i="2"/>
  <c r="R17" i="2"/>
  <c r="R13" i="2"/>
  <c r="R42" i="2"/>
  <c r="R31" i="2"/>
  <c r="R5" i="2"/>
  <c r="R4" i="2"/>
  <c r="R33" i="2"/>
  <c r="R23" i="2"/>
  <c r="R24" i="2"/>
  <c r="R28" i="2"/>
  <c r="R49" i="2"/>
  <c r="R20" i="2"/>
  <c r="R25" i="2"/>
  <c r="R35" i="2"/>
  <c r="R46" i="2"/>
  <c r="R12" i="2"/>
  <c r="R43" i="2"/>
  <c r="R6" i="2"/>
  <c r="R22" i="2"/>
  <c r="R50" i="2"/>
  <c r="R32" i="2"/>
  <c r="R14" i="2"/>
  <c r="R39" i="2"/>
  <c r="R7" i="2"/>
  <c r="R9" i="2"/>
  <c r="R19" i="2"/>
  <c r="R36" i="2"/>
  <c r="R34" i="2"/>
  <c r="R21" i="2"/>
  <c r="R26" i="2"/>
  <c r="R47" i="2"/>
  <c r="R41" i="2"/>
  <c r="R48" i="2"/>
  <c r="R18" i="2"/>
  <c r="R8" i="2"/>
  <c r="R3" i="2"/>
  <c r="R11" i="2"/>
  <c r="R16" i="2"/>
  <c r="R38" i="2"/>
  <c r="R37" i="2"/>
  <c r="R30" i="2"/>
  <c r="R40" i="2"/>
  <c r="R45" i="2"/>
  <c r="R15" i="2"/>
  <c r="R51" i="2"/>
  <c r="R29" i="2"/>
  <c r="M43" i="1"/>
  <c r="O10" i="1"/>
  <c r="S7" i="2"/>
  <c r="T20" i="2"/>
  <c r="T22" i="2"/>
  <c r="T37" i="2"/>
  <c r="S47" i="2"/>
  <c r="S16" i="2"/>
  <c r="L11" i="1"/>
  <c r="L39" i="1"/>
  <c r="T25" i="2"/>
  <c r="S41" i="2"/>
  <c r="T50" i="2"/>
  <c r="S8" i="2"/>
  <c r="T27" i="2"/>
  <c r="T38" i="2"/>
  <c r="S29" i="2"/>
  <c r="S11" i="1"/>
  <c r="T13" i="2"/>
  <c r="L41" i="1"/>
  <c r="N6" i="1"/>
  <c r="U11" i="1"/>
  <c r="S23" i="2"/>
  <c r="S49" i="2"/>
  <c r="J11" i="1"/>
  <c r="T47" i="2"/>
  <c r="S18" i="2"/>
  <c r="S35" i="2"/>
  <c r="U41" i="1"/>
  <c r="S43" i="2"/>
  <c r="S15" i="2"/>
  <c r="S50" i="2"/>
  <c r="T45" i="2"/>
  <c r="T42" i="2"/>
  <c r="T34" i="2"/>
  <c r="T33" i="2"/>
  <c r="R11" i="1"/>
  <c r="M11" i="1"/>
  <c r="Q6" i="1"/>
  <c r="U39" i="1"/>
  <c r="T21" i="2"/>
  <c r="O11" i="1"/>
  <c r="V11" i="1"/>
  <c r="S31" i="2"/>
  <c r="T49" i="2"/>
  <c r="S3" i="2"/>
  <c r="J43" i="1"/>
  <c r="T26" i="2"/>
  <c r="L7" i="1"/>
  <c r="L42" i="1"/>
  <c r="T5" i="2"/>
  <c r="T6" i="1"/>
  <c r="S20" i="2"/>
  <c r="S22" i="2"/>
  <c r="S37" i="2"/>
  <c r="H38" i="1"/>
  <c r="T16" i="2"/>
  <c r="T6" i="2"/>
  <c r="T38" i="1"/>
  <c r="T9" i="2"/>
  <c r="O9" i="1"/>
  <c r="R41" i="1"/>
  <c r="S44" i="2"/>
  <c r="O43" i="1"/>
  <c r="I7" i="1"/>
  <c r="T39" i="2"/>
  <c r="T19" i="2"/>
  <c r="L9" i="1"/>
  <c r="L43" i="1"/>
  <c r="S24" i="2"/>
  <c r="T7" i="2"/>
  <c r="T12" i="2"/>
  <c r="T36" i="2"/>
  <c r="I41" i="1"/>
  <c r="S13" i="2"/>
  <c r="V43" i="1"/>
  <c r="T32" i="2"/>
  <c r="S17" i="2"/>
  <c r="R39" i="1"/>
  <c r="S11" i="2"/>
  <c r="O39" i="1"/>
  <c r="H6" i="1"/>
  <c r="S46" i="2"/>
  <c r="T14" i="2"/>
  <c r="U42" i="1"/>
  <c r="S21" i="2"/>
  <c r="O7" i="1"/>
  <c r="U10" i="1"/>
  <c r="T31" i="2"/>
  <c r="N38" i="1"/>
  <c r="I9" i="1"/>
  <c r="I42" i="1"/>
  <c r="S26" i="2"/>
  <c r="T28" i="2"/>
  <c r="U43" i="1"/>
  <c r="T43" i="2"/>
  <c r="T15" i="2"/>
  <c r="R42" i="1"/>
  <c r="S45" i="2"/>
  <c r="S42" i="2"/>
  <c r="S34" i="2"/>
  <c r="S33" i="2"/>
  <c r="R9" i="1"/>
  <c r="L10" i="1"/>
  <c r="S48" i="2"/>
  <c r="S5" i="2"/>
  <c r="U7" i="1"/>
  <c r="T23" i="2"/>
  <c r="O41" i="1"/>
  <c r="I10" i="1"/>
  <c r="I43" i="1"/>
  <c r="T18" i="2"/>
  <c r="T35" i="2"/>
  <c r="R10" i="1"/>
  <c r="T10" i="2"/>
  <c r="K38" i="1"/>
  <c r="S25" i="2"/>
  <c r="T41" i="2"/>
  <c r="Q38" i="1"/>
  <c r="T8" i="2"/>
  <c r="S27" i="2"/>
  <c r="S38" i="2"/>
  <c r="T29" i="2"/>
  <c r="S6" i="2"/>
  <c r="T51" i="2"/>
  <c r="S32" i="2"/>
  <c r="T17" i="2"/>
  <c r="S43" i="1"/>
  <c r="T11" i="2"/>
  <c r="O42" i="1"/>
  <c r="T3" i="2"/>
  <c r="T46" i="2"/>
  <c r="S14" i="2"/>
  <c r="S4" i="2"/>
  <c r="T48" i="2"/>
  <c r="T24" i="2"/>
  <c r="U9" i="1"/>
  <c r="S12" i="2"/>
  <c r="S36" i="2"/>
  <c r="T30" i="2"/>
  <c r="I39" i="1"/>
  <c r="T40" i="2"/>
  <c r="R7" i="1"/>
  <c r="S51" i="2"/>
  <c r="S9" i="2"/>
  <c r="P11" i="1"/>
  <c r="R43" i="1"/>
  <c r="T44" i="2"/>
  <c r="P43" i="1"/>
  <c r="I11" i="1"/>
  <c r="S39" i="2"/>
  <c r="S19" i="2"/>
  <c r="T4" i="2"/>
  <c r="S28" i="2"/>
  <c r="K6" i="1"/>
  <c r="S30" i="2"/>
  <c r="S40" i="2"/>
  <c r="S10" i="2"/>
  <c r="V10" i="2" l="1"/>
  <c r="W10" i="2" s="1"/>
  <c r="U10" i="2"/>
  <c r="V4" i="2"/>
  <c r="W4" i="2" s="1"/>
  <c r="U4" i="2"/>
  <c r="U35" i="2"/>
  <c r="V35" i="2"/>
  <c r="W35" i="2" s="1"/>
  <c r="V18" i="2"/>
  <c r="W18" i="2" s="1"/>
  <c r="U18" i="2"/>
  <c r="V33" i="2"/>
  <c r="W33" i="2" s="1"/>
  <c r="U33" i="2"/>
  <c r="V34" i="2"/>
  <c r="W34" i="2" s="1"/>
  <c r="U34" i="2"/>
  <c r="V42" i="2"/>
  <c r="W42" i="2" s="1"/>
  <c r="U42" i="2"/>
  <c r="U36" i="2"/>
  <c r="V36" i="2"/>
  <c r="W36" i="2" s="1"/>
  <c r="V45" i="2"/>
  <c r="W45" i="2" s="1"/>
  <c r="U45" i="2"/>
  <c r="V44" i="2"/>
  <c r="W44" i="2" s="1"/>
  <c r="U44" i="2"/>
  <c r="V23" i="2"/>
  <c r="W23" i="2" s="1"/>
  <c r="U23" i="2"/>
  <c r="V12" i="2"/>
  <c r="W12" i="2" s="1"/>
  <c r="U12" i="2"/>
  <c r="U7" i="2"/>
  <c r="V7" i="2"/>
  <c r="W7" i="2" s="1"/>
  <c r="V19" i="2"/>
  <c r="W19" i="2" s="1"/>
  <c r="U19" i="2"/>
  <c r="V40" i="2"/>
  <c r="W40" i="2" s="1"/>
  <c r="U40" i="2"/>
  <c r="U39" i="2"/>
  <c r="V39" i="2"/>
  <c r="W39" i="2" s="1"/>
  <c r="V47" i="2"/>
  <c r="W47" i="2" s="1"/>
  <c r="U47" i="2"/>
  <c r="U30" i="2"/>
  <c r="V30" i="2"/>
  <c r="W30" i="2" s="1"/>
  <c r="V15" i="2"/>
  <c r="W15" i="2" s="1"/>
  <c r="U15" i="2"/>
  <c r="V24" i="2"/>
  <c r="W24" i="2" s="1"/>
  <c r="U24" i="2"/>
  <c r="V43" i="2"/>
  <c r="W43" i="2" s="1"/>
  <c r="U43" i="2"/>
  <c r="V9" i="2"/>
  <c r="W9" i="2" s="1"/>
  <c r="U9" i="2"/>
  <c r="V48" i="2"/>
  <c r="W48" i="2" s="1"/>
  <c r="U48" i="2"/>
  <c r="V13" i="2"/>
  <c r="W13" i="2" s="1"/>
  <c r="U13" i="2"/>
  <c r="V28" i="2"/>
  <c r="W28" i="2" s="1"/>
  <c r="U28" i="2"/>
  <c r="V6" i="2"/>
  <c r="W6" i="2" s="1"/>
  <c r="U6" i="2"/>
  <c r="V16" i="2"/>
  <c r="W16" i="2" s="1"/>
  <c r="U16" i="2"/>
  <c r="V46" i="2"/>
  <c r="W46" i="2" s="1"/>
  <c r="U46" i="2"/>
  <c r="V38" i="2"/>
  <c r="W38" i="2" s="1"/>
  <c r="U38" i="2"/>
  <c r="V3" i="2"/>
  <c r="W3" i="2" s="1"/>
  <c r="U3" i="2"/>
  <c r="U27" i="2"/>
  <c r="V27" i="2"/>
  <c r="W27" i="2" s="1"/>
  <c r="V11" i="2"/>
  <c r="W11" i="2" s="1"/>
  <c r="U11" i="2"/>
  <c r="V31" i="2"/>
  <c r="W31" i="2" s="1"/>
  <c r="U31" i="2"/>
  <c r="V50" i="2"/>
  <c r="W50" i="2" s="1"/>
  <c r="U50" i="2"/>
  <c r="U17" i="2"/>
  <c r="V17" i="2"/>
  <c r="W17" i="2" s="1"/>
  <c r="U5" i="2"/>
  <c r="V5" i="2"/>
  <c r="W5" i="2" s="1"/>
  <c r="U25" i="2"/>
  <c r="V25" i="2"/>
  <c r="W25" i="2" s="1"/>
  <c r="V51" i="2"/>
  <c r="W51" i="2" s="1"/>
  <c r="U51" i="2"/>
  <c r="V14" i="2"/>
  <c r="W14" i="2" s="1"/>
  <c r="U14" i="2"/>
  <c r="V26" i="2"/>
  <c r="W26" i="2" s="1"/>
  <c r="U26" i="2"/>
  <c r="V29" i="2"/>
  <c r="W29" i="2" s="1"/>
  <c r="U29" i="2"/>
  <c r="V37" i="2"/>
  <c r="W37" i="2" s="1"/>
  <c r="U37" i="2"/>
  <c r="U49" i="2"/>
  <c r="V49" i="2"/>
  <c r="W49" i="2" s="1"/>
  <c r="U22" i="2"/>
  <c r="V22" i="2"/>
  <c r="W22" i="2" s="1"/>
  <c r="V8" i="2"/>
  <c r="W8" i="2" s="1"/>
  <c r="U8" i="2"/>
  <c r="U20" i="2"/>
  <c r="V20" i="2"/>
  <c r="W20" i="2" s="1"/>
  <c r="V41" i="2"/>
  <c r="W41" i="2" s="1"/>
  <c r="U41" i="2"/>
  <c r="V32" i="2"/>
  <c r="W32" i="2" s="1"/>
  <c r="U32" i="2"/>
  <c r="U21" i="2"/>
  <c r="V21" i="2"/>
  <c r="W21" i="2" s="1"/>
</calcChain>
</file>

<file path=xl/sharedStrings.xml><?xml version="1.0" encoding="utf-8"?>
<sst xmlns="http://schemas.openxmlformats.org/spreadsheetml/2006/main" count="181" uniqueCount="76">
  <si>
    <t>Asia</t>
  </si>
  <si>
    <t>North</t>
  </si>
  <si>
    <t>America</t>
  </si>
  <si>
    <t>South</t>
  </si>
  <si>
    <t>S.US.EPU</t>
  </si>
  <si>
    <t>S.US.ECH</t>
  </si>
  <si>
    <t>S.US.NGE</t>
  </si>
  <si>
    <t>Africa</t>
  </si>
  <si>
    <t>S.US.EGPT</t>
  </si>
  <si>
    <t>S.US.EZA</t>
  </si>
  <si>
    <t>Europe</t>
  </si>
  <si>
    <t>S.SPY</t>
  </si>
  <si>
    <t>S.QQQ</t>
  </si>
  <si>
    <t>S.IWM</t>
  </si>
  <si>
    <t>S.XLE</t>
  </si>
  <si>
    <t>S.EWC</t>
  </si>
  <si>
    <t>S.EWW</t>
  </si>
  <si>
    <t>S.GXG</t>
  </si>
  <si>
    <t>S.EWZ</t>
  </si>
  <si>
    <t>S.ARGT</t>
  </si>
  <si>
    <t>S.EWO</t>
  </si>
  <si>
    <t>S.EWK</t>
  </si>
  <si>
    <t>S.EWQ</t>
  </si>
  <si>
    <t>S.EWG</t>
  </si>
  <si>
    <t>S.GREK</t>
  </si>
  <si>
    <t>S.EIRL</t>
  </si>
  <si>
    <t>S.EWI</t>
  </si>
  <si>
    <t>S.EWN</t>
  </si>
  <si>
    <t>S.NORW</t>
  </si>
  <si>
    <t>S.EPOL</t>
  </si>
  <si>
    <t>S.ERUS</t>
  </si>
  <si>
    <t>S.EWP</t>
  </si>
  <si>
    <t>S.EWD</t>
  </si>
  <si>
    <t>S.EWL</t>
  </si>
  <si>
    <t>S.TUR</t>
  </si>
  <si>
    <t>S.EWU</t>
  </si>
  <si>
    <t>S.INDA</t>
  </si>
  <si>
    <t>S.EWY</t>
  </si>
  <si>
    <t>S.US.THD</t>
  </si>
  <si>
    <t>S.EWA</t>
  </si>
  <si>
    <t>S.EWM</t>
  </si>
  <si>
    <t>S.EPHE</t>
  </si>
  <si>
    <t>S.EWS</t>
  </si>
  <si>
    <t>S.VNM</t>
  </si>
  <si>
    <t>S.EWT</t>
  </si>
  <si>
    <t>S.FHK</t>
  </si>
  <si>
    <t>S.ENZL</t>
  </si>
  <si>
    <t>S.EPP</t>
  </si>
  <si>
    <t>S.EWJ</t>
  </si>
  <si>
    <t>S.FXI</t>
  </si>
  <si>
    <t>S.MCHI</t>
  </si>
  <si>
    <t>S.EWH</t>
  </si>
  <si>
    <t>S.EIS</t>
  </si>
  <si>
    <t>S.EIDO</t>
  </si>
  <si>
    <t>S.PGAL</t>
  </si>
  <si>
    <t>Rank</t>
  </si>
  <si>
    <t>Chicago:</t>
  </si>
  <si>
    <t>London:</t>
  </si>
  <si>
    <t>Moscow:</t>
  </si>
  <si>
    <t>Tokyo</t>
  </si>
  <si>
    <t>New York</t>
  </si>
  <si>
    <t>Last:</t>
  </si>
  <si>
    <t>Percent</t>
  </si>
  <si>
    <t>Change</t>
  </si>
  <si>
    <t>Open:</t>
  </si>
  <si>
    <t>High:</t>
  </si>
  <si>
    <t>Low:</t>
  </si>
  <si>
    <t>Designed by Thom Hartle</t>
  </si>
  <si>
    <t>Dynamically Ranked ETFs</t>
  </si>
  <si>
    <t>iShares MSCI South Korea ETF</t>
  </si>
  <si>
    <t>iShares MSCI Belgium ETF</t>
  </si>
  <si>
    <t>iShares MSCI Austria ETF</t>
  </si>
  <si>
    <t>iShares MSCI Switzerland ETF</t>
  </si>
  <si>
    <t>iShares MSCI Thailand ETF</t>
  </si>
  <si>
    <t xml:space="preserve"> Copyright © 2017   </t>
  </si>
  <si>
    <t>CQG Global Equity Index ETFs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</si>
</sst>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0"/>
      <color rgb="FF00B050"/>
      <name val="Century Gothic"/>
      <family val="2"/>
    </font>
    <font>
      <sz val="8"/>
      <color theme="1"/>
      <name val="Century Gothic"/>
      <family val="2"/>
    </font>
    <font>
      <sz val="14"/>
      <color theme="4"/>
      <name val="Duxus Clock"/>
      <family val="1"/>
    </font>
    <font>
      <sz val="11"/>
      <color rgb="FF00B050"/>
      <name val="Century Gothic"/>
      <family val="2"/>
    </font>
    <font>
      <sz val="11"/>
      <color rgb="FF00B0F0"/>
      <name val="Century Gothic"/>
      <family val="2"/>
    </font>
    <font>
      <sz val="11"/>
      <color theme="4"/>
      <name val="Century Gothic"/>
      <family val="2"/>
    </font>
    <font>
      <sz val="12"/>
      <color theme="4"/>
      <name val="Century Gothic"/>
      <family val="2"/>
    </font>
    <font>
      <sz val="10"/>
      <color theme="4"/>
      <name val="Century Gothic"/>
      <family val="2"/>
    </font>
    <font>
      <sz val="11"/>
      <color rgb="FFFFFF00"/>
      <name val="Century Gothic"/>
      <family val="2"/>
    </font>
    <font>
      <sz val="16"/>
      <color rgb="FFFFFF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rgb="FF00001F"/>
        </stop>
        <stop position="0.5">
          <color rgb="FF002060"/>
        </stop>
        <stop position="1">
          <color rgb="FF00001F"/>
        </stop>
      </gradient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9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2" fontId="9" fillId="2" borderId="7" xfId="0" applyNumberFormat="1" applyFont="1" applyFill="1" applyBorder="1" applyAlignment="1">
      <alignment horizontal="right"/>
    </xf>
    <xf numFmtId="0" fontId="1" fillId="3" borderId="0" xfId="0" applyFont="1" applyFill="1"/>
    <xf numFmtId="0" fontId="5" fillId="3" borderId="0" xfId="0" applyFont="1" applyFill="1"/>
    <xf numFmtId="164" fontId="5" fillId="3" borderId="0" xfId="0" applyNumberFormat="1" applyFont="1" applyFill="1" applyAlignment="1"/>
    <xf numFmtId="0" fontId="3" fillId="6" borderId="0" xfId="0" applyFont="1" applyFill="1"/>
    <xf numFmtId="0" fontId="0" fillId="6" borderId="0" xfId="0" applyFont="1" applyFill="1"/>
    <xf numFmtId="10" fontId="0" fillId="6" borderId="0" xfId="0" applyNumberFormat="1" applyFont="1" applyFill="1"/>
    <xf numFmtId="0" fontId="0" fillId="6" borderId="0" xfId="0" quotePrefix="1" applyFont="1" applyFill="1"/>
    <xf numFmtId="1" fontId="0" fillId="6" borderId="0" xfId="0" applyNumberFormat="1" applyFont="1" applyFill="1"/>
    <xf numFmtId="2" fontId="9" fillId="2" borderId="3" xfId="0" applyNumberFormat="1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64" fontId="5" fillId="3" borderId="0" xfId="0" applyNumberFormat="1" applyFont="1" applyFill="1" applyAlignment="1" applyProtection="1"/>
    <xf numFmtId="2" fontId="10" fillId="2" borderId="7" xfId="0" applyNumberFormat="1" applyFont="1" applyFill="1" applyBorder="1" applyAlignment="1">
      <alignment horizontal="center" shrinkToFit="1"/>
    </xf>
    <xf numFmtId="10" fontId="10" fillId="2" borderId="7" xfId="0" applyNumberFormat="1" applyFont="1" applyFill="1" applyBorder="1" applyAlignment="1">
      <alignment horizontal="center" shrinkToFit="1"/>
    </xf>
    <xf numFmtId="164" fontId="4" fillId="3" borderId="2" xfId="0" applyNumberFormat="1" applyFont="1" applyFill="1" applyBorder="1" applyAlignment="1" applyProtection="1">
      <alignment horizontal="left" vertical="center"/>
      <protection locked="0"/>
    </xf>
    <xf numFmtId="164" fontId="4" fillId="3" borderId="5" xfId="0" applyNumberFormat="1" applyFont="1" applyFill="1" applyBorder="1" applyAlignment="1" applyProtection="1">
      <alignment horizontal="left" vertical="center"/>
      <protection locked="0"/>
    </xf>
    <xf numFmtId="2" fontId="11" fillId="4" borderId="10" xfId="0" applyNumberFormat="1" applyFont="1" applyFill="1" applyBorder="1" applyAlignment="1">
      <alignment horizontal="center" vertical="center" shrinkToFit="1"/>
    </xf>
    <xf numFmtId="2" fontId="11" fillId="4" borderId="11" xfId="0" applyNumberFormat="1" applyFont="1" applyFill="1" applyBorder="1" applyAlignment="1">
      <alignment horizontal="center" vertical="center" shrinkToFit="1"/>
    </xf>
    <xf numFmtId="2" fontId="8" fillId="2" borderId="10" xfId="0" applyNumberFormat="1" applyFont="1" applyFill="1" applyBorder="1" applyAlignment="1">
      <alignment horizontal="right" vertical="center"/>
    </xf>
    <xf numFmtId="2" fontId="8" fillId="2" borderId="11" xfId="0" applyNumberFormat="1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center" shrinkToFit="1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shrinkToFit="1"/>
    </xf>
    <xf numFmtId="0" fontId="7" fillId="5" borderId="7" xfId="0" applyFont="1" applyFill="1" applyBorder="1" applyAlignment="1" applyProtection="1">
      <alignment horizontal="center" shrinkToFi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left" vertical="center"/>
      <protection locked="0"/>
    </xf>
    <xf numFmtId="164" fontId="4" fillId="3" borderId="6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1F"/>
      <color rgb="FF00000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138.06</v>
        <stp/>
        <stp>ContractData</stp>
        <stp>S.IWM</stp>
        <stp>LastQuoteToday</stp>
        <stp/>
        <stp>T</stp>
        <tr r="L39" s="1"/>
      </tp>
      <tp t="s">
        <v>iShares Russell 2000 ETF</v>
        <stp/>
        <stp>ContractData</stp>
        <stp>S.IWM</stp>
        <stp>LongDescription</stp>
        <stp/>
        <stp>T</stp>
        <tr r="K38" s="1"/>
        <tr r="S48" s="2"/>
        <tr r="K23" s="2"/>
        <tr r="D30" s="2"/>
      </tp>
      <tp t="s">
        <v>First Trust Hong Kong AlphaDEX Fund</v>
        <stp/>
        <stp>ContractData</stp>
        <stp>S.FHK</stp>
        <stp>LongDescription</stp>
        <stp/>
        <stp>T</stp>
        <tr r="S41" s="2"/>
        <tr r="D3" s="2"/>
        <tr r="K3" s="2"/>
      </tp>
      <tp t="s">
        <v>iShares China Large-Cap ETF</v>
        <stp/>
        <stp>ContractData</stp>
        <stp>S.FXI</stp>
        <stp>LongDescription</stp>
        <stp/>
        <stp>T</stp>
        <tr r="S28" s="2"/>
        <tr r="K4" s="2"/>
        <tr r="D5" s="2"/>
      </tp>
      <tp t="s">
        <v>Global X MSCI Colombia ETF</v>
        <stp/>
        <stp>ContractData</stp>
        <stp>S.GXG</stp>
        <stp>LongDescription</stp>
        <stp/>
        <stp>T</stp>
        <tr r="S30" s="2"/>
        <tr r="K27" s="2"/>
        <tr r="D34" s="2"/>
      </tp>
      <tp t="s">
        <v>iShares MSCI Israel Capped ETF</v>
        <stp/>
        <stp>ContractData</stp>
        <stp>S.EIS</stp>
        <stp>LongDescription</stp>
        <stp/>
        <stp>T</stp>
        <tr r="S34" s="2"/>
        <tr r="K10" s="2"/>
        <tr r="D11" s="2"/>
      </tp>
      <tp t="s">
        <v>iShares MSCI South Korea Capped ETF</v>
        <stp/>
        <stp>ContractData</stp>
        <stp>S.EWY</stp>
        <stp>LongDescription</stp>
        <stp/>
        <stp>T</stp>
        <tr r="S51" s="2"/>
        <tr r="T38" s="1"/>
        <tr r="K17" s="2"/>
      </tp>
      <tp t="s">
        <v>iShares MSCI Brazil Capped ETF</v>
        <stp/>
        <stp>ContractData</stp>
        <stp>S.EWZ</stp>
        <stp>LongDescription</stp>
        <stp/>
        <stp>T</stp>
        <tr r="K6" s="1"/>
        <tr r="S4" s="2"/>
        <tr r="K28" s="2"/>
        <tr r="D35" s="2"/>
      </tp>
      <tp t="s">
        <v>iShares MSCI Taiwan ETF</v>
        <stp/>
        <stp>ContractData</stp>
        <stp>S.EWT</stp>
        <stp>LongDescription</stp>
        <stp/>
        <stp>T</stp>
        <tr r="S46" s="2"/>
        <tr r="K18" s="2"/>
        <tr r="D19" s="2"/>
      </tp>
      <tp t="s">
        <v>iShares MSCI United Kingdom ETF</v>
        <stp/>
        <stp>ContractData</stp>
        <stp>S.EWU</stp>
        <stp>LongDescription</stp>
        <stp/>
        <stp>T</stp>
        <tr r="S44" s="2"/>
        <tr r="K50" s="2"/>
        <tr r="D63" s="2"/>
      </tp>
      <tp t="s">
        <v>iShares MSCI Mexico Capped ETF</v>
        <stp/>
        <stp>ContractData</stp>
        <stp>S.EWW</stp>
        <stp>LongDescription</stp>
        <stp/>
        <stp>T</stp>
        <tr r="H6" s="1"/>
        <tr r="S3" s="2"/>
        <tr r="K26" s="2"/>
        <tr r="D33" s="2"/>
      </tp>
      <tp t="s">
        <v>iShares MSCI Spain Capped ETF</v>
        <stp/>
        <stp>ContractData</stp>
        <stp>S.EWP</stp>
        <stp>LongDescription</stp>
        <stp/>
        <stp>T</stp>
        <tr r="S6" s="2"/>
        <tr r="Q6" s="1"/>
        <tr r="K46" s="2"/>
        <tr r="D59" s="2"/>
      </tp>
      <tp t="s">
        <v>iShares MSCI France ETF</v>
        <stp/>
        <stp>ContractData</stp>
        <stp>S.EWQ</stp>
        <stp>LongDescription</stp>
        <stp/>
        <stp>T</stp>
        <tr r="S9" s="2"/>
        <tr r="D52" s="2"/>
        <tr r="K39" s="2"/>
      </tp>
      <tp t="s">
        <v>iShares MSCI Singapore ETF</v>
        <stp/>
        <stp>ContractData</stp>
        <stp>S.EWS</stp>
        <stp>LongDescription</stp>
        <stp/>
        <stp>T</stp>
        <tr r="S31" s="2"/>
        <tr r="K16" s="2"/>
        <tr r="D17" s="2"/>
      </tp>
      <tp t="s">
        <v>iShares MSCI Switzerland Capped ETF</v>
        <stp/>
        <stp>ContractData</stp>
        <stp>S.EWL</stp>
        <stp>LongDescription</stp>
        <stp/>
        <stp>T</stp>
        <tr r="S18" s="2"/>
        <tr r="K48" s="2"/>
      </tp>
      <tp t="s">
        <v>iShares MSCI Malaysia ETF</v>
        <stp/>
        <stp>ContractData</stp>
        <stp>S.EWM</stp>
        <stp>LongDescription</stp>
        <stp/>
        <stp>T</stp>
        <tr r="S29" s="2"/>
        <tr r="D13" s="2"/>
        <tr r="K12" s="2"/>
      </tp>
      <tp t="s">
        <v>iShares MSCI Netherlands ETF</v>
        <stp/>
        <stp>ContractData</stp>
        <stp>S.EWN</stp>
        <stp>LongDescription</stp>
        <stp/>
        <stp>T</stp>
        <tr r="S11" s="2"/>
        <tr r="K43" s="2"/>
        <tr r="D56" s="2"/>
      </tp>
      <tp t="s">
        <v>iShares MSCI Austria Capped ETF</v>
        <stp/>
        <stp>ContractData</stp>
        <stp>S.EWO</stp>
        <stp>LongDescription</stp>
        <stp/>
        <stp>T</stp>
        <tr r="S22" s="2"/>
        <tr r="K37" s="2"/>
      </tp>
      <tp t="s">
        <v>iShares MSCI Hong Kong ETF</v>
        <stp/>
        <stp>ContractData</stp>
        <stp>S.EWH</stp>
        <stp>LongDescription</stp>
        <stp/>
        <stp>T</stp>
        <tr r="S36" s="2"/>
        <tr r="K7" s="2"/>
        <tr r="D8" s="2"/>
      </tp>
      <tp t="s">
        <v>iShares MSCI Italy Capped ETF</v>
        <stp/>
        <stp>ContractData</stp>
        <stp>S.EWI</stp>
        <stp>LongDescription</stp>
        <stp/>
        <stp>T</stp>
        <tr r="S5" s="2"/>
        <tr r="N6" s="1"/>
        <tr r="K42" s="2"/>
        <tr r="D55" s="2"/>
      </tp>
      <tp t="s">
        <v>iShares MSCI Japan ETF</v>
        <stp/>
        <stp>ContractData</stp>
        <stp>S.EWJ</stp>
        <stp>LongDescription</stp>
        <stp/>
        <stp>T</stp>
        <tr r="S42" s="2"/>
        <tr r="D12" s="2"/>
        <tr r="K11" s="2"/>
      </tp>
      <tp t="s">
        <v>iShares MSCI Belgium Capped ETF</v>
        <stp/>
        <stp>ContractData</stp>
        <stp>S.EWK</stp>
        <stp>LongDescription</stp>
        <stp/>
        <stp>T</stp>
        <tr r="S8" s="2"/>
        <tr r="K38" s="2"/>
      </tp>
      <tp t="s">
        <v>iShares MSCI Sweden ETF</v>
        <stp/>
        <stp>ContractData</stp>
        <stp>S.EWD</stp>
        <stp>LongDescription</stp>
        <stp/>
        <stp>T</stp>
        <tr r="S13" s="2"/>
        <tr r="K47" s="2"/>
        <tr r="D60" s="2"/>
      </tp>
      <tp t="s">
        <v>iShares MSCI Germany ETF</v>
        <stp/>
        <stp>ContractData</stp>
        <stp>S.EWG</stp>
        <stp>LongDescription</stp>
        <stp/>
        <stp>T</stp>
        <tr r="S23" s="2"/>
        <tr r="D53" s="2"/>
        <tr r="K40" s="2"/>
      </tp>
      <tp t="s">
        <v>iShares MSCI Australia ETF</v>
        <stp/>
        <stp>ContractData</stp>
        <stp>S.EWA</stp>
        <stp>LongDescription</stp>
        <stp/>
        <stp>T</stp>
        <tr r="N38" s="1"/>
        <tr r="S49" s="2"/>
        <tr r="K5" s="2"/>
        <tr r="D6" s="2"/>
      </tp>
      <tp t="s">
        <v>iShares MSCI Canada ETF</v>
        <stp/>
        <stp>ContractData</stp>
        <stp>S.EWC</stp>
        <stp>LongDescription</stp>
        <stp/>
        <stp>T</stp>
        <tr r="S25" s="2"/>
        <tr r="D32" s="2"/>
        <tr r="K25" s="2"/>
      </tp>
      <tp t="s">
        <v>iShares MSCI Pacific ex Japan ETF</v>
        <stp/>
        <stp>ContractData</stp>
        <stp>S.EPP</stp>
        <stp>LongDescription</stp>
        <stp/>
        <stp>T</stp>
        <tr r="S45" s="2"/>
        <tr r="D15" s="2"/>
        <tr r="K14" s="2"/>
      </tp>
      <tp t="s">
        <v>Energy Select Sector SPDR</v>
        <stp/>
        <stp>ContractData</stp>
        <stp>S.XLE</stp>
        <stp>LongDescription</stp>
        <stp/>
        <stp>T</stp>
        <tr r="S38" s="2"/>
        <tr r="K24" s="2"/>
        <tr r="D31" s="2"/>
      </tp>
      <tp t="s">
        <v>Market Vectors Vietnam ETF</v>
        <stp/>
        <stp>ContractData</stp>
        <stp>S.VNM</stp>
        <stp>LongDescription</stp>
        <stp/>
        <stp>T</stp>
        <tr r="S17" s="2"/>
        <tr r="D21" s="2"/>
        <tr r="K20" s="2"/>
      </tp>
      <tp t="s">
        <v>iShares MSCI Turkey ETF</v>
        <stp/>
        <stp>ContractData</stp>
        <stp>S.TUR</stp>
        <stp>LongDescription</stp>
        <stp/>
        <stp>T</stp>
        <tr r="S16" s="2"/>
        <tr r="D62" s="2"/>
        <tr r="K49" s="2"/>
      </tp>
      <tp t="s">
        <v>SPDR S&amp;P 500</v>
        <stp/>
        <stp>ContractData</stp>
        <stp>S.SPY</stp>
        <stp>LongDescription</stp>
        <stp/>
        <stp>T</stp>
        <tr r="S40" s="2"/>
        <tr r="K21" s="2"/>
        <tr r="D28" s="2"/>
      </tp>
      <tp t="s">
        <v>Powershares QQQ Trust</v>
        <stp/>
        <stp>ContractData</stp>
        <stp>S.QQQ</stp>
        <stp>LongDescription</stp>
        <stp/>
        <stp>T</stp>
        <tr r="S37" s="2"/>
        <tr r="D29" s="2"/>
        <tr r="K22" s="2"/>
      </tp>
      <tp>
        <v>24.45</v>
        <stp/>
        <stp>ContractData</stp>
        <stp>S.EWI</stp>
        <stp>LastQuoteToday</stp>
        <stp/>
        <stp>T</stp>
        <tr r="O7" s="1"/>
      </tp>
      <tp>
        <v>6312</v>
        <stp/>
        <stp>ContractData</stp>
        <stp>S.US.EGPT</stp>
        <stp>T_CVol</stp>
        <stp/>
        <stp>T</stp>
        <tr r="N33" s="2"/>
      </tp>
      <tp>
        <v>21.830000000000002</v>
        <stp/>
        <stp>ContractData</stp>
        <stp>S.EWA</stp>
        <stp>LastQuoteToday</stp>
        <stp/>
        <stp>T</stp>
        <tr r="O39" s="1"/>
      </tp>
      <tp>
        <v>57.53</v>
        <stp/>
        <stp>ContractData</stp>
        <stp>S.EWY</stp>
        <stp>LastQuoteToday</stp>
        <stp/>
        <stp>T</stp>
        <tr r="U39" s="1"/>
      </tp>
      <tp>
        <v>38.15</v>
        <stp/>
        <stp>ContractData</stp>
        <stp>S.EWZ</stp>
        <stp>LastQuoteToday</stp>
        <stp/>
        <stp>T</stp>
        <tr r="L7" s="1"/>
      </tp>
      <tp>
        <v>47.75</v>
        <stp/>
        <stp>ContractData</stp>
        <stp>S.EWW</stp>
        <stp>LastQuoteToday</stp>
        <stp/>
        <stp>T</stp>
        <tr r="I7" s="1"/>
      </tp>
      <tp>
        <v>28.05</v>
        <stp/>
        <stp>ContractData</stp>
        <stp>S.EWP</stp>
        <stp>LastQuoteToday</stp>
        <stp/>
        <stp>T</stp>
        <tr r="R7" s="1"/>
      </tp>
      <tp>
        <v>1.3250298131707963E-2</v>
        <stp/>
        <stp>ContractData</stp>
        <stp>S.US.THD</stp>
        <stp>PerCentNetLastTrade</stp>
        <stp/>
        <stp>T</stp>
        <tr r="T35" s="2"/>
        <tr r="M19" s="2"/>
        <tr r="F20" s="2"/>
      </tp>
      <tp>
        <v>0.26178010471204188</v>
        <stp/>
        <stp>ContractData</stp>
        <stp>S.US.NGE</stp>
        <stp>PerCentNetLastTrade</stp>
        <stp/>
        <stp>T</stp>
        <tr r="T27" s="2"/>
        <tr r="M32" s="2"/>
        <tr r="F44" s="2"/>
      </tp>
      <tp>
        <v>0.17809439002671415</v>
        <stp/>
        <stp>ContractData</stp>
        <stp>S.US.EPU</stp>
        <stp>PerCentNetLastTrade</stp>
        <stp/>
        <stp>T</stp>
        <tr r="T32" s="2"/>
        <tr r="F37" s="2"/>
        <tr r="M30" s="2"/>
      </tp>
      <tp>
        <v>1.2111352133044107</v>
        <stp/>
        <stp>ContractData</stp>
        <stp>S.US.EZA</stp>
        <stp>PerCentNetLastTrade</stp>
        <stp/>
        <stp>T</stp>
        <tr r="T10" s="2"/>
        <tr r="F46" s="2"/>
        <tr r="M34" s="2"/>
      </tp>
      <tp>
        <v>0.5196733481811433</v>
        <stp/>
        <stp>ContractData</stp>
        <stp>S.US.ECH</stp>
        <stp>PerCentNetLastTrade</stp>
        <stp/>
        <stp>T</stp>
        <tr r="T19" s="2"/>
        <tr r="M31" s="2"/>
        <tr r="F38" s="2"/>
      </tp>
      <tp>
        <v>52585</v>
        <stp/>
        <stp>ContractData</stp>
        <stp>S.US.ECH</stp>
        <stp>T_CVol</stp>
        <stp/>
        <stp>T</stp>
        <tr r="N31" s="2"/>
      </tp>
      <tp>
        <v>-0.10548523206751055</v>
        <stp/>
        <stp>ContractData</stp>
        <stp>S.PGAL</stp>
        <stp>PerCentNetLastTrade</stp>
        <stp/>
        <stp>T</stp>
        <tr r="T43" s="2"/>
        <tr r="M51" s="2"/>
        <tr r="F64" s="2"/>
      </tp>
      <tp>
        <v>25499614</v>
        <stp/>
        <stp>ContractData</stp>
        <stp>S.SPY</stp>
        <stp>T_CVol</stp>
        <stp/>
        <stp>T</stp>
        <tr r="N21" s="2"/>
      </tp>
      <tp>
        <v>1701700</v>
        <stp/>
        <stp>ContractData</stp>
        <stp>S.EWY</stp>
        <stp>T_CVol</stp>
        <stp/>
        <stp>T</stp>
        <tr r="N17" s="2"/>
      </tp>
      <tp>
        <v>7784393</v>
        <stp/>
        <stp>ContractData</stp>
        <stp>S.EWZ</stp>
        <stp>T_CVol</stp>
        <stp/>
        <stp>T</stp>
        <tr r="N28" s="2"/>
      </tp>
      <tp>
        <v>2005547</v>
        <stp/>
        <stp>ContractData</stp>
        <stp>S.EWT</stp>
        <stp>T_CVol</stp>
        <stp/>
        <stp>T</stp>
        <tr r="N18" s="2"/>
      </tp>
      <tp>
        <v>1127541</v>
        <stp/>
        <stp>ContractData</stp>
        <stp>S.EWU</stp>
        <stp>T_CVol</stp>
        <stp/>
        <stp>T</stp>
        <tr r="N50" s="2"/>
      </tp>
      <tp>
        <v>229989</v>
        <stp/>
        <stp>ContractData</stp>
        <stp>S.US.EZA</stp>
        <stp>T_CVol</stp>
        <stp/>
        <stp>T</stp>
        <tr r="N34" s="2"/>
      </tp>
      <tp>
        <v>2815499</v>
        <stp/>
        <stp>ContractData</stp>
        <stp>S.EWW</stp>
        <stp>T_CVol</stp>
        <stp/>
        <stp>T</stp>
        <tr r="N26" s="2"/>
      </tp>
      <tp>
        <v>1037842</v>
        <stp/>
        <stp>ContractData</stp>
        <stp>S.EWP</stp>
        <stp>T_CVol</stp>
        <stp/>
        <stp>T</stp>
        <tr r="N46" s="2"/>
      </tp>
      <tp>
        <v>246439</v>
        <stp/>
        <stp>ContractData</stp>
        <stp>S.EPP</stp>
        <stp>T_CVol</stp>
        <stp/>
        <stp>T</stp>
        <tr r="N14" s="2"/>
      </tp>
      <tp>
        <v>89536</v>
        <stp/>
        <stp>ContractData</stp>
        <stp>S.US.THD</stp>
        <stp>T_CVol</stp>
        <stp/>
        <stp>T</stp>
        <tr r="N19" s="2"/>
      </tp>
      <tp>
        <v>7139595</v>
        <stp/>
        <stp>ContractData</stp>
        <stp>S.QQQ</stp>
        <stp>T_CVol</stp>
        <stp/>
        <stp>T</stp>
        <tr r="N22" s="2"/>
      </tp>
      <tp>
        <v>665345</v>
        <stp/>
        <stp>ContractData</stp>
        <stp>S.EWQ</stp>
        <stp>T_CVol</stp>
        <stp/>
        <stp>T</stp>
        <tr r="N39" s="2"/>
      </tp>
      <tp>
        <v>36979</v>
        <stp/>
        <stp>ContractData</stp>
        <stp>S.US.NGE</stp>
        <stp>T_CVol</stp>
        <stp/>
        <stp>T</stp>
        <tr r="N32" s="2"/>
      </tp>
      <tp>
        <v>233619</v>
        <stp/>
        <stp>ContractData</stp>
        <stp>S.TUR</stp>
        <stp>T_CVol</stp>
        <stp/>
        <stp>T</stp>
        <tr r="N49" s="2"/>
      </tp>
      <tp>
        <v>612</v>
        <stp/>
        <stp>ContractData</stp>
        <stp>S.EIS</stp>
        <stp>T_CVol</stp>
        <stp/>
        <stp>T</stp>
        <tr r="N10" s="2"/>
      </tp>
      <tp>
        <v>404097</v>
        <stp/>
        <stp>ContractData</stp>
        <stp>S.EWS</stp>
        <stp>T_CVol</stp>
        <stp/>
        <stp>T</stp>
        <tr r="N16" s="2"/>
      </tp>
      <tp>
        <v>269192</v>
        <stp/>
        <stp>ContractData</stp>
        <stp>S.EWL</stp>
        <stp>T_CVol</stp>
        <stp/>
        <stp>T</stp>
        <tr r="N48" s="2"/>
      </tp>
      <tp>
        <v>0.71915215745647232</v>
        <stp/>
        <stp>ContractData</stp>
        <stp>S.ARGT</stp>
        <stp>PerCentNetLastTrade</stp>
        <stp/>
        <stp>T</stp>
        <tr r="T14" s="2"/>
        <tr r="M29" s="2"/>
        <tr r="F36" s="2"/>
      </tp>
      <tp>
        <v>63298</v>
        <stp/>
        <stp>ContractData</stp>
        <stp>S.VNM</stp>
        <stp>T_CVol</stp>
        <stp/>
        <stp>T</stp>
        <tr r="N20" s="2"/>
      </tp>
      <tp>
        <v>292551</v>
        <stp/>
        <stp>ContractData</stp>
        <stp>S.EWM</stp>
        <stp>T_CVol</stp>
        <stp/>
        <stp>T</stp>
        <tr r="N12" s="2"/>
      </tp>
      <tp>
        <v>14071258</v>
        <stp/>
        <stp>ContractData</stp>
        <stp>S.IWM</stp>
        <stp>T_CVol</stp>
        <stp/>
        <stp>T</stp>
        <tr r="N23" s="2"/>
      </tp>
      <tp>
        <v>11.34</v>
        <stp/>
        <stp>ContractData</stp>
        <stp>S.NORW</stp>
        <stp>Low</stp>
        <stp/>
        <stp>T</stp>
        <tr r="I43" s="1"/>
      </tp>
      <tp>
        <v>109126</v>
        <stp/>
        <stp>ContractData</stp>
        <stp>S.EWN</stp>
        <stp>T_CVol</stp>
        <stp/>
        <stp>T</stp>
        <tr r="N43" s="2"/>
      </tp>
      <tp>
        <v>26893</v>
        <stp/>
        <stp>ContractData</stp>
        <stp>S.EWO</stp>
        <stp>T_CVol</stp>
        <stp/>
        <stp>T</stp>
        <tr r="N37" s="2"/>
      </tp>
      <tp>
        <v>1143219</v>
        <stp/>
        <stp>ContractData</stp>
        <stp>S.EWH</stp>
        <stp>T_CVol</stp>
        <stp/>
        <stp>T</stp>
        <tr r="N7" s="2"/>
      </tp>
      <tp>
        <v>0.46685340802987862</v>
        <stp/>
        <stp>ContractData</stp>
        <stp>S.EPOL</stp>
        <stp>PerCentNetLastTrade</stp>
        <stp/>
        <stp>T</stp>
        <tr r="T21" s="2"/>
        <tr r="F57" s="2"/>
        <tr r="M44" s="2"/>
      </tp>
      <tp>
        <v>1.020714500150105</v>
        <stp/>
        <stp>ContractData</stp>
        <stp>S.EPHE</stp>
        <stp>PerCentNetLastTrade</stp>
        <stp/>
        <stp>T</stp>
        <tr r="T12" s="2"/>
        <tr r="F16" s="2"/>
        <tr r="M15" s="2"/>
      </tp>
      <tp>
        <v>1.4308426073131955</v>
        <stp/>
        <stp>ContractData</stp>
        <stp>S.ERUS</stp>
        <stp>PerCentNetLastTrade</stp>
        <stp/>
        <stp>T</stp>
        <tr r="T7" s="2"/>
        <tr r="V11" s="1"/>
        <tr r="M45" s="2"/>
        <tr r="F58" s="2"/>
      </tp>
      <tp>
        <v>-0.80397257034759995</v>
        <stp/>
        <stp>ContractData</stp>
        <stp>S.ENZL</stp>
        <stp>PerCentNetLastTrade</stp>
        <stp/>
        <stp>T</stp>
        <tr r="S43" s="1"/>
        <tr r="T50" s="2"/>
        <tr r="F14" s="2"/>
        <tr r="M13" s="2"/>
      </tp>
      <tp>
        <v>0.49039640375970578</v>
        <stp/>
        <stp>ContractData</stp>
        <stp>S.EIDO</stp>
        <stp>PerCentNetLastTrade</stp>
        <stp/>
        <stp>T</stp>
        <tr r="T20" s="2"/>
        <tr r="F10" s="2"/>
        <tr r="M9" s="2"/>
      </tp>
      <tp>
        <v>0.43136259832529816</v>
        <stp/>
        <stp>ContractData</stp>
        <stp>S.EIRL</stp>
        <stp>PerCentNetLastTrade</stp>
        <stp/>
        <stp>T</stp>
        <tr r="T24" s="2"/>
        <tr r="M41" s="2"/>
        <tr r="F54" s="2"/>
      </tp>
      <tp>
        <v>7346402</v>
        <stp/>
        <stp>ContractData</stp>
        <stp>S.FXI</stp>
        <stp>T_CVol</stp>
        <stp/>
        <stp>T</stp>
        <tr r="N4" s="2"/>
      </tp>
      <tp>
        <v>687601</v>
        <stp/>
        <stp>ContractData</stp>
        <stp>S.EWI</stp>
        <stp>T_CVol</stp>
        <stp/>
        <stp>T</stp>
        <tr r="N42" s="2"/>
      </tp>
      <tp>
        <v>-7.0896845090393484E-2</v>
        <stp/>
        <stp>ContractData</stp>
        <stp>S.US.EGPT</stp>
        <stp>PerCentNetLastTrade</stp>
        <stp/>
        <stp>T</stp>
        <tr r="T39" s="2"/>
        <tr r="F45" s="2"/>
        <tr r="M33" s="2"/>
      </tp>
      <tp>
        <v>2721131</v>
        <stp/>
        <stp>ContractData</stp>
        <stp>S.EWJ</stp>
        <stp>T_CVol</stp>
        <stp/>
        <stp>T</stp>
        <tr r="N11" s="2"/>
      </tp>
      <tp>
        <v>0.12787723785166241</v>
        <stp/>
        <stp>ContractData</stp>
        <stp>S.GREK</stp>
        <stp>PerCentNetLastTrade</stp>
        <stp/>
        <stp>T</stp>
        <tr r="T33" s="2"/>
        <tr r="M35" s="2"/>
        <tr r="F48" s="2"/>
      </tp>
      <tp>
        <v>800</v>
        <stp/>
        <stp>ContractData</stp>
        <stp>S.FHK</stp>
        <stp>T_CVol</stp>
        <stp/>
        <stp>T</stp>
        <tr r="N3" s="2"/>
      </tp>
      <tp>
        <v>71799</v>
        <stp/>
        <stp>ContractData</stp>
        <stp>S.EWK</stp>
        <stp>T_CVol</stp>
        <stp/>
        <stp>T</stp>
        <tr r="N38" s="2"/>
      </tp>
      <tp>
        <v>107089</v>
        <stp/>
        <stp>ContractData</stp>
        <stp>S.EWD</stp>
        <stp>T_CVol</stp>
        <stp/>
        <stp>T</stp>
        <tr r="N47" s="2"/>
      </tp>
      <tp>
        <v>0.71041948579161029</v>
        <stp/>
        <stp>ContractData</stp>
        <stp>S.INDA</stp>
        <stp>PerCentNetLastTrade</stp>
        <stp/>
        <stp>T</stp>
        <tr r="T15" s="2"/>
        <tr r="F9" s="2"/>
        <tr r="M8" s="2"/>
      </tp>
      <tp>
        <v>5544255</v>
        <stp/>
        <stp>ContractData</stp>
        <stp>S.XLE</stp>
        <stp>T_CVol</stp>
        <stp/>
        <stp>T</stp>
        <tr r="N24" s="2"/>
      </tp>
      <tp>
        <v>31.67</v>
        <stp/>
        <stp>ContractData</stp>
        <stp>S.ERUS</stp>
        <stp>Low</stp>
        <stp/>
        <stp>T</stp>
        <tr r="U11" s="1"/>
      </tp>
      <tp>
        <v>41.86</v>
        <stp/>
        <stp>ContractData</stp>
        <stp>S.ENZL</stp>
        <stp>Low</stp>
        <stp/>
        <stp>T</stp>
        <tr r="R43" s="1"/>
      </tp>
      <tp>
        <v>46347</v>
        <stp/>
        <stp>ContractData</stp>
        <stp>S.GXG</stp>
        <stp>T_CVol</stp>
        <stp/>
        <stp>T</stp>
        <tr r="N27" s="2"/>
      </tp>
      <tp>
        <v>1684469</v>
        <stp/>
        <stp>ContractData</stp>
        <stp>S.EWG</stp>
        <stp>T_CVol</stp>
        <stp/>
        <stp>T</stp>
        <tr r="N40" s="2"/>
      </tp>
      <tp>
        <v>0.26842865992153625</v>
        <stp/>
        <stp>ContractData</stp>
        <stp>S.MCHI</stp>
        <stp>PerCentNetLastTrade</stp>
        <stp/>
        <stp>T</stp>
        <tr r="T26" s="2"/>
        <tr r="F7" s="2"/>
        <tr r="M6" s="2"/>
      </tp>
      <tp>
        <v>1280881</v>
        <stp/>
        <stp>ContractData</stp>
        <stp>S.EWA</stp>
        <stp>T_CVol</stp>
        <stp/>
        <stp>T</stp>
        <tr r="N5" s="2"/>
      </tp>
      <tp>
        <v>36228</v>
        <stp/>
        <stp>ContractData</stp>
        <stp>S.US.EPU</stp>
        <stp>T_CVol</stp>
        <stp/>
        <stp>T</stp>
        <tr r="N30" s="2"/>
      </tp>
      <tp>
        <v>615393</v>
        <stp/>
        <stp>ContractData</stp>
        <stp>S.EWC</stp>
        <stp>T_CVol</stp>
        <stp/>
        <stp>T</stp>
        <tr r="N25" s="2"/>
      </tp>
      <tp>
        <v>-0.34995625546806647</v>
        <stp/>
        <stp>ContractData</stp>
        <stp>S.NORW</stp>
        <stp>PerCentNetLastTrade</stp>
        <stp/>
        <stp>T</stp>
        <tr r="J43" s="1"/>
        <tr r="T47" s="2"/>
        <tr r="F49" s="2"/>
        <tr r="M36" s="2"/>
      </tp>
      <tp>
        <v>41.99</v>
        <stp/>
        <stp>ContractData</stp>
        <stp>S.ENZL</stp>
        <stp>LastQuoteToday</stp>
        <stp/>
        <stp>T</stp>
        <tr r="R39" s="1"/>
      </tp>
      <tp t="s">
        <v>Global X MSCI Argentina ETF</v>
        <stp/>
        <stp>ContractData</stp>
        <stp>S.ARGT</stp>
        <stp>LongDescription</stp>
        <stp/>
        <stp>T</stp>
        <tr r="S14" s="2"/>
        <tr r="D36" s="2"/>
        <tr r="K29" s="2"/>
      </tp>
      <tp t="s">
        <v>Global X FTSE Greece 20 ETF</v>
        <stp/>
        <stp>ContractData</stp>
        <stp>S.GREK</stp>
        <stp>LongDescription</stp>
        <stp/>
        <stp>T</stp>
        <tr r="S33" s="2"/>
        <tr r="K35" s="2"/>
        <tr r="D48" s="2"/>
      </tp>
      <tp t="s">
        <v>Market Vectors Egypt Index ETF</v>
        <stp/>
        <stp>ContractData</stp>
        <stp>S.US.EGPT</stp>
        <stp>LongDescription</stp>
        <stp/>
        <stp>T</stp>
        <tr r="S39" s="2"/>
        <tr r="D45" s="2"/>
        <tr r="K33" s="2"/>
      </tp>
      <tp t="s">
        <v>iShares MSCI New Zealand Capped ETF</v>
        <stp/>
        <stp>ContractData</stp>
        <stp>S.ENZL</stp>
        <stp>LongDescription</stp>
        <stp/>
        <stp>T</stp>
        <tr r="Q38" s="1"/>
        <tr r="S50" s="2"/>
        <tr r="K13" s="2"/>
        <tr r="D14" s="2"/>
      </tp>
      <tp t="s">
        <v>iShares MSCI Indonesia ETF</v>
        <stp/>
        <stp>ContractData</stp>
        <stp>S.EIDO</stp>
        <stp>LongDescription</stp>
        <stp/>
        <stp>T</stp>
        <tr r="S20" s="2"/>
        <tr r="D10" s="2"/>
        <tr r="K9" s="2"/>
      </tp>
      <tp t="s">
        <v>iShares MSCI Ireland Capped ETF</v>
        <stp/>
        <stp>ContractData</stp>
        <stp>S.EIRL</stp>
        <stp>LongDescription</stp>
        <stp/>
        <stp>T</stp>
        <tr r="S24" s="2"/>
        <tr r="D54" s="2"/>
        <tr r="K41" s="2"/>
      </tp>
      <tp t="s">
        <v>iShares MSCI Poland Capped ETF</v>
        <stp/>
        <stp>ContractData</stp>
        <stp>S.EPOL</stp>
        <stp>LongDescription</stp>
        <stp/>
        <stp>T</stp>
        <tr r="S21" s="2"/>
        <tr r="D57" s="2"/>
        <tr r="K44" s="2"/>
      </tp>
      <tp t="s">
        <v>iShares MSCI Philippines ETF</v>
        <stp/>
        <stp>ContractData</stp>
        <stp>S.EPHE</stp>
        <stp>LongDescription</stp>
        <stp/>
        <stp>T</stp>
        <tr r="S12" s="2"/>
        <tr r="D16" s="2"/>
        <tr r="K15" s="2"/>
      </tp>
      <tp t="s">
        <v>iShares MSCI Russia Capped ETF</v>
        <stp/>
        <stp>ContractData</stp>
        <stp>S.ERUS</stp>
        <stp>LongDescription</stp>
        <stp/>
        <stp>T</stp>
        <tr r="T6" s="1"/>
        <tr r="S7" s="2"/>
        <tr r="K45" s="2"/>
        <tr r="D58" s="2"/>
      </tp>
      <tp t="s">
        <v>iShares MSCI India</v>
        <stp/>
        <stp>ContractData</stp>
        <stp>S.INDA</stp>
        <stp>LongDescription</stp>
        <stp/>
        <stp>T</stp>
        <tr r="S15" s="2"/>
        <tr r="D9" s="2"/>
        <tr r="K8" s="2"/>
      </tp>
      <tp t="s">
        <v>Global X MSCI Norway ETF</v>
        <stp/>
        <stp>ContractData</stp>
        <stp>S.NORW</stp>
        <stp>LongDescription</stp>
        <stp/>
        <stp>T</stp>
        <tr r="H38" s="1"/>
        <tr r="S47" s="2"/>
        <tr r="K36" s="2"/>
        <tr r="D49" s="2"/>
      </tp>
      <tp t="s">
        <v>iShares MSCI China ETF</v>
        <stp/>
        <stp>ContractData</stp>
        <stp>S.MCHI</stp>
        <stp>LongDescription</stp>
        <stp/>
        <stp>T</stp>
        <tr r="S26" s="2"/>
        <tr r="K6" s="2"/>
        <tr r="D7" s="2"/>
      </tp>
      <tp t="s">
        <v>Global X FTSE Portugal 20 ETF</v>
        <stp/>
        <stp>ContractData</stp>
        <stp>S.PGAL</stp>
        <stp>LongDescription</stp>
        <stp/>
        <stp>T</stp>
        <tr r="S43" s="2"/>
        <tr r="D64" s="2"/>
        <tr r="K51" s="2"/>
      </tp>
      <tp>
        <v>42797.512337962966</v>
        <stp/>
        <stp>SystemInfo</stp>
        <stp>Linetime</stp>
        <tr r="I4" s="1"/>
        <tr r="L4" s="1"/>
        <tr r="U4" s="1"/>
        <tr r="O4" s="1"/>
        <tr r="R4" s="1"/>
      </tp>
      <tp>
        <v>11.39</v>
        <stp/>
        <stp>ContractData</stp>
        <stp>S.NORW</stp>
        <stp>LastQuoteToday</stp>
        <stp/>
        <stp>T</stp>
        <tr r="I39" s="1"/>
      </tp>
      <tp>
        <v>31.92</v>
        <stp/>
        <stp>ContractData</stp>
        <stp>S.ERUS</stp>
        <stp>LastQuoteToday</stp>
        <stp/>
        <stp>T</stp>
        <tr r="U7" s="1"/>
      </tp>
      <tp>
        <v>401790</v>
        <stp/>
        <stp>ContractData</stp>
        <stp>S.ARGT</stp>
        <stp>T_CVol</stp>
        <stp/>
        <stp>T</stp>
        <tr r="N29" s="2"/>
      </tp>
      <tp>
        <v>56422</v>
        <stp/>
        <stp>ContractData</stp>
        <stp>S.NORW</stp>
        <stp>T_CVol</stp>
        <stp/>
        <stp>T</stp>
        <tr r="N36" s="2"/>
      </tp>
      <tp>
        <v>31.69</v>
        <stp/>
        <stp>ContractData</stp>
        <stp>S.ERUS</stp>
        <stp>Open</stp>
        <stp/>
        <stp>T</stp>
        <tr r="U9" s="1"/>
      </tp>
      <tp>
        <v>31.98</v>
        <stp/>
        <stp>ContractData</stp>
        <stp>S.ERUS</stp>
        <stp>High</stp>
        <stp/>
        <stp>T</stp>
        <tr r="U10" s="1"/>
      </tp>
      <tp t="s">
        <v>Global X MSCI Nigeria ETF</v>
        <stp/>
        <stp>ContractData</stp>
        <stp>S.US.NGE</stp>
        <stp>LongDescription</stp>
        <stp/>
        <stp>T</stp>
        <tr r="S27" s="2"/>
        <tr r="D44" s="2"/>
        <tr r="K32" s="2"/>
      </tp>
      <tp t="s">
        <v>iShares MSCI All Peru Capped ETF</v>
        <stp/>
        <stp>ContractData</stp>
        <stp>S.US.EPU</stp>
        <stp>LongDescription</stp>
        <stp/>
        <stp>T</stp>
        <tr r="S32" s="2"/>
        <tr r="D37" s="2"/>
        <tr r="K30" s="2"/>
      </tp>
      <tp t="s">
        <v>iShares MSCI South Africa ETF</v>
        <stp/>
        <stp>ContractData</stp>
        <stp>S.US.EZA</stp>
        <stp>LongDescription</stp>
        <stp/>
        <stp>T</stp>
        <tr r="S10" s="2"/>
        <tr r="D46" s="2"/>
        <tr r="K34" s="2"/>
      </tp>
      <tp t="s">
        <v>iShares MSCI Chile Capped ETF</v>
        <stp/>
        <stp>ContractData</stp>
        <stp>S.US.ECH</stp>
        <stp>LongDescription</stp>
        <stp/>
        <stp>T</stp>
        <tr r="S19" s="2"/>
        <tr r="K31" s="2"/>
        <tr r="D38" s="2"/>
      </tp>
      <tp t="s">
        <v>iShares MSCI Thailand Capped ETF</v>
        <stp/>
        <stp>ContractData</stp>
        <stp>S.US.THD</stp>
        <stp>LongDescription</stp>
        <stp/>
        <stp>T</stp>
        <tr r="S35" s="2"/>
        <tr r="K19" s="2"/>
      </tp>
      <tp>
        <v>331089</v>
        <stp/>
        <stp>ContractData</stp>
        <stp>S.ERUS</stp>
        <stp>T_CVol</stp>
        <stp/>
        <stp>T</stp>
        <tr r="N45" s="2"/>
      </tp>
      <tp>
        <v>42.13</v>
        <stp/>
        <stp>ContractData</stp>
        <stp>S.ENZL</stp>
        <stp>High</stp>
        <stp/>
        <stp>T</stp>
        <tr r="R42" s="1"/>
      </tp>
      <tp>
        <v>11.39</v>
        <stp/>
        <stp>ContractData</stp>
        <stp>S.NORW</stp>
        <stp>High</stp>
        <stp/>
        <stp>T</stp>
        <tr r="I42" s="1"/>
      </tp>
      <tp>
        <v>24.5</v>
        <stp/>
        <stp>ContractData</stp>
        <stp>S.EWI</stp>
        <stp>High</stp>
        <stp/>
        <stp>T</stp>
        <tr r="O10" s="1"/>
      </tp>
      <tp>
        <v>21.900000000000002</v>
        <stp/>
        <stp>ContractData</stp>
        <stp>S.EWA</stp>
        <stp>High</stp>
        <stp/>
        <stp>T</stp>
        <tr r="O42" s="1"/>
      </tp>
      <tp>
        <v>57.730000000000004</v>
        <stp/>
        <stp>ContractData</stp>
        <stp>S.EWY</stp>
        <stp>High</stp>
        <stp/>
        <stp>T</stp>
        <tr r="U42" s="1"/>
      </tp>
      <tp>
        <v>38.270000000000003</v>
        <stp/>
        <stp>ContractData</stp>
        <stp>S.EWZ</stp>
        <stp>High</stp>
        <stp/>
        <stp>T</stp>
        <tr r="L10" s="1"/>
      </tp>
      <tp>
        <v>47.94</v>
        <stp/>
        <stp>ContractData</stp>
        <stp>S.EWW</stp>
        <stp>High</stp>
        <stp/>
        <stp>T</stp>
        <tr r="I10" s="1"/>
      </tp>
      <tp>
        <v>28.12</v>
        <stp/>
        <stp>ContractData</stp>
        <stp>S.EWP</stp>
        <stp>High</stp>
        <stp/>
        <stp>T</stp>
        <tr r="R10" s="1"/>
      </tp>
      <tp>
        <v>136587</v>
        <stp/>
        <stp>ContractData</stp>
        <stp>S.EPOL</stp>
        <stp>T_CVol</stp>
        <stp/>
        <stp>T</stp>
        <tr r="N44" s="2"/>
      </tp>
      <tp>
        <v>709</v>
        <stp/>
        <stp>ContractData</stp>
        <stp>S.EIRL</stp>
        <stp>T_CVol</stp>
        <stp/>
        <stp>T</stp>
        <tr r="N41" s="2"/>
      </tp>
      <tp>
        <v>149346</v>
        <stp/>
        <stp>ContractData</stp>
        <stp>S.ENZL</stp>
        <stp>T_CVol</stp>
        <stp/>
        <stp>T</stp>
        <tr r="N13" s="2"/>
      </tp>
      <tp>
        <v>6559</v>
        <stp/>
        <stp>ContractData</stp>
        <stp>S.PGAL</stp>
        <stp>T_CVol</stp>
        <stp/>
        <stp>T</stp>
        <tr r="N51" s="2"/>
      </tp>
      <tp>
        <v>642173</v>
        <stp/>
        <stp>ContractData</stp>
        <stp>S.EIDO</stp>
        <stp>T_CVol</stp>
        <stp/>
        <stp>T</stp>
        <tr r="N9" s="2"/>
      </tp>
      <tp>
        <v>-5.5463117027176927E-2</v>
        <stp/>
        <stp>ContractData</stp>
        <stp>S.XLE</stp>
        <stp>PerCentNetLastTrade</stp>
        <stp/>
        <stp>T</stp>
        <tr r="T38" s="2"/>
        <tr r="F31" s="2"/>
        <tr r="M24" s="2"/>
      </tp>
      <tp>
        <v>0.67314884068810765</v>
        <stp/>
        <stp>ContractData</stp>
        <stp>S.VNM</stp>
        <stp>PerCentNetLastTrade</stp>
        <stp/>
        <stp>T</stp>
        <tr r="T17" s="2"/>
        <tr r="M20" s="2"/>
        <tr r="F21" s="2"/>
      </tp>
      <tp>
        <v>0.68239977253340911</v>
        <stp/>
        <stp>ContractData</stp>
        <stp>S.TUR</stp>
        <stp>PerCentNetLastTrade</stp>
        <stp/>
        <stp>T</stp>
        <tr r="T16" s="2"/>
        <tr r="F62" s="2"/>
        <tr r="M49" s="2"/>
      </tp>
      <tp>
        <v>-7.9741469761195283E-2</v>
        <stp/>
        <stp>ContractData</stp>
        <stp>S.SPY</stp>
        <stp>PerCentNetLastTrade</stp>
        <stp/>
        <stp>T</stp>
        <tr r="T40" s="2"/>
        <tr r="M21" s="2"/>
        <tr r="F28" s="2"/>
      </tp>
      <tp>
        <v>-7.6464291176020797E-3</v>
        <stp/>
        <stp>ContractData</stp>
        <stp>S.QQQ</stp>
        <stp>PerCentNetLastTrade</stp>
        <stp/>
        <stp>T</stp>
        <tr r="T37" s="2"/>
        <tr r="M22" s="2"/>
        <tr r="F29" s="2"/>
      </tp>
      <tp>
        <v>-0.45428324199596193</v>
        <stp/>
        <stp>ContractData</stp>
        <stp>S.IWM</stp>
        <stp>PerCentNetLastTrade</stp>
        <stp/>
        <stp>T</stp>
        <tr r="T48" s="2"/>
        <tr r="M43" s="1"/>
        <tr r="F30" s="2"/>
        <tr r="M23" s="2"/>
      </tp>
      <tp>
        <v>0.22271714922048999</v>
        <stp/>
        <stp>ContractData</stp>
        <stp>S.GXG</stp>
        <stp>PerCentNetLastTrade</stp>
        <stp/>
        <stp>T</stp>
        <tr r="T30" s="2"/>
        <tr r="F34" s="2"/>
        <tr r="M27" s="2"/>
      </tp>
      <tp>
        <v>-8.5227272727272721E-2</v>
        <stp/>
        <stp>ContractData</stp>
        <stp>S.FHK</stp>
        <stp>PerCentNetLastTrade</stp>
        <stp/>
        <stp>T</stp>
        <tr r="T41" s="2"/>
        <tr r="F3" s="2"/>
        <tr r="M3" s="2"/>
      </tp>
      <tp>
        <v>0.23828435266084194</v>
        <stp/>
        <stp>ContractData</stp>
        <stp>S.FXI</stp>
        <stp>PerCentNetLastTrade</stp>
        <stp/>
        <stp>T</stp>
        <tr r="T28" s="2"/>
        <tr r="F5" s="2"/>
        <tr r="M4" s="2"/>
      </tp>
      <tp>
        <v>0.11888250445809392</v>
        <stp/>
        <stp>ContractData</stp>
        <stp>S.EIS</stp>
        <stp>PerCentNetLastTrade</stp>
        <stp/>
        <stp>T</stp>
        <tr r="T34" s="2"/>
        <tr r="M10" s="2"/>
        <tr r="F11" s="2"/>
      </tp>
      <tp>
        <v>0.85723705901747449</v>
        <stp/>
        <stp>ContractData</stp>
        <stp>S.EWD</stp>
        <stp>PerCentNetLastTrade</stp>
        <stp/>
        <stp>T</stp>
        <tr r="T13" s="2"/>
        <tr r="M47" s="2"/>
        <tr r="F60" s="2"/>
      </tp>
      <tp>
        <v>0.43227665706051871</v>
        <stp/>
        <stp>ContractData</stp>
        <stp>S.EWG</stp>
        <stp>PerCentNetLastTrade</stp>
        <stp/>
        <stp>T</stp>
        <tr r="T23" s="2"/>
        <tr r="M40" s="2"/>
        <tr r="F53" s="2"/>
      </tp>
      <tp>
        <v>-0.54669703872437359</v>
        <stp/>
        <stp>ContractData</stp>
        <stp>S.EWA</stp>
        <stp>PerCentNetLastTrade</stp>
        <stp/>
        <stp>T</stp>
        <tr r="P43" s="1"/>
        <tr r="T49" s="2"/>
        <tr r="F6" s="2"/>
        <tr r="M5" s="2"/>
      </tp>
      <tp>
        <v>0.29985007496251875</v>
        <stp/>
        <stp>ContractData</stp>
        <stp>S.EWC</stp>
        <stp>PerCentNetLastTrade</stp>
        <stp/>
        <stp>T</stp>
        <tr r="T25" s="2"/>
        <tr r="F32" s="2"/>
        <tr r="M25" s="2"/>
      </tp>
      <tp>
        <v>0.63979526551503518</v>
        <stp/>
        <stp>ContractData</stp>
        <stp>S.EWL</stp>
        <stp>PerCentNetLastTrade</stp>
        <stp/>
        <stp>T</stp>
        <tr r="T18" s="2"/>
        <tr r="M48" s="2"/>
        <tr r="F61" s="2"/>
      </tp>
      <tp>
        <v>0.23584905660377359</v>
        <stp/>
        <stp>ContractData</stp>
        <stp>S.EWM</stp>
        <stp>PerCentNetLastTrade</stp>
        <stp/>
        <stp>T</stp>
        <tr r="T29" s="2"/>
        <tr r="M12" s="2"/>
        <tr r="F13" s="2"/>
      </tp>
      <tp>
        <v>1.0924697619976589</v>
        <stp/>
        <stp>ContractData</stp>
        <stp>S.EWN</stp>
        <stp>PerCentNetLastTrade</stp>
        <stp/>
        <stp>T</stp>
        <tr r="T11" s="2"/>
        <tr r="M43" s="2"/>
        <tr r="F56" s="2"/>
      </tp>
      <tp>
        <v>0.45274476513865308</v>
        <stp/>
        <stp>ContractData</stp>
        <stp>S.EWO</stp>
        <stp>PerCentNetLastTrade</stp>
        <stp/>
        <stp>T</stp>
        <tr r="T22" s="2"/>
        <tr r="F50" s="2"/>
        <tr r="M37" s="2"/>
      </tp>
      <tp>
        <v>0</v>
        <stp/>
        <stp>ContractData</stp>
        <stp>S.EWH</stp>
        <stp>PerCentNetLastTrade</stp>
        <stp/>
        <stp>T</stp>
        <tr r="T36" s="2"/>
        <tr r="F8" s="2"/>
        <tr r="M7" s="2"/>
      </tp>
      <tp>
        <v>1.8333333333333333</v>
        <stp/>
        <stp>ContractData</stp>
        <stp>S.EWI</stp>
        <stp>PerCentNetLastTrade</stp>
        <stp/>
        <stp>T</stp>
        <tr r="P11" s="1"/>
        <tr r="T5" s="2"/>
        <tr r="F55" s="2"/>
        <tr r="M42" s="2"/>
      </tp>
      <tp>
        <v>-9.7389949357226335E-2</v>
        <stp/>
        <stp>ContractData</stp>
        <stp>S.EWJ</stp>
        <stp>PerCentNetLastTrade</stp>
        <stp/>
        <stp>T</stp>
        <tr r="T42" s="2"/>
        <tr r="F12" s="2"/>
        <tr r="M11" s="2"/>
      </tp>
      <tp>
        <v>1.3430330162283157</v>
        <stp/>
        <stp>ContractData</stp>
        <stp>S.EWK</stp>
        <stp>PerCentNetLastTrade</stp>
        <stp/>
        <stp>T</stp>
        <tr r="T8" s="2"/>
        <tr r="F51" s="2"/>
        <tr r="M38" s="2"/>
      </tp>
      <tp>
        <v>-0.28169014084507044</v>
        <stp/>
        <stp>ContractData</stp>
        <stp>S.EWT</stp>
        <stp>PerCentNetLastTrade</stp>
        <stp/>
        <stp>T</stp>
        <tr r="T46" s="2"/>
        <tr r="F19" s="2"/>
        <tr r="M18" s="2"/>
      </tp>
      <tp>
        <v>-0.1875586120662707</v>
        <stp/>
        <stp>ContractData</stp>
        <stp>S.EWU</stp>
        <stp>PerCentNetLastTrade</stp>
        <stp/>
        <stp>T</stp>
        <tr r="T44" s="2"/>
        <tr r="M50" s="2"/>
        <tr r="F63" s="2"/>
      </tp>
      <tp>
        <v>2.292693379044354</v>
        <stp/>
        <stp>ContractData</stp>
        <stp>S.EWW</stp>
        <stp>PerCentNetLastTrade</stp>
        <stp/>
        <stp>T</stp>
        <tr r="T3" s="2"/>
        <tr r="J11" s="1"/>
        <tr r="F33" s="2"/>
        <tr r="M26" s="2"/>
      </tp>
      <tp>
        <v>1.6678752719361856</v>
        <stp/>
        <stp>ContractData</stp>
        <stp>S.EWP</stp>
        <stp>PerCentNetLastTrade</stp>
        <stp/>
        <stp>T</stp>
        <tr r="T6" s="2"/>
        <tr r="S11" s="1"/>
        <tr r="M46" s="2"/>
        <tr r="F59" s="2"/>
      </tp>
      <tp>
        <v>1.2708498808578237</v>
        <stp/>
        <stp>ContractData</stp>
        <stp>S.EWQ</stp>
        <stp>PerCentNetLastTrade</stp>
        <stp/>
        <stp>T</stp>
        <tr r="T9" s="2"/>
        <tr r="M39" s="2"/>
        <tr r="F52" s="2"/>
      </tp>
      <tp>
        <v>0.18083182640144665</v>
        <stp/>
        <stp>ContractData</stp>
        <stp>S.EWS</stp>
        <stp>PerCentNetLastTrade</stp>
        <stp/>
        <stp>T</stp>
        <tr r="T31" s="2"/>
        <tr r="F17" s="2"/>
        <tr r="M16" s="2"/>
      </tp>
      <tp>
        <v>-1.0832187070151307</v>
        <stp/>
        <stp>ContractData</stp>
        <stp>S.EWY</stp>
        <stp>PerCentNetLastTrade</stp>
        <stp/>
        <stp>T</stp>
        <tr r="T51" s="2"/>
        <tr r="V43" s="1"/>
        <tr r="M17" s="2"/>
        <tr r="F18" s="2"/>
      </tp>
      <tp>
        <v>1.9508284339925173</v>
        <stp/>
        <stp>ContractData</stp>
        <stp>S.EWZ</stp>
        <stp>PerCentNetLastTrade</stp>
        <stp/>
        <stp>T</stp>
        <tr r="T4" s="2"/>
        <tr r="M11" s="1"/>
        <tr r="F35" s="2"/>
        <tr r="M28" s="2"/>
      </tp>
      <tp>
        <v>-0.23046784973496198</v>
        <stp/>
        <stp>ContractData</stp>
        <stp>S.EPP</stp>
        <stp>PerCentNetLastTrade</stp>
        <stp/>
        <stp>T</stp>
        <tr r="T45" s="2"/>
        <tr r="F15" s="2"/>
        <tr r="M14" s="2"/>
      </tp>
      <tp>
        <v>421426</v>
        <stp/>
        <stp>ContractData</stp>
        <stp>S.MCHI</stp>
        <stp>T_CVol</stp>
        <stp/>
        <stp>T</stp>
        <tr r="N6" s="2"/>
      </tp>
      <tp>
        <v>11.39</v>
        <stp/>
        <stp>ContractData</stp>
        <stp>S.NORW</stp>
        <stp>Open</stp>
        <stp/>
        <stp>T</stp>
        <tr r="I41" s="1"/>
      </tp>
      <tp>
        <v>24.36</v>
        <stp/>
        <stp>ContractData</stp>
        <stp>S.EWI</stp>
        <stp>Open</stp>
        <stp/>
        <stp>T</stp>
        <tr r="O9" s="1"/>
      </tp>
      <tp>
        <v>21.830000000000002</v>
        <stp/>
        <stp>ContractData</stp>
        <stp>S.EWA</stp>
        <stp>Open</stp>
        <stp/>
        <stp>T</stp>
        <tr r="O41" s="1"/>
      </tp>
      <tp>
        <v>37.96</v>
        <stp/>
        <stp>ContractData</stp>
        <stp>S.EWZ</stp>
        <stp>Open</stp>
        <stp/>
        <stp>T</stp>
        <tr r="L9" s="1"/>
      </tp>
      <tp>
        <v>57.68</v>
        <stp/>
        <stp>ContractData</stp>
        <stp>S.EWY</stp>
        <stp>Open</stp>
        <stp/>
        <stp>T</stp>
        <tr r="U41" s="1"/>
      </tp>
      <tp>
        <v>47.58</v>
        <stp/>
        <stp>ContractData</stp>
        <stp>S.EWW</stp>
        <stp>Open</stp>
        <stp/>
        <stp>T</stp>
        <tr r="I9" s="1"/>
      </tp>
      <tp>
        <v>27.95</v>
        <stp/>
        <stp>ContractData</stp>
        <stp>S.EWP</stp>
        <stp>Open</stp>
        <stp/>
        <stp>T</stp>
        <tr r="R9" s="1"/>
      </tp>
      <tp>
        <v>164119</v>
        <stp/>
        <stp>ContractData</stp>
        <stp>S.GREK</stp>
        <stp>T_CVol</stp>
        <stp/>
        <stp>T</stp>
        <tr r="N35" s="2"/>
      </tp>
      <tp>
        <v>42.13</v>
        <stp/>
        <stp>ContractData</stp>
        <stp>S.ENZL</stp>
        <stp>Open</stp>
        <stp/>
        <stp>T</stp>
        <tr r="R41" s="1"/>
      </tp>
      <tp>
        <v>292015</v>
        <stp/>
        <stp>ContractData</stp>
        <stp>S.EPHE</stp>
        <stp>T_CVol</stp>
        <stp/>
        <stp>T</stp>
        <tr r="N15" s="2"/>
      </tp>
      <tp>
        <v>138.80000000000001</v>
        <stp/>
        <stp>ContractData</stp>
        <stp>S.IWM</stp>
        <stp>Open</stp>
        <stp/>
        <stp>T</stp>
        <tr r="L41" s="1"/>
      </tp>
      <tp>
        <v>1559631</v>
        <stp/>
        <stp>ContractData</stp>
        <stp>S.INDA</stp>
        <stp>T_CVol</stp>
        <stp/>
        <stp>T</stp>
        <tr r="N8" s="2"/>
      </tp>
      <tp>
        <v>139.42000000000002</v>
        <stp/>
        <stp>ContractData</stp>
        <stp>S.IWM</stp>
        <stp>High</stp>
        <stp/>
        <stp>T</stp>
        <tr r="L42" s="1"/>
      </tp>
      <tp>
        <v>24.310000000000002</v>
        <stp/>
        <stp>ContractData</stp>
        <stp>S.EWI</stp>
        <stp>Low</stp>
        <stp/>
        <stp>T</stp>
        <tr r="O11" s="1"/>
      </tp>
      <tp>
        <v>21.8</v>
        <stp/>
        <stp>ContractData</stp>
        <stp>S.EWA</stp>
        <stp>Low</stp>
        <stp/>
        <stp>T</stp>
        <tr r="O43" s="1"/>
      </tp>
      <tp>
        <v>57.38</v>
        <stp/>
        <stp>ContractData</stp>
        <stp>S.EWY</stp>
        <stp>Low</stp>
        <stp/>
        <stp>T</stp>
        <tr r="U43" s="1"/>
      </tp>
      <tp>
        <v>37.67</v>
        <stp/>
        <stp>ContractData</stp>
        <stp>S.EWZ</stp>
        <stp>Low</stp>
        <stp/>
        <stp>T</stp>
        <tr r="L11" s="1"/>
      </tp>
      <tp>
        <v>27.87</v>
        <stp/>
        <stp>ContractData</stp>
        <stp>S.EWP</stp>
        <stp>Low</stp>
        <stp/>
        <stp>T</stp>
        <tr r="R11" s="1"/>
      </tp>
      <tp>
        <v>47.34</v>
        <stp/>
        <stp>ContractData</stp>
        <stp>S.EWW</stp>
        <stp>Low</stp>
        <stp/>
        <stp>T</stp>
        <tr r="I11" s="1"/>
      </tp>
      <tp>
        <v>137.88</v>
        <stp/>
        <stp>ContractData</stp>
        <stp>S.IWM</stp>
        <stp>Low</stp>
        <stp/>
        <stp>T</stp>
        <tr r="L4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59433890145094"/>
          <c:y val="3.4410475836776797E-2"/>
          <c:w val="0.59323662730036819"/>
          <c:h val="0.9484300913096640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2060"/>
                </a:gs>
                <a:gs pos="56000">
                  <a:schemeClr val="accent1">
                    <a:lumMod val="45000"/>
                    <a:lumOff val="55000"/>
                  </a:schemeClr>
                </a:gs>
                <a:gs pos="100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010F6C5-FA85-4055-AAC1-BA3459AA1A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39-42A0-B78E-7E8AD2022F4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4B83A74-20DB-4FC0-8313-14E0957C2E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0BA5EC1-9D86-4244-A010-1F2BB06273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BA712CC-20A9-4D94-A492-DBB8D92EEE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5EE9DD0-4FAB-4DDE-8890-1343C9F544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A3BC65C-CE5A-446B-8B96-13F2992FDC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2E338DE-A537-452D-AD8E-443FE48AF1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44BEBD6-919F-4451-B959-553850446B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C874A23-333F-4D45-A032-1BF28E05EA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4FA44AB8-5045-467E-9384-9310BB4BFF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AF3F903B-7E8D-4DBF-88FB-54E35DA91B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3704ECFC-8E52-4D13-93F6-B2A56243EA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F2A3D744-6302-4801-9D55-53FA243E48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B3EDB158-10C2-41E0-98AE-5EE3461494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0054A136-5B93-45CB-BBE2-2FDD2E8062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17ABDF7B-E8CE-40BA-824A-DB331B89D5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CD0073D7-591F-4D8D-AC78-6FDBEC6980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0CBE8372-A41A-42DE-AC45-4608E9AE40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AD963489-4500-489C-B41E-743208583A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9D5AAF07-AE90-4D81-A243-1F28B41956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8E128762-21A9-43AC-B156-FA0EF94D71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ABA2A455-0F62-4EE4-AC13-34935D9AC7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5A368F4A-AD4D-4ADB-8F53-700D9817D2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A16AE9BF-8E2E-4725-BA64-8858B4E1D0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11750E71-D397-4E10-9496-CB3602FB09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7D697365-843B-487A-B290-62BFFB9E83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8A1EBB78-259D-4971-83FC-27D3D540CC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89C0C5A8-FA73-47E0-B12C-A9CC3DDF44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9905D394-84A5-4566-8E9C-CA09F7B805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5E2A7DA8-6913-4192-8519-C95D84A8DB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11E1621A-5294-4280-A42E-95BAA78730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27FAA55A-D191-4FD5-AED1-1F05CE275E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38A98DE5-147C-4815-BEDD-B40FCC51A0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EB7344F5-045D-431E-A1CB-BFF5E7AC8F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fld id="{7F83509E-664B-4297-90E5-318CA8C3DE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fld id="{19819899-61F8-469E-8946-486A07AFED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fld id="{EA06A100-671F-4865-B073-28B172A35B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fld id="{BB39966E-7807-4039-850C-EE342CABEF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fld id="{23904252-0C81-4117-8A35-C95C39A425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9"/>
              <c:layout/>
              <c:tx>
                <c:rich>
                  <a:bodyPr/>
                  <a:lstStyle/>
                  <a:p>
                    <a:fld id="{57589E8B-ED43-4123-9B51-8A8B755E58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fld id="{97366405-3558-4281-A8F6-84AB91DFE5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fld id="{73C08DB2-DAC5-439C-8CE6-E106801813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2"/>
              <c:layout/>
              <c:tx>
                <c:rich>
                  <a:bodyPr/>
                  <a:lstStyle/>
                  <a:p>
                    <a:fld id="{53C5F154-226A-4F6C-B9EC-0B7A4440B3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3"/>
              <c:layout/>
              <c:tx>
                <c:rich>
                  <a:bodyPr/>
                  <a:lstStyle/>
                  <a:p>
                    <a:fld id="{65309CC2-7937-4943-9379-97C1A8AE7A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fld id="{77830AA7-175A-41B3-8B11-D2663DBD96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5"/>
              <c:layout/>
              <c:tx>
                <c:rich>
                  <a:bodyPr/>
                  <a:lstStyle/>
                  <a:p>
                    <a:fld id="{54E0EF69-1E62-4553-9CC4-7DFD79B37D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fld id="{E1BFE047-36F5-44C8-9CC0-85DFD66A38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fld id="{1E492E91-AF2B-4A95-8BC0-171F15AEBB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8"/>
              <c:layout/>
              <c:tx>
                <c:rich>
                  <a:bodyPr/>
                  <a:lstStyle/>
                  <a:p>
                    <a:fld id="{9A1B1F59-C9F2-43D1-BF87-D7C327AB82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FFFF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Sheet2!$S$3:$S$51</c:f>
              <c:strCache>
                <c:ptCount val="49"/>
                <c:pt idx="0">
                  <c:v>iShares MSCI Mexico Capped ETF</c:v>
                </c:pt>
                <c:pt idx="1">
                  <c:v>iShares MSCI Brazil Capped ETF</c:v>
                </c:pt>
                <c:pt idx="2">
                  <c:v>iShares MSCI Italy Capped ETF</c:v>
                </c:pt>
                <c:pt idx="3">
                  <c:v>iShares MSCI Spain Capped ETF</c:v>
                </c:pt>
                <c:pt idx="4">
                  <c:v>iShares MSCI Russia Capped ETF</c:v>
                </c:pt>
                <c:pt idx="5">
                  <c:v>iShares MSCI Belgium Capped ETF</c:v>
                </c:pt>
                <c:pt idx="6">
                  <c:v>iShares MSCI France ETF</c:v>
                </c:pt>
                <c:pt idx="7">
                  <c:v>iShares MSCI South Africa ETF</c:v>
                </c:pt>
                <c:pt idx="8">
                  <c:v>iShares MSCI Netherlands ETF</c:v>
                </c:pt>
                <c:pt idx="9">
                  <c:v>iShares MSCI Philippines ETF</c:v>
                </c:pt>
                <c:pt idx="10">
                  <c:v>iShares MSCI Sweden ETF</c:v>
                </c:pt>
                <c:pt idx="11">
                  <c:v>Global X MSCI Argentina ETF</c:v>
                </c:pt>
                <c:pt idx="12">
                  <c:v>iShares MSCI India</c:v>
                </c:pt>
                <c:pt idx="13">
                  <c:v>iShares MSCI Turkey ETF</c:v>
                </c:pt>
                <c:pt idx="14">
                  <c:v>Market Vectors Vietnam ETF</c:v>
                </c:pt>
                <c:pt idx="15">
                  <c:v>iShares MSCI Switzerland Capped ETF</c:v>
                </c:pt>
                <c:pt idx="16">
                  <c:v>iShares MSCI Chile Capped ETF</c:v>
                </c:pt>
                <c:pt idx="17">
                  <c:v>iShares MSCI Indonesia ETF</c:v>
                </c:pt>
                <c:pt idx="18">
                  <c:v>iShares MSCI Poland Capped ETF</c:v>
                </c:pt>
                <c:pt idx="19">
                  <c:v>iShares MSCI Austria Capped ETF</c:v>
                </c:pt>
                <c:pt idx="20">
                  <c:v>iShares MSCI Germany ETF</c:v>
                </c:pt>
                <c:pt idx="21">
                  <c:v>iShares MSCI Ireland Capped ETF</c:v>
                </c:pt>
                <c:pt idx="22">
                  <c:v>iShares MSCI Canada ETF</c:v>
                </c:pt>
                <c:pt idx="23">
                  <c:v>iShares MSCI China ETF</c:v>
                </c:pt>
                <c:pt idx="24">
                  <c:v>Global X MSCI Nigeria ETF</c:v>
                </c:pt>
                <c:pt idx="25">
                  <c:v>iShares China Large-Cap ETF</c:v>
                </c:pt>
                <c:pt idx="26">
                  <c:v>iShares MSCI Malaysia ETF</c:v>
                </c:pt>
                <c:pt idx="27">
                  <c:v>Global X MSCI Colombia ETF</c:v>
                </c:pt>
                <c:pt idx="28">
                  <c:v>iShares MSCI Singapore ETF</c:v>
                </c:pt>
                <c:pt idx="29">
                  <c:v>iShares MSCI All Peru Capped ETF</c:v>
                </c:pt>
                <c:pt idx="30">
                  <c:v>Global X FTSE Greece 20 ETF</c:v>
                </c:pt>
                <c:pt idx="31">
                  <c:v>iShares MSCI Israel Capped ETF</c:v>
                </c:pt>
                <c:pt idx="32">
                  <c:v>iShares MSCI Thailand Capped ETF</c:v>
                </c:pt>
                <c:pt idx="33">
                  <c:v>iShares MSCI Hong Kong ETF</c:v>
                </c:pt>
                <c:pt idx="34">
                  <c:v>Powershares QQQ Trust</c:v>
                </c:pt>
                <c:pt idx="35">
                  <c:v>Energy Select Sector SPDR</c:v>
                </c:pt>
                <c:pt idx="36">
                  <c:v>Market Vectors Egypt Index ETF</c:v>
                </c:pt>
                <c:pt idx="37">
                  <c:v>SPDR S&amp;P 500</c:v>
                </c:pt>
                <c:pt idx="38">
                  <c:v>First Trust Hong Kong AlphaDEX Fund</c:v>
                </c:pt>
                <c:pt idx="39">
                  <c:v>iShares MSCI Japan ETF</c:v>
                </c:pt>
                <c:pt idx="40">
                  <c:v>Global X FTSE Portugal 20 ETF</c:v>
                </c:pt>
                <c:pt idx="41">
                  <c:v>iShares MSCI United Kingdom ETF</c:v>
                </c:pt>
                <c:pt idx="42">
                  <c:v>iShares MSCI Pacific ex Japan ETF</c:v>
                </c:pt>
                <c:pt idx="43">
                  <c:v>iShares MSCI Taiwan ETF</c:v>
                </c:pt>
                <c:pt idx="44">
                  <c:v>Global X MSCI Norway ETF</c:v>
                </c:pt>
                <c:pt idx="45">
                  <c:v>iShares Russell 2000 ETF</c:v>
                </c:pt>
                <c:pt idx="46">
                  <c:v>iShares MSCI Australia ETF</c:v>
                </c:pt>
                <c:pt idx="47">
                  <c:v>iShares MSCI New Zealand Capped ETF</c:v>
                </c:pt>
                <c:pt idx="48">
                  <c:v>iShares MSCI South Korea Capped ETF</c:v>
                </c:pt>
              </c:strCache>
            </c:strRef>
          </c:cat>
          <c:val>
            <c:numRef>
              <c:f>Sheet2!$U$3:$U$51</c:f>
              <c:numCache>
                <c:formatCode>0.00%</c:formatCode>
                <c:ptCount val="49"/>
                <c:pt idx="0">
                  <c:v>2.2926933790443541E-2</c:v>
                </c:pt>
                <c:pt idx="1">
                  <c:v>1.9508284339925172E-2</c:v>
                </c:pt>
                <c:pt idx="2">
                  <c:v>1.8333333333333333E-2</c:v>
                </c:pt>
                <c:pt idx="3">
                  <c:v>1.6678752719361856E-2</c:v>
                </c:pt>
                <c:pt idx="4">
                  <c:v>1.4308426073131954E-2</c:v>
                </c:pt>
                <c:pt idx="5">
                  <c:v>1.3430330162283156E-2</c:v>
                </c:pt>
                <c:pt idx="6">
                  <c:v>1.2708498808578238E-2</c:v>
                </c:pt>
                <c:pt idx="7">
                  <c:v>1.2111352133044106E-2</c:v>
                </c:pt>
                <c:pt idx="8">
                  <c:v>1.0924697619976588E-2</c:v>
                </c:pt>
                <c:pt idx="9">
                  <c:v>1.020714500150105E-2</c:v>
                </c:pt>
                <c:pt idx="10">
                  <c:v>8.5723705901747452E-3</c:v>
                </c:pt>
                <c:pt idx="11">
                  <c:v>7.1915215745647233E-3</c:v>
                </c:pt>
                <c:pt idx="12">
                  <c:v>7.104194857916103E-3</c:v>
                </c:pt>
                <c:pt idx="13">
                  <c:v>6.8239977253340914E-3</c:v>
                </c:pt>
                <c:pt idx="14">
                  <c:v>6.7314884068810765E-3</c:v>
                </c:pt>
                <c:pt idx="15">
                  <c:v>6.3979526551503517E-3</c:v>
                </c:pt>
                <c:pt idx="16">
                  <c:v>5.196733481811433E-3</c:v>
                </c:pt>
                <c:pt idx="17">
                  <c:v>4.9039640375970577E-3</c:v>
                </c:pt>
                <c:pt idx="18">
                  <c:v>4.6685340802987861E-3</c:v>
                </c:pt>
                <c:pt idx="19">
                  <c:v>4.5274476513865311E-3</c:v>
                </c:pt>
                <c:pt idx="20">
                  <c:v>4.3227665706051868E-3</c:v>
                </c:pt>
                <c:pt idx="21">
                  <c:v>4.3136259832529814E-3</c:v>
                </c:pt>
                <c:pt idx="22">
                  <c:v>2.9985007496251877E-3</c:v>
                </c:pt>
                <c:pt idx="23">
                  <c:v>2.6842865992153624E-3</c:v>
                </c:pt>
                <c:pt idx="24">
                  <c:v>2.617801047120419E-3</c:v>
                </c:pt>
                <c:pt idx="25">
                  <c:v>2.3828435266084196E-3</c:v>
                </c:pt>
                <c:pt idx="26">
                  <c:v>2.3584905660377358E-3</c:v>
                </c:pt>
                <c:pt idx="27">
                  <c:v>2.2271714922049001E-3</c:v>
                </c:pt>
                <c:pt idx="28">
                  <c:v>1.8083182640144665E-3</c:v>
                </c:pt>
                <c:pt idx="29">
                  <c:v>1.7809439002671415E-3</c:v>
                </c:pt>
                <c:pt idx="30">
                  <c:v>1.2787723785166241E-3</c:v>
                </c:pt>
                <c:pt idx="31">
                  <c:v>1.1888250445809393E-3</c:v>
                </c:pt>
                <c:pt idx="32">
                  <c:v>1.3250298131707962E-4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0A39-42A0-B78E-7E8AD2022F41}"/>
            </c:ext>
            <c:ext xmlns:c15="http://schemas.microsoft.com/office/drawing/2012/chart" uri="{02D57815-91ED-43cb-92C2-25804820EDAC}">
              <c15:datalabelsRange>
                <c15:f>Sheet2!$U$3:$U$52</c15:f>
                <c15:dlblRangeCache>
                  <c:ptCount val="50"/>
                  <c:pt idx="0">
                    <c:v>2.29%</c:v>
                  </c:pt>
                  <c:pt idx="1">
                    <c:v>1.95%</c:v>
                  </c:pt>
                  <c:pt idx="2">
                    <c:v>1.83%</c:v>
                  </c:pt>
                  <c:pt idx="3">
                    <c:v>1.67%</c:v>
                  </c:pt>
                  <c:pt idx="4">
                    <c:v>1.43%</c:v>
                  </c:pt>
                  <c:pt idx="5">
                    <c:v>1.34%</c:v>
                  </c:pt>
                  <c:pt idx="6">
                    <c:v>1.27%</c:v>
                  </c:pt>
                  <c:pt idx="7">
                    <c:v>1.21%</c:v>
                  </c:pt>
                  <c:pt idx="8">
                    <c:v>1.09%</c:v>
                  </c:pt>
                  <c:pt idx="9">
                    <c:v>1.02%</c:v>
                  </c:pt>
                  <c:pt idx="10">
                    <c:v>0.86%</c:v>
                  </c:pt>
                  <c:pt idx="11">
                    <c:v>0.72%</c:v>
                  </c:pt>
                  <c:pt idx="12">
                    <c:v>0.71%</c:v>
                  </c:pt>
                  <c:pt idx="13">
                    <c:v>0.68%</c:v>
                  </c:pt>
                  <c:pt idx="14">
                    <c:v>0.67%</c:v>
                  </c:pt>
                  <c:pt idx="15">
                    <c:v>0.64%</c:v>
                  </c:pt>
                  <c:pt idx="16">
                    <c:v>0.52%</c:v>
                  </c:pt>
                  <c:pt idx="17">
                    <c:v>0.49%</c:v>
                  </c:pt>
                  <c:pt idx="18">
                    <c:v>0.47%</c:v>
                  </c:pt>
                  <c:pt idx="19">
                    <c:v>0.45%</c:v>
                  </c:pt>
                  <c:pt idx="20">
                    <c:v>0.43%</c:v>
                  </c:pt>
                  <c:pt idx="21">
                    <c:v>0.43%</c:v>
                  </c:pt>
                  <c:pt idx="22">
                    <c:v>0.30%</c:v>
                  </c:pt>
                  <c:pt idx="23">
                    <c:v>0.27%</c:v>
                  </c:pt>
                  <c:pt idx="24">
                    <c:v>0.26%</c:v>
                  </c:pt>
                  <c:pt idx="25">
                    <c:v>0.24%</c:v>
                  </c:pt>
                  <c:pt idx="26">
                    <c:v>0.24%</c:v>
                  </c:pt>
                  <c:pt idx="27">
                    <c:v>0.22%</c:v>
                  </c:pt>
                  <c:pt idx="28">
                    <c:v>0.18%</c:v>
                  </c:pt>
                  <c:pt idx="29">
                    <c:v>0.18%</c:v>
                  </c:pt>
                  <c:pt idx="30">
                    <c:v>0.13%</c:v>
                  </c:pt>
                  <c:pt idx="31">
                    <c:v>0.12%</c:v>
                  </c:pt>
                  <c:pt idx="32">
                    <c:v>0.01%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 flip="none" rotWithShape="1">
              <a:gsLst>
                <a:gs pos="70000">
                  <a:schemeClr val="accent1">
                    <a:lumMod val="5000"/>
                    <a:lumOff val="95000"/>
                  </a:schemeClr>
                </a:gs>
                <a:gs pos="24000">
                  <a:srgbClr val="002060"/>
                </a:gs>
                <a:gs pos="78000">
                  <a:srgbClr val="002060"/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994714E-9F22-47D8-82C7-F24961CCD1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3-0A39-42A0-B78E-7E8AD2022F4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663B8CE-3609-4227-B70D-61DB76632A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52E5F77-AF34-4093-98F4-1B12AEA5EE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5EF0625-6A45-4974-90D0-4FF858AC0F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61034EF-A1B9-4770-B041-6671BB1B39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C08DF5D-D668-499B-8AA5-38592AD869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E8D95A6-7160-4B7F-9DE7-CE284BCCF5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D5F364A-7819-4C3E-986E-BA5D026ACB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E403C14-AA77-45FF-B440-BDE4535266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CEC8E48E-269B-4CEC-AC88-E6800BA6FE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1EEB867-92D6-4F30-AF1F-30A1EBE62E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B0A73725-8F34-4D82-9529-54CCD70AB3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63F1DFFC-5A3F-4B1E-A668-8E63C5843B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1AE038B4-3DFB-484C-976D-D339AE8256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C7297815-6BA5-4583-A3EB-FB0EE07F71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7BDF6581-2CBF-4580-B4CA-362A97A2E2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A1D5875C-EF3E-4225-A24C-85159EE39D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58EBE5DA-B248-4902-9629-CDCC038755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A6C7DF97-B60E-4DFA-AA1B-F4A5471A5B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971245D6-AECF-4040-9BB1-E21E974F2A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C7BAA799-6EC2-488C-A83D-E5344AB3B8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620E47C8-FA6B-46C3-B14E-2E9C7B9777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1217C6F2-3C3C-4022-923B-24E66E9550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CFA079D3-5E5C-4048-9300-06B3BDE63E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E855B398-091D-454B-BBD4-49B59EA452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516A5773-5CA4-496A-AE0A-82B296793F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C3DDDDAB-AD6F-4F53-B038-D37C5AD714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6F7C8C22-DAC1-4600-B046-0B29D04B55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9210C259-35D5-4023-BB78-5AF17A7378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3D91758E-666C-4452-9BE7-A615561CFB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BAB093EE-6095-48F1-9AA9-1A970FACE9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174D7DBB-A5B9-444C-B77B-142F7023F6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A757CDCB-0D38-4CFF-B0F1-55E529D1B3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05E37966-95DA-4A58-9FEE-4B25A7DFFC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fld id="{F1F45C97-E5EE-4699-821D-8BC0C12B3F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fld id="{6E9FB80A-A764-4E79-A984-356007A833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fld id="{AF3B0EB1-A7CA-4DC9-A4F3-E9B35EAF6B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fld id="{CFF07FE9-2C47-460F-8322-9596DAD2C6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fld id="{6924608F-4847-4495-8CB2-6749C539FB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9"/>
              <c:layout/>
              <c:tx>
                <c:rich>
                  <a:bodyPr/>
                  <a:lstStyle/>
                  <a:p>
                    <a:fld id="{A9E9F4CB-48AE-49B1-B665-85C616F721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fld id="{063E3A53-EE3C-41FD-9A85-2627E51C6E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fld id="{42854356-E0E9-4239-A32C-A6CD36CBD9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2"/>
              <c:layout/>
              <c:tx>
                <c:rich>
                  <a:bodyPr/>
                  <a:lstStyle/>
                  <a:p>
                    <a:fld id="{05A23585-D8F3-473F-846C-72CE636761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3"/>
              <c:layout/>
              <c:tx>
                <c:rich>
                  <a:bodyPr/>
                  <a:lstStyle/>
                  <a:p>
                    <a:fld id="{11EC0196-A38E-4DDA-8CC7-CAA01852CA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fld id="{A3D443C4-9C2A-418C-A73F-CED00B4A83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5"/>
              <c:layout/>
              <c:tx>
                <c:rich>
                  <a:bodyPr/>
                  <a:lstStyle/>
                  <a:p>
                    <a:fld id="{DC33A0E7-7A77-40D1-A5A4-D90D01EF72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fld id="{1BADB076-A76D-4F80-84C3-A6637C8AB0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fld id="{2C537DE6-F346-482B-B821-8132F8E01B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8"/>
              <c:layout/>
              <c:tx>
                <c:rich>
                  <a:bodyPr/>
                  <a:lstStyle/>
                  <a:p>
                    <a:fld id="{472CBB6C-6135-414A-B182-A0D09311DD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FFFF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Sheet2!$S$3:$S$51</c:f>
              <c:strCache>
                <c:ptCount val="49"/>
                <c:pt idx="0">
                  <c:v>iShares MSCI Mexico Capped ETF</c:v>
                </c:pt>
                <c:pt idx="1">
                  <c:v>iShares MSCI Brazil Capped ETF</c:v>
                </c:pt>
                <c:pt idx="2">
                  <c:v>iShares MSCI Italy Capped ETF</c:v>
                </c:pt>
                <c:pt idx="3">
                  <c:v>iShares MSCI Spain Capped ETF</c:v>
                </c:pt>
                <c:pt idx="4">
                  <c:v>iShares MSCI Russia Capped ETF</c:v>
                </c:pt>
                <c:pt idx="5">
                  <c:v>iShares MSCI Belgium Capped ETF</c:v>
                </c:pt>
                <c:pt idx="6">
                  <c:v>iShares MSCI France ETF</c:v>
                </c:pt>
                <c:pt idx="7">
                  <c:v>iShares MSCI South Africa ETF</c:v>
                </c:pt>
                <c:pt idx="8">
                  <c:v>iShares MSCI Netherlands ETF</c:v>
                </c:pt>
                <c:pt idx="9">
                  <c:v>iShares MSCI Philippines ETF</c:v>
                </c:pt>
                <c:pt idx="10">
                  <c:v>iShares MSCI Sweden ETF</c:v>
                </c:pt>
                <c:pt idx="11">
                  <c:v>Global X MSCI Argentina ETF</c:v>
                </c:pt>
                <c:pt idx="12">
                  <c:v>iShares MSCI India</c:v>
                </c:pt>
                <c:pt idx="13">
                  <c:v>iShares MSCI Turkey ETF</c:v>
                </c:pt>
                <c:pt idx="14">
                  <c:v>Market Vectors Vietnam ETF</c:v>
                </c:pt>
                <c:pt idx="15">
                  <c:v>iShares MSCI Switzerland Capped ETF</c:v>
                </c:pt>
                <c:pt idx="16">
                  <c:v>iShares MSCI Chile Capped ETF</c:v>
                </c:pt>
                <c:pt idx="17">
                  <c:v>iShares MSCI Indonesia ETF</c:v>
                </c:pt>
                <c:pt idx="18">
                  <c:v>iShares MSCI Poland Capped ETF</c:v>
                </c:pt>
                <c:pt idx="19">
                  <c:v>iShares MSCI Austria Capped ETF</c:v>
                </c:pt>
                <c:pt idx="20">
                  <c:v>iShares MSCI Germany ETF</c:v>
                </c:pt>
                <c:pt idx="21">
                  <c:v>iShares MSCI Ireland Capped ETF</c:v>
                </c:pt>
                <c:pt idx="22">
                  <c:v>iShares MSCI Canada ETF</c:v>
                </c:pt>
                <c:pt idx="23">
                  <c:v>iShares MSCI China ETF</c:v>
                </c:pt>
                <c:pt idx="24">
                  <c:v>Global X MSCI Nigeria ETF</c:v>
                </c:pt>
                <c:pt idx="25">
                  <c:v>iShares China Large-Cap ETF</c:v>
                </c:pt>
                <c:pt idx="26">
                  <c:v>iShares MSCI Malaysia ETF</c:v>
                </c:pt>
                <c:pt idx="27">
                  <c:v>Global X MSCI Colombia ETF</c:v>
                </c:pt>
                <c:pt idx="28">
                  <c:v>iShares MSCI Singapore ETF</c:v>
                </c:pt>
                <c:pt idx="29">
                  <c:v>iShares MSCI All Peru Capped ETF</c:v>
                </c:pt>
                <c:pt idx="30">
                  <c:v>Global X FTSE Greece 20 ETF</c:v>
                </c:pt>
                <c:pt idx="31">
                  <c:v>iShares MSCI Israel Capped ETF</c:v>
                </c:pt>
                <c:pt idx="32">
                  <c:v>iShares MSCI Thailand Capped ETF</c:v>
                </c:pt>
                <c:pt idx="33">
                  <c:v>iShares MSCI Hong Kong ETF</c:v>
                </c:pt>
                <c:pt idx="34">
                  <c:v>Powershares QQQ Trust</c:v>
                </c:pt>
                <c:pt idx="35">
                  <c:v>Energy Select Sector SPDR</c:v>
                </c:pt>
                <c:pt idx="36">
                  <c:v>Market Vectors Egypt Index ETF</c:v>
                </c:pt>
                <c:pt idx="37">
                  <c:v>SPDR S&amp;P 500</c:v>
                </c:pt>
                <c:pt idx="38">
                  <c:v>First Trust Hong Kong AlphaDEX Fund</c:v>
                </c:pt>
                <c:pt idx="39">
                  <c:v>iShares MSCI Japan ETF</c:v>
                </c:pt>
                <c:pt idx="40">
                  <c:v>Global X FTSE Portugal 20 ETF</c:v>
                </c:pt>
                <c:pt idx="41">
                  <c:v>iShares MSCI United Kingdom ETF</c:v>
                </c:pt>
                <c:pt idx="42">
                  <c:v>iShares MSCI Pacific ex Japan ETF</c:v>
                </c:pt>
                <c:pt idx="43">
                  <c:v>iShares MSCI Taiwan ETF</c:v>
                </c:pt>
                <c:pt idx="44">
                  <c:v>Global X MSCI Norway ETF</c:v>
                </c:pt>
                <c:pt idx="45">
                  <c:v>iShares Russell 2000 ETF</c:v>
                </c:pt>
                <c:pt idx="46">
                  <c:v>iShares MSCI Australia ETF</c:v>
                </c:pt>
                <c:pt idx="47">
                  <c:v>iShares MSCI New Zealand Capped ETF</c:v>
                </c:pt>
                <c:pt idx="48">
                  <c:v>iShares MSCI South Korea Capped ETF</c:v>
                </c:pt>
              </c:strCache>
            </c:strRef>
          </c:cat>
          <c:val>
            <c:numRef>
              <c:f>Sheet2!$V$3:$V$51</c:f>
              <c:numCache>
                <c:formatCode>0.00%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7.64642911760208E-5</c:v>
                </c:pt>
                <c:pt idx="35">
                  <c:v>5.5463117027176921E-4</c:v>
                </c:pt>
                <c:pt idx="36">
                  <c:v>7.0896845090393488E-4</c:v>
                </c:pt>
                <c:pt idx="37">
                  <c:v>7.9741469761195278E-4</c:v>
                </c:pt>
                <c:pt idx="38">
                  <c:v>8.5227272727272723E-4</c:v>
                </c:pt>
                <c:pt idx="39">
                  <c:v>9.7389949357226332E-4</c:v>
                </c:pt>
                <c:pt idx="40">
                  <c:v>1.0548523206751056E-3</c:v>
                </c:pt>
                <c:pt idx="41">
                  <c:v>1.8755861206627069E-3</c:v>
                </c:pt>
                <c:pt idx="42">
                  <c:v>2.3046784973496199E-3</c:v>
                </c:pt>
                <c:pt idx="43">
                  <c:v>2.8169014084507044E-3</c:v>
                </c:pt>
                <c:pt idx="44">
                  <c:v>3.4995625546806646E-3</c:v>
                </c:pt>
                <c:pt idx="45">
                  <c:v>4.5428324199596193E-3</c:v>
                </c:pt>
                <c:pt idx="46">
                  <c:v>5.466970387243736E-3</c:v>
                </c:pt>
                <c:pt idx="47">
                  <c:v>8.039725703475999E-3</c:v>
                </c:pt>
                <c:pt idx="48">
                  <c:v>1.0832187070151307E-2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5-0A39-42A0-B78E-7E8AD2022F41}"/>
            </c:ext>
            <c:ext xmlns:c15="http://schemas.microsoft.com/office/drawing/2012/chart" uri="{02D57815-91ED-43cb-92C2-25804820EDAC}">
              <c15:datalabelsRange>
                <c15:f>Sheet2!$W$3:$W$52</c15:f>
                <c15:dlblRangeCache>
                  <c:ptCount val="50"/>
                  <c:pt idx="34">
                    <c:v>-0.01%</c:v>
                  </c:pt>
                  <c:pt idx="35">
                    <c:v>-0.06%</c:v>
                  </c:pt>
                  <c:pt idx="36">
                    <c:v>-0.07%</c:v>
                  </c:pt>
                  <c:pt idx="37">
                    <c:v>-0.08%</c:v>
                  </c:pt>
                  <c:pt idx="38">
                    <c:v>-0.09%</c:v>
                  </c:pt>
                  <c:pt idx="39">
                    <c:v>-0.10%</c:v>
                  </c:pt>
                  <c:pt idx="40">
                    <c:v>-0.11%</c:v>
                  </c:pt>
                  <c:pt idx="41">
                    <c:v>-0.19%</c:v>
                  </c:pt>
                  <c:pt idx="42">
                    <c:v>-0.23%</c:v>
                  </c:pt>
                  <c:pt idx="43">
                    <c:v>-0.28%</c:v>
                  </c:pt>
                  <c:pt idx="44">
                    <c:v>-0.35%</c:v>
                  </c:pt>
                  <c:pt idx="45">
                    <c:v>-0.45%</c:v>
                  </c:pt>
                  <c:pt idx="46">
                    <c:v>-0.55%</c:v>
                  </c:pt>
                  <c:pt idx="47">
                    <c:v>-0.80%</c:v>
                  </c:pt>
                  <c:pt idx="48">
                    <c:v>-1.08%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706903872"/>
        <c:axId val="718147728"/>
      </c:barChart>
      <c:catAx>
        <c:axId val="706903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FFFF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18147728"/>
        <c:crosses val="autoZero"/>
        <c:auto val="1"/>
        <c:lblAlgn val="ctr"/>
        <c:lblOffset val="100"/>
        <c:noMultiLvlLbl val="0"/>
      </c:catAx>
      <c:valAx>
        <c:axId val="7181477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FF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0690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7" Type="http://schemas.openxmlformats.org/officeDocument/2006/relationships/image" Target="../media/image6.png"/><Relationship Id="rId2" Type="http://schemas.openxmlformats.org/officeDocument/2006/relationships/chart" Target="../charts/chart1.xml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46238</xdr:colOff>
      <xdr:row>11</xdr:row>
      <xdr:rowOff>27744</xdr:rowOff>
    </xdr:from>
    <xdr:to>
      <xdr:col>21</xdr:col>
      <xdr:colOff>206404</xdr:colOff>
      <xdr:row>36</xdr:row>
      <xdr:rowOff>175705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7573" y="2034467"/>
          <a:ext cx="12086576" cy="5927694"/>
        </a:xfrm>
        <a:prstGeom prst="rect">
          <a:avLst/>
        </a:prstGeom>
      </xdr:spPr>
    </xdr:pic>
    <xdr:clientData/>
  </xdr:twoCellAnchor>
  <xdr:twoCellAnchor>
    <xdr:from>
      <xdr:col>1</xdr:col>
      <xdr:colOff>53340</xdr:colOff>
      <xdr:row>3</xdr:row>
      <xdr:rowOff>157209</xdr:rowOff>
    </xdr:from>
    <xdr:to>
      <xdr:col>6</xdr:col>
      <xdr:colOff>860024</xdr:colOff>
      <xdr:row>42</xdr:row>
      <xdr:rowOff>194200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632903</xdr:colOff>
      <xdr:row>17</xdr:row>
      <xdr:rowOff>167067</xdr:rowOff>
    </xdr:from>
    <xdr:ext cx="1965960" cy="223074"/>
    <xdr:sp macro="" textlink="Sheet2!$E$32">
      <xdr:nvSpPr>
        <xdr:cNvPr id="2" name="TextBox 1"/>
        <xdr:cNvSpPr txBox="1"/>
      </xdr:nvSpPr>
      <xdr:spPr>
        <a:xfrm>
          <a:off x="6838024" y="3560926"/>
          <a:ext cx="1965960" cy="223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9AED3C41-8E9C-4034-A6CA-B4A0E463BEFA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Canada ETF .30%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8</xdr:col>
      <xdr:colOff>340679</xdr:colOff>
      <xdr:row>17</xdr:row>
      <xdr:rowOff>217669</xdr:rowOff>
    </xdr:from>
    <xdr:to>
      <xdr:col>8</xdr:col>
      <xdr:colOff>590679</xdr:colOff>
      <xdr:row>18</xdr:row>
      <xdr:rowOff>151931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5800" y="3611528"/>
          <a:ext cx="250000" cy="165452"/>
        </a:xfrm>
        <a:prstGeom prst="rect">
          <a:avLst/>
        </a:prstGeom>
      </xdr:spPr>
    </xdr:pic>
    <xdr:clientData/>
  </xdr:twoCellAnchor>
  <xdr:oneCellAnchor>
    <xdr:from>
      <xdr:col>10</xdr:col>
      <xdr:colOff>509500</xdr:colOff>
      <xdr:row>19</xdr:row>
      <xdr:rowOff>148569</xdr:rowOff>
    </xdr:from>
    <xdr:ext cx="1706880" cy="223074"/>
    <xdr:sp macro="" textlink="Sheet2!$E$28">
      <xdr:nvSpPr>
        <xdr:cNvPr id="8" name="TextBox 7"/>
        <xdr:cNvSpPr txBox="1"/>
      </xdr:nvSpPr>
      <xdr:spPr>
        <a:xfrm>
          <a:off x="8342194" y="4004807"/>
          <a:ext cx="1706880" cy="223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2739379-F081-4057-9019-E9E670D266BB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SPDR S&amp;P 500 -.08%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10</xdr:col>
      <xdr:colOff>245225</xdr:colOff>
      <xdr:row>20</xdr:row>
      <xdr:rowOff>93325</xdr:rowOff>
    </xdr:from>
    <xdr:to>
      <xdr:col>10</xdr:col>
      <xdr:colOff>495225</xdr:colOff>
      <xdr:row>20</xdr:row>
      <xdr:rowOff>221897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77919" y="4180752"/>
          <a:ext cx="250000" cy="128572"/>
        </a:xfrm>
        <a:prstGeom prst="rect">
          <a:avLst/>
        </a:prstGeom>
      </xdr:spPr>
    </xdr:pic>
    <xdr:clientData/>
  </xdr:twoCellAnchor>
  <xdr:oneCellAnchor>
    <xdr:from>
      <xdr:col>10</xdr:col>
      <xdr:colOff>503751</xdr:colOff>
      <xdr:row>20</xdr:row>
      <xdr:rowOff>72370</xdr:rowOff>
    </xdr:from>
    <xdr:ext cx="1668780" cy="230693"/>
    <xdr:sp macro="" textlink="Sheet2!$E$29">
      <xdr:nvSpPr>
        <xdr:cNvPr id="10" name="TextBox 9"/>
        <xdr:cNvSpPr txBox="1"/>
      </xdr:nvSpPr>
      <xdr:spPr>
        <a:xfrm>
          <a:off x="8336445" y="4159797"/>
          <a:ext cx="1668780" cy="230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0803E262-2110-4925-BE0B-070BE2EB8CB5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Powershares QQQ Trust -.01%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oneCellAnchor>
    <xdr:from>
      <xdr:col>10</xdr:col>
      <xdr:colOff>517364</xdr:colOff>
      <xdr:row>20</xdr:row>
      <xdr:rowOff>213895</xdr:rowOff>
    </xdr:from>
    <xdr:ext cx="1691640" cy="223074"/>
    <xdr:sp macro="" textlink="Sheet2!$E$30">
      <xdr:nvSpPr>
        <xdr:cNvPr id="11" name="TextBox 10"/>
        <xdr:cNvSpPr txBox="1"/>
      </xdr:nvSpPr>
      <xdr:spPr>
        <a:xfrm>
          <a:off x="8350058" y="4301322"/>
          <a:ext cx="1691640" cy="223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07AF34E0-DA52-492A-AB5D-AC857281F002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Russell 2000 ETF -.45%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oneCellAnchor>
    <xdr:from>
      <xdr:col>8</xdr:col>
      <xdr:colOff>561215</xdr:colOff>
      <xdr:row>22</xdr:row>
      <xdr:rowOff>224179</xdr:rowOff>
    </xdr:from>
    <xdr:ext cx="2164080" cy="223074"/>
    <xdr:sp macro="" textlink="Sheet2!$E$33">
      <xdr:nvSpPr>
        <xdr:cNvPr id="13" name="TextBox 12"/>
        <xdr:cNvSpPr txBox="1"/>
      </xdr:nvSpPr>
      <xdr:spPr>
        <a:xfrm>
          <a:off x="6766336" y="4773985"/>
          <a:ext cx="2164080" cy="223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19609543-C0A9-4567-B87A-5FBDCE836215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Mexico Capped ETF 2.29%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8</xdr:col>
      <xdr:colOff>324996</xdr:colOff>
      <xdr:row>23</xdr:row>
      <xdr:rowOff>23471</xdr:rowOff>
    </xdr:from>
    <xdr:to>
      <xdr:col>8</xdr:col>
      <xdr:colOff>582139</xdr:colOff>
      <xdr:row>23</xdr:row>
      <xdr:rowOff>207207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30117" y="4804466"/>
          <a:ext cx="257143" cy="183736"/>
        </a:xfrm>
        <a:prstGeom prst="rect">
          <a:avLst/>
        </a:prstGeom>
      </xdr:spPr>
    </xdr:pic>
    <xdr:clientData/>
  </xdr:twoCellAnchor>
  <xdr:oneCellAnchor>
    <xdr:from>
      <xdr:col>10</xdr:col>
      <xdr:colOff>49067</xdr:colOff>
      <xdr:row>26</xdr:row>
      <xdr:rowOff>17218</xdr:rowOff>
    </xdr:from>
    <xdr:ext cx="2164080" cy="223074"/>
    <xdr:sp macro="" textlink="Sheet2!$E$34">
      <xdr:nvSpPr>
        <xdr:cNvPr id="16" name="TextBox 15"/>
        <xdr:cNvSpPr txBox="1"/>
      </xdr:nvSpPr>
      <xdr:spPr>
        <a:xfrm>
          <a:off x="7881761" y="5491781"/>
          <a:ext cx="2164080" cy="223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23D92A5-4848-4491-A564-046C9828539E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Global X MSCI Colombia ETF .22%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9</xdr:col>
      <xdr:colOff>649493</xdr:colOff>
      <xdr:row>26</xdr:row>
      <xdr:rowOff>32459</xdr:rowOff>
    </xdr:from>
    <xdr:to>
      <xdr:col>10</xdr:col>
      <xdr:colOff>47607</xdr:colOff>
      <xdr:row>27</xdr:row>
      <xdr:rowOff>2435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68401" y="5507022"/>
          <a:ext cx="250000" cy="201165"/>
        </a:xfrm>
        <a:prstGeom prst="rect">
          <a:avLst/>
        </a:prstGeom>
      </xdr:spPr>
    </xdr:pic>
    <xdr:clientData/>
  </xdr:twoCellAnchor>
  <xdr:oneCellAnchor>
    <xdr:from>
      <xdr:col>10</xdr:col>
      <xdr:colOff>370642</xdr:colOff>
      <xdr:row>28</xdr:row>
      <xdr:rowOff>33736</xdr:rowOff>
    </xdr:from>
    <xdr:ext cx="2164080" cy="236219"/>
    <xdr:sp macro="" textlink="Sheet2!$E$35">
      <xdr:nvSpPr>
        <xdr:cNvPr id="18" name="TextBox 17"/>
        <xdr:cNvSpPr txBox="1"/>
      </xdr:nvSpPr>
      <xdr:spPr>
        <a:xfrm>
          <a:off x="8203336" y="5970678"/>
          <a:ext cx="2164080" cy="2362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E626227B-8117-48C8-8202-E6B46245E571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Brazil Capped ETF 1.95%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10</xdr:col>
      <xdr:colOff>187763</xdr:colOff>
      <xdr:row>28</xdr:row>
      <xdr:rowOff>48975</xdr:rowOff>
    </xdr:from>
    <xdr:to>
      <xdr:col>10</xdr:col>
      <xdr:colOff>423478</xdr:colOff>
      <xdr:row>29</xdr:row>
      <xdr:rowOff>18951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20457" y="5985917"/>
          <a:ext cx="235715" cy="201165"/>
        </a:xfrm>
        <a:prstGeom prst="rect">
          <a:avLst/>
        </a:prstGeom>
      </xdr:spPr>
    </xdr:pic>
    <xdr:clientData/>
  </xdr:twoCellAnchor>
  <xdr:oneCellAnchor>
    <xdr:from>
      <xdr:col>11</xdr:col>
      <xdr:colOff>355402</xdr:colOff>
      <xdr:row>33</xdr:row>
      <xdr:rowOff>56594</xdr:rowOff>
    </xdr:from>
    <xdr:ext cx="1935480" cy="167641"/>
    <xdr:sp macro="" textlink="Sheet2!$E$36">
      <xdr:nvSpPr>
        <xdr:cNvPr id="20" name="TextBox 19"/>
        <xdr:cNvSpPr txBox="1"/>
      </xdr:nvSpPr>
      <xdr:spPr>
        <a:xfrm>
          <a:off x="9001883" y="7149482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490A9DA1-8260-4CC5-B47F-5F61DEB0270A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Global X MSCI Argentina ETF .72%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11</xdr:col>
      <xdr:colOff>151567</xdr:colOff>
      <xdr:row>33</xdr:row>
      <xdr:rowOff>79456</xdr:rowOff>
    </xdr:from>
    <xdr:to>
      <xdr:col>11</xdr:col>
      <xdr:colOff>401567</xdr:colOff>
      <xdr:row>34</xdr:row>
      <xdr:rowOff>42289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98048" y="7172344"/>
          <a:ext cx="250000" cy="194023"/>
        </a:xfrm>
        <a:prstGeom prst="rect">
          <a:avLst/>
        </a:prstGeom>
      </xdr:spPr>
    </xdr:pic>
    <xdr:clientData/>
  </xdr:twoCellAnchor>
  <xdr:oneCellAnchor>
    <xdr:from>
      <xdr:col>10</xdr:col>
      <xdr:colOff>37878</xdr:colOff>
      <xdr:row>29</xdr:row>
      <xdr:rowOff>196417</xdr:rowOff>
    </xdr:from>
    <xdr:ext cx="2240280" cy="182881"/>
    <xdr:sp macro="" textlink="Sheet2!$E$37">
      <xdr:nvSpPr>
        <xdr:cNvPr id="23" name="TextBox 22"/>
        <xdr:cNvSpPr txBox="1"/>
      </xdr:nvSpPr>
      <xdr:spPr>
        <a:xfrm>
          <a:off x="7870572" y="6364548"/>
          <a:ext cx="2240280" cy="1828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E6A10698-7AF3-4702-8B7B-0CD58C144956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All Peru Capped ETF .18%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9</xdr:col>
      <xdr:colOff>645924</xdr:colOff>
      <xdr:row>30</xdr:row>
      <xdr:rowOff>3329</xdr:rowOff>
    </xdr:from>
    <xdr:to>
      <xdr:col>10</xdr:col>
      <xdr:colOff>44038</xdr:colOff>
      <xdr:row>30</xdr:row>
      <xdr:rowOff>204494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64832" y="6402649"/>
          <a:ext cx="250000" cy="201165"/>
        </a:xfrm>
        <a:prstGeom prst="rect">
          <a:avLst/>
        </a:prstGeom>
      </xdr:spPr>
    </xdr:pic>
    <xdr:clientData/>
  </xdr:twoCellAnchor>
  <xdr:oneCellAnchor>
    <xdr:from>
      <xdr:col>10</xdr:col>
      <xdr:colOff>53118</xdr:colOff>
      <xdr:row>31</xdr:row>
      <xdr:rowOff>173557</xdr:rowOff>
    </xdr:from>
    <xdr:ext cx="2240280" cy="182881"/>
    <xdr:sp macro="" textlink="Sheet2!$E$38">
      <xdr:nvSpPr>
        <xdr:cNvPr id="25" name="TextBox 24"/>
        <xdr:cNvSpPr txBox="1"/>
      </xdr:nvSpPr>
      <xdr:spPr>
        <a:xfrm>
          <a:off x="7885812" y="6804067"/>
          <a:ext cx="2240280" cy="1828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9877144A-8312-4227-97F7-9190C3F5217B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Chile Capped ETF .52%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9</xdr:col>
      <xdr:colOff>645924</xdr:colOff>
      <xdr:row>31</xdr:row>
      <xdr:rowOff>226898</xdr:rowOff>
    </xdr:from>
    <xdr:to>
      <xdr:col>10</xdr:col>
      <xdr:colOff>44038</xdr:colOff>
      <xdr:row>32</xdr:row>
      <xdr:rowOff>196874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64832" y="6857408"/>
          <a:ext cx="250000" cy="201165"/>
        </a:xfrm>
        <a:prstGeom prst="rect">
          <a:avLst/>
        </a:prstGeom>
      </xdr:spPr>
    </xdr:pic>
    <xdr:clientData/>
  </xdr:twoCellAnchor>
  <xdr:oneCellAnchor>
    <xdr:from>
      <xdr:col>13</xdr:col>
      <xdr:colOff>236220</xdr:colOff>
      <xdr:row>23</xdr:row>
      <xdr:rowOff>167639</xdr:rowOff>
    </xdr:from>
    <xdr:ext cx="1935480" cy="167641"/>
    <xdr:sp macro="" textlink="Sheet2!$E$44">
      <xdr:nvSpPr>
        <xdr:cNvPr id="27" name="TextBox 26"/>
        <xdr:cNvSpPr txBox="1"/>
      </xdr:nvSpPr>
      <xdr:spPr>
        <a:xfrm>
          <a:off x="8625840" y="4069079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A8945263-EF1B-4864-97F1-3EFDF461DB44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Global X MSCI Nigeria ETF .26%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13</xdr:col>
      <xdr:colOff>7620</xdr:colOff>
      <xdr:row>23</xdr:row>
      <xdr:rowOff>192405</xdr:rowOff>
    </xdr:from>
    <xdr:to>
      <xdr:col>13</xdr:col>
      <xdr:colOff>257620</xdr:colOff>
      <xdr:row>24</xdr:row>
      <xdr:rowOff>92377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89795" y="4850130"/>
          <a:ext cx="250000" cy="128572"/>
        </a:xfrm>
        <a:prstGeom prst="rect">
          <a:avLst/>
        </a:prstGeom>
      </xdr:spPr>
    </xdr:pic>
    <xdr:clientData/>
  </xdr:twoCellAnchor>
  <xdr:oneCellAnchor>
    <xdr:from>
      <xdr:col>13</xdr:col>
      <xdr:colOff>257174</xdr:colOff>
      <xdr:row>20</xdr:row>
      <xdr:rowOff>219074</xdr:rowOff>
    </xdr:from>
    <xdr:ext cx="2143125" cy="190501"/>
    <xdr:sp macro="" textlink="Sheet2!$E$45">
      <xdr:nvSpPr>
        <xdr:cNvPr id="31" name="TextBox 30"/>
        <xdr:cNvSpPr txBox="1"/>
      </xdr:nvSpPr>
      <xdr:spPr>
        <a:xfrm>
          <a:off x="10039349" y="4190999"/>
          <a:ext cx="2143125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477BE1DE-648F-4D4C-ADD8-0B6DF6C58069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Market Vectors Egypt Index ETF -.07%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13</xdr:col>
      <xdr:colOff>22860</xdr:colOff>
      <xdr:row>21</xdr:row>
      <xdr:rowOff>38100</xdr:rowOff>
    </xdr:from>
    <xdr:to>
      <xdr:col>13</xdr:col>
      <xdr:colOff>272860</xdr:colOff>
      <xdr:row>22</xdr:row>
      <xdr:rowOff>8076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12480" y="3589020"/>
          <a:ext cx="250000" cy="164286"/>
        </a:xfrm>
        <a:prstGeom prst="rect">
          <a:avLst/>
        </a:prstGeom>
      </xdr:spPr>
    </xdr:pic>
    <xdr:clientData/>
  </xdr:twoCellAnchor>
  <xdr:oneCellAnchor>
    <xdr:from>
      <xdr:col>14</xdr:col>
      <xdr:colOff>335280</xdr:colOff>
      <xdr:row>31</xdr:row>
      <xdr:rowOff>60960</xdr:rowOff>
    </xdr:from>
    <xdr:ext cx="2026920" cy="158116"/>
    <xdr:sp macro="" textlink="Sheet2!$E$46">
      <xdr:nvSpPr>
        <xdr:cNvPr id="33" name="TextBox 32"/>
        <xdr:cNvSpPr txBox="1"/>
      </xdr:nvSpPr>
      <xdr:spPr>
        <a:xfrm>
          <a:off x="10927080" y="6547485"/>
          <a:ext cx="2026920" cy="158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D94DC2CD-9030-4AA6-AE5B-86EDB4A6F622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South Africa ETF 1.21%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14</xdr:col>
      <xdr:colOff>121920</xdr:colOff>
      <xdr:row>31</xdr:row>
      <xdr:rowOff>47625</xdr:rowOff>
    </xdr:from>
    <xdr:to>
      <xdr:col>14</xdr:col>
      <xdr:colOff>371920</xdr:colOff>
      <xdr:row>32</xdr:row>
      <xdr:rowOff>17601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13720" y="6534150"/>
          <a:ext cx="250000" cy="198576"/>
        </a:xfrm>
        <a:prstGeom prst="rect">
          <a:avLst/>
        </a:prstGeom>
      </xdr:spPr>
    </xdr:pic>
    <xdr:clientData/>
  </xdr:twoCellAnchor>
  <xdr:oneCellAnchor>
    <xdr:from>
      <xdr:col>13</xdr:col>
      <xdr:colOff>3810</xdr:colOff>
      <xdr:row>15</xdr:row>
      <xdr:rowOff>19049</xdr:rowOff>
    </xdr:from>
    <xdr:ext cx="1935480" cy="167641"/>
    <xdr:sp macro="" textlink="Sheet2!$E$48">
      <xdr:nvSpPr>
        <xdr:cNvPr id="35" name="TextBox 34"/>
        <xdr:cNvSpPr txBox="1"/>
      </xdr:nvSpPr>
      <xdr:spPr>
        <a:xfrm>
          <a:off x="8393430" y="2518409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F805FCC8-3DED-4ACA-B4EF-915CC39C3A76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Global X FTSE Greece 20 ETF .13%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12</xdr:col>
      <xdr:colOff>584835</xdr:colOff>
      <xdr:row>15</xdr:row>
      <xdr:rowOff>53340</xdr:rowOff>
    </xdr:from>
    <xdr:to>
      <xdr:col>12</xdr:col>
      <xdr:colOff>836739</xdr:colOff>
      <xdr:row>16</xdr:row>
      <xdr:rowOff>23316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57385" y="2882265"/>
          <a:ext cx="251905" cy="198576"/>
        </a:xfrm>
        <a:prstGeom prst="rect">
          <a:avLst/>
        </a:prstGeom>
      </xdr:spPr>
    </xdr:pic>
    <xdr:clientData/>
  </xdr:twoCellAnchor>
  <xdr:oneCellAnchor>
    <xdr:from>
      <xdr:col>16</xdr:col>
      <xdr:colOff>148590</xdr:colOff>
      <xdr:row>11</xdr:row>
      <xdr:rowOff>15239</xdr:rowOff>
    </xdr:from>
    <xdr:ext cx="1935480" cy="167641"/>
    <xdr:sp macro="" textlink="Sheet2!$E$49">
      <xdr:nvSpPr>
        <xdr:cNvPr id="37" name="TextBox 36"/>
        <xdr:cNvSpPr txBox="1"/>
      </xdr:nvSpPr>
      <xdr:spPr>
        <a:xfrm>
          <a:off x="12359640" y="1929764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30879F13-A63D-432E-B23A-57B902B1DE54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Global X MSCI Norway ETF -.35%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742950</xdr:colOff>
      <xdr:row>11</xdr:row>
      <xdr:rowOff>22860</xdr:rowOff>
    </xdr:from>
    <xdr:to>
      <xdr:col>16</xdr:col>
      <xdr:colOff>125703</xdr:colOff>
      <xdr:row>11</xdr:row>
      <xdr:rowOff>221436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44375" y="1937385"/>
          <a:ext cx="230477" cy="198576"/>
        </a:xfrm>
        <a:prstGeom prst="rect">
          <a:avLst/>
        </a:prstGeom>
      </xdr:spPr>
    </xdr:pic>
    <xdr:clientData/>
  </xdr:twoCellAnchor>
  <xdr:oneCellAnchor>
    <xdr:from>
      <xdr:col>13</xdr:col>
      <xdr:colOff>3810</xdr:colOff>
      <xdr:row>11</xdr:row>
      <xdr:rowOff>3809</xdr:rowOff>
    </xdr:from>
    <xdr:ext cx="2125980" cy="175261"/>
    <xdr:sp macro="" textlink="Sheet2!$E$50">
      <xdr:nvSpPr>
        <xdr:cNvPr id="39" name="TextBox 38"/>
        <xdr:cNvSpPr txBox="1"/>
      </xdr:nvSpPr>
      <xdr:spPr>
        <a:xfrm>
          <a:off x="9785985" y="1918334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885A67E8-0B10-4A2F-8AFE-79805FCD3AD3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Austria ETF .45%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12</xdr:col>
      <xdr:colOff>592455</xdr:colOff>
      <xdr:row>11</xdr:row>
      <xdr:rowOff>30480</xdr:rowOff>
    </xdr:from>
    <xdr:to>
      <xdr:col>12</xdr:col>
      <xdr:colOff>844359</xdr:colOff>
      <xdr:row>12</xdr:row>
      <xdr:rowOff>456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65005" y="1945005"/>
          <a:ext cx="251905" cy="198576"/>
        </a:xfrm>
        <a:prstGeom prst="rect">
          <a:avLst/>
        </a:prstGeom>
      </xdr:spPr>
    </xdr:pic>
    <xdr:clientData/>
  </xdr:twoCellAnchor>
  <xdr:oneCellAnchor>
    <xdr:from>
      <xdr:col>13</xdr:col>
      <xdr:colOff>9525</xdr:colOff>
      <xdr:row>12</xdr:row>
      <xdr:rowOff>15239</xdr:rowOff>
    </xdr:from>
    <xdr:ext cx="2125980" cy="175261"/>
    <xdr:sp macro="" textlink="Sheet2!$E$51">
      <xdr:nvSpPr>
        <xdr:cNvPr id="41" name="TextBox 40"/>
        <xdr:cNvSpPr txBox="1"/>
      </xdr:nvSpPr>
      <xdr:spPr>
        <a:xfrm>
          <a:off x="9791700" y="2158364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EAB7E1AF-ABE4-4D91-9BEB-BF9DA17E8228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Belgium ETF 1.34%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12</xdr:col>
      <xdr:colOff>588645</xdr:colOff>
      <xdr:row>12</xdr:row>
      <xdr:rowOff>38100</xdr:rowOff>
    </xdr:from>
    <xdr:to>
      <xdr:col>12</xdr:col>
      <xdr:colOff>840549</xdr:colOff>
      <xdr:row>13</xdr:row>
      <xdr:rowOff>8076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61195" y="2181225"/>
          <a:ext cx="251905" cy="198576"/>
        </a:xfrm>
        <a:prstGeom prst="rect">
          <a:avLst/>
        </a:prstGeom>
      </xdr:spPr>
    </xdr:pic>
    <xdr:clientData/>
  </xdr:twoCellAnchor>
  <xdr:oneCellAnchor>
    <xdr:from>
      <xdr:col>13</xdr:col>
      <xdr:colOff>3810</xdr:colOff>
      <xdr:row>13</xdr:row>
      <xdr:rowOff>11429</xdr:rowOff>
    </xdr:from>
    <xdr:ext cx="2125980" cy="175261"/>
    <xdr:sp macro="" textlink="Sheet2!$E$52">
      <xdr:nvSpPr>
        <xdr:cNvPr id="43" name="TextBox 42"/>
        <xdr:cNvSpPr txBox="1"/>
      </xdr:nvSpPr>
      <xdr:spPr>
        <a:xfrm>
          <a:off x="8393430" y="216026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FD8B3802-6B20-484E-9BA7-08D678EB5A02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France ETF 1.27%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12</xdr:col>
      <xdr:colOff>584835</xdr:colOff>
      <xdr:row>13</xdr:row>
      <xdr:rowOff>45720</xdr:rowOff>
    </xdr:from>
    <xdr:to>
      <xdr:col>12</xdr:col>
      <xdr:colOff>836739</xdr:colOff>
      <xdr:row>14</xdr:row>
      <xdr:rowOff>15696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57385" y="2417445"/>
          <a:ext cx="251905" cy="198576"/>
        </a:xfrm>
        <a:prstGeom prst="rect">
          <a:avLst/>
        </a:prstGeom>
      </xdr:spPr>
    </xdr:pic>
    <xdr:clientData/>
  </xdr:twoCellAnchor>
  <xdr:oneCellAnchor>
    <xdr:from>
      <xdr:col>13</xdr:col>
      <xdr:colOff>11430</xdr:colOff>
      <xdr:row>14</xdr:row>
      <xdr:rowOff>19049</xdr:rowOff>
    </xdr:from>
    <xdr:ext cx="2125980" cy="175261"/>
    <xdr:sp macro="" textlink="Sheet2!$E$53">
      <xdr:nvSpPr>
        <xdr:cNvPr id="45" name="TextBox 44"/>
        <xdr:cNvSpPr txBox="1"/>
      </xdr:nvSpPr>
      <xdr:spPr>
        <a:xfrm>
          <a:off x="8401050" y="234314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F1BE9B9B-6DEF-4502-AA7A-B8BE2CA15D31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Germany ETF .43%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12</xdr:col>
      <xdr:colOff>584835</xdr:colOff>
      <xdr:row>14</xdr:row>
      <xdr:rowOff>45720</xdr:rowOff>
    </xdr:from>
    <xdr:to>
      <xdr:col>12</xdr:col>
      <xdr:colOff>836739</xdr:colOff>
      <xdr:row>15</xdr:row>
      <xdr:rowOff>1410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57385" y="2646045"/>
          <a:ext cx="251905" cy="184290"/>
        </a:xfrm>
        <a:prstGeom prst="rect">
          <a:avLst/>
        </a:prstGeom>
      </xdr:spPr>
    </xdr:pic>
    <xdr:clientData/>
  </xdr:twoCellAnchor>
  <xdr:oneCellAnchor>
    <xdr:from>
      <xdr:col>13</xdr:col>
      <xdr:colOff>11430</xdr:colOff>
      <xdr:row>16</xdr:row>
      <xdr:rowOff>22859</xdr:rowOff>
    </xdr:from>
    <xdr:ext cx="2125980" cy="175261"/>
    <xdr:sp macro="" textlink="Sheet2!$E$54">
      <xdr:nvSpPr>
        <xdr:cNvPr id="59" name="TextBox 58"/>
        <xdr:cNvSpPr txBox="1"/>
      </xdr:nvSpPr>
      <xdr:spPr>
        <a:xfrm>
          <a:off x="8401050" y="269747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30A4DBDD-63EC-4DC7-AB54-AE8C3557DEF5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Ireland Capped ETF .43%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12</xdr:col>
      <xdr:colOff>588645</xdr:colOff>
      <xdr:row>16</xdr:row>
      <xdr:rowOff>76200</xdr:rowOff>
    </xdr:from>
    <xdr:to>
      <xdr:col>12</xdr:col>
      <xdr:colOff>840549</xdr:colOff>
      <xdr:row>17</xdr:row>
      <xdr:rowOff>10462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61195" y="3133725"/>
          <a:ext cx="251905" cy="162862"/>
        </a:xfrm>
        <a:prstGeom prst="rect">
          <a:avLst/>
        </a:prstGeom>
      </xdr:spPr>
    </xdr:pic>
    <xdr:clientData/>
  </xdr:twoCellAnchor>
  <xdr:oneCellAnchor>
    <xdr:from>
      <xdr:col>13</xdr:col>
      <xdr:colOff>7620</xdr:colOff>
      <xdr:row>17</xdr:row>
      <xdr:rowOff>22859</xdr:rowOff>
    </xdr:from>
    <xdr:ext cx="2125980" cy="175261"/>
    <xdr:sp macro="" textlink="Sheet2!$E$55">
      <xdr:nvSpPr>
        <xdr:cNvPr id="61" name="TextBox 60"/>
        <xdr:cNvSpPr txBox="1"/>
      </xdr:nvSpPr>
      <xdr:spPr>
        <a:xfrm>
          <a:off x="8397240" y="287273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AFC75930-054B-421A-A656-066223272088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Italy Capped ETF 1.83%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12</xdr:col>
      <xdr:colOff>588645</xdr:colOff>
      <xdr:row>17</xdr:row>
      <xdr:rowOff>53340</xdr:rowOff>
    </xdr:from>
    <xdr:to>
      <xdr:col>12</xdr:col>
      <xdr:colOff>840549</xdr:colOff>
      <xdr:row>18</xdr:row>
      <xdr:rowOff>23316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61195" y="3339465"/>
          <a:ext cx="251905" cy="198576"/>
        </a:xfrm>
        <a:prstGeom prst="rect">
          <a:avLst/>
        </a:prstGeom>
      </xdr:spPr>
    </xdr:pic>
    <xdr:clientData/>
  </xdr:twoCellAnchor>
  <xdr:oneCellAnchor>
    <xdr:from>
      <xdr:col>13</xdr:col>
      <xdr:colOff>11430</xdr:colOff>
      <xdr:row>18</xdr:row>
      <xdr:rowOff>30479</xdr:rowOff>
    </xdr:from>
    <xdr:ext cx="2125980" cy="175261"/>
    <xdr:sp macro="" textlink="Sheet2!$E$56">
      <xdr:nvSpPr>
        <xdr:cNvPr id="63" name="TextBox 62"/>
        <xdr:cNvSpPr txBox="1"/>
      </xdr:nvSpPr>
      <xdr:spPr>
        <a:xfrm>
          <a:off x="8401050" y="305561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068CB1EF-C9BB-4AE5-BD5C-F41FF518FD06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Netherlands ETF 1.09%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12</xdr:col>
      <xdr:colOff>584835</xdr:colOff>
      <xdr:row>18</xdr:row>
      <xdr:rowOff>60960</xdr:rowOff>
    </xdr:from>
    <xdr:to>
      <xdr:col>12</xdr:col>
      <xdr:colOff>836739</xdr:colOff>
      <xdr:row>19</xdr:row>
      <xdr:rowOff>30936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57385" y="3575685"/>
          <a:ext cx="251905" cy="198576"/>
        </a:xfrm>
        <a:prstGeom prst="rect">
          <a:avLst/>
        </a:prstGeom>
      </xdr:spPr>
    </xdr:pic>
    <xdr:clientData/>
  </xdr:twoCellAnchor>
  <xdr:oneCellAnchor>
    <xdr:from>
      <xdr:col>16</xdr:col>
      <xdr:colOff>167640</xdr:colOff>
      <xdr:row>11</xdr:row>
      <xdr:rowOff>217169</xdr:rowOff>
    </xdr:from>
    <xdr:ext cx="2125980" cy="175261"/>
    <xdr:sp macro="" textlink="Sheet2!$E$57">
      <xdr:nvSpPr>
        <xdr:cNvPr id="65" name="TextBox 64"/>
        <xdr:cNvSpPr txBox="1"/>
      </xdr:nvSpPr>
      <xdr:spPr>
        <a:xfrm>
          <a:off x="12378690" y="2131694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369B1FF2-A7B7-4E07-AC5C-7A086A48926D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Poland Capped ETF .47%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727710</xdr:colOff>
      <xdr:row>12</xdr:row>
      <xdr:rowOff>26671</xdr:rowOff>
    </xdr:from>
    <xdr:to>
      <xdr:col>16</xdr:col>
      <xdr:colOff>131891</xdr:colOff>
      <xdr:row>12</xdr:row>
      <xdr:rowOff>218104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129135" y="2169796"/>
          <a:ext cx="251905" cy="191433"/>
        </a:xfrm>
        <a:prstGeom prst="rect">
          <a:avLst/>
        </a:prstGeom>
      </xdr:spPr>
    </xdr:pic>
    <xdr:clientData/>
  </xdr:twoCellAnchor>
  <xdr:oneCellAnchor>
    <xdr:from>
      <xdr:col>16</xdr:col>
      <xdr:colOff>167640</xdr:colOff>
      <xdr:row>13</xdr:row>
      <xdr:rowOff>220979</xdr:rowOff>
    </xdr:from>
    <xdr:ext cx="2125980" cy="175261"/>
    <xdr:sp macro="" textlink="Sheet2!$E$58">
      <xdr:nvSpPr>
        <xdr:cNvPr id="67" name="TextBox 66"/>
        <xdr:cNvSpPr txBox="1"/>
      </xdr:nvSpPr>
      <xdr:spPr>
        <a:xfrm>
          <a:off x="12378690" y="2592704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FDEE4023-A935-493C-9691-7CF352BD8214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Russia Capped ETF 1.43%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727710</xdr:colOff>
      <xdr:row>14</xdr:row>
      <xdr:rowOff>26670</xdr:rowOff>
    </xdr:from>
    <xdr:to>
      <xdr:col>16</xdr:col>
      <xdr:colOff>131891</xdr:colOff>
      <xdr:row>15</xdr:row>
      <xdr:rowOff>1128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129135" y="2626995"/>
          <a:ext cx="251905" cy="198576"/>
        </a:xfrm>
        <a:prstGeom prst="rect">
          <a:avLst/>
        </a:prstGeom>
      </xdr:spPr>
    </xdr:pic>
    <xdr:clientData/>
  </xdr:twoCellAnchor>
  <xdr:oneCellAnchor>
    <xdr:from>
      <xdr:col>16</xdr:col>
      <xdr:colOff>167640</xdr:colOff>
      <xdr:row>15</xdr:row>
      <xdr:rowOff>22859</xdr:rowOff>
    </xdr:from>
    <xdr:ext cx="2125980" cy="175261"/>
    <xdr:sp macro="" textlink="Sheet2!$E$59">
      <xdr:nvSpPr>
        <xdr:cNvPr id="69" name="TextBox 68"/>
        <xdr:cNvSpPr txBox="1"/>
      </xdr:nvSpPr>
      <xdr:spPr>
        <a:xfrm>
          <a:off x="10637520" y="252221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4F135A3D-6104-411F-873C-C38BB7F3E727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Spain Capped ETF 1.67%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727710</xdr:colOff>
      <xdr:row>15</xdr:row>
      <xdr:rowOff>57150</xdr:rowOff>
    </xdr:from>
    <xdr:to>
      <xdr:col>16</xdr:col>
      <xdr:colOff>131891</xdr:colOff>
      <xdr:row>16</xdr:row>
      <xdr:rowOff>27126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129135" y="2886075"/>
          <a:ext cx="251905" cy="198576"/>
        </a:xfrm>
        <a:prstGeom prst="rect">
          <a:avLst/>
        </a:prstGeom>
      </xdr:spPr>
    </xdr:pic>
    <xdr:clientData/>
  </xdr:twoCellAnchor>
  <xdr:oneCellAnchor>
    <xdr:from>
      <xdr:col>16</xdr:col>
      <xdr:colOff>171450</xdr:colOff>
      <xdr:row>16</xdr:row>
      <xdr:rowOff>3809</xdr:rowOff>
    </xdr:from>
    <xdr:ext cx="2125980" cy="175261"/>
    <xdr:sp macro="" textlink="Sheet2!$E$60">
      <xdr:nvSpPr>
        <xdr:cNvPr id="71" name="TextBox 70"/>
        <xdr:cNvSpPr txBox="1"/>
      </xdr:nvSpPr>
      <xdr:spPr>
        <a:xfrm>
          <a:off x="10641330" y="267842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F4AA5CE3-3ABA-47AE-A74A-FCF8602D87B2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Sweden ETF .86%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727710</xdr:colOff>
      <xdr:row>16</xdr:row>
      <xdr:rowOff>45721</xdr:rowOff>
    </xdr:from>
    <xdr:to>
      <xdr:col>16</xdr:col>
      <xdr:colOff>131891</xdr:colOff>
      <xdr:row>17</xdr:row>
      <xdr:rowOff>8554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129135" y="3103246"/>
          <a:ext cx="251905" cy="191433"/>
        </a:xfrm>
        <a:prstGeom prst="rect">
          <a:avLst/>
        </a:prstGeom>
      </xdr:spPr>
    </xdr:pic>
    <xdr:clientData/>
  </xdr:twoCellAnchor>
  <xdr:oneCellAnchor>
    <xdr:from>
      <xdr:col>16</xdr:col>
      <xdr:colOff>175260</xdr:colOff>
      <xdr:row>17</xdr:row>
      <xdr:rowOff>3810</xdr:rowOff>
    </xdr:from>
    <xdr:ext cx="2053590" cy="196216"/>
    <xdr:sp macro="" textlink="Sheet2!$E$61">
      <xdr:nvSpPr>
        <xdr:cNvPr id="73" name="TextBox 72"/>
        <xdr:cNvSpPr txBox="1"/>
      </xdr:nvSpPr>
      <xdr:spPr>
        <a:xfrm>
          <a:off x="12386310" y="3289935"/>
          <a:ext cx="2053590" cy="1962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396CB7D5-E544-4BA8-BDD9-217F60FC4737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Switzerland ETF .64%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781050</xdr:colOff>
      <xdr:row>17</xdr:row>
      <xdr:rowOff>38100</xdr:rowOff>
    </xdr:from>
    <xdr:to>
      <xdr:col>16</xdr:col>
      <xdr:colOff>106659</xdr:colOff>
      <xdr:row>18</xdr:row>
      <xdr:rowOff>15218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182475" y="3324225"/>
          <a:ext cx="173333" cy="205718"/>
        </a:xfrm>
        <a:prstGeom prst="rect">
          <a:avLst/>
        </a:prstGeom>
      </xdr:spPr>
    </xdr:pic>
    <xdr:clientData/>
  </xdr:twoCellAnchor>
  <xdr:oneCellAnchor>
    <xdr:from>
      <xdr:col>16</xdr:col>
      <xdr:colOff>171450</xdr:colOff>
      <xdr:row>18</xdr:row>
      <xdr:rowOff>32384</xdr:rowOff>
    </xdr:from>
    <xdr:ext cx="2125980" cy="175261"/>
    <xdr:sp macro="" textlink="Sheet2!$E$62">
      <xdr:nvSpPr>
        <xdr:cNvPr id="75" name="TextBox 74"/>
        <xdr:cNvSpPr txBox="1"/>
      </xdr:nvSpPr>
      <xdr:spPr>
        <a:xfrm>
          <a:off x="12382500" y="354710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1F2D28F5-BB4F-4C52-AFEB-41658981496F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Turkey ETF .68%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739140</xdr:colOff>
      <xdr:row>18</xdr:row>
      <xdr:rowOff>38100</xdr:rowOff>
    </xdr:from>
    <xdr:to>
      <xdr:col>16</xdr:col>
      <xdr:colOff>143321</xdr:colOff>
      <xdr:row>19</xdr:row>
      <xdr:rowOff>8076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140565" y="3552825"/>
          <a:ext cx="251905" cy="198576"/>
        </a:xfrm>
        <a:prstGeom prst="rect">
          <a:avLst/>
        </a:prstGeom>
      </xdr:spPr>
    </xdr:pic>
    <xdr:clientData/>
  </xdr:twoCellAnchor>
  <xdr:oneCellAnchor>
    <xdr:from>
      <xdr:col>16</xdr:col>
      <xdr:colOff>175260</xdr:colOff>
      <xdr:row>18</xdr:row>
      <xdr:rowOff>220979</xdr:rowOff>
    </xdr:from>
    <xdr:ext cx="2263140" cy="160021"/>
    <xdr:sp macro="" textlink="Sheet2!$E$63">
      <xdr:nvSpPr>
        <xdr:cNvPr id="106" name="TextBox 105"/>
        <xdr:cNvSpPr txBox="1"/>
      </xdr:nvSpPr>
      <xdr:spPr>
        <a:xfrm>
          <a:off x="12386310" y="3735704"/>
          <a:ext cx="2263140" cy="1600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ECBE9C4D-2D64-4E08-AF6C-6F1B8E06C92C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United Kingdom ETF -.19%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739140</xdr:colOff>
      <xdr:row>19</xdr:row>
      <xdr:rowOff>34290</xdr:rowOff>
    </xdr:from>
    <xdr:to>
      <xdr:col>16</xdr:col>
      <xdr:colOff>143321</xdr:colOff>
      <xdr:row>19</xdr:row>
      <xdr:rowOff>162862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140565" y="3777615"/>
          <a:ext cx="251905" cy="128572"/>
        </a:xfrm>
        <a:prstGeom prst="rect">
          <a:avLst/>
        </a:prstGeom>
      </xdr:spPr>
    </xdr:pic>
    <xdr:clientData/>
  </xdr:twoCellAnchor>
  <xdr:oneCellAnchor>
    <xdr:from>
      <xdr:col>16</xdr:col>
      <xdr:colOff>154305</xdr:colOff>
      <xdr:row>12</xdr:row>
      <xdr:rowOff>207644</xdr:rowOff>
    </xdr:from>
    <xdr:ext cx="2125980" cy="175261"/>
    <xdr:sp macro="" textlink="Sheet2!$E$64">
      <xdr:nvSpPr>
        <xdr:cNvPr id="109" name="TextBox 108"/>
        <xdr:cNvSpPr txBox="1"/>
      </xdr:nvSpPr>
      <xdr:spPr>
        <a:xfrm>
          <a:off x="12365355" y="2350769"/>
          <a:ext cx="2125980" cy="175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558CEBF9-0E33-4094-9F32-A9DC27CB3A40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Global X FTSE Portugal 20 ETF -.11%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727710</xdr:colOff>
      <xdr:row>13</xdr:row>
      <xdr:rowOff>22860</xdr:rowOff>
    </xdr:from>
    <xdr:to>
      <xdr:col>16</xdr:col>
      <xdr:colOff>131891</xdr:colOff>
      <xdr:row>13</xdr:row>
      <xdr:rowOff>221436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129135" y="2394585"/>
          <a:ext cx="251905" cy="198576"/>
        </a:xfrm>
        <a:prstGeom prst="rect">
          <a:avLst/>
        </a:prstGeom>
      </xdr:spPr>
    </xdr:pic>
    <xdr:clientData/>
  </xdr:twoCellAnchor>
  <xdr:oneCellAnchor>
    <xdr:from>
      <xdr:col>16</xdr:col>
      <xdr:colOff>52526</xdr:colOff>
      <xdr:row>22</xdr:row>
      <xdr:rowOff>49049</xdr:rowOff>
    </xdr:from>
    <xdr:ext cx="1455420" cy="228601"/>
    <xdr:sp macro="" textlink="Sheet2!$E$9">
      <xdr:nvSpPr>
        <xdr:cNvPr id="111" name="TextBox 110"/>
        <xdr:cNvSpPr txBox="1"/>
      </xdr:nvSpPr>
      <xdr:spPr>
        <a:xfrm>
          <a:off x="12767939" y="4598855"/>
          <a:ext cx="1455420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23241DA6-D7A7-448B-9DA7-4A271654906F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India .71%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15</xdr:col>
      <xdr:colOff>668193</xdr:colOff>
      <xdr:row>22</xdr:row>
      <xdr:rowOff>127839</xdr:rowOff>
    </xdr:from>
    <xdr:to>
      <xdr:col>16</xdr:col>
      <xdr:colOff>66306</xdr:colOff>
      <xdr:row>23</xdr:row>
      <xdr:rowOff>60936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569819" y="4677645"/>
          <a:ext cx="250000" cy="164286"/>
        </a:xfrm>
        <a:prstGeom prst="rect">
          <a:avLst/>
        </a:prstGeom>
      </xdr:spPr>
    </xdr:pic>
    <xdr:clientData/>
  </xdr:twoCellAnchor>
  <xdr:oneCellAnchor>
    <xdr:from>
      <xdr:col>18</xdr:col>
      <xdr:colOff>602498</xdr:colOff>
      <xdr:row>30</xdr:row>
      <xdr:rowOff>54450</xdr:rowOff>
    </xdr:from>
    <xdr:ext cx="1935480" cy="167641"/>
    <xdr:sp macro="" textlink="Sheet2!$E$6">
      <xdr:nvSpPr>
        <xdr:cNvPr id="77" name="TextBox 76"/>
        <xdr:cNvSpPr txBox="1"/>
      </xdr:nvSpPr>
      <xdr:spPr>
        <a:xfrm>
          <a:off x="14945483" y="6453770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362C1D20-D4FA-4259-BAD6-0C64810B3EC5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Australia ETF -.55%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oneCellAnchor>
    <xdr:from>
      <xdr:col>18</xdr:col>
      <xdr:colOff>804761</xdr:colOff>
      <xdr:row>15</xdr:row>
      <xdr:rowOff>207885</xdr:rowOff>
    </xdr:from>
    <xdr:ext cx="1645920" cy="182880"/>
    <xdr:sp macro="" textlink="Sheet2!$E$7">
      <xdr:nvSpPr>
        <xdr:cNvPr id="78" name="TextBox 77"/>
        <xdr:cNvSpPr txBox="1"/>
      </xdr:nvSpPr>
      <xdr:spPr>
        <a:xfrm>
          <a:off x="15147746" y="3139366"/>
          <a:ext cx="1645920" cy="182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A0032413-6214-4615-92D5-973EBD355A66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China ETF .27%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18</xdr:col>
      <xdr:colOff>578066</xdr:colOff>
      <xdr:row>16</xdr:row>
      <xdr:rowOff>5271</xdr:rowOff>
    </xdr:from>
    <xdr:to>
      <xdr:col>18</xdr:col>
      <xdr:colOff>846630</xdr:colOff>
      <xdr:row>16</xdr:row>
      <xdr:rowOff>221370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921051" y="3167941"/>
          <a:ext cx="272726" cy="216099"/>
        </a:xfrm>
        <a:prstGeom prst="rect">
          <a:avLst/>
        </a:prstGeom>
      </xdr:spPr>
    </xdr:pic>
    <xdr:clientData/>
  </xdr:twoCellAnchor>
  <xdr:twoCellAnchor editAs="oneCell">
    <xdr:from>
      <xdr:col>18</xdr:col>
      <xdr:colOff>314048</xdr:colOff>
      <xdr:row>30</xdr:row>
      <xdr:rowOff>26707</xdr:rowOff>
    </xdr:from>
    <xdr:to>
      <xdr:col>18</xdr:col>
      <xdr:colOff>618848</xdr:colOff>
      <xdr:row>30</xdr:row>
      <xdr:rowOff>215986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657033" y="6426027"/>
          <a:ext cx="304800" cy="189279"/>
        </a:xfrm>
        <a:prstGeom prst="rect">
          <a:avLst/>
        </a:prstGeom>
      </xdr:spPr>
    </xdr:pic>
    <xdr:clientData/>
  </xdr:twoCellAnchor>
  <xdr:oneCellAnchor>
    <xdr:from>
      <xdr:col>18</xdr:col>
      <xdr:colOff>750569</xdr:colOff>
      <xdr:row>33</xdr:row>
      <xdr:rowOff>28575</xdr:rowOff>
    </xdr:from>
    <xdr:ext cx="2497455" cy="177165"/>
    <xdr:sp macro="" textlink="Sheet2!$E$14">
      <xdr:nvSpPr>
        <xdr:cNvPr id="80" name="TextBox 79"/>
        <xdr:cNvSpPr txBox="1"/>
      </xdr:nvSpPr>
      <xdr:spPr>
        <a:xfrm>
          <a:off x="14580869" y="6972300"/>
          <a:ext cx="2497455" cy="177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B3947AF0-DE01-417D-A2C6-70C877A4A81C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New Zealand Capped ETF -.80%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18</xdr:col>
      <xdr:colOff>459105</xdr:colOff>
      <xdr:row>33</xdr:row>
      <xdr:rowOff>47625</xdr:rowOff>
    </xdr:from>
    <xdr:to>
      <xdr:col>18</xdr:col>
      <xdr:colOff>792438</xdr:colOff>
      <xdr:row>33</xdr:row>
      <xdr:rowOff>219054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289405" y="6991350"/>
          <a:ext cx="333333" cy="171429"/>
        </a:xfrm>
        <a:prstGeom prst="rect">
          <a:avLst/>
        </a:prstGeom>
      </xdr:spPr>
    </xdr:pic>
    <xdr:clientData/>
  </xdr:twoCellAnchor>
  <xdr:twoCellAnchor editAs="oneCell">
    <xdr:from>
      <xdr:col>18</xdr:col>
      <xdr:colOff>583485</xdr:colOff>
      <xdr:row>26</xdr:row>
      <xdr:rowOff>191536</xdr:rowOff>
    </xdr:from>
    <xdr:to>
      <xdr:col>18</xdr:col>
      <xdr:colOff>835390</xdr:colOff>
      <xdr:row>27</xdr:row>
      <xdr:rowOff>161512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926470" y="5666099"/>
          <a:ext cx="256067" cy="201165"/>
        </a:xfrm>
        <a:prstGeom prst="rect">
          <a:avLst/>
        </a:prstGeom>
      </xdr:spPr>
    </xdr:pic>
    <xdr:clientData/>
  </xdr:twoCellAnchor>
  <xdr:oneCellAnchor>
    <xdr:from>
      <xdr:col>19</xdr:col>
      <xdr:colOff>88185</xdr:colOff>
      <xdr:row>26</xdr:row>
      <xdr:rowOff>199156</xdr:rowOff>
    </xdr:from>
    <xdr:ext cx="1935480" cy="167641"/>
    <xdr:sp macro="" textlink="Sheet2!$E$10">
      <xdr:nvSpPr>
        <xdr:cNvPr id="81" name="TextBox 80"/>
        <xdr:cNvSpPr txBox="1"/>
      </xdr:nvSpPr>
      <xdr:spPr>
        <a:xfrm>
          <a:off x="15244957" y="5673719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6EF63E9A-F4BE-4BEC-A2D0-8571071AC06A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Indonesia ETF .49%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oneCellAnchor>
    <xdr:from>
      <xdr:col>18</xdr:col>
      <xdr:colOff>192941</xdr:colOff>
      <xdr:row>24</xdr:row>
      <xdr:rowOff>217059</xdr:rowOff>
    </xdr:from>
    <xdr:ext cx="1935480" cy="167641"/>
    <xdr:sp macro="" textlink="Sheet2!$E$17">
      <xdr:nvSpPr>
        <xdr:cNvPr id="82" name="TextBox 81"/>
        <xdr:cNvSpPr txBox="1"/>
      </xdr:nvSpPr>
      <xdr:spPr>
        <a:xfrm>
          <a:off x="14535926" y="5229243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2CFB982C-330B-4DF0-910A-7F8437CBFA7B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Singapore ETF .18%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oneCellAnchor>
    <xdr:from>
      <xdr:col>18</xdr:col>
      <xdr:colOff>192941</xdr:colOff>
      <xdr:row>23</xdr:row>
      <xdr:rowOff>209439</xdr:rowOff>
    </xdr:from>
    <xdr:ext cx="1935480" cy="167641"/>
    <xdr:sp macro="" textlink="Sheet2!$E$13">
      <xdr:nvSpPr>
        <xdr:cNvPr id="84" name="TextBox 83"/>
        <xdr:cNvSpPr txBox="1"/>
      </xdr:nvSpPr>
      <xdr:spPr>
        <a:xfrm>
          <a:off x="14535926" y="4990434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0EEBBA0E-94AC-42A3-AFE3-B327A36ADDF5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Malaysia ETF .24%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17</xdr:col>
      <xdr:colOff>778127</xdr:colOff>
      <xdr:row>25</xdr:row>
      <xdr:rowOff>8729</xdr:rowOff>
    </xdr:from>
    <xdr:to>
      <xdr:col>18</xdr:col>
      <xdr:colOff>176241</xdr:colOff>
      <xdr:row>25</xdr:row>
      <xdr:rowOff>209895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307326" y="5252103"/>
          <a:ext cx="250000" cy="201166"/>
        </a:xfrm>
        <a:prstGeom prst="rect">
          <a:avLst/>
        </a:prstGeom>
      </xdr:spPr>
    </xdr:pic>
    <xdr:clientData/>
  </xdr:twoCellAnchor>
  <xdr:twoCellAnchor editAs="oneCell">
    <xdr:from>
      <xdr:col>17</xdr:col>
      <xdr:colOff>785747</xdr:colOff>
      <xdr:row>24</xdr:row>
      <xdr:rowOff>8730</xdr:rowOff>
    </xdr:from>
    <xdr:to>
      <xdr:col>18</xdr:col>
      <xdr:colOff>183861</xdr:colOff>
      <xdr:row>24</xdr:row>
      <xdr:rowOff>137302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14946" y="5020914"/>
          <a:ext cx="250000" cy="128572"/>
        </a:xfrm>
        <a:prstGeom prst="rect">
          <a:avLst/>
        </a:prstGeom>
      </xdr:spPr>
    </xdr:pic>
    <xdr:clientData/>
  </xdr:twoCellAnchor>
  <xdr:oneCellAnchor>
    <xdr:from>
      <xdr:col>19</xdr:col>
      <xdr:colOff>272840</xdr:colOff>
      <xdr:row>17</xdr:row>
      <xdr:rowOff>39728</xdr:rowOff>
    </xdr:from>
    <xdr:ext cx="1935480" cy="167641"/>
    <xdr:sp macro="" textlink="Sheet2!$E$12">
      <xdr:nvSpPr>
        <xdr:cNvPr id="85" name="TextBox 84"/>
        <xdr:cNvSpPr txBox="1"/>
      </xdr:nvSpPr>
      <xdr:spPr>
        <a:xfrm>
          <a:off x="15429612" y="3433587"/>
          <a:ext cx="1935480" cy="167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EC7CCF16-F6CA-4D74-A8FD-4241AEA228C2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Japan ETF -.10%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19</xdr:col>
      <xdr:colOff>74720</xdr:colOff>
      <xdr:row>17</xdr:row>
      <xdr:rowOff>54968</xdr:rowOff>
    </xdr:from>
    <xdr:to>
      <xdr:col>19</xdr:col>
      <xdr:colOff>324720</xdr:colOff>
      <xdr:row>18</xdr:row>
      <xdr:rowOff>24943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231492" y="3448827"/>
          <a:ext cx="250000" cy="201165"/>
        </a:xfrm>
        <a:prstGeom prst="rect">
          <a:avLst/>
        </a:prstGeom>
      </xdr:spPr>
    </xdr:pic>
    <xdr:clientData/>
  </xdr:twoCellAnchor>
  <xdr:oneCellAnchor>
    <xdr:from>
      <xdr:col>19</xdr:col>
      <xdr:colOff>6140</xdr:colOff>
      <xdr:row>18</xdr:row>
      <xdr:rowOff>54966</xdr:rowOff>
    </xdr:from>
    <xdr:ext cx="2068830" cy="192405"/>
    <xdr:sp macro="" textlink="Sheet2!$E$18">
      <xdr:nvSpPr>
        <xdr:cNvPr id="86" name="TextBox 85"/>
        <xdr:cNvSpPr txBox="1"/>
      </xdr:nvSpPr>
      <xdr:spPr>
        <a:xfrm>
          <a:off x="15162912" y="3680015"/>
          <a:ext cx="2068830" cy="192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F6DD7661-ED8F-4961-9017-C8EFBF064E18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South Korea ETF -1.08%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18</xdr:col>
      <xdr:colOff>614187</xdr:colOff>
      <xdr:row>18</xdr:row>
      <xdr:rowOff>62587</xdr:rowOff>
    </xdr:from>
    <xdr:to>
      <xdr:col>19</xdr:col>
      <xdr:colOff>12300</xdr:colOff>
      <xdr:row>19</xdr:row>
      <xdr:rowOff>32564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957172" y="3687636"/>
          <a:ext cx="250000" cy="201166"/>
        </a:xfrm>
        <a:prstGeom prst="rect">
          <a:avLst/>
        </a:prstGeom>
      </xdr:spPr>
    </xdr:pic>
    <xdr:clientData/>
  </xdr:twoCellAnchor>
  <xdr:oneCellAnchor>
    <xdr:from>
      <xdr:col>19</xdr:col>
      <xdr:colOff>289560</xdr:colOff>
      <xdr:row>19</xdr:row>
      <xdr:rowOff>30480</xdr:rowOff>
    </xdr:from>
    <xdr:ext cx="1889760" cy="190500"/>
    <xdr:sp macro="" textlink="Sheet2!$E$19">
      <xdr:nvSpPr>
        <xdr:cNvPr id="88" name="TextBox 87"/>
        <xdr:cNvSpPr txBox="1"/>
      </xdr:nvSpPr>
      <xdr:spPr>
        <a:xfrm>
          <a:off x="12839700" y="3230880"/>
          <a:ext cx="188976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D708755F-FF21-426C-8C3F-007645E9061C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Taiwan ETF -.28%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19</xdr:col>
      <xdr:colOff>106680</xdr:colOff>
      <xdr:row>19</xdr:row>
      <xdr:rowOff>30480</xdr:rowOff>
    </xdr:from>
    <xdr:to>
      <xdr:col>19</xdr:col>
      <xdr:colOff>356680</xdr:colOff>
      <xdr:row>20</xdr:row>
      <xdr:rowOff>456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2656820" y="3230880"/>
          <a:ext cx="250000" cy="164286"/>
        </a:xfrm>
        <a:prstGeom prst="rect">
          <a:avLst/>
        </a:prstGeom>
      </xdr:spPr>
    </xdr:pic>
    <xdr:clientData/>
  </xdr:twoCellAnchor>
  <xdr:oneCellAnchor>
    <xdr:from>
      <xdr:col>19</xdr:col>
      <xdr:colOff>304800</xdr:colOff>
      <xdr:row>21</xdr:row>
      <xdr:rowOff>76200</xdr:rowOff>
    </xdr:from>
    <xdr:ext cx="1889760" cy="190500"/>
    <xdr:sp macro="" textlink="Sheet2!$E$16">
      <xdr:nvSpPr>
        <xdr:cNvPr id="90" name="TextBox 89"/>
        <xdr:cNvSpPr txBox="1"/>
      </xdr:nvSpPr>
      <xdr:spPr>
        <a:xfrm>
          <a:off x="12854940" y="3627120"/>
          <a:ext cx="188976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2B022860-D6BC-4CEA-B304-2FB31D7BFC87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Philippines ETF 1.02%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19</xdr:col>
      <xdr:colOff>114300</xdr:colOff>
      <xdr:row>21</xdr:row>
      <xdr:rowOff>114300</xdr:rowOff>
    </xdr:from>
    <xdr:to>
      <xdr:col>19</xdr:col>
      <xdr:colOff>364300</xdr:colOff>
      <xdr:row>22</xdr:row>
      <xdr:rowOff>48562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664440" y="3665220"/>
          <a:ext cx="250000" cy="128572"/>
        </a:xfrm>
        <a:prstGeom prst="rect">
          <a:avLst/>
        </a:prstGeom>
      </xdr:spPr>
    </xdr:pic>
    <xdr:clientData/>
  </xdr:twoCellAnchor>
  <xdr:oneCellAnchor>
    <xdr:from>
      <xdr:col>17</xdr:col>
      <xdr:colOff>411480</xdr:colOff>
      <xdr:row>20</xdr:row>
      <xdr:rowOff>106680</xdr:rowOff>
    </xdr:from>
    <xdr:ext cx="1889760" cy="190500"/>
    <xdr:sp macro="" textlink="Sheet2!$E$20">
      <xdr:nvSpPr>
        <xdr:cNvPr id="92" name="TextBox 91"/>
        <xdr:cNvSpPr txBox="1"/>
      </xdr:nvSpPr>
      <xdr:spPr>
        <a:xfrm>
          <a:off x="11574780" y="3482340"/>
          <a:ext cx="188976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AC576165-AD7C-42E5-9BA8-EB9ABDD665D7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Thailand ETF .01%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17</xdr:col>
      <xdr:colOff>228600</xdr:colOff>
      <xdr:row>20</xdr:row>
      <xdr:rowOff>144780</xdr:rowOff>
    </xdr:from>
    <xdr:to>
      <xdr:col>17</xdr:col>
      <xdr:colOff>478600</xdr:colOff>
      <xdr:row>21</xdr:row>
      <xdr:rowOff>114756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391900" y="3520440"/>
          <a:ext cx="250000" cy="164286"/>
        </a:xfrm>
        <a:prstGeom prst="rect">
          <a:avLst/>
        </a:prstGeom>
      </xdr:spPr>
    </xdr:pic>
    <xdr:clientData/>
  </xdr:twoCellAnchor>
  <xdr:oneCellAnchor>
    <xdr:from>
      <xdr:col>18</xdr:col>
      <xdr:colOff>640080</xdr:colOff>
      <xdr:row>22</xdr:row>
      <xdr:rowOff>60960</xdr:rowOff>
    </xdr:from>
    <xdr:ext cx="1889760" cy="190500"/>
    <xdr:sp macro="" textlink="Sheet2!$E$21">
      <xdr:nvSpPr>
        <xdr:cNvPr id="94" name="TextBox 93"/>
        <xdr:cNvSpPr txBox="1"/>
      </xdr:nvSpPr>
      <xdr:spPr>
        <a:xfrm>
          <a:off x="12496800" y="3787140"/>
          <a:ext cx="188976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F1125BA9-19DB-4F02-A995-15B7C7836720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Market Vectors Vietnam ETF .67%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18</xdr:col>
      <xdr:colOff>472440</xdr:colOff>
      <xdr:row>22</xdr:row>
      <xdr:rowOff>68580</xdr:rowOff>
    </xdr:from>
    <xdr:to>
      <xdr:col>18</xdr:col>
      <xdr:colOff>724345</xdr:colOff>
      <xdr:row>23</xdr:row>
      <xdr:rowOff>38556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2329160" y="3794760"/>
          <a:ext cx="250000" cy="164286"/>
        </a:xfrm>
        <a:prstGeom prst="rect">
          <a:avLst/>
        </a:prstGeom>
      </xdr:spPr>
    </xdr:pic>
    <xdr:clientData/>
  </xdr:twoCellAnchor>
  <xdr:oneCellAnchor>
    <xdr:from>
      <xdr:col>18</xdr:col>
      <xdr:colOff>760095</xdr:colOff>
      <xdr:row>19</xdr:row>
      <xdr:rowOff>215265</xdr:rowOff>
    </xdr:from>
    <xdr:ext cx="1889760" cy="190500"/>
    <xdr:sp macro="" textlink="Sheet2!$E$8">
      <xdr:nvSpPr>
        <xdr:cNvPr id="97" name="TextBox 96"/>
        <xdr:cNvSpPr txBox="1"/>
      </xdr:nvSpPr>
      <xdr:spPr>
        <a:xfrm>
          <a:off x="14590395" y="3958590"/>
          <a:ext cx="188976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842B5DB8-08CA-4541-B312-103B918D25AC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Hong Kong ETF .00%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18</xdr:col>
      <xdr:colOff>518160</xdr:colOff>
      <xdr:row>20</xdr:row>
      <xdr:rowOff>0</xdr:rowOff>
    </xdr:from>
    <xdr:to>
      <xdr:col>18</xdr:col>
      <xdr:colOff>770065</xdr:colOff>
      <xdr:row>20</xdr:row>
      <xdr:rowOff>164286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374880" y="3375660"/>
          <a:ext cx="250000" cy="164286"/>
        </a:xfrm>
        <a:prstGeom prst="rect">
          <a:avLst/>
        </a:prstGeom>
      </xdr:spPr>
    </xdr:pic>
    <xdr:clientData/>
  </xdr:twoCellAnchor>
  <xdr:oneCellAnchor>
    <xdr:from>
      <xdr:col>13</xdr:col>
      <xdr:colOff>209550</xdr:colOff>
      <xdr:row>19</xdr:row>
      <xdr:rowOff>125729</xdr:rowOff>
    </xdr:from>
    <xdr:ext cx="2034540" cy="190501"/>
    <xdr:sp macro="" textlink="Sheet2!$E$11">
      <xdr:nvSpPr>
        <xdr:cNvPr id="99" name="TextBox 98"/>
        <xdr:cNvSpPr txBox="1"/>
      </xdr:nvSpPr>
      <xdr:spPr>
        <a:xfrm>
          <a:off x="8599170" y="3326129"/>
          <a:ext cx="2034540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E33AB388-07EA-4CAD-AE8D-DE56A1C299CA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iShares MSCI Israel Capped ETF .12%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13</xdr:col>
      <xdr:colOff>34290</xdr:colOff>
      <xdr:row>19</xdr:row>
      <xdr:rowOff>144780</xdr:rowOff>
    </xdr:from>
    <xdr:to>
      <xdr:col>13</xdr:col>
      <xdr:colOff>262862</xdr:colOff>
      <xdr:row>20</xdr:row>
      <xdr:rowOff>114756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423910" y="3345180"/>
          <a:ext cx="228572" cy="164286"/>
        </a:xfrm>
        <a:prstGeom prst="rect">
          <a:avLst/>
        </a:prstGeom>
      </xdr:spPr>
    </xdr:pic>
    <xdr:clientData/>
  </xdr:twoCellAnchor>
  <xdr:oneCellAnchor>
    <xdr:from>
      <xdr:col>10</xdr:col>
      <xdr:colOff>444198</xdr:colOff>
      <xdr:row>21</xdr:row>
      <xdr:rowOff>67226</xdr:rowOff>
    </xdr:from>
    <xdr:ext cx="1623060" cy="348813"/>
    <xdr:sp macro="" textlink="Sheet2!$E$31">
      <xdr:nvSpPr>
        <xdr:cNvPr id="12" name="TextBox 11"/>
        <xdr:cNvSpPr txBox="1"/>
      </xdr:nvSpPr>
      <xdr:spPr>
        <a:xfrm>
          <a:off x="8276892" y="4385843"/>
          <a:ext cx="1623060" cy="3488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69F07610-E1B8-4243-BDFD-EE94FC3FD8F8}" type="TxLink">
            <a:rPr lang="en-US" sz="800" b="0" i="0" u="none" strike="noStrike">
              <a:ln>
                <a:noFill/>
              </a:ln>
              <a:solidFill>
                <a:srgbClr val="000000"/>
              </a:solidFill>
              <a:latin typeface="Century Gothic"/>
            </a:rPr>
            <a:pPr/>
            <a:t>Energy Select Sector SPDR -.06%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oneCellAnchor>
    <xdr:from>
      <xdr:col>10</xdr:col>
      <xdr:colOff>503991</xdr:colOff>
      <xdr:row>21</xdr:row>
      <xdr:rowOff>150325</xdr:rowOff>
    </xdr:from>
    <xdr:ext cx="1965111" cy="223074"/>
    <xdr:sp macro="" textlink="Sheet2!$E$31">
      <xdr:nvSpPr>
        <xdr:cNvPr id="98" name="TextBox 97"/>
        <xdr:cNvSpPr txBox="1"/>
      </xdr:nvSpPr>
      <xdr:spPr>
        <a:xfrm>
          <a:off x="8336685" y="4468942"/>
          <a:ext cx="1965111" cy="223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916304EC-4D73-4F16-B441-CAE968560EC4}" type="TxLink">
            <a:rPr lang="en-US" sz="800" b="0" i="0" u="none" strike="noStrike">
              <a:ln>
                <a:noFill/>
              </a:ln>
              <a:solidFill>
                <a:srgbClr val="FFFF00"/>
              </a:solidFill>
              <a:latin typeface="Century Gothic"/>
            </a:rPr>
            <a:pPr/>
            <a:t>Energy Select Sector SPDR -.06%</a:t>
          </a:fld>
          <a:endParaRPr lang="en-US" sz="1100">
            <a:ln>
              <a:noFill/>
            </a:ln>
            <a:solidFill>
              <a:srgbClr val="FFFF00"/>
            </a:solidFill>
          </a:endParaRPr>
        </a:p>
      </xdr:txBody>
    </xdr:sp>
    <xdr:clientData/>
  </xdr:oneCellAnchor>
  <xdr:twoCellAnchor editAs="oneCell">
    <xdr:from>
      <xdr:col>7</xdr:col>
      <xdr:colOff>305171</xdr:colOff>
      <xdr:row>11</xdr:row>
      <xdr:rowOff>129466</xdr:rowOff>
    </xdr:from>
    <xdr:to>
      <xdr:col>8</xdr:col>
      <xdr:colOff>52472</xdr:colOff>
      <xdr:row>12</xdr:row>
      <xdr:rowOff>38472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6506" y="2136189"/>
          <a:ext cx="599187" cy="140196"/>
        </a:xfrm>
        <a:prstGeom prst="rect">
          <a:avLst/>
        </a:prstGeom>
      </xdr:spPr>
    </xdr:pic>
    <xdr:clientData/>
  </xdr:twoCellAnchor>
  <xdr:twoCellAnchor editAs="oneCell">
    <xdr:from>
      <xdr:col>1</xdr:col>
      <xdr:colOff>166457</xdr:colOff>
      <xdr:row>4</xdr:row>
      <xdr:rowOff>110970</xdr:rowOff>
    </xdr:from>
    <xdr:to>
      <xdr:col>1</xdr:col>
      <xdr:colOff>765644</xdr:colOff>
      <xdr:row>5</xdr:row>
      <xdr:rowOff>56967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90" y="758300"/>
          <a:ext cx="599187" cy="140196"/>
        </a:xfrm>
        <a:prstGeom prst="rect">
          <a:avLst/>
        </a:prstGeom>
      </xdr:spPr>
    </xdr:pic>
    <xdr:clientData/>
  </xdr:twoCellAnchor>
  <xdr:twoCellAnchor editAs="oneCell">
    <xdr:from>
      <xdr:col>1</xdr:col>
      <xdr:colOff>602481</xdr:colOff>
      <xdr:row>1</xdr:row>
      <xdr:rowOff>130297</xdr:rowOff>
    </xdr:from>
    <xdr:to>
      <xdr:col>2</xdr:col>
      <xdr:colOff>493657</xdr:colOff>
      <xdr:row>2</xdr:row>
      <xdr:rowOff>109106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156" y="358897"/>
          <a:ext cx="777001" cy="178834"/>
        </a:xfrm>
        <a:prstGeom prst="rect">
          <a:avLst/>
        </a:prstGeom>
      </xdr:spPr>
    </xdr:pic>
    <xdr:clientData/>
  </xdr:twoCellAnchor>
  <xdr:twoCellAnchor editAs="oneCell">
    <xdr:from>
      <xdr:col>20</xdr:col>
      <xdr:colOff>305724</xdr:colOff>
      <xdr:row>1</xdr:row>
      <xdr:rowOff>120218</xdr:rowOff>
    </xdr:from>
    <xdr:to>
      <xdr:col>21</xdr:col>
      <xdr:colOff>232780</xdr:colOff>
      <xdr:row>2</xdr:row>
      <xdr:rowOff>99027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7774" y="348818"/>
          <a:ext cx="774781" cy="178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7"/>
  <sheetViews>
    <sheetView topLeftCell="B1" workbookViewId="0">
      <selection activeCell="B1" sqref="B1"/>
    </sheetView>
  </sheetViews>
  <sheetFormatPr defaultColWidth="8.75" defaultRowHeight="16.5" x14ac:dyDescent="0.3"/>
  <cols>
    <col min="1" max="3" width="8.75" style="13"/>
    <col min="4" max="4" width="32.75" style="13" customWidth="1"/>
    <col min="5" max="5" width="29.375" style="13" customWidth="1"/>
    <col min="6" max="10" width="8.75" style="13"/>
    <col min="11" max="11" width="25.25" style="13" customWidth="1"/>
    <col min="12" max="17" width="8.75" style="13"/>
    <col min="18" max="18" width="12.5" style="13" customWidth="1"/>
    <col min="19" max="19" width="25.75" style="13" customWidth="1"/>
    <col min="20" max="16384" width="8.75" style="13"/>
  </cols>
  <sheetData>
    <row r="2" spans="1:23" x14ac:dyDescent="0.3">
      <c r="O2" s="13" t="s">
        <v>55</v>
      </c>
    </row>
    <row r="3" spans="1:23" x14ac:dyDescent="0.3">
      <c r="C3" s="13" t="s">
        <v>45</v>
      </c>
      <c r="D3" s="13" t="str">
        <f>IFERROR(RTD("cqg.rtd", ,"ContractData",C3, "LongDescription",, "T"),"")</f>
        <v>First Trust Hong Kong AlphaDEX Fund</v>
      </c>
      <c r="E3" s="12" t="str">
        <f t="shared" ref="E3:E21" si="0">IFERROR(D3&amp;" "&amp;TEXT(F3*100,"#.00")&amp;"%","No Quote")</f>
        <v>First Trust Hong Kong AlphaDEX Fund -.09%</v>
      </c>
      <c r="F3" s="14">
        <f>IFERROR(RTD("cqg.rtd", ,"ContractData",C3, "PerCentNetLastTrade",, "T")/100,"")</f>
        <v>-8.5227272727272723E-4</v>
      </c>
      <c r="G3" s="15"/>
      <c r="J3" s="13" t="s">
        <v>45</v>
      </c>
      <c r="K3" s="13" t="str">
        <f>IFERROR(RTD("cqg.rtd", ,"ContractData",J3, "LongDescription",, "T"),"")</f>
        <v>First Trust Hong Kong AlphaDEX Fund</v>
      </c>
      <c r="M3" s="14">
        <f>IFERROR(RTD("cqg.rtd", ,"ContractData",J3, "PerCentNetLastTrade",, "T")/100,0)</f>
        <v>-8.5227272727272723E-4</v>
      </c>
      <c r="N3" s="13">
        <f>IFERROR(RTD("cqg.rtd", ,"ContractData",J3, "T_CVol",, "T"),"")</f>
        <v>800</v>
      </c>
      <c r="O3" s="16">
        <f>RANK(M3,$M$3:$M$51,0)+COUNTIF($M$3:M3,M3)-1</f>
        <v>39</v>
      </c>
      <c r="P3" s="16" t="str">
        <f>J3</f>
        <v>S.FHK</v>
      </c>
      <c r="Q3" s="13">
        <v>1</v>
      </c>
      <c r="R3" s="13" t="str">
        <f t="shared" ref="R3:R34" si="1">VLOOKUP(Q3,$O$3:$P$52,2,)</f>
        <v>S.EWW</v>
      </c>
      <c r="S3" s="13" t="str">
        <f>IFERROR(RTD("cqg.rtd", ,"ContractData",R3, "LongDescription",, "T"),"")</f>
        <v>iShares MSCI Mexico Capped ETF</v>
      </c>
      <c r="T3" s="14">
        <f>IFERROR(RTD("cqg.rtd", ,"ContractData",R3, "PerCentNetLastTrade",, "T")/100,0)</f>
        <v>2.2926933790443541E-2</v>
      </c>
      <c r="U3" s="14">
        <f>IF(T3&gt;0,T3,"")</f>
        <v>2.2926933790443541E-2</v>
      </c>
      <c r="V3" s="14" t="str">
        <f>IF(T3&lt;0,-1*T3,"")</f>
        <v/>
      </c>
      <c r="W3" s="14" t="str">
        <f>IF(V3="","",T3)</f>
        <v/>
      </c>
    </row>
    <row r="4" spans="1:23" x14ac:dyDescent="0.3">
      <c r="E4" s="12"/>
      <c r="F4" s="14"/>
      <c r="G4" s="15"/>
      <c r="J4" s="13" t="s">
        <v>49</v>
      </c>
      <c r="K4" s="13" t="str">
        <f>IFERROR(RTD("cqg.rtd", ,"ContractData",J4, "LongDescription",, "T"),"")</f>
        <v>iShares China Large-Cap ETF</v>
      </c>
      <c r="M4" s="14">
        <f>IFERROR(RTD("cqg.rtd", ,"ContractData",J4, "PerCentNetLastTrade",, "T")/100,0)</f>
        <v>2.3828435266084196E-3</v>
      </c>
      <c r="N4" s="13">
        <f>IFERROR(RTD("cqg.rtd", ,"ContractData",J4, "T_CVol",, "T"),"")</f>
        <v>7346402</v>
      </c>
      <c r="O4" s="16">
        <f>RANK(M4,$M$3:$M$51,0)+COUNTIF($M$3:M4,M4)-1</f>
        <v>26</v>
      </c>
      <c r="P4" s="16" t="str">
        <f t="shared" ref="P4:P51" si="2">J4</f>
        <v>S.FXI</v>
      </c>
      <c r="Q4" s="13">
        <f>Q3+1</f>
        <v>2</v>
      </c>
      <c r="R4" s="13" t="str">
        <f t="shared" si="1"/>
        <v>S.EWZ</v>
      </c>
      <c r="S4" s="13" t="str">
        <f>IFERROR(RTD("cqg.rtd", ,"ContractData",R4, "LongDescription",, "T"),"")</f>
        <v>iShares MSCI Brazil Capped ETF</v>
      </c>
      <c r="T4" s="14">
        <f>IFERROR(RTD("cqg.rtd", ,"ContractData",R4, "PerCentNetLastTrade",, "T")/100,0)</f>
        <v>1.9508284339925172E-2</v>
      </c>
      <c r="U4" s="14">
        <f t="shared" ref="U4:U51" si="3">IF(T4&gt;0,T4,"")</f>
        <v>1.9508284339925172E-2</v>
      </c>
      <c r="V4" s="14" t="str">
        <f t="shared" ref="V4:V20" si="4">IF(T4&lt;0,-1*T4,"")</f>
        <v/>
      </c>
      <c r="W4" s="14" t="str">
        <f t="shared" ref="W4:W20" si="5">IF(V4="","",T4)</f>
        <v/>
      </c>
    </row>
    <row r="5" spans="1:23" x14ac:dyDescent="0.3">
      <c r="C5" s="13" t="s">
        <v>49</v>
      </c>
      <c r="D5" s="13" t="str">
        <f>IFERROR(RTD("cqg.rtd", ,"ContractData",C5, "LongDescription",, "T"),"")</f>
        <v>iShares China Large-Cap ETF</v>
      </c>
      <c r="E5" s="12" t="str">
        <f t="shared" si="0"/>
        <v>iShares China Large-Cap ETF .24%</v>
      </c>
      <c r="F5" s="14">
        <f>IFERROR(RTD("cqg.rtd", ,"ContractData",C5, "PerCentNetLastTrade",, "T")/100,"")</f>
        <v>2.3828435266084196E-3</v>
      </c>
      <c r="G5" s="15"/>
      <c r="J5" s="13" t="s">
        <v>39</v>
      </c>
      <c r="K5" s="13" t="str">
        <f>IFERROR(RTD("cqg.rtd", ,"ContractData",J5, "LongDescription",, "T"),"")</f>
        <v>iShares MSCI Australia ETF</v>
      </c>
      <c r="M5" s="14">
        <f>IFERROR(RTD("cqg.rtd", ,"ContractData",J5, "PerCentNetLastTrade",, "T")/100,0)</f>
        <v>-5.466970387243736E-3</v>
      </c>
      <c r="N5" s="13">
        <f>IFERROR(RTD("cqg.rtd", ,"ContractData",J5, "T_CVol",, "T"),"")</f>
        <v>1280881</v>
      </c>
      <c r="O5" s="16">
        <f>RANK(M5,$M$3:$M$51,0)+COUNTIF($M$3:M5,M5)-1</f>
        <v>47</v>
      </c>
      <c r="P5" s="16" t="str">
        <f t="shared" si="2"/>
        <v>S.EWA</v>
      </c>
      <c r="Q5" s="13">
        <f t="shared" ref="Q5:Q51" si="6">Q4+1</f>
        <v>3</v>
      </c>
      <c r="R5" s="13" t="str">
        <f t="shared" si="1"/>
        <v>S.EWI</v>
      </c>
      <c r="S5" s="13" t="str">
        <f>IFERROR(RTD("cqg.rtd", ,"ContractData",R5, "LongDescription",, "T"),"")</f>
        <v>iShares MSCI Italy Capped ETF</v>
      </c>
      <c r="T5" s="14">
        <f>IFERROR(RTD("cqg.rtd", ,"ContractData",R5, "PerCentNetLastTrade",, "T")/100,0)</f>
        <v>1.8333333333333333E-2</v>
      </c>
      <c r="U5" s="14">
        <f t="shared" si="3"/>
        <v>1.8333333333333333E-2</v>
      </c>
      <c r="V5" s="14" t="str">
        <f t="shared" si="4"/>
        <v/>
      </c>
      <c r="W5" s="14" t="str">
        <f t="shared" si="5"/>
        <v/>
      </c>
    </row>
    <row r="6" spans="1:23" x14ac:dyDescent="0.3">
      <c r="B6" s="13">
        <v>1</v>
      </c>
      <c r="C6" s="13" t="s">
        <v>39</v>
      </c>
      <c r="D6" s="13" t="str">
        <f>IFERROR(RTD("cqg.rtd", ,"ContractData",C6, "LongDescription",, "T"),"")</f>
        <v>iShares MSCI Australia ETF</v>
      </c>
      <c r="E6" s="12" t="str">
        <f t="shared" si="0"/>
        <v>iShares MSCI Australia ETF -.55%</v>
      </c>
      <c r="F6" s="14">
        <f>IFERROR(RTD("cqg.rtd", ,"ContractData",C6, "PerCentNetLastTrade",, "T")/100,"")</f>
        <v>-5.466970387243736E-3</v>
      </c>
      <c r="G6" s="15"/>
      <c r="J6" s="13" t="s">
        <v>50</v>
      </c>
      <c r="K6" s="13" t="str">
        <f>IFERROR(RTD("cqg.rtd", ,"ContractData",J6, "LongDescription",, "T"),"")</f>
        <v>iShares MSCI China ETF</v>
      </c>
      <c r="M6" s="14">
        <f>IFERROR(RTD("cqg.rtd", ,"ContractData",J6, "PerCentNetLastTrade",, "T")/100,0)</f>
        <v>2.6842865992153624E-3</v>
      </c>
      <c r="N6" s="13">
        <f>IFERROR(RTD("cqg.rtd", ,"ContractData",J6, "T_CVol",, "T"),"")</f>
        <v>421426</v>
      </c>
      <c r="O6" s="16">
        <f>RANK(M6,$M$3:$M$51,0)+COUNTIF($M$3:M6,M6)-1</f>
        <v>24</v>
      </c>
      <c r="P6" s="16" t="str">
        <f t="shared" si="2"/>
        <v>S.MCHI</v>
      </c>
      <c r="Q6" s="13">
        <f t="shared" si="6"/>
        <v>4</v>
      </c>
      <c r="R6" s="13" t="str">
        <f t="shared" si="1"/>
        <v>S.EWP</v>
      </c>
      <c r="S6" s="13" t="str">
        <f>IFERROR(RTD("cqg.rtd", ,"ContractData",R6, "LongDescription",, "T"),"")</f>
        <v>iShares MSCI Spain Capped ETF</v>
      </c>
      <c r="T6" s="14">
        <f>IFERROR(RTD("cqg.rtd", ,"ContractData",R6, "PerCentNetLastTrade",, "T")/100,0)</f>
        <v>1.6678752719361856E-2</v>
      </c>
      <c r="U6" s="14">
        <f t="shared" si="3"/>
        <v>1.6678752719361856E-2</v>
      </c>
      <c r="V6" s="14" t="str">
        <f t="shared" si="4"/>
        <v/>
      </c>
      <c r="W6" s="14" t="str">
        <f t="shared" si="5"/>
        <v/>
      </c>
    </row>
    <row r="7" spans="1:23" x14ac:dyDescent="0.3">
      <c r="B7" s="13">
        <v>1</v>
      </c>
      <c r="C7" s="13" t="s">
        <v>50</v>
      </c>
      <c r="D7" s="13" t="str">
        <f>IFERROR(RTD("cqg.rtd", ,"ContractData",C7, "LongDescription",, "T"),"")</f>
        <v>iShares MSCI China ETF</v>
      </c>
      <c r="E7" s="12" t="str">
        <f t="shared" si="0"/>
        <v>iShares MSCI China ETF .27%</v>
      </c>
      <c r="F7" s="14">
        <f>IFERROR(RTD("cqg.rtd", ,"ContractData",C7, "PerCentNetLastTrade",, "T")/100,"")</f>
        <v>2.6842865992153624E-3</v>
      </c>
      <c r="G7" s="15"/>
      <c r="J7" s="13" t="s">
        <v>51</v>
      </c>
      <c r="K7" s="13" t="str">
        <f>IFERROR(RTD("cqg.rtd", ,"ContractData",J7, "LongDescription",, "T"),"")</f>
        <v>iShares MSCI Hong Kong ETF</v>
      </c>
      <c r="M7" s="14">
        <f>IFERROR(RTD("cqg.rtd", ,"ContractData",J7, "PerCentNetLastTrade",, "T")/100,0)</f>
        <v>0</v>
      </c>
      <c r="N7" s="13">
        <f>IFERROR(RTD("cqg.rtd", ,"ContractData",J7, "T_CVol",, "T"),"")</f>
        <v>1143219</v>
      </c>
      <c r="O7" s="16">
        <f>RANK(M7,$M$3:$M$51,0)+COUNTIF($M$3:M7,M7)-1</f>
        <v>34</v>
      </c>
      <c r="P7" s="16" t="str">
        <f t="shared" si="2"/>
        <v>S.EWH</v>
      </c>
      <c r="Q7" s="13">
        <f t="shared" si="6"/>
        <v>5</v>
      </c>
      <c r="R7" s="13" t="str">
        <f t="shared" si="1"/>
        <v>S.ERUS</v>
      </c>
      <c r="S7" s="13" t="str">
        <f>IFERROR(RTD("cqg.rtd", ,"ContractData",R7, "LongDescription",, "T"),"")</f>
        <v>iShares MSCI Russia Capped ETF</v>
      </c>
      <c r="T7" s="14">
        <f>IFERROR(RTD("cqg.rtd", ,"ContractData",R7, "PerCentNetLastTrade",, "T")/100,0)</f>
        <v>1.4308426073131954E-2</v>
      </c>
      <c r="U7" s="14">
        <f t="shared" si="3"/>
        <v>1.4308426073131954E-2</v>
      </c>
      <c r="V7" s="14" t="str">
        <f t="shared" si="4"/>
        <v/>
      </c>
      <c r="W7" s="14" t="str">
        <f t="shared" si="5"/>
        <v/>
      </c>
    </row>
    <row r="8" spans="1:23" x14ac:dyDescent="0.3">
      <c r="A8" s="13" t="s">
        <v>0</v>
      </c>
      <c r="B8" s="13">
        <v>1</v>
      </c>
      <c r="C8" s="13" t="s">
        <v>51</v>
      </c>
      <c r="D8" s="13" t="str">
        <f>IFERROR(RTD("cqg.rtd", ,"ContractData",C8, "LongDescription",, "T"),"")</f>
        <v>iShares MSCI Hong Kong ETF</v>
      </c>
      <c r="E8" s="12" t="str">
        <f t="shared" si="0"/>
        <v>iShares MSCI Hong Kong ETF .00%</v>
      </c>
      <c r="F8" s="14">
        <f>IFERROR(RTD("cqg.rtd", ,"ContractData",C8, "PerCentNetLastTrade",, "T")/100,"")</f>
        <v>0</v>
      </c>
      <c r="G8" s="15"/>
      <c r="J8" s="13" t="s">
        <v>36</v>
      </c>
      <c r="K8" s="13" t="str">
        <f>IFERROR(RTD("cqg.rtd", ,"ContractData",J8, "LongDescription",, "T"),"")</f>
        <v>iShares MSCI India</v>
      </c>
      <c r="M8" s="14">
        <f>IFERROR(RTD("cqg.rtd", ,"ContractData",J8, "PerCentNetLastTrade",, "T")/100,0)</f>
        <v>7.104194857916103E-3</v>
      </c>
      <c r="N8" s="13">
        <f>IFERROR(RTD("cqg.rtd", ,"ContractData",J8, "T_CVol",, "T"),"")</f>
        <v>1559631</v>
      </c>
      <c r="O8" s="16">
        <f>RANK(M8,$M$3:$M$51,0)+COUNTIF($M$3:M8,M8)-1</f>
        <v>13</v>
      </c>
      <c r="P8" s="16" t="str">
        <f t="shared" si="2"/>
        <v>S.INDA</v>
      </c>
      <c r="Q8" s="13">
        <f t="shared" si="6"/>
        <v>6</v>
      </c>
      <c r="R8" s="13" t="str">
        <f t="shared" si="1"/>
        <v>S.EWK</v>
      </c>
      <c r="S8" s="13" t="str">
        <f>IFERROR(RTD("cqg.rtd", ,"ContractData",R8, "LongDescription",, "T"),"")</f>
        <v>iShares MSCI Belgium Capped ETF</v>
      </c>
      <c r="T8" s="14">
        <f>IFERROR(RTD("cqg.rtd", ,"ContractData",R8, "PerCentNetLastTrade",, "T")/100,0)</f>
        <v>1.3430330162283156E-2</v>
      </c>
      <c r="U8" s="14">
        <f t="shared" si="3"/>
        <v>1.3430330162283156E-2</v>
      </c>
      <c r="V8" s="14" t="str">
        <f t="shared" si="4"/>
        <v/>
      </c>
      <c r="W8" s="14" t="str">
        <f t="shared" si="5"/>
        <v/>
      </c>
    </row>
    <row r="9" spans="1:23" x14ac:dyDescent="0.3">
      <c r="B9" s="13">
        <v>1</v>
      </c>
      <c r="C9" s="13" t="s">
        <v>36</v>
      </c>
      <c r="D9" s="13" t="str">
        <f>IFERROR(RTD("cqg.rtd", ,"ContractData",C9, "LongDescription",, "T"),"")</f>
        <v>iShares MSCI India</v>
      </c>
      <c r="E9" s="12" t="str">
        <f t="shared" si="0"/>
        <v>iShares MSCI India .71%</v>
      </c>
      <c r="F9" s="14">
        <f>IFERROR(RTD("cqg.rtd", ,"ContractData",C9, "PerCentNetLastTrade",, "T")/100,"")</f>
        <v>7.104194857916103E-3</v>
      </c>
      <c r="G9" s="15"/>
      <c r="J9" s="13" t="s">
        <v>53</v>
      </c>
      <c r="K9" s="13" t="str">
        <f>IFERROR(RTD("cqg.rtd", ,"ContractData",J9, "LongDescription",, "T"),"")</f>
        <v>iShares MSCI Indonesia ETF</v>
      </c>
      <c r="M9" s="14">
        <f>IFERROR(RTD("cqg.rtd", ,"ContractData",J9, "PerCentNetLastTrade",, "T")/100,0)</f>
        <v>4.9039640375970577E-3</v>
      </c>
      <c r="N9" s="13">
        <f>IFERROR(RTD("cqg.rtd", ,"ContractData",J9, "T_CVol",, "T"),"")</f>
        <v>642173</v>
      </c>
      <c r="O9" s="16">
        <f>RANK(M9,$M$3:$M$51,0)+COUNTIF($M$3:M9,M9)-1</f>
        <v>18</v>
      </c>
      <c r="P9" s="16" t="str">
        <f t="shared" si="2"/>
        <v>S.EIDO</v>
      </c>
      <c r="Q9" s="13">
        <f t="shared" si="6"/>
        <v>7</v>
      </c>
      <c r="R9" s="13" t="str">
        <f t="shared" si="1"/>
        <v>S.EWQ</v>
      </c>
      <c r="S9" s="13" t="str">
        <f>IFERROR(RTD("cqg.rtd", ,"ContractData",R9, "LongDescription",, "T"),"")</f>
        <v>iShares MSCI France ETF</v>
      </c>
      <c r="T9" s="14">
        <f>IFERROR(RTD("cqg.rtd", ,"ContractData",R9, "PerCentNetLastTrade",, "T")/100,0)</f>
        <v>1.2708498808578238E-2</v>
      </c>
      <c r="U9" s="14">
        <f t="shared" si="3"/>
        <v>1.2708498808578238E-2</v>
      </c>
      <c r="V9" s="14" t="str">
        <f t="shared" si="4"/>
        <v/>
      </c>
      <c r="W9" s="14" t="str">
        <f t="shared" si="5"/>
        <v/>
      </c>
    </row>
    <row r="10" spans="1:23" x14ac:dyDescent="0.3">
      <c r="B10" s="13">
        <v>1</v>
      </c>
      <c r="C10" s="13" t="s">
        <v>53</v>
      </c>
      <c r="D10" s="13" t="str">
        <f>IFERROR(RTD("cqg.rtd", ,"ContractData",C10, "LongDescription",, "T"),"")</f>
        <v>iShares MSCI Indonesia ETF</v>
      </c>
      <c r="E10" s="12" t="str">
        <f t="shared" si="0"/>
        <v>iShares MSCI Indonesia ETF .49%</v>
      </c>
      <c r="F10" s="14">
        <f>IFERROR(RTD("cqg.rtd", ,"ContractData",C10, "PerCentNetLastTrade",, "T")/100,"")</f>
        <v>4.9039640375970577E-3</v>
      </c>
      <c r="G10" s="15"/>
      <c r="J10" s="13" t="s">
        <v>52</v>
      </c>
      <c r="K10" s="13" t="str">
        <f>IFERROR(RTD("cqg.rtd", ,"ContractData",J10, "LongDescription",, "T"),"")</f>
        <v>iShares MSCI Israel Capped ETF</v>
      </c>
      <c r="M10" s="14">
        <f>IFERROR(RTD("cqg.rtd", ,"ContractData",J10, "PerCentNetLastTrade",, "T")/100,0)</f>
        <v>1.1888250445809393E-3</v>
      </c>
      <c r="N10" s="13">
        <f>IFERROR(RTD("cqg.rtd", ,"ContractData",J10, "T_CVol",, "T"),"")</f>
        <v>612</v>
      </c>
      <c r="O10" s="16">
        <f>RANK(M10,$M$3:$M$51,0)+COUNTIF($M$3:M10,M10)-1</f>
        <v>32</v>
      </c>
      <c r="P10" s="16" t="str">
        <f t="shared" si="2"/>
        <v>S.EIS</v>
      </c>
      <c r="Q10" s="13">
        <f t="shared" si="6"/>
        <v>8</v>
      </c>
      <c r="R10" s="13" t="str">
        <f t="shared" si="1"/>
        <v>S.US.EZA</v>
      </c>
      <c r="S10" s="13" t="str">
        <f>IFERROR(RTD("cqg.rtd", ,"ContractData",R10, "LongDescription",, "T"),"")</f>
        <v>iShares MSCI South Africa ETF</v>
      </c>
      <c r="T10" s="14">
        <f>IFERROR(RTD("cqg.rtd", ,"ContractData",R10, "PerCentNetLastTrade",, "T")/100,0)</f>
        <v>1.2111352133044106E-2</v>
      </c>
      <c r="U10" s="14">
        <f t="shared" si="3"/>
        <v>1.2111352133044106E-2</v>
      </c>
      <c r="V10" s="14" t="str">
        <f t="shared" si="4"/>
        <v/>
      </c>
      <c r="W10" s="14" t="str">
        <f t="shared" si="5"/>
        <v/>
      </c>
    </row>
    <row r="11" spans="1:23" x14ac:dyDescent="0.3">
      <c r="B11" s="13">
        <v>1</v>
      </c>
      <c r="C11" s="13" t="s">
        <v>52</v>
      </c>
      <c r="D11" s="13" t="str">
        <f>IFERROR(RTD("cqg.rtd", ,"ContractData",C11, "LongDescription",, "T"),"")</f>
        <v>iShares MSCI Israel Capped ETF</v>
      </c>
      <c r="E11" s="12" t="str">
        <f t="shared" si="0"/>
        <v>iShares MSCI Israel Capped ETF .12%</v>
      </c>
      <c r="F11" s="14">
        <f>IFERROR(RTD("cqg.rtd", ,"ContractData",C11, "PerCentNetLastTrade",, "T")/100,"")</f>
        <v>1.1888250445809393E-3</v>
      </c>
      <c r="G11" s="15"/>
      <c r="J11" s="13" t="s">
        <v>48</v>
      </c>
      <c r="K11" s="13" t="str">
        <f>IFERROR(RTD("cqg.rtd", ,"ContractData",J11, "LongDescription",, "T"),"")</f>
        <v>iShares MSCI Japan ETF</v>
      </c>
      <c r="M11" s="14">
        <f>IFERROR(RTD("cqg.rtd", ,"ContractData",J11, "PerCentNetLastTrade",, "T")/100,0)</f>
        <v>-9.7389949357226332E-4</v>
      </c>
      <c r="N11" s="13">
        <f>IFERROR(RTD("cqg.rtd", ,"ContractData",J11, "T_CVol",, "T"),"")</f>
        <v>2721131</v>
      </c>
      <c r="O11" s="16">
        <f>RANK(M11,$M$3:$M$51,0)+COUNTIF($M$3:M11,M11)-1</f>
        <v>40</v>
      </c>
      <c r="P11" s="16" t="str">
        <f t="shared" si="2"/>
        <v>S.EWJ</v>
      </c>
      <c r="Q11" s="13">
        <f t="shared" si="6"/>
        <v>9</v>
      </c>
      <c r="R11" s="13" t="str">
        <f t="shared" si="1"/>
        <v>S.EWN</v>
      </c>
      <c r="S11" s="13" t="str">
        <f>IFERROR(RTD("cqg.rtd", ,"ContractData",R11, "LongDescription",, "T"),"")</f>
        <v>iShares MSCI Netherlands ETF</v>
      </c>
      <c r="T11" s="14">
        <f>IFERROR(RTD("cqg.rtd", ,"ContractData",R11, "PerCentNetLastTrade",, "T")/100,0)</f>
        <v>1.0924697619976588E-2</v>
      </c>
      <c r="U11" s="14">
        <f t="shared" si="3"/>
        <v>1.0924697619976588E-2</v>
      </c>
      <c r="V11" s="14" t="str">
        <f t="shared" si="4"/>
        <v/>
      </c>
      <c r="W11" s="14" t="str">
        <f t="shared" si="5"/>
        <v/>
      </c>
    </row>
    <row r="12" spans="1:23" x14ac:dyDescent="0.3">
      <c r="B12" s="13">
        <v>1</v>
      </c>
      <c r="C12" s="13" t="s">
        <v>48</v>
      </c>
      <c r="D12" s="13" t="str">
        <f>IFERROR(RTD("cqg.rtd", ,"ContractData",C12, "LongDescription",, "T"),"")</f>
        <v>iShares MSCI Japan ETF</v>
      </c>
      <c r="E12" s="12" t="str">
        <f t="shared" si="0"/>
        <v>iShares MSCI Japan ETF -.10%</v>
      </c>
      <c r="F12" s="14">
        <f>IFERROR(RTD("cqg.rtd", ,"ContractData",C12, "PerCentNetLastTrade",, "T")/100,"")</f>
        <v>-9.7389949357226332E-4</v>
      </c>
      <c r="G12" s="15"/>
      <c r="J12" s="13" t="s">
        <v>40</v>
      </c>
      <c r="K12" s="13" t="str">
        <f>IFERROR(RTD("cqg.rtd", ,"ContractData",J12, "LongDescription",, "T"),"")</f>
        <v>iShares MSCI Malaysia ETF</v>
      </c>
      <c r="M12" s="14">
        <f>IFERROR(RTD("cqg.rtd", ,"ContractData",J12, "PerCentNetLastTrade",, "T")/100,0)</f>
        <v>2.3584905660377358E-3</v>
      </c>
      <c r="N12" s="13">
        <f>IFERROR(RTD("cqg.rtd", ,"ContractData",J12, "T_CVol",, "T"),"")</f>
        <v>292551</v>
      </c>
      <c r="O12" s="16">
        <f>RANK(M12,$M$3:$M$51,0)+COUNTIF($M$3:M12,M12)-1</f>
        <v>27</v>
      </c>
      <c r="P12" s="16" t="str">
        <f t="shared" si="2"/>
        <v>S.EWM</v>
      </c>
      <c r="Q12" s="13">
        <f t="shared" si="6"/>
        <v>10</v>
      </c>
      <c r="R12" s="13" t="str">
        <f t="shared" si="1"/>
        <v>S.EPHE</v>
      </c>
      <c r="S12" s="13" t="str">
        <f>IFERROR(RTD("cqg.rtd", ,"ContractData",R12, "LongDescription",, "T"),"")</f>
        <v>iShares MSCI Philippines ETF</v>
      </c>
      <c r="T12" s="14">
        <f>IFERROR(RTD("cqg.rtd", ,"ContractData",R12, "PerCentNetLastTrade",, "T")/100,0)</f>
        <v>1.020714500150105E-2</v>
      </c>
      <c r="U12" s="14">
        <f t="shared" si="3"/>
        <v>1.020714500150105E-2</v>
      </c>
      <c r="V12" s="14" t="str">
        <f t="shared" si="4"/>
        <v/>
      </c>
      <c r="W12" s="14" t="str">
        <f t="shared" si="5"/>
        <v/>
      </c>
    </row>
    <row r="13" spans="1:23" x14ac:dyDescent="0.3">
      <c r="B13" s="13">
        <v>1</v>
      </c>
      <c r="C13" s="13" t="s">
        <v>40</v>
      </c>
      <c r="D13" s="13" t="str">
        <f>IFERROR(RTD("cqg.rtd", ,"ContractData",C13, "LongDescription",, "T"),"")</f>
        <v>iShares MSCI Malaysia ETF</v>
      </c>
      <c r="E13" s="12" t="str">
        <f t="shared" si="0"/>
        <v>iShares MSCI Malaysia ETF .24%</v>
      </c>
      <c r="F13" s="14">
        <f>IFERROR(RTD("cqg.rtd", ,"ContractData",C13, "PerCentNetLastTrade",, "T")/100,"")</f>
        <v>2.3584905660377358E-3</v>
      </c>
      <c r="G13" s="15"/>
      <c r="J13" s="13" t="s">
        <v>46</v>
      </c>
      <c r="K13" s="13" t="str">
        <f>IFERROR(RTD("cqg.rtd", ,"ContractData",J13, "LongDescription",, "T"),"")</f>
        <v>iShares MSCI New Zealand Capped ETF</v>
      </c>
      <c r="M13" s="14">
        <f>IFERROR(RTD("cqg.rtd", ,"ContractData",J13, "PerCentNetLastTrade",, "T")/100,0)</f>
        <v>-8.039725703475999E-3</v>
      </c>
      <c r="N13" s="13">
        <f>IFERROR(RTD("cqg.rtd", ,"ContractData",J13, "T_CVol",, "T"),"")</f>
        <v>149346</v>
      </c>
      <c r="O13" s="16">
        <f>RANK(M13,$M$3:$M$51,0)+COUNTIF($M$3:M13,M13)-1</f>
        <v>48</v>
      </c>
      <c r="P13" s="16" t="str">
        <f t="shared" si="2"/>
        <v>S.ENZL</v>
      </c>
      <c r="Q13" s="13">
        <f t="shared" si="6"/>
        <v>11</v>
      </c>
      <c r="R13" s="13" t="str">
        <f t="shared" si="1"/>
        <v>S.EWD</v>
      </c>
      <c r="S13" s="13" t="str">
        <f>IFERROR(RTD("cqg.rtd", ,"ContractData",R13, "LongDescription",, "T"),"")</f>
        <v>iShares MSCI Sweden ETF</v>
      </c>
      <c r="T13" s="14">
        <f>IFERROR(RTD("cqg.rtd", ,"ContractData",R13, "PerCentNetLastTrade",, "T")/100,0)</f>
        <v>8.5723705901747452E-3</v>
      </c>
      <c r="U13" s="14">
        <f t="shared" si="3"/>
        <v>8.5723705901747452E-3</v>
      </c>
      <c r="V13" s="14" t="str">
        <f t="shared" si="4"/>
        <v/>
      </c>
      <c r="W13" s="14" t="str">
        <f t="shared" si="5"/>
        <v/>
      </c>
    </row>
    <row r="14" spans="1:23" x14ac:dyDescent="0.3">
      <c r="B14" s="13">
        <v>1</v>
      </c>
      <c r="C14" s="13" t="s">
        <v>46</v>
      </c>
      <c r="D14" s="13" t="str">
        <f>IFERROR(RTD("cqg.rtd", ,"ContractData",C14, "LongDescription",, "T"),"")</f>
        <v>iShares MSCI New Zealand Capped ETF</v>
      </c>
      <c r="E14" s="12" t="str">
        <f t="shared" si="0"/>
        <v>iShares MSCI New Zealand Capped ETF -.80%</v>
      </c>
      <c r="F14" s="14">
        <f>IFERROR(RTD("cqg.rtd", ,"ContractData",C14, "PerCentNetLastTrade",, "T")/100,"")</f>
        <v>-8.039725703475999E-3</v>
      </c>
      <c r="G14" s="15"/>
      <c r="J14" s="13" t="s">
        <v>47</v>
      </c>
      <c r="K14" s="13" t="str">
        <f>IFERROR(RTD("cqg.rtd", ,"ContractData",J14, "LongDescription",, "T"),"")</f>
        <v>iShares MSCI Pacific ex Japan ETF</v>
      </c>
      <c r="M14" s="14">
        <f>IFERROR(RTD("cqg.rtd", ,"ContractData",J14, "PerCentNetLastTrade",, "T")/100,0)</f>
        <v>-2.3046784973496199E-3</v>
      </c>
      <c r="N14" s="13">
        <f>IFERROR(RTD("cqg.rtd", ,"ContractData",J14, "T_CVol",, "T"),"")</f>
        <v>246439</v>
      </c>
      <c r="O14" s="16">
        <f>RANK(M14,$M$3:$M$51,0)+COUNTIF($M$3:M14,M14)-1</f>
        <v>43</v>
      </c>
      <c r="P14" s="16" t="str">
        <f t="shared" si="2"/>
        <v>S.EPP</v>
      </c>
      <c r="Q14" s="13">
        <f t="shared" si="6"/>
        <v>12</v>
      </c>
      <c r="R14" s="13" t="str">
        <f t="shared" si="1"/>
        <v>S.ARGT</v>
      </c>
      <c r="S14" s="13" t="str">
        <f>IFERROR(RTD("cqg.rtd", ,"ContractData",R14, "LongDescription",, "T"),"")</f>
        <v>Global X MSCI Argentina ETF</v>
      </c>
      <c r="T14" s="14">
        <f>IFERROR(RTD("cqg.rtd", ,"ContractData",R14, "PerCentNetLastTrade",, "T")/100,0)</f>
        <v>7.1915215745647233E-3</v>
      </c>
      <c r="U14" s="14">
        <f t="shared" si="3"/>
        <v>7.1915215745647233E-3</v>
      </c>
      <c r="V14" s="14" t="str">
        <f t="shared" si="4"/>
        <v/>
      </c>
      <c r="W14" s="14" t="str">
        <f t="shared" si="5"/>
        <v/>
      </c>
    </row>
    <row r="15" spans="1:23" x14ac:dyDescent="0.3">
      <c r="C15" s="13" t="s">
        <v>47</v>
      </c>
      <c r="D15" s="13" t="str">
        <f>IFERROR(RTD("cqg.rtd", ,"ContractData",C15, "LongDescription",, "T"),"")</f>
        <v>iShares MSCI Pacific ex Japan ETF</v>
      </c>
      <c r="E15" s="12" t="str">
        <f t="shared" si="0"/>
        <v>iShares MSCI Pacific ex Japan ETF -.23%</v>
      </c>
      <c r="F15" s="14">
        <f>IFERROR(RTD("cqg.rtd", ,"ContractData",C15, "PerCentNetLastTrade",, "T")/100,"")</f>
        <v>-2.3046784973496199E-3</v>
      </c>
      <c r="G15" s="15"/>
      <c r="J15" s="13" t="s">
        <v>41</v>
      </c>
      <c r="K15" s="13" t="str">
        <f>IFERROR(RTD("cqg.rtd", ,"ContractData",J15, "LongDescription",, "T"),"")</f>
        <v>iShares MSCI Philippines ETF</v>
      </c>
      <c r="M15" s="14">
        <f>IFERROR(RTD("cqg.rtd", ,"ContractData",J15, "PerCentNetLastTrade",, "T")/100,0)</f>
        <v>1.020714500150105E-2</v>
      </c>
      <c r="N15" s="13">
        <f>IFERROR(RTD("cqg.rtd", ,"ContractData",J15, "T_CVol",, "T"),"")</f>
        <v>292015</v>
      </c>
      <c r="O15" s="16">
        <f>RANK(M15,$M$3:$M$51,0)+COUNTIF($M$3:M15,M15)-1</f>
        <v>10</v>
      </c>
      <c r="P15" s="16" t="str">
        <f t="shared" si="2"/>
        <v>S.EPHE</v>
      </c>
      <c r="Q15" s="13">
        <f t="shared" si="6"/>
        <v>13</v>
      </c>
      <c r="R15" s="13" t="str">
        <f t="shared" si="1"/>
        <v>S.INDA</v>
      </c>
      <c r="S15" s="13" t="str">
        <f>IFERROR(RTD("cqg.rtd", ,"ContractData",R15, "LongDescription",, "T"),"")</f>
        <v>iShares MSCI India</v>
      </c>
      <c r="T15" s="14">
        <f>IFERROR(RTD("cqg.rtd", ,"ContractData",R15, "PerCentNetLastTrade",, "T")/100,0)</f>
        <v>7.104194857916103E-3</v>
      </c>
      <c r="U15" s="14">
        <f t="shared" si="3"/>
        <v>7.104194857916103E-3</v>
      </c>
      <c r="V15" s="14" t="str">
        <f t="shared" si="4"/>
        <v/>
      </c>
      <c r="W15" s="14" t="str">
        <f t="shared" si="5"/>
        <v/>
      </c>
    </row>
    <row r="16" spans="1:23" x14ac:dyDescent="0.3">
      <c r="B16" s="13">
        <v>1</v>
      </c>
      <c r="C16" s="13" t="s">
        <v>41</v>
      </c>
      <c r="D16" s="13" t="str">
        <f>IFERROR(RTD("cqg.rtd", ,"ContractData",C16, "LongDescription",, "T"),"")</f>
        <v>iShares MSCI Philippines ETF</v>
      </c>
      <c r="E16" s="12" t="str">
        <f t="shared" si="0"/>
        <v>iShares MSCI Philippines ETF 1.02%</v>
      </c>
      <c r="F16" s="14">
        <f>IFERROR(RTD("cqg.rtd", ,"ContractData",C16, "PerCentNetLastTrade",, "T")/100,"")</f>
        <v>1.020714500150105E-2</v>
      </c>
      <c r="G16" s="15"/>
      <c r="J16" s="13" t="s">
        <v>42</v>
      </c>
      <c r="K16" s="13" t="str">
        <f>IFERROR(RTD("cqg.rtd", ,"ContractData",J16, "LongDescription",, "T"),"")</f>
        <v>iShares MSCI Singapore ETF</v>
      </c>
      <c r="M16" s="14">
        <f>IFERROR(RTD("cqg.rtd", ,"ContractData",J16, "PerCentNetLastTrade",, "T")/100,0)</f>
        <v>1.8083182640144665E-3</v>
      </c>
      <c r="N16" s="13">
        <f>IFERROR(RTD("cqg.rtd", ,"ContractData",J16, "T_CVol",, "T"),"")</f>
        <v>404097</v>
      </c>
      <c r="O16" s="16">
        <f>RANK(M16,$M$3:$M$51,0)+COUNTIF($M$3:M16,M16)-1</f>
        <v>29</v>
      </c>
      <c r="P16" s="16" t="str">
        <f t="shared" si="2"/>
        <v>S.EWS</v>
      </c>
      <c r="Q16" s="13">
        <f t="shared" si="6"/>
        <v>14</v>
      </c>
      <c r="R16" s="13" t="str">
        <f t="shared" si="1"/>
        <v>S.TUR</v>
      </c>
      <c r="S16" s="13" t="str">
        <f>IFERROR(RTD("cqg.rtd", ,"ContractData",R16, "LongDescription",, "T"),"")</f>
        <v>iShares MSCI Turkey ETF</v>
      </c>
      <c r="T16" s="14">
        <f>IFERROR(RTD("cqg.rtd", ,"ContractData",R16, "PerCentNetLastTrade",, "T")/100,0)</f>
        <v>6.8239977253340914E-3</v>
      </c>
      <c r="U16" s="14">
        <f t="shared" si="3"/>
        <v>6.8239977253340914E-3</v>
      </c>
      <c r="V16" s="14" t="str">
        <f t="shared" si="4"/>
        <v/>
      </c>
      <c r="W16" s="14" t="str">
        <f t="shared" si="5"/>
        <v/>
      </c>
    </row>
    <row r="17" spans="1:23" x14ac:dyDescent="0.3">
      <c r="B17" s="13">
        <v>1</v>
      </c>
      <c r="C17" s="13" t="s">
        <v>42</v>
      </c>
      <c r="D17" s="13" t="str">
        <f>IFERROR(RTD("cqg.rtd", ,"ContractData",C17, "LongDescription",, "T"),"")</f>
        <v>iShares MSCI Singapore ETF</v>
      </c>
      <c r="E17" s="12" t="str">
        <f t="shared" si="0"/>
        <v>iShares MSCI Singapore ETF .18%</v>
      </c>
      <c r="F17" s="14">
        <f>IFERROR(RTD("cqg.rtd", ,"ContractData",C17, "PerCentNetLastTrade",, "T")/100,"")</f>
        <v>1.8083182640144665E-3</v>
      </c>
      <c r="G17" s="15"/>
      <c r="J17" s="13" t="s">
        <v>37</v>
      </c>
      <c r="K17" s="13" t="str">
        <f>IFERROR(RTD("cqg.rtd", ,"ContractData",J17, "LongDescription",, "T"),"")</f>
        <v>iShares MSCI South Korea Capped ETF</v>
      </c>
      <c r="M17" s="14">
        <f>IFERROR(RTD("cqg.rtd", ,"ContractData",J17, "PerCentNetLastTrade",, "T")/100,0)</f>
        <v>-1.0832187070151307E-2</v>
      </c>
      <c r="N17" s="13">
        <f>IFERROR(RTD("cqg.rtd", ,"ContractData",J17, "T_CVol",, "T"),"")</f>
        <v>1701700</v>
      </c>
      <c r="O17" s="16">
        <f>RANK(M17,$M$3:$M$51,0)+COUNTIF($M$3:M17,M17)-1</f>
        <v>49</v>
      </c>
      <c r="P17" s="16" t="str">
        <f t="shared" si="2"/>
        <v>S.EWY</v>
      </c>
      <c r="Q17" s="13">
        <f t="shared" si="6"/>
        <v>15</v>
      </c>
      <c r="R17" s="13" t="str">
        <f t="shared" si="1"/>
        <v>S.VNM</v>
      </c>
      <c r="S17" s="13" t="str">
        <f>IFERROR(RTD("cqg.rtd", ,"ContractData",R17, "LongDescription",, "T"),"")</f>
        <v>Market Vectors Vietnam ETF</v>
      </c>
      <c r="T17" s="14">
        <f>IFERROR(RTD("cqg.rtd", ,"ContractData",R17, "PerCentNetLastTrade",, "T")/100,0)</f>
        <v>6.7314884068810765E-3</v>
      </c>
      <c r="U17" s="14">
        <f t="shared" si="3"/>
        <v>6.7314884068810765E-3</v>
      </c>
      <c r="V17" s="14" t="str">
        <f t="shared" si="4"/>
        <v/>
      </c>
      <c r="W17" s="14" t="str">
        <f t="shared" si="5"/>
        <v/>
      </c>
    </row>
    <row r="18" spans="1:23" x14ac:dyDescent="0.3">
      <c r="B18" s="13">
        <v>1</v>
      </c>
      <c r="C18" s="13" t="s">
        <v>37</v>
      </c>
      <c r="D18" s="13" t="s">
        <v>69</v>
      </c>
      <c r="E18" s="12" t="str">
        <f t="shared" si="0"/>
        <v>iShares MSCI South Korea ETF -1.08%</v>
      </c>
      <c r="F18" s="14">
        <f>IFERROR(RTD("cqg.rtd", ,"ContractData",C18, "PerCentNetLastTrade",, "T")/100,"")</f>
        <v>-1.0832187070151307E-2</v>
      </c>
      <c r="G18" s="15"/>
      <c r="J18" s="13" t="s">
        <v>44</v>
      </c>
      <c r="K18" s="13" t="str">
        <f>IFERROR(RTD("cqg.rtd", ,"ContractData",J18, "LongDescription",, "T"),"")</f>
        <v>iShares MSCI Taiwan ETF</v>
      </c>
      <c r="M18" s="14">
        <f>IFERROR(RTD("cqg.rtd", ,"ContractData",J18, "PerCentNetLastTrade",, "T")/100,0)</f>
        <v>-2.8169014084507044E-3</v>
      </c>
      <c r="N18" s="13">
        <f>IFERROR(RTD("cqg.rtd", ,"ContractData",J18, "T_CVol",, "T"),"")</f>
        <v>2005547</v>
      </c>
      <c r="O18" s="16">
        <f>RANK(M18,$M$3:$M$51,0)+COUNTIF($M$3:M18,M18)-1</f>
        <v>44</v>
      </c>
      <c r="P18" s="16" t="str">
        <f t="shared" si="2"/>
        <v>S.EWT</v>
      </c>
      <c r="Q18" s="13">
        <f t="shared" si="6"/>
        <v>16</v>
      </c>
      <c r="R18" s="13" t="str">
        <f t="shared" si="1"/>
        <v>S.EWL</v>
      </c>
      <c r="S18" s="13" t="str">
        <f>IFERROR(RTD("cqg.rtd", ,"ContractData",R18, "LongDescription",, "T"),"")</f>
        <v>iShares MSCI Switzerland Capped ETF</v>
      </c>
      <c r="T18" s="14">
        <f>IFERROR(RTD("cqg.rtd", ,"ContractData",R18, "PerCentNetLastTrade",, "T")/100,0)</f>
        <v>6.3979526551503517E-3</v>
      </c>
      <c r="U18" s="14">
        <f t="shared" si="3"/>
        <v>6.3979526551503517E-3</v>
      </c>
      <c r="V18" s="14" t="str">
        <f t="shared" si="4"/>
        <v/>
      </c>
      <c r="W18" s="14" t="str">
        <f t="shared" si="5"/>
        <v/>
      </c>
    </row>
    <row r="19" spans="1:23" x14ac:dyDescent="0.3">
      <c r="B19" s="13">
        <v>1</v>
      </c>
      <c r="C19" s="13" t="s">
        <v>44</v>
      </c>
      <c r="D19" s="13" t="str">
        <f>IFERROR(RTD("cqg.rtd", ,"ContractData",C19, "LongDescription",, "T"),"")</f>
        <v>iShares MSCI Taiwan ETF</v>
      </c>
      <c r="E19" s="12" t="str">
        <f t="shared" si="0"/>
        <v>iShares MSCI Taiwan ETF -.28%</v>
      </c>
      <c r="F19" s="14">
        <f>IFERROR(RTD("cqg.rtd", ,"ContractData",C19, "PerCentNetLastTrade",, "T")/100,"")</f>
        <v>-2.8169014084507044E-3</v>
      </c>
      <c r="G19" s="15"/>
      <c r="J19" s="13" t="s">
        <v>38</v>
      </c>
      <c r="K19" s="13" t="str">
        <f>IFERROR(RTD("cqg.rtd", ,"ContractData",J19, "LongDescription",, "T"),"")</f>
        <v>iShares MSCI Thailand Capped ETF</v>
      </c>
      <c r="M19" s="14">
        <f>IFERROR(RTD("cqg.rtd", ,"ContractData",J19, "PerCentNetLastTrade",, "T")/100,0)</f>
        <v>1.3250298131707962E-4</v>
      </c>
      <c r="N19" s="13">
        <f>IFERROR(RTD("cqg.rtd", ,"ContractData",J19, "T_CVol",, "T"),"")</f>
        <v>89536</v>
      </c>
      <c r="O19" s="16">
        <f>RANK(M19,$M$3:$M$51,0)+COUNTIF($M$3:M19,M19)-1</f>
        <v>33</v>
      </c>
      <c r="P19" s="16" t="str">
        <f t="shared" si="2"/>
        <v>S.US.THD</v>
      </c>
      <c r="Q19" s="13">
        <f t="shared" si="6"/>
        <v>17</v>
      </c>
      <c r="R19" s="13" t="str">
        <f t="shared" si="1"/>
        <v>S.US.ECH</v>
      </c>
      <c r="S19" s="13" t="str">
        <f>IFERROR(RTD("cqg.rtd", ,"ContractData",R19, "LongDescription",, "T"),"")</f>
        <v>iShares MSCI Chile Capped ETF</v>
      </c>
      <c r="T19" s="14">
        <f>IFERROR(RTD("cqg.rtd", ,"ContractData",R19, "PerCentNetLastTrade",, "T")/100,0)</f>
        <v>5.196733481811433E-3</v>
      </c>
      <c r="U19" s="14">
        <f t="shared" si="3"/>
        <v>5.196733481811433E-3</v>
      </c>
      <c r="V19" s="14" t="str">
        <f t="shared" si="4"/>
        <v/>
      </c>
      <c r="W19" s="14" t="str">
        <f t="shared" si="5"/>
        <v/>
      </c>
    </row>
    <row r="20" spans="1:23" x14ac:dyDescent="0.3">
      <c r="B20" s="13">
        <v>1</v>
      </c>
      <c r="C20" s="13" t="s">
        <v>38</v>
      </c>
      <c r="D20" s="13" t="s">
        <v>73</v>
      </c>
      <c r="E20" s="12" t="str">
        <f t="shared" si="0"/>
        <v>iShares MSCI Thailand ETF .01%</v>
      </c>
      <c r="F20" s="14">
        <f>IFERROR(RTD("cqg.rtd", ,"ContractData",C20, "PerCentNetLastTrade",, "T")/100,"")</f>
        <v>1.3250298131707962E-4</v>
      </c>
      <c r="G20" s="15"/>
      <c r="J20" s="13" t="s">
        <v>43</v>
      </c>
      <c r="K20" s="13" t="str">
        <f>IFERROR(RTD("cqg.rtd", ,"ContractData",J20, "LongDescription",, "T"),"")</f>
        <v>Market Vectors Vietnam ETF</v>
      </c>
      <c r="M20" s="14">
        <f>IFERROR(RTD("cqg.rtd", ,"ContractData",J20, "PerCentNetLastTrade",, "T")/100,0)</f>
        <v>6.7314884068810765E-3</v>
      </c>
      <c r="N20" s="13">
        <f>IFERROR(RTD("cqg.rtd", ,"ContractData",J20, "T_CVol",, "T"),"")</f>
        <v>63298</v>
      </c>
      <c r="O20" s="16">
        <f>RANK(M20,$M$3:$M$51,0)+COUNTIF($M$3:M20,M20)-1</f>
        <v>15</v>
      </c>
      <c r="P20" s="16" t="str">
        <f t="shared" si="2"/>
        <v>S.VNM</v>
      </c>
      <c r="Q20" s="13">
        <f t="shared" si="6"/>
        <v>18</v>
      </c>
      <c r="R20" s="13" t="str">
        <f t="shared" si="1"/>
        <v>S.EIDO</v>
      </c>
      <c r="S20" s="13" t="str">
        <f>IFERROR(RTD("cqg.rtd", ,"ContractData",R20, "LongDescription",, "T"),"")</f>
        <v>iShares MSCI Indonesia ETF</v>
      </c>
      <c r="T20" s="14">
        <f>IFERROR(RTD("cqg.rtd", ,"ContractData",R20, "PerCentNetLastTrade",, "T")/100,0)</f>
        <v>4.9039640375970577E-3</v>
      </c>
      <c r="U20" s="14">
        <f t="shared" si="3"/>
        <v>4.9039640375970577E-3</v>
      </c>
      <c r="V20" s="14" t="str">
        <f t="shared" si="4"/>
        <v/>
      </c>
      <c r="W20" s="14" t="str">
        <f t="shared" si="5"/>
        <v/>
      </c>
    </row>
    <row r="21" spans="1:23" x14ac:dyDescent="0.3">
      <c r="B21" s="13">
        <v>1</v>
      </c>
      <c r="C21" s="13" t="s">
        <v>43</v>
      </c>
      <c r="D21" s="13" t="str">
        <f>IFERROR(RTD("cqg.rtd", ,"ContractData",C21, "LongDescription",, "T"),"")</f>
        <v>Market Vectors Vietnam ETF</v>
      </c>
      <c r="E21" s="12" t="str">
        <f t="shared" si="0"/>
        <v>Market Vectors Vietnam ETF .67%</v>
      </c>
      <c r="F21" s="14">
        <f>IFERROR(RTD("cqg.rtd", ,"ContractData",C21, "PerCentNetLastTrade",, "T")/100,"")</f>
        <v>6.7314884068810765E-3</v>
      </c>
      <c r="G21" s="15"/>
      <c r="J21" s="13" t="s">
        <v>11</v>
      </c>
      <c r="K21" s="13" t="str">
        <f>IFERROR(RTD("cqg.rtd", ,"ContractData",J21, "LongDescription",, "T"),"")</f>
        <v>SPDR S&amp;P 500</v>
      </c>
      <c r="M21" s="14">
        <f>IFERROR(RTD("cqg.rtd", ,"ContractData",J21, "PerCentNetLastTrade",, "T")/100,0)</f>
        <v>-7.9741469761195278E-4</v>
      </c>
      <c r="N21" s="13">
        <f>IFERROR(RTD("cqg.rtd", ,"ContractData",J21, "T_CVol",, "T"),"")</f>
        <v>25499614</v>
      </c>
      <c r="O21" s="16">
        <f>RANK(M21,$M$3:$M$51,0)+COUNTIF($M$3:M21,M21)-1</f>
        <v>38</v>
      </c>
      <c r="P21" s="16" t="str">
        <f t="shared" si="2"/>
        <v>S.SPY</v>
      </c>
      <c r="Q21" s="13">
        <f t="shared" si="6"/>
        <v>19</v>
      </c>
      <c r="R21" s="13" t="str">
        <f t="shared" si="1"/>
        <v>S.EPOL</v>
      </c>
      <c r="S21" s="13" t="str">
        <f>IFERROR(RTD("cqg.rtd", ,"ContractData",R21, "LongDescription",, "T"),"")</f>
        <v>iShares MSCI Poland Capped ETF</v>
      </c>
      <c r="T21" s="14">
        <f>IFERROR(RTD("cqg.rtd", ,"ContractData",R21, "PerCentNetLastTrade",, "T")/100,0)</f>
        <v>4.6685340802987861E-3</v>
      </c>
      <c r="U21" s="14">
        <f t="shared" si="3"/>
        <v>4.6685340802987861E-3</v>
      </c>
      <c r="V21" s="14" t="str">
        <f t="shared" ref="V21:V52" si="7">IF(T21&lt;0,-1*T21,"")</f>
        <v/>
      </c>
      <c r="W21" s="14" t="str">
        <f t="shared" ref="W21:W52" si="8">IF(V21="","",T21)</f>
        <v/>
      </c>
    </row>
    <row r="22" spans="1:23" x14ac:dyDescent="0.3">
      <c r="E22" s="12"/>
      <c r="F22" s="14"/>
      <c r="G22" s="15"/>
      <c r="J22" s="13" t="s">
        <v>12</v>
      </c>
      <c r="K22" s="13" t="str">
        <f>IFERROR(RTD("cqg.rtd", ,"ContractData",J22, "LongDescription",, "T"),"")</f>
        <v>Powershares QQQ Trust</v>
      </c>
      <c r="M22" s="14">
        <f>IFERROR(RTD("cqg.rtd", ,"ContractData",J22, "PerCentNetLastTrade",, "T")/100,0)</f>
        <v>-7.64642911760208E-5</v>
      </c>
      <c r="N22" s="13">
        <f>IFERROR(RTD("cqg.rtd", ,"ContractData",J22, "T_CVol",, "T"),"")</f>
        <v>7139595</v>
      </c>
      <c r="O22" s="16">
        <f>RANK(M22,$M$3:$M$51,0)+COUNTIF($M$3:M22,M22)-1</f>
        <v>35</v>
      </c>
      <c r="P22" s="16" t="str">
        <f t="shared" si="2"/>
        <v>S.QQQ</v>
      </c>
      <c r="Q22" s="13">
        <f t="shared" si="6"/>
        <v>20</v>
      </c>
      <c r="R22" s="13" t="str">
        <f t="shared" si="1"/>
        <v>S.EWO</v>
      </c>
      <c r="S22" s="13" t="str">
        <f>IFERROR(RTD("cqg.rtd", ,"ContractData",R22, "LongDescription",, "T"),"")</f>
        <v>iShares MSCI Austria Capped ETF</v>
      </c>
      <c r="T22" s="14">
        <f>IFERROR(RTD("cqg.rtd", ,"ContractData",R22, "PerCentNetLastTrade",, "T")/100,0)</f>
        <v>4.5274476513865311E-3</v>
      </c>
      <c r="U22" s="14">
        <f t="shared" si="3"/>
        <v>4.5274476513865311E-3</v>
      </c>
      <c r="V22" s="14" t="str">
        <f t="shared" si="7"/>
        <v/>
      </c>
      <c r="W22" s="14" t="str">
        <f t="shared" si="8"/>
        <v/>
      </c>
    </row>
    <row r="23" spans="1:23" x14ac:dyDescent="0.3">
      <c r="F23" s="14"/>
      <c r="J23" s="13" t="s">
        <v>13</v>
      </c>
      <c r="K23" s="13" t="str">
        <f>IFERROR(RTD("cqg.rtd", ,"ContractData",J23, "LongDescription",, "T"),"")</f>
        <v>iShares Russell 2000 ETF</v>
      </c>
      <c r="M23" s="14">
        <f>IFERROR(RTD("cqg.rtd", ,"ContractData",J23, "PerCentNetLastTrade",, "T")/100,0)</f>
        <v>-4.5428324199596193E-3</v>
      </c>
      <c r="N23" s="13">
        <f>IFERROR(RTD("cqg.rtd", ,"ContractData",J23, "T_CVol",, "T"),"")</f>
        <v>14071258</v>
      </c>
      <c r="O23" s="16">
        <f>RANK(M23,$M$3:$M$51,0)+COUNTIF($M$3:M23,M23)-1</f>
        <v>46</v>
      </c>
      <c r="P23" s="16" t="str">
        <f t="shared" si="2"/>
        <v>S.IWM</v>
      </c>
      <c r="Q23" s="13">
        <f t="shared" si="6"/>
        <v>21</v>
      </c>
      <c r="R23" s="13" t="str">
        <f t="shared" si="1"/>
        <v>S.EWG</v>
      </c>
      <c r="S23" s="13" t="str">
        <f>IFERROR(RTD("cqg.rtd", ,"ContractData",R23, "LongDescription",, "T"),"")</f>
        <v>iShares MSCI Germany ETF</v>
      </c>
      <c r="T23" s="14">
        <f>IFERROR(RTD("cqg.rtd", ,"ContractData",R23, "PerCentNetLastTrade",, "T")/100,0)</f>
        <v>4.3227665706051868E-3</v>
      </c>
      <c r="U23" s="14">
        <f t="shared" si="3"/>
        <v>4.3227665706051868E-3</v>
      </c>
      <c r="V23" s="14" t="str">
        <f t="shared" si="7"/>
        <v/>
      </c>
      <c r="W23" s="14" t="str">
        <f t="shared" si="8"/>
        <v/>
      </c>
    </row>
    <row r="24" spans="1:23" x14ac:dyDescent="0.3">
      <c r="F24" s="14"/>
      <c r="J24" s="13" t="s">
        <v>14</v>
      </c>
      <c r="K24" s="13" t="str">
        <f>IFERROR(RTD("cqg.rtd", ,"ContractData",J24, "LongDescription",, "T"),"")</f>
        <v>Energy Select Sector SPDR</v>
      </c>
      <c r="M24" s="14">
        <f>IFERROR(RTD("cqg.rtd", ,"ContractData",J24, "PerCentNetLastTrade",, "T")/100,0)</f>
        <v>-5.5463117027176921E-4</v>
      </c>
      <c r="N24" s="13">
        <f>IFERROR(RTD("cqg.rtd", ,"ContractData",J24, "T_CVol",, "T"),"")</f>
        <v>5544255</v>
      </c>
      <c r="O24" s="16">
        <f>RANK(M24,$M$3:$M$51,0)+COUNTIF($M$3:M24,M24)-1</f>
        <v>36</v>
      </c>
      <c r="P24" s="16" t="str">
        <f t="shared" si="2"/>
        <v>S.XLE</v>
      </c>
      <c r="Q24" s="13">
        <f t="shared" si="6"/>
        <v>22</v>
      </c>
      <c r="R24" s="13" t="str">
        <f t="shared" si="1"/>
        <v>S.EIRL</v>
      </c>
      <c r="S24" s="13" t="str">
        <f>IFERROR(RTD("cqg.rtd", ,"ContractData",R24, "LongDescription",, "T"),"")</f>
        <v>iShares MSCI Ireland Capped ETF</v>
      </c>
      <c r="T24" s="14">
        <f>IFERROR(RTD("cqg.rtd", ,"ContractData",R24, "PerCentNetLastTrade",, "T")/100,0)</f>
        <v>4.3136259832529814E-3</v>
      </c>
      <c r="U24" s="14">
        <f t="shared" si="3"/>
        <v>4.3136259832529814E-3</v>
      </c>
      <c r="V24" s="14" t="str">
        <f t="shared" si="7"/>
        <v/>
      </c>
      <c r="W24" s="14" t="str">
        <f t="shared" si="8"/>
        <v/>
      </c>
    </row>
    <row r="25" spans="1:23" x14ac:dyDescent="0.3">
      <c r="F25" s="14"/>
      <c r="J25" s="13" t="s">
        <v>15</v>
      </c>
      <c r="K25" s="13" t="str">
        <f>IFERROR(RTD("cqg.rtd", ,"ContractData",J25, "LongDescription",, "T"),"")</f>
        <v>iShares MSCI Canada ETF</v>
      </c>
      <c r="M25" s="14">
        <f>IFERROR(RTD("cqg.rtd", ,"ContractData",J25, "PerCentNetLastTrade",, "T")/100,0)</f>
        <v>2.9985007496251877E-3</v>
      </c>
      <c r="N25" s="13">
        <f>IFERROR(RTD("cqg.rtd", ,"ContractData",J25, "T_CVol",, "T"),"")</f>
        <v>615393</v>
      </c>
      <c r="O25" s="16">
        <f>RANK(M25,$M$3:$M$51,0)+COUNTIF($M$3:M25,M25)-1</f>
        <v>23</v>
      </c>
      <c r="P25" s="16" t="str">
        <f t="shared" si="2"/>
        <v>S.EWC</v>
      </c>
      <c r="Q25" s="13">
        <f t="shared" si="6"/>
        <v>23</v>
      </c>
      <c r="R25" s="13" t="str">
        <f t="shared" si="1"/>
        <v>S.EWC</v>
      </c>
      <c r="S25" s="13" t="str">
        <f>IFERROR(RTD("cqg.rtd", ,"ContractData",R25, "LongDescription",, "T"),"")</f>
        <v>iShares MSCI Canada ETF</v>
      </c>
      <c r="T25" s="14">
        <f>IFERROR(RTD("cqg.rtd", ,"ContractData",R25, "PerCentNetLastTrade",, "T")/100,0)</f>
        <v>2.9985007496251877E-3</v>
      </c>
      <c r="U25" s="14">
        <f t="shared" si="3"/>
        <v>2.9985007496251877E-3</v>
      </c>
      <c r="V25" s="14" t="str">
        <f t="shared" si="7"/>
        <v/>
      </c>
      <c r="W25" s="14" t="str">
        <f t="shared" si="8"/>
        <v/>
      </c>
    </row>
    <row r="26" spans="1:23" x14ac:dyDescent="0.3">
      <c r="F26" s="14"/>
      <c r="J26" s="13" t="s">
        <v>16</v>
      </c>
      <c r="K26" s="13" t="str">
        <f>IFERROR(RTD("cqg.rtd", ,"ContractData",J26, "LongDescription",, "T"),"")</f>
        <v>iShares MSCI Mexico Capped ETF</v>
      </c>
      <c r="M26" s="14">
        <f>IFERROR(RTD("cqg.rtd", ,"ContractData",J26, "PerCentNetLastTrade",, "T")/100,0)</f>
        <v>2.2926933790443541E-2</v>
      </c>
      <c r="N26" s="13">
        <f>IFERROR(RTD("cqg.rtd", ,"ContractData",J26, "T_CVol",, "T"),"")</f>
        <v>2815499</v>
      </c>
      <c r="O26" s="16">
        <f>RANK(M26,$M$3:$M$51,0)+COUNTIF($M$3:M26,M26)-1</f>
        <v>1</v>
      </c>
      <c r="P26" s="16" t="str">
        <f t="shared" si="2"/>
        <v>S.EWW</v>
      </c>
      <c r="Q26" s="13">
        <f t="shared" si="6"/>
        <v>24</v>
      </c>
      <c r="R26" s="13" t="str">
        <f t="shared" si="1"/>
        <v>S.MCHI</v>
      </c>
      <c r="S26" s="13" t="str">
        <f>IFERROR(RTD("cqg.rtd", ,"ContractData",R26, "LongDescription",, "T"),"")</f>
        <v>iShares MSCI China ETF</v>
      </c>
      <c r="T26" s="14">
        <f>IFERROR(RTD("cqg.rtd", ,"ContractData",R26, "PerCentNetLastTrade",, "T")/100,0)</f>
        <v>2.6842865992153624E-3</v>
      </c>
      <c r="U26" s="14">
        <f t="shared" si="3"/>
        <v>2.6842865992153624E-3</v>
      </c>
      <c r="V26" s="14" t="str">
        <f t="shared" si="7"/>
        <v/>
      </c>
      <c r="W26" s="14" t="str">
        <f t="shared" si="8"/>
        <v/>
      </c>
    </row>
    <row r="27" spans="1:23" x14ac:dyDescent="0.3">
      <c r="J27" s="13" t="s">
        <v>17</v>
      </c>
      <c r="K27" s="13" t="str">
        <f>IFERROR(RTD("cqg.rtd", ,"ContractData",J27, "LongDescription",, "T"),"")</f>
        <v>Global X MSCI Colombia ETF</v>
      </c>
      <c r="M27" s="14">
        <f>IFERROR(RTD("cqg.rtd", ,"ContractData",J27, "PerCentNetLastTrade",, "T")/100,0)</f>
        <v>2.2271714922049001E-3</v>
      </c>
      <c r="N27" s="13">
        <f>IFERROR(RTD("cqg.rtd", ,"ContractData",J27, "T_CVol",, "T"),"")</f>
        <v>46347</v>
      </c>
      <c r="O27" s="16">
        <f>RANK(M27,$M$3:$M$51,0)+COUNTIF($M$3:M27,M27)-1</f>
        <v>28</v>
      </c>
      <c r="P27" s="16" t="str">
        <f t="shared" si="2"/>
        <v>S.GXG</v>
      </c>
      <c r="Q27" s="13">
        <f t="shared" si="6"/>
        <v>25</v>
      </c>
      <c r="R27" s="13" t="str">
        <f t="shared" si="1"/>
        <v>S.US.NGE</v>
      </c>
      <c r="S27" s="13" t="str">
        <f>IFERROR(RTD("cqg.rtd", ,"ContractData",R27, "LongDescription",, "T"),"")</f>
        <v>Global X MSCI Nigeria ETF</v>
      </c>
      <c r="T27" s="14">
        <f>IFERROR(RTD("cqg.rtd", ,"ContractData",R27, "PerCentNetLastTrade",, "T")/100,0)</f>
        <v>2.617801047120419E-3</v>
      </c>
      <c r="U27" s="14">
        <f t="shared" si="3"/>
        <v>2.617801047120419E-3</v>
      </c>
      <c r="V27" s="14" t="str">
        <f t="shared" si="7"/>
        <v/>
      </c>
      <c r="W27" s="14" t="str">
        <f t="shared" si="8"/>
        <v/>
      </c>
    </row>
    <row r="28" spans="1:23" x14ac:dyDescent="0.3">
      <c r="C28" s="13" t="s">
        <v>11</v>
      </c>
      <c r="D28" s="13" t="str">
        <f>IFERROR(RTD("cqg.rtd", ,"ContractData",C28, "LongDescription",, "T"),"")</f>
        <v>SPDR S&amp;P 500</v>
      </c>
      <c r="E28" s="12" t="str">
        <f t="shared" ref="E28:E38" si="9">IFERROR(D28&amp;" "&amp;TEXT(F28*100,"#.00")&amp;"%","No Quote")</f>
        <v>SPDR S&amp;P 500 -.08%</v>
      </c>
      <c r="F28" s="14">
        <f>IFERROR(RTD("cqg.rtd", ,"ContractData",C28, "PerCentNetLastTrade",, "T")/100,"")</f>
        <v>-7.9741469761195278E-4</v>
      </c>
      <c r="G28" s="15"/>
      <c r="J28" s="13" t="s">
        <v>18</v>
      </c>
      <c r="K28" s="13" t="str">
        <f>IFERROR(RTD("cqg.rtd", ,"ContractData",J28, "LongDescription",, "T"),"")</f>
        <v>iShares MSCI Brazil Capped ETF</v>
      </c>
      <c r="M28" s="14">
        <f>IFERROR(RTD("cqg.rtd", ,"ContractData",J28, "PerCentNetLastTrade",, "T")/100,0)</f>
        <v>1.9508284339925172E-2</v>
      </c>
      <c r="N28" s="13">
        <f>IFERROR(RTD("cqg.rtd", ,"ContractData",J28, "T_CVol",, "T"),"")</f>
        <v>7784393</v>
      </c>
      <c r="O28" s="16">
        <f>RANK(M28,$M$3:$M$51,0)+COUNTIF($M$3:M28,M28)-1</f>
        <v>2</v>
      </c>
      <c r="P28" s="16" t="str">
        <f t="shared" si="2"/>
        <v>S.EWZ</v>
      </c>
      <c r="Q28" s="13">
        <f t="shared" si="6"/>
        <v>26</v>
      </c>
      <c r="R28" s="13" t="str">
        <f t="shared" si="1"/>
        <v>S.FXI</v>
      </c>
      <c r="S28" s="13" t="str">
        <f>IFERROR(RTD("cqg.rtd", ,"ContractData",R28, "LongDescription",, "T"),"")</f>
        <v>iShares China Large-Cap ETF</v>
      </c>
      <c r="T28" s="14">
        <f>IFERROR(RTD("cqg.rtd", ,"ContractData",R28, "PerCentNetLastTrade",, "T")/100,0)</f>
        <v>2.3828435266084196E-3</v>
      </c>
      <c r="U28" s="14">
        <f t="shared" si="3"/>
        <v>2.3828435266084196E-3</v>
      </c>
      <c r="V28" s="14" t="str">
        <f t="shared" si="7"/>
        <v/>
      </c>
      <c r="W28" s="14" t="str">
        <f t="shared" si="8"/>
        <v/>
      </c>
    </row>
    <row r="29" spans="1:23" x14ac:dyDescent="0.3">
      <c r="A29" s="13" t="s">
        <v>1</v>
      </c>
      <c r="C29" s="13" t="s">
        <v>12</v>
      </c>
      <c r="D29" s="13" t="str">
        <f>IFERROR(RTD("cqg.rtd", ,"ContractData",C29, "LongDescription",, "T"),"")</f>
        <v>Powershares QQQ Trust</v>
      </c>
      <c r="E29" s="12" t="str">
        <f t="shared" si="9"/>
        <v>Powershares QQQ Trust -.01%</v>
      </c>
      <c r="F29" s="14">
        <f>IFERROR(RTD("cqg.rtd", ,"ContractData",C29, "PerCentNetLastTrade",, "T")/100,"")</f>
        <v>-7.64642911760208E-5</v>
      </c>
      <c r="G29" s="15"/>
      <c r="J29" s="13" t="s">
        <v>19</v>
      </c>
      <c r="K29" s="13" t="str">
        <f>IFERROR(RTD("cqg.rtd", ,"ContractData",J29, "LongDescription",, "T"),"")</f>
        <v>Global X MSCI Argentina ETF</v>
      </c>
      <c r="M29" s="14">
        <f>IFERROR(RTD("cqg.rtd", ,"ContractData",J29, "PerCentNetLastTrade",, "T")/100,0)</f>
        <v>7.1915215745647233E-3</v>
      </c>
      <c r="N29" s="13">
        <f>IFERROR(RTD("cqg.rtd", ,"ContractData",J29, "T_CVol",, "T"),"")</f>
        <v>401790</v>
      </c>
      <c r="O29" s="16">
        <f>RANK(M29,$M$3:$M$51,0)+COUNTIF($M$3:M29,M29)-1</f>
        <v>12</v>
      </c>
      <c r="P29" s="16" t="str">
        <f t="shared" si="2"/>
        <v>S.ARGT</v>
      </c>
      <c r="Q29" s="13">
        <f t="shared" si="6"/>
        <v>27</v>
      </c>
      <c r="R29" s="13" t="str">
        <f t="shared" si="1"/>
        <v>S.EWM</v>
      </c>
      <c r="S29" s="13" t="str">
        <f>IFERROR(RTD("cqg.rtd", ,"ContractData",R29, "LongDescription",, "T"),"")</f>
        <v>iShares MSCI Malaysia ETF</v>
      </c>
      <c r="T29" s="14">
        <f>IFERROR(RTD("cqg.rtd", ,"ContractData",R29, "PerCentNetLastTrade",, "T")/100,0)</f>
        <v>2.3584905660377358E-3</v>
      </c>
      <c r="U29" s="14">
        <f t="shared" si="3"/>
        <v>2.3584905660377358E-3</v>
      </c>
      <c r="V29" s="14" t="str">
        <f t="shared" si="7"/>
        <v/>
      </c>
      <c r="W29" s="14" t="str">
        <f t="shared" si="8"/>
        <v/>
      </c>
    </row>
    <row r="30" spans="1:23" x14ac:dyDescent="0.3">
      <c r="A30" s="13" t="s">
        <v>2</v>
      </c>
      <c r="C30" s="13" t="s">
        <v>13</v>
      </c>
      <c r="D30" s="13" t="str">
        <f>IFERROR(RTD("cqg.rtd", ,"ContractData",C30, "LongDescription",, "T"),"")</f>
        <v>iShares Russell 2000 ETF</v>
      </c>
      <c r="E30" s="12" t="str">
        <f t="shared" si="9"/>
        <v>iShares Russell 2000 ETF -.45%</v>
      </c>
      <c r="F30" s="14">
        <f>IFERROR(RTD("cqg.rtd", ,"ContractData",C30, "PerCentNetLastTrade",, "T")/100,"")</f>
        <v>-4.5428324199596193E-3</v>
      </c>
      <c r="G30" s="15"/>
      <c r="J30" s="13" t="s">
        <v>4</v>
      </c>
      <c r="K30" s="13" t="str">
        <f>IFERROR(RTD("cqg.rtd", ,"ContractData",J30, "LongDescription",, "T"),"")</f>
        <v>iShares MSCI All Peru Capped ETF</v>
      </c>
      <c r="M30" s="14">
        <f>IFERROR(RTD("cqg.rtd", ,"ContractData",J30, "PerCentNetLastTrade",, "T")/100,0)</f>
        <v>1.7809439002671415E-3</v>
      </c>
      <c r="N30" s="13">
        <f>IFERROR(RTD("cqg.rtd", ,"ContractData",J30, "T_CVol",, "T"),"")</f>
        <v>36228</v>
      </c>
      <c r="O30" s="16">
        <f>RANK(M30,$M$3:$M$51,0)+COUNTIF($M$3:M30,M30)-1</f>
        <v>30</v>
      </c>
      <c r="P30" s="16" t="str">
        <f t="shared" si="2"/>
        <v>S.US.EPU</v>
      </c>
      <c r="Q30" s="13">
        <f t="shared" si="6"/>
        <v>28</v>
      </c>
      <c r="R30" s="13" t="str">
        <f t="shared" si="1"/>
        <v>S.GXG</v>
      </c>
      <c r="S30" s="13" t="str">
        <f>IFERROR(RTD("cqg.rtd", ,"ContractData",R30, "LongDescription",, "T"),"")</f>
        <v>Global X MSCI Colombia ETF</v>
      </c>
      <c r="T30" s="14">
        <f>IFERROR(RTD("cqg.rtd", ,"ContractData",R30, "PerCentNetLastTrade",, "T")/100,0)</f>
        <v>2.2271714922049001E-3</v>
      </c>
      <c r="U30" s="14">
        <f t="shared" si="3"/>
        <v>2.2271714922049001E-3</v>
      </c>
      <c r="V30" s="14" t="str">
        <f t="shared" si="7"/>
        <v/>
      </c>
      <c r="W30" s="14" t="str">
        <f t="shared" si="8"/>
        <v/>
      </c>
    </row>
    <row r="31" spans="1:23" x14ac:dyDescent="0.3">
      <c r="C31" s="13" t="s">
        <v>14</v>
      </c>
      <c r="D31" s="13" t="str">
        <f>IFERROR(RTD("cqg.rtd", ,"ContractData",C31, "LongDescription",, "T"),"")</f>
        <v>Energy Select Sector SPDR</v>
      </c>
      <c r="E31" s="12" t="str">
        <f t="shared" si="9"/>
        <v>Energy Select Sector SPDR -.06%</v>
      </c>
      <c r="F31" s="14">
        <f>IFERROR(RTD("cqg.rtd", ,"ContractData",C31, "PerCentNetLastTrade",, "T")/100,"")</f>
        <v>-5.5463117027176921E-4</v>
      </c>
      <c r="G31" s="15"/>
      <c r="J31" s="13" t="s">
        <v>5</v>
      </c>
      <c r="K31" s="13" t="str">
        <f>IFERROR(RTD("cqg.rtd", ,"ContractData",J31, "LongDescription",, "T"),"")</f>
        <v>iShares MSCI Chile Capped ETF</v>
      </c>
      <c r="M31" s="14">
        <f>IFERROR(RTD("cqg.rtd", ,"ContractData",J31, "PerCentNetLastTrade",, "T")/100,0)</f>
        <v>5.196733481811433E-3</v>
      </c>
      <c r="N31" s="13">
        <f>IFERROR(RTD("cqg.rtd", ,"ContractData",J31, "T_CVol",, "T"),"")</f>
        <v>52585</v>
      </c>
      <c r="O31" s="16">
        <f>RANK(M31,$M$3:$M$51,0)+COUNTIF($M$3:M31,M31)-1</f>
        <v>17</v>
      </c>
      <c r="P31" s="16" t="str">
        <f t="shared" si="2"/>
        <v>S.US.ECH</v>
      </c>
      <c r="Q31" s="13">
        <f t="shared" si="6"/>
        <v>29</v>
      </c>
      <c r="R31" s="13" t="str">
        <f t="shared" si="1"/>
        <v>S.EWS</v>
      </c>
      <c r="S31" s="13" t="str">
        <f>IFERROR(RTD("cqg.rtd", ,"ContractData",R31, "LongDescription",, "T"),"")</f>
        <v>iShares MSCI Singapore ETF</v>
      </c>
      <c r="T31" s="14">
        <f>IFERROR(RTD("cqg.rtd", ,"ContractData",R31, "PerCentNetLastTrade",, "T")/100,0)</f>
        <v>1.8083182640144665E-3</v>
      </c>
      <c r="U31" s="14">
        <f t="shared" si="3"/>
        <v>1.8083182640144665E-3</v>
      </c>
      <c r="V31" s="14" t="str">
        <f t="shared" si="7"/>
        <v/>
      </c>
      <c r="W31" s="14" t="str">
        <f t="shared" si="8"/>
        <v/>
      </c>
    </row>
    <row r="32" spans="1:23" x14ac:dyDescent="0.3">
      <c r="C32" s="13" t="s">
        <v>15</v>
      </c>
      <c r="D32" s="12" t="str">
        <f>IFERROR(RTD("cqg.rtd", ,"ContractData",C32, "LongDescription",, "T"),"")</f>
        <v>iShares MSCI Canada ETF</v>
      </c>
      <c r="E32" s="12" t="str">
        <f t="shared" si="9"/>
        <v>iShares MSCI Canada ETF .30%</v>
      </c>
      <c r="F32" s="14">
        <f>IFERROR(RTD("cqg.rtd", ,"ContractData",C32, "PerCentNetLastTrade",, "T")/100,"")</f>
        <v>2.9985007496251877E-3</v>
      </c>
      <c r="G32" s="15"/>
      <c r="J32" s="13" t="s">
        <v>6</v>
      </c>
      <c r="K32" s="13" t="str">
        <f>IFERROR(RTD("cqg.rtd", ,"ContractData",J32, "LongDescription",, "T"),"")</f>
        <v>Global X MSCI Nigeria ETF</v>
      </c>
      <c r="M32" s="14">
        <f>IFERROR(RTD("cqg.rtd", ,"ContractData",J32, "PerCentNetLastTrade",, "T")/100,0)</f>
        <v>2.617801047120419E-3</v>
      </c>
      <c r="N32" s="13">
        <f>IFERROR(RTD("cqg.rtd", ,"ContractData",J32, "T_CVol",, "T"),"")</f>
        <v>36979</v>
      </c>
      <c r="O32" s="16">
        <f>RANK(M32,$M$3:$M$51,0)+COUNTIF($M$3:M32,M32)-1</f>
        <v>25</v>
      </c>
      <c r="P32" s="16" t="str">
        <f t="shared" si="2"/>
        <v>S.US.NGE</v>
      </c>
      <c r="Q32" s="13">
        <f t="shared" si="6"/>
        <v>30</v>
      </c>
      <c r="R32" s="13" t="str">
        <f t="shared" si="1"/>
        <v>S.US.EPU</v>
      </c>
      <c r="S32" s="13" t="str">
        <f>IFERROR(RTD("cqg.rtd", ,"ContractData",R32, "LongDescription",, "T"),"")</f>
        <v>iShares MSCI All Peru Capped ETF</v>
      </c>
      <c r="T32" s="14">
        <f>IFERROR(RTD("cqg.rtd", ,"ContractData",R32, "PerCentNetLastTrade",, "T")/100,0)</f>
        <v>1.7809439002671415E-3</v>
      </c>
      <c r="U32" s="14">
        <f t="shared" si="3"/>
        <v>1.7809439002671415E-3</v>
      </c>
      <c r="V32" s="14" t="str">
        <f t="shared" si="7"/>
        <v/>
      </c>
      <c r="W32" s="14" t="str">
        <f t="shared" si="8"/>
        <v/>
      </c>
    </row>
    <row r="33" spans="1:23" x14ac:dyDescent="0.3">
      <c r="C33" s="13" t="s">
        <v>16</v>
      </c>
      <c r="D33" s="13" t="str">
        <f>IFERROR(RTD("cqg.rtd", ,"ContractData",C33, "LongDescription",, "T"),"")</f>
        <v>iShares MSCI Mexico Capped ETF</v>
      </c>
      <c r="E33" s="12" t="str">
        <f t="shared" si="9"/>
        <v>iShares MSCI Mexico Capped ETF 2.29%</v>
      </c>
      <c r="F33" s="14">
        <f>IFERROR(RTD("cqg.rtd", ,"ContractData",C33, "PerCentNetLastTrade",, "T")/100,"")</f>
        <v>2.2926933790443541E-2</v>
      </c>
      <c r="G33" s="15"/>
      <c r="J33" s="13" t="s">
        <v>8</v>
      </c>
      <c r="K33" s="13" t="str">
        <f>IFERROR(RTD("cqg.rtd", ,"ContractData",J33, "LongDescription",, "T"),"")</f>
        <v>Market Vectors Egypt Index ETF</v>
      </c>
      <c r="M33" s="14">
        <f>IFERROR(RTD("cqg.rtd", ,"ContractData",J33, "PerCentNetLastTrade",, "T")/100,0)</f>
        <v>-7.0896845090393488E-4</v>
      </c>
      <c r="N33" s="13">
        <f>IFERROR(RTD("cqg.rtd", ,"ContractData",J33, "T_CVol",, "T"),"")</f>
        <v>6312</v>
      </c>
      <c r="O33" s="16">
        <f>RANK(M33,$M$3:$M$51,0)+COUNTIF($M$3:M33,M33)-1</f>
        <v>37</v>
      </c>
      <c r="P33" s="16" t="str">
        <f t="shared" si="2"/>
        <v>S.US.EGPT</v>
      </c>
      <c r="Q33" s="13">
        <f t="shared" si="6"/>
        <v>31</v>
      </c>
      <c r="R33" s="13" t="str">
        <f t="shared" si="1"/>
        <v>S.GREK</v>
      </c>
      <c r="S33" s="13" t="str">
        <f>IFERROR(RTD("cqg.rtd", ,"ContractData",R33, "LongDescription",, "T"),"")</f>
        <v>Global X FTSE Greece 20 ETF</v>
      </c>
      <c r="T33" s="14">
        <f>IFERROR(RTD("cqg.rtd", ,"ContractData",R33, "PerCentNetLastTrade",, "T")/100,0)</f>
        <v>1.2787723785166241E-3</v>
      </c>
      <c r="U33" s="14">
        <f t="shared" si="3"/>
        <v>1.2787723785166241E-3</v>
      </c>
      <c r="V33" s="14" t="str">
        <f t="shared" si="7"/>
        <v/>
      </c>
      <c r="W33" s="14" t="str">
        <f t="shared" si="8"/>
        <v/>
      </c>
    </row>
    <row r="34" spans="1:23" x14ac:dyDescent="0.3">
      <c r="C34" s="13" t="s">
        <v>17</v>
      </c>
      <c r="D34" s="13" t="str">
        <f>IFERROR(RTD("cqg.rtd", ,"ContractData",C34, "LongDescription",, "T"),"")</f>
        <v>Global X MSCI Colombia ETF</v>
      </c>
      <c r="E34" s="12" t="str">
        <f t="shared" si="9"/>
        <v>Global X MSCI Colombia ETF .22%</v>
      </c>
      <c r="F34" s="14">
        <f>IFERROR(RTD("cqg.rtd", ,"ContractData",C34, "PerCentNetLastTrade",, "T")/100,"")</f>
        <v>2.2271714922049001E-3</v>
      </c>
      <c r="G34" s="15"/>
      <c r="J34" s="13" t="s">
        <v>9</v>
      </c>
      <c r="K34" s="13" t="str">
        <f>IFERROR(RTD("cqg.rtd", ,"ContractData",J34, "LongDescription",, "T"),"")</f>
        <v>iShares MSCI South Africa ETF</v>
      </c>
      <c r="M34" s="14">
        <f>IFERROR(RTD("cqg.rtd", ,"ContractData",J34, "PerCentNetLastTrade",, "T")/100,0)</f>
        <v>1.2111352133044106E-2</v>
      </c>
      <c r="N34" s="13">
        <f>IFERROR(RTD("cqg.rtd", ,"ContractData",J34, "T_CVol",, "T"),"")</f>
        <v>229989</v>
      </c>
      <c r="O34" s="16">
        <f>RANK(M34,$M$3:$M$51,0)+COUNTIF($M$3:M34,M34)-1</f>
        <v>8</v>
      </c>
      <c r="P34" s="16" t="str">
        <f t="shared" si="2"/>
        <v>S.US.EZA</v>
      </c>
      <c r="Q34" s="13">
        <f t="shared" si="6"/>
        <v>32</v>
      </c>
      <c r="R34" s="13" t="str">
        <f t="shared" si="1"/>
        <v>S.EIS</v>
      </c>
      <c r="S34" s="13" t="str">
        <f>IFERROR(RTD("cqg.rtd", ,"ContractData",R34, "LongDescription",, "T"),"")</f>
        <v>iShares MSCI Israel Capped ETF</v>
      </c>
      <c r="T34" s="14">
        <f>IFERROR(RTD("cqg.rtd", ,"ContractData",R34, "PerCentNetLastTrade",, "T")/100,0)</f>
        <v>1.1888250445809393E-3</v>
      </c>
      <c r="U34" s="14">
        <f t="shared" si="3"/>
        <v>1.1888250445809393E-3</v>
      </c>
      <c r="V34" s="14" t="str">
        <f t="shared" si="7"/>
        <v/>
      </c>
      <c r="W34" s="14" t="str">
        <f t="shared" si="8"/>
        <v/>
      </c>
    </row>
    <row r="35" spans="1:23" x14ac:dyDescent="0.3">
      <c r="C35" s="13" t="s">
        <v>18</v>
      </c>
      <c r="D35" s="13" t="str">
        <f>IFERROR(RTD("cqg.rtd", ,"ContractData",C35, "LongDescription",, "T"),"")</f>
        <v>iShares MSCI Brazil Capped ETF</v>
      </c>
      <c r="E35" s="12" t="str">
        <f t="shared" si="9"/>
        <v>iShares MSCI Brazil Capped ETF 1.95%</v>
      </c>
      <c r="F35" s="14">
        <f>IFERROR(RTD("cqg.rtd", ,"ContractData",C35, "PerCentNetLastTrade",, "T")/100,"")</f>
        <v>1.9508284339925172E-2</v>
      </c>
      <c r="G35" s="15"/>
      <c r="J35" s="13" t="s">
        <v>24</v>
      </c>
      <c r="K35" s="13" t="str">
        <f>IFERROR(RTD("cqg.rtd", ,"ContractData",J35, "LongDescription",, "T"),"")</f>
        <v>Global X FTSE Greece 20 ETF</v>
      </c>
      <c r="M35" s="14">
        <f>IFERROR(RTD("cqg.rtd", ,"ContractData",J35, "PerCentNetLastTrade",, "T")/100,0)</f>
        <v>1.2787723785166241E-3</v>
      </c>
      <c r="N35" s="13">
        <f>IFERROR(RTD("cqg.rtd", ,"ContractData",J35, "T_CVol",, "T"),"")</f>
        <v>164119</v>
      </c>
      <c r="O35" s="16">
        <f>RANK(M35,$M$3:$M$51,0)+COUNTIF($M$3:M35,M35)-1</f>
        <v>31</v>
      </c>
      <c r="P35" s="16" t="str">
        <f t="shared" si="2"/>
        <v>S.GREK</v>
      </c>
      <c r="Q35" s="13">
        <f t="shared" si="6"/>
        <v>33</v>
      </c>
      <c r="R35" s="13" t="str">
        <f t="shared" ref="R35:R51" si="10">VLOOKUP(Q35,$O$3:$P$52,2,)</f>
        <v>S.US.THD</v>
      </c>
      <c r="S35" s="13" t="str">
        <f>IFERROR(RTD("cqg.rtd", ,"ContractData",R35, "LongDescription",, "T"),"")</f>
        <v>iShares MSCI Thailand Capped ETF</v>
      </c>
      <c r="T35" s="14">
        <f>IFERROR(RTD("cqg.rtd", ,"ContractData",R35, "PerCentNetLastTrade",, "T")/100,0)</f>
        <v>1.3250298131707962E-4</v>
      </c>
      <c r="U35" s="14">
        <f t="shared" si="3"/>
        <v>1.3250298131707962E-4</v>
      </c>
      <c r="V35" s="14" t="str">
        <f t="shared" si="7"/>
        <v/>
      </c>
      <c r="W35" s="14" t="str">
        <f t="shared" si="8"/>
        <v/>
      </c>
    </row>
    <row r="36" spans="1:23" x14ac:dyDescent="0.3">
      <c r="A36" s="13" t="s">
        <v>3</v>
      </c>
      <c r="C36" s="13" t="s">
        <v>19</v>
      </c>
      <c r="D36" s="13" t="str">
        <f>IFERROR(RTD("cqg.rtd", ,"ContractData",C36, "LongDescription",, "T"),"")</f>
        <v>Global X MSCI Argentina ETF</v>
      </c>
      <c r="E36" s="12" t="str">
        <f t="shared" si="9"/>
        <v>Global X MSCI Argentina ETF .72%</v>
      </c>
      <c r="F36" s="14">
        <f>IFERROR(RTD("cqg.rtd", ,"ContractData",C36, "PerCentNetLastTrade",, "T")/100,"")</f>
        <v>7.1915215745647233E-3</v>
      </c>
      <c r="G36" s="15"/>
      <c r="J36" s="13" t="s">
        <v>28</v>
      </c>
      <c r="K36" s="13" t="str">
        <f>IFERROR(RTD("cqg.rtd", ,"ContractData",J36, "LongDescription",, "T"),"")</f>
        <v>Global X MSCI Norway ETF</v>
      </c>
      <c r="M36" s="14">
        <f>IFERROR(RTD("cqg.rtd", ,"ContractData",J36, "PerCentNetLastTrade",, "T")/100,0)</f>
        <v>-3.4995625546806646E-3</v>
      </c>
      <c r="N36" s="13">
        <f>IFERROR(RTD("cqg.rtd", ,"ContractData",J36, "T_CVol",, "T"),"")</f>
        <v>56422</v>
      </c>
      <c r="O36" s="16">
        <f>RANK(M36,$M$3:$M$51,0)+COUNTIF($M$3:M36,M36)-1</f>
        <v>45</v>
      </c>
      <c r="P36" s="16" t="str">
        <f t="shared" si="2"/>
        <v>S.NORW</v>
      </c>
      <c r="Q36" s="13">
        <f t="shared" si="6"/>
        <v>34</v>
      </c>
      <c r="R36" s="13" t="str">
        <f t="shared" si="10"/>
        <v>S.EWH</v>
      </c>
      <c r="S36" s="13" t="str">
        <f>IFERROR(RTD("cqg.rtd", ,"ContractData",R36, "LongDescription",, "T"),"")</f>
        <v>iShares MSCI Hong Kong ETF</v>
      </c>
      <c r="T36" s="14">
        <f>IFERROR(RTD("cqg.rtd", ,"ContractData",R36, "PerCentNetLastTrade",, "T")/100,0)</f>
        <v>0</v>
      </c>
      <c r="U36" s="14" t="str">
        <f t="shared" si="3"/>
        <v/>
      </c>
      <c r="V36" s="14" t="str">
        <f t="shared" si="7"/>
        <v/>
      </c>
      <c r="W36" s="14" t="str">
        <f t="shared" si="8"/>
        <v/>
      </c>
    </row>
    <row r="37" spans="1:23" x14ac:dyDescent="0.3">
      <c r="A37" s="13" t="s">
        <v>2</v>
      </c>
      <c r="C37" s="13" t="s">
        <v>4</v>
      </c>
      <c r="D37" s="13" t="str">
        <f>IFERROR(RTD("cqg.rtd", ,"ContractData",C37, "LongDescription",, "T"),"")</f>
        <v>iShares MSCI All Peru Capped ETF</v>
      </c>
      <c r="E37" s="12" t="str">
        <f t="shared" si="9"/>
        <v>iShares MSCI All Peru Capped ETF .18%</v>
      </c>
      <c r="F37" s="14">
        <f>IFERROR(RTD("cqg.rtd", ,"ContractData",C37, "PerCentNetLastTrade",, "T")/100,"")</f>
        <v>1.7809439002671415E-3</v>
      </c>
      <c r="G37" s="15"/>
      <c r="J37" s="13" t="s">
        <v>20</v>
      </c>
      <c r="K37" s="13" t="str">
        <f>IFERROR(RTD("cqg.rtd", ,"ContractData",J37, "LongDescription",, "T"),"")</f>
        <v>iShares MSCI Austria Capped ETF</v>
      </c>
      <c r="M37" s="14">
        <f>IFERROR(RTD("cqg.rtd", ,"ContractData",J37, "PerCentNetLastTrade",, "T")/100,0)</f>
        <v>4.5274476513865311E-3</v>
      </c>
      <c r="N37" s="13">
        <f>IFERROR(RTD("cqg.rtd", ,"ContractData",J37, "T_CVol",, "T"),"")</f>
        <v>26893</v>
      </c>
      <c r="O37" s="16">
        <f>RANK(M37,$M$3:$M$51,0)+COUNTIF($M$3:M37,M37)-1</f>
        <v>20</v>
      </c>
      <c r="P37" s="16" t="str">
        <f t="shared" si="2"/>
        <v>S.EWO</v>
      </c>
      <c r="Q37" s="13">
        <f t="shared" si="6"/>
        <v>35</v>
      </c>
      <c r="R37" s="13" t="str">
        <f t="shared" si="10"/>
        <v>S.QQQ</v>
      </c>
      <c r="S37" s="13" t="str">
        <f>IFERROR(RTD("cqg.rtd", ,"ContractData",R37, "LongDescription",, "T"),"")</f>
        <v>Powershares QQQ Trust</v>
      </c>
      <c r="T37" s="14">
        <f>IFERROR(RTD("cqg.rtd", ,"ContractData",R37, "PerCentNetLastTrade",, "T")/100,0)</f>
        <v>-7.64642911760208E-5</v>
      </c>
      <c r="U37" s="14" t="str">
        <f t="shared" si="3"/>
        <v/>
      </c>
      <c r="V37" s="14">
        <f t="shared" si="7"/>
        <v>7.64642911760208E-5</v>
      </c>
      <c r="W37" s="14">
        <f t="shared" si="8"/>
        <v>-7.64642911760208E-5</v>
      </c>
    </row>
    <row r="38" spans="1:23" x14ac:dyDescent="0.3">
      <c r="C38" s="13" t="s">
        <v>5</v>
      </c>
      <c r="D38" s="13" t="str">
        <f>IFERROR(RTD("cqg.rtd", ,"ContractData",C38, "LongDescription",, "T"),"")</f>
        <v>iShares MSCI Chile Capped ETF</v>
      </c>
      <c r="E38" s="12" t="str">
        <f t="shared" si="9"/>
        <v>iShares MSCI Chile Capped ETF .52%</v>
      </c>
      <c r="F38" s="14">
        <f>IFERROR(RTD("cqg.rtd", ,"ContractData",C38, "PerCentNetLastTrade",, "T")/100,"")</f>
        <v>5.196733481811433E-3</v>
      </c>
      <c r="G38" s="15"/>
      <c r="J38" s="13" t="s">
        <v>21</v>
      </c>
      <c r="K38" s="13" t="str">
        <f>IFERROR(RTD("cqg.rtd", ,"ContractData",J38, "LongDescription",, "T"),"")</f>
        <v>iShares MSCI Belgium Capped ETF</v>
      </c>
      <c r="M38" s="14">
        <f>IFERROR(RTD("cqg.rtd", ,"ContractData",J38, "PerCentNetLastTrade",, "T")/100,0)</f>
        <v>1.3430330162283156E-2</v>
      </c>
      <c r="N38" s="13">
        <f>IFERROR(RTD("cqg.rtd", ,"ContractData",J38, "T_CVol",, "T"),"")</f>
        <v>71799</v>
      </c>
      <c r="O38" s="16">
        <f>RANK(M38,$M$3:$M$51,0)+COUNTIF($M$3:M38,M38)-1</f>
        <v>6</v>
      </c>
      <c r="P38" s="16" t="str">
        <f t="shared" si="2"/>
        <v>S.EWK</v>
      </c>
      <c r="Q38" s="13">
        <f t="shared" si="6"/>
        <v>36</v>
      </c>
      <c r="R38" s="13" t="str">
        <f t="shared" si="10"/>
        <v>S.XLE</v>
      </c>
      <c r="S38" s="13" t="str">
        <f>IFERROR(RTD("cqg.rtd", ,"ContractData",R38, "LongDescription",, "T"),"")</f>
        <v>Energy Select Sector SPDR</v>
      </c>
      <c r="T38" s="14">
        <f>IFERROR(RTD("cqg.rtd", ,"ContractData",R38, "PerCentNetLastTrade",, "T")/100,0)</f>
        <v>-5.5463117027176921E-4</v>
      </c>
      <c r="U38" s="14" t="str">
        <f t="shared" si="3"/>
        <v/>
      </c>
      <c r="V38" s="14">
        <f t="shared" si="7"/>
        <v>5.5463117027176921E-4</v>
      </c>
      <c r="W38" s="14">
        <f t="shared" si="8"/>
        <v>-5.5463117027176921E-4</v>
      </c>
    </row>
    <row r="39" spans="1:23" x14ac:dyDescent="0.3">
      <c r="F39" s="14"/>
      <c r="J39" s="13" t="s">
        <v>22</v>
      </c>
      <c r="K39" s="13" t="str">
        <f>IFERROR(RTD("cqg.rtd", ,"ContractData",J39, "LongDescription",, "T"),"")</f>
        <v>iShares MSCI France ETF</v>
      </c>
      <c r="M39" s="14">
        <f>IFERROR(RTD("cqg.rtd", ,"ContractData",J39, "PerCentNetLastTrade",, "T")/100,0)</f>
        <v>1.2708498808578238E-2</v>
      </c>
      <c r="N39" s="13">
        <f>IFERROR(RTD("cqg.rtd", ,"ContractData",J39, "T_CVol",, "T"),"")</f>
        <v>665345</v>
      </c>
      <c r="O39" s="16">
        <f>RANK(M39,$M$3:$M$51,0)+COUNTIF($M$3:M39,M39)-1</f>
        <v>7</v>
      </c>
      <c r="P39" s="16" t="str">
        <f t="shared" si="2"/>
        <v>S.EWQ</v>
      </c>
      <c r="Q39" s="13">
        <f t="shared" si="6"/>
        <v>37</v>
      </c>
      <c r="R39" s="13" t="str">
        <f t="shared" si="10"/>
        <v>S.US.EGPT</v>
      </c>
      <c r="S39" s="13" t="str">
        <f>IFERROR(RTD("cqg.rtd", ,"ContractData",R39, "LongDescription",, "T"),"")</f>
        <v>Market Vectors Egypt Index ETF</v>
      </c>
      <c r="T39" s="14">
        <f>IFERROR(RTD("cqg.rtd", ,"ContractData",R39, "PerCentNetLastTrade",, "T")/100,0)</f>
        <v>-7.0896845090393488E-4</v>
      </c>
      <c r="U39" s="14" t="str">
        <f t="shared" si="3"/>
        <v/>
      </c>
      <c r="V39" s="14">
        <f t="shared" si="7"/>
        <v>7.0896845090393488E-4</v>
      </c>
      <c r="W39" s="14">
        <f t="shared" si="8"/>
        <v>-7.0896845090393488E-4</v>
      </c>
    </row>
    <row r="40" spans="1:23" x14ac:dyDescent="0.3">
      <c r="F40" s="14"/>
      <c r="J40" s="13" t="s">
        <v>23</v>
      </c>
      <c r="K40" s="13" t="str">
        <f>IFERROR(RTD("cqg.rtd", ,"ContractData",J40, "LongDescription",, "T"),"")</f>
        <v>iShares MSCI Germany ETF</v>
      </c>
      <c r="M40" s="14">
        <f>IFERROR(RTD("cqg.rtd", ,"ContractData",J40, "PerCentNetLastTrade",, "T")/100,0)</f>
        <v>4.3227665706051868E-3</v>
      </c>
      <c r="N40" s="13">
        <f>IFERROR(RTD("cqg.rtd", ,"ContractData",J40, "T_CVol",, "T"),"")</f>
        <v>1684469</v>
      </c>
      <c r="O40" s="16">
        <f>RANK(M40,$M$3:$M$51,0)+COUNTIF($M$3:M40,M40)-1</f>
        <v>21</v>
      </c>
      <c r="P40" s="16" t="str">
        <f t="shared" si="2"/>
        <v>S.EWG</v>
      </c>
      <c r="Q40" s="13">
        <f t="shared" si="6"/>
        <v>38</v>
      </c>
      <c r="R40" s="13" t="str">
        <f t="shared" si="10"/>
        <v>S.SPY</v>
      </c>
      <c r="S40" s="13" t="str">
        <f>IFERROR(RTD("cqg.rtd", ,"ContractData",R40, "LongDescription",, "T"),"")</f>
        <v>SPDR S&amp;P 500</v>
      </c>
      <c r="T40" s="14">
        <f>IFERROR(RTD("cqg.rtd", ,"ContractData",R40, "PerCentNetLastTrade",, "T")/100,0)</f>
        <v>-7.9741469761195278E-4</v>
      </c>
      <c r="U40" s="14" t="str">
        <f t="shared" si="3"/>
        <v/>
      </c>
      <c r="V40" s="14">
        <f t="shared" si="7"/>
        <v>7.9741469761195278E-4</v>
      </c>
      <c r="W40" s="14">
        <f t="shared" si="8"/>
        <v>-7.9741469761195278E-4</v>
      </c>
    </row>
    <row r="41" spans="1:23" x14ac:dyDescent="0.3">
      <c r="J41" s="13" t="s">
        <v>25</v>
      </c>
      <c r="K41" s="13" t="str">
        <f>IFERROR(RTD("cqg.rtd", ,"ContractData",J41, "LongDescription",, "T"),"")</f>
        <v>iShares MSCI Ireland Capped ETF</v>
      </c>
      <c r="M41" s="14">
        <f>IFERROR(RTD("cqg.rtd", ,"ContractData",J41, "PerCentNetLastTrade",, "T")/100,0)</f>
        <v>4.3136259832529814E-3</v>
      </c>
      <c r="N41" s="13">
        <f>IFERROR(RTD("cqg.rtd", ,"ContractData",J41, "T_CVol",, "T"),"")</f>
        <v>709</v>
      </c>
      <c r="O41" s="16">
        <f>RANK(M41,$M$3:$M$51,0)+COUNTIF($M$3:M41,M41)-1</f>
        <v>22</v>
      </c>
      <c r="P41" s="16" t="str">
        <f t="shared" si="2"/>
        <v>S.EIRL</v>
      </c>
      <c r="Q41" s="13">
        <f t="shared" si="6"/>
        <v>39</v>
      </c>
      <c r="R41" s="13" t="str">
        <f t="shared" si="10"/>
        <v>S.FHK</v>
      </c>
      <c r="S41" s="13" t="str">
        <f>IFERROR(RTD("cqg.rtd", ,"ContractData",R41, "LongDescription",, "T"),"")</f>
        <v>First Trust Hong Kong AlphaDEX Fund</v>
      </c>
      <c r="T41" s="14">
        <f>IFERROR(RTD("cqg.rtd", ,"ContractData",R41, "PerCentNetLastTrade",, "T")/100,0)</f>
        <v>-8.5227272727272723E-4</v>
      </c>
      <c r="U41" s="14" t="str">
        <f t="shared" si="3"/>
        <v/>
      </c>
      <c r="V41" s="14">
        <f t="shared" si="7"/>
        <v>8.5227272727272723E-4</v>
      </c>
      <c r="W41" s="14">
        <f t="shared" si="8"/>
        <v>-8.5227272727272723E-4</v>
      </c>
    </row>
    <row r="42" spans="1:23" x14ac:dyDescent="0.3">
      <c r="J42" s="13" t="s">
        <v>26</v>
      </c>
      <c r="K42" s="13" t="str">
        <f>IFERROR(RTD("cqg.rtd", ,"ContractData",J42, "LongDescription",, "T"),"")</f>
        <v>iShares MSCI Italy Capped ETF</v>
      </c>
      <c r="M42" s="14">
        <f>IFERROR(RTD("cqg.rtd", ,"ContractData",J42, "PerCentNetLastTrade",, "T")/100,0)</f>
        <v>1.8333333333333333E-2</v>
      </c>
      <c r="N42" s="13">
        <f>IFERROR(RTD("cqg.rtd", ,"ContractData",J42, "T_CVol",, "T"),"")</f>
        <v>687601</v>
      </c>
      <c r="O42" s="16">
        <f>RANK(M42,$M$3:$M$51,0)+COUNTIF($M$3:M42,M42)-1</f>
        <v>3</v>
      </c>
      <c r="P42" s="16" t="str">
        <f t="shared" si="2"/>
        <v>S.EWI</v>
      </c>
      <c r="Q42" s="13">
        <f t="shared" si="6"/>
        <v>40</v>
      </c>
      <c r="R42" s="13" t="str">
        <f t="shared" si="10"/>
        <v>S.EWJ</v>
      </c>
      <c r="S42" s="13" t="str">
        <f>IFERROR(RTD("cqg.rtd", ,"ContractData",R42, "LongDescription",, "T"),"")</f>
        <v>iShares MSCI Japan ETF</v>
      </c>
      <c r="T42" s="14">
        <f>IFERROR(RTD("cqg.rtd", ,"ContractData",R42, "PerCentNetLastTrade",, "T")/100,0)</f>
        <v>-9.7389949357226332E-4</v>
      </c>
      <c r="U42" s="14" t="str">
        <f t="shared" si="3"/>
        <v/>
      </c>
      <c r="V42" s="14">
        <f t="shared" si="7"/>
        <v>9.7389949357226332E-4</v>
      </c>
      <c r="W42" s="14">
        <f t="shared" si="8"/>
        <v>-9.7389949357226332E-4</v>
      </c>
    </row>
    <row r="43" spans="1:23" x14ac:dyDescent="0.3">
      <c r="J43" s="13" t="s">
        <v>27</v>
      </c>
      <c r="K43" s="13" t="str">
        <f>IFERROR(RTD("cqg.rtd", ,"ContractData",J43, "LongDescription",, "T"),"")</f>
        <v>iShares MSCI Netherlands ETF</v>
      </c>
      <c r="M43" s="14">
        <f>IFERROR(RTD("cqg.rtd", ,"ContractData",J43, "PerCentNetLastTrade",, "T")/100,0)</f>
        <v>1.0924697619976588E-2</v>
      </c>
      <c r="N43" s="13">
        <f>IFERROR(RTD("cqg.rtd", ,"ContractData",J43, "T_CVol",, "T"),"")</f>
        <v>109126</v>
      </c>
      <c r="O43" s="16">
        <f>RANK(M43,$M$3:$M$51,0)+COUNTIF($M$3:M43,M43)-1</f>
        <v>9</v>
      </c>
      <c r="P43" s="16" t="str">
        <f t="shared" si="2"/>
        <v>S.EWN</v>
      </c>
      <c r="Q43" s="13">
        <f t="shared" si="6"/>
        <v>41</v>
      </c>
      <c r="R43" s="13" t="str">
        <f t="shared" si="10"/>
        <v>S.PGAL</v>
      </c>
      <c r="S43" s="13" t="str">
        <f>IFERROR(RTD("cqg.rtd", ,"ContractData",R43, "LongDescription",, "T"),"")</f>
        <v>Global X FTSE Portugal 20 ETF</v>
      </c>
      <c r="T43" s="14">
        <f>IFERROR(RTD("cqg.rtd", ,"ContractData",R43, "PerCentNetLastTrade",, "T")/100,0)</f>
        <v>-1.0548523206751056E-3</v>
      </c>
      <c r="U43" s="14" t="str">
        <f t="shared" si="3"/>
        <v/>
      </c>
      <c r="V43" s="14">
        <f t="shared" si="7"/>
        <v>1.0548523206751056E-3</v>
      </c>
      <c r="W43" s="14">
        <f t="shared" si="8"/>
        <v>-1.0548523206751056E-3</v>
      </c>
    </row>
    <row r="44" spans="1:23" x14ac:dyDescent="0.3">
      <c r="C44" s="13" t="s">
        <v>6</v>
      </c>
      <c r="D44" s="13" t="str">
        <f>IFERROR(RTD("cqg.rtd", ,"ContractData",C44, "LongDescription",, "T"),"")</f>
        <v>Global X MSCI Nigeria ETF</v>
      </c>
      <c r="E44" s="12" t="str">
        <f t="shared" ref="E44:E64" si="11">IFERROR(D44&amp;" "&amp;TEXT(F44*100,"#.00")&amp;"%","No Quote")</f>
        <v>Global X MSCI Nigeria ETF .26%</v>
      </c>
      <c r="F44" s="14">
        <f>IFERROR(RTD("cqg.rtd", ,"ContractData",C44, "PerCentNetLastTrade",, "T")/100,"")</f>
        <v>2.617801047120419E-3</v>
      </c>
      <c r="G44" s="15"/>
      <c r="J44" s="13" t="s">
        <v>29</v>
      </c>
      <c r="K44" s="13" t="str">
        <f>IFERROR(RTD("cqg.rtd", ,"ContractData",J44, "LongDescription",, "T"),"")</f>
        <v>iShares MSCI Poland Capped ETF</v>
      </c>
      <c r="M44" s="14">
        <f>IFERROR(RTD("cqg.rtd", ,"ContractData",J44, "PerCentNetLastTrade",, "T")/100,0)</f>
        <v>4.6685340802987861E-3</v>
      </c>
      <c r="N44" s="13">
        <f>IFERROR(RTD("cqg.rtd", ,"ContractData",J44, "T_CVol",, "T"),"")</f>
        <v>136587</v>
      </c>
      <c r="O44" s="16">
        <f>RANK(M44,$M$3:$M$51,0)+COUNTIF($M$3:M44,M44)-1</f>
        <v>19</v>
      </c>
      <c r="P44" s="16" t="str">
        <f t="shared" si="2"/>
        <v>S.EPOL</v>
      </c>
      <c r="Q44" s="13">
        <f t="shared" si="6"/>
        <v>42</v>
      </c>
      <c r="R44" s="13" t="str">
        <f t="shared" si="10"/>
        <v>S.EWU</v>
      </c>
      <c r="S44" s="13" t="str">
        <f>IFERROR(RTD("cqg.rtd", ,"ContractData",R44, "LongDescription",, "T"),"")</f>
        <v>iShares MSCI United Kingdom ETF</v>
      </c>
      <c r="T44" s="14">
        <f>IFERROR(RTD("cqg.rtd", ,"ContractData",R44, "PerCentNetLastTrade",, "T")/100,0)</f>
        <v>-1.8755861206627069E-3</v>
      </c>
      <c r="U44" s="14" t="str">
        <f t="shared" si="3"/>
        <v/>
      </c>
      <c r="V44" s="14">
        <f t="shared" si="7"/>
        <v>1.8755861206627069E-3</v>
      </c>
      <c r="W44" s="14">
        <f t="shared" si="8"/>
        <v>-1.8755861206627069E-3</v>
      </c>
    </row>
    <row r="45" spans="1:23" x14ac:dyDescent="0.3">
      <c r="A45" s="13" t="s">
        <v>7</v>
      </c>
      <c r="C45" s="13" t="s">
        <v>8</v>
      </c>
      <c r="D45" s="13" t="str">
        <f>IFERROR(RTD("cqg.rtd", ,"ContractData",C45, "LongDescription",, "T"),"")</f>
        <v>Market Vectors Egypt Index ETF</v>
      </c>
      <c r="E45" s="12" t="str">
        <f t="shared" si="11"/>
        <v>Market Vectors Egypt Index ETF -.07%</v>
      </c>
      <c r="F45" s="14">
        <f>IFERROR(RTD("cqg.rtd", ,"ContractData",C45, "PerCentNetLastTrade",, "T")/100,"")</f>
        <v>-7.0896845090393488E-4</v>
      </c>
      <c r="G45" s="15"/>
      <c r="J45" s="13" t="s">
        <v>30</v>
      </c>
      <c r="K45" s="13" t="str">
        <f>IFERROR(RTD("cqg.rtd", ,"ContractData",J45, "LongDescription",, "T"),"")</f>
        <v>iShares MSCI Russia Capped ETF</v>
      </c>
      <c r="M45" s="14">
        <f>IFERROR(RTD("cqg.rtd", ,"ContractData",J45, "PerCentNetLastTrade",, "T")/100,0)</f>
        <v>1.4308426073131954E-2</v>
      </c>
      <c r="N45" s="13">
        <f>IFERROR(RTD("cqg.rtd", ,"ContractData",J45, "T_CVol",, "T"),"")</f>
        <v>331089</v>
      </c>
      <c r="O45" s="16">
        <f>RANK(M45,$M$3:$M$51,0)+COUNTIF($M$3:M45,M45)-1</f>
        <v>5</v>
      </c>
      <c r="P45" s="16" t="str">
        <f t="shared" si="2"/>
        <v>S.ERUS</v>
      </c>
      <c r="Q45" s="13">
        <f t="shared" si="6"/>
        <v>43</v>
      </c>
      <c r="R45" s="13" t="str">
        <f t="shared" si="10"/>
        <v>S.EPP</v>
      </c>
      <c r="S45" s="13" t="str">
        <f>IFERROR(RTD("cqg.rtd", ,"ContractData",R45, "LongDescription",, "T"),"")</f>
        <v>iShares MSCI Pacific ex Japan ETF</v>
      </c>
      <c r="T45" s="14">
        <f>IFERROR(RTD("cqg.rtd", ,"ContractData",R45, "PerCentNetLastTrade",, "T")/100,0)</f>
        <v>-2.3046784973496199E-3</v>
      </c>
      <c r="U45" s="14" t="str">
        <f t="shared" si="3"/>
        <v/>
      </c>
      <c r="V45" s="14">
        <f t="shared" si="7"/>
        <v>2.3046784973496199E-3</v>
      </c>
      <c r="W45" s="14">
        <f t="shared" si="8"/>
        <v>-2.3046784973496199E-3</v>
      </c>
    </row>
    <row r="46" spans="1:23" x14ac:dyDescent="0.3">
      <c r="C46" s="13" t="s">
        <v>9</v>
      </c>
      <c r="D46" s="13" t="str">
        <f>IFERROR(RTD("cqg.rtd", ,"ContractData",C46, "LongDescription",, "T"),"")</f>
        <v>iShares MSCI South Africa ETF</v>
      </c>
      <c r="E46" s="12" t="str">
        <f t="shared" si="11"/>
        <v>iShares MSCI South Africa ETF 1.21%</v>
      </c>
      <c r="F46" s="14">
        <f>IFERROR(RTD("cqg.rtd", ,"ContractData",C46, "PerCentNetLastTrade",, "T")/100,"")</f>
        <v>1.2111352133044106E-2</v>
      </c>
      <c r="G46" s="15"/>
      <c r="J46" s="13" t="s">
        <v>31</v>
      </c>
      <c r="K46" s="13" t="str">
        <f>IFERROR(RTD("cqg.rtd", ,"ContractData",J46, "LongDescription",, "T"),"")</f>
        <v>iShares MSCI Spain Capped ETF</v>
      </c>
      <c r="M46" s="14">
        <f>IFERROR(RTD("cqg.rtd", ,"ContractData",J46, "PerCentNetLastTrade",, "T")/100,0)</f>
        <v>1.6678752719361856E-2</v>
      </c>
      <c r="N46" s="13">
        <f>IFERROR(RTD("cqg.rtd", ,"ContractData",J46, "T_CVol",, "T"),"")</f>
        <v>1037842</v>
      </c>
      <c r="O46" s="16">
        <f>RANK(M46,$M$3:$M$51,0)+COUNTIF($M$3:M46,M46)-1</f>
        <v>4</v>
      </c>
      <c r="P46" s="16" t="str">
        <f t="shared" si="2"/>
        <v>S.EWP</v>
      </c>
      <c r="Q46" s="13">
        <f t="shared" si="6"/>
        <v>44</v>
      </c>
      <c r="R46" s="13" t="str">
        <f t="shared" si="10"/>
        <v>S.EWT</v>
      </c>
      <c r="S46" s="13" t="str">
        <f>IFERROR(RTD("cqg.rtd", ,"ContractData",R46, "LongDescription",, "T"),"")</f>
        <v>iShares MSCI Taiwan ETF</v>
      </c>
      <c r="T46" s="14">
        <f>IFERROR(RTD("cqg.rtd", ,"ContractData",R46, "PerCentNetLastTrade",, "T")/100,0)</f>
        <v>-2.8169014084507044E-3</v>
      </c>
      <c r="U46" s="14" t="str">
        <f t="shared" si="3"/>
        <v/>
      </c>
      <c r="V46" s="14">
        <f t="shared" si="7"/>
        <v>2.8169014084507044E-3</v>
      </c>
      <c r="W46" s="14">
        <f t="shared" si="8"/>
        <v>-2.8169014084507044E-3</v>
      </c>
    </row>
    <row r="47" spans="1:23" x14ac:dyDescent="0.3">
      <c r="F47" s="14"/>
      <c r="J47" s="13" t="s">
        <v>32</v>
      </c>
      <c r="K47" s="13" t="str">
        <f>IFERROR(RTD("cqg.rtd", ,"ContractData",J47, "LongDescription",, "T"),"")</f>
        <v>iShares MSCI Sweden ETF</v>
      </c>
      <c r="M47" s="14">
        <f>IFERROR(RTD("cqg.rtd", ,"ContractData",J47, "PerCentNetLastTrade",, "T")/100,0)</f>
        <v>8.5723705901747452E-3</v>
      </c>
      <c r="N47" s="13">
        <f>IFERROR(RTD("cqg.rtd", ,"ContractData",J47, "T_CVol",, "T"),"")</f>
        <v>107089</v>
      </c>
      <c r="O47" s="16">
        <f>RANK(M47,$M$3:$M$51,0)+COUNTIF($M$3:M47,M47)-1</f>
        <v>11</v>
      </c>
      <c r="P47" s="16" t="str">
        <f t="shared" si="2"/>
        <v>S.EWD</v>
      </c>
      <c r="Q47" s="13">
        <f t="shared" si="6"/>
        <v>45</v>
      </c>
      <c r="R47" s="13" t="str">
        <f t="shared" si="10"/>
        <v>S.NORW</v>
      </c>
      <c r="S47" s="13" t="str">
        <f>IFERROR(RTD("cqg.rtd", ,"ContractData",R47, "LongDescription",, "T"),"")</f>
        <v>Global X MSCI Norway ETF</v>
      </c>
      <c r="T47" s="14">
        <f>IFERROR(RTD("cqg.rtd", ,"ContractData",R47, "PerCentNetLastTrade",, "T")/100,0)</f>
        <v>-3.4995625546806646E-3</v>
      </c>
      <c r="U47" s="14" t="str">
        <f t="shared" si="3"/>
        <v/>
      </c>
      <c r="V47" s="14">
        <f t="shared" si="7"/>
        <v>3.4995625546806646E-3</v>
      </c>
      <c r="W47" s="14">
        <f t="shared" si="8"/>
        <v>-3.4995625546806646E-3</v>
      </c>
    </row>
    <row r="48" spans="1:23" x14ac:dyDescent="0.3">
      <c r="C48" s="13" t="s">
        <v>24</v>
      </c>
      <c r="D48" s="13" t="str">
        <f>IFERROR(RTD("cqg.rtd", ,"ContractData",C48, "LongDescription",, "T"),"")</f>
        <v>Global X FTSE Greece 20 ETF</v>
      </c>
      <c r="E48" s="12" t="str">
        <f t="shared" si="11"/>
        <v>Global X FTSE Greece 20 ETF .13%</v>
      </c>
      <c r="F48" s="14">
        <f>IFERROR(RTD("cqg.rtd", ,"ContractData",C48, "PerCentNetLastTrade",, "T")/100,"")</f>
        <v>1.2787723785166241E-3</v>
      </c>
      <c r="G48" s="15"/>
      <c r="J48" s="13" t="s">
        <v>33</v>
      </c>
      <c r="K48" s="13" t="str">
        <f>IFERROR(RTD("cqg.rtd", ,"ContractData",J48, "LongDescription",, "T"),"")</f>
        <v>iShares MSCI Switzerland Capped ETF</v>
      </c>
      <c r="M48" s="14">
        <f>IFERROR(RTD("cqg.rtd", ,"ContractData",J48, "PerCentNetLastTrade",, "T")/100,0)</f>
        <v>6.3979526551503517E-3</v>
      </c>
      <c r="N48" s="13">
        <f>IFERROR(RTD("cqg.rtd", ,"ContractData",J48, "T_CVol",, "T"),"")</f>
        <v>269192</v>
      </c>
      <c r="O48" s="16">
        <f>RANK(M48,$M$3:$M$51,0)+COUNTIF($M$3:M48,M48)-1</f>
        <v>16</v>
      </c>
      <c r="P48" s="16" t="str">
        <f t="shared" si="2"/>
        <v>S.EWL</v>
      </c>
      <c r="Q48" s="13">
        <f t="shared" si="6"/>
        <v>46</v>
      </c>
      <c r="R48" s="13" t="str">
        <f t="shared" si="10"/>
        <v>S.IWM</v>
      </c>
      <c r="S48" s="13" t="str">
        <f>IFERROR(RTD("cqg.rtd", ,"ContractData",R48, "LongDescription",, "T"),"")</f>
        <v>iShares Russell 2000 ETF</v>
      </c>
      <c r="T48" s="14">
        <f>IFERROR(RTD("cqg.rtd", ,"ContractData",R48, "PerCentNetLastTrade",, "T")/100,0)</f>
        <v>-4.5428324199596193E-3</v>
      </c>
      <c r="U48" s="14" t="str">
        <f t="shared" si="3"/>
        <v/>
      </c>
      <c r="V48" s="14">
        <f t="shared" si="7"/>
        <v>4.5428324199596193E-3</v>
      </c>
      <c r="W48" s="14">
        <f t="shared" si="8"/>
        <v>-4.5428324199596193E-3</v>
      </c>
    </row>
    <row r="49" spans="1:23" x14ac:dyDescent="0.3">
      <c r="A49" s="13" t="s">
        <v>10</v>
      </c>
      <c r="C49" s="13" t="s">
        <v>28</v>
      </c>
      <c r="D49" s="13" t="str">
        <f>IFERROR(RTD("cqg.rtd", ,"ContractData",C49, "LongDescription",, "T"),"")</f>
        <v>Global X MSCI Norway ETF</v>
      </c>
      <c r="E49" s="12" t="str">
        <f t="shared" si="11"/>
        <v>Global X MSCI Norway ETF -.35%</v>
      </c>
      <c r="F49" s="14">
        <f>IFERROR(RTD("cqg.rtd", ,"ContractData",C49, "PerCentNetLastTrade",, "T")/100,"")</f>
        <v>-3.4995625546806646E-3</v>
      </c>
      <c r="G49" s="15"/>
      <c r="J49" s="13" t="s">
        <v>34</v>
      </c>
      <c r="K49" s="13" t="str">
        <f>IFERROR(RTD("cqg.rtd", ,"ContractData",J49, "LongDescription",, "T"),"")</f>
        <v>iShares MSCI Turkey ETF</v>
      </c>
      <c r="M49" s="14">
        <f>IFERROR(RTD("cqg.rtd", ,"ContractData",J49, "PerCentNetLastTrade",, "T")/100,0)</f>
        <v>6.8239977253340914E-3</v>
      </c>
      <c r="N49" s="13">
        <f>IFERROR(RTD("cqg.rtd", ,"ContractData",J49, "T_CVol",, "T"),"")</f>
        <v>233619</v>
      </c>
      <c r="O49" s="16">
        <f>RANK(M49,$M$3:$M$51,0)+COUNTIF($M$3:M49,M49)-1</f>
        <v>14</v>
      </c>
      <c r="P49" s="16" t="str">
        <f t="shared" si="2"/>
        <v>S.TUR</v>
      </c>
      <c r="Q49" s="13">
        <f t="shared" si="6"/>
        <v>47</v>
      </c>
      <c r="R49" s="13" t="str">
        <f t="shared" si="10"/>
        <v>S.EWA</v>
      </c>
      <c r="S49" s="13" t="str">
        <f>IFERROR(RTD("cqg.rtd", ,"ContractData",R49, "LongDescription",, "T"),"")</f>
        <v>iShares MSCI Australia ETF</v>
      </c>
      <c r="T49" s="14">
        <f>IFERROR(RTD("cqg.rtd", ,"ContractData",R49, "PerCentNetLastTrade",, "T")/100,0)</f>
        <v>-5.466970387243736E-3</v>
      </c>
      <c r="U49" s="14" t="str">
        <f t="shared" si="3"/>
        <v/>
      </c>
      <c r="V49" s="14">
        <f t="shared" si="7"/>
        <v>5.466970387243736E-3</v>
      </c>
      <c r="W49" s="14">
        <f t="shared" si="8"/>
        <v>-5.466970387243736E-3</v>
      </c>
    </row>
    <row r="50" spans="1:23" x14ac:dyDescent="0.3">
      <c r="C50" s="13" t="s">
        <v>20</v>
      </c>
      <c r="D50" s="13" t="s">
        <v>71</v>
      </c>
      <c r="E50" s="12" t="str">
        <f t="shared" si="11"/>
        <v>iShares MSCI Austria ETF .45%</v>
      </c>
      <c r="F50" s="14">
        <f>IFERROR(RTD("cqg.rtd", ,"ContractData",C50, "PerCentNetLastTrade",, "T")/100,"")</f>
        <v>4.5274476513865311E-3</v>
      </c>
      <c r="G50" s="15"/>
      <c r="J50" s="13" t="s">
        <v>35</v>
      </c>
      <c r="K50" s="13" t="str">
        <f>IFERROR(RTD("cqg.rtd", ,"ContractData",J50, "LongDescription",, "T"),"")</f>
        <v>iShares MSCI United Kingdom ETF</v>
      </c>
      <c r="M50" s="14">
        <f>IFERROR(RTD("cqg.rtd", ,"ContractData",J50, "PerCentNetLastTrade",, "T")/100,0)</f>
        <v>-1.8755861206627069E-3</v>
      </c>
      <c r="N50" s="13">
        <f>IFERROR(RTD("cqg.rtd", ,"ContractData",J50, "T_CVol",, "T"),"")</f>
        <v>1127541</v>
      </c>
      <c r="O50" s="16">
        <f>RANK(M50,$M$3:$M$51,0)+COUNTIF($M$3:M50,M50)-1</f>
        <v>42</v>
      </c>
      <c r="P50" s="16" t="str">
        <f t="shared" si="2"/>
        <v>S.EWU</v>
      </c>
      <c r="Q50" s="13">
        <f t="shared" si="6"/>
        <v>48</v>
      </c>
      <c r="R50" s="13" t="str">
        <f t="shared" si="10"/>
        <v>S.ENZL</v>
      </c>
      <c r="S50" s="13" t="str">
        <f>IFERROR(RTD("cqg.rtd", ,"ContractData",R50, "LongDescription",, "T"),"")</f>
        <v>iShares MSCI New Zealand Capped ETF</v>
      </c>
      <c r="T50" s="14">
        <f>IFERROR(RTD("cqg.rtd", ,"ContractData",R50, "PerCentNetLastTrade",, "T")/100,0)</f>
        <v>-8.039725703475999E-3</v>
      </c>
      <c r="U50" s="14" t="str">
        <f t="shared" si="3"/>
        <v/>
      </c>
      <c r="V50" s="14">
        <f t="shared" si="7"/>
        <v>8.039725703475999E-3</v>
      </c>
      <c r="W50" s="14">
        <f t="shared" si="8"/>
        <v>-8.039725703475999E-3</v>
      </c>
    </row>
    <row r="51" spans="1:23" x14ac:dyDescent="0.3">
      <c r="C51" s="13" t="s">
        <v>21</v>
      </c>
      <c r="D51" s="13" t="s">
        <v>70</v>
      </c>
      <c r="E51" s="12" t="str">
        <f t="shared" si="11"/>
        <v>iShares MSCI Belgium ETF 1.34%</v>
      </c>
      <c r="F51" s="14">
        <f>IFERROR(RTD("cqg.rtd", ,"ContractData",C51, "PerCentNetLastTrade",, "T")/100,"")</f>
        <v>1.3430330162283156E-2</v>
      </c>
      <c r="G51" s="15"/>
      <c r="J51" s="13" t="s">
        <v>54</v>
      </c>
      <c r="K51" s="13" t="str">
        <f>IFERROR(RTD("cqg.rtd", ,"ContractData",J51, "LongDescription",, "T"),"")</f>
        <v>Global X FTSE Portugal 20 ETF</v>
      </c>
      <c r="M51" s="14">
        <f>IFERROR(RTD("cqg.rtd", ,"ContractData",J51, "PerCentNetLastTrade",, "T")/100,0)</f>
        <v>-1.0548523206751056E-3</v>
      </c>
      <c r="N51" s="13">
        <f>IFERROR(RTD("cqg.rtd", ,"ContractData",J51, "T_CVol",, "T"),"")</f>
        <v>6559</v>
      </c>
      <c r="O51" s="16">
        <f>RANK(M51,$M$3:$M$51,0)+COUNTIF($M$3:M51,M51)-1</f>
        <v>41</v>
      </c>
      <c r="P51" s="16" t="str">
        <f t="shared" si="2"/>
        <v>S.PGAL</v>
      </c>
      <c r="Q51" s="13">
        <f t="shared" si="6"/>
        <v>49</v>
      </c>
      <c r="R51" s="13" t="str">
        <f t="shared" si="10"/>
        <v>S.EWY</v>
      </c>
      <c r="S51" s="13" t="str">
        <f>IFERROR(RTD("cqg.rtd", ,"ContractData",R51, "LongDescription",, "T"),"")</f>
        <v>iShares MSCI South Korea Capped ETF</v>
      </c>
      <c r="T51" s="14">
        <f>IFERROR(RTD("cqg.rtd", ,"ContractData",R51, "PerCentNetLastTrade",, "T")/100,0)</f>
        <v>-1.0832187070151307E-2</v>
      </c>
      <c r="U51" s="14" t="str">
        <f t="shared" si="3"/>
        <v/>
      </c>
      <c r="V51" s="14">
        <f t="shared" si="7"/>
        <v>1.0832187070151307E-2</v>
      </c>
      <c r="W51" s="14">
        <f t="shared" si="8"/>
        <v>-1.0832187070151307E-2</v>
      </c>
    </row>
    <row r="52" spans="1:23" x14ac:dyDescent="0.3">
      <c r="C52" s="13" t="s">
        <v>22</v>
      </c>
      <c r="D52" s="13" t="str">
        <f>IFERROR(RTD("cqg.rtd", ,"ContractData",C52, "LongDescription",, "T"),"")</f>
        <v>iShares MSCI France ETF</v>
      </c>
      <c r="E52" s="12" t="str">
        <f t="shared" si="11"/>
        <v>iShares MSCI France ETF 1.27%</v>
      </c>
      <c r="F52" s="14">
        <f>IFERROR(RTD("cqg.rtd", ,"ContractData",C52, "PerCentNetLastTrade",, "T")/100,"")</f>
        <v>1.2708498808578238E-2</v>
      </c>
      <c r="G52" s="15"/>
      <c r="O52" s="16"/>
      <c r="P52" s="16"/>
      <c r="T52" s="14"/>
      <c r="U52" s="14"/>
      <c r="V52" s="14" t="str">
        <f t="shared" si="7"/>
        <v/>
      </c>
      <c r="W52" s="14" t="str">
        <f t="shared" si="8"/>
        <v/>
      </c>
    </row>
    <row r="53" spans="1:23" x14ac:dyDescent="0.3">
      <c r="C53" s="13" t="s">
        <v>23</v>
      </c>
      <c r="D53" s="13" t="str">
        <f>IFERROR(RTD("cqg.rtd", ,"ContractData",C53, "LongDescription",, "T"),"")</f>
        <v>iShares MSCI Germany ETF</v>
      </c>
      <c r="E53" s="12" t="str">
        <f t="shared" si="11"/>
        <v>iShares MSCI Germany ETF .43%</v>
      </c>
      <c r="F53" s="14">
        <f>IFERROR(RTD("cqg.rtd", ,"ContractData",C53, "PerCentNetLastTrade",, "T")/100,"")</f>
        <v>4.3227665706051868E-3</v>
      </c>
      <c r="G53" s="15"/>
      <c r="V53" s="14"/>
      <c r="W53" s="14"/>
    </row>
    <row r="54" spans="1:23" x14ac:dyDescent="0.3">
      <c r="C54" s="13" t="s">
        <v>25</v>
      </c>
      <c r="D54" s="13" t="str">
        <f>IFERROR(RTD("cqg.rtd", ,"ContractData",C54, "LongDescription",, "T"),"")</f>
        <v>iShares MSCI Ireland Capped ETF</v>
      </c>
      <c r="E54" s="12" t="str">
        <f t="shared" si="11"/>
        <v>iShares MSCI Ireland Capped ETF .43%</v>
      </c>
      <c r="F54" s="14">
        <f>IFERROR(RTD("cqg.rtd", ,"ContractData",C54, "PerCentNetLastTrade",, "T")/100,"")</f>
        <v>4.3136259832529814E-3</v>
      </c>
      <c r="G54" s="15"/>
    </row>
    <row r="55" spans="1:23" x14ac:dyDescent="0.3">
      <c r="C55" s="13" t="s">
        <v>26</v>
      </c>
      <c r="D55" s="13" t="str">
        <f>IFERROR(RTD("cqg.rtd", ,"ContractData",C55, "LongDescription",, "T"),"")</f>
        <v>iShares MSCI Italy Capped ETF</v>
      </c>
      <c r="E55" s="12" t="str">
        <f t="shared" si="11"/>
        <v>iShares MSCI Italy Capped ETF 1.83%</v>
      </c>
      <c r="F55" s="14">
        <f>IFERROR(RTD("cqg.rtd", ,"ContractData",C55, "PerCentNetLastTrade",, "T")/100,"")</f>
        <v>1.8333333333333333E-2</v>
      </c>
      <c r="G55" s="15"/>
    </row>
    <row r="56" spans="1:23" x14ac:dyDescent="0.3">
      <c r="C56" s="13" t="s">
        <v>27</v>
      </c>
      <c r="D56" s="13" t="str">
        <f>IFERROR(RTD("cqg.rtd", ,"ContractData",C56, "LongDescription",, "T"),"")</f>
        <v>iShares MSCI Netherlands ETF</v>
      </c>
      <c r="E56" s="12" t="str">
        <f t="shared" si="11"/>
        <v>iShares MSCI Netherlands ETF 1.09%</v>
      </c>
      <c r="F56" s="14">
        <f>IFERROR(RTD("cqg.rtd", ,"ContractData",C56, "PerCentNetLastTrade",, "T")/100,"")</f>
        <v>1.0924697619976588E-2</v>
      </c>
      <c r="G56" s="15"/>
    </row>
    <row r="57" spans="1:23" x14ac:dyDescent="0.3">
      <c r="C57" s="13" t="s">
        <v>29</v>
      </c>
      <c r="D57" s="13" t="str">
        <f>IFERROR(RTD("cqg.rtd", ,"ContractData",C57, "LongDescription",, "T"),"")</f>
        <v>iShares MSCI Poland Capped ETF</v>
      </c>
      <c r="E57" s="12" t="str">
        <f t="shared" si="11"/>
        <v>iShares MSCI Poland Capped ETF .47%</v>
      </c>
      <c r="F57" s="14">
        <f>IFERROR(RTD("cqg.rtd", ,"ContractData",C57, "PerCentNetLastTrade",, "T")/100,"")</f>
        <v>4.6685340802987861E-3</v>
      </c>
      <c r="G57" s="15"/>
    </row>
    <row r="58" spans="1:23" x14ac:dyDescent="0.3">
      <c r="C58" s="13" t="s">
        <v>30</v>
      </c>
      <c r="D58" s="13" t="str">
        <f>IFERROR(RTD("cqg.rtd", ,"ContractData",C58, "LongDescription",, "T"),"")</f>
        <v>iShares MSCI Russia Capped ETF</v>
      </c>
      <c r="E58" s="12" t="str">
        <f t="shared" si="11"/>
        <v>iShares MSCI Russia Capped ETF 1.43%</v>
      </c>
      <c r="F58" s="14">
        <f>IFERROR(RTD("cqg.rtd", ,"ContractData",C58, "PerCentNetLastTrade",, "T")/100,"")</f>
        <v>1.4308426073131954E-2</v>
      </c>
      <c r="G58" s="15"/>
    </row>
    <row r="59" spans="1:23" x14ac:dyDescent="0.3">
      <c r="C59" s="13" t="s">
        <v>31</v>
      </c>
      <c r="D59" s="13" t="str">
        <f>IFERROR(RTD("cqg.rtd", ,"ContractData",C59, "LongDescription",, "T"),"")</f>
        <v>iShares MSCI Spain Capped ETF</v>
      </c>
      <c r="E59" s="12" t="str">
        <f t="shared" si="11"/>
        <v>iShares MSCI Spain Capped ETF 1.67%</v>
      </c>
      <c r="F59" s="14">
        <f>IFERROR(RTD("cqg.rtd", ,"ContractData",C59, "PerCentNetLastTrade",, "T")/100,"")</f>
        <v>1.6678752719361856E-2</v>
      </c>
      <c r="G59" s="15"/>
    </row>
    <row r="60" spans="1:23" x14ac:dyDescent="0.3">
      <c r="C60" s="13" t="s">
        <v>32</v>
      </c>
      <c r="D60" s="13" t="str">
        <f>IFERROR(RTD("cqg.rtd", ,"ContractData",C60, "LongDescription",, "T"),"")</f>
        <v>iShares MSCI Sweden ETF</v>
      </c>
      <c r="E60" s="12" t="str">
        <f t="shared" si="11"/>
        <v>iShares MSCI Sweden ETF .86%</v>
      </c>
      <c r="F60" s="14">
        <f>IFERROR(RTD("cqg.rtd", ,"ContractData",C60, "PerCentNetLastTrade",, "T")/100,"")</f>
        <v>8.5723705901747452E-3</v>
      </c>
      <c r="G60" s="15"/>
    </row>
    <row r="61" spans="1:23" x14ac:dyDescent="0.3">
      <c r="C61" s="13" t="s">
        <v>33</v>
      </c>
      <c r="D61" s="13" t="s">
        <v>72</v>
      </c>
      <c r="E61" s="12" t="str">
        <f t="shared" si="11"/>
        <v>iShares MSCI Switzerland ETF .64%</v>
      </c>
      <c r="F61" s="14">
        <f>IFERROR(RTD("cqg.rtd", ,"ContractData",C61, "PerCentNetLastTrade",, "T")/100,"")</f>
        <v>6.3979526551503517E-3</v>
      </c>
      <c r="G61" s="15"/>
    </row>
    <row r="62" spans="1:23" x14ac:dyDescent="0.3">
      <c r="C62" s="13" t="s">
        <v>34</v>
      </c>
      <c r="D62" s="13" t="str">
        <f>IFERROR(RTD("cqg.rtd", ,"ContractData",C62, "LongDescription",, "T"),"")</f>
        <v>iShares MSCI Turkey ETF</v>
      </c>
      <c r="E62" s="12" t="str">
        <f t="shared" si="11"/>
        <v>iShares MSCI Turkey ETF .68%</v>
      </c>
      <c r="F62" s="14">
        <f>IFERROR(RTD("cqg.rtd", ,"ContractData",C62, "PerCentNetLastTrade",, "T")/100,"")</f>
        <v>6.8239977253340914E-3</v>
      </c>
      <c r="G62" s="15"/>
    </row>
    <row r="63" spans="1:23" x14ac:dyDescent="0.3">
      <c r="C63" s="13" t="s">
        <v>35</v>
      </c>
      <c r="D63" s="13" t="str">
        <f>IFERROR(RTD("cqg.rtd", ,"ContractData",C63, "LongDescription",, "T"),"")</f>
        <v>iShares MSCI United Kingdom ETF</v>
      </c>
      <c r="E63" s="12" t="str">
        <f t="shared" si="11"/>
        <v>iShares MSCI United Kingdom ETF -.19%</v>
      </c>
      <c r="F63" s="14">
        <f>IFERROR(RTD("cqg.rtd", ,"ContractData",C63, "PerCentNetLastTrade",, "T")/100,"")</f>
        <v>-1.8755861206627069E-3</v>
      </c>
      <c r="G63" s="15"/>
    </row>
    <row r="64" spans="1:23" x14ac:dyDescent="0.3">
      <c r="C64" s="13" t="s">
        <v>54</v>
      </c>
      <c r="D64" s="13" t="str">
        <f>IFERROR(RTD("cqg.rtd", ,"ContractData",C64, "LongDescription",, "T"),"")</f>
        <v>Global X FTSE Portugal 20 ETF</v>
      </c>
      <c r="E64" s="12" t="str">
        <f t="shared" si="11"/>
        <v>Global X FTSE Portugal 20 ETF -.11%</v>
      </c>
      <c r="F64" s="14">
        <f>IFERROR(RTD("cqg.rtd", ,"ContractData",C64, "PerCentNetLastTrade",, "T")/100,"")</f>
        <v>-1.0548523206751056E-3</v>
      </c>
      <c r="G64" s="15"/>
    </row>
    <row r="67" spans="4:4" x14ac:dyDescent="0.3">
      <c r="D67" s="13" t="s">
        <v>72</v>
      </c>
    </row>
  </sheetData>
  <sheetProtection algorithmName="SHA-512" hashValue="W5zLzVStwbd0+uG1I670myvBiHXGHisFZ5aQpRTh3Y7KcptHWprwJrJ/yMKkxYfGa/+hyTZRbmbH7dHcyijBPw==" saltValue="uNYNHGVCPaI7GTxnzDJ4TQ==" spinCount="100000" sheet="1" objects="1" scenarios="1" selectLockedCells="1" selectUnlockedCells="1"/>
  <sortState ref="S3:S53">
    <sortCondition ref="S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4"/>
  <sheetViews>
    <sheetView showRowColHeaders="0" tabSelected="1" zoomScaleNormal="100" workbookViewId="0">
      <selection activeCell="H1" sqref="H1"/>
    </sheetView>
  </sheetViews>
  <sheetFormatPr defaultColWidth="8.75" defaultRowHeight="16.5" x14ac:dyDescent="0.3"/>
  <cols>
    <col min="1" max="1" width="0.875" style="1" customWidth="1"/>
    <col min="2" max="7" width="11.625" style="1" customWidth="1"/>
    <col min="8" max="22" width="11.125" style="1" customWidth="1"/>
    <col min="23" max="16384" width="8.75" style="1"/>
  </cols>
  <sheetData>
    <row r="1" spans="2:22" ht="18" customHeight="1" x14ac:dyDescent="0.3"/>
    <row r="2" spans="2:22" ht="15.95" customHeight="1" x14ac:dyDescent="0.3">
      <c r="B2" s="31" t="s">
        <v>75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2:22" ht="15.95" customHeight="1" x14ac:dyDescent="0.3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2:22" ht="15" customHeight="1" x14ac:dyDescent="0.3">
      <c r="B4" s="45" t="s">
        <v>68</v>
      </c>
      <c r="C4" s="46"/>
      <c r="D4" s="46"/>
      <c r="E4" s="46"/>
      <c r="F4" s="46"/>
      <c r="G4" s="47"/>
      <c r="H4" s="43" t="s">
        <v>56</v>
      </c>
      <c r="I4" s="22">
        <f>RTD("cqg.rtd", ,"SystemInfo", "Linetime")</f>
        <v>42797.512337962966</v>
      </c>
      <c r="J4" s="22"/>
      <c r="K4" s="39" t="s">
        <v>60</v>
      </c>
      <c r="L4" s="22">
        <f>RTD("cqg.rtd", ,"SystemInfo", "Linetime")+1/24</f>
        <v>42797.55400462963</v>
      </c>
      <c r="M4" s="22"/>
      <c r="N4" s="39" t="s">
        <v>57</v>
      </c>
      <c r="O4" s="22">
        <f>RTD("cqg.rtd", ,"SystemInfo", "Linetime")+6/24</f>
        <v>42797.762337962966</v>
      </c>
      <c r="P4" s="22"/>
      <c r="Q4" s="39" t="s">
        <v>58</v>
      </c>
      <c r="R4" s="22">
        <f>RTD("cqg.rtd", ,"SystemInfo", "Linetime")+8/24</f>
        <v>42797.845671296302</v>
      </c>
      <c r="S4" s="22"/>
      <c r="T4" s="39" t="s">
        <v>59</v>
      </c>
      <c r="U4" s="22">
        <f>RTD("cqg.rtd", ,"SystemInfo", "Linetime")+14/24</f>
        <v>42798.095671296302</v>
      </c>
      <c r="V4" s="41"/>
    </row>
    <row r="5" spans="2:22" ht="15" customHeight="1" x14ac:dyDescent="0.3">
      <c r="B5" s="2"/>
      <c r="C5" s="3"/>
      <c r="D5" s="3"/>
      <c r="E5" s="3"/>
      <c r="F5" s="3"/>
      <c r="G5" s="4"/>
      <c r="H5" s="44"/>
      <c r="I5" s="23"/>
      <c r="J5" s="23"/>
      <c r="K5" s="40"/>
      <c r="L5" s="23"/>
      <c r="M5" s="23"/>
      <c r="N5" s="40"/>
      <c r="O5" s="23"/>
      <c r="P5" s="23"/>
      <c r="Q5" s="40"/>
      <c r="R5" s="23"/>
      <c r="S5" s="23"/>
      <c r="T5" s="40"/>
      <c r="U5" s="23"/>
      <c r="V5" s="42"/>
    </row>
    <row r="6" spans="2:22" ht="15" customHeight="1" x14ac:dyDescent="0.3">
      <c r="B6" s="2"/>
      <c r="C6" s="3"/>
      <c r="D6" s="3"/>
      <c r="E6" s="3"/>
      <c r="F6" s="3"/>
      <c r="G6" s="4"/>
      <c r="H6" s="37" t="str">
        <f>RTD("cqg.rtd", ,"ContractData",Sheet2!R3, "LongDescription",, "T")</f>
        <v>iShares MSCI Mexico Capped ETF</v>
      </c>
      <c r="I6" s="37"/>
      <c r="J6" s="37"/>
      <c r="K6" s="38" t="str">
        <f>RTD("cqg.rtd", ,"ContractData",Sheet2!R4, "LongDescription",, "T")</f>
        <v>iShares MSCI Brazil Capped ETF</v>
      </c>
      <c r="L6" s="38"/>
      <c r="M6" s="38"/>
      <c r="N6" s="38" t="str">
        <f>RTD("cqg.rtd", ,"ContractData",Sheet2!R5, "LongDescription",, "T")</f>
        <v>iShares MSCI Italy Capped ETF</v>
      </c>
      <c r="O6" s="38"/>
      <c r="P6" s="38"/>
      <c r="Q6" s="38" t="str">
        <f>RTD("cqg.rtd", ,"ContractData",Sheet2!R6, "LongDescription",, "T")</f>
        <v>iShares MSCI Spain Capped ETF</v>
      </c>
      <c r="R6" s="38"/>
      <c r="S6" s="38"/>
      <c r="T6" s="38" t="str">
        <f>RTD("cqg.rtd", ,"ContractData",Sheet2!R7, "LongDescription",, "T")</f>
        <v>iShares MSCI Russia Capped ETF</v>
      </c>
      <c r="U6" s="38"/>
      <c r="V6" s="38"/>
    </row>
    <row r="7" spans="2:22" ht="15" customHeight="1" x14ac:dyDescent="0.3">
      <c r="B7" s="2"/>
      <c r="C7" s="3"/>
      <c r="D7" s="3"/>
      <c r="E7" s="3"/>
      <c r="F7" s="3"/>
      <c r="G7" s="4"/>
      <c r="H7" s="26" t="s">
        <v>61</v>
      </c>
      <c r="I7" s="24">
        <f>RTD("cqg.rtd", ,"ContractData",Sheet2!R3, "LastQuoteToday",, "T")</f>
        <v>47.75</v>
      </c>
      <c r="J7" s="24"/>
      <c r="K7" s="26" t="s">
        <v>61</v>
      </c>
      <c r="L7" s="24">
        <f>RTD("cqg.rtd", ,"ContractData",Sheet2!R4, "LastQuoteToday",, "T")</f>
        <v>38.15</v>
      </c>
      <c r="M7" s="24"/>
      <c r="N7" s="26" t="s">
        <v>61</v>
      </c>
      <c r="O7" s="24">
        <f>RTD("cqg.rtd", ,"ContractData",Sheet2!R5, "LastQuoteToday",, "T")</f>
        <v>24.45</v>
      </c>
      <c r="P7" s="24"/>
      <c r="Q7" s="26" t="s">
        <v>61</v>
      </c>
      <c r="R7" s="24">
        <f>RTD("cqg.rtd", ,"ContractData",Sheet2!R6, "LastQuoteToday",, "T")</f>
        <v>28.05</v>
      </c>
      <c r="S7" s="24"/>
      <c r="T7" s="26" t="s">
        <v>61</v>
      </c>
      <c r="U7" s="24">
        <f>RTD("cqg.rtd", ,"ContractData",Sheet2!R7, "LastQuoteToday",, "T")</f>
        <v>31.92</v>
      </c>
      <c r="V7" s="24"/>
    </row>
    <row r="8" spans="2:22" ht="15" customHeight="1" x14ac:dyDescent="0.3">
      <c r="B8" s="2"/>
      <c r="C8" s="3"/>
      <c r="D8" s="3"/>
      <c r="E8" s="3"/>
      <c r="F8" s="3"/>
      <c r="G8" s="4"/>
      <c r="H8" s="27"/>
      <c r="I8" s="25"/>
      <c r="J8" s="25"/>
      <c r="K8" s="27"/>
      <c r="L8" s="25"/>
      <c r="M8" s="25"/>
      <c r="N8" s="27"/>
      <c r="O8" s="25"/>
      <c r="P8" s="25"/>
      <c r="Q8" s="27"/>
      <c r="R8" s="25"/>
      <c r="S8" s="25"/>
      <c r="T8" s="27"/>
      <c r="U8" s="25"/>
      <c r="V8" s="25"/>
    </row>
    <row r="9" spans="2:22" ht="15" customHeight="1" x14ac:dyDescent="0.3">
      <c r="B9" s="2"/>
      <c r="C9" s="3"/>
      <c r="D9" s="3"/>
      <c r="E9" s="3"/>
      <c r="F9" s="3"/>
      <c r="G9" s="4"/>
      <c r="H9" s="8" t="s">
        <v>64</v>
      </c>
      <c r="I9" s="20">
        <f>RTD("cqg.rtd", ,"ContractData",Sheet2!R3, "Open",, "T")</f>
        <v>47.58</v>
      </c>
      <c r="J9" s="17" t="s">
        <v>62</v>
      </c>
      <c r="K9" s="8" t="s">
        <v>64</v>
      </c>
      <c r="L9" s="20">
        <f>RTD("cqg.rtd", ,"ContractData",Sheet2!R4, "Open",, "T")</f>
        <v>37.96</v>
      </c>
      <c r="M9" s="17" t="s">
        <v>62</v>
      </c>
      <c r="N9" s="8" t="s">
        <v>64</v>
      </c>
      <c r="O9" s="20">
        <f>RTD("cqg.rtd", ,"ContractData",Sheet2!R5, "Open",, "T")</f>
        <v>24.36</v>
      </c>
      <c r="P9" s="17" t="s">
        <v>62</v>
      </c>
      <c r="Q9" s="8" t="s">
        <v>64</v>
      </c>
      <c r="R9" s="20">
        <f>RTD("cqg.rtd", ,"ContractData",Sheet2!R6, "Open",, "T")</f>
        <v>27.95</v>
      </c>
      <c r="S9" s="17" t="s">
        <v>62</v>
      </c>
      <c r="T9" s="8" t="s">
        <v>64</v>
      </c>
      <c r="U9" s="20">
        <f>RTD("cqg.rtd", ,"ContractData",Sheet2!R7, "Open",, "T")</f>
        <v>31.69</v>
      </c>
      <c r="V9" s="17" t="s">
        <v>62</v>
      </c>
    </row>
    <row r="10" spans="2:22" ht="15" customHeight="1" x14ac:dyDescent="0.3">
      <c r="B10" s="2"/>
      <c r="C10" s="3"/>
      <c r="D10" s="3"/>
      <c r="E10" s="3"/>
      <c r="F10" s="3"/>
      <c r="G10" s="4"/>
      <c r="H10" s="8" t="s">
        <v>65</v>
      </c>
      <c r="I10" s="20">
        <f>RTD("cqg.rtd", ,"ContractData",Sheet2!R3, "High",, "T")</f>
        <v>47.94</v>
      </c>
      <c r="J10" s="18" t="s">
        <v>63</v>
      </c>
      <c r="K10" s="8" t="s">
        <v>65</v>
      </c>
      <c r="L10" s="20">
        <f>RTD("cqg.rtd", ,"ContractData",Sheet2!R4, "High",, "T")</f>
        <v>38.270000000000003</v>
      </c>
      <c r="M10" s="18" t="s">
        <v>63</v>
      </c>
      <c r="N10" s="8" t="s">
        <v>65</v>
      </c>
      <c r="O10" s="20">
        <f>RTD("cqg.rtd", ,"ContractData",Sheet2!R5, "High",, "T")</f>
        <v>24.5</v>
      </c>
      <c r="P10" s="18" t="s">
        <v>63</v>
      </c>
      <c r="Q10" s="8" t="s">
        <v>65</v>
      </c>
      <c r="R10" s="20">
        <f>RTD("cqg.rtd", ,"ContractData",Sheet2!R6, "High",, "T")</f>
        <v>28.12</v>
      </c>
      <c r="S10" s="18" t="s">
        <v>63</v>
      </c>
      <c r="T10" s="8" t="s">
        <v>65</v>
      </c>
      <c r="U10" s="20">
        <f>RTD("cqg.rtd", ,"ContractData",Sheet2!R7, "High",, "T")</f>
        <v>31.98</v>
      </c>
      <c r="V10" s="18" t="s">
        <v>63</v>
      </c>
    </row>
    <row r="11" spans="2:22" ht="15" customHeight="1" x14ac:dyDescent="0.3">
      <c r="B11" s="2"/>
      <c r="C11" s="3"/>
      <c r="D11" s="3"/>
      <c r="E11" s="3"/>
      <c r="F11" s="3"/>
      <c r="G11" s="4"/>
      <c r="H11" s="8" t="s">
        <v>66</v>
      </c>
      <c r="I11" s="20">
        <f>RTD("cqg.rtd", ,"ContractData",Sheet2!R3, "Low",, "T")</f>
        <v>47.34</v>
      </c>
      <c r="J11" s="21">
        <f>IFERROR(RTD("cqg.rtd", ,"ContractData",Sheet2!R3, "PerCentNetLastTrade",, "T")/100,"")</f>
        <v>2.2926933790443541E-2</v>
      </c>
      <c r="K11" s="8" t="s">
        <v>66</v>
      </c>
      <c r="L11" s="20">
        <f>RTD("cqg.rtd", ,"ContractData",Sheet2!R4, "Low",, "T")</f>
        <v>37.67</v>
      </c>
      <c r="M11" s="21">
        <f>IFERROR(RTD("cqg.rtd",,"ContractData",Sheet2!R4,"PerCentNetLastTrade",,"T")/100,"")</f>
        <v>1.9508284339925172E-2</v>
      </c>
      <c r="N11" s="8" t="s">
        <v>66</v>
      </c>
      <c r="O11" s="20">
        <f>RTD("cqg.rtd", ,"ContractData",Sheet2!R5, "Low",, "T")</f>
        <v>24.310000000000002</v>
      </c>
      <c r="P11" s="21">
        <f>IFERROR(RTD("cqg.rtd", ,"ContractData",Sheet2!R5, "PerCentNetLastTrade",, "T")/100,"")</f>
        <v>1.8333333333333333E-2</v>
      </c>
      <c r="Q11" s="8" t="s">
        <v>66</v>
      </c>
      <c r="R11" s="20">
        <f>RTD("cqg.rtd", ,"ContractData",Sheet2!R6, "Low",, "T")</f>
        <v>27.87</v>
      </c>
      <c r="S11" s="21">
        <f>IFERROR(RTD("cqg.rtd", ,"ContractData",Sheet2!R6, "PerCentNetLastTrade",, "T")/100,"")</f>
        <v>1.6678752719361856E-2</v>
      </c>
      <c r="T11" s="8" t="s">
        <v>66</v>
      </c>
      <c r="U11" s="20">
        <f>RTD("cqg.rtd", ,"ContractData",Sheet2!R7, "Low",, "T")</f>
        <v>31.67</v>
      </c>
      <c r="V11" s="21">
        <f>IFERROR(RTD("cqg.rtd", ,"ContractData",Sheet2!R7, "PerCentNetLastTrade",, "T")/100,"")</f>
        <v>1.4308426073131954E-2</v>
      </c>
    </row>
    <row r="12" spans="2:22" ht="18" customHeight="1" x14ac:dyDescent="0.3">
      <c r="B12" s="2"/>
      <c r="C12" s="3"/>
      <c r="D12" s="3"/>
      <c r="E12" s="3"/>
      <c r="F12" s="3"/>
      <c r="G12" s="4"/>
      <c r="H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</row>
    <row r="13" spans="2:22" ht="18" customHeight="1" x14ac:dyDescent="0.3">
      <c r="B13" s="2"/>
      <c r="C13" s="3"/>
      <c r="D13" s="3"/>
      <c r="E13" s="3"/>
      <c r="F13" s="3"/>
      <c r="G13" s="4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</row>
    <row r="14" spans="2:22" ht="18" customHeight="1" x14ac:dyDescent="0.3">
      <c r="B14" s="2"/>
      <c r="C14" s="3"/>
      <c r="D14" s="3"/>
      <c r="E14" s="3"/>
      <c r="F14" s="3"/>
      <c r="G14" s="4"/>
      <c r="H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</row>
    <row r="15" spans="2:22" ht="18" customHeight="1" x14ac:dyDescent="0.3">
      <c r="B15" s="2"/>
      <c r="C15" s="3"/>
      <c r="D15" s="3"/>
      <c r="E15" s="3"/>
      <c r="F15" s="3"/>
      <c r="G15" s="4"/>
      <c r="H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</row>
    <row r="16" spans="2:22" ht="18" customHeight="1" x14ac:dyDescent="0.3">
      <c r="B16" s="2"/>
      <c r="C16" s="3"/>
      <c r="D16" s="3"/>
      <c r="E16" s="3"/>
      <c r="F16" s="3"/>
      <c r="G16" s="4"/>
      <c r="H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</row>
    <row r="17" spans="2:22" ht="18" customHeight="1" x14ac:dyDescent="0.3">
      <c r="B17" s="2"/>
      <c r="C17" s="3"/>
      <c r="D17" s="3"/>
      <c r="E17" s="3"/>
      <c r="F17" s="3"/>
      <c r="G17" s="4"/>
      <c r="H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</row>
    <row r="18" spans="2:22" ht="18" customHeight="1" x14ac:dyDescent="0.3">
      <c r="B18" s="2"/>
      <c r="C18" s="3"/>
      <c r="D18" s="3"/>
      <c r="E18" s="3"/>
      <c r="F18" s="3"/>
      <c r="G18" s="4"/>
      <c r="H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</row>
    <row r="19" spans="2:22" ht="18" customHeight="1" x14ac:dyDescent="0.3">
      <c r="B19" s="2"/>
      <c r="C19" s="3"/>
      <c r="D19" s="3"/>
      <c r="E19" s="3"/>
      <c r="F19" s="3"/>
      <c r="G19" s="4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</row>
    <row r="20" spans="2:22" ht="18" customHeight="1" x14ac:dyDescent="0.3">
      <c r="B20" s="2"/>
      <c r="C20" s="3"/>
      <c r="D20" s="3"/>
      <c r="E20" s="3"/>
      <c r="F20" s="3"/>
      <c r="G20" s="4"/>
      <c r="H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</row>
    <row r="21" spans="2:22" ht="18" customHeight="1" x14ac:dyDescent="0.3">
      <c r="B21" s="2"/>
      <c r="C21" s="3"/>
      <c r="D21" s="3"/>
      <c r="E21" s="3"/>
      <c r="F21" s="3"/>
      <c r="G21" s="4"/>
      <c r="H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</row>
    <row r="22" spans="2:22" ht="18" customHeight="1" x14ac:dyDescent="0.3">
      <c r="B22" s="2"/>
      <c r="C22" s="3"/>
      <c r="D22" s="3"/>
      <c r="E22" s="3"/>
      <c r="F22" s="3"/>
      <c r="G22" s="4"/>
      <c r="H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</row>
    <row r="23" spans="2:22" ht="18" customHeight="1" x14ac:dyDescent="0.3">
      <c r="B23" s="2"/>
      <c r="C23" s="3"/>
      <c r="D23" s="3"/>
      <c r="E23" s="3"/>
      <c r="F23" s="3"/>
      <c r="G23" s="4"/>
      <c r="H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</row>
    <row r="24" spans="2:22" ht="18" customHeight="1" x14ac:dyDescent="0.3">
      <c r="B24" s="2"/>
      <c r="C24" s="3"/>
      <c r="D24" s="3"/>
      <c r="E24" s="3"/>
      <c r="F24" s="3"/>
      <c r="G24" s="4"/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</row>
    <row r="25" spans="2:22" ht="18" customHeight="1" x14ac:dyDescent="0.3">
      <c r="B25" s="2"/>
      <c r="C25" s="3"/>
      <c r="D25" s="3"/>
      <c r="E25" s="3"/>
      <c r="F25" s="3"/>
      <c r="G25" s="4"/>
      <c r="H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</row>
    <row r="26" spans="2:22" ht="18" customHeight="1" x14ac:dyDescent="0.3">
      <c r="B26" s="2"/>
      <c r="C26" s="3"/>
      <c r="D26" s="3"/>
      <c r="E26" s="3"/>
      <c r="F26" s="3"/>
      <c r="G26" s="4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</row>
    <row r="27" spans="2:22" ht="18" customHeight="1" x14ac:dyDescent="0.3">
      <c r="B27" s="2"/>
      <c r="C27" s="3"/>
      <c r="D27" s="3"/>
      <c r="E27" s="3"/>
      <c r="F27" s="3"/>
      <c r="G27" s="4"/>
      <c r="H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</row>
    <row r="28" spans="2:22" ht="18" customHeight="1" x14ac:dyDescent="0.3">
      <c r="B28" s="2"/>
      <c r="C28" s="3"/>
      <c r="D28" s="3"/>
      <c r="E28" s="3"/>
      <c r="F28" s="3"/>
      <c r="G28" s="4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</row>
    <row r="29" spans="2:22" ht="18" customHeight="1" x14ac:dyDescent="0.3">
      <c r="B29" s="2"/>
      <c r="C29" s="3"/>
      <c r="D29" s="3"/>
      <c r="E29" s="3"/>
      <c r="F29" s="3"/>
      <c r="G29" s="4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</row>
    <row r="30" spans="2:22" ht="18" customHeight="1" x14ac:dyDescent="0.3">
      <c r="B30" s="2"/>
      <c r="C30" s="3"/>
      <c r="D30" s="3"/>
      <c r="E30" s="3"/>
      <c r="F30" s="3"/>
      <c r="G30" s="4"/>
      <c r="H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</row>
    <row r="31" spans="2:22" ht="18" customHeight="1" x14ac:dyDescent="0.3">
      <c r="B31" s="2"/>
      <c r="C31" s="3"/>
      <c r="D31" s="3"/>
      <c r="E31" s="3"/>
      <c r="F31" s="3"/>
      <c r="G31" s="4"/>
      <c r="H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</row>
    <row r="32" spans="2:22" ht="18" customHeight="1" x14ac:dyDescent="0.3">
      <c r="B32" s="2"/>
      <c r="C32" s="3"/>
      <c r="D32" s="3"/>
      <c r="E32" s="3"/>
      <c r="F32" s="3"/>
      <c r="G32" s="4"/>
      <c r="H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</row>
    <row r="33" spans="2:22" ht="18" customHeight="1" x14ac:dyDescent="0.3">
      <c r="B33" s="2"/>
      <c r="C33" s="3"/>
      <c r="D33" s="3"/>
      <c r="E33" s="3"/>
      <c r="F33" s="3"/>
      <c r="G33" s="4"/>
      <c r="H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</row>
    <row r="34" spans="2:22" ht="18" customHeight="1" x14ac:dyDescent="0.3">
      <c r="B34" s="2"/>
      <c r="C34" s="3"/>
      <c r="D34" s="3"/>
      <c r="E34" s="3"/>
      <c r="F34" s="3"/>
      <c r="G34" s="4"/>
      <c r="H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</row>
    <row r="35" spans="2:22" ht="18" customHeight="1" x14ac:dyDescent="0.3">
      <c r="B35" s="2"/>
      <c r="C35" s="3"/>
      <c r="D35" s="3"/>
      <c r="E35" s="3"/>
      <c r="F35" s="3"/>
      <c r="G35" s="4"/>
      <c r="H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</row>
    <row r="36" spans="2:22" ht="18" customHeight="1" x14ac:dyDescent="0.3">
      <c r="B36" s="2"/>
      <c r="C36" s="3"/>
      <c r="D36" s="3"/>
      <c r="E36" s="3"/>
      <c r="F36" s="3"/>
      <c r="G36" s="4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</row>
    <row r="37" spans="2:22" ht="18" customHeight="1" x14ac:dyDescent="0.3">
      <c r="B37" s="2"/>
      <c r="C37" s="3"/>
      <c r="D37" s="3"/>
      <c r="E37" s="3"/>
      <c r="F37" s="3"/>
      <c r="G37" s="4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</row>
    <row r="38" spans="2:22" ht="18" customHeight="1" x14ac:dyDescent="0.3">
      <c r="B38" s="2"/>
      <c r="C38" s="3"/>
      <c r="D38" s="3"/>
      <c r="E38" s="3"/>
      <c r="F38" s="3"/>
      <c r="G38" s="4"/>
      <c r="H38" s="28" t="str">
        <f>RTD("cqg.rtd", ,"ContractData",Sheet2!R47, "LongDescription",, "T")</f>
        <v>Global X MSCI Norway ETF</v>
      </c>
      <c r="I38" s="28"/>
      <c r="J38" s="28"/>
      <c r="K38" s="28" t="str">
        <f>RTD("cqg.rtd", ,"ContractData",Sheet2!R48, "LongDescription",, "T")</f>
        <v>iShares Russell 2000 ETF</v>
      </c>
      <c r="L38" s="28"/>
      <c r="M38" s="28"/>
      <c r="N38" s="28" t="str">
        <f>RTD("cqg.rtd", ,"ContractData",Sheet2!R49, "LongDescription",, "T")</f>
        <v>iShares MSCI Australia ETF</v>
      </c>
      <c r="O38" s="28"/>
      <c r="P38" s="28"/>
      <c r="Q38" s="28" t="str">
        <f>RTD("cqg.rtd", ,"ContractData",Sheet2!R50, "LongDescription",, "T")</f>
        <v>iShares MSCI New Zealand Capped ETF</v>
      </c>
      <c r="R38" s="28"/>
      <c r="S38" s="28"/>
      <c r="T38" s="28" t="str">
        <f>RTD("cqg.rtd", ,"ContractData",Sheet2!R51, "LongDescription",, "T")</f>
        <v>iShares MSCI South Korea Capped ETF</v>
      </c>
      <c r="U38" s="28"/>
      <c r="V38" s="28"/>
    </row>
    <row r="39" spans="2:22" ht="18" customHeight="1" x14ac:dyDescent="0.3">
      <c r="B39" s="2"/>
      <c r="C39" s="3"/>
      <c r="D39" s="3"/>
      <c r="E39" s="3"/>
      <c r="F39" s="3"/>
      <c r="G39" s="4"/>
      <c r="H39" s="29" t="s">
        <v>61</v>
      </c>
      <c r="I39" s="24">
        <f>RTD("cqg.rtd", ,"ContractData",Sheet2!R47, "LastQuoteToday",, "T")</f>
        <v>11.39</v>
      </c>
      <c r="J39" s="24"/>
      <c r="K39" s="26" t="s">
        <v>61</v>
      </c>
      <c r="L39" s="24">
        <f>RTD("cqg.rtd", ,"ContractData",Sheet2!R48, "LastQuoteToday",, "T")</f>
        <v>138.06</v>
      </c>
      <c r="M39" s="24"/>
      <c r="N39" s="26" t="s">
        <v>61</v>
      </c>
      <c r="O39" s="24">
        <f>RTD("cqg.rtd", ,"ContractData",Sheet2!R49, "LastQuoteToday",, "T")</f>
        <v>21.830000000000002</v>
      </c>
      <c r="P39" s="24"/>
      <c r="Q39" s="26" t="s">
        <v>61</v>
      </c>
      <c r="R39" s="24">
        <f>RTD("cqg.rtd", ,"ContractData",Sheet2!R50, "LastQuoteToday",, "T")</f>
        <v>41.99</v>
      </c>
      <c r="S39" s="24"/>
      <c r="T39" s="26" t="s">
        <v>61</v>
      </c>
      <c r="U39" s="24">
        <f>RTD("cqg.rtd", ,"ContractData",Sheet2!R51, "LastQuoteToday",, "T")</f>
        <v>57.53</v>
      </c>
      <c r="V39" s="24"/>
    </row>
    <row r="40" spans="2:22" ht="18" customHeight="1" x14ac:dyDescent="0.3">
      <c r="B40" s="2"/>
      <c r="C40" s="3"/>
      <c r="D40" s="3"/>
      <c r="E40" s="3"/>
      <c r="F40" s="3"/>
      <c r="G40" s="4"/>
      <c r="H40" s="30"/>
      <c r="I40" s="25"/>
      <c r="J40" s="25"/>
      <c r="K40" s="27"/>
      <c r="L40" s="25"/>
      <c r="M40" s="25"/>
      <c r="N40" s="27"/>
      <c r="O40" s="25"/>
      <c r="P40" s="25"/>
      <c r="Q40" s="27"/>
      <c r="R40" s="25"/>
      <c r="S40" s="25"/>
      <c r="T40" s="27"/>
      <c r="U40" s="25"/>
      <c r="V40" s="25"/>
    </row>
    <row r="41" spans="2:22" ht="18" customHeight="1" x14ac:dyDescent="0.3">
      <c r="B41" s="2"/>
      <c r="C41" s="3"/>
      <c r="D41" s="3"/>
      <c r="E41" s="3"/>
      <c r="F41" s="3"/>
      <c r="G41" s="4"/>
      <c r="H41" s="8" t="s">
        <v>64</v>
      </c>
      <c r="I41" s="20">
        <f>RTD("cqg.rtd", ,"ContractData",Sheet2!R47, "Open",, "T")</f>
        <v>11.39</v>
      </c>
      <c r="J41" s="17" t="s">
        <v>62</v>
      </c>
      <c r="K41" s="8" t="s">
        <v>64</v>
      </c>
      <c r="L41" s="20">
        <f>RTD("cqg.rtd", ,"ContractData",Sheet2!R48, "Open",, "T")</f>
        <v>138.80000000000001</v>
      </c>
      <c r="M41" s="17" t="s">
        <v>62</v>
      </c>
      <c r="N41" s="8" t="s">
        <v>64</v>
      </c>
      <c r="O41" s="20">
        <f>RTD("cqg.rtd", ,"ContractData",Sheet2!R49, "Open",, "T")</f>
        <v>21.830000000000002</v>
      </c>
      <c r="P41" s="17" t="s">
        <v>62</v>
      </c>
      <c r="Q41" s="8" t="s">
        <v>64</v>
      </c>
      <c r="R41" s="20">
        <f>RTD("cqg.rtd", ,"ContractData",Sheet2!R50, "Open",, "T")</f>
        <v>42.13</v>
      </c>
      <c r="S41" s="17" t="s">
        <v>62</v>
      </c>
      <c r="T41" s="8" t="s">
        <v>64</v>
      </c>
      <c r="U41" s="20">
        <f>RTD("cqg.rtd", ,"ContractData",Sheet2!R51, "Open",, "T")</f>
        <v>57.68</v>
      </c>
      <c r="V41" s="17" t="s">
        <v>62</v>
      </c>
    </row>
    <row r="42" spans="2:22" ht="18" customHeight="1" x14ac:dyDescent="0.3">
      <c r="B42" s="2"/>
      <c r="C42" s="3"/>
      <c r="D42" s="3"/>
      <c r="E42" s="3"/>
      <c r="F42" s="3"/>
      <c r="G42" s="4"/>
      <c r="H42" s="8" t="s">
        <v>65</v>
      </c>
      <c r="I42" s="20">
        <f>RTD("cqg.rtd", ,"ContractData",Sheet2!R47, "High",, "T")</f>
        <v>11.39</v>
      </c>
      <c r="J42" s="18" t="s">
        <v>63</v>
      </c>
      <c r="K42" s="8" t="s">
        <v>65</v>
      </c>
      <c r="L42" s="20">
        <f>RTD("cqg.rtd", ,"ContractData",Sheet2!R48, "High",, "T")</f>
        <v>139.42000000000002</v>
      </c>
      <c r="M42" s="18" t="s">
        <v>63</v>
      </c>
      <c r="N42" s="8" t="s">
        <v>65</v>
      </c>
      <c r="O42" s="20">
        <f>RTD("cqg.rtd", ,"ContractData",Sheet2!R49, "High",, "T")</f>
        <v>21.900000000000002</v>
      </c>
      <c r="P42" s="18" t="s">
        <v>63</v>
      </c>
      <c r="Q42" s="8" t="s">
        <v>65</v>
      </c>
      <c r="R42" s="20">
        <f>RTD("cqg.rtd", ,"ContractData",Sheet2!R50, "High",, "T")</f>
        <v>42.13</v>
      </c>
      <c r="S42" s="18" t="s">
        <v>63</v>
      </c>
      <c r="T42" s="8" t="s">
        <v>65</v>
      </c>
      <c r="U42" s="20">
        <f>RTD("cqg.rtd", ,"ContractData",Sheet2!R51, "High",, "T")</f>
        <v>57.730000000000004</v>
      </c>
      <c r="V42" s="18" t="s">
        <v>63</v>
      </c>
    </row>
    <row r="43" spans="2:22" ht="18" customHeight="1" x14ac:dyDescent="0.3">
      <c r="B43" s="5"/>
      <c r="C43" s="6"/>
      <c r="D43" s="6"/>
      <c r="E43" s="6"/>
      <c r="F43" s="6"/>
      <c r="G43" s="7"/>
      <c r="H43" s="8" t="s">
        <v>66</v>
      </c>
      <c r="I43" s="20">
        <f>RTD("cqg.rtd", ,"ContractData",Sheet2!R47, "Low",, "T")</f>
        <v>11.34</v>
      </c>
      <c r="J43" s="21">
        <f>IFERROR(RTD("cqg.rtd", ,"ContractData",Sheet2!R47, "PerCentNetLastTrade",, "T")/100,"")</f>
        <v>-3.4995625546806646E-3</v>
      </c>
      <c r="K43" s="8" t="s">
        <v>66</v>
      </c>
      <c r="L43" s="20">
        <f>RTD("cqg.rtd", ,"ContractData",Sheet2!R48, "Low",, "T")</f>
        <v>137.88</v>
      </c>
      <c r="M43" s="21">
        <f>IFERROR(RTD("cqg.rtd", ,"ContractData",Sheet2!R48, "PerCentNetLastTrade",, "T")/100,"")</f>
        <v>-4.5428324199596193E-3</v>
      </c>
      <c r="N43" s="8" t="s">
        <v>66</v>
      </c>
      <c r="O43" s="20">
        <f>RTD("cqg.rtd", ,"ContractData",Sheet2!R49, "Low",, "T")</f>
        <v>21.8</v>
      </c>
      <c r="P43" s="21">
        <f>IFERROR(RTD("cqg.rtd", ,"ContractData",Sheet2!R49, "PerCentNetLastTrade",, "T")/100,"")</f>
        <v>-5.466970387243736E-3</v>
      </c>
      <c r="Q43" s="8" t="s">
        <v>66</v>
      </c>
      <c r="R43" s="20">
        <f>RTD("cqg.rtd", ,"ContractData",Sheet2!R50, "Low",, "T")</f>
        <v>41.86</v>
      </c>
      <c r="S43" s="21">
        <f>IFERROR(RTD("cqg.rtd", ,"ContractData",Sheet2!R50, "PerCentNetLastTrade",, "T")/100,"")</f>
        <v>-8.039725703475999E-3</v>
      </c>
      <c r="T43" s="8" t="s">
        <v>66</v>
      </c>
      <c r="U43" s="20">
        <f>RTD("cqg.rtd", ,"ContractData",Sheet2!R51, "Low",, "T")</f>
        <v>57.38</v>
      </c>
      <c r="V43" s="21">
        <f>IFERROR(RTD("cqg.rtd", ,"ContractData",Sheet2!R51, "PerCentNetLastTrade",, "T")/100,"")</f>
        <v>-1.0832187070151307E-2</v>
      </c>
    </row>
    <row r="44" spans="2:22" ht="18" customHeight="1" x14ac:dyDescent="0.3">
      <c r="B44" s="9"/>
      <c r="C44" s="10" t="s">
        <v>74</v>
      </c>
      <c r="D44" s="10"/>
      <c r="E44" s="11" t="s">
        <v>67</v>
      </c>
      <c r="F44" s="11"/>
      <c r="G44" s="10"/>
      <c r="H44" s="19"/>
      <c r="I44" s="11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</sheetData>
  <sheetProtection algorithmName="SHA-512" hashValue="W/+nlazSZOW35SAG+N+VLm9YONJFYI5aO1C8N9vkdBUB52BZb953T8IQPUq2GS5SHqfBmK+ocslC7eRUeIIQ8Q==" saltValue="h6rLe2iPMXumGmAOv3g8lw==" spinCount="100000" sheet="1" objects="1" scenarios="1" selectLockedCells="1" selectUnlockedCells="1"/>
  <mergeCells count="42">
    <mergeCell ref="B2:V3"/>
    <mergeCell ref="H6:J6"/>
    <mergeCell ref="K6:M6"/>
    <mergeCell ref="N6:P6"/>
    <mergeCell ref="Q6:S6"/>
    <mergeCell ref="T6:V6"/>
    <mergeCell ref="O4:P5"/>
    <mergeCell ref="Q4:Q5"/>
    <mergeCell ref="R4:S5"/>
    <mergeCell ref="T4:T5"/>
    <mergeCell ref="U4:V5"/>
    <mergeCell ref="H4:H5"/>
    <mergeCell ref="I4:J5"/>
    <mergeCell ref="K4:K5"/>
    <mergeCell ref="N4:N5"/>
    <mergeCell ref="B4:G4"/>
    <mergeCell ref="U39:V40"/>
    <mergeCell ref="H39:H40"/>
    <mergeCell ref="I39:J40"/>
    <mergeCell ref="K39:K40"/>
    <mergeCell ref="L39:M40"/>
    <mergeCell ref="N39:N40"/>
    <mergeCell ref="O39:P40"/>
    <mergeCell ref="Q39:Q40"/>
    <mergeCell ref="R39:S40"/>
    <mergeCell ref="T39:T40"/>
    <mergeCell ref="U7:V8"/>
    <mergeCell ref="H38:J38"/>
    <mergeCell ref="K38:M38"/>
    <mergeCell ref="N38:P38"/>
    <mergeCell ref="Q38:S38"/>
    <mergeCell ref="T38:V38"/>
    <mergeCell ref="I7:J8"/>
    <mergeCell ref="H7:H8"/>
    <mergeCell ref="K7:K8"/>
    <mergeCell ref="L7:M8"/>
    <mergeCell ref="N7:N8"/>
    <mergeCell ref="L4:M5"/>
    <mergeCell ref="O7:P8"/>
    <mergeCell ref="Q7:Q8"/>
    <mergeCell ref="R7:S8"/>
    <mergeCell ref="T7:T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2015-04-30T18:56:51Z</dcterms:created>
  <dcterms:modified xsi:type="dcterms:W3CDTF">2017-03-03T18:17:47Z</dcterms:modified>
</cp:coreProperties>
</file>