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3040" windowHeight="126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6" i="1"/>
  <c r="F4" i="1"/>
  <c r="F6" i="1"/>
  <c r="C14" i="1"/>
  <c r="C9" i="1"/>
  <c r="C15" i="1"/>
  <c r="F8" i="1"/>
  <c r="F10" i="1"/>
  <c r="F7" i="1"/>
  <c r="B15" i="1"/>
  <c r="C16" i="1" s="1"/>
  <c r="C10" i="1"/>
  <c r="C7" i="1"/>
  <c r="F9" i="1"/>
  <c r="C11" i="1"/>
  <c r="F11" i="1"/>
</calcChain>
</file>

<file path=xl/sharedStrings.xml><?xml version="1.0" encoding="utf-8"?>
<sst xmlns="http://schemas.openxmlformats.org/spreadsheetml/2006/main" count="26" uniqueCount="19">
  <si>
    <t>Avg Vol</t>
  </si>
  <si>
    <t>Day to Exp</t>
  </si>
  <si>
    <t>Int Rate</t>
  </si>
  <si>
    <t>Bid</t>
  </si>
  <si>
    <t>Ask</t>
  </si>
  <si>
    <t>EP</t>
  </si>
  <si>
    <t>C.EP</t>
  </si>
  <si>
    <t>Option Price (Ask)</t>
  </si>
  <si>
    <t>Option Price (Bid)</t>
  </si>
  <si>
    <t>Underlying Bid</t>
  </si>
  <si>
    <t>Underlying Ask</t>
  </si>
  <si>
    <t>Implied Volatilty Bid</t>
  </si>
  <si>
    <t>Implied Volatilty Ask</t>
  </si>
  <si>
    <t>Implied Volatilty Settlement</t>
  </si>
  <si>
    <t>Option Symbol</t>
  </si>
  <si>
    <t>Settlements</t>
  </si>
  <si>
    <t>Underlying Symbol</t>
  </si>
  <si>
    <t>The cell below is Days to</t>
  </si>
  <si>
    <t xml:space="preserve"> Exp plus 1 or use 3 on 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</si>
</sst>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[$-F400]h:mm:ss\ AM/PM"/>
  </numFmts>
  <fonts count="2" x14ac:knownFonts="1">
    <font>
      <sz val="11"/>
      <color theme="1"/>
      <name val="Century Gothic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e">
        <v>#N/A</v>
        <stp/>
        <stp>ContractData</stp>
        <stp>OptVal(C.US.EPJ1520800,ImpliedVolatility,Black-Scholes,2080.5,18,0.125154111012645,0.00277999999999992,23.25)</stp>
        <stp>Close</stp>
        <tr r="F11" s="1"/>
      </tp>
      <tp>
        <v>2052.5</v>
        <stp/>
        <stp>ContractData</stp>
        <stp>EP</stp>
        <stp>Settlement</stp>
        <stp/>
        <stp>T</stp>
        <tr r="C14" s="1"/>
      </tp>
      <tp t="s">
        <v/>
        <stp/>
        <stp>ContractData</stp>
        <stp>OptVal(C.US.EPJ1520800,ImpliedVolatility,Black-Scholes2080.25,18,0.1431,0.00277999999999992,22.75)</stp>
        <stp>Close</stp>
        <tr r="C11" s="1"/>
      </tp>
      <tp>
        <v>0.12515411101264506</v>
        <stp/>
        <stp>ContractData</stp>
        <stp>C.US.EPJ1520800</stp>
        <stp>AverageVolatility</stp>
        <stp/>
        <stp>T</stp>
        <tr r="F8" s="1"/>
      </tp>
      <tp>
        <v>18</v>
        <stp/>
        <stp>ContractData</stp>
        <stp>C.US.EPJ1520800</stp>
        <stp>OptionDaysToExp</stp>
        <stp/>
        <stp>T</stp>
        <tr r="C7" s="1"/>
        <tr r="B15" s="1"/>
        <tr r="F7" s="1"/>
      </tp>
      <tp t="s">
        <v>C.US.EPJ1520800</v>
        <stp/>
        <stp>ContractData</stp>
        <stp>C.EP</stp>
        <stp>Symbol</stp>
        <stp/>
        <stp>T</stp>
        <tr r="F4" s="1"/>
        <tr r="C4" s="1"/>
      </tp>
      <tp>
        <v>23.25</v>
        <stp/>
        <stp>ContractData</stp>
        <stp>C.US.EPJ1520800</stp>
        <stp>Ask</stp>
        <stp/>
        <stp>T</stp>
        <tr r="F10" s="1"/>
      </tp>
      <tp>
        <v>22.75</v>
        <stp/>
        <stp>ContractData</stp>
        <stp>C.US.EPJ1520800</stp>
        <stp>Bid</stp>
        <stp/>
        <stp>T</stp>
        <tr r="C10" s="1"/>
      </tp>
      <tp>
        <v>12.2</v>
        <stp/>
        <stp>ContractData</stp>
        <stp>OptVal(C.US.EPJ1520800,ImpliedVolatility,Black-Scholes,2080.25,18,0.1431,0.00277999999999992,22.75)</stp>
        <stp>Close</stp>
        <tr r="C11" s="1"/>
      </tp>
      <tp>
        <v>13</v>
        <stp/>
        <stp>ContractData</stp>
        <stp>C.US.EPJ1520800</stp>
        <stp>Settlement</stp>
        <stp/>
        <stp>T</stp>
        <tr r="C15" s="1"/>
      </tp>
      <tp>
        <v>2.7799999999999158E-3</v>
        <stp/>
        <stp>ContractData</stp>
        <stp>C.US.EPJ1520800</stp>
        <stp>OptionIntRate</stp>
        <stp/>
        <stp>T</stp>
        <tr r="F9" s="1"/>
        <tr r="C9" s="1"/>
      </tp>
      <tp>
        <v>12.872</v>
        <stp/>
        <stp>ContractData</stp>
        <stp>OptVal(C.US.EPJ1520800,ImpliedVolatility,Black-Scholes,2052.5,19,0.1431,0.00277999999999992,13)</stp>
        <stp>Close</stp>
        <tr r="C16" s="1"/>
        <tr r="C16" s="1"/>
      </tp>
      <tp>
        <v>2080.25</v>
        <stp/>
        <stp>ContractData</stp>
        <stp>EP</stp>
        <stp>Bid</stp>
        <stp/>
        <stp>T</stp>
        <tr r="C6" s="1"/>
      </tp>
      <tp>
        <v>2080.5</v>
        <stp/>
        <stp>ContractData</stp>
        <stp>EP</stp>
        <stp>Ask</stp>
        <stp/>
        <stp>T</stp>
        <tr r="F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16" sqref="C16"/>
    </sheetView>
  </sheetViews>
  <sheetFormatPr defaultRowHeight="13.8" x14ac:dyDescent="0.25"/>
  <cols>
    <col min="2" max="3" width="20.69921875" customWidth="1"/>
    <col min="4" max="4" width="4.3984375" customWidth="1"/>
    <col min="5" max="6" width="20.69921875" customWidth="1"/>
    <col min="7" max="7" width="4.5" customWidth="1"/>
    <col min="8" max="9" width="20.69921875" customWidth="1"/>
  </cols>
  <sheetData>
    <row r="1" spans="1:9" x14ac:dyDescent="0.25">
      <c r="C1" s="2" t="s">
        <v>3</v>
      </c>
      <c r="F1" s="2" t="s">
        <v>4</v>
      </c>
      <c r="I1" s="2"/>
    </row>
    <row r="2" spans="1:9" x14ac:dyDescent="0.25">
      <c r="B2" s="9" t="s">
        <v>16</v>
      </c>
      <c r="C2" s="2" t="s">
        <v>5</v>
      </c>
      <c r="D2" s="2"/>
      <c r="E2" s="9" t="s">
        <v>16</v>
      </c>
      <c r="F2" s="2" t="s">
        <v>5</v>
      </c>
      <c r="G2" s="2"/>
      <c r="H2" s="9"/>
      <c r="I2" s="2"/>
    </row>
    <row r="3" spans="1:9" x14ac:dyDescent="0.25">
      <c r="B3" s="2"/>
      <c r="C3" s="2" t="s">
        <v>6</v>
      </c>
      <c r="D3" s="2"/>
      <c r="E3" s="2"/>
      <c r="F3" s="2" t="s">
        <v>6</v>
      </c>
      <c r="G3" s="2"/>
      <c r="H3" s="2"/>
      <c r="I3" s="2"/>
    </row>
    <row r="4" spans="1:9" x14ac:dyDescent="0.25">
      <c r="B4" s="9" t="s">
        <v>14</v>
      </c>
      <c r="C4" s="2" t="str">
        <f>RTD("cqg.rtd", ,"ContractData",C3, "Symbol",, "T")</f>
        <v>C.US.EPJ1520800</v>
      </c>
      <c r="D4" s="2"/>
      <c r="E4" s="9" t="s">
        <v>14</v>
      </c>
      <c r="F4" s="2" t="str">
        <f>RTD("cqg.rtd", ,"ContractData",F3, "Symbol",, "T")</f>
        <v>C.US.EPJ1520800</v>
      </c>
      <c r="G4" s="2"/>
      <c r="H4" s="9"/>
      <c r="I4" s="2"/>
    </row>
    <row r="5" spans="1:9" x14ac:dyDescent="0.25">
      <c r="B5" s="9"/>
      <c r="C5" s="2"/>
      <c r="D5" s="2"/>
      <c r="E5" s="9"/>
      <c r="F5" s="2"/>
      <c r="G5" s="2"/>
      <c r="H5" s="9"/>
      <c r="I5" s="2"/>
    </row>
    <row r="6" spans="1:9" x14ac:dyDescent="0.25">
      <c r="B6" s="9" t="s">
        <v>9</v>
      </c>
      <c r="C6" s="3">
        <f>RTD("cqg.rtd", , "ContractData",C2,"Bid",,"T")</f>
        <v>2080.25</v>
      </c>
      <c r="D6" s="3"/>
      <c r="E6" s="9" t="s">
        <v>10</v>
      </c>
      <c r="F6" s="3">
        <f>RTD("cqg.rtd", , "ContractData",F2,"Ask",,"T")</f>
        <v>2080.5</v>
      </c>
      <c r="G6" s="2"/>
      <c r="H6" s="9"/>
      <c r="I6" s="3"/>
    </row>
    <row r="7" spans="1:9" x14ac:dyDescent="0.25">
      <c r="B7" s="9" t="s">
        <v>1</v>
      </c>
      <c r="C7" s="2">
        <f>RTD("cqg.rtd", ,"ContractData",F4, "OptionDaysToExp",, "T")</f>
        <v>18</v>
      </c>
      <c r="D7" s="2"/>
      <c r="E7" s="9" t="s">
        <v>1</v>
      </c>
      <c r="F7" s="2">
        <f>RTD("cqg.rtd", ,"ContractData",F4, "OptionDaysToExp",, "T")</f>
        <v>18</v>
      </c>
      <c r="G7" s="2"/>
      <c r="H7" s="9"/>
      <c r="I7" s="2"/>
    </row>
    <row r="8" spans="1:9" x14ac:dyDescent="0.25">
      <c r="B8" s="9" t="s">
        <v>0</v>
      </c>
      <c r="C8" s="4">
        <v>0.1431</v>
      </c>
      <c r="D8" s="2"/>
      <c r="E8" s="9" t="s">
        <v>0</v>
      </c>
      <c r="F8" s="4">
        <f>RTD("cqg.rtd", ,"ContractData",F4, "AverageVolatility",, "T")</f>
        <v>0.12515411101264506</v>
      </c>
      <c r="G8" s="2"/>
      <c r="H8" s="9"/>
      <c r="I8" s="4"/>
    </row>
    <row r="9" spans="1:9" x14ac:dyDescent="0.25">
      <c r="B9" s="9" t="s">
        <v>2</v>
      </c>
      <c r="C9" s="5">
        <f>RTD("cqg.rtd", ,"ContractData",C4, "OptionIntRate",, "T")</f>
        <v>2.7799999999999158E-3</v>
      </c>
      <c r="D9" s="2"/>
      <c r="E9" s="9" t="s">
        <v>2</v>
      </c>
      <c r="F9" s="5">
        <f>RTD("cqg.rtd", ,"ContractData",F4, "OptionIntRate",, "T")</f>
        <v>2.7799999999999158E-3</v>
      </c>
      <c r="G9" s="2"/>
      <c r="H9" s="9"/>
      <c r="I9" s="5"/>
    </row>
    <row r="10" spans="1:9" x14ac:dyDescent="0.25">
      <c r="B10" s="9" t="s">
        <v>8</v>
      </c>
      <c r="C10" s="6">
        <f>RTD("cqg.rtd", ,"ContractData",C4, "Bid",, "T")</f>
        <v>22.75</v>
      </c>
      <c r="D10" s="2"/>
      <c r="E10" s="9" t="s">
        <v>7</v>
      </c>
      <c r="F10" s="6">
        <f>RTD("cqg.rtd", ,"ContractData",F4, "Ask",, "T")</f>
        <v>23.25</v>
      </c>
      <c r="G10" s="2"/>
      <c r="H10" s="9"/>
      <c r="I10" s="6"/>
    </row>
    <row r="11" spans="1:9" x14ac:dyDescent="0.25">
      <c r="B11" s="9" t="s">
        <v>11</v>
      </c>
      <c r="C11" s="3">
        <f>IF(ISERROR(RTD("cqg.rtd", , "ContractData", "OptVal("&amp;C4&amp;",ImpliedVolatility,Black-Scholes"&amp;C6&amp;","&amp;C7&amp;","&amp;C8&amp;","&amp;C9&amp;","&amp;C10&amp;")", "Close")),"",RTD("cqg.rtd", , "ContractData", "OptVal("&amp;C4&amp;",ImpliedVolatility,Black-Scholes,"&amp;C6&amp;","&amp;C7&amp;","&amp;C8&amp;","&amp;C9&amp;","&amp;C10&amp;")", "Close"))</f>
        <v>12.2</v>
      </c>
      <c r="D11" s="2"/>
      <c r="E11" s="9" t="s">
        <v>12</v>
      </c>
      <c r="F11" s="3" t="str">
        <f>IF(ISERROR(RTD("cqg.rtd", , "ContractData", "OptVal("&amp;F4&amp;",ImpliedVolatility,Black-Scholes,"&amp;F6&amp;","&amp;F7&amp;","&amp;F8&amp;","&amp;F9&amp;","&amp;F10&amp;")", "Close")),"",RTD("cqg.rtd", , "ContractData", "OptVal("&amp;F4&amp;",ImpliedVolatility,Black-Scholes,"&amp;F6&amp;","&amp;F7&amp;","&amp;F8&amp;","&amp;F9&amp;","&amp;F10&amp;")", "Close"))</f>
        <v/>
      </c>
      <c r="G11" s="2"/>
      <c r="H11" s="9"/>
      <c r="I11" s="3"/>
    </row>
    <row r="12" spans="1:9" x14ac:dyDescent="0.25">
      <c r="B12" s="9"/>
      <c r="C12" s="2"/>
      <c r="D12" s="2"/>
      <c r="E12" s="2"/>
      <c r="F12" s="2"/>
      <c r="G12" s="2"/>
      <c r="H12" s="2"/>
      <c r="I12" s="10"/>
    </row>
    <row r="13" spans="1:9" ht="14.4" x14ac:dyDescent="0.25">
      <c r="A13" s="11" t="s">
        <v>17</v>
      </c>
      <c r="B13" s="11"/>
      <c r="C13" s="7" t="s">
        <v>15</v>
      </c>
      <c r="D13" s="2"/>
      <c r="E13" s="2"/>
      <c r="F13" s="8"/>
      <c r="G13" s="2"/>
      <c r="H13" s="2"/>
      <c r="I13" s="2"/>
    </row>
    <row r="14" spans="1:9" x14ac:dyDescent="0.25">
      <c r="A14" s="11" t="s">
        <v>18</v>
      </c>
      <c r="B14" s="11"/>
      <c r="C14" s="6">
        <f>RTD("cqg.rtd", ,"ContractData",C2, "Settlement",, "T")</f>
        <v>2052.5</v>
      </c>
      <c r="D14" s="2"/>
      <c r="E14" s="2"/>
      <c r="F14" s="2"/>
      <c r="G14" s="2"/>
      <c r="H14" s="2"/>
      <c r="I14" s="2"/>
    </row>
    <row r="15" spans="1:9" x14ac:dyDescent="0.25">
      <c r="B15" s="2">
        <f>RTD("cqg.rtd", ,"ContractData",F4, "OptionDaysToExp",, "T")+1</f>
        <v>19</v>
      </c>
      <c r="C15" s="3">
        <f>RTD("cqg.rtd", ,"ContractData",C4, "Settlement",, "T")</f>
        <v>13</v>
      </c>
      <c r="D15" s="2"/>
      <c r="E15" s="2"/>
      <c r="F15" s="2"/>
      <c r="G15" s="2"/>
      <c r="H15" s="2"/>
      <c r="I15" s="2"/>
    </row>
    <row r="16" spans="1:9" x14ac:dyDescent="0.25">
      <c r="B16" s="9" t="s">
        <v>13</v>
      </c>
      <c r="C16" s="3">
        <f>IF(ISERROR(RTD("cqg.rtd", , "ContractData", "OptVal("&amp;C4&amp;",ImpliedVolatility,Black-Scholes,"&amp;C14&amp;","&amp;B15&amp;","&amp;C8&amp;","&amp;C9&amp;","&amp;C15&amp;")", "Close")),"",RTD("cqg.rtd", , "ContractData", "OptVal("&amp;C4&amp;",ImpliedVolatility,Black-Scholes,"&amp;C14&amp;","&amp;B15&amp;","&amp;C8&amp;","&amp;C9&amp;","&amp;C15&amp;")", "Close"))</f>
        <v>12.872</v>
      </c>
      <c r="D16" s="2"/>
      <c r="E16" s="2"/>
      <c r="F16" s="2"/>
      <c r="G16" s="2"/>
      <c r="H16" s="2"/>
      <c r="I16" s="2"/>
    </row>
    <row r="17" spans="2:9" x14ac:dyDescent="0.25">
      <c r="B17" s="2"/>
      <c r="C17" s="2"/>
      <c r="D17" s="2"/>
      <c r="E17" s="3"/>
      <c r="F17" s="3"/>
      <c r="G17" s="3"/>
      <c r="H17" s="3"/>
      <c r="I17" s="2"/>
    </row>
    <row r="18" spans="2:9" x14ac:dyDescent="0.25">
      <c r="G18" s="1"/>
    </row>
    <row r="22" spans="2:9" x14ac:dyDescent="0.25">
      <c r="G22" s="1"/>
    </row>
  </sheetData>
  <mergeCells count="2">
    <mergeCell ref="A13:B13"/>
    <mergeCell ref="A14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2015-01-26T17:53:27Z</dcterms:created>
  <dcterms:modified xsi:type="dcterms:W3CDTF">2015-03-30T19:14:18Z</dcterms:modified>
</cp:coreProperties>
</file>